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thameswater.sharepoint.com/sites/RegReport/AR25 Final Outputs/"/>
    </mc:Choice>
  </mc:AlternateContent>
  <xr:revisionPtr revIDLastSave="0" documentId="8_{14721EA8-1D34-494C-8231-E8E5456CB27E}" xr6:coauthVersionLast="47" xr6:coauthVersionMax="47" xr10:uidLastSave="{00000000-0000-0000-0000-000000000000}"/>
  <bookViews>
    <workbookView xWindow="-110" yWindow="-110" windowWidth="19420" windowHeight="10300" firstSheet="18" activeTab="29" xr2:uid="{8144C29C-6205-4C5D-A26D-90CB5C9F5D74}"/>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J" sheetId="216" r:id="rId18"/>
    <sheet name="2F" sheetId="214" r:id="rId19"/>
    <sheet name="2G" sheetId="262" r:id="rId20"/>
    <sheet name="2H" sheetId="263" r:id="rId21"/>
    <sheet name="2I" sheetId="215"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370"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0">#REF!</definedName>
    <definedName name="\A">#REF!</definedName>
    <definedName name="\A2">#REF!</definedName>
    <definedName name="\C">#REF!</definedName>
    <definedName name="\D">#REF!</definedName>
    <definedName name="\P">#REF!</definedName>
    <definedName name="\Q">#REF!</definedName>
    <definedName name="\s">#REF!</definedName>
    <definedName name="\V">#REF!</definedName>
    <definedName name="\X">#REF!</definedName>
    <definedName name="\Z">#REF!</definedName>
    <definedName name="________BYr3">#REF!</definedName>
    <definedName name="________dec97">#REF!</definedName>
    <definedName name="________jun97">#REF!</definedName>
    <definedName name="________jun98">#REF!</definedName>
    <definedName name="________mar97">#REF!</definedName>
    <definedName name="________mar98">#REF!</definedName>
    <definedName name="________MIT1">#REF!</definedName>
    <definedName name="________MIT2">#REF!</definedName>
    <definedName name="________rec1">#REF!</definedName>
    <definedName name="________rec2">#REF!</definedName>
    <definedName name="________sep97">#REF!</definedName>
    <definedName name="________SYr3">#REF!</definedName>
    <definedName name="________UYr3">#REF!</definedName>
    <definedName name="_______8_4_Step2">#REF!</definedName>
    <definedName name="__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pr05">#REF!</definedName>
    <definedName name="_______Apr06">#REF!</definedName>
    <definedName name="_______aug04">#REF!</definedName>
    <definedName name="_______Aug05">#REF!</definedName>
    <definedName name="_______Aug06">#REF!</definedName>
    <definedName name="_______BYr3">#REF!</definedName>
    <definedName name="_______dec04">#REF!</definedName>
    <definedName name="_______dec041">#REF!</definedName>
    <definedName name="_______dec97">#REF!</definedName>
    <definedName name="_______ENG094">#REF!</definedName>
    <definedName name="_______feb05">#REF!</definedName>
    <definedName name="_______Feb06">#REF!</definedName>
    <definedName name="_______Jan05">#REF!</definedName>
    <definedName name="_______jul05">#REF!</definedName>
    <definedName name="_______jun05">#REF!</definedName>
    <definedName name="_______jun97">#REF!</definedName>
    <definedName name="_______jun98">#REF!</definedName>
    <definedName name="_______lu2">#REF!</definedName>
    <definedName name="_______lu2006">#REF!</definedName>
    <definedName name="_______LU3">#REF!</definedName>
    <definedName name="_______mar05">#REF!</definedName>
    <definedName name="_______mar97">#REF!</definedName>
    <definedName name="_______mar98">#REF!</definedName>
    <definedName name="_______may05">#REF!</definedName>
    <definedName name="_______May06">#REF!</definedName>
    <definedName name="_______MIT1">#REF!</definedName>
    <definedName name="_______MIT2">#REF!</definedName>
    <definedName name="_______mQg3710">OFFSET(#REF!,0,#REF!,1,#REF!)</definedName>
    <definedName name="_______mQg3810">OFFSET(#REF!,0,#REF!,1,#REF!)</definedName>
    <definedName name="_______mQg57">OFFSET(#REF!,0,#REF!,1,#REF!)</definedName>
    <definedName name="_______nov04">#REF!</definedName>
    <definedName name="_______oct04">#REF!</definedName>
    <definedName name="_______rec1">#REF!</definedName>
    <definedName name="_______rec2">#REF!</definedName>
    <definedName name="_______sep04">#REF!</definedName>
    <definedName name="_______sep97">#REF!</definedName>
    <definedName name="_______SYr3">#REF!</definedName>
    <definedName name="_______UYr3">#REF!</definedName>
    <definedName name="______8_4_Step2">#REF!</definedName>
    <definedName name="_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pr05">#REF!</definedName>
    <definedName name="______Apr06">#REF!</definedName>
    <definedName name="______aug04">#REF!</definedName>
    <definedName name="______Aug05">#REF!</definedName>
    <definedName name="______Aug06">#REF!</definedName>
    <definedName name="______BYr3">#REF!</definedName>
    <definedName name="______dec04">#REF!</definedName>
    <definedName name="______dec041">#REF!</definedName>
    <definedName name="______dec97">#REF!</definedName>
    <definedName name="______ENG094">#REF!</definedName>
    <definedName name="______feb05">#REF!</definedName>
    <definedName name="______Feb06">#REF!</definedName>
    <definedName name="______Jan05">#REF!</definedName>
    <definedName name="______jul05">#REF!</definedName>
    <definedName name="______jun05">#REF!</definedName>
    <definedName name="______jun97">#REF!</definedName>
    <definedName name="______jun98">#REF!</definedName>
    <definedName name="______lu2">#REF!</definedName>
    <definedName name="______lu2006">#REF!</definedName>
    <definedName name="______LU3">#REF!</definedName>
    <definedName name="______mar05">#REF!</definedName>
    <definedName name="______mar97">#REF!</definedName>
    <definedName name="______mar98">#REF!</definedName>
    <definedName name="______may05">#REF!</definedName>
    <definedName name="______May06">#REF!</definedName>
    <definedName name="______MIT1">#REF!</definedName>
    <definedName name="______MIT2">#REF!</definedName>
    <definedName name="______mQg3710">OFFSET(#REF!,0,#REF!,1,#REF!)</definedName>
    <definedName name="______mQg3810">OFFSET(#REF!,0,#REF!,1,#REF!)</definedName>
    <definedName name="______mQg57">OFFSET(#REF!,0,#REF!,1,#REF!)</definedName>
    <definedName name="______nov04">#REF!</definedName>
    <definedName name="______oct04">#REF!</definedName>
    <definedName name="______rec1">#REF!</definedName>
    <definedName name="______rec2">#REF!</definedName>
    <definedName name="______sep04">#REF!</definedName>
    <definedName name="______sep97">#REF!</definedName>
    <definedName name="______SYr3">#REF!</definedName>
    <definedName name="______top100">#REF!</definedName>
    <definedName name="______UYr3">#REF!</definedName>
    <definedName name="_____8_4_Step2">#REF!</definedName>
    <definedName name="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pr05">#REF!</definedName>
    <definedName name="_____Apr06">#REF!</definedName>
    <definedName name="_____aug04">#REF!</definedName>
    <definedName name="_____Aug05">#REF!</definedName>
    <definedName name="_____Aug06">#REF!</definedName>
    <definedName name="_____BYr3">#REF!</definedName>
    <definedName name="_____dec04">#REF!</definedName>
    <definedName name="_____dec041">#REF!</definedName>
    <definedName name="_____dec97">#REF!</definedName>
    <definedName name="_____ENG094">#REF!</definedName>
    <definedName name="_____feb05">#REF!</definedName>
    <definedName name="_____Feb06">#REF!</definedName>
    <definedName name="_____Jan05">#REF!</definedName>
    <definedName name="_____jul05">#REF!</definedName>
    <definedName name="_____jun05">#REF!</definedName>
    <definedName name="_____jun97">#REF!</definedName>
    <definedName name="_____jun98">#REF!</definedName>
    <definedName name="_____lu2">#REF!</definedName>
    <definedName name="_____lu2006">#REF!</definedName>
    <definedName name="_____LU3">#REF!</definedName>
    <definedName name="_____mar05">#REF!</definedName>
    <definedName name="_____mar97">#REF!</definedName>
    <definedName name="_____mar98">#REF!</definedName>
    <definedName name="_____may05">#REF!</definedName>
    <definedName name="_____May06">#REF!</definedName>
    <definedName name="_____MIT1">#REF!</definedName>
    <definedName name="_____MIT2">#REF!</definedName>
    <definedName name="_____mQg3710">OFFSET(#REF!,0,#REF!,1,#REF!)</definedName>
    <definedName name="_____mQg3810">OFFSET(#REF!,0,#REF!,1,#REF!)</definedName>
    <definedName name="_____mQg57">OFFSET(#REF!,0,#REF!,1,#REF!)</definedName>
    <definedName name="_____nov04">#REF!</definedName>
    <definedName name="_____oct04">#REF!</definedName>
    <definedName name="_____rec1">#REF!</definedName>
    <definedName name="_____rec2">#REF!</definedName>
    <definedName name="_____sep04">#REF!</definedName>
    <definedName name="_____sep97">#REF!</definedName>
    <definedName name="_____SYr3">#REF!</definedName>
    <definedName name="_____top100">#REF!</definedName>
    <definedName name="_____UYr3">#REF!</definedName>
    <definedName name="____8_4_Step2">#REF!</definedName>
    <definedName name="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mp1">#REF!</definedName>
    <definedName name="____apr05">#REF!</definedName>
    <definedName name="____Apr06">#REF!</definedName>
    <definedName name="____aug04">#REF!</definedName>
    <definedName name="____Aug05">#REF!</definedName>
    <definedName name="____Aug06">#REF!</definedName>
    <definedName name="____BYr3">#REF!</definedName>
    <definedName name="____Dec02">#REF!</definedName>
    <definedName name="____dec04">#REF!</definedName>
    <definedName name="____dec041">#REF!</definedName>
    <definedName name="____dec97">#REF!</definedName>
    <definedName name="____ENG094">#REF!</definedName>
    <definedName name="____Feb03">#REF!</definedName>
    <definedName name="____feb05">#REF!</definedName>
    <definedName name="____Feb06">#REF!</definedName>
    <definedName name="____Jan03">#REF!</definedName>
    <definedName name="____Jan05">#REF!</definedName>
    <definedName name="____jul05">#REF!</definedName>
    <definedName name="____jun05">#REF!</definedName>
    <definedName name="____jun97">#REF!</definedName>
    <definedName name="____jun98">#REF!</definedName>
    <definedName name="____lu2">#REF!</definedName>
    <definedName name="____lu2006">#REF!</definedName>
    <definedName name="____LU3">#REF!</definedName>
    <definedName name="____mar05">#REF!</definedName>
    <definedName name="____mar97">#REF!</definedName>
    <definedName name="____mar98">#REF!</definedName>
    <definedName name="____may05">#REF!</definedName>
    <definedName name="____May06">#REF!</definedName>
    <definedName name="____MIT1">#REF!</definedName>
    <definedName name="____MIT2">#REF!</definedName>
    <definedName name="____mQg3710">OFFSET(#REF!,0,#REF!,1,#REF!)</definedName>
    <definedName name="____mQg3810">OFFSET(#REF!,0,#REF!,1,#REF!)</definedName>
    <definedName name="____mQg57">OFFSET(#REF!,0,#REF!,1,#REF!)</definedName>
    <definedName name="____nov04">#REF!</definedName>
    <definedName name="____oct04">#REF!</definedName>
    <definedName name="____rec1">#REF!</definedName>
    <definedName name="____rec2">#REF!</definedName>
    <definedName name="____sep04">#REF!</definedName>
    <definedName name="____sep97">#REF!</definedName>
    <definedName name="____SYr3">#REF!</definedName>
    <definedName name="____top100">#REF!</definedName>
    <definedName name="____UYr3">#REF!</definedName>
    <definedName name="___8_4_Step2">#REF!</definedName>
    <definedName name="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mp1">#REF!</definedName>
    <definedName name="___apr05">#REF!</definedName>
    <definedName name="___Apr06">#REF!</definedName>
    <definedName name="___aug04">#REF!</definedName>
    <definedName name="___Aug05">#REF!</definedName>
    <definedName name="___Aug06">#REF!</definedName>
    <definedName name="___BYr3">#REF!</definedName>
    <definedName name="___Dec02">#REF!</definedName>
    <definedName name="___dec04">#REF!</definedName>
    <definedName name="___dec041">#REF!</definedName>
    <definedName name="___dec97">#REF!</definedName>
    <definedName name="___ENG094">#REF!</definedName>
    <definedName name="___Feb03">#REF!</definedName>
    <definedName name="___feb05">#REF!</definedName>
    <definedName name="___Feb06">#REF!</definedName>
    <definedName name="___ind1">#REF!</definedName>
    <definedName name="___ind10">#REF!</definedName>
    <definedName name="___ind11">#REF!</definedName>
    <definedName name="___ind12">#REF!</definedName>
    <definedName name="___ind13">#REF!</definedName>
    <definedName name="___ind14">#REF!</definedName>
    <definedName name="___ind15">#REF!</definedName>
    <definedName name="___ind16">#REF!</definedName>
    <definedName name="___ind17">#REF!</definedName>
    <definedName name="___ind18">#REF!</definedName>
    <definedName name="___ind19">#REF!</definedName>
    <definedName name="___ind2">#REF!</definedName>
    <definedName name="___ind20">#REF!</definedName>
    <definedName name="___ind21">#REF!</definedName>
    <definedName name="___ind22">#REF!</definedName>
    <definedName name="___ind23">#REF!</definedName>
    <definedName name="___ind24">#REF!</definedName>
    <definedName name="___ind25">#REF!</definedName>
    <definedName name="___ind26">#REF!</definedName>
    <definedName name="___ind27">#REF!</definedName>
    <definedName name="___ind28">#REF!</definedName>
    <definedName name="___ind29">#REF!</definedName>
    <definedName name="___ind3">#REF!</definedName>
    <definedName name="___ind4">#REF!</definedName>
    <definedName name="___ind5">#REF!</definedName>
    <definedName name="___ind6">#REF!</definedName>
    <definedName name="___ind7">#REF!</definedName>
    <definedName name="___ind8">#REF!</definedName>
    <definedName name="___ind9">#REF!</definedName>
    <definedName name="___INDEX_SHEET___ASAP_Utilities">#REF!</definedName>
    <definedName name="___Jan03">#REF!</definedName>
    <definedName name="___Jan05">#REF!</definedName>
    <definedName name="___jul05">#REF!</definedName>
    <definedName name="___jun05">#REF!</definedName>
    <definedName name="___jun97">#REF!</definedName>
    <definedName name="___jun98">#REF!</definedName>
    <definedName name="___lu2">#REF!</definedName>
    <definedName name="___lu2006">#REF!</definedName>
    <definedName name="___LU3">#REF!</definedName>
    <definedName name="___mar05">#REF!</definedName>
    <definedName name="___mar97">#REF!</definedName>
    <definedName name="___mar98">#REF!</definedName>
    <definedName name="___may05">#REF!</definedName>
    <definedName name="___May06">#REF!</definedName>
    <definedName name="___MIT1">#REF!</definedName>
    <definedName name="___MIT2">#REF!</definedName>
    <definedName name="___mQg3710">OFFSET(#REF!,0,#REF!,1,#REF!)</definedName>
    <definedName name="___mQg3810">OFFSET(#REF!,0,#REF!,1,#REF!)</definedName>
    <definedName name="___mQg57">OFFSET(#REF!,0,#REF!,1,#REF!)</definedName>
    <definedName name="___nov04">#REF!</definedName>
    <definedName name="___oct04">#REF!</definedName>
    <definedName name="___rec1">#REF!</definedName>
    <definedName name="___rec2">#REF!</definedName>
    <definedName name="___sep04">#REF!</definedName>
    <definedName name="___sep97">#REF!</definedName>
    <definedName name="___SYr3">#REF!</definedName>
    <definedName name="___thinkcell0yiY.KZh9UGHKXu_ALs4.g" hidden="1">#REF!</definedName>
    <definedName name="___thinkcell6g6tkffZI0y_E7jiw5YbDg" hidden="1">#REF!</definedName>
    <definedName name="___thinkcell6xsCgyMZbk.1oE9S7lxZXw" hidden="1">#REF!</definedName>
    <definedName name="___thinkcelld8A_OjWSG0yYW6Nr9qJEwQ" hidden="1">#REF!</definedName>
    <definedName name="___thinkcellFJ.KU_V8o02Fgj98zy7qPA" hidden="1">#REF!</definedName>
    <definedName name="___thinkcellGXdeNDllXEqzynVyu6jM9A" hidden="1">#REF!</definedName>
    <definedName name="___thinkcellHjrwK8xjGUGwHoi4M1AWSQ" hidden="1">#REF!</definedName>
    <definedName name="___thinkcellhWh3MW7npUG4ultm41pb5Q" hidden="1">#REF!</definedName>
    <definedName name="___thinkcelln3ECuL7cv0y_O5n9N6jL4A" hidden="1">#REF!</definedName>
    <definedName name="___thinkcellnnTwlgho2kGr62UKK0f6Ow" hidden="1">#REF!</definedName>
    <definedName name="___thinkcellQ2mLckc_ZEOg9fi21lc3Jw" hidden="1">#REF!</definedName>
    <definedName name="___thinkcellqBKYna5NmUerUR9llwfFRw" hidden="1">#REF!</definedName>
    <definedName name="___thinkcellRdkNzr38GECPn.N9jGWoPA" hidden="1">#REF!</definedName>
    <definedName name="___thinkcellT54iRAcjikKIGuA1onJHpQ" hidden="1">#REF!</definedName>
    <definedName name="___thinkcellW074VI0wGU.vbFNMGR1TMg" hidden="1">#REF!</definedName>
    <definedName name="___top100">#REF!</definedName>
    <definedName name="___UYr3">#REF!</definedName>
    <definedName name="___wtw2">#REF!</definedName>
    <definedName name="__123Graph_A" hidden="1">#REF!</definedName>
    <definedName name="__123Graph_AHSIZE" hidden="1">#REF!</definedName>
    <definedName name="__123Graph_B" hidden="1">#N/A</definedName>
    <definedName name="__123Graph_BHSIZE" hidden="1">#REF!</definedName>
    <definedName name="__123Graph_C" hidden="1">#N/A</definedName>
    <definedName name="__123Graph_CHSIZE" hidden="1">#REF!</definedName>
    <definedName name="__123Graph_D" hidden="1">#REF!</definedName>
    <definedName name="__123Graph_E" hidden="1">#REF!</definedName>
    <definedName name="__123Graph_X" hidden="1">#REF!</definedName>
    <definedName name="__123Graph_XHSIZE" hidden="1">#REF!</definedName>
    <definedName name="__8_4_Step2">#REF!</definedName>
    <definedName name="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mp1">#REF!</definedName>
    <definedName name="__apr05">#REF!</definedName>
    <definedName name="__Apr06">#REF!</definedName>
    <definedName name="__aug04">#REF!</definedName>
    <definedName name="__Aug05">#REF!</definedName>
    <definedName name="__Aug06">#REF!</definedName>
    <definedName name="__BYr3">#REF!</definedName>
    <definedName name="__Dec02">#REF!</definedName>
    <definedName name="__dec04">#REF!</definedName>
    <definedName name="__dec041">#REF!</definedName>
    <definedName name="__dec97">#REF!</definedName>
    <definedName name="__ENG094">#REF!</definedName>
    <definedName name="__Feb03">#REF!</definedName>
    <definedName name="__feb05">#REF!</definedName>
    <definedName name="__Feb06">#REF!</definedName>
    <definedName name="__ind1">#REF!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22">#REF!</definedName>
    <definedName name="__ind23">#REF!</definedName>
    <definedName name="__ind24">#REF!</definedName>
    <definedName name="__ind25">#REF!</definedName>
    <definedName name="__ind26">#REF!</definedName>
    <definedName name="__ind27">#REF!</definedName>
    <definedName name="__ind28">#REF!</definedName>
    <definedName name="__ind29">#REF!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_Jan03">#REF!</definedName>
    <definedName name="__Jan05">#REF!</definedName>
    <definedName name="__jul05">#REF!</definedName>
    <definedName name="__jun05">#REF!</definedName>
    <definedName name="__jun97">#REF!</definedName>
    <definedName name="__jun98">#REF!</definedName>
    <definedName name="__lu2">#REF!</definedName>
    <definedName name="__lu2006">#REF!</definedName>
    <definedName name="__LU3">#REF!</definedName>
    <definedName name="__mar05">#REF!</definedName>
    <definedName name="__mar97">#REF!</definedName>
    <definedName name="__mar98">#REF!</definedName>
    <definedName name="__may05">#REF!</definedName>
    <definedName name="__May06">#REF!</definedName>
    <definedName name="__MIT1">#REF!</definedName>
    <definedName name="__MIT2">#REF!</definedName>
    <definedName name="__mQg3710">OFFSET(#REF!,0,#REF!,1,#REF!)</definedName>
    <definedName name="__mQg3810">OFFSET(#REF!,0,#REF!,1,#REF!)</definedName>
    <definedName name="__mQg57">OFFSET(#REF!,0,#REF!,1,#REF!)</definedName>
    <definedName name="__nov04">#REF!</definedName>
    <definedName name="__oct04">#REF!</definedName>
    <definedName name="__rec1">#REF!</definedName>
    <definedName name="__rec2">#REF!</definedName>
    <definedName name="__sep04">#REF!</definedName>
    <definedName name="__sep97">#REF!</definedName>
    <definedName name="__SUB100">#REF!</definedName>
    <definedName name="__SYr3">#REF!</definedName>
    <definedName name="__top100">#REF!</definedName>
    <definedName name="__UYr3">#REF!</definedName>
    <definedName name="__wtw2">#REF!</definedName>
    <definedName name="_01_04_2009">#REF!</definedName>
    <definedName name="_01_Apr_08">#REF!</definedName>
    <definedName name="_02_Apr_08">#REF!</definedName>
    <definedName name="_02NC_E10">#REF!</definedName>
    <definedName name="_03_04_2009">#REF!</definedName>
    <definedName name="_0D8C_G1">#REF!</definedName>
    <definedName name="_0GLB_A1">#REF!</definedName>
    <definedName name="_1_04_01">#REF!</definedName>
    <definedName name="_1_8_4_Step2">#REF!</definedName>
    <definedName name="_1404_I10">#REF!</definedName>
    <definedName name="_2_8_4_Step2">#REF!</definedName>
    <definedName name="_2012_13_to_2013_14_Prices">#REF!</definedName>
    <definedName name="_2013_14_to_2012_13_Prices">#REF!</definedName>
    <definedName name="_2FYG">#REF!</definedName>
    <definedName name="_3__123Graph_ANON_DOM" hidden="1">#REF!</definedName>
    <definedName name="_3_8_4_Step2">#REF!</definedName>
    <definedName name="_31_03_2009">#REF!</definedName>
    <definedName name="_31_05_2011">#REF!</definedName>
    <definedName name="_3L1C_A2">#REF!</definedName>
    <definedName name="_8_4_Step2">#REF!</definedName>
    <definedName name="_93_94">#REF!</definedName>
    <definedName name="_94_95">#REF!</definedName>
    <definedName name="_95_96">#REF!</definedName>
    <definedName name="_96_97">#REF!</definedName>
    <definedName name="_97_98">#REF!</definedName>
    <definedName name="_98_99">#REF!</definedName>
    <definedName name="_ab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uteINPUT">#REF!</definedName>
    <definedName name="_Amp1">#REF!</definedName>
    <definedName name="_apr05">#REF!</definedName>
    <definedName name="_Apr06">#REF!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GoalSeekTargetValue" hidden="1">0</definedName>
    <definedName name="_AtRisk_SimSetting_LiveUpdate">TRUE</definedName>
    <definedName name="_AtRisk_SimSetting_LiveUpdatePeriod">-1</definedName>
    <definedName name="_AtRisk_SimSetting_MacroMode" hidden="1">0</definedName>
    <definedName name="_AtRisk_SimSetting_MacroRecalculationBehavior">0</definedName>
    <definedName name="_AtRisk_SimSetting_MultipleCPUManualCount" hidden="1">4</definedName>
    <definedName name="_AtRisk_SimSetting_MultipleCPUMode" hidden="1">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ReportStyle" hidden="1">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aug04">#REF!</definedName>
    <definedName name="_Aug05">#REF!</definedName>
    <definedName name="_Aug06">#REF!</definedName>
    <definedName name="_BYr3">#REF!</definedName>
    <definedName name="_Dec02">#REF!</definedName>
    <definedName name="_dec04">#REF!</definedName>
    <definedName name="_dec041">#REF!</definedName>
    <definedName name="_dec97">#REF!</definedName>
    <definedName name="_ENG094">#REF!</definedName>
    <definedName name="_Feb03">#REF!</definedName>
    <definedName name="_feb05">#REF!</definedName>
    <definedName name="_Feb06">#REF!</definedName>
    <definedName name="_Fill" hidden="1">#REF!</definedName>
    <definedName name="_xlnm._FilterDatabase" localSheetId="69" hidden="1">'7F'!$A$9:$BU$9</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xlnm._FilterDatabase" hidden="1">#REF!</definedName>
    <definedName name="_hemoINPUT">#REF!</definedName>
    <definedName name="_homeINPUT">#REF!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22">#REF!</definedName>
    <definedName name="_ind23">#REF!</definedName>
    <definedName name="_ind24">#REF!</definedName>
    <definedName name="_ind25">#REF!</definedName>
    <definedName name="_ind26">#REF!</definedName>
    <definedName name="_ind27">#REF!</definedName>
    <definedName name="_ind28">#REF!</definedName>
    <definedName name="_ind29">#REF!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Jan03">#REF!</definedName>
    <definedName name="_Jan05">#REF!</definedName>
    <definedName name="_jul05">#REF!</definedName>
    <definedName name="_jun05">#REF!</definedName>
    <definedName name="_jun97">#REF!</definedName>
    <definedName name="_jun98">#REF!</definedName>
    <definedName name="_Key1" hidden="1">#REF!</definedName>
    <definedName name="_lu2">#REF!</definedName>
    <definedName name="_lu2006">#REF!</definedName>
    <definedName name="_LU3">#REF!</definedName>
    <definedName name="_mar05">#REF!</definedName>
    <definedName name="_mar97">#REF!</definedName>
    <definedName name="_mar98">#REF!</definedName>
    <definedName name="_may05">#REF!</definedName>
    <definedName name="_May06">#REF!</definedName>
    <definedName name="_MIT1">#REF!</definedName>
    <definedName name="_MIT2">#REF!</definedName>
    <definedName name="_mps1213">#REF!</definedName>
    <definedName name="_mps1314">#REF!</definedName>
    <definedName name="_mQg3710">OFFSET(#REF!,0,#REF!,1,#REF!)</definedName>
    <definedName name="_mQg3810">OFFSET(#REF!,0,#REF!,1,#REF!)</definedName>
    <definedName name="_mQg57">OFFSET(#REF!,0,#REF!,1,#REF!)</definedName>
    <definedName name="_MS1">#REF!</definedName>
    <definedName name="_MS2">#REF!</definedName>
    <definedName name="_MW1">#REF!</definedName>
    <definedName name="_MW2">#REF!</definedName>
    <definedName name="_nov04">#REF!</definedName>
    <definedName name="_oct04">#REF!</definedName>
    <definedName name="_Order1">255</definedName>
    <definedName name="_Order2">255</definedName>
    <definedName name="_RAG4">#REF!</definedName>
    <definedName name="_rec1">#REF!</definedName>
    <definedName name="_rec2">#REF!</definedName>
    <definedName name="_sep04">#REF!</definedName>
    <definedName name="_sep97">#REF!</definedName>
    <definedName name="_Sort" hidden="1">#REF!</definedName>
    <definedName name="_SUB100">#REF!</definedName>
    <definedName name="_supplyINPUT">#REF!</definedName>
    <definedName name="_SYr3">#REF!</definedName>
    <definedName name="_Table2_Out" hidden="1">#REF!</definedName>
    <definedName name="_TE1">#REF!</definedName>
    <definedName name="_TE2">#REF!</definedName>
    <definedName name="_top100">#REF!</definedName>
    <definedName name="_tps1213">#REF!</definedName>
    <definedName name="_US1">#REF!</definedName>
    <definedName name="_US2">#REF!</definedName>
    <definedName name="_US3">#REF!</definedName>
    <definedName name="_US4">#REF!</definedName>
    <definedName name="_UW1">#REF!</definedName>
    <definedName name="_UW2">#REF!</definedName>
    <definedName name="_UW3">#REF!</definedName>
    <definedName name="_UW4">#REF!</definedName>
    <definedName name="_UYr3">#REF!</definedName>
    <definedName name="_wtw2">#REF!</definedName>
    <definedName name="a">#REF!</definedName>
    <definedName name="A_A_H">#REF!</definedName>
    <definedName name="A_A_L">#REF!</definedName>
    <definedName name="A_A_M">#REF!</definedName>
    <definedName name="A_AL_W">#REF!</definedName>
    <definedName name="A_AW_H">#REF!</definedName>
    <definedName name="A_AW_L">#REF!</definedName>
    <definedName name="A_AW_M">#REF!</definedName>
    <definedName name="A_E">#REF!</definedName>
    <definedName name="A_G">#REF!</definedName>
    <definedName name="A_H">#REF!</definedName>
    <definedName name="A_H_No">#REF!</definedName>
    <definedName name="A_L">#REF!</definedName>
    <definedName name="A_L_No">#REF!</definedName>
    <definedName name="A_M">#REF!</definedName>
    <definedName name="A_M_No">#REF!</definedName>
    <definedName name="A_N_No">#REF!</definedName>
    <definedName name="a_v">#REF!</definedName>
    <definedName name="A_W">#REF!</definedName>
    <definedName name="aa">#REF!</definedName>
    <definedName name="aaa">#REF!</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gang">#REF!</definedName>
    <definedName name="About_Text_Box">"Text 32"</definedName>
    <definedName name="ABschreibung">#REF!</definedName>
    <definedName name="Abschreibung_Vorjahr">#REF!</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Central">#REF!</definedName>
    <definedName name="AC_CostOfSales">#REF!</definedName>
    <definedName name="AC_Depreciation">#REF!</definedName>
    <definedName name="AC_Employee">#REF!</definedName>
    <definedName name="AC_HiredContracted">#REF!</definedName>
    <definedName name="AC_Intercompany">#REF!</definedName>
    <definedName name="AC_Materials">#REF!</definedName>
    <definedName name="AC_OperInc">#REF!</definedName>
    <definedName name="AC_OpsContracts">#REF!</definedName>
    <definedName name="AC_OpsContracts_Central">#REF!</definedName>
    <definedName name="AC_Other">#REF!</definedName>
    <definedName name="AC_Power">#REF!</definedName>
    <definedName name="AC_Power_Central">#REF!</definedName>
    <definedName name="AC_Power_Subaccounts">#REF!</definedName>
    <definedName name="AC_Revenue">#REF!</definedName>
    <definedName name="AC_RTC">#REF!</definedName>
    <definedName name="Acc.Payable.Timing">#REF!</definedName>
    <definedName name="ACC_CODE">#REF!</definedName>
    <definedName name="AccessDatabase" hidden="1">"C:\Budgets\2003\NM and VS BP forecast 2003 NM37 VS197 311002 v1.mdb"</definedName>
    <definedName name="ACCOUNT">#REF!</definedName>
    <definedName name="ACCOUNT_CODE">#REF!</definedName>
    <definedName name="Account_Codes">#REF!</definedName>
    <definedName name="Accounts.Payable">#REF!</definedName>
    <definedName name="Accrual">#REF!</definedName>
    <definedName name="AccrualData">#REF!</definedName>
    <definedName name="AccrualKPIs">#REF!</definedName>
    <definedName name="acct">#REF!</definedName>
    <definedName name="AcctgStd">#REF!</definedName>
    <definedName name="AcctInfo">#REF!</definedName>
    <definedName name="ac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hart">#REF!</definedName>
    <definedName name="AcqDate">#REF!</definedName>
    <definedName name="AcqDebt">#REF!</definedName>
    <definedName name="AcqPrice">#REF!</definedName>
    <definedName name="Act">#REF!</definedName>
    <definedName name="ActDate">#REF!</definedName>
    <definedName name="Active">#REF!</definedName>
    <definedName name="Active_Singles_Assessed_etc">#REF!</definedName>
    <definedName name="Active0">#REF!</definedName>
    <definedName name="Active1">#REF!</definedName>
    <definedName name="Active2">#REF!</definedName>
    <definedName name="Active3">#REF!</definedName>
    <definedName name="Active4">#REF!</definedName>
    <definedName name="Active5">#REF!</definedName>
    <definedName name="ACTIVITY">#REF!</definedName>
    <definedName name="ACTIVITY_CODE">#REF!</definedName>
    <definedName name="ActMT1">#REF!</definedName>
    <definedName name="Acts2005">#REF!</definedName>
    <definedName name="ACTSERVWPA">#REF!</definedName>
    <definedName name="ActTrigger1">#REF!</definedName>
    <definedName name="ActTrigger2">#REF!</definedName>
    <definedName name="actual">#REF!</definedName>
    <definedName name="actual_MWh">#REF!</definedName>
    <definedName name="actual_yr_end">#REF!</definedName>
    <definedName name="Actual12">#REF!</definedName>
    <definedName name="ActualBeyond">PeriodInActual*(#REF!&gt;0)</definedName>
    <definedName name="actualcapexindex">#REF!</definedName>
    <definedName name="Actuals">#REF!</definedName>
    <definedName name="Actuals_2006">OFFSET(#REF!,0,0,COUNTA(#REF!),COUNTA(#REF!))</definedName>
    <definedName name="actuals2">#REF!</definedName>
    <definedName name="Actuals2005">#REF!</definedName>
    <definedName name="Actuals9293Prices">#REF!</definedName>
    <definedName name="Actuals9798">#REF!</definedName>
    <definedName name="ActualsDate">#REF!</definedName>
    <definedName name="ActualsPL">#REF!</definedName>
    <definedName name="ActUn1">#REF!</definedName>
    <definedName name="actvol">#REF!</definedName>
    <definedName name="ACUTE">#REF!</definedName>
    <definedName name="adc"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2"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3"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4" hidden="1">{TRUE,TRUE,-1.25,-15.5,604.5,369,FALSE,FALSE,TRUE,TRUE,0,1,83,1,38,4,5,4,TRUE,TRUE,3,TRUE,1,TRUE,75,"Swvu.inputs._.raw._.data.","ACwvu.inputs._.raw._.data.",#N/A,FALSE,FALSE,0.5,0.5,0.5,0.5,2,"&amp;F","&amp;A&amp;RPage &amp;P",FALSE,FALSE,FALSE,FALSE,1,60,#N/A,#N/A,"=R1C61:R53C89","=C1:C5",#N/A,#N/A,FALSE,FALSE,FALSE,1,600,600,FALSE,FALSE,TRUE,TRUE,TRUE}</definedName>
    <definedName name="AdjCols">#REF!,#REF!,#REF!,#REF!,#REF!,#REF!</definedName>
    <definedName name="adjsch">#REF!</definedName>
    <definedName name="adjust">#REF!</definedName>
    <definedName name="Advertising.Proportion">#REF!</definedName>
    <definedName name="AE">#REF!</definedName>
    <definedName name="AffinityLookup">OFFSET(#REF!,0,0,51,COUNTA(#REF!))</definedName>
    <definedName name="Agent_Grp">#REF!</definedName>
    <definedName name="AICHARGVOL" hidden="1">#REF!</definedName>
    <definedName name="AIMMSUMMARY">#REF!</definedName>
    <definedName name="AIPSMLCHARGVOL" hidden="1">#REF!</definedName>
    <definedName name="Airport.Base.Yield">#REF!</definedName>
    <definedName name="Airport.Ground.Rental">#REF!</definedName>
    <definedName name="Airport.Rental1">#REF!</definedName>
    <definedName name="Airport.Rental2">#REF!</definedName>
    <definedName name="Airport.Terminal.Rental">#REF!</definedName>
    <definedName name="Airworker.Growth">#REF!</definedName>
    <definedName name="Airworker.Proportion">#REF!</definedName>
    <definedName name="AIT3CHARGVOL" hidden="1">#REF!</definedName>
    <definedName name="aktiveZelle">#REF!</definedName>
    <definedName name="ALC.Liability">#REF!</definedName>
    <definedName name="ALC.Receivable">#REF!</definedName>
    <definedName name="ALC.Retained.Cash">#REF!</definedName>
    <definedName name="ALC.Retained.Cash.Date">#REF!</definedName>
    <definedName name="ALC.Settlement">#REF!</definedName>
    <definedName name="ALC.Spares.Purchase">#REF!</definedName>
    <definedName name="ALC.Spares.Purchase.Dat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2006_Data">OFFSET(#REF!,0,0,COUNTA(#REF!),COUNTA(#REF!))</definedName>
    <definedName name="All_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4"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Data">OFFSET(#REF!,0,0,COUNTA(#REF!),COUNTA(#REF!))</definedName>
    <definedName name="All_Raw_Data">OFFSET(#REF!,0,0,COUNTA(#REF!),COUNTA(#REF!))</definedName>
    <definedName name="ALLCMS">#REF!</definedName>
    <definedName name="ALLDATA">#REF!</definedName>
    <definedName name="AllImport2">#REF!</definedName>
    <definedName name="AllItems">#REF!</definedName>
    <definedName name="AM_B_Waste">#REF!</definedName>
    <definedName name="AM_B_Water">#REF!</definedName>
    <definedName name="AM_CM_Waste">#REF!</definedName>
    <definedName name="AM_CM_Water">#REF!</definedName>
    <definedName name="AM_Q2RF_Waste">#REF!</definedName>
    <definedName name="AM_Q2RF_Water">#REF!</definedName>
    <definedName name="AM_Y1_BNY_Waste">#REF!</definedName>
    <definedName name="AM_Y1_BNY_Water">#REF!</definedName>
    <definedName name="AM_Y2_BNY_Waste">#REF!</definedName>
    <definedName name="AM_Y2_BNY_Water">#REF!</definedName>
    <definedName name="AM_Y3_B_Waste">#REF!</definedName>
    <definedName name="AM_Y3_B_Water">#REF!</definedName>
    <definedName name="AM_Y3_BNY_Waste">#REF!</definedName>
    <definedName name="AM_Y3_BNY_Water">#REF!</definedName>
    <definedName name="AM_Y3_Q2RF_Waste">#REF!</definedName>
    <definedName name="AM_Y3_Q2RF_Water">#REF!</definedName>
    <definedName name="AM_Y4_BNY_Waste">#REF!</definedName>
    <definedName name="AM_Y4_BNY_Water">#REF!</definedName>
    <definedName name="AM_Y5_BNY_Waste">#REF!</definedName>
    <definedName name="AM_Y5_BNY_Water">#REF!</definedName>
    <definedName name="AMCLSUMMARY">#REF!</definedName>
    <definedName name="Amount">#REF!</definedName>
    <definedName name="AMP6_Correction">#REF!</definedName>
    <definedName name="AN"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an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fangsstand">#REF!-364</definedName>
    <definedName name="Anfangsstand_1">#REF!-364</definedName>
    <definedName name="Anfangsstand_2">#REF!-364</definedName>
    <definedName name="Anfangsstand_3">#REF!-364</definedName>
    <definedName name="Anglian_Water">Lists!$H$5:$H$61</definedName>
    <definedName name="Anschaffungswert_Beginn">#REF!</definedName>
    <definedName name="Anschaffungswert_Ende">#REF!</definedName>
    <definedName name="AP2Manager">#REF!</definedName>
    <definedName name="AP2PProg">#REF!</definedName>
    <definedName name="AP2Prog">#REF!</definedName>
    <definedName name="APbyDEL">#REF!</definedName>
    <definedName name="Application">#REF!</definedName>
    <definedName name="Approved_By_Date">#REF!</definedName>
    <definedName name="APR">#REF!</definedName>
    <definedName name="Apr_13_220062">#REF!</definedName>
    <definedName name="Apr_13_220065">#REF!</definedName>
    <definedName name="Apr_13_371170">#REF!</definedName>
    <definedName name="Apr_Rec">#N/A</definedName>
    <definedName name="Apr_to_Mar06_Data">OFFSET(#REF!,0,0,COUNTA(#REF!),COUNTA(#REF!))</definedName>
    <definedName name="Apr_to_Mar07_Data">OFFSET(#REF!,0,0,COUNTA(#REF!),COUNTA(#REF!))</definedName>
    <definedName name="Aprropriate_tariff">#REF!</definedName>
    <definedName name="APs">OFFSET(#REF!,0,#REF!,#REF!,1)</definedName>
    <definedName name="aq" hidden="1">#REF!</definedName>
    <definedName name="AR.Sensitivity">#REF!</definedName>
    <definedName name="ARC.Devel.Payment">#REF!</definedName>
    <definedName name="ARC.Monitor.Payment">#REF!</definedName>
    <definedName name="ARC.Rev.Final">#REF!</definedName>
    <definedName name="ARC.Revenue">#REF!</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anda.Nth.Extension">#REF!</definedName>
    <definedName name="ARR.Exp.Limit">#REF!</definedName>
    <definedName name="ARR.Flag">#REF!</definedName>
    <definedName name="ARR.Maj.Exp.Flag">#REF!</definedName>
    <definedName name="ARR.Maj.Exp.Full.Flag">#REF!</definedName>
    <definedName name="ARR.Maj.Exp.Only">#REF!</definedName>
    <definedName name="ARR.Major.Mtce.Flag">#REF!</definedName>
    <definedName name="ARR.Ref.Add">#REF!</definedName>
    <definedName name="ARR.Req.12">#REF!</definedName>
    <definedName name="ARR.Req.18">#REF!</definedName>
    <definedName name="ARR.Req.24">#REF!</definedName>
    <definedName name="ARR.Req.30">#REF!</definedName>
    <definedName name="ARR.Req.36">#REF!</definedName>
    <definedName name="ARR.Req.42">#REF!</definedName>
    <definedName name="ARR.Req.48">#REF!</definedName>
    <definedName name="ARR.Req.6">#REF!</definedName>
    <definedName name="ARR1.Max">#REF!</definedName>
    <definedName name="ARR2.Req.12">#REF!</definedName>
    <definedName name="ARR2.Req.18">#REF!</definedName>
    <definedName name="ARR2.Req.24">#REF!</definedName>
    <definedName name="ARR2.Req.30">#REF!</definedName>
    <definedName name="ARR2.Req.36">#REF!</definedName>
    <definedName name="ARR2.Req.42">#REF!</definedName>
    <definedName name="ARR2.Req.48">#REF!</definedName>
    <definedName name="ARR2.Req.54">#REF!</definedName>
    <definedName name="ARR2.Req.6">#REF!</definedName>
    <definedName name="ARR2.Req.60">#REF!</definedName>
    <definedName name="Artic_Diesel_0_Laden_km">#REF!</definedName>
    <definedName name="Artic_Diesel_100_Laden_km">#REF!</definedName>
    <definedName name="Artic_Diesel_25_Laden_km">#REF!</definedName>
    <definedName name="Artic_Diesel_50_Laden_km">#REF!</definedName>
    <definedName name="Artic_Diesel_75_Laden_km">#REF!</definedName>
    <definedName name="Artic_Diesel_Lorry_0_Laden_FE">#REF!</definedName>
    <definedName name="Artic_Diesel_Lorry_100_Laden_FE">#REF!</definedName>
    <definedName name="Artic_Diesel_Lorry_25_Laden_FE">#REF!</definedName>
    <definedName name="Artic_Diesel_Lorry_50_Laden_FE">#REF!</definedName>
    <definedName name="Artic_Diesel_Lorry_75_Laden_FE">#REF!</definedName>
    <definedName name="as" hidden="1">#REF!</definedName>
    <definedName name="AS2DocOpenMode" hidden="1">"AS2DocumentEdit"</definedName>
    <definedName name="asadasdqwf">#REF!</definedName>
    <definedName name="asas" hidden="1">#REF!</definedName>
    <definedName name="asd" hidden="1">{#N/A,#N/A,FALSE,"Aging Summary";#N/A,#N/A,FALSE,"Ratio Analysis";#N/A,#N/A,FALSE,"Test 120 Day Accts";#N/A,#N/A,FALSE,"Tickmarks"}</definedName>
    <definedName name="asd_1" hidden="1">{#N/A,#N/A,FALSE,"Aging Summary";#N/A,#N/A,FALSE,"Ratio Analysis";#N/A,#N/A,FALSE,"Test 120 Day Accts";#N/A,#N/A,FALSE,"Tickmarks"}</definedName>
    <definedName name="asd_2" hidden="1">{#N/A,#N/A,FALSE,"Aging Summary";#N/A,#N/A,FALSE,"Ratio Analysis";#N/A,#N/A,FALSE,"Test 120 Day Accts";#N/A,#N/A,FALSE,"Tickmarks"}</definedName>
    <definedName name="asd_3" hidden="1">{#N/A,#N/A,FALSE,"Aging Summary";#N/A,#N/A,FALSE,"Ratio Analysis";#N/A,#N/A,FALSE,"Test 120 Day Accts";#N/A,#N/A,FALSE,"Tickmarks"}</definedName>
    <definedName name="ASM">#REF!</definedName>
    <definedName name="assa">#REF!</definedName>
    <definedName name="assas" hidden="1">#REF!</definedName>
    <definedName name="Asset.Renewal.Scenario">#REF!</definedName>
    <definedName name="AssetName">#REF!</definedName>
    <definedName name="AssetName1">#REF!</definedName>
    <definedName name="ASSIGN">#REF!</definedName>
    <definedName name="AT">#REF!</definedName>
    <definedName name="AUD.GBP">#REF!</definedName>
    <definedName name="AuditCategory">#REF!</definedName>
    <definedName name="AuditChange">#REF!</definedName>
    <definedName name="AuditDates">#REF!</definedName>
    <definedName name="AuditSubCategory">#REF!</definedName>
    <definedName name="AuditVal">#REF!</definedName>
    <definedName name="AUFTRAG">#REF!</definedName>
    <definedName name="AUG">#REF!</definedName>
    <definedName name="Aug_13_220062">#REF!</definedName>
    <definedName name="Aug_13_220065">#REF!</definedName>
    <definedName name="Aug_13_371170">#REF!</definedName>
    <definedName name="Aug_CCCBO_Fs">#REF!</definedName>
    <definedName name="Author">#REF!</definedName>
    <definedName name="Avail">#REF!</definedName>
    <definedName name="Ave_Diesel_CO2">#REF!</definedName>
    <definedName name="Ave_Diesel_Miles">#REF!</definedName>
    <definedName name="Ave_Mbike_CO2">#REF!</definedName>
    <definedName name="Ave_Mbike_Miles">#REF!</definedName>
    <definedName name="Ave_Petrol_CO2">#REF!</definedName>
    <definedName name="Ave_Petrol_Miles">#REF!</definedName>
    <definedName name="AvPORTS.AUD.Info.Table">#REF!</definedName>
    <definedName name="AvPORTS.AUD.Table">#REF!</definedName>
    <definedName name="AvPORTS.GAP">#REF!</definedName>
    <definedName name="AvPORTS.Inv.AUD">#REF!</definedName>
    <definedName name="AvPORTS.Inv.local">#REF!</definedName>
    <definedName name="AvPORTS.local.Info.Table">#REF!</definedName>
    <definedName name="AvPORTS.local.Table">#REF!</definedName>
    <definedName name="AW_H">#REF!</definedName>
    <definedName name="AW_H_No">#REF!</definedName>
    <definedName name="AW_L">#REF!</definedName>
    <definedName name="AW_L_No">#REF!</definedName>
    <definedName name="AW_M">#REF!</definedName>
    <definedName name="AW_M_No">#REF!</definedName>
    <definedName name="AW_N_No">#REF!</definedName>
    <definedName name="AYL">#REF!</definedName>
    <definedName name="b">#REF!</definedName>
    <definedName name="BalSheet">#REF!</definedName>
    <definedName name="BalSht">#REF!</definedName>
    <definedName name="BalSht_Assets">#REF!</definedName>
    <definedName name="BalSht_Equity">#REF!</definedName>
    <definedName name="BalSht_Liabilities">#REF!</definedName>
    <definedName name="BAN">#REF!</definedName>
    <definedName name="BAS">#REF!</definedName>
    <definedName name="BASE_YEAR">#REF!</definedName>
    <definedName name="BaseDate">#REF!</definedName>
    <definedName name="BaseFee">#REF!</definedName>
    <definedName name="BaseYear">#REF!</definedName>
    <definedName name="BaseYear_MLC">#REF!</definedName>
    <definedName name="BenchmarkAll">#REF!</definedName>
    <definedName name="BenchmarkAPbyDel">#REF!</definedName>
    <definedName name="BenchmarkTitle">#REF!</definedName>
    <definedName name="BENTABLE">#REF!</definedName>
    <definedName name="better">#REF!</definedName>
    <definedName name="betterment">#REF!</definedName>
    <definedName name="BIC">#REF!</definedName>
    <definedName name="big"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1"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2"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3"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LANZ">#REF!</definedName>
    <definedName name="Bill_s_Demand_Planner">#REF!</definedName>
    <definedName name="Billing">#REF!</definedName>
    <definedName name="BillingData">#REF!</definedName>
    <definedName name="Bills">#REF!</definedName>
    <definedName name="BillSum">#REF!</definedName>
    <definedName name="Biodiesel_Admin">#REF!</definedName>
    <definedName name="Biodiesel_Drink">#REF!</definedName>
    <definedName name="Biodiesel_EF_CO2">#REF!</definedName>
    <definedName name="Biodiesel_Sewage">#REF!</definedName>
    <definedName name="Biodiesel_Sludge">#REF!</definedName>
    <definedName name="Biogas_EF_CH4_Vol">#REF!</definedName>
    <definedName name="Biogas_EF_N2O_Vol">#REF!</definedName>
    <definedName name="Biogas_Sludge_CHP">#REF!</definedName>
    <definedName name="Biogas_volume">#REF!</definedName>
    <definedName name="Biogas_Volume_Estimate">#REF!</definedName>
    <definedName name="Biogas2_EF_CH4_Vol">#REF!</definedName>
    <definedName name="BIPCode">#REF!</definedName>
    <definedName name="BLAH">#REF!</definedName>
    <definedName name="BM_AMP_BNY_Waste">#REF!</definedName>
    <definedName name="BM_Y1_BNY_Waste">#REF!</definedName>
    <definedName name="BM_Y2_BNY_Waste">#REF!</definedName>
    <definedName name="BM_Y3_BNY_Waste">#REF!</definedName>
    <definedName name="BM_Y4_BNY_Waste">#REF!</definedName>
    <definedName name="BM_Y5_BNY_Waste">#REF!</definedName>
    <definedName name="BNYMFUND">#REF!</definedName>
    <definedName name="bob">#REF!</definedName>
    <definedName name="BON_InputData">#REF!</definedName>
    <definedName name="Bonus">#REF!</definedName>
    <definedName name="BookDepTable">#REF!</definedName>
    <definedName name="BOOKS">#REF!</definedName>
    <definedName name="BottomRow">#REF!</definedName>
    <definedName name="BottomRowYr2">#REF!</definedName>
    <definedName name="BottomRowYr3">#REF!</definedName>
    <definedName name="BOW">#REF!</definedName>
    <definedName name="BPDate">#REF!</definedName>
    <definedName name="BPnotes">#REF!</definedName>
    <definedName name="BPrec">#REF!</definedName>
    <definedName name="BRA">#REF!</definedName>
    <definedName name="Break.Swap.Flag">#REF!</definedName>
    <definedName name="BridgeDate">#REF!</definedName>
    <definedName name="BSALCREDPG1">#REF!</definedName>
    <definedName name="BSALCREDPG2">#REF!</definedName>
    <definedName name="BSALCREDPG3">#REF!</definedName>
    <definedName name="BSALCREDPG4">#REF!</definedName>
    <definedName name="BSALSUMMARY">#REF!</definedName>
    <definedName name="BSALTSTFEE">#REF!</definedName>
    <definedName name="BSD">#REF!</definedName>
    <definedName name="BStartMo">#REF!</definedName>
    <definedName name="BU">#REF!</definedName>
    <definedName name="BU_LIST2">#REF!</definedName>
    <definedName name="bud_cum">#REF!</definedName>
    <definedName name="bud_cum_v3">#REF!</definedName>
    <definedName name="Budget">#REF!</definedName>
    <definedName name="BUDGET_AMOUNT">#REF!</definedName>
    <definedName name="BUDGET_CMCALC">#REF!</definedName>
    <definedName name="BUDGET_YTDCALC">#REF!</definedName>
    <definedName name="Budget2">#REF!</definedName>
    <definedName name="budget3">#REF!</definedName>
    <definedName name="Bus_CO2">#REF!</definedName>
    <definedName name="Bus_Pass_km">#REF!</definedName>
    <definedName name="Business_Unit">#REF!</definedName>
    <definedName name="Button_12">"NM_and_VS_BP_forecast_2003_NM37_VS197_311002_v1_VS_Fcast_03_List"</definedName>
    <definedName name="BZNHOME">#REF!</definedName>
    <definedName name="C_ISF" localSheetId="85">#REF!</definedName>
    <definedName name="C_ISF" localSheetId="39">#REF!</definedName>
    <definedName name="C_ISF" localSheetId="40">#REF!</definedName>
    <definedName name="C_ISF" localSheetId="76">#REF!</definedName>
    <definedName name="C_ISF">#REF!</definedName>
    <definedName name="C_PI" localSheetId="85">#REF!</definedName>
    <definedName name="C_PI" localSheetId="39">#REF!</definedName>
    <definedName name="C_PI" localSheetId="40">#REF!</definedName>
    <definedName name="C_PI" localSheetId="76">#REF!</definedName>
    <definedName name="C_PI">#REF!</definedName>
    <definedName name="C_SC" localSheetId="85">#REF!</definedName>
    <definedName name="C_SC" localSheetId="39">#REF!</definedName>
    <definedName name="C_SC" localSheetId="40">#REF!</definedName>
    <definedName name="C_SC" localSheetId="76">#REF!</definedName>
    <definedName name="C_SC">#REF!</definedName>
    <definedName name="call2">#REF!</definedName>
    <definedName name="call2ita1">#REF!</definedName>
    <definedName name="calldate">#REF!</definedName>
    <definedName name="Callout1">#REF!</definedName>
    <definedName name="Callout2">#REF!</definedName>
    <definedName name="Callout3">#REF!</definedName>
    <definedName name="Callout4">#REF!</definedName>
    <definedName name="Callout5">#REF!</definedName>
    <definedName name="CAPACT">#REF!</definedName>
    <definedName name="CAPCALC">#REF!</definedName>
    <definedName name="CAPCALC2">#REF!</definedName>
    <definedName name="CapExCommitFee">#REF!</definedName>
    <definedName name="CapExFacility">#REF!</definedName>
    <definedName name="CapexIndex">#REF!</definedName>
    <definedName name="CapexMergerSavings">#REF!</definedName>
    <definedName name="CAPITAL">#REF!</definedName>
    <definedName name="CapitalIncome">#REF!</definedName>
    <definedName name="CAPWD">#REF!</definedName>
    <definedName name="Case">#REF!</definedName>
    <definedName name="CaseName">#REF!</definedName>
    <definedName name="CaseName1">#REF!</definedName>
    <definedName name="CaseNumber">#REF!</definedName>
    <definedName name="CASH">#REF!</definedName>
    <definedName name="Cash.Margin">#REF!</definedName>
    <definedName name="CashFlow">#REF!</definedName>
    <definedName name="CashFlow_Financing">#REF!</definedName>
    <definedName name="CashFlow_Investing">#REF!</definedName>
    <definedName name="CashFlow_Operating">#REF!</definedName>
    <definedName name="cashita1page1">#REF!</definedName>
    <definedName name="cashita1page2">#REF!</definedName>
    <definedName name="cashita1page3">#REF!</definedName>
    <definedName name="cashita2page1">#REF!</definedName>
    <definedName name="cashita2page2">#REF!</definedName>
    <definedName name="cat_m_1">#REF!</definedName>
    <definedName name="cat_m_2">#REF!</definedName>
    <definedName name="cat_m_3">#REF!</definedName>
    <definedName name="cat_y_1">#REF!</definedName>
    <definedName name="cat_y_2">#REF!</definedName>
    <definedName name="cat_y_3">#REF!</definedName>
    <definedName name="category_table">#REF!</definedName>
    <definedName name="cc">#REF!</definedName>
    <definedName name="CC_AMP_BNY_Waste">#REF!</definedName>
    <definedName name="CC_B_Waste">#REF!</definedName>
    <definedName name="CC_CM_Waste">#REF!</definedName>
    <definedName name="CC_Q2RF_Waste">#REF!</definedName>
    <definedName name="CC_Y1_BNY_Waste">#REF!</definedName>
    <definedName name="CC_Y2_BNY_Waste">#REF!</definedName>
    <definedName name="CC_Y3_B_Waste">#REF!</definedName>
    <definedName name="CC_Y3_BNY_Waste">#REF!</definedName>
    <definedName name="CC_Y3_Q2RF_Waste">#REF!</definedName>
    <definedName name="CC_Y4_BNY_Waste">#REF!</definedName>
    <definedName name="CC_Y5_BNY_Waste">#REF!</definedName>
    <definedName name="CC_Y5_CM_Total">#REF!</definedName>
    <definedName name="ccc">#REF!</definedName>
    <definedName name="cccc">#REF!</definedName>
    <definedName name="CCDActuals">#REF!</definedName>
    <definedName name="CCLink">#REF!</definedName>
    <definedName name="CCtree">#REF!</definedName>
    <definedName name="CCtree1">#REF!</definedName>
    <definedName name="CD_AMP_BNY_Waste">#REF!</definedName>
    <definedName name="CD_AMP_BNY_Water">#REF!</definedName>
    <definedName name="CD_Y1_BNY_Waste">#REF!</definedName>
    <definedName name="CD_Y1_BNY_Water">#REF!</definedName>
    <definedName name="CD_Y2_BNY_Waste">#REF!</definedName>
    <definedName name="CD_Y2_BNY_Water">#REF!</definedName>
    <definedName name="CD_Y3_BNY_Waste">#REF!</definedName>
    <definedName name="CD_Y3_BNY_Water">#REF!</definedName>
    <definedName name="CD_Y4_BNY_Waste">#REF!</definedName>
    <definedName name="CD_Y4_BNY_Water">#REF!</definedName>
    <definedName name="CD_Y5_BNY_Waste">#REF!</definedName>
    <definedName name="CD_Y5_BNY_Water">#REF!</definedName>
    <definedName name="cdcv">#REF!</definedName>
    <definedName name="Cell_CostOfSales">#REF!</definedName>
    <definedName name="Cell_Depreciation">#REF!</definedName>
    <definedName name="Cell_Employee">#REF!</definedName>
    <definedName name="Cell_HiredContracted">#REF!</definedName>
    <definedName name="Cell_Materials">#REF!</definedName>
    <definedName name="Cell_OperInc">#REF!</definedName>
    <definedName name="Cell_OpsContracts">#REF!</definedName>
    <definedName name="Cell_OtherCosts">#REF!</definedName>
    <definedName name="Cell_Power">#REF!</definedName>
    <definedName name="Cell_Revenue">#REF!</definedName>
    <definedName name="Cell_RTC">#REF!</definedName>
    <definedName name="CH4_CO2eq_GWP">#REF!</definedName>
    <definedName name="Charged_current">OFFSET(#REF!,1,0,COUNTA(#REF!),1)</definedName>
    <definedName name="Chart">#REF!</definedName>
    <definedName name="ChartCreationRange">OFFSET(#REF!,0,0,COUNTA(#REF!)-10,8)</definedName>
    <definedName name="ChartData">OFFSET(#REF!,1,0,COUNTA(#REF!)-11,5)</definedName>
    <definedName name="ChartDataRange">OFFSET(#REF!,1,0,COUNTA(#REF!),1)</definedName>
    <definedName name="CHE">#REF!</definedName>
    <definedName name="Check.Master">#REF!</definedName>
    <definedName name="chido">#REF!</definedName>
    <definedName name="CHLUSC">#REF!</definedName>
    <definedName name="CHOICES">#REF!</definedName>
    <definedName name="CHOOSE">#REF!</definedName>
    <definedName name="Chosen.Scenario">#REF!</definedName>
    <definedName name="CHP_Power_EF_CO2">#REF!</definedName>
    <definedName name="CHRPIK">#REF!</definedName>
    <definedName name="CHS0001BUDa">#REF!</definedName>
    <definedName name="CHSESCUP">#REF!</definedName>
    <definedName name="CHSMSC">#REF!</definedName>
    <definedName name="CHSMVO">#REF!</definedName>
    <definedName name="CHSURV">#REF!</definedName>
    <definedName name="CHSUSC">#REF!</definedName>
    <definedName name="CHTEB">#REF!</definedName>
    <definedName name="CHTER">#REF!</definedName>
    <definedName name="CHTES">#REF!</definedName>
    <definedName name="CHTEV">#REF!</definedName>
    <definedName name="CHWASCUP">#REF!</definedName>
    <definedName name="CHWMSC">#REF!</definedName>
    <definedName name="CHWMVO">#REF!</definedName>
    <definedName name="CHWURV">#REF!</definedName>
    <definedName name="CHWUSC">#REF!</definedName>
    <definedName name="CIMMLookUpYr3">#REF!</definedName>
    <definedName name="CIMMOUTP">#REF!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 localSheetId="76">#REF!</definedName>
    <definedName name="Classification_of_treatment_works">Lists!$S$5:$S$11</definedName>
    <definedName name="cleanrd">#REF!</definedName>
    <definedName name="ClearZoneMacro">#REF!,#REF!,#REF!,#REF!,#REF!,#REF!,#REF!,#REF!,#REF!,#REF!</definedName>
    <definedName name="CLIENT">#REF!</definedName>
    <definedName name="CMIRE">#REF!</definedName>
    <definedName name="cmnet">#REF!</definedName>
    <definedName name="cmnet2">#REF!</definedName>
    <definedName name="cmnetwork">#REF!</definedName>
    <definedName name="CMOPEX">#REF!</definedName>
    <definedName name="CMS_Actuals">OFFSET(#REF!,0,0,COUNTA(#REF!),COUNTA(#REF!))</definedName>
    <definedName name="cmsra">#REF!</definedName>
    <definedName name="CNG_EF_CO2">#REF!</definedName>
    <definedName name="CNG_Transport_Freight">#REF!</definedName>
    <definedName name="CNG_Transport_Passenger">#REF!</definedName>
    <definedName name="COCOUT">#REF!</definedName>
    <definedName name="CODE">#REF!</definedName>
    <definedName name="CodeColumnRef">#REF!</definedName>
    <definedName name="COL">#REF!</definedName>
    <definedName name="COMMENT">#REF!</definedName>
    <definedName name="Company">#REF!</definedName>
    <definedName name="COMPANY_ACRONYM">#REF!</definedName>
    <definedName name="CompanyCode">#REF!</definedName>
    <definedName name="CompanyDesc">#REF!</definedName>
    <definedName name="CompanyName">#REF!</definedName>
    <definedName name="CompanyNumber">#REF!</definedName>
    <definedName name="CompCurr">#REF!</definedName>
    <definedName name="CompID">#REF!</definedName>
    <definedName name="CompName">#REF!</definedName>
    <definedName name="COMPSCHED">#REF!</definedName>
    <definedName name="consinput">#REF!</definedName>
    <definedName name="CONSOL">#REF!</definedName>
    <definedName name="contb">#REF!</definedName>
    <definedName name="ContentsTable">#REF!</definedName>
    <definedName name="cONTRACT">#REF!</definedName>
    <definedName name="contractor">#REF!</definedName>
    <definedName name="COO_efficiiency">#REF!</definedName>
    <definedName name="COPI">#REF!</definedName>
    <definedName name="COPI_0203">#REF!</definedName>
    <definedName name="COPI_0708">#REF!</definedName>
    <definedName name="COPI2">#REF!</definedName>
    <definedName name="Cost_Centre">#REF!</definedName>
    <definedName name="Cost_Centre_Description">#REF!</definedName>
    <definedName name="CostBase94">#REF!</definedName>
    <definedName name="CostBase98">#REF!</definedName>
    <definedName name="Costed_Needs">#REF!</definedName>
    <definedName name="CostIndex">#REF!</definedName>
    <definedName name="Costs.Esc">#REF!</definedName>
    <definedName name="Costs.Esc.Period">#REF!</definedName>
    <definedName name="Costs.MEI.GBP.Bid">#REF!</definedName>
    <definedName name="Costs.MEI.GBP.Employ">#REF!</definedName>
    <definedName name="Costs.MEI.GBP.Gen">#REF!</definedName>
    <definedName name="count_of_Capex_linked_lines">#REF!</definedName>
    <definedName name="Cov.Rat.Area">#REF!</definedName>
    <definedName name="Cover1">"Text 52"</definedName>
    <definedName name="CpxDebtPrctPre">#REF!</definedName>
    <definedName name="CpxDebtUntil">#REF!</definedName>
    <definedName name="credit1">#REF!</definedName>
    <definedName name="credit2">#REF!</definedName>
    <definedName name="CreditorDays">#REF!</definedName>
    <definedName name="_xlnm.Criteria">#REF!</definedName>
    <definedName name="CRW">#REF!</definedName>
    <definedName name="csDesignMode">1</definedName>
    <definedName name="CT_AMP_BNY_Total">#REF!</definedName>
    <definedName name="CT_AMP_BNY_Waste">#REF!</definedName>
    <definedName name="CT_AMP_BNY_Water">#REF!</definedName>
    <definedName name="CT_B_Waste">#REF!</definedName>
    <definedName name="CT_B_Water">#REF!</definedName>
    <definedName name="CT_CM_Waste">#REF!</definedName>
    <definedName name="CT_CM_Water">#REF!</definedName>
    <definedName name="CT_Q2RF_Waste">#REF!</definedName>
    <definedName name="CT_Q2RF_Water">#REF!</definedName>
    <definedName name="CT_Y1_BNY_Total">#REF!</definedName>
    <definedName name="CT_Y1_BNY_Waste">#REF!</definedName>
    <definedName name="CT_Y1_BNY_Water">#REF!</definedName>
    <definedName name="CT_Y2_BNY_Total">#REF!</definedName>
    <definedName name="CT_Y2_BNY_Waste">#REF!</definedName>
    <definedName name="CT_Y2_BNY_Water">#REF!</definedName>
    <definedName name="CT_Y3_B_Waste">#REF!</definedName>
    <definedName name="CT_Y3_B_Water">#REF!</definedName>
    <definedName name="CT_Y3_BNY_Total">#REF!</definedName>
    <definedName name="CT_Y3_BNY_Waste">#REF!</definedName>
    <definedName name="CT_Y3_BNY_Water">#REF!</definedName>
    <definedName name="CT_Y3_Q2RF_Waste">#REF!</definedName>
    <definedName name="CT_Y3_Q2RF_Water">#REF!</definedName>
    <definedName name="CT_Y4_BNY_Total">#REF!</definedName>
    <definedName name="CT_Y4_BNY_Waste">#REF!</definedName>
    <definedName name="CT_Y4_BNY_Water">#REF!</definedName>
    <definedName name="CT_Y5_BNY_Total">#REF!</definedName>
    <definedName name="CT_Y5_BNY_Waste">#REF!</definedName>
    <definedName name="CT_Y5_BNY_Water">#REF!</definedName>
    <definedName name="Ctn.Completion">#REF!</definedName>
    <definedName name="Ctn.Progress">#REF!</definedName>
    <definedName name="cummtd">#REF!</definedName>
    <definedName name="cumo">#REF!</definedName>
    <definedName name="Cumulative">#REF!</definedName>
    <definedName name="Curr.Liab.Propn">#REF!</definedName>
    <definedName name="Curr.Liab.Timing">#REF!</definedName>
    <definedName name="CurrDate">#REF!</definedName>
    <definedName name="Currency">#REF!</definedName>
    <definedName name="Current_Capex_by_Subline">#REF!</definedName>
    <definedName name="current_month">#REF!</definedName>
    <definedName name="current_period">#REF!</definedName>
    <definedName name="CURRENT_YEAR">#REF!</definedName>
    <definedName name="CurrentPeriod">#REF!</definedName>
    <definedName name="CurrentWeek">#REF!</definedName>
    <definedName name="CurWk">#REF!</definedName>
    <definedName name="CurYr">#REF!</definedName>
    <definedName name="Custom4">#REF!</definedName>
    <definedName name="CUSTOMER">#REF!</definedName>
    <definedName name="CVCFXRate">#REF!</definedName>
    <definedName name="CW">#REF!</definedName>
    <definedName name="CWDSpreadsheet23APRILSTUDIES">#REF!</definedName>
    <definedName name="CX_costs_charged_to_CAPEX_WBS_Elements">#REF!</definedName>
    <definedName name="CX_total">#REF!</definedName>
    <definedName name="CY_Bad_Debt_Element_2004">#REF!</definedName>
    <definedName name="CY_Bad_Debt_Element_2005">#REF!</definedName>
    <definedName name="CY_Bad_Debt_Element_2006">#REF!</definedName>
    <definedName name="CY_Bad_Debt_Element_2007">#REF!</definedName>
    <definedName name="CY_Bad_Debt_Element_2008">#REF!</definedName>
    <definedName name="CY_Bad_Debt_Element_2009">#REF!</definedName>
    <definedName name="d">#REF!</definedName>
    <definedName name="D_PG_Rates">#REF!</definedName>
    <definedName name="Daily">#REF!</definedName>
    <definedName name="Daily2011">#REF!</definedName>
    <definedName name="data">#REF!</definedName>
    <definedName name="data_lu_2">#REF!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base_1___end_point_May_2009_Crosstab">#REF!</definedName>
    <definedName name="dataimpdec">#REF!</definedName>
    <definedName name="DATAJnlAct">#REF!</definedName>
    <definedName name="Datarange">#REF!</definedName>
    <definedName name="DatasetCode">#REF!</definedName>
    <definedName name="DatasetName">#REF!</definedName>
    <definedName name="datatable">#REF!</definedName>
    <definedName name="datatable1">#REF!</definedName>
    <definedName name="DATAworkings">#REF!</definedName>
    <definedName name="Date">#REF!</definedName>
    <definedName name="Date_Format">#REF!</definedName>
    <definedName name="Datentyp">#REF!</definedName>
    <definedName name="DateReduction">#REF!</definedName>
    <definedName name="dates">#REF!</definedName>
    <definedName name="DAVID">#REF!</definedName>
    <definedName name="DAY">#REF!</definedName>
    <definedName name="Days">#REF!</definedName>
    <definedName name="days_years_conversion">#REF!</definedName>
    <definedName name="DaysinHalfYear">#REF!</definedName>
    <definedName name="DaysinYear">#REF!</definedName>
    <definedName name="DaysYr">#REF!</definedName>
    <definedName name="DB">#REF!</definedName>
    <definedName name="DBASE">#REF!</definedName>
    <definedName name="dc">#REF!</definedName>
    <definedName name="dd">#N/A</definedName>
    <definedName name="Debt.Bank3.Balance">#REF!</definedName>
    <definedName name="Debt.Bank3.Drawdown">#REF!</definedName>
    <definedName name="Debt.Bank3.Facility">#REF!</definedName>
    <definedName name="Debt.Bank3.Margin.Redn">#REF!</definedName>
    <definedName name="Debt.Bank3.Margins">#REF!</definedName>
    <definedName name="Debt.Bank3.Redn.SDSCR">#REF!</definedName>
    <definedName name="Debt.Bank4.Balance">#REF!</definedName>
    <definedName name="Debt.Bank4.Drawdown">#REF!</definedName>
    <definedName name="Debt.Bank4.Facility">#REF!</definedName>
    <definedName name="Debt.Bank4.Margins">#REF!</definedName>
    <definedName name="Debt.Bank5.Balance">#REF!</definedName>
    <definedName name="Debt.Bank5.Drawdown">#REF!</definedName>
    <definedName name="Debt.Bank5.Facility">#REF!</definedName>
    <definedName name="Debt.Bank5.Margins">#REF!</definedName>
    <definedName name="Debt.Gov.Add.Div">#REF!</definedName>
    <definedName name="Debt.Gov.Add.Div2">#REF!</definedName>
    <definedName name="Debt.Gov.Balance">#REF!</definedName>
    <definedName name="Debt.Gov.Div.Block">#REF!</definedName>
    <definedName name="Debt.Gov.PS.Start">#REF!</definedName>
    <definedName name="Debt.Gov.RRR1">#REF!</definedName>
    <definedName name="Debt.Gov.RRR2">#REF!</definedName>
    <definedName name="Debt.Gov.STIBOR.factor">#REF!</definedName>
    <definedName name="Debt.Gov.STIBOR.factor1">#REF!</definedName>
    <definedName name="Debt.Gov.STIBOR.factor2">#REF!</definedName>
    <definedName name="Debt.Gov.T1.Div">#REF!</definedName>
    <definedName name="Debt.Gov.T1.Rev">#REF!</definedName>
    <definedName name="Debt.Gov.T2.Div">#REF!</definedName>
    <definedName name="Debt.Gov.T2.Rev">#REF!</definedName>
    <definedName name="Debt.Gov.Trigger.Year">#REF!</definedName>
    <definedName name="Debt.Senior.MLAs">#REF!</definedName>
    <definedName name="Debt.SH1.Balance">#REF!</definedName>
    <definedName name="Debt.SH1.Convert">#REF!</definedName>
    <definedName name="Debt.SH1.Coupon">#REF!</definedName>
    <definedName name="Debt.SH1.Coupon1">#REF!</definedName>
    <definedName name="Debt.SH1.Drawdown">#REF!</definedName>
    <definedName name="Debt.SH1.Orig.Balance">#REF!</definedName>
    <definedName name="Debt.SH1.Repayments">#REF!</definedName>
    <definedName name="Debt.SH1.Sculpt.Repay">#REF!</definedName>
    <definedName name="Debt.SH1.SH2.Sweep">#REF!</definedName>
    <definedName name="Debt.SH1.Unpaid.Coupon">#REF!</definedName>
    <definedName name="Debt.SH2.Available">#REF!</definedName>
    <definedName name="Debt.SH2.Balance">#REF!</definedName>
    <definedName name="Debt.SH2.Block.Available">#REF!</definedName>
    <definedName name="Debt.SH2.Block.Balance">#REF!</definedName>
    <definedName name="Debt.SH2.Coupon">#REF!</definedName>
    <definedName name="Debt.SH2.Draw.Acq.Flag">#REF!</definedName>
    <definedName name="Debt.SH2.DSRA.Incl">#REF!</definedName>
    <definedName name="Debt.SH2.Facility">#REF!</definedName>
    <definedName name="Debt.SH2.MRA.Flag">#REF!</definedName>
    <definedName name="Debt.SH2.Repay">#REF!</definedName>
    <definedName name="Debt.SH2.Repay.Start">#REF!</definedName>
    <definedName name="Debt.SH2.Repayments">#REF!</definedName>
    <definedName name="Debt.SH2.SDSCR.Req">#REF!</definedName>
    <definedName name="Debt.SH2.SDSCR.Req1">#REF!</definedName>
    <definedName name="Debt.SH2.SDSCR.Req2">#REF!</definedName>
    <definedName name="Debt.SH2.Unpaid.Coupon">#REF!</definedName>
    <definedName name="Debt.SH3.Coupon">#REF!</definedName>
    <definedName name="Debt.SH3.Drawn.Acq">#REF!</definedName>
    <definedName name="Debt.SH3.Drawn.Ref">#REF!</definedName>
    <definedName name="Debt.SH3.Flag">#REF!</definedName>
    <definedName name="Debt.SH3.Repay">#REF!</definedName>
    <definedName name="Debt.SH3.Size">#REF!</definedName>
    <definedName name="Debt.SH3.Unpaid.Coupon">#REF!</definedName>
    <definedName name="Debt.Swap.Margin">#REF!</definedName>
    <definedName name="Debt.Unpaid.Coupon">#REF!</definedName>
    <definedName name="DebtorDays">#REF!</definedName>
    <definedName name="DEC">#REF!</definedName>
    <definedName name="Dec_13_220062">#REF!</definedName>
    <definedName name="D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erred.Rentals">#REF!</definedName>
    <definedName name="demand_lu">#REF!</definedName>
    <definedName name="DemGrowth">#REF!</definedName>
    <definedName name="DepRate">#REF!</definedName>
    <definedName name="DepRateM">#REF!</definedName>
    <definedName name="Desal_AMP_BNY_Total">#REF!</definedName>
    <definedName name="Desal_AMP_BNY_Waste">#REF!</definedName>
    <definedName name="Desal_AMP_BNY_Water">#REF!</definedName>
    <definedName name="Desal_B_Waste">#REF!</definedName>
    <definedName name="Desal_B_Water">#REF!</definedName>
    <definedName name="Desal_CM_WAste">#REF!</definedName>
    <definedName name="Desal_CM_Water">#REF!</definedName>
    <definedName name="Desal_Q2RF_Waste">#REF!</definedName>
    <definedName name="Desal_Q2RF_Water">#REF!</definedName>
    <definedName name="Desal_Y1_BNY_Total">#REF!</definedName>
    <definedName name="Desal_Y1_BNY_Waste">#REF!</definedName>
    <definedName name="Desal_Y1_BNY_Water">#REF!</definedName>
    <definedName name="Desal_Y2_BNY_Total">#REF!</definedName>
    <definedName name="Desal_Y2_BNY_Waste">#REF!</definedName>
    <definedName name="Desal_Y2_BNY_Water">#REF!</definedName>
    <definedName name="Desal_Y3_B_Waste">#REF!</definedName>
    <definedName name="Desal_Y3_B_water">#REF!</definedName>
    <definedName name="Desal_Y3_BNY_Total">#REF!</definedName>
    <definedName name="Desal_Y3_BNY_Waste">#REF!</definedName>
    <definedName name="Desal_Y3_BNY_Water">#REF!</definedName>
    <definedName name="Desal_Y3_Q2RF_Waste">#REF!</definedName>
    <definedName name="Desal_Y3_Q2RF_Water">#REF!</definedName>
    <definedName name="Desal_Y4_BNY_Total">#REF!</definedName>
    <definedName name="Desal_Y4_BNY_Waste">#REF!</definedName>
    <definedName name="Desal_Y4_BNY_Water">#REF!</definedName>
    <definedName name="Desal_Y5_BNY_Total">#REF!</definedName>
    <definedName name="Desal_Y5_BNY_Waste">#REF!</definedName>
    <definedName name="Desal_Y5_BNY_Water">#REF!</definedName>
    <definedName name="desc2prog">#REF!</definedName>
    <definedName name="DescriptionColumnRef">#REF!</definedName>
    <definedName name="DETAILACT">#REF!</definedName>
    <definedName name="Details_wk17_03">#REF!</definedName>
    <definedName name="Details_wk38">#REF!</definedName>
    <definedName name="Details_wk51">#REF!</definedName>
    <definedName name="DETAILWD">#REF!</definedName>
    <definedName name="DETERMINATION">#REF!</definedName>
    <definedName name="DETR">#REF!</definedName>
    <definedName name="Detroit.AUD.Info.Table">#REF!</definedName>
    <definedName name="Detroit.AUD.Table">#REF!</definedName>
    <definedName name="Detroit.Inv.AUD">#REF!</definedName>
    <definedName name="Detroit.Inv.local">#REF!</definedName>
    <definedName name="Detroit.local.Info.Table">#REF!</definedName>
    <definedName name="Detroit.local.Table">#REF!</definedName>
    <definedName name="Detroit.Windsor.Tunnel.GAP.">#REF!</definedName>
    <definedName name="dev">#REF!</definedName>
    <definedName name="developer">#REF!,#REF!,#REF!,#REF!</definedName>
    <definedName name="devs">#REF!</definedName>
    <definedName name="DF_GRID_1">#REF!</definedName>
    <definedName name="dfd" hidden="1">#REF!</definedName>
    <definedName name="dgjdghj" hidden="1">{"Segment Report",#N/A,FALSE,"Reports"}</definedName>
    <definedName name="dgjdghj_2" hidden="1">{"Segment Report",#N/A,FALSE,"Reports"}</definedName>
    <definedName name="dgjdghj_3" hidden="1">{"Segment Report",#N/A,FALSE,"Reports"}</definedName>
    <definedName name="dgjdghj_4" hidden="1">{"Segment Report",#N/A,FALSE,"Reports"}</definedName>
    <definedName name="dhjdghj" hidden="1">{"C3-RegView   Board Report Data",#N/A,FALSE,"C3-RegView"}</definedName>
    <definedName name="dhjdghj_2" hidden="1">{"C3-RegView   Board Report Data",#N/A,FALSE,"C3-RegView"}</definedName>
    <definedName name="dhjdghj_3" hidden="1">{"C3-RegView   Board Report Data",#N/A,FALSE,"C3-RegView"}</definedName>
    <definedName name="dhjdghj_4" hidden="1">{"C3-RegView   Board Report Data",#N/A,FALSE,"C3-RegView"}</definedName>
    <definedName name="DHLookup">#REF!</definedName>
    <definedName name="DHS0405BUD">#REF!</definedName>
    <definedName name="DHS0405PASS">#REF!</definedName>
    <definedName name="DHS0405STF">#REF!</definedName>
    <definedName name="DID">#REF!</definedName>
    <definedName name="Diesel_Admin">#REF!</definedName>
    <definedName name="Diesel_Admin_Exp">#REF!</definedName>
    <definedName name="Diesel_Drink">#REF!</definedName>
    <definedName name="Diesel_Drink_Exp">#REF!</definedName>
    <definedName name="Diesel_EF_CO2">#REF!</definedName>
    <definedName name="Diesel_Sewage">#REF!</definedName>
    <definedName name="Diesel_Sewage_Exp">#REF!</definedName>
    <definedName name="Diesel_Sludge">#REF!</definedName>
    <definedName name="Diesel_Sludge_Exp">#REF!</definedName>
    <definedName name="Diesel_Transport_Freight">#REF!</definedName>
    <definedName name="Diesel_Transport_Passenger">#REF!</definedName>
    <definedName name="DIFF_DATA">#REF!</definedName>
    <definedName name="DifferentEndpointColors">#REF!</definedName>
    <definedName name="DifferentNegativeColors">#REF!</definedName>
    <definedName name="Dig_Sec_Enclosed">#REF!</definedName>
    <definedName name="discrete">#REF!</definedName>
    <definedName name="Display_Week">#REF!</definedName>
    <definedName name="DistAll">#REF!</definedName>
    <definedName name="DistCashConstrain?">#REF!</definedName>
    <definedName name="DistChangeYear">#REF!</definedName>
    <definedName name="DistFreq">#REF!</definedName>
    <definedName name="DistLag">#REF!</definedName>
    <definedName name="DistPerct1">#REF!</definedName>
    <definedName name="DistPerctProfits?">#REF!</definedName>
    <definedName name="DistPerctProfits1">#REF!</definedName>
    <definedName name="DistPerctProfits2?">#REF!</definedName>
    <definedName name="DistPLConstrain?">#REF!</definedName>
    <definedName name="District">#REF!</definedName>
    <definedName name="DistStart">#REF!</definedName>
    <definedName name="diver">#REF!</definedName>
    <definedName name="Diverse">#REF!</definedName>
    <definedName name="diversions">#REF!</definedName>
    <definedName name="Dividend.Flag">#REF!</definedName>
    <definedName name="Dividend.Time.Flag">#REF!</definedName>
    <definedName name="Division">#REF!</definedName>
    <definedName name="divmeasures">#REF!</definedName>
    <definedName name="DivPerct">#REF!</definedName>
    <definedName name="DivPerct2">#REF!</definedName>
    <definedName name="DM_AMP_BNY_Waste">#REF!</definedName>
    <definedName name="DM_AMP_BNY_Water">#REF!</definedName>
    <definedName name="DM_B_Waste">#REF!</definedName>
    <definedName name="DM_B_Water">#REF!</definedName>
    <definedName name="DM_CM_Waste">#REF!</definedName>
    <definedName name="DM_CM_Water">#REF!</definedName>
    <definedName name="DM_Q2RF_Waste">#REF!</definedName>
    <definedName name="DM_Q2RF_Water">#REF!</definedName>
    <definedName name="DM_Y1_BNY_Waste">#REF!</definedName>
    <definedName name="DM_Y1_BNY_Water">#REF!</definedName>
    <definedName name="DM_Y2_BNY_Waste">#REF!</definedName>
    <definedName name="DM_Y2_BNY_Water">#REF!</definedName>
    <definedName name="DM_Y3_B_Waste">#REF!</definedName>
    <definedName name="DM_Y3_B_Water">#REF!</definedName>
    <definedName name="DM_Y3_BNY_Waste">#REF!</definedName>
    <definedName name="DM_Y3_BNY_Water">#REF!</definedName>
    <definedName name="DM_Y3_Q2RF_Waste">#REF!</definedName>
    <definedName name="DM_Y3_Q2RF_Water">#REF!</definedName>
    <definedName name="DM_Y4_BNY_Waste">#REF!</definedName>
    <definedName name="DM_Y4_BNY_Water">#REF!</definedName>
    <definedName name="DM_Y5_BNY_Waste">#REF!</definedName>
    <definedName name="DM_Y5_BNY_Water">#REF!</definedName>
    <definedName name="DNChosen">#REF!</definedName>
    <definedName name="DNNumber">#REF!</definedName>
    <definedName name="Dom_Passenger_km">#REF!</definedName>
    <definedName name="domain_lu">#REF!</definedName>
    <definedName name="dont">#REF!</definedName>
    <definedName name="Download">#REF!</definedName>
    <definedName name="DP_AMP_BNY_Waste">#REF!</definedName>
    <definedName name="DP_B_Waste">#REF!</definedName>
    <definedName name="DP_CM_Waste">#REF!</definedName>
    <definedName name="DP_Q2RF_Waste">#REF!</definedName>
    <definedName name="DP_Y1_BNY_Waste">#REF!</definedName>
    <definedName name="DP_Y2_BNY_Waste">#REF!</definedName>
    <definedName name="DP_Y3_B_Waste">#REF!</definedName>
    <definedName name="DP_Y3_BNY_Waste">#REF!</definedName>
    <definedName name="DP_Y3_Q2RF_Waste">#REF!</definedName>
    <definedName name="DP_Y4_BNY_Waste">#REF!</definedName>
    <definedName name="DP_Y5_BNY_Waste">#REF!</definedName>
    <definedName name="dq" hidden="1">{#N/A,#N/A,FALSE,"End Cash";#N/A,#N/A,FALSE,"AVG";#N/A,#N/A,FALSE,"Adj to Avg";#N/A,#N/A,FALSE,"Adjusted Average";#N/A,#N/A,FALSE,"Rates";#N/A,#N/A,FALSE,"P&amp;L Interest";#N/A,#N/A,FALSE,"Cash Interest"}</definedName>
    <definedName name="dq_2" hidden="1">{#N/A,#N/A,FALSE,"End Cash";#N/A,#N/A,FALSE,"AVG";#N/A,#N/A,FALSE,"Adj to Avg";#N/A,#N/A,FALSE,"Adjusted Average";#N/A,#N/A,FALSE,"Rates";#N/A,#N/A,FALSE,"P&amp;L Interest";#N/A,#N/A,FALSE,"Cash Interest"}</definedName>
    <definedName name="dq_3" hidden="1">{#N/A,#N/A,FALSE,"End Cash";#N/A,#N/A,FALSE,"AVG";#N/A,#N/A,FALSE,"Adj to Avg";#N/A,#N/A,FALSE,"Adjusted Average";#N/A,#N/A,FALSE,"Rates";#N/A,#N/A,FALSE,"P&amp;L Interest";#N/A,#N/A,FALSE,"Cash Interest"}</definedName>
    <definedName name="dq_4" hidden="1">{#N/A,#N/A,FALSE,"End Cash";#N/A,#N/A,FALSE,"AVG";#N/A,#N/A,FALSE,"Adj to Avg";#N/A,#N/A,FALSE,"Adjusted Average";#N/A,#N/A,FALSE,"Rates";#N/A,#N/A,FALSE,"P&amp;L Interest";#N/A,#N/A,FALSE,"Cash Interest"}</definedName>
    <definedName name="DR">#REF!</definedName>
    <definedName name="druckaktiva">#REF!</definedName>
    <definedName name="druckkurzBil">#REF!</definedName>
    <definedName name="druckpassiva">#REF!</definedName>
    <definedName name="druckPBlang">#REF!</definedName>
    <definedName name="ds">#REF!</definedName>
    <definedName name="DS_AMP_BNY_Waste">#REF!</definedName>
    <definedName name="DS_AMP_BNY_Water">#REF!</definedName>
    <definedName name="DS_B_Waste">#REF!</definedName>
    <definedName name="DS_B_Water">#REF!</definedName>
    <definedName name="DS_CM_Waste">#REF!</definedName>
    <definedName name="DS_CM_Water">#REF!</definedName>
    <definedName name="DS_Q2RF_Waste">#REF!</definedName>
    <definedName name="DS_Q2RF_Water">#REF!</definedName>
    <definedName name="DS_Y1_BNY_Waste">#REF!</definedName>
    <definedName name="DS_Y1_BNY_Water">#REF!</definedName>
    <definedName name="DS_Y2_BNY_Waste">#REF!</definedName>
    <definedName name="DS_Y2_BNY_Water">#REF!</definedName>
    <definedName name="DS_Y3_B_Waste">#REF!</definedName>
    <definedName name="DS_Y3_B_Water">#REF!</definedName>
    <definedName name="DS_Y3_BNY_Waste">#REF!</definedName>
    <definedName name="DS_Y3_BNY_Water">#REF!</definedName>
    <definedName name="DS_Y3_Q2RF_Waste">#REF!</definedName>
    <definedName name="DS_Y3_Q2RF_Water">#REF!</definedName>
    <definedName name="DS_Y4_BNY_Waste">#REF!</definedName>
    <definedName name="DS_Y4_BNY_Water">#REF!</definedName>
    <definedName name="DS_Y5_BNY_Waste">#REF!</definedName>
    <definedName name="DS_Y5_BNY_Water">#REF!</definedName>
    <definedName name="DSRA?">#REF!</definedName>
    <definedName name="DSRADate">#REF!</definedName>
    <definedName name="DSRAPerct">#REF!</definedName>
    <definedName name="DSRAPrct">#REF!</definedName>
    <definedName name="DSRMths">#REF!</definedName>
    <definedName name="Dŵr_Cymru">Lists!$P$5:$P$34</definedName>
    <definedName name="dynG2AltProg">OFFSET(#REF!,0,#REF!,1,#REF!)</definedName>
    <definedName name="dynG2BC">OFFSET(#REF!,0,#REF!,1,#REF!)</definedName>
    <definedName name="dynG2Briefed">OFFSET(#REF!,0,#REF!,1,#REF!)</definedName>
    <definedName name="dynG2FivePlusSeven">OFFSET(#REF!,0,#REF!,1,#REF!)</definedName>
    <definedName name="dynG2InDel">OFFSET(#REF!,0,#REF!,1,#REF!)</definedName>
    <definedName name="dynG2InStudy">OFFSET(#REF!,0,#REF!,1,#REF!)</definedName>
    <definedName name="dynG2Labels">OFFSET(#REF!,0,#REF!,1,#REF!)</definedName>
    <definedName name="dynG2Unbriefed">OFFSET(#REF!,0,#REF!,1,#REF!)</definedName>
    <definedName name="dynGBriefed">OFFSET(#REF!,0,0,1,#REF!)</definedName>
    <definedName name="dynGControl">OFFSET(#REF!,0,#REF!,1,#REF!)</definedName>
    <definedName name="dynGFivePlusSeven">OFFSET(#REF!,0,0,1,#REF!)</definedName>
    <definedName name="dynGInDel">OFFSET(#REF!,0,0,1,#REF!)</definedName>
    <definedName name="dynGInDelivery">OFFSET(#REF!,0,#REF!,1,#REF!)</definedName>
    <definedName name="dynGInStudy">OFFSET(#REF!,0,#REF!,1,#REF!)</definedName>
    <definedName name="dynGLabels">OFFSET(#REF!,0,0,2,#REF!)</definedName>
    <definedName name="dynGNames">OFFSET(#REF!,0,#REF!,2,#REF!)</definedName>
    <definedName name="dynGPostBDA">OFFSET(#REF!,0,#REF!,1,#REF!)</definedName>
    <definedName name="dynGUnbriefed">OFFSET(#REF!,0,#REF!,1,#REF!)</definedName>
    <definedName name="E">#REF!</definedName>
    <definedName name="E_No">#REF!</definedName>
    <definedName name="E2O_AMP_BNY_Waste">#REF!</definedName>
    <definedName name="E2O_AMP_BNY_Water">#REF!</definedName>
    <definedName name="E2O_B_Waste">#REF!</definedName>
    <definedName name="E2O_B_Water">#REF!</definedName>
    <definedName name="E2O_CM_Waste">#REF!</definedName>
    <definedName name="E2O_CM_Water">#REF!</definedName>
    <definedName name="E2O_Q2RF_Waste">#REF!</definedName>
    <definedName name="E2O_Q2RF_Water">#REF!</definedName>
    <definedName name="E2O_Y1_BNY_Waste">#REF!</definedName>
    <definedName name="E2O_Y1_BNY_Water">#REF!</definedName>
    <definedName name="E2O_Y2_BNY_Waste">#REF!</definedName>
    <definedName name="E2O_Y2_BNY_Water">#REF!</definedName>
    <definedName name="E2O_Y3_B_Waste">#REF!</definedName>
    <definedName name="E2O_Y3_B_Water">#REF!</definedName>
    <definedName name="E2O_Y3_BNY_Waste">#REF!</definedName>
    <definedName name="E2O_Y3_BNY_Water">#REF!</definedName>
    <definedName name="E2O_Y3_Q2RF_Waste">#REF!</definedName>
    <definedName name="E2O_Y3_Q2RF_Water">#REF!</definedName>
    <definedName name="E2O_Y4_BNY_Waste">#REF!</definedName>
    <definedName name="E2O_Y4_BNY_Water">#REF!</definedName>
    <definedName name="E2O_Y5_BNY_Waste">#REF!</definedName>
    <definedName name="E2O_Y5_BNY_Water">#REF!</definedName>
    <definedName name="EA_AMP_BNY_Total">#REF!</definedName>
    <definedName name="EA_AMP_BNY_Waste">#REF!</definedName>
    <definedName name="EA_AMP_BNY_Water">#REF!</definedName>
    <definedName name="EA_B_Waste">#REF!</definedName>
    <definedName name="EA_B_Water">#REF!</definedName>
    <definedName name="EA_CM_Waste">#REF!</definedName>
    <definedName name="EA_CM_Water">#REF!</definedName>
    <definedName name="EA_Q2RF_Waste">#REF!</definedName>
    <definedName name="EA_Q2RF_Water">#REF!</definedName>
    <definedName name="EA_Y1_BNY_Total">#REF!</definedName>
    <definedName name="EA_Y1_BNY_Waste">#REF!</definedName>
    <definedName name="EA_Y1_BNY_Water">#REF!</definedName>
    <definedName name="EA_Y2_BNY_Total">#REF!</definedName>
    <definedName name="EA_Y2_BNY_Waste">#REF!</definedName>
    <definedName name="EA_Y2_BNY_Water">#REF!</definedName>
    <definedName name="EA_Y3_B_Waste">#REF!</definedName>
    <definedName name="EA_Y3_B_Water">#REF!</definedName>
    <definedName name="EA_Y3_BNY_Total">#REF!</definedName>
    <definedName name="EA_Y3_BNY_Waste">#REF!</definedName>
    <definedName name="EA_Y3_BNY_Water">#REF!</definedName>
    <definedName name="EA_Y3_Q2RF_Waste">#REF!</definedName>
    <definedName name="EA_Y3_Q2RF_Water">#REF!</definedName>
    <definedName name="EA_Y4_BNY_Total">#REF!</definedName>
    <definedName name="EA_Y4_BNY_Waste">#REF!</definedName>
    <definedName name="EA_Y4_BNY_Water">#REF!</definedName>
    <definedName name="EA_Y5_BNY_Total">#REF!</definedName>
    <definedName name="EA_Y5_BNY_Waste">#REF!</definedName>
    <definedName name="EA_Y5_BNY_Water">#REF!</definedName>
    <definedName name="EAcat">#REF!</definedName>
    <definedName name="EAcat2004">#REF!</definedName>
    <definedName name="EAsummary">#REF!</definedName>
    <definedName name="EAsummary2004">#REF!</definedName>
    <definedName name="EAto">#REF!</definedName>
    <definedName name="EconOfScale">#REF!</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e">#REF!</definedName>
    <definedName name="eeee" hidden="1">{#N/A,#N/A,TRUE,"TEG Ratios £";#N/A,#N/A,TRUE,"TEG IS £";#N/A,#N/A,TRUE,"TEG  CF £";#N/A,#N/A,TRUE,"Assumptions";#N/A,#N/A,TRUE,"Working Assumptions"}</definedName>
    <definedName name="eeee_1" hidden="1">{#N/A,#N/A,TRUE,"TEG Ratios £";#N/A,#N/A,TRUE,"TEG IS £";#N/A,#N/A,TRUE,"TEG  CF £";#N/A,#N/A,TRUE,"Assumptions";#N/A,#N/A,TRUE,"Working Assumptions"}</definedName>
    <definedName name="eeee_2" hidden="1">{#N/A,#N/A,TRUE,"TEG Ratios £";#N/A,#N/A,TRUE,"TEG IS £";#N/A,#N/A,TRUE,"TEG  CF £";#N/A,#N/A,TRUE,"Assumptions";#N/A,#N/A,TRUE,"Working Assumptions"}</definedName>
    <definedName name="eeee_3" hidden="1">{#N/A,#N/A,TRUE,"TEG Ratios £";#N/A,#N/A,TRUE,"TEG IS £";#N/A,#N/A,TRUE,"TEG  CF £";#N/A,#N/A,TRUE,"Assumptions";#N/A,#N/A,TRUE,"Working Assumptions"}</definedName>
    <definedName name="Eff">#REF!</definedName>
    <definedName name="EHY">#REF!</definedName>
    <definedName name="EINGABE">#REF!</definedName>
    <definedName name="Eingabe2">#REF!</definedName>
    <definedName name="ELECTRICITY">#REF!</definedName>
    <definedName name="EligibleOutput1">#REF!</definedName>
    <definedName name="EligibleOutput12">#REF!</definedName>
    <definedName name="EligibleOutput2">#REF!</definedName>
    <definedName name="EMAIL_FTE">#REF!</definedName>
    <definedName name="empty">#REF!</definedName>
    <definedName name="Empty_current">OFFSET(#REF!,1,0,COUNTA(#REF!),1)</definedName>
    <definedName name="EmptyBase">#REF!</definedName>
    <definedName name="EmptyGraph">#REF!</definedName>
    <definedName name="End_balance">#REF!</definedName>
    <definedName name="EndYear">#REF!</definedName>
    <definedName name="EndYearRef">#REF!</definedName>
    <definedName name="energietab">#REF!</definedName>
    <definedName name="Energietyp">#REF!</definedName>
    <definedName name="engenica">#REF!</definedName>
    <definedName name="Entity">#REF!</definedName>
    <definedName name="EoSCapexRampPeriod">#REF!</definedName>
    <definedName name="EqDR">#REF!</definedName>
    <definedName name="Equity.CLCR.Min">#REF!</definedName>
    <definedName name="Equity.CoL.Comp">#REF!</definedName>
    <definedName name="Equity.FC.Base.IRR">#REF!</definedName>
    <definedName name="Equity.FC.Base.IRR.Real">#REF!</definedName>
    <definedName name="Equity.LLCR.Min">#REF!</definedName>
    <definedName name="Equity.Original">#REF!</definedName>
    <definedName name="Equity.SDSCR.Min">#REF!</definedName>
    <definedName name="Equity.Sh.Capital">#REF!</definedName>
    <definedName name="Equity.SLLCR.Min">#REF!</definedName>
    <definedName name="Equity.WC.Min">#REF!</definedName>
    <definedName name="erhsnrnss"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wartung">#REF!</definedName>
    <definedName name="esfdferet"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1"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2"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3"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tDate">#REF!</definedName>
    <definedName name="Estimate_Adjust_Factor">#REF!</definedName>
    <definedName name="ET">#REF!</definedName>
    <definedName name="EUR9800CEXECIO">#REF!</definedName>
    <definedName name="EUR9800CEXECOH">#REF!</definedName>
    <definedName name="EUR9800MFUK">#REF!</definedName>
    <definedName name="EUR9800RESLON">#REF!</definedName>
    <definedName name="EUR9800SYSHK">#REF!</definedName>
    <definedName name="Euro_AUD_exchange_rate">#REF!</definedName>
    <definedName name="europemethod">#REF!</definedName>
    <definedName name="EURYEND_blank">#REF!</definedName>
    <definedName name="ewe">#N/A</definedName>
    <definedName name="ewfwef" hidden="1">#REF!</definedName>
    <definedName name="Excess_Credits_wk33_October_04">#REF!</definedName>
    <definedName name="Exch.Rate.SEK.AUD">#REF!</definedName>
    <definedName name="Exchange_Rate_going_forward">#REF!</definedName>
    <definedName name="Export_CHP">#REF!</definedName>
    <definedName name="Export_NGasCHP_Admin">#REF!</definedName>
    <definedName name="Export_NGasCHP_Drink">#REF!</definedName>
    <definedName name="Export_NGasCHP_Sewage">#REF!</definedName>
    <definedName name="Exrates">#REF!</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allout">#REF!</definedName>
    <definedName name="FCSTBU">#REF!</definedName>
    <definedName name="fcstlookup">#REF!</definedName>
    <definedName name="fcstnewimp">#REF!</definedName>
    <definedName name="fddsd">#REF!</definedName>
    <definedName name="fdfdfdfdfdf" hidden="1">#REF!</definedName>
    <definedName name="FDLookup">#REF!</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fe"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1"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2"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3"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B">#REF!</definedName>
    <definedName name="Feb_14_220062">#REF!</definedName>
    <definedName name="Feb_49HG">#REF!</definedName>
    <definedName name="feuille">#REF!</definedName>
    <definedName name="ff">#REF!</definedName>
    <definedName name="ff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guresnotentered2">#REF!</definedName>
    <definedName name="File09">#REF!</definedName>
    <definedName name="File25">#REF!</definedName>
    <definedName name="File35">#REF!</definedName>
    <definedName name="File36">#REF!</definedName>
    <definedName name="File45">#REF!</definedName>
    <definedName name="File55">#REF!</definedName>
    <definedName name="File65">#REF!</definedName>
    <definedName name="File75">#REF!</definedName>
    <definedName name="File76">#REF!</definedName>
    <definedName name="File85">#REF!</definedName>
    <definedName name="Fin_Year">#REF!</definedName>
    <definedName name="Final_2003_04_Income_Apportioned_Use_May_onwards">#REF!</definedName>
    <definedName name="Finalled_Measured_Owners">#REF!</definedName>
    <definedName name="Finalled_Unmeasured_Owners">#REF!</definedName>
    <definedName name="FinalTB">#REF!</definedName>
    <definedName name="Finance">#REF!</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nClose">#REF!</definedName>
    <definedName name="FinPayts">#REF!</definedName>
    <definedName name="FinRate">#REF!</definedName>
    <definedName name="FinTerm">#REF!</definedName>
    <definedName name="First.Qtr">#REF!</definedName>
    <definedName name="FirstExecSum">#REF!</definedName>
    <definedName name="FirstPeriod">#REF!</definedName>
    <definedName name="FirstQuinquennium">#REF!</definedName>
    <definedName name="FISH">#REF!</definedName>
    <definedName name="Five">#REF!</definedName>
    <definedName name="FiveA">#REF!</definedName>
    <definedName name="fixedass">#REF!</definedName>
    <definedName name="FixedCostsNotInflated">#REF!</definedName>
    <definedName name="FLE">#REF!</definedName>
    <definedName name="Fleet_AMP_BNY_Total">#REF!</definedName>
    <definedName name="Fleet_AMP_BNY_Waste">#REF!</definedName>
    <definedName name="Fleet_AMP_BNY_Water">#REF!</definedName>
    <definedName name="Fleet_B_Waste">#REF!</definedName>
    <definedName name="Fleet_B_Water">#REF!</definedName>
    <definedName name="Fleet_CM_Waste">#REF!</definedName>
    <definedName name="Fleet_CM_Water">#REF!</definedName>
    <definedName name="Fleet_Q2RF_Waste">#REF!</definedName>
    <definedName name="Fleet_Q2RF_Water">#REF!</definedName>
    <definedName name="Fleet_Y1_BNY_Total">#REF!</definedName>
    <definedName name="Fleet_Y1_BNY_Waste">#REF!</definedName>
    <definedName name="Fleet_Y1_BNY_Water">#REF!</definedName>
    <definedName name="Fleet_Y2_BNY_Total">#REF!</definedName>
    <definedName name="Fleet_Y2_BNY_Waste">#REF!</definedName>
    <definedName name="Fleet_Y2_BNY_Water">#REF!</definedName>
    <definedName name="Fleet_Y3_B_Waste">#REF!</definedName>
    <definedName name="Fleet_Y3_B_Water">#REF!</definedName>
    <definedName name="Fleet_Y3_BNY_Total">#REF!</definedName>
    <definedName name="Fleet_Y3_BNY_Waste">#REF!</definedName>
    <definedName name="Fleet_Y3_BNY_Water">#REF!</definedName>
    <definedName name="Fleet_Y3_Q2RF_Waste">#REF!</definedName>
    <definedName name="Fleet_Y3_Q2RF_Water">#REF!</definedName>
    <definedName name="Fleet_Y4_BNY_Total">#REF!</definedName>
    <definedName name="Fleet_Y4_BNY_Waste">#REF!</definedName>
    <definedName name="Fleet_Y4_BNY_Water">#REF!</definedName>
    <definedName name="Fleet_Y5_BNY_Total">#REF!</definedName>
    <definedName name="Fleet_Y5_BNY_Waste">#REF!</definedName>
    <definedName name="Fleet_Y5_BNY_Water">#REF!</definedName>
    <definedName name="foecast_name">#REF!</definedName>
    <definedName name="FOLLOWING_YEAR">#REF!</definedName>
    <definedName name="FOR_GRAPHS___renewable_o_p">#REF!</definedName>
    <definedName name="Forecast">#REF!</definedName>
    <definedName name="Forecast_Yr2">#REF!</definedName>
    <definedName name="Forecast_Yr2_Friendly">#REF!</definedName>
    <definedName name="forecastita1">#REF!</definedName>
    <definedName name="forecastita2">#REF!</definedName>
    <definedName name="forecastitagroup">#REF!</definedName>
    <definedName name="Fortum.Spares.Purchase">#REF!</definedName>
    <definedName name="Fortum.Spares.Purchase.Date">#REF!</definedName>
    <definedName name="Foudry"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r">#REF!</definedName>
    <definedName name="FourA">#REF!</definedName>
    <definedName name="fp">#REF!</definedName>
    <definedName name="Fraction_ozone_pure_O2">#REF!</definedName>
    <definedName name="Freight_LH_CO2">#REF!</definedName>
    <definedName name="Freight_Rail_CO2">#REF!</definedName>
    <definedName name="Freight_SH_CO2">#REF!</definedName>
    <definedName name="freq_m_1">#REF!</definedName>
    <definedName name="freq_m_2">#REF!</definedName>
    <definedName name="freq_m_3">#REF!</definedName>
    <definedName name="freq_y_1">#REF!</definedName>
    <definedName name="freq_y_2">#REF!</definedName>
    <definedName name="freq_y_3">#REF!</definedName>
    <definedName name="frequency_table">#REF!</definedName>
    <definedName name="Frontier_Efficiency">#REF!</definedName>
    <definedName name="fsf">#REF!</definedName>
    <definedName name="fvvdbmfxgnb">#REF!</definedName>
    <definedName name="FX_03">#REF!</definedName>
    <definedName name="FX_04">#REF!</definedName>
    <definedName name="FX_table">#REF!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ukjfhk" hidden="1">{"A3-DivDirNWW_ClosedView",#N/A,FALSE,"A3-DivDirNWW";#N/A,#N/A,FALSE,"A4-DivDirNWW";#N/A,#N/A,FALSE,"B1-Co&amp;RegSum";#N/A,#N/A,FALSE,"C5-NWWRegView";#N/A,#N/A,FALSE,"H2-DivDirs2";#N/A,#N/A,FALSE,"C4-NorPro"}</definedName>
    <definedName name="fyukjfhk_2" hidden="1">{"A3-DivDirNWW_ClosedView",#N/A,FALSE,"A3-DivDirNWW";#N/A,#N/A,FALSE,"A4-DivDirNWW";#N/A,#N/A,FALSE,"B1-Co&amp;RegSum";#N/A,#N/A,FALSE,"C5-NWWRegView";#N/A,#N/A,FALSE,"H2-DivDirs2";#N/A,#N/A,FALSE,"C4-NorPro"}</definedName>
    <definedName name="fyukjfhk_3" hidden="1">{"A3-DivDirNWW_ClosedView",#N/A,FALSE,"A3-DivDirNWW";#N/A,#N/A,FALSE,"A4-DivDirNWW";#N/A,#N/A,FALSE,"B1-Co&amp;RegSum";#N/A,#N/A,FALSE,"C5-NWWRegView";#N/A,#N/A,FALSE,"H2-DivDirs2";#N/A,#N/A,FALSE,"C4-NorPro"}</definedName>
    <definedName name="fyukjfhk_4" hidden="1">{"A3-DivDirNWW_ClosedView",#N/A,FALSE,"A3-DivDirNWW";#N/A,#N/A,FALSE,"A4-DivDirNWW";#N/A,#N/A,FALSE,"B1-Co&amp;RegSum";#N/A,#N/A,FALSE,"C5-NWWRegView";#N/A,#N/A,FALSE,"H2-DivDirs2";#N/A,#N/A,FALSE,"C4-NorPro"}</definedName>
    <definedName name="G">#REF!</definedName>
    <definedName name="G_AMP_BNY_Waste">#REF!</definedName>
    <definedName name="g_kg_conversion">#REF!</definedName>
    <definedName name="G_Y1_BNY_Waste">#REF!</definedName>
    <definedName name="G_Y2_BNY_Waste">#REF!</definedName>
    <definedName name="G_Y3_BNY_Waste">#REF!</definedName>
    <definedName name="G_Y4_BNY_Waste">#REF!</definedName>
    <definedName name="G_Y5_BNY_Waste">#REF!</definedName>
    <definedName name="ga">#N/A</definedName>
    <definedName name="gAPProgList">OFFSET(#REF!,0,#REF!,#REF!,1)</definedName>
    <definedName name="gary">#REF!</definedName>
    <definedName name="Gas_Oil_Admin">#REF!</definedName>
    <definedName name="Gas_Oil_Drink">#REF!</definedName>
    <definedName name="Gas_Oil_EF_CO2">#REF!</definedName>
    <definedName name="Gas_Oil_Sewage">#REF!</definedName>
    <definedName name="Gas_Oil_Sludge">#REF!</definedName>
    <definedName name="gbdfgdfhg">#REF!</definedName>
    <definedName name="GBP_Selection">#REF!</definedName>
    <definedName name="GBP9800CEXECIO">#REF!</definedName>
    <definedName name="GBP9800CEXECOH">#REF!</definedName>
    <definedName name="GBP9800MFUK">#REF!</definedName>
    <definedName name="GBP9800RESLON">#REF!</definedName>
    <definedName name="GBP9800SYSHK">#REF!</definedName>
    <definedName name="GBPYEND_blank">#REF!</definedName>
    <definedName name="gDynBriefed">OFFSET(#REF!,0,#REF!,1,#REF!)</definedName>
    <definedName name="gDynBriefedFC">OFFSET(#REF!,0,#REF!,1,#REF!)</definedName>
    <definedName name="gDynBudget">OFFSET(#REF!,0,#REF!,1,#REF!)</definedName>
    <definedName name="gDynControl">OFFSET(#REF!,0,#REF!,1,#REF!)</definedName>
    <definedName name="gDynDelivery">OFFSET(#REF!,0,#REF!,1,#REF!)</definedName>
    <definedName name="gDynDeliveryFC">OFFSET(#REF!,0,#REF!,1,#REF!)</definedName>
    <definedName name="gDynInFC">OFFSET(#REF!,0,#REF!,1,#REF!)</definedName>
    <definedName name="gDynLab">OFFSET(#REF!, 0,#REF!,2,#REF!)</definedName>
    <definedName name="gDynOutFC">OFFSET(#REF!,0,#REF!,1,#REF!)</definedName>
    <definedName name="gDynPBudget">OFFSET(#REF!,0,#REF!,1,#REF!)</definedName>
    <definedName name="gDynPControl">OFFSET(#REF!,0,#REF!,1,#REF!)</definedName>
    <definedName name="gDynPLab">OFFSET(#REF!, 0,#REF!,2,#REF!)</definedName>
    <definedName name="gDynPTotalFC">OFFSET(#REF!,0,#REF!,1,#REF!)</definedName>
    <definedName name="gDynStudy">OFFSET(#REF!,0,#REF!,1,#REF!)</definedName>
    <definedName name="gDynStudyFC">OFFSET(#REF!,0,#REF!,1,#REF!)</definedName>
    <definedName name="gDynTotal">OFFSET(#REF!,0,#REF!,1,#REF!)</definedName>
    <definedName name="gDynTotalFC">OFFSET(#REF!,0,#REF!,1,#REF!)</definedName>
    <definedName name="gDynUnbriefed">OFFSET(#REF!,0,#REF!,1,#REF!)</definedName>
    <definedName name="gDynUnbriefedFC">OFFSET(#REF!,0,#REF!,1,#REF!)</definedName>
    <definedName name="gDynUnlistedFC">OFFSET(#REF!,0,#REF!,1,#REF!)</definedName>
    <definedName name="general">#REF!</definedName>
    <definedName name="Gesamtabschr">#REF!</definedName>
    <definedName name="gfdfhgdf">#REF!</definedName>
    <definedName name="gfghfgh">#REF!</definedName>
    <definedName name="gheytr">#REF!</definedName>
    <definedName name="ghfjkh" hidden="1">{#N/A,#N/A,FALSE,"D9-NWWG";#N/A,#N/A,FALSE,"F2-WMG";#N/A,#N/A,FALSE,"F3-WWMG"}</definedName>
    <definedName name="ghfjkh_2" hidden="1">{#N/A,#N/A,FALSE,"D9-NWWG";#N/A,#N/A,FALSE,"F2-WMG";#N/A,#N/A,FALSE,"F3-WWMG"}</definedName>
    <definedName name="ghfjkh_3" hidden="1">{#N/A,#N/A,FALSE,"D9-NWWG";#N/A,#N/A,FALSE,"F2-WMG";#N/A,#N/A,FALSE,"F3-WWMG"}</definedName>
    <definedName name="ghfjkh_4" hidden="1">{#N/A,#N/A,FALSE,"D9-NWWG";#N/A,#N/A,FALSE,"F2-WMG";#N/A,#N/A,FALSE,"F3-WWMG"}</definedName>
    <definedName name="ghi"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IF.AUD.Hedged.Info.Table">#REF!</definedName>
    <definedName name="GIF.AUD.Info.Table">#REF!</definedName>
    <definedName name="GIF.AUD.Table">#REF!</definedName>
    <definedName name="GIF.Valuation.Date">#REF!</definedName>
    <definedName name="GIF_II">#REF!</definedName>
    <definedName name="GLACC2">#REF!</definedName>
    <definedName name="GLACCT">#REF!</definedName>
    <definedName name="GLID">#REF!</definedName>
    <definedName name="glidsel">#REF!</definedName>
    <definedName name="glita1bank">#REF!</definedName>
    <definedName name="glita1bills">#REF!</definedName>
    <definedName name="glita1hills">#REF!</definedName>
    <definedName name="glita1m5subdebt">#REF!</definedName>
    <definedName name="glita1tclshares">#REF!</definedName>
    <definedName name="glita2bank">#REF!</definedName>
    <definedName name="glita2bills">#REF!</definedName>
    <definedName name="glita2m5shares">#REF!</definedName>
    <definedName name="GLQ3904_Data">OFFSET(#REF!,0,0,COUNTA(#REF!),COUNTA(#REF!))</definedName>
    <definedName name="GOHOME">#REF!</definedName>
    <definedName name="GRAPH">#REF!</definedName>
    <definedName name="Graph_IARC04">#REF!</definedName>
    <definedName name="Graph_IARC05">#REF!</definedName>
    <definedName name="Graph_Incidents04">#REF!</definedName>
    <definedName name="Graph_Incidents05">#REF!</definedName>
    <definedName name="Graph_Tideway04">#REF!</definedName>
    <definedName name="Graph_Tideway05">#REF!</definedName>
    <definedName name="Green_EF_CO2">#REF!</definedName>
    <definedName name="Green_Tariff">#REF!</definedName>
    <definedName name="Grid_Admin">#REF!</definedName>
    <definedName name="Grid_AMR">#REF!</definedName>
    <definedName name="Grid_Drink_Pump">#REF!</definedName>
    <definedName name="Grid_Drink_Treat">#REF!</definedName>
    <definedName name="Grid_EF_CO2">#REF!</definedName>
    <definedName name="Grid_EST">#REF!</definedName>
    <definedName name="Grid_HH">#REF!</definedName>
    <definedName name="Grid_MHH">#REF!</definedName>
    <definedName name="Grid_NAP">#REF!</definedName>
    <definedName name="Grid_NHH">#REF!</definedName>
    <definedName name="Grid_NHH_EST">#REF!</definedName>
    <definedName name="Grid_Sewage_Pump">#REF!</definedName>
    <definedName name="Grid_Sewage_Treat">#REF!</definedName>
    <definedName name="Grid_Sludge">#REF!</definedName>
    <definedName name="Grid_UMS">#REF!</definedName>
    <definedName name="Grid_UMS_Pseudo">#REF!</definedName>
    <definedName name="GrossOutput2">#REF!</definedName>
    <definedName name="Group">#REF!</definedName>
    <definedName name="GROUP_AMP_BNY_Total">#REF!</definedName>
    <definedName name="GROUP_AprY1_BNY_Total">#REF!</definedName>
    <definedName name="GROUP_AprY2_BNY_Total">#REF!</definedName>
    <definedName name="GROUP_AprY3_BNY_Total">#REF!</definedName>
    <definedName name="GROUP_AprY4_BNY_Total">#REF!</definedName>
    <definedName name="GROUP_AprY5_BNY_Total">#REF!</definedName>
    <definedName name="GROUP_AugY1_BNY_Total">#REF!</definedName>
    <definedName name="GROUP_AugY2_BNY_Total">#REF!</definedName>
    <definedName name="GROUP_AugY3_BNY_Total">#REF!</definedName>
    <definedName name="GROUP_AugY4_BNY_Total">#REF!</definedName>
    <definedName name="GROUP_AugY5_BNY_Total">#REF!</definedName>
    <definedName name="GROUP_DecY1_BNY_Total">#REF!</definedName>
    <definedName name="GROUP_DecY2_BNY_Total">#REF!</definedName>
    <definedName name="GROUP_DecY3_BNY_Total">#REF!</definedName>
    <definedName name="GROUP_DecY4_BNY_Total">#REF!</definedName>
    <definedName name="GROUP_DecY5_BNY_Total">#REF!</definedName>
    <definedName name="GROUP_FebY1_BNY_Total">#REF!</definedName>
    <definedName name="GROUP_FebY2_BNY_Total">#REF!</definedName>
    <definedName name="GROUP_FebY3_BNY_Total">#REF!</definedName>
    <definedName name="GROUP_FebY4_BNY_Total">#REF!</definedName>
    <definedName name="GROUP_FebY5_BNY_Total">#REF!</definedName>
    <definedName name="GROUP_JanY1_BNY_Total">#REF!</definedName>
    <definedName name="GROUP_JanY2_BNY_Total">#REF!</definedName>
    <definedName name="GROUP_JanY3_BNY_Total">#REF!</definedName>
    <definedName name="GROUP_JanY4_BNY_Total">#REF!</definedName>
    <definedName name="GROUP_JanY5_BNY_Total">#REF!</definedName>
    <definedName name="GROUP_JulY1_BNY_Total">#REF!</definedName>
    <definedName name="GROUP_JulY2_BNY_Total">#REF!</definedName>
    <definedName name="GROUP_JulY3_BNY_Total">#REF!</definedName>
    <definedName name="GROUP_JulY4_BNY_Total">#REF!</definedName>
    <definedName name="GROUP_JulY5_BNY_Total">#REF!</definedName>
    <definedName name="GROUP_JunY1_BNY_Total">#REF!</definedName>
    <definedName name="GROUP_JunY2_BNY_Total">#REF!</definedName>
    <definedName name="GROUP_JunY3_BNY_Total">#REF!</definedName>
    <definedName name="GROUP_JunY4_BNY_Total">#REF!</definedName>
    <definedName name="GROUP_JunY5_BNY_Total">#REF!</definedName>
    <definedName name="GROUP_MarY1_BNY_Total">#REF!</definedName>
    <definedName name="GROUP_MarY2_BNY_Total">#REF!</definedName>
    <definedName name="GROUP_MarY3_BNY_Total">#REF!</definedName>
    <definedName name="GROUP_MarY4_BNY_Total">#REF!</definedName>
    <definedName name="GROUP_MarY5_BNY_Total">#REF!</definedName>
    <definedName name="GROUP_MayY1_BNY_Total">#REF!</definedName>
    <definedName name="GROUP_MayY2_BNY_Total">#REF!</definedName>
    <definedName name="GROUP_MayY3_BNY_Total">#REF!</definedName>
    <definedName name="GROUP_MayY4_BNY_Total">#REF!</definedName>
    <definedName name="GROUP_MayY5_BNY_Total">#REF!</definedName>
    <definedName name="GROUP_NovY1_BNY_Total">#REF!</definedName>
    <definedName name="GROUP_NovY2_BNY_Total">#REF!</definedName>
    <definedName name="GROUP_NovY3_BNY_Total">#REF!</definedName>
    <definedName name="GROUP_NovY4_BNY_Total">#REF!</definedName>
    <definedName name="GROUP_NovY5_BNY_Total">#REF!</definedName>
    <definedName name="GROUP_OctY1_BNY_Total">#REF!</definedName>
    <definedName name="GROUP_OctY2_BNY_Total">#REF!</definedName>
    <definedName name="GROUP_OctY3_BNY_Total">#REF!</definedName>
    <definedName name="GROUP_OctY4_BNY_Total">#REF!</definedName>
    <definedName name="GROUP_OctY5_BNY_Total">#REF!</definedName>
    <definedName name="GROUP_SepY1_BNY_Total">#REF!</definedName>
    <definedName name="GROUP_SepY2_BNY_Total">#REF!</definedName>
    <definedName name="GROUP_SepY3_BNY_Total">#REF!</definedName>
    <definedName name="GROUP_SepY4_BNY_Total">#REF!</definedName>
    <definedName name="GROUP_SepY5_BNY_Total">#REF!</definedName>
    <definedName name="GROUP_Y1_BNY_Total">#REF!</definedName>
    <definedName name="GROUP_Y2_BNY_Total">#REF!</definedName>
    <definedName name="GROUP_Y3_BNY_Total">#REF!</definedName>
    <definedName name="GROUP_Y4_BNY_Total">#REF!</definedName>
    <definedName name="GROUP_Y5_BNY_Total">#REF!</definedName>
    <definedName name="group05056">#REF!</definedName>
    <definedName name="GTINFRA">#REF!</definedName>
    <definedName name="H">#REF!</definedName>
    <definedName name="H_6" hidden="1">#REF!</definedName>
    <definedName name="H_AI1" hidden="1">#REF!</definedName>
    <definedName name="H_AI2" hidden="1">#REF!</definedName>
    <definedName name="H_AI3" hidden="1">#REF!</definedName>
    <definedName name="hbgkjhb">#REF!</definedName>
    <definedName name="HdRm_Cats">OFFSET(#REF!,#REF!,0,#REF!,1)</definedName>
    <definedName name="HdRm_Elements">#REF!</definedName>
    <definedName name="Headcount">#REF!</definedName>
    <definedName name="heading_table">#REF!</definedName>
    <definedName name="Headings">#REF!</definedName>
    <definedName name="Heat_CHP">#REF!</definedName>
    <definedName name="Heat_EF_CO2">#REF!</definedName>
    <definedName name="Heat_NGasCHP_Admin">#REF!</definedName>
    <definedName name="Heat_NGasCHP_Drink">#REF!</definedName>
    <definedName name="Heat_NGasCHP_Import">#REF!</definedName>
    <definedName name="Heat_NGasCHP_Sewage">#REF!</definedName>
    <definedName name="HELPID" hidden="1">#REF!</definedName>
    <definedName name="HEMO">#REF!</definedName>
    <definedName name="HFC___125_CO2eq_GWP">#REF!</definedName>
    <definedName name="HFC___125_Weight">#REF!</definedName>
    <definedName name="HFC___134_CO2eq_GWP">#REF!</definedName>
    <definedName name="HFC___134_Weight">#REF!</definedName>
    <definedName name="HFC___134a_CO2eq_GWP">#REF!</definedName>
    <definedName name="HFC___134a_Weight">#REF!</definedName>
    <definedName name="HFC___143_CO2eq_GWP">#REF!</definedName>
    <definedName name="HFC___143_Weight">#REF!</definedName>
    <definedName name="HFC___143a_CO2eq_GWP">#REF!</definedName>
    <definedName name="HFC___143a_Weight">#REF!</definedName>
    <definedName name="HFC___152a_CO2eq_GWP">#REF!</definedName>
    <definedName name="HFC___152a_Weight">#REF!</definedName>
    <definedName name="HFC___227ea_CO2eq_GWP">#REF!</definedName>
    <definedName name="HFC___227ea_Weight">#REF!</definedName>
    <definedName name="HFC___23_CO2eq_GWP">#REF!</definedName>
    <definedName name="HFC___23_Weight">#REF!</definedName>
    <definedName name="HFC___236fa_CO2eq_GWP">#REF!</definedName>
    <definedName name="HFC___236fa_Weight">#REF!</definedName>
    <definedName name="HFC___245ca_CO2eq_GWP">#REF!</definedName>
    <definedName name="HFC___245ca_Weight">#REF!</definedName>
    <definedName name="HFC___32_CO2eq_GWP">#REF!</definedName>
    <definedName name="HFC___32_Weight">#REF!</definedName>
    <definedName name="HFC___41_CO2eq_GWP">#REF!</definedName>
    <definedName name="HFC___41_Weight">#REF!</definedName>
    <definedName name="HFC___43_CO2eq_GWP">#REF!</definedName>
    <definedName name="HFC___43_Weight">#REF!</definedName>
    <definedName name="HFM_Application">#REF!</definedName>
    <definedName name="HFM_Capex">#REF!</definedName>
    <definedName name="HFM_Capex_Account">#REF!</definedName>
    <definedName name="HFM_Reporting_Areas">#REF!</definedName>
    <definedName name="HFM_Scenario">#REF!</definedName>
    <definedName name="HFM_Year">#REF!</definedName>
    <definedName name="hgd" hidden="1">{"K1-Overview1",#N/A,FALSE,"K1-Overview";"K1-Overview2",#N/A,FALSE,"K1-Overview";"K1-Overview3 BUD &amp; CUR",#N/A,FALSE,"K1-Overview"}</definedName>
    <definedName name="hgd_2" hidden="1">{"K1-Overview1",#N/A,FALSE,"K1-Overview";"K1-Overview2",#N/A,FALSE,"K1-Overview";"K1-Overview3 BUD &amp; CUR",#N/A,FALSE,"K1-Overview"}</definedName>
    <definedName name="hgd_3" hidden="1">{"K1-Overview1",#N/A,FALSE,"K1-Overview";"K1-Overview2",#N/A,FALSE,"K1-Overview";"K1-Overview3 BUD &amp; CUR",#N/A,FALSE,"K1-Overview"}</definedName>
    <definedName name="hgd_4" hidden="1">{"K1-Overview1",#N/A,FALSE,"K1-Overview";"K1-Overview2",#N/A,FALSE,"K1-Overview";"K1-Overview3 BUD &amp; CUR",#N/A,FALSE,"K1-Overview"}</definedName>
    <definedName name="HH_AMP_BNY_Total">#REF!</definedName>
    <definedName name="HH_Y1_BNY_Total">#REF!</definedName>
    <definedName name="HH_Y2_BNY_Total">#REF!</definedName>
    <definedName name="HH_Y3_BNY_Total">#REF!</definedName>
    <definedName name="HH_Y4_BNY_Total">#REF!</definedName>
    <definedName name="HH_Y5_BNY_Total">#REF!</definedName>
    <definedName name="HiderStart">#REF!</definedName>
    <definedName name="HL_Sheet_Main_13" hidden="1">#REF!</definedName>
    <definedName name="HoldCo.Lease.Funds">#REF!</definedName>
    <definedName name="HoldCo.Standby.Flag">#REF!</definedName>
    <definedName name="HOME">#REF!</definedName>
    <definedName name="HOMER">#REF!</definedName>
    <definedName name="Homeserve">#REF!</definedName>
    <definedName name="hours">#REF!</definedName>
    <definedName name="HQ2CC">#REF!</definedName>
    <definedName name="HR_AMP_BNY_Total">#REF!</definedName>
    <definedName name="HR_AMP_BNY_Waste">#REF!</definedName>
    <definedName name="HR_AMP_BNY_Water">#REF!</definedName>
    <definedName name="HR_B_Waste">#REF!</definedName>
    <definedName name="HR_B_Water">#REF!</definedName>
    <definedName name="HR_CM_Waste">#REF!</definedName>
    <definedName name="HR_CM_Water">#REF!</definedName>
    <definedName name="HR_Datafile">#REF!</definedName>
    <definedName name="HR_Directory">#REF!</definedName>
    <definedName name="HR_Q2RF_Waste">#REF!</definedName>
    <definedName name="HR_Q2RF_Water">#REF!</definedName>
    <definedName name="HR_Y1_BNY_Total">#REF!</definedName>
    <definedName name="HR_Y1_BNY_Waste">#REF!</definedName>
    <definedName name="HR_Y1_BNY_Water">#REF!</definedName>
    <definedName name="HR_Y2_BNY_Total">#REF!</definedName>
    <definedName name="HR_Y2_BNY_Waste">#REF!</definedName>
    <definedName name="HR_Y2_BNY_Water">#REF!</definedName>
    <definedName name="HR_Y3_B_Waste">#REF!</definedName>
    <definedName name="HR_Y3_B_Water">#REF!</definedName>
    <definedName name="HR_Y3_BNY_Total">#REF!</definedName>
    <definedName name="HR_Y3_BNY_Waste">#REF!</definedName>
    <definedName name="HR_Y3_BNY_Water">#REF!</definedName>
    <definedName name="HR_Y3_Q2RF_Waste">#REF!</definedName>
    <definedName name="HR_Y3_Q2RF_Water">#REF!</definedName>
    <definedName name="HR_Y4_BNY_Total">#REF!</definedName>
    <definedName name="HR_Y4_BNY_Waste">#REF!</definedName>
    <definedName name="HR_Y4_BNY_Water">#REF!</definedName>
    <definedName name="HR_Y5_BNY_Total">#REF!</definedName>
    <definedName name="HR_Y5_BNY_Waste">#REF!</definedName>
    <definedName name="HR_Y5_BNY_Water">#REF!</definedName>
    <definedName name="hsh">#N/A</definedName>
    <definedName name="Hurdle.Rate">#REF!</definedName>
    <definedName name="Hyp_Entity">#REF!</definedName>
    <definedName name="IA_AMP_BNY_Water">#REF!</definedName>
    <definedName name="IA_B_Water">#REF!</definedName>
    <definedName name="IA_CM_Water">#REF!</definedName>
    <definedName name="IA_Q2RF_Water">#REF!</definedName>
    <definedName name="IA_Y1_BNY_Water">#REF!</definedName>
    <definedName name="IA_Y2_BNY_Water">#REF!</definedName>
    <definedName name="IA_Y3_B_Water">#REF!</definedName>
    <definedName name="IA_Y3_BNY_Water">#REF!</definedName>
    <definedName name="IA_Y3_Q2RF_Water">#REF!</definedName>
    <definedName name="IA_Y4_BNY_Water">#REF!</definedName>
    <definedName name="IA_Y5_BNY_Water">#REF!</definedName>
    <definedName name="Impact">#REF!</definedName>
    <definedName name="impdata">#REF!</definedName>
    <definedName name="Import">#REF!</definedName>
    <definedName name="Import2">#REF!</definedName>
    <definedName name="INBOUND_FTE">#REF!</definedName>
    <definedName name="INC_AMP_BNY_Waste">#REF!</definedName>
    <definedName name="INC_AMP_BNY_Water">#REF!</definedName>
    <definedName name="INC_B_Waste">#REF!</definedName>
    <definedName name="INC_B_Water">#REF!</definedName>
    <definedName name="INC_CM_Waste">#REF!</definedName>
    <definedName name="INC_CM_Water">#REF!</definedName>
    <definedName name="INC_Q2RF_Waste">#REF!</definedName>
    <definedName name="INC_Q2RF_Water">#REF!</definedName>
    <definedName name="INC_Y1_BNY_Waste">#REF!</definedName>
    <definedName name="INC_Y1_BNY_Water">#REF!</definedName>
    <definedName name="INC_Y2_BNY_Waste">#REF!</definedName>
    <definedName name="INC_Y2_BNY_Water">#REF!</definedName>
    <definedName name="INC_Y3_B_Waste">#REF!</definedName>
    <definedName name="INC_Y3_B_Water">#REF!</definedName>
    <definedName name="INC_Y3_BNY_Waste">#REF!</definedName>
    <definedName name="INC_Y3_BNY_Water">#REF!</definedName>
    <definedName name="INC_Y3_Q2RF_Waste">#REF!</definedName>
    <definedName name="INC_Y3_Q2RF_Water">#REF!</definedName>
    <definedName name="INC_Y4_BNY_Waste">#REF!</definedName>
    <definedName name="INC_Y4_BNY_Water">#REF!</definedName>
    <definedName name="INC_Y5_BNY_Waste">#REF!</definedName>
    <definedName name="INC_Y5_BNY_Water">#REF!</definedName>
    <definedName name="incanal">#REF!</definedName>
    <definedName name="incanoth">#REF!</definedName>
    <definedName name="incdecthree">#REF!</definedName>
    <definedName name="IncludeDataLabels">#REF!</definedName>
    <definedName name="IncluedSeriesLabels">#REF!</definedName>
    <definedName name="incmiss">#REF!</definedName>
    <definedName name="Income">#REF!</definedName>
    <definedName name="income2">#REF!</definedName>
    <definedName name="IncomeAll">#REF!</definedName>
    <definedName name="incomedata">#REF!</definedName>
    <definedName name="Incometemp">#REF!</definedName>
    <definedName name="incpivot">#REF!</definedName>
    <definedName name="IncStmt">#REF!</definedName>
    <definedName name="Index">#REF!</definedName>
    <definedName name="INDICES">#REF!</definedName>
    <definedName name="IndustryAssumptionName">#REF!</definedName>
    <definedName name="infdecthree">#REF!</definedName>
    <definedName name="infdectwo">#REF!</definedName>
    <definedName name="InfIndex">#REF!</definedName>
    <definedName name="InfIndex06">#REF!</definedName>
    <definedName name="Inflation">#REF!</definedName>
    <definedName name="Inflation.Base.Date">#REF!</definedName>
    <definedName name="Inflation.Forecast">#REF!</definedName>
    <definedName name="Inflation.Sensitivity">#REF!</definedName>
    <definedName name="inflationTable">#REF!</definedName>
    <definedName name="inflatioTable">#REF!</definedName>
    <definedName name="infname">#REF!</definedName>
    <definedName name="infra">#REF!</definedName>
    <definedName name="infracc">#REF!</definedName>
    <definedName name="infradd">#REF!</definedName>
    <definedName name="infradectwo">#REF!</definedName>
    <definedName name="infraee">#REF!</definedName>
    <definedName name="infraerr">#REF!</definedName>
    <definedName name="inframains">#REF!</definedName>
    <definedName name="infran">#REF!</definedName>
    <definedName name="infraname">#REF!</definedName>
    <definedName name="infranames">#REF!</definedName>
    <definedName name="infrano">#REF!</definedName>
    <definedName name="infraone">#REF!</definedName>
    <definedName name="infrarehab">#REF!</definedName>
    <definedName name="infrathree">#REF!</definedName>
    <definedName name="initial_review">#REF!</definedName>
    <definedName name="Initiatives">#REF!</definedName>
    <definedName name="Input">#REF!</definedName>
    <definedName name="Input0">#REF!,#REF!,#REF!,#REF!,#REF!,#REF!,#REF!,#REF!,#REF!,#REF!,#REF!,#REF!,#REF!,#REF!,#REF!,#REF!</definedName>
    <definedName name="Input1">#REF!</definedName>
    <definedName name="Input14">#REF!</definedName>
    <definedName name="Input2">#REF!</definedName>
    <definedName name="InputArea">#REF!</definedName>
    <definedName name="InputData2Paul">#REF!</definedName>
    <definedName name="Inputdeducttest2">#REF!</definedName>
    <definedName name="InputYears">#REF!</definedName>
    <definedName name="Insert_Column">#REF!</definedName>
    <definedName name="Insert_Row">#REF!</definedName>
    <definedName name="Int.Bank.GBP">#REF!</definedName>
    <definedName name="Int.Div.Month">#REF!</definedName>
    <definedName name="Int.Rev.Prop">#REF!</definedName>
    <definedName name="Integrity">#REF!</definedName>
    <definedName name="interest">#REF!</definedName>
    <definedName name="Interest.Sensitivity">#REF!</definedName>
    <definedName name="Interest_Rate_cash_at_bank">#REF!</definedName>
    <definedName name="Interest_Rate_MEI">#REF!</definedName>
    <definedName name="iNTERGITY1">#REF!</definedName>
    <definedName name="InterimDivCalc">#REF!</definedName>
    <definedName name="InterimDivFixed">#REF!</definedName>
    <definedName name="InterimDivPerct">#REF!</definedName>
    <definedName name="Intersited_JanFeb_2006">#REF!</definedName>
    <definedName name="Intersited_JanMar_2006">#REF!</definedName>
    <definedName name="INVEST">#REF!</definedName>
    <definedName name="Investty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1000</definedName>
    <definedName name="IQ_LATESTQ">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800000</definedName>
    <definedName name="IQ_NAMES_REVISION_DATE_">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130000</definedName>
    <definedName name="IQ_YTW" hidden="1">"c2163"</definedName>
    <definedName name="IQ_YTW_DATE" hidden="1">"c2164"</definedName>
    <definedName name="IQ_YTW_DATE_TYPE" hidden="1">"c2165"</definedName>
    <definedName name="IQ_Z_SCORE" hidden="1">"c1339"</definedName>
    <definedName name="ire">#REF!</definedName>
    <definedName name="IRE_Actuals">#REF!</definedName>
    <definedName name="IREACT">#REF!</definedName>
    <definedName name="IREACT3">#REF!</definedName>
    <definedName name="IREActsQ1">#REF!</definedName>
    <definedName name="IRECALC">#REF!</definedName>
    <definedName name="IRECALC2">#REF!</definedName>
    <definedName name="IRECALC3">#REF!</definedName>
    <definedName name="IREJan06">#REF!</definedName>
    <definedName name="IREWD">#REF!</definedName>
    <definedName name="IREWD3">#REF!</definedName>
    <definedName name="IRR">#REF!</definedName>
    <definedName name="IST">#REF!</definedName>
    <definedName name="ita1cashint">#REF!</definedName>
    <definedName name="ita1dist">#REF!</definedName>
    <definedName name="italoandraw">#REF!</definedName>
    <definedName name="italoanint">#REF!</definedName>
    <definedName name="ItemDataSectionEnd">#REF!</definedName>
    <definedName name="ItemDataSectionStart">#REF!</definedName>
    <definedName name="J.solve.copy">#REF!</definedName>
    <definedName name="J.solve.scenario1.paste">#REF!</definedName>
    <definedName name="Jahr_gesamt">#REF!</definedName>
    <definedName name="Jahr_gesamt_WP">#REF!</definedName>
    <definedName name="Jahrgesamt">#REF!</definedName>
    <definedName name="JAN">#REF!</definedName>
    <definedName name="Jan_to_Dec06_Data">OFFSET(#REF!,0,0,COUNTA(#REF!),COUNTA(#REF!))</definedName>
    <definedName name="Jan06Data">#REF!</definedName>
    <definedName name="jk">#REF!</definedName>
    <definedName name="jkl"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1"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2"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3" hidden="1">{TRUE,TRUE,-1.25,-15.5,604.5,369,FALSE,FALSE,TRUE,TRUE,0,1,83,1,38,4,5,4,TRUE,TRUE,3,TRUE,1,TRUE,75,"Swvu.inputs._.raw._.data.","ACwvu.inputs._.raw._.data.",#N/A,FALSE,FALSE,0.5,0.5,0.5,0.5,2,"&amp;F","&amp;A&amp;RPage &amp;P",FALSE,FALSE,FALSE,FALSE,1,60,#N/A,#N/A,"=R1C61:R53C89","=C1:C5",#N/A,#N/A,FALSE,FALSE,FALSE,1,600,600,FALSE,FALSE,TRUE,TRUE,TRUE}</definedName>
    <definedName name="jo">#REF!</definedName>
    <definedName name="JR_LAST_YEAR">#REF!</definedName>
    <definedName name="JR_REPORT_YEAR">#REF!</definedName>
    <definedName name="JR_YEAR_B4_LAST">#REF!</definedName>
    <definedName name="JR_YEAR_B5_LAST">#REF!</definedName>
    <definedName name="JUL">#REF!</definedName>
    <definedName name="Jul_13_220062">#REF!</definedName>
    <definedName name="Jul_13_220065">#REF!</definedName>
    <definedName name="Jul_13_371170">#REF!</definedName>
    <definedName name="JUN">#REF!</definedName>
    <definedName name="Jun_13_220062">#REF!</definedName>
    <definedName name="Jun_13_220065">#REF!</definedName>
    <definedName name="Jun_13_371170">#REF!</definedName>
    <definedName name="June_return_reference">OFFSET(#REF!,1,0,COUNTA(#REF!),1)</definedName>
    <definedName name="june_return_table_lookup">OFFSET(#REF!,0,0,COUNTA(#REF!),3)</definedName>
    <definedName name="K_Decimal">#REF!</definedName>
    <definedName name="K_Value_2006">#REF!</definedName>
    <definedName name="Kelda">#REF!</definedName>
    <definedName name="Kelda2">#REF!</definedName>
    <definedName name="Kemble_cos">#REF!</definedName>
    <definedName name="Kerosene_Admin">#REF!</definedName>
    <definedName name="Kerosene_Drink">#REF!</definedName>
    <definedName name="Kerosene_EF_CO2">#REF!</definedName>
    <definedName name="Kerosene_Sewage">#REF!</definedName>
    <definedName name="Kerosene_Sludge">#REF!</definedName>
    <definedName name="Kielder_Financing_160603_v1_Cash_flow_List">#REF!</definedName>
    <definedName name="kkk"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orr._Zinsen_Sozialkapital">#REF!</definedName>
    <definedName name="kpidata">#REF!</definedName>
    <definedName name="KPIData2">#REF!</definedName>
    <definedName name="KSIterationHeading">#REF!</definedName>
    <definedName name="KSolveIteration">#REF!</definedName>
    <definedName name="KST">#REF!</definedName>
    <definedName name="L">#REF!</definedName>
    <definedName name="LABS_AMP_BNY_Waste">#REF!</definedName>
    <definedName name="LABS_AMP_BNY_Water">#REF!</definedName>
    <definedName name="LABS_B_Waste">#REF!</definedName>
    <definedName name="LABS_B_Water">#REF!</definedName>
    <definedName name="LABS_CM_Waste">#REF!</definedName>
    <definedName name="LABS_CM_Water">#REF!</definedName>
    <definedName name="LABS_Q2RF_Waste">#REF!</definedName>
    <definedName name="LABS_Q2RF_Water">#REF!</definedName>
    <definedName name="LABS_Y1_BNY_Waste">#REF!</definedName>
    <definedName name="LABS_Y1_BNY_Water">#REF!</definedName>
    <definedName name="LABS_Y2_BNY_Waste">#REF!</definedName>
    <definedName name="LABS_Y2_BNY_Water">#REF!</definedName>
    <definedName name="LABS_Y3_B_Waste">#REF!</definedName>
    <definedName name="LABS_Y3_B_Water">#REF!</definedName>
    <definedName name="LABS_Y3_BNY_Waste">#REF!</definedName>
    <definedName name="LABS_Y3_BNY_Water">#REF!</definedName>
    <definedName name="LABS_Y3_Q2RF_Waste">#REF!</definedName>
    <definedName name="LABS_Y3_Q2RF_Water">#REF!</definedName>
    <definedName name="LABS_Y4_BNY_Waste">#REF!</definedName>
    <definedName name="LABS_Y4_BNY_Water">#REF!</definedName>
    <definedName name="LABS_Y5_BNY_Waste">#REF!</definedName>
    <definedName name="LABS_Y5_BNY_Water">#REF!</definedName>
    <definedName name="Land_B_Total">#REF!</definedName>
    <definedName name="Land_CM_Total">#REF!</definedName>
    <definedName name="Land_Q2RF_Total">#REF!</definedName>
    <definedName name="Land_Y3_B_Total">#REF!</definedName>
    <definedName name="Land_Y3_Q2RF_Total">#REF!</definedName>
    <definedName name="Landfill_Gas_Escape">#REF!</definedName>
    <definedName name="LandleaseMin">#REF!</definedName>
    <definedName name="LandleaseP1">#REF!</definedName>
    <definedName name="LandleaseP2">#REF!</definedName>
    <definedName name="Large_Bulk_CO2">#REF!</definedName>
    <definedName name="Large_Bulk_TonneMiles">#REF!</definedName>
    <definedName name="Large_Diesel_CO2">#REF!</definedName>
    <definedName name="Large_Diesel_Miles">#REF!</definedName>
    <definedName name="Large_Hybrid_Miles">#REF!</definedName>
    <definedName name="Large_Mbike_CO2">#REF!</definedName>
    <definedName name="Large_Mbike_Miles">#REF!</definedName>
    <definedName name="Large_Petrol_CO2">#REF!</definedName>
    <definedName name="Large_Petrol_Hybrid_CO2">#REF!</definedName>
    <definedName name="Large_Petrol_Miles">#REF!</definedName>
    <definedName name="Large_Roro_CO2">#REF!</definedName>
    <definedName name="Large_Roro_TonneMiles">#REF!</definedName>
    <definedName name="Large_Tanker_CO2">#REF!</definedName>
    <definedName name="Large_Tanker_TonneMiles">#REF!</definedName>
    <definedName name="Last_Row">#REF!</definedName>
    <definedName name="LAST_YEAR">#REF!</definedName>
    <definedName name="LastCodeRowRef">#REF!</definedName>
    <definedName name="LastExecSum">#REF!</definedName>
    <definedName name="LastPeriod">#REF!</definedName>
    <definedName name="LEAKAGE">#REF!</definedName>
    <definedName name="leakagerehab">#REF!</definedName>
    <definedName name="Lease.Ref.Flag">#REF!</definedName>
    <definedName name="Lease.Ref.Margin">#REF!</definedName>
    <definedName name="Lease.Ref.Term">#REF!</definedName>
    <definedName name="LECInput12">#REF!</definedName>
    <definedName name="ledgrp">#REF!</definedName>
    <definedName name="ledgrpsel">#REF!</definedName>
    <definedName name="Length_of_critical_sewer_by_LA">#REF!</definedName>
    <definedName name="Letters">#REF!</definedName>
    <definedName name="LFV.Rental.Liability">#REF!</definedName>
    <definedName name="LFV.Rental.Liability.Date">#REF!</definedName>
    <definedName name="LFV.Rental.Provision">#REF!</definedName>
    <definedName name="LFV.Rental.Provision.Date">#REF!</definedName>
    <definedName name="LH_Freight_TonneMiles">#REF!</definedName>
    <definedName name="LH_Passenger_km">#REF!</definedName>
    <definedName name="Light_Rail_Pass_CO2">#REF!</definedName>
    <definedName name="Light_Rail_Pass_km">#REF!</definedName>
    <definedName name="Likelihood">#REF!</definedName>
    <definedName name="LISAOB">#REF!</definedName>
    <definedName name="List">#REF!</definedName>
    <definedName name="List2017">#REF!</definedName>
    <definedName name="List2018">#REF!</definedName>
    <definedName name="ListAbCountIds">#REF!</definedName>
    <definedName name="ListAbCountInMonth">#REF!</definedName>
    <definedName name="listdate">#REF!</definedName>
    <definedName name="ListOffset" hidden="1">1</definedName>
    <definedName name="listone">#REF!</definedName>
    <definedName name="ListSource">#REF!</definedName>
    <definedName name="LJASF">#N/A</definedName>
    <definedName name="LMW">#REF!</definedName>
    <definedName name="LOAD_FACTOR">#REF!</definedName>
    <definedName name="longernames">#REF!</definedName>
    <definedName name="longname">#REF!</definedName>
    <definedName name="Look">#REF!</definedName>
    <definedName name="LookActionPlanTargets">#REF!</definedName>
    <definedName name="LookSubline">#REF!</definedName>
    <definedName name="LOOKUP">#REF!</definedName>
    <definedName name="LowerBoundColumn">#REF!</definedName>
    <definedName name="LPG_Admin">#REF!</definedName>
    <definedName name="LPG_Drink">#REF!</definedName>
    <definedName name="LPG_EF_CO2">#REF!</definedName>
    <definedName name="LPG_Sewage">#REF!</definedName>
    <definedName name="LPG_Sludge">#REF!</definedName>
    <definedName name="LPG_Transport_Freight">#REF!</definedName>
    <definedName name="LPG_Transport_Passenger">#REF!</definedName>
    <definedName name="lstAPs">#REF!</definedName>
    <definedName name="lstDeliverer">#REF!</definedName>
    <definedName name="lstIRE">#REF!</definedName>
    <definedName name="lstMCum">#REF!</definedName>
    <definedName name="lstPAPs">#REF!</definedName>
    <definedName name="lstPeriod">#REF!</definedName>
    <definedName name="lstPers">#REF!</definedName>
    <definedName name="lstProgOrAP">#REF!</definedName>
    <definedName name="lstProgs">#REF!</definedName>
    <definedName name="LT_AMP_BNY_Waste">#REF!</definedName>
    <definedName name="LT_B_Waste">#REF!</definedName>
    <definedName name="LT_CM_Waste">#REF!</definedName>
    <definedName name="LT_Q2RF_Waste">#REF!</definedName>
    <definedName name="LT_Y1_BNY_Waste">#REF!</definedName>
    <definedName name="LT_Y2_BNY_Waste">#REF!</definedName>
    <definedName name="LT_Y3_B_Waste">#REF!</definedName>
    <definedName name="LT_Y3_BNY_Waste">#REF!</definedName>
    <definedName name="LT_Y3_Q2RF_Waste">#REF!</definedName>
    <definedName name="LT_Y4_BNY_Waste">#REF!</definedName>
    <definedName name="LT_Y5_BNY_Waste">#REF!</definedName>
    <definedName name="ltinfra">#REF!</definedName>
    <definedName name="LTLink">#REF!</definedName>
    <definedName name="lu">#REF!</definedName>
    <definedName name="LU_data">#REF!</definedName>
    <definedName name="Lu_water_adj">OFFSET(#REF!,0,0,COUNTA(#REF!),COUNTA(#REF!))</definedName>
    <definedName name="LU_water_charges">OFFSET(#REF!,0,0,COUNTA(#REF!),COUNTA(#REF!))</definedName>
    <definedName name="luTime">#REF!</definedName>
    <definedName name="LVDate">#REF!</definedName>
    <definedName name="m2acqprice">#REF!</definedName>
    <definedName name="m2loanint">#REF!</definedName>
    <definedName name="m2loanrepay">#REF!</definedName>
    <definedName name="m2upfront">#REF!</definedName>
    <definedName name="m5subcoupon">#REF!</definedName>
    <definedName name="m5subdebtcost">#REF!</definedName>
    <definedName name="macq1repay">#REF!</definedName>
    <definedName name="macqloan1draw">#REF!</definedName>
    <definedName name="Macro.Baseline">#REF!</definedName>
    <definedName name="Macro.Input">#REF!</definedName>
    <definedName name="Macro.Output">#REF!</definedName>
    <definedName name="mains">#REF!</definedName>
    <definedName name="MakroBilanz">#REF!</definedName>
    <definedName name="Mall">#REF!</definedName>
    <definedName name="Managers">#REF!</definedName>
    <definedName name="Managers_Fee_jun_97">#REF!</definedName>
    <definedName name="MandSupp">#REF!,#REF!</definedName>
    <definedName name="MAP">#REF!</definedName>
    <definedName name="MAR">#REF!</definedName>
    <definedName name="Marcom" hidden="1">#REF!</definedName>
    <definedName name="MarginDeposit">#REF!</definedName>
    <definedName name="MarginOverdraft">#REF!</definedName>
    <definedName name="MASTER">#REF!</definedName>
    <definedName name="matt" hidden="1">{"C3-RegView   Board Report Data",#N/A,FALSE,"C3-RegView"}</definedName>
    <definedName name="matt_2" hidden="1">{"C3-RegView   Board Report Data",#N/A,FALSE,"C3-RegView"}</definedName>
    <definedName name="matt_3" hidden="1">{"C3-RegView   Board Report Data",#N/A,FALSE,"C3-RegView"}</definedName>
    <definedName name="matt_4" hidden="1">{"C3-RegView   Board Report Data",#N/A,FALSE,"C3-RegView"}</definedName>
    <definedName name="matt1" hidden="1">{"K1-Overview1",#N/A,FALSE,"K1-Overview";"K1-Overview2",#N/A,FALSE,"K1-Overview";"K1-Overview3 BUD &amp; CUR",#N/A,FALSE,"K1-Overview"}</definedName>
    <definedName name="matt1_2" hidden="1">{"K1-Overview1",#N/A,FALSE,"K1-Overview";"K1-Overview2",#N/A,FALSE,"K1-Overview";"K1-Overview3 BUD &amp; CUR",#N/A,FALSE,"K1-Overview"}</definedName>
    <definedName name="matt1_3" hidden="1">{"K1-Overview1",#N/A,FALSE,"K1-Overview";"K1-Overview2",#N/A,FALSE,"K1-Overview";"K1-Overview3 BUD &amp; CUR",#N/A,FALSE,"K1-Overview"}</definedName>
    <definedName name="matt1_4" hidden="1">{"K1-Overview1",#N/A,FALSE,"K1-Overview";"K1-Overview2",#N/A,FALSE,"K1-Overview";"K1-Overview3 BUD &amp; CUR",#N/A,FALSE,"K1-Overview"}</definedName>
    <definedName name="matt10" hidden="1">{"C3-RegView   Board Report Data",#N/A,FALSE,"C3-RegView"}</definedName>
    <definedName name="matt10_2" hidden="1">{"C3-RegView   Board Report Data",#N/A,FALSE,"C3-RegView"}</definedName>
    <definedName name="matt10_3" hidden="1">{"C3-RegView   Board Report Data",#N/A,FALSE,"C3-RegView"}</definedName>
    <definedName name="matt10_4" hidden="1">{"C3-RegView   Board Report Data",#N/A,FALSE,"C3-RegView"}</definedName>
    <definedName name="matt100" hidden="1">{#N/A,#N/A,FALSE,"D9-NWWG";#N/A,#N/A,FALSE,"F2-WMG";#N/A,#N/A,FALSE,"F3-WWMG"}</definedName>
    <definedName name="matt100_2" hidden="1">{#N/A,#N/A,FALSE,"D9-NWWG";#N/A,#N/A,FALSE,"F2-WMG";#N/A,#N/A,FALSE,"F3-WWMG"}</definedName>
    <definedName name="matt100_3" hidden="1">{#N/A,#N/A,FALSE,"D9-NWWG";#N/A,#N/A,FALSE,"F2-WMG";#N/A,#N/A,FALSE,"F3-WWMG"}</definedName>
    <definedName name="matt100_4" hidden="1">{#N/A,#N/A,FALSE,"D9-NWWG";#N/A,#N/A,FALSE,"F2-WMG";#N/A,#N/A,FALSE,"F3-WWMG"}</definedName>
    <definedName name="matt101" hidden="1">{"A3-DivDirNWW_ClosedView",#N/A,FALSE,"A3-DivDirNWW";#N/A,#N/A,FALSE,"A4-DivDirNWW";#N/A,#N/A,FALSE,"B1-Co&amp;RegSum";#N/A,#N/A,FALSE,"C5-NWWRegView";#N/A,#N/A,FALSE,"H2-DivDirs2";#N/A,#N/A,FALSE,"C4-NorPro"}</definedName>
    <definedName name="matt101_2" hidden="1">{"A3-DivDirNWW_ClosedView",#N/A,FALSE,"A3-DivDirNWW";#N/A,#N/A,FALSE,"A4-DivDirNWW";#N/A,#N/A,FALSE,"B1-Co&amp;RegSum";#N/A,#N/A,FALSE,"C5-NWWRegView";#N/A,#N/A,FALSE,"H2-DivDirs2";#N/A,#N/A,FALSE,"C4-NorPro"}</definedName>
    <definedName name="matt101_3" hidden="1">{"A3-DivDirNWW_ClosedView",#N/A,FALSE,"A3-DivDirNWW";#N/A,#N/A,FALSE,"A4-DivDirNWW";#N/A,#N/A,FALSE,"B1-Co&amp;RegSum";#N/A,#N/A,FALSE,"C5-NWWRegView";#N/A,#N/A,FALSE,"H2-DivDirs2";#N/A,#N/A,FALSE,"C4-NorPro"}</definedName>
    <definedName name="matt101_4" hidden="1">{"A3-DivDirNWW_ClosedView",#N/A,FALSE,"A3-DivDirNWW";#N/A,#N/A,FALSE,"A4-DivDirNWW";#N/A,#N/A,FALSE,"B1-Co&amp;RegSum";#N/A,#N/A,FALSE,"C5-NWWRegView";#N/A,#N/A,FALSE,"H2-DivDirs2";#N/A,#N/A,FALSE,"C4-NorPro"}</definedName>
    <definedName name="matt102" hidden="1">{"K1-Overview1",#N/A,FALSE,"K1-Overview";"K1-Overview2",#N/A,FALSE,"K1-Overview";"K1-Overview3 BUD &amp; CUR",#N/A,FALSE,"K1-Overview"}</definedName>
    <definedName name="matt102_2" hidden="1">{"K1-Overview1",#N/A,FALSE,"K1-Overview";"K1-Overview2",#N/A,FALSE,"K1-Overview";"K1-Overview3 BUD &amp; CUR",#N/A,FALSE,"K1-Overview"}</definedName>
    <definedName name="matt102_3" hidden="1">{"K1-Overview1",#N/A,FALSE,"K1-Overview";"K1-Overview2",#N/A,FALSE,"K1-Overview";"K1-Overview3 BUD &amp; CUR",#N/A,FALSE,"K1-Overview"}</definedName>
    <definedName name="matt102_4" hidden="1">{"K1-Overview1",#N/A,FALSE,"K1-Overview";"K1-Overview2",#N/A,FALSE,"K1-Overview";"K1-Overview3 BUD &amp; CUR",#N/A,FALSE,"K1-Overview"}</definedName>
    <definedName name="matt103" hidden="1">{"C3-RegView   Board Report Data",#N/A,FALSE,"C3-RegView"}</definedName>
    <definedName name="matt103_2" hidden="1">{"C3-RegView   Board Report Data",#N/A,FALSE,"C3-RegView"}</definedName>
    <definedName name="matt103_3" hidden="1">{"C3-RegView   Board Report Data",#N/A,FALSE,"C3-RegView"}</definedName>
    <definedName name="matt103_4" hidden="1">{"C3-RegView   Board Report Data",#N/A,FALSE,"C3-RegView"}</definedName>
    <definedName name="matt104" hidden="1">{"Segment Report",#N/A,FALSE,"Reports"}</definedName>
    <definedName name="matt104_2" hidden="1">{"Segment Report",#N/A,FALSE,"Reports"}</definedName>
    <definedName name="matt104_3" hidden="1">{"Segment Report",#N/A,FALSE,"Reports"}</definedName>
    <definedName name="matt104_4" hidden="1">{"Segment Report",#N/A,FALSE,"Reports"}</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hidden="1">{#N/A,#N/A,FALSE,"D9-NWWG";#N/A,#N/A,FALSE,"F2-WMG";#N/A,#N/A,FALSE,"F3-WWMG"}</definedName>
    <definedName name="matt12_2" hidden="1">{#N/A,#N/A,FALSE,"D9-NWWG";#N/A,#N/A,FALSE,"F2-WMG";#N/A,#N/A,FALSE,"F3-WWMG"}</definedName>
    <definedName name="matt12_3" hidden="1">{#N/A,#N/A,FALSE,"D9-NWWG";#N/A,#N/A,FALSE,"F2-WMG";#N/A,#N/A,FALSE,"F3-WWMG"}</definedName>
    <definedName name="matt12_4" hidden="1">{#N/A,#N/A,FALSE,"D9-NWWG";#N/A,#N/A,FALSE,"F2-WMG";#N/A,#N/A,FALSE,"F3-WWMG"}</definedName>
    <definedName name="matt13" hidden="1">{"A3-DivDirNWW_ClosedView",#N/A,FALSE,"A3-DivDirNWW";#N/A,#N/A,FALSE,"A4-DivDirNWW";#N/A,#N/A,FALSE,"B1-Co&amp;RegSum";#N/A,#N/A,FALSE,"C5-NWWRegView";#N/A,#N/A,FALSE,"H2-DivDirs2";#N/A,#N/A,FALSE,"C4-NorPro"}</definedName>
    <definedName name="matt13_2" hidden="1">{"A3-DivDirNWW_ClosedView",#N/A,FALSE,"A3-DivDirNWW";#N/A,#N/A,FALSE,"A4-DivDirNWW";#N/A,#N/A,FALSE,"B1-Co&amp;RegSum";#N/A,#N/A,FALSE,"C5-NWWRegView";#N/A,#N/A,FALSE,"H2-DivDirs2";#N/A,#N/A,FALSE,"C4-NorPro"}</definedName>
    <definedName name="matt13_3" hidden="1">{"A3-DivDirNWW_ClosedView",#N/A,FALSE,"A3-DivDirNWW";#N/A,#N/A,FALSE,"A4-DivDirNWW";#N/A,#N/A,FALSE,"B1-Co&amp;RegSum";#N/A,#N/A,FALSE,"C5-NWWRegView";#N/A,#N/A,FALSE,"H2-DivDirs2";#N/A,#N/A,FALSE,"C4-NorPro"}</definedName>
    <definedName name="matt13_4" hidden="1">{"A3-DivDirNWW_ClosedView",#N/A,FALSE,"A3-DivDirNWW";#N/A,#N/A,FALSE,"A4-DivDirNWW";#N/A,#N/A,FALSE,"B1-Co&amp;RegSum";#N/A,#N/A,FALSE,"C5-NWWRegView";#N/A,#N/A,FALSE,"H2-DivDirs2";#N/A,#N/A,FALSE,"C4-NorPro"}</definedName>
    <definedName name="matt14" hidden="1">{"K1-Overview1",#N/A,FALSE,"K1-Overview";"K1-Overview2",#N/A,FALSE,"K1-Overview";"K1-Overview3 BUD &amp; CUR",#N/A,FALSE,"K1-Overview"}</definedName>
    <definedName name="matt14_2" hidden="1">{"K1-Overview1",#N/A,FALSE,"K1-Overview";"K1-Overview2",#N/A,FALSE,"K1-Overview";"K1-Overview3 BUD &amp; CUR",#N/A,FALSE,"K1-Overview"}</definedName>
    <definedName name="matt14_3" hidden="1">{"K1-Overview1",#N/A,FALSE,"K1-Overview";"K1-Overview2",#N/A,FALSE,"K1-Overview";"K1-Overview3 BUD &amp; CUR",#N/A,FALSE,"K1-Overview"}</definedName>
    <definedName name="matt14_4" hidden="1">{"K1-Overview1",#N/A,FALSE,"K1-Overview";"K1-Overview2",#N/A,FALSE,"K1-Overview";"K1-Overview3 BUD &amp; CUR",#N/A,FALSE,"K1-Overview"}</definedName>
    <definedName name="matt15" hidden="1">{"C3-RegView   Board Report Data",#N/A,FALSE,"C3-RegView"}</definedName>
    <definedName name="matt15_2" hidden="1">{"C3-RegView   Board Report Data",#N/A,FALSE,"C3-RegView"}</definedName>
    <definedName name="matt15_3" hidden="1">{"C3-RegView   Board Report Data",#N/A,FALSE,"C3-RegView"}</definedName>
    <definedName name="matt15_4" hidden="1">{"C3-RegView   Board Report Data",#N/A,FALSE,"C3-RegView"}</definedName>
    <definedName name="matt16" hidden="1">{"Segment Report",#N/A,FALSE,"Reports"}</definedName>
    <definedName name="matt16_2" hidden="1">{"Segment Report",#N/A,FALSE,"Reports"}</definedName>
    <definedName name="matt16_3" hidden="1">{"Segment Report",#N/A,FALSE,"Reports"}</definedName>
    <definedName name="matt16_4" hidden="1">{"Segment Report",#N/A,FALSE,"Reports"}</definedName>
    <definedName name="matt2" hidden="1">{"C3-RegView   Board Report Data",#N/A,FALSE,"C3-RegView"}</definedName>
    <definedName name="matt2_2" hidden="1">{"C3-RegView   Board Report Data",#N/A,FALSE,"C3-RegView"}</definedName>
    <definedName name="matt2_3" hidden="1">{"C3-RegView   Board Report Data",#N/A,FALSE,"C3-RegView"}</definedName>
    <definedName name="matt2_4" hidden="1">{"C3-RegView   Board Report Data",#N/A,FALSE,"C3-RegView"}</definedName>
    <definedName name="matt3" hidden="1">{"Segment Report",#N/A,FALSE,"Reports"}</definedName>
    <definedName name="matt3_2" hidden="1">{"Segment Report",#N/A,FALSE,"Reports"}</definedName>
    <definedName name="matt3_3" hidden="1">{"Segment Report",#N/A,FALSE,"Reports"}</definedName>
    <definedName name="matt3_4" hidden="1">{"Segment Report",#N/A,FALSE,"Reports"}</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hidden="1">{"Segment Report",#N/A,FALSE,"Reports"}</definedName>
    <definedName name="MATT501_2" hidden="1">{"Segment Report",#N/A,FALSE,"Reports"}</definedName>
    <definedName name="MATT501_3" hidden="1">{"Segment Report",#N/A,FALSE,"Reports"}</definedName>
    <definedName name="MATT501_4" hidden="1">{"Segment Report",#N/A,FALSE,"Reports"}</definedName>
    <definedName name="MATT502" hidden="1">{"Segment Report",#N/A,FALSE,"Reports"}</definedName>
    <definedName name="MATT502_2" hidden="1">{"Segment Report",#N/A,FALSE,"Reports"}</definedName>
    <definedName name="MATT502_3" hidden="1">{"Segment Report",#N/A,FALSE,"Reports"}</definedName>
    <definedName name="MATT502_4" hidden="1">{"Segment Report",#N/A,FALSE,"Reports"}</definedName>
    <definedName name="MATT503" hidden="1">{"Segment Report",#N/A,FALSE,"Reports"}</definedName>
    <definedName name="MATT503_2" hidden="1">{"Segment Report",#N/A,FALSE,"Reports"}</definedName>
    <definedName name="MATT503_3" hidden="1">{"Segment Report",#N/A,FALSE,"Reports"}</definedName>
    <definedName name="MATT503_4" hidden="1">{"Segment Report",#N/A,FALSE,"Reports"}</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ximo">#REF!</definedName>
    <definedName name="MAY">#REF!</definedName>
    <definedName name="May_13_220062">#REF!</definedName>
    <definedName name="May_13_220065">#REF!</definedName>
    <definedName name="May_13_371170">#REF!</definedName>
    <definedName name="MB">#REF!</definedName>
    <definedName name="MBCCP">#REF!</definedName>
    <definedName name="MBLBALSHT">#REF!</definedName>
    <definedName name="MBLINTERCO">#REF!</definedName>
    <definedName name="MBLSUMMARY">#REF!</definedName>
    <definedName name="measure06">#REF!</definedName>
    <definedName name="measure07">#REF!</definedName>
    <definedName name="measureeurope06">#REF!</definedName>
    <definedName name="Med_Diesel_CO2">#REF!</definedName>
    <definedName name="Med_Diesel_Miles">#REF!</definedName>
    <definedName name="Med_Hybrid_Miles">#REF!</definedName>
    <definedName name="Med_Mbike_CO2">#REF!</definedName>
    <definedName name="Med_Mbike_Miles">#REF!</definedName>
    <definedName name="Med_Petrol_CO2">#REF!</definedName>
    <definedName name="Med_Petrol_Hybrid_CO2">#REF!</definedName>
    <definedName name="Med_Petrol_Miles">#REF!</definedName>
    <definedName name="MEI_Establishment_fees">#REF!</definedName>
    <definedName name="MEI_Standby_facility_fees">#REF!</definedName>
    <definedName name="MEIFOwnershipLevel">#REF!</definedName>
    <definedName name="MEIL">#REF!</definedName>
    <definedName name="MEIL_Stats">#REF!</definedName>
    <definedName name="Menu">#REF!</definedName>
    <definedName name="MergerDate">#REF!</definedName>
    <definedName name="MergerLoss">#REF!</definedName>
    <definedName name="MergSaveYears">#REF!</definedName>
    <definedName name="MET_AMP_BNY_Water">#REF!</definedName>
    <definedName name="MET_B_Water">#REF!</definedName>
    <definedName name="MET_CM_Water">#REF!</definedName>
    <definedName name="MET_Q2RF_Water">#REF!</definedName>
    <definedName name="MET_Y1_BNY_Water">#REF!</definedName>
    <definedName name="MET_Y2_BNY_Water">#REF!</definedName>
    <definedName name="MET_Y3_B_Water">#REF!</definedName>
    <definedName name="MET_Y3_BNY_Water">#REF!</definedName>
    <definedName name="MET_Y3_Q2RF_Water">#REF!</definedName>
    <definedName name="MET_Y4_BNY_Water">#REF!</definedName>
    <definedName name="MET_Y5_BNY_Water">#REF!</definedName>
    <definedName name="Metered">#REF!</definedName>
    <definedName name="Metered_Billing">#REF!</definedName>
    <definedName name="Metered_Billing1">#REF!</definedName>
    <definedName name="MGE2O_AMP_B_Total">#REF!</definedName>
    <definedName name="MGE2O_AMP_B_Waste">#REF!</definedName>
    <definedName name="MGE2O_AMP_B_Water">#REF!</definedName>
    <definedName name="MGE2O_AMP_CM_Total">#REF!</definedName>
    <definedName name="MGE2O_AMP_CM_Waste">#REF!</definedName>
    <definedName name="MGE2O_AMP_CM_Water">#REF!</definedName>
    <definedName name="MGE2O_AMP_Q1RF_Total">#REF!</definedName>
    <definedName name="MGE2O_AMP_Q1RF_Waste">#REF!</definedName>
    <definedName name="MGE2O_AMP_Q1RF_Water">#REF!</definedName>
    <definedName name="MGE2O_AMP_Q2RF_Total">#REF!</definedName>
    <definedName name="MGE2O_AMP_Q2RF_Waste">#REF!</definedName>
    <definedName name="MGE2O_AMP_Q2RF_Water">#REF!</definedName>
    <definedName name="MGE2O_AMP_Q3RF_Total">#REF!</definedName>
    <definedName name="MGE2O_AMP_Q3RF_Waste">#REF!</definedName>
    <definedName name="MGE2O_AMP_Q3RF_Water">#REF!</definedName>
    <definedName name="MGE2O_B_Total">#REF!</definedName>
    <definedName name="MGE2O_B_Waste">#REF!</definedName>
    <definedName name="MGE2O_B_Water">#REF!</definedName>
    <definedName name="MGE2O_CM_Total">#REF!</definedName>
    <definedName name="MGE2O_CM_Waste">#REF!</definedName>
    <definedName name="MGE2O_CM_Water">#REF!</definedName>
    <definedName name="MGE2O_Q1RF_Total">#REF!</definedName>
    <definedName name="MGE2O_Q1RF_Waste">#REF!</definedName>
    <definedName name="MGE2O_Q1RF_Water">#REF!</definedName>
    <definedName name="MGE2O_Q2RF_Total">#REF!</definedName>
    <definedName name="MGE2O_Q2RF_Waste">#REF!</definedName>
    <definedName name="MGE2O_Q2RF_Water">#REF!</definedName>
    <definedName name="MGE2O_Q3RF_Total">#REF!</definedName>
    <definedName name="MGE2O_Q3RF_Waste">#REF!</definedName>
    <definedName name="MGE2O_Q3RF_Water">#REF!</definedName>
    <definedName name="MGE2O_Y1_B_water">#REF!</definedName>
    <definedName name="MGE2O_Y1_CM_TOtal">#REF!</definedName>
    <definedName name="MGE2O_Y1_Q2RF_Total">#REF!</definedName>
    <definedName name="MGE2O_Y2_B_TOtal">#REF!</definedName>
    <definedName name="MGE2O_Y2_B_waste">#REF!</definedName>
    <definedName name="MGE2O_Y2_B_water">#REF!</definedName>
    <definedName name="MGE2O_Y2_CM_TOtal">#REF!</definedName>
    <definedName name="MGE2O_Y2_Q1RF_Total">#REF!</definedName>
    <definedName name="MGE2O_Y2_Q2RF_Total">#REF!</definedName>
    <definedName name="MGE2O_Y2_Q3RF_Total">#REF!</definedName>
    <definedName name="MGE2O_Y3_B_TOtal">#REF!</definedName>
    <definedName name="MGE2O_Y3_B_Waste">#REF!</definedName>
    <definedName name="MGE2O_Y3_B_Water">#REF!</definedName>
    <definedName name="MGE2O_Y3_CM_TOtal">#REF!</definedName>
    <definedName name="MGE2O_Y3_CM_Waste">#REF!</definedName>
    <definedName name="MGE2O_Y3_CM_Water">#REF!</definedName>
    <definedName name="MGE2O_Y3_Q1RF_Total">#REF!</definedName>
    <definedName name="MGE2O_Y3_Q2RF_Total">#REF!</definedName>
    <definedName name="MGE2O_Y3_Q2RF_Waste">#REF!</definedName>
    <definedName name="MGE2O_Y3_Q2RF_Water">#REF!</definedName>
    <definedName name="MGE2O_Y3_Q3RF_Total">#REF!</definedName>
    <definedName name="MGE2O_Y3_Q3RF_Waste">#REF!</definedName>
    <definedName name="MGE2O_Y3_Q3RF_Water">#REF!</definedName>
    <definedName name="MGE2O_Y4_B_TOtal">#REF!</definedName>
    <definedName name="MGE2O_Y4_B_Waste">#REF!</definedName>
    <definedName name="MGE2O_Y4_B_Water">#REF!</definedName>
    <definedName name="MGE2O_Y4_CM_TOtal">#REF!</definedName>
    <definedName name="MGE2O_Y4_CM_Waste">#REF!</definedName>
    <definedName name="MGE2O_Y4_CM_Water">#REF!</definedName>
    <definedName name="MGE2O_Y4_Q1RF_Total">#REF!</definedName>
    <definedName name="MGE2O_Y4_Q1RF_Waste">#REF!</definedName>
    <definedName name="MGE2O_Y4_Q1RF_Water">#REF!</definedName>
    <definedName name="MGE2O_Y4_Q2RF_Total">#REF!</definedName>
    <definedName name="MGE2O_Y4_Q2RF_Waste">#REF!</definedName>
    <definedName name="MGE2O_Y4_Q2RF_Water">#REF!</definedName>
    <definedName name="MGE2O_Y4_Q3RF_Total">#REF!</definedName>
    <definedName name="MGE2O_Y4_Q3RF_Waste">#REF!</definedName>
    <definedName name="MGE2O_Y4_Q3RF_Water">#REF!</definedName>
    <definedName name="MGE2O_Y5_B_Waste">#REF!</definedName>
    <definedName name="MGE2O_Y5_B_Water">#REF!</definedName>
    <definedName name="MGE2O_Y5_CM_TOtal">#REF!</definedName>
    <definedName name="MGE2O_Y5_CM_Waste">#REF!</definedName>
    <definedName name="MGE2O_Y5_CM_Water">#REF!</definedName>
    <definedName name="MGE2O_Y5_Q2RF_Total">#REF!</definedName>
    <definedName name="MGE2O_Y5_Q2RF_Waste">#REF!</definedName>
    <definedName name="MGE2O_Y5_Q3RF_Total">#REF!</definedName>
    <definedName name="MGE2O_Y5_Q3RF_Waste">#REF!</definedName>
    <definedName name="MGE2O_Y5_Q3RF_Water">#REF!</definedName>
    <definedName name="MGNUKP1BS">#REF!</definedName>
    <definedName name="MICEE" hidden="1">#REF!</definedName>
    <definedName name="MiddleRow">#REF!</definedName>
    <definedName name="MiddleRowYr2">#REF!</definedName>
    <definedName name="MiddleRowYr3">#REF!</definedName>
    <definedName name="MIG">#REF!</definedName>
    <definedName name="MIG_Stats">#REF!</definedName>
    <definedName name="miles_km_conversion">#REF!</definedName>
    <definedName name="MIMLAPPLICPRINT">#REF!</definedName>
    <definedName name="MIMLEXPRECPRINT">#REF!</definedName>
    <definedName name="MIMLINTERCOMPANYPRINT">#REF!</definedName>
    <definedName name="MIMLINTERPRINT">#REF!</definedName>
    <definedName name="MIMLMGTFEEPRINT">#REF!</definedName>
    <definedName name="MIMLOTHERDEBTPRINT">#REF!</definedName>
    <definedName name="MIMLPADFAPPLICPRINT">#REF!</definedName>
    <definedName name="MIMLPADFMGTPRINT">#REF!</definedName>
    <definedName name="MIMLPADFTAX">#REF!</definedName>
    <definedName name="MIMLSUMMARY">#REF!</definedName>
    <definedName name="MIMLSUNCRED1">#REF!</definedName>
    <definedName name="MIMLSUNCRED2">#REF!</definedName>
    <definedName name="MIMLSUNCRED3">#REF!</definedName>
    <definedName name="MIMLSUNCRED4">#REF!</definedName>
    <definedName name="MIMLSUNCRED5">#REF!</definedName>
    <definedName name="MIMLSUNCRED6">#REF!</definedName>
    <definedName name="MinCash">#REF!</definedName>
    <definedName name="mine">#REF!</definedName>
    <definedName name="MinimumExpiryDate">#REF!</definedName>
    <definedName name="misc">#REF!</definedName>
    <definedName name="MISLSUMMARY">#REF!</definedName>
    <definedName name="mix">#REF!</definedName>
    <definedName name="MJW_EFF">#REF!</definedName>
    <definedName name="mkaverpi1415">#REF!</definedName>
    <definedName name="mkrpi1112">#REF!</definedName>
    <definedName name="mkrpi1213">#REF!</definedName>
    <definedName name="MLLSUMMARY">#REF!</definedName>
    <definedName name="MLSLCAPITAL">#REF!</definedName>
    <definedName name="MLSLINTERCOY">#REF!</definedName>
    <definedName name="MLSLMGTFEE">#REF!</definedName>
    <definedName name="MLSLRECONCILIATIONS">#REF!</definedName>
    <definedName name="MLSLSUMMARY">#REF!</definedName>
    <definedName name="mmtd">#REF!</definedName>
    <definedName name="Model.Author">#REF!</definedName>
    <definedName name="Model.Client">#REF!</definedName>
    <definedName name="Model.Date">#REF!</definedName>
    <definedName name="Model.Name">#REF!</definedName>
    <definedName name="Model.Period">#REF!</definedName>
    <definedName name="Model.Periodicity">#REF!</definedName>
    <definedName name="Model.Start">#REF!</definedName>
    <definedName name="Model.Status">#REF!</definedName>
    <definedName name="Model.Title1">#REF!</definedName>
    <definedName name="Model.Title2">#REF!</definedName>
    <definedName name="ModelEnd">#REF!</definedName>
    <definedName name="Module1.AIMMPRINT">#REF!</definedName>
    <definedName name="Month">#REF!</definedName>
    <definedName name="Month.Mar">#REF!</definedName>
    <definedName name="Month.Sep">#REF!</definedName>
    <definedName name="Month_Number">#REF!</definedName>
    <definedName name="MONTH_TO_DATE">OFFSET(#REF!,0,0,10,3)</definedName>
    <definedName name="month2">#REF!</definedName>
    <definedName name="Month3">#REF!</definedName>
    <definedName name="Month4">#REF!</definedName>
    <definedName name="MonthBillingData">#REF!</definedName>
    <definedName name="MonthNo">#REF!</definedName>
    <definedName name="Months">#REF!</definedName>
    <definedName name="morenames">#REF!</definedName>
    <definedName name="MP_AMP_BNY_Waste">#REF!</definedName>
    <definedName name="MP_Scheme_Rate">#REF!</definedName>
    <definedName name="MP_Y1_BNY_Waste">#REF!</definedName>
    <definedName name="MP_Y2_BNY_Waste">#REF!</definedName>
    <definedName name="MP_Y3_BNY_Waste">#REF!</definedName>
    <definedName name="MP_Y4_BNY_Waste">#REF!</definedName>
    <definedName name="MP_Y5_BNY_Waste">#REF!</definedName>
    <definedName name="mQgBC">OFFSET(#REF!,0,#REF!,1,#REF!)</definedName>
    <definedName name="mQgLabels">OFFSET(#REF!,0,#REF!,2,#REF!)</definedName>
    <definedName name="MRA.Balance">#REF!</definedName>
    <definedName name="MRA.Flag">#REF!</definedName>
    <definedName name="MRA.Lease.Flag">#REF!</definedName>
    <definedName name="MRA.Tax.Flag">#REF!</definedName>
    <definedName name="MRPERF">#REF!</definedName>
    <definedName name="MRSDATA">#REF!</definedName>
    <definedName name="MSCS1">#REF!</definedName>
    <definedName name="MSCS2">#REF!</definedName>
    <definedName name="Mth">#REF!</definedName>
    <definedName name="Mth_Apr">#REF!</definedName>
    <definedName name="Mth_Aug">#REF!</definedName>
    <definedName name="Mth_Dec">#REF!</definedName>
    <definedName name="Mth_Feb">#REF!</definedName>
    <definedName name="Mth_Jan">#REF!</definedName>
    <definedName name="Mth_Jul">#REF!</definedName>
    <definedName name="Mth_Jun">#REF!</definedName>
    <definedName name="Mth_Mar">#REF!</definedName>
    <definedName name="Mth_May">#REF!</definedName>
    <definedName name="Mth_Nov">#REF!</definedName>
    <definedName name="Mth_Oct">#REF!</definedName>
    <definedName name="Mth_Sep">#REF!</definedName>
    <definedName name="mthlu">#REF!</definedName>
    <definedName name="mthno">#REF!</definedName>
    <definedName name="MthRptNos0809">#REF!</definedName>
    <definedName name="MthRptNos0910">#REF!</definedName>
    <definedName name="Mths_Amortisation">#REF!</definedName>
    <definedName name="mthsht">#REF!</definedName>
    <definedName name="MthsYr">#REF!</definedName>
    <definedName name="MTpercentages">#REF!</definedName>
    <definedName name="MWCS1">#REF!</definedName>
    <definedName name="MWCS2">#REF!</definedName>
    <definedName name="MWh_vs_budget">#REF!</definedName>
    <definedName name="mWh_vs_budget_ytd">#REF!</definedName>
    <definedName name="mydata">#REF!,#REF!,#REF!,#REF!</definedName>
    <definedName name="mydte">#REF!</definedName>
    <definedName name="myname">#REF!</definedName>
    <definedName name="N_A_H">#REF!</definedName>
    <definedName name="N_A_M">#REF!</definedName>
    <definedName name="N_AW_H">#REF!</definedName>
    <definedName name="N_AW_L">#REF!</definedName>
    <definedName name="N_AW_M">#REF!</definedName>
    <definedName name="N_DS_Sludge">#REF!</definedName>
    <definedName name="N_E">#REF!</definedName>
    <definedName name="N_G">#REF!</definedName>
    <definedName name="N_minus_1">#REF!</definedName>
    <definedName name="N_minus_2">#REF!</definedName>
    <definedName name="N_minus_3">#REF!</definedName>
    <definedName name="N_minus_4">#REF!</definedName>
    <definedName name="N2O_CO2eq_GWP">#REF!</definedName>
    <definedName name="N2O_N_N2O_conversion">#REF!</definedName>
    <definedName name="name">#REF!</definedName>
    <definedName name="name_table">#REF!</definedName>
    <definedName name="nameone">#REF!</definedName>
    <definedName name="names">#REF!</definedName>
    <definedName name="Names_area">#REF!</definedName>
    <definedName name="Nat_Rail_Pass_CO2">#REF!</definedName>
    <definedName name="Nat_Rail_Pass_km">#REF!</definedName>
    <definedName name="nbx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NCD_AMP_BNY_Waste">#REF!</definedName>
    <definedName name="NCD_AMP_BNY_Water">#REF!</definedName>
    <definedName name="NCD_B_Waste">#REF!</definedName>
    <definedName name="NCD_B_Water">#REF!</definedName>
    <definedName name="NCD_CM_Waste">#REF!</definedName>
    <definedName name="NCD_CM_Water">#REF!</definedName>
    <definedName name="NCD_Q2RF_Waste">#REF!</definedName>
    <definedName name="NCD_Q2RF_Water">#REF!</definedName>
    <definedName name="NCD_Y1_BNY_Waste">#REF!</definedName>
    <definedName name="NCD_Y1_BNY_Water">#REF!</definedName>
    <definedName name="NCD_Y2_BNY_Waste">#REF!</definedName>
    <definedName name="NCD_Y2_BNY_Water">#REF!</definedName>
    <definedName name="NCD_Y3_B_Waste">#REF!</definedName>
    <definedName name="NCD_Y3_B_Water">#REF!</definedName>
    <definedName name="NCD_Y3_BNY_Waste">#REF!</definedName>
    <definedName name="NCD_Y3_BNY_Water">#REF!</definedName>
    <definedName name="NCD_Y3_Q2RF_Waste">#REF!</definedName>
    <definedName name="NCD_Y3_Q2RF_Water">#REF!</definedName>
    <definedName name="NCD_Y4_BNY_Waste">#REF!</definedName>
    <definedName name="NCD_Y4_BNY_Water">#REF!</definedName>
    <definedName name="NCD_Y5_BNY_Waste">#REF!</definedName>
    <definedName name="NCD_Y5_BNY_Water">#REF!</definedName>
    <definedName name="nd">#REF!</definedName>
    <definedName name="Neg">#REF!</definedName>
    <definedName name="NETWORK">#REF!</definedName>
    <definedName name="Network_ID">#REF!</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localSheetId="76" hidden="1">{"bal",#N/A,FALSE,"working papers";"income",#N/A,FALSE,"working papers"}</definedName>
    <definedName name="new" hidden="1">{"bal",#N/A,FALSE,"working papers";"income",#N/A,FALSE,"working papers"}</definedName>
    <definedName name="New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CODE">#REF!</definedName>
    <definedName name="NEWACCS">#REF!</definedName>
    <definedName name="NEWAREA">#REF!</definedName>
    <definedName name="NewMatrix">#REF!</definedName>
    <definedName name="NEWTOOLD">#REF!</definedName>
    <definedName name="Nextgen.AUD.Info.Table">#REF!</definedName>
    <definedName name="Nextgen.AUD.Table">#REF!</definedName>
    <definedName name="Nextgen.Inv.AUD">#REF!</definedName>
    <definedName name="Nextgen.Inv.local">#REF!</definedName>
    <definedName name="Nextgen.local.Info.Table">#REF!</definedName>
    <definedName name="Nextgen.local.Table">#REF!</definedName>
    <definedName name="Nextgen.Networks.GAP">#REF!</definedName>
    <definedName name="NGas_Admin">#REF!</definedName>
    <definedName name="Ngas_Admin_Exp">#REF!</definedName>
    <definedName name="NGas_CHP_Admin">#REF!</definedName>
    <definedName name="NGas_CHP_Drink">#REF!</definedName>
    <definedName name="NGas_CHP_Sewage">#REF!</definedName>
    <definedName name="NGas_Drink">#REF!</definedName>
    <definedName name="Ngas_Drink_Exp">#REF!</definedName>
    <definedName name="NGas_EF_CO2">#REF!</definedName>
    <definedName name="NGas_NGQCHP1">#REF!</definedName>
    <definedName name="NGas_NGQCHP2">#REF!</definedName>
    <definedName name="NGas_Sewage">#REF!</definedName>
    <definedName name="Ngas_Sewage_Exp">#REF!</definedName>
    <definedName name="NGas_Sludge">#REF!</definedName>
    <definedName name="Ngas_Sludge_Exp">#REF!</definedName>
    <definedName name="NHH_AMP_BNY_Total">#REF!</definedName>
    <definedName name="NHH_Y1_BNY_Total">#REF!</definedName>
    <definedName name="NHH_Y2_BNY_Total">#REF!</definedName>
    <definedName name="NHH_Y3_BNY_Total">#REF!</definedName>
    <definedName name="NHH_Y4_BNY_Total">#REF!</definedName>
    <definedName name="NHH_Y5_BNY_Total">#REF!</definedName>
    <definedName name="NI">#REF!</definedName>
    <definedName name="NI_Rate">#REF!</definedName>
    <definedName name="NI_Threshold">#REF!</definedName>
    <definedName name="NIB.Interest.Liability">#REF!</definedName>
    <definedName name="nilspend">#REF!</definedName>
    <definedName name="Nload_Secondary">#REF!</definedName>
    <definedName name="Nminus1">#REF!</definedName>
    <definedName name="Nminus2">#REF!</definedName>
    <definedName name="Nminus3">#REF!</definedName>
    <definedName name="Nminus4">#REF!</definedName>
    <definedName name="No.of.Days.In.Yr">#REF!</definedName>
    <definedName name="No_Biogas_Data">#REF!</definedName>
    <definedName name="NonReg">#REF!</definedName>
    <definedName name="NonRegNPV">#REF!</definedName>
    <definedName name="Normal">#REF!</definedName>
    <definedName name="NORTHEAST">#REF!</definedName>
    <definedName name="Northumbrian_Water">Lists!$I$5:$I$30</definedName>
    <definedName name="Not_Contracted_Out">#REF!</definedName>
    <definedName name="Notes">#REF!</definedName>
    <definedName name="Notional">#REF!</definedName>
    <definedName name="NOV">#REF!</definedName>
    <definedName name="Nov_13_220062">#REF!</definedName>
    <definedName name="NPV">#REF!</definedName>
    <definedName name="NPV.Interest">#REF!</definedName>
    <definedName name="NR_AMP_BNY_Total">#REF!</definedName>
    <definedName name="NR_Y1_BNY_Total">#REF!</definedName>
    <definedName name="NR_Y2_BNY_Total">#REF!</definedName>
    <definedName name="NR_Y3_BNY_Total">#REF!</definedName>
    <definedName name="NR_Y4_BNY_Total">#REF!</definedName>
    <definedName name="NR_Y5_BNY_Total">#REF!</definedName>
    <definedName name="NvsASD">"V2001-04-22"</definedName>
    <definedName name="NvsAutoDrillOk">"VN"</definedName>
    <definedName name="NvsElapsedTime">0.0000276620412478223</definedName>
    <definedName name="NvsEndTime">36990.795037037</definedName>
    <definedName name="NvsInstSpec">"%,FTW_CC,TCOSTCENTRE_ROLLUP,NWWS EAST LONDON"</definedName>
    <definedName name="NvsLayoutType">"M3"</definedName>
    <definedName name="NvsNplSpec">"%,X,RZF..nvision standard,CZF..nvision standard"</definedName>
    <definedName name="NvsPanelEffdt">"V1998-09-01"</definedName>
    <definedName name="NvsPanelSetid">"VTWA"</definedName>
    <definedName name="NvsParentRef">#REF!</definedName>
    <definedName name="NvsReqBU">"VGL002"</definedName>
    <definedName name="NvsReqBUOnly">"VY"</definedName>
    <definedName name="NvsSheetType">"M"</definedName>
    <definedName name="NvsTransLed">"VN"</definedName>
    <definedName name="NvsTreeASD">"V2001-04-22"</definedName>
    <definedName name="NvsValTbl.ACCOUNT">"GL_ACCOUNT_TBL"</definedName>
    <definedName name="NvsValTbl.BASE_CURRENCY">"CURRENCY_CD_TBL"</definedName>
    <definedName name="NvsValTbl.BUSINESS_UNIT">"BUS_UNIT_TBL_GL"</definedName>
    <definedName name="NvsValTbl.CURRENCY_CD">"CURRENCY_CD_TBL"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W_A_H">#REF!</definedName>
    <definedName name="NW_A_L">#REF!</definedName>
    <definedName name="NW_A_M">#REF!</definedName>
    <definedName name="NW_A_N">#REF!</definedName>
    <definedName name="NW_AW_H">#REF!</definedName>
    <definedName name="NW_AW_L">#REF!</definedName>
    <definedName name="NW_AW_M">#REF!</definedName>
    <definedName name="NW_AW_N">#REF!</definedName>
    <definedName name="NW_E">#REF!</definedName>
    <definedName name="NW_G">#REF!</definedName>
    <definedName name="NW_halfpreston">#REF!</definedName>
    <definedName name="NW_W">#REF!</definedName>
    <definedName name="O.BS">#REF!</definedName>
    <definedName name="O.BS.Area">#REF!</definedName>
    <definedName name="O.BS2">#REF!</definedName>
    <definedName name="O.Cash">#REF!</definedName>
    <definedName name="O.Cash.Area">#REF!</definedName>
    <definedName name="O.Debt">#REF!</definedName>
    <definedName name="O.PL">#REF!</definedName>
    <definedName name="O.PL.Area">#REF!</definedName>
    <definedName name="O.PL2">#REF!</definedName>
    <definedName name="O.SA">#REF!</definedName>
    <definedName name="O.SA2">#REF!</definedName>
    <definedName name="O.Tax">#REF!</definedName>
    <definedName name="OADJ_AMP_BNY_Total">#REF!</definedName>
    <definedName name="OADJ_AMP_BNY_Waste">#REF!</definedName>
    <definedName name="OADJ_AMP_BNY_Water">#REF!</definedName>
    <definedName name="OADJ_B_Waste">#REF!</definedName>
    <definedName name="OADJ_B_Water">#REF!</definedName>
    <definedName name="OADJ_CM_Waste">#REF!</definedName>
    <definedName name="OADJ_CM_Water">#REF!</definedName>
    <definedName name="OADJ_Q2RF_Waste">#REF!</definedName>
    <definedName name="OADJ_Q2RF_Water">#REF!</definedName>
    <definedName name="OADJ_Y1_BNY_Total">#REF!</definedName>
    <definedName name="OADJ_Y1_BNY_Waste">#REF!</definedName>
    <definedName name="OADJ_Y1_BNY_Water">#REF!</definedName>
    <definedName name="OADJ_Y2_BNY_Total">#REF!</definedName>
    <definedName name="OADJ_Y2_BNY_Waste">#REF!</definedName>
    <definedName name="OADJ_Y2_BNY_Water">#REF!</definedName>
    <definedName name="OADJ_Y3_B_Waste">#REF!</definedName>
    <definedName name="OADJ_Y3_B_Water">#REF!</definedName>
    <definedName name="OADJ_Y3_BNY_Total">#REF!</definedName>
    <definedName name="OADJ_Y3_BNY_Waste">#REF!</definedName>
    <definedName name="OADJ_Y3_BNY_Water">#REF!</definedName>
    <definedName name="OADJ_Y3_Q2RF_Waste">#REF!</definedName>
    <definedName name="OADJ_Y3_Q2RF_Water">#REF!</definedName>
    <definedName name="OADJ_Y4_BNY_Total">#REF!</definedName>
    <definedName name="OADJ_Y4_BNY_Waste">#REF!</definedName>
    <definedName name="OADJ_Y4_BNY_Water">#REF!</definedName>
    <definedName name="OADJ_Y5_BNY_Total">#REF!</definedName>
    <definedName name="OADJ_Y5_BNY_Waste">#REF!</definedName>
    <definedName name="OADJ_Y5_BNY_Water">#REF!</definedName>
    <definedName name="OCC">#REF!</definedName>
    <definedName name="OCD_AMP_BNY_Waste">#REF!</definedName>
    <definedName name="OCD_AMP_BNY_Water">#REF!</definedName>
    <definedName name="OCD_B_Waste">#REF!</definedName>
    <definedName name="OCD_B_Water">#REF!</definedName>
    <definedName name="OCD_CM_Waste">#REF!</definedName>
    <definedName name="OCD_CM_Water">#REF!</definedName>
    <definedName name="OCD_Q2RF_Waste">#REF!</definedName>
    <definedName name="OCD_Q2RF_Water">#REF!</definedName>
    <definedName name="OCD_Y1_BNY_Waste">#REF!</definedName>
    <definedName name="OCD_Y1_BNY_Water">#REF!</definedName>
    <definedName name="OCD_Y2_BNY_Waste">#REF!</definedName>
    <definedName name="OCD_Y2_BNY_Water">#REF!</definedName>
    <definedName name="OCD_Y3_B_Waste">#REF!</definedName>
    <definedName name="OCD_Y3_B_Water">#REF!</definedName>
    <definedName name="OCD_Y3_BNY_Waste">#REF!</definedName>
    <definedName name="OCD_Y3_BNY_Water">#REF!</definedName>
    <definedName name="OCD_Y3_Q2RF_Waste">#REF!</definedName>
    <definedName name="OCD_Y3_Q2RF_Water">#REF!</definedName>
    <definedName name="OCD_Y4_BNY_Waste">#REF!</definedName>
    <definedName name="OCD_Y4_BNY_Water">#REF!</definedName>
    <definedName name="OCD_Y5_BNY_Waste">#REF!</definedName>
    <definedName name="OCD_Y5_BNY_Water">#REF!</definedName>
    <definedName name="OCT">#REF!</definedName>
    <definedName name="Oct_13_220062">#REF!</definedName>
    <definedName name="ODLookUp">#REF!</definedName>
    <definedName name="ODRate">#REF!</definedName>
    <definedName name="ODRateQ">#REF!</definedName>
    <definedName name="ofwatcapexindex">#REF!</definedName>
    <definedName name="OHAP_AMP_BNY_Total">#REF!</definedName>
    <definedName name="OHAP_AMP_BNY_Waste">#REF!</definedName>
    <definedName name="OHAP_AMP_BNY_Water">#REF!</definedName>
    <definedName name="OHAP_B_Waste">#REF!</definedName>
    <definedName name="OHAP_B_Water">#REF!</definedName>
    <definedName name="OHAP_CM_Waste">#REF!</definedName>
    <definedName name="OHAP_CM_Water">#REF!</definedName>
    <definedName name="OHAP_Q2RF_Waste">#REF!</definedName>
    <definedName name="OHAP_Q2RF_Water">#REF!</definedName>
    <definedName name="OHAP_Y1_BNY_Total">#REF!</definedName>
    <definedName name="OHAP_Y1_BNY_Waste">#REF!</definedName>
    <definedName name="OHAP_Y1_BNY_Water">#REF!</definedName>
    <definedName name="OHAP_Y2_BNY_Total">#REF!</definedName>
    <definedName name="OHAP_Y2_BNY_Waste">#REF!</definedName>
    <definedName name="OHAP_Y2_BNY_Water">#REF!</definedName>
    <definedName name="OHAP_Y3_B_Waste">#REF!</definedName>
    <definedName name="OHAP_Y3_B_Water">#REF!</definedName>
    <definedName name="OHAP_Y3_BNY_Total">#REF!</definedName>
    <definedName name="OHAP_Y3_BNY_Waste">#REF!</definedName>
    <definedName name="OHAP_Y3_BNY_Water">#REF!</definedName>
    <definedName name="OHAP_Y3_Q2RF_Waste">#REF!</definedName>
    <definedName name="OHAP_Y3_Q2RF_Water">#REF!</definedName>
    <definedName name="OHAP_Y4_BNY_Total">#REF!</definedName>
    <definedName name="OHAP_Y4_BNY_Waste">#REF!</definedName>
    <definedName name="OHAP_Y4_BNY_Water">#REF!</definedName>
    <definedName name="OHAP_Y5_BNY_Total">#REF!</definedName>
    <definedName name="OHAP_Y5_BNY_Waste">#REF!</definedName>
    <definedName name="OHAP_Y5_BNY_Water">#REF!</definedName>
    <definedName name="ok">#REF!</definedName>
    <definedName name="old">#REF!</definedName>
    <definedName name="OLD_CODE">#REF!</definedName>
    <definedName name="oldsub">#REF!</definedName>
    <definedName name="OLDTONEW">#REF!</definedName>
    <definedName name="OldtoNew_Area">#REF!</definedName>
    <definedName name="OldtoNew_Area_Sept_2001">#REF!</definedName>
    <definedName name="OldtoNew_CC_Sept_2001">#REF!</definedName>
    <definedName name="OLDWPA">#REF!</definedName>
    <definedName name="OM.Sensitivity">#REF!</definedName>
    <definedName name="OMP_AMP_BNY_Waste">#REF!</definedName>
    <definedName name="OMP_Y1_BNY_Waste">#REF!</definedName>
    <definedName name="OMP_Y2_BNY_Waste">#REF!</definedName>
    <definedName name="OMP_Y3_BNY_Waste">#REF!</definedName>
    <definedName name="OMP_Y4_BNY_Waste">#REF!</definedName>
    <definedName name="OMP_Y5_BNY_Waste">#REF!</definedName>
    <definedName name="One">#REF!</definedName>
    <definedName name="OneA">#REF!</definedName>
    <definedName name="ooo">#REF!</definedName>
    <definedName name="Op.Start">#REF!</definedName>
    <definedName name="OP_AMP_BNY_Waste">#REF!</definedName>
    <definedName name="OP_AMP_BNY_Water">#REF!</definedName>
    <definedName name="OP_B_Waste">#REF!</definedName>
    <definedName name="OP_B_Water">#REF!</definedName>
    <definedName name="OP_CM_Waste">#REF!</definedName>
    <definedName name="OP_CM_Water">#REF!</definedName>
    <definedName name="OP_Q2RF_Waste">#REF!</definedName>
    <definedName name="OP_Q2RF_Water">#REF!</definedName>
    <definedName name="OP_Y1_BNY_Waste">#REF!</definedName>
    <definedName name="OP_Y1_BNY_Water">#REF!</definedName>
    <definedName name="OP_Y2_BNY_Waste">#REF!</definedName>
    <definedName name="OP_Y2_BNY_Water">#REF!</definedName>
    <definedName name="OP_Y3_B_Waste">#REF!</definedName>
    <definedName name="OP_Y3_B_Water">#REF!</definedName>
    <definedName name="OP_Y3_BNY_Waste">#REF!</definedName>
    <definedName name="OP_Y3_BNY_Water">#REF!</definedName>
    <definedName name="OP_Y3_Q2RF_Waste">#REF!</definedName>
    <definedName name="OP_Y3_Q2RF_Water">#REF!</definedName>
    <definedName name="OP_Y4_BNY_Waste">#REF!</definedName>
    <definedName name="OP_Y4_BNY_Water">#REF!</definedName>
    <definedName name="OP_Y5_BNY_Waste">#REF!</definedName>
    <definedName name="OP_Y5_BNY_Water">#REF!</definedName>
    <definedName name="OpCo">#REF!</definedName>
    <definedName name="opco_budget_amounts_posted">#REF!</definedName>
    <definedName name="OpCo_Retrieve">#REF!</definedName>
    <definedName name="OpenRAB">#REF!</definedName>
    <definedName name="OpenRAB_WDA">#REF!</definedName>
    <definedName name="Operating.Cost.Scenario">#REF!</definedName>
    <definedName name="Operational_Efficiency">#REF!</definedName>
    <definedName name="Opex">#REF!</definedName>
    <definedName name="Opex_category">#REF!</definedName>
    <definedName name="OPEXACT">#REF!</definedName>
    <definedName name="OPEXCALC">#REF!</definedName>
    <definedName name="OPEXCALC2">#REF!</definedName>
    <definedName name="OpexCats">#REF!</definedName>
    <definedName name="OPEXCM_ACC">#REF!</definedName>
    <definedName name="OpexInputs">"Input!$T$2:$AF$2"</definedName>
    <definedName name="OpexMergerSavings">#REF!</definedName>
    <definedName name="OpexRampPeriod">#REF!</definedName>
    <definedName name="OPEXWD">#REF!</definedName>
    <definedName name="OpName">#REF!</definedName>
    <definedName name="OpnEndDateQtr">#REF!</definedName>
    <definedName name="OpnStartDate">#REF!</definedName>
    <definedName name="Ops">#REF!</definedName>
    <definedName name="OptCoO">#REF!</definedName>
    <definedName name="Order">#REF!</definedName>
    <definedName name="ORGEINH">#REF!</definedName>
    <definedName name="Os">#REF!</definedName>
    <definedName name="OT_AMP_B_Total">#REF!</definedName>
    <definedName name="OT_AMP_B_Waste">#REF!</definedName>
    <definedName name="OT_AMP_B_Water">#REF!</definedName>
    <definedName name="OT_AMP_CM_Total">#REF!</definedName>
    <definedName name="OT_AMP_CM_Waste">#REF!</definedName>
    <definedName name="OT_AMP_CM_Water">#REF!</definedName>
    <definedName name="OT_AMP_LM_Total">#REF!</definedName>
    <definedName name="OT_AMP_LM_Waste">#REF!</definedName>
    <definedName name="OT_AMP_LM_Water">#REF!</definedName>
    <definedName name="OT_AMP_Q1RF_TOtal">#REF!</definedName>
    <definedName name="OT_AMP_Q2RF_Total">#REF!</definedName>
    <definedName name="OT_AMP_Q3RF_Total">#REF!</definedName>
    <definedName name="OT_B_Total">#REF!</definedName>
    <definedName name="OT_B_Waste">#REF!</definedName>
    <definedName name="OT_B_Water">#REF!</definedName>
    <definedName name="OT_CM_Total">#REF!</definedName>
    <definedName name="OT_CM_Waste">#REF!</definedName>
    <definedName name="OT_CM_Water">#REF!</definedName>
    <definedName name="OT_LM_Total">#REF!</definedName>
    <definedName name="OT_LM_Waste">#REF!</definedName>
    <definedName name="OT_LM_Water">#REF!</definedName>
    <definedName name="OT_Q1RF_Total">#REF!</definedName>
    <definedName name="OT_Q2RF_Total">#REF!</definedName>
    <definedName name="OT_Q3RF_Total">#REF!</definedName>
    <definedName name="OT_Y2_B_TOtal">#REF!</definedName>
    <definedName name="OT_Y2_B_waste">#REF!</definedName>
    <definedName name="OT_Y2_B_water">#REF!</definedName>
    <definedName name="OT_Y2_CM_Total">#REF!</definedName>
    <definedName name="OT_Y2_Q1RF_Total">#REF!</definedName>
    <definedName name="OT_Y2_Q2RF_Total">#REF!</definedName>
    <definedName name="OT_Y2_Q3RF_Total">#REF!</definedName>
    <definedName name="OT_Y3_B_TOtal">#REF!</definedName>
    <definedName name="OT_Y3_B_Waste">#REF!</definedName>
    <definedName name="OT_Y3_B_Water">#REF!</definedName>
    <definedName name="OT_Y3_CM_Total">#REF!</definedName>
    <definedName name="OT_Y3_CM_Waste">#REF!</definedName>
    <definedName name="OT_Y3_CM_Water">#REF!</definedName>
    <definedName name="OT_Y3_LM_Total">#REF!</definedName>
    <definedName name="OT_Y3_LM_Waste">#REF!</definedName>
    <definedName name="OT_Y3_LM_Water">#REF!</definedName>
    <definedName name="OT_Y4_B_TOtal">#REF!</definedName>
    <definedName name="OT_Y4_B_Waste">#REF!</definedName>
    <definedName name="OT_Y4_B_Water">#REF!</definedName>
    <definedName name="OT_Y4_CM_Total">#REF!</definedName>
    <definedName name="OT_Y4_CM_Waste">#REF!</definedName>
    <definedName name="OT_Y4_CM_Water">#REF!</definedName>
    <definedName name="OTE2O_AMP_B_Total">#REF!</definedName>
    <definedName name="OTE2O_AMP_B_Waste">#REF!</definedName>
    <definedName name="OTE2O_AMP_B_Water">#REF!</definedName>
    <definedName name="OTE2O_AMP_CM_Total">#REF!</definedName>
    <definedName name="OTE2O_AMP_CM_Waste">#REF!</definedName>
    <definedName name="OTE2O_AMP_CM_Water">#REF!</definedName>
    <definedName name="OTE2O_AMP_Q1RF_Total">#REF!</definedName>
    <definedName name="OTE2O_AMP_Q1RF_Waste">#REF!</definedName>
    <definedName name="OTE2O_AMP_Q1RF_Water">#REF!</definedName>
    <definedName name="OTE2O_AMP_Q2RF_Total">#REF!</definedName>
    <definedName name="OTE2O_AMP_Q2RF_Waste">#REF!</definedName>
    <definedName name="OTE2O_AMP_Q2RF_Water">#REF!</definedName>
    <definedName name="OTE2O_AMP_Q3RF_Total">#REF!</definedName>
    <definedName name="OTE2O_AMP_Q3RF_Waste">#REF!</definedName>
    <definedName name="OTE2O_AMP_Q3RF_Water">#REF!</definedName>
    <definedName name="OTE2O_B_Total">#REF!</definedName>
    <definedName name="OTE2O_B_Waste">#REF!</definedName>
    <definedName name="OTE2O_B_Water">#REF!</definedName>
    <definedName name="OTE2O_CM_Total">#REF!</definedName>
    <definedName name="OTE2O_CM_Waste">#REF!</definedName>
    <definedName name="OTE2O_CM_Water">#REF!</definedName>
    <definedName name="OTE2O_Q1RF_Total">#REF!</definedName>
    <definedName name="OTE2O_Q1RF_Waste">#REF!</definedName>
    <definedName name="OTE2O_Q1RF_Water">#REF!</definedName>
    <definedName name="OTE2O_Q2RF_Total">#REF!</definedName>
    <definedName name="OTE2O_Q2RF_Waste">#REF!</definedName>
    <definedName name="OTE2O_Q2RF_Water">#REF!</definedName>
    <definedName name="OTE2O_Q3RF_Total">#REF!</definedName>
    <definedName name="OTE2O_Q3RF_Waste">#REF!</definedName>
    <definedName name="OTE2O_Q3RF_Water">#REF!</definedName>
    <definedName name="OTE2O_Y1_B_water">#REF!</definedName>
    <definedName name="OTE2O_Y1_CM_Total">#REF!</definedName>
    <definedName name="OTE2O_Y1_Q2RF_Total">#REF!</definedName>
    <definedName name="OTE2O_Y2_B_Total">#REF!</definedName>
    <definedName name="OTE2O_Y2_B_waste">#REF!</definedName>
    <definedName name="OTE2O_Y2_B_water">#REF!</definedName>
    <definedName name="OTE2O_Y2_CM_Total">#REF!</definedName>
    <definedName name="OTE2O_Y2_Q1RF_total">#REF!</definedName>
    <definedName name="OTE2O_Y2_Q2RF_Total">#REF!</definedName>
    <definedName name="OTE2O_Y2_Q3RF_TOtal">#REF!</definedName>
    <definedName name="OTE2O_Y3_B_Total">#REF!</definedName>
    <definedName name="OTE2O_Y3_B_Waste">#REF!</definedName>
    <definedName name="OTE2O_Y3_B_Water">#REF!</definedName>
    <definedName name="OTE2O_Y3_CM_Total">#REF!</definedName>
    <definedName name="OTE2O_Y3_CM_Waste">#REF!</definedName>
    <definedName name="OTE2O_Y3_CM_Water">#REF!</definedName>
    <definedName name="OTE2O_Y3_Q1RF_total">#REF!</definedName>
    <definedName name="OTE2O_Y3_Q2RF_Total">#REF!</definedName>
    <definedName name="OTE2O_Y3_Q2RF_Waste">#REF!</definedName>
    <definedName name="OTE2O_Y3_Q2RF_Water">#REF!</definedName>
    <definedName name="OTE2O_Y3_Q3RF_TOtal">#REF!</definedName>
    <definedName name="OTE2O_Y3_Q3RF_Waste">#REF!</definedName>
    <definedName name="OTE2O_Y3_Q3RF_Water">#REF!</definedName>
    <definedName name="OTE2O_Y4_B_Total">#REF!</definedName>
    <definedName name="OTE2O_Y4_B_Waste">#REF!</definedName>
    <definedName name="OTE2O_Y4_B_Water">#REF!</definedName>
    <definedName name="OTE2O_Y4_CM_Total">#REF!</definedName>
    <definedName name="OTE2O_Y4_CM_Waste">#REF!</definedName>
    <definedName name="OTE2O_Y4_CM_Water">#REF!</definedName>
    <definedName name="OTE2O_Y4_Q1RF_total">#REF!</definedName>
    <definedName name="OTE2O_Y4_Q1RF_Waste">#REF!</definedName>
    <definedName name="OTE2O_Y4_Q1RF_Water">#REF!</definedName>
    <definedName name="OTE2O_Y4_Q2RF_Total">#REF!</definedName>
    <definedName name="OTE2O_Y4_Q2RF_Waste">#REF!</definedName>
    <definedName name="OTE2O_Y4_Q2RF_Water">#REF!</definedName>
    <definedName name="OTE2O_Y4_Q3RF_TOtal">#REF!</definedName>
    <definedName name="OTE2O_Y4_Q3RF_Waste">#REF!</definedName>
    <definedName name="OTE2O_Y4_Q3RF_Water">#REF!</definedName>
    <definedName name="OTE2O_Y5_B_Waste">#REF!</definedName>
    <definedName name="OTE2O_Y5_B_Water">#REF!</definedName>
    <definedName name="OTE2O_Y5_CM_Total">#REF!</definedName>
    <definedName name="OTE2O_Y5_CM_Waste">#REF!</definedName>
    <definedName name="OTE2O_Y5_CM_Water">#REF!</definedName>
    <definedName name="OTE2O_Y5_Q2RF_Total">#REF!</definedName>
    <definedName name="OTE2O_Y5_Q2RF_Waste">#REF!</definedName>
    <definedName name="OTE2O_Y5_Q3RF_TOtal">#REF!</definedName>
    <definedName name="OTE2O_Y5_Q3RF_Waste">#REF!</definedName>
    <definedName name="OTE2O_Y5_Q3RF_Water">#REF!</definedName>
    <definedName name="OTHCREDITPRINT">#REF!</definedName>
    <definedName name="OTHER">#REF!</definedName>
    <definedName name="OTHER_AMP_BNY_Waste">#REF!</definedName>
    <definedName name="OTHER_AMP_BNY_Water">#REF!</definedName>
    <definedName name="OTHER_B_Waste">#REF!</definedName>
    <definedName name="OTHER_B_Water">#REF!</definedName>
    <definedName name="OTHER_CM_Waste">#REF!</definedName>
    <definedName name="OTHER_CM_Water">#REF!</definedName>
    <definedName name="OTHER_Q2RF_Waste">#REF!</definedName>
    <definedName name="OTHER_Q2RF_Water">#REF!</definedName>
    <definedName name="OTHER_Y1_BNY_Waste">#REF!</definedName>
    <definedName name="OTHER_Y1_BNY_Water">#REF!</definedName>
    <definedName name="OTHER_Y2_BNY_Waste">#REF!</definedName>
    <definedName name="OTHER_Y2_BNY_Water">#REF!</definedName>
    <definedName name="OTHER_Y3_B_Waste">#REF!</definedName>
    <definedName name="OTHER_Y3_B_Water">#REF!</definedName>
    <definedName name="OTHER_Y3_BNY_Waste">#REF!</definedName>
    <definedName name="OTHER_Y3_BNY_Water">#REF!</definedName>
    <definedName name="OTHER_Y3_Q2RF_Waste">#REF!</definedName>
    <definedName name="OTHER_Y3_Q2RF_Water">#REF!</definedName>
    <definedName name="OTHER_Y4_BNY_Waste">#REF!</definedName>
    <definedName name="OTHER_Y4_BNY_Water">#REF!</definedName>
    <definedName name="OTHER_Y5_BNY_Waste">#REF!</definedName>
    <definedName name="OTHER_Y5_BNY_Water">#REF!</definedName>
    <definedName name="OTHER9800CEXECIO">#REF!</definedName>
    <definedName name="OTHER9800CEXECOH">#REF!</definedName>
    <definedName name="OTHER9800MFUK">#REF!</definedName>
    <definedName name="OTHER9800RESLON">#REF!</definedName>
    <definedName name="OTHER9800SYSHK">#REF!</definedName>
    <definedName name="OTHERSUMMARY">#REF!</definedName>
    <definedName name="OTHERYEND_blank">#REF!</definedName>
    <definedName name="OutputP50">#REF!</definedName>
    <definedName name="Outputs">#REF!</definedName>
    <definedName name="Outstandings">#REF!</definedName>
    <definedName name="Outstandings1">#REF!</definedName>
    <definedName name="Overdue">#REF!</definedName>
    <definedName name="OverdueNewAccs">#REF!</definedName>
    <definedName name="OW_AMP_BNY_Waste">#REF!</definedName>
    <definedName name="OW_AMP_BNY_Water">#REF!</definedName>
    <definedName name="OW_B_Waste">#REF!</definedName>
    <definedName name="OW_B_Water">#REF!</definedName>
    <definedName name="OW_CM_Waste">#REF!</definedName>
    <definedName name="OW_CM_Water">#REF!</definedName>
    <definedName name="OW_Q2RF_Waste">#REF!</definedName>
    <definedName name="OW_Q2RF_Water">#REF!</definedName>
    <definedName name="OW_Y1_BNY_Waste">#REF!</definedName>
    <definedName name="OW_Y1_BNY_Water">#REF!</definedName>
    <definedName name="OW_Y2_BNY_Waste">#REF!</definedName>
    <definedName name="OW_Y2_BNY_Water">#REF!</definedName>
    <definedName name="OW_Y3_B_Waste">#REF!</definedName>
    <definedName name="OW_Y3_B_Water">#REF!</definedName>
    <definedName name="OW_Y3_BNY_Waste">#REF!</definedName>
    <definedName name="OW_Y3_BNY_Water">#REF!</definedName>
    <definedName name="OW_Y3_Q2RF_Waste">#REF!</definedName>
    <definedName name="OW_Y3_Q2RF_Water">#REF!</definedName>
    <definedName name="OW_Y4_BNY_Waste">#REF!</definedName>
    <definedName name="OW_Y4_BNY_Water">#REF!</definedName>
    <definedName name="OW_Y5_BNY_Waste">#REF!</definedName>
    <definedName name="OW_Y5_BNY_Water">#REF!</definedName>
    <definedName name="OXF">#REF!</definedName>
    <definedName name="Ozonation_EF_N2O">#REF!</definedName>
    <definedName name="Ozone_Drink">#REF!</definedName>
    <definedName name="P">#REF!</definedName>
    <definedName name="p2bal">#REF!</definedName>
    <definedName name="P50Reduction">#REF!</definedName>
    <definedName name="PAAUG2">#REF!</definedName>
    <definedName name="PAAUG3">#REF!</definedName>
    <definedName name="PADEC2">#REF!</definedName>
    <definedName name="PADEC3">#REF!</definedName>
    <definedName name="PADFNOTE2">#REF!</definedName>
    <definedName name="PADFNOTE3">#REF!</definedName>
    <definedName name="PADFNOTE4">#REF!</definedName>
    <definedName name="PAFEB2">#REF!</definedName>
    <definedName name="PAFEB3">#REF!</definedName>
    <definedName name="Page1">#REF!</definedName>
    <definedName name="PAJAN2">#REF!</definedName>
    <definedName name="PAJAN3">#REF!</definedName>
    <definedName name="PAJUL2">#REF!</definedName>
    <definedName name="PAJUL3">#REF!</definedName>
    <definedName name="PAJUN2">#REF!</definedName>
    <definedName name="PAJUN3">#REF!</definedName>
    <definedName name="Pal_Workbook_GUID" hidden="1">"TQKL4CIAPT8Y8SGQIF31F7P6"</definedName>
    <definedName name="PAMAR2">#REF!</definedName>
    <definedName name="PAMAR3">#REF!</definedName>
    <definedName name="PAMAY2">#REF!</definedName>
    <definedName name="PAMAY3">#REF!</definedName>
    <definedName name="PANOV2">#REF!</definedName>
    <definedName name="PANOV3">#REF!</definedName>
    <definedName name="PAOCT2">#REF!</definedName>
    <definedName name="PAOCT3">#REF!</definedName>
    <definedName name="Parameter_HFM">#REF!</definedName>
    <definedName name="Parameter_Mapping">#REF!</definedName>
    <definedName name="Parameters">#REF!</definedName>
    <definedName name="part1">#REF!</definedName>
    <definedName name="part2">#REF!</definedName>
    <definedName name="part3">#REF!</definedName>
    <definedName name="PART4">#REF!</definedName>
    <definedName name="part5">#REF!</definedName>
    <definedName name="part6">#REF!</definedName>
    <definedName name="PASEP2">#REF!</definedName>
    <definedName name="PASEP3">#REF!</definedName>
    <definedName name="Pass">#REF!</definedName>
    <definedName name="Passenger_Dom_CO2">#REF!</definedName>
    <definedName name="Passenger_Dom_Uplift">#REF!</definedName>
    <definedName name="Passenger_LH_CO2">#REF!</definedName>
    <definedName name="Passenger_LH_Uplift">#REF!</definedName>
    <definedName name="Passenger_SH_CO2">#REF!</definedName>
    <definedName name="Passenger_SH_Uplift">#REF!</definedName>
    <definedName name="Passengers.First.Half">#REF!</definedName>
    <definedName name="PassStart">#REF!</definedName>
    <definedName name="Past.Depn">#REF!</definedName>
    <definedName name="paste">#REF!</definedName>
    <definedName name="Paul">#REF!</definedName>
    <definedName name="PAYAPR1">#REF!</definedName>
    <definedName name="PAYAPR2">#REF!</definedName>
    <definedName name="PAYAPR3">#REF!</definedName>
    <definedName name="PAYAUG1">#REF!</definedName>
    <definedName name="PAYAUG2">#REF!</definedName>
    <definedName name="PAYAUG3">#REF!</definedName>
    <definedName name="PAYDEC1">#REF!</definedName>
    <definedName name="PAYDEC2">#REF!</definedName>
    <definedName name="PAYDEC3">#REF!</definedName>
    <definedName name="PAYFEB1">#REF!</definedName>
    <definedName name="PAYFEB2">#REF!</definedName>
    <definedName name="PAYFEB3">#REF!</definedName>
    <definedName name="PAYJAN1">#REF!</definedName>
    <definedName name="PAYJAN2">#REF!</definedName>
    <definedName name="PAYJAN3">#REF!</definedName>
    <definedName name="PAYJUL1">#REF!</definedName>
    <definedName name="PAYJUL2">#REF!</definedName>
    <definedName name="PAYJUL3">#REF!</definedName>
    <definedName name="PAYJUN1">#REF!</definedName>
    <definedName name="PAYJUN2">#REF!</definedName>
    <definedName name="PAYJUN3">#REF!</definedName>
    <definedName name="PAYMAR1">#REF!</definedName>
    <definedName name="PAYMAR2">#REF!</definedName>
    <definedName name="PAYMAR3">#REF!</definedName>
    <definedName name="PAYMAY1">#REF!</definedName>
    <definedName name="PAYMAY2">#REF!</definedName>
    <definedName name="PAYMAY3">#REF!</definedName>
    <definedName name="PAYNOV1">#REF!</definedName>
    <definedName name="PAYNOV2">#REF!</definedName>
    <definedName name="PAYNOV3">#REF!</definedName>
    <definedName name="PAYOCT1">#REF!</definedName>
    <definedName name="PAYOCT2">#REF!</definedName>
    <definedName name="PAYOCT3">#REF!</definedName>
    <definedName name="Payrise">#REF!</definedName>
    <definedName name="PAYSEP1">#REF!</definedName>
    <definedName name="PAYSEP2">#REF!</definedName>
    <definedName name="PAYSEP3">#REF!</definedName>
    <definedName name="PCAA.AUD.Info.Table">#REF!</definedName>
    <definedName name="PCAA.AUD.Table">#REF!</definedName>
    <definedName name="PCAA.GAP">#REF!</definedName>
    <definedName name="PCAA.Inv.AUD">#REF!</definedName>
    <definedName name="PCAA.Inv.local">#REF!</definedName>
    <definedName name="PCAA.local.Info.Table">#REF!</definedName>
    <definedName name="PCAA.local.Table">#REF!</definedName>
    <definedName name="PCD_AMP_BNY_Waste">#REF!</definedName>
    <definedName name="PCD_AMP_BNY_Water">#REF!</definedName>
    <definedName name="PCD_B_Waste">#REF!</definedName>
    <definedName name="PCD_B_Water">#REF!</definedName>
    <definedName name="PCD_CM_Waste">#REF!</definedName>
    <definedName name="PCD_CM_Water">#REF!</definedName>
    <definedName name="PCD_Q2RF_Waste">#REF!</definedName>
    <definedName name="PCD_Q2RF_Water">#REF!</definedName>
    <definedName name="PCD_Y1_BNY_Waste">#REF!</definedName>
    <definedName name="PCD_Y1_BNY_Water">#REF!</definedName>
    <definedName name="PCD_Y2_BNY_Waste">#REF!</definedName>
    <definedName name="PCD_Y2_BNY_Water">#REF!</definedName>
    <definedName name="PCD_Y3_B_Waste">#REF!</definedName>
    <definedName name="PCD_Y3_B_Water">#REF!</definedName>
    <definedName name="PCD_Y3_BNY_Waste">#REF!</definedName>
    <definedName name="PCD_Y3_BNY_Water">#REF!</definedName>
    <definedName name="PCD_Y3_Q2RF_Waste">#REF!</definedName>
    <definedName name="PCD_Y3_Q2RF_Water">#REF!</definedName>
    <definedName name="PCD_Y4_BNY_Waste">#REF!</definedName>
    <definedName name="PCD_Y4_BNY_Water">#REF!</definedName>
    <definedName name="PCD_Y5_BNY_Waste">#REF!</definedName>
    <definedName name="PCD_Y5_BNY_Water">#REF!</definedName>
    <definedName name="Pe">#REF!</definedName>
    <definedName name="pe_sewage">#REF!</definedName>
    <definedName name="PeerGroup">#REF!</definedName>
    <definedName name="Pension">#REF!</definedName>
    <definedName name="percent_fraction_conversion">#REF!</definedName>
    <definedName name="Percentage">#REF!</definedName>
    <definedName name="PercentComplete">PercentCompleteBeyond*PeriodInPlan</definedName>
    <definedName name="PERCENTGES">#REF!</definedName>
    <definedName name="Perfluorobutane_CO2eq_GWP">#REF!</definedName>
    <definedName name="Perfluorobutane_Weight">#REF!</definedName>
    <definedName name="Perfluorocyclobutane_CO2eq_GWP">#REF!</definedName>
    <definedName name="Perfluorocyclobutane_Weight">#REF!</definedName>
    <definedName name="Perfluoroethane_CO2eq_GWP">#REF!</definedName>
    <definedName name="Perfluoroethane_Weight">#REF!</definedName>
    <definedName name="Perfluorohexane_CO2eq_GWP">#REF!</definedName>
    <definedName name="Perfluorohexane_Weight">#REF!</definedName>
    <definedName name="Perfluoromethane_CO2eq_GWP">#REF!</definedName>
    <definedName name="Perfluoromethane_Weight">#REF!</definedName>
    <definedName name="Perfluoropentane_CO2eq_GWP">#REF!</definedName>
    <definedName name="Perfluoropentane_Weight">#REF!</definedName>
    <definedName name="Perfluoropropane_CO2eq_GWP">#REF!</definedName>
    <definedName name="Perfluoropropane_Weight">#REF!</definedName>
    <definedName name="Performance.Rate">#REF!</definedName>
    <definedName name="Period">#REF!</definedName>
    <definedName name="period_budget_values_to_be_posted">#REF!</definedName>
    <definedName name="period_numbers">#REF!</definedName>
    <definedName name="Periods">#REF!</definedName>
    <definedName name="Personal">#REF!</definedName>
    <definedName name="Perstyp">#REF!</definedName>
    <definedName name="Petrol_EF_CO2">#REF!</definedName>
    <definedName name="Petrol_Transport_Freight">#REF!</definedName>
    <definedName name="Petrol_Transport_Passenger">#REF!</definedName>
    <definedName name="Phase_1">#REF!</definedName>
    <definedName name="PhaseCounter">#REF!</definedName>
    <definedName name="pipelines">#REF!</definedName>
    <definedName name="Pivot_Data">OFFSET(#REF!,0,0,COUNTA(#REF!),COUNTA(#REF!))</definedName>
    <definedName name="pivotdata">OFFSET(#REF!,0,0,COUNTA(#REF!),COUNTA(#REF!))</definedName>
    <definedName name="pl_ita1">#REF!</definedName>
    <definedName name="pl_ita2">#REF!</definedName>
    <definedName name="pl_itagroup">#REF!</definedName>
    <definedName name="PLAN">#REF!</definedName>
    <definedName name="Plansz1">#REF!</definedName>
    <definedName name="PLANSZ2">#REF!</definedName>
    <definedName name="PLANSZ3">#REF!</definedName>
    <definedName name="Plot_area">#REF!</definedName>
    <definedName name="PMO_SvcChg">12.5%</definedName>
    <definedName name="pmp">#REF!</definedName>
    <definedName name="PMPMvmt">#REF!</definedName>
    <definedName name="Po">#REF!</definedName>
    <definedName name="PolandY15">#REF!</definedName>
    <definedName name="PolicyAssumptionName">#REF!</definedName>
    <definedName name="POPN">#REF!</definedName>
    <definedName name="PorR">#REF!</definedName>
    <definedName name="POST">#REF!</definedName>
    <definedName name="PoUnadj">#REF!</definedName>
    <definedName name="PoundSummary">#REF!</definedName>
    <definedName name="Power_CHP">#REF!</definedName>
    <definedName name="Power_NGasCHP_Admin">#REF!</definedName>
    <definedName name="Power_NGasCHP_Drink">#REF!</definedName>
    <definedName name="Power_NGasCHP_Import1">#REF!</definedName>
    <definedName name="Power_NGasCHP_Import2">#REF!</definedName>
    <definedName name="Power_NGasCHP_Sewage">#REF!</definedName>
    <definedName name="PPCOST">#REF!</definedName>
    <definedName name="PPM_Actuals">#REF!</definedName>
    <definedName name="PPVOL">#REF!</definedName>
    <definedName name="PR19_AMP_BNY_Total">#REF!</definedName>
    <definedName name="PR19_AMP_BNY_Waste">#REF!</definedName>
    <definedName name="PR19_AMP_BNY_Water">#REF!</definedName>
    <definedName name="PR19_B_Waste">#REF!</definedName>
    <definedName name="PR19_B_Water">#REF!</definedName>
    <definedName name="PR19_CM_Waste">#REF!</definedName>
    <definedName name="PR19_CM_Water">#REF!</definedName>
    <definedName name="PR19_Q2RF_Waste">#REF!</definedName>
    <definedName name="PR19_Q2RF_Water">#REF!</definedName>
    <definedName name="PR19_Y1_BNY_Total">#REF!</definedName>
    <definedName name="PR19_Y1_BNY_Waste">#REF!</definedName>
    <definedName name="PR19_Y1_BNY_Water">#REF!</definedName>
    <definedName name="PR19_Y2_BNY_Total">#REF!</definedName>
    <definedName name="PR19_Y2_BNY_Waste">#REF!</definedName>
    <definedName name="PR19_Y2_BNY_Water">#REF!</definedName>
    <definedName name="PR19_Y3_B_Waste">#REF!</definedName>
    <definedName name="PR19_Y3_B_Water">#REF!</definedName>
    <definedName name="PR19_Y3_BNY_Total">#REF!</definedName>
    <definedName name="PR19_Y3_BNY_Waste">#REF!</definedName>
    <definedName name="PR19_Y3_BNY_Water">#REF!</definedName>
    <definedName name="PR19_Y3_Q2RF_Waste">#REF!</definedName>
    <definedName name="PR19_Y3_Q2RF_Water">#REF!</definedName>
    <definedName name="PR19_Y4_BNY_Total">#REF!</definedName>
    <definedName name="PR19_Y4_BNY_Waste">#REF!</definedName>
    <definedName name="PR19_Y4_BNY_Water">#REF!</definedName>
    <definedName name="PR19_Y5_BNY_Total">#REF!</definedName>
    <definedName name="PR19_Y5_BNY_Waste">#REF!</definedName>
    <definedName name="PR19_Y5_BNY_Water">#REF!</definedName>
    <definedName name="Prepared_By_Date">#REF!</definedName>
    <definedName name="Preparer_Button_Clicked">#REF!</definedName>
    <definedName name="PreviousValDate">#REF!</definedName>
    <definedName name="PrevPeriod">#REF!</definedName>
    <definedName name="PriceBaseCurrency">#REF!</definedName>
    <definedName name="PriceBaseFinancialYears">#REF!</definedName>
    <definedName name="PriceBaseType">#REF!</definedName>
    <definedName name="PriceBaseYearAndMonth">#REF!</definedName>
    <definedName name="PricingType">#REF!</definedName>
    <definedName name="Prim_benefit_driver">#REF!</definedName>
    <definedName name="PrimaryRC04">#REF!</definedName>
    <definedName name="PrimaryRC05">#REF!</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8">'2F'!$B$1:$H$29</definedName>
    <definedName name="_xlnm.Print_Area" localSheetId="19">'2G'!$AG$1:$AR$18</definedName>
    <definedName name="_xlnm.Print_Area" localSheetId="20">'2H'!$B$1:$O$14</definedName>
    <definedName name="_xlnm.Print_Area" localSheetId="21">'2I'!$B$1:$M$29</definedName>
    <definedName name="_xlnm.Print_Area" localSheetId="17">'2J'!$B$1:$I$19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_xlnm.Print_Area">#REF!</definedName>
    <definedName name="Print_Area_MI">#REF!</definedName>
    <definedName name="Print_Titles_MI">#REF!,#REF!</definedName>
    <definedName name="PRINTA">#REF!</definedName>
    <definedName name="PRINTB">#REF!</definedName>
    <definedName name="PRINTC">#REF!</definedName>
    <definedName name="PRINTD">#REF!</definedName>
    <definedName name="PRINTE">#REF!</definedName>
    <definedName name="PRINTI">#REF!</definedName>
    <definedName name="PRINTSC">#REF!</definedName>
    <definedName name="PRINTSCRED">#N/A</definedName>
    <definedName name="Prior_Forecast">#REF!</definedName>
    <definedName name="Prior_Year_Forecast">#REF!</definedName>
    <definedName name="Prior_yrs">#REF!</definedName>
    <definedName name="Priority">#REF!</definedName>
    <definedName name="Privacy">#REF!</definedName>
    <definedName name="PrivInd">#REF!</definedName>
    <definedName name="prjlu">#REF!</definedName>
    <definedName name="prjlu2">#REF!</definedName>
    <definedName name="prjlu3">#REF!</definedName>
    <definedName name="PRNT_1.029" hidden="1">#REF!</definedName>
    <definedName name="PRNT_1.047" hidden="1">#REF!</definedName>
    <definedName name="PRNT_1.055" hidden="1">#REF!</definedName>
    <definedName name="PRNT_1.057" hidden="1">#REF!</definedName>
    <definedName name="PRNT_1.059" hidden="1">#REF!</definedName>
    <definedName name="PRNT_1.093" hidden="1">#REF!</definedName>
    <definedName name="PRNT_1.094" hidden="1">#REF!</definedName>
    <definedName name="PRNT_1.102" hidden="1">#REF!</definedName>
    <definedName name="PRNT_1.123" hidden="1">#REF!</definedName>
    <definedName name="PRNT_1.145" hidden="1">#REF!</definedName>
    <definedName name="PRNT_1.146" hidden="1">#REF!</definedName>
    <definedName name="PRNT_1.159" hidden="1">#REF!</definedName>
    <definedName name="PRNT_1.16" hidden="1">#REF!</definedName>
    <definedName name="PRNT_1.163" hidden="1">#REF!</definedName>
    <definedName name="PRNT_1.167" hidden="1">#REF!</definedName>
    <definedName name="PRNT_1.191" hidden="1">#REF!</definedName>
    <definedName name="PRNT_1.193" hidden="1">#REF!</definedName>
    <definedName name="PRNT_2.033" hidden="1">#REF!</definedName>
    <definedName name="PRNT_2.04" hidden="1">#REF!</definedName>
    <definedName name="PRNT_2.041" hidden="1">#REF!</definedName>
    <definedName name="PRNT_2.055" hidden="1">#REF!</definedName>
    <definedName name="PRNT_2.064" hidden="1">#REF!</definedName>
    <definedName name="PRNT_2.074" hidden="1">#REF!</definedName>
    <definedName name="PRNT_2.1" hidden="1">#REF!</definedName>
    <definedName name="PRNT_2.102" hidden="1">#REF!</definedName>
    <definedName name="PRNT_2.104" hidden="1">#REF!</definedName>
    <definedName name="PRNT_2.105" hidden="1">#REF!</definedName>
    <definedName name="PRNT_2.123" hidden="1">#REF!</definedName>
    <definedName name="PRNT_2.133" hidden="1">#REF!</definedName>
    <definedName name="PRNT_2.134" hidden="1">#REF!</definedName>
    <definedName name="PRNT_2.135" hidden="1">#REF!</definedName>
    <definedName name="PRNT_2.141" hidden="1">#REF!</definedName>
    <definedName name="PRNT_2.142" hidden="1">#REF!</definedName>
    <definedName name="PRNT_2.175" hidden="1">#REF!</definedName>
    <definedName name="PRNT_2.181" hidden="1">#REF!</definedName>
    <definedName name="PRNT_2.183" hidden="1">#REF!</definedName>
    <definedName name="PRNT_3.008" hidden="1">#REF!</definedName>
    <definedName name="PRNT_3.098" hidden="1">#REF!</definedName>
    <definedName name="PRNT_3.115" hidden="1">#REF!</definedName>
    <definedName name="PRNT_3.117" hidden="1">#REF!</definedName>
    <definedName name="PRNT_3.129" hidden="1">#REF!</definedName>
    <definedName name="PRNT_3.13" hidden="1">#REF!</definedName>
    <definedName name="PRNT_3.208" hidden="1">#REF!</definedName>
    <definedName name="PRNT_3.222" hidden="1">#REF!</definedName>
    <definedName name="PRNT_3.223" hidden="1">#REF!</definedName>
    <definedName name="PRNT_3.225" hidden="1">#REF!</definedName>
    <definedName name="PRNT_3.228" hidden="1">#REF!</definedName>
    <definedName name="PRNT_4.007" hidden="1">#REF!</definedName>
    <definedName name="PRNT_4.06" hidden="1">#REF!</definedName>
    <definedName name="PRNT_4.072" hidden="1">#REF!</definedName>
    <definedName name="PRNT_4.093" hidden="1">#REF!</definedName>
    <definedName name="PRNT_4.094" hidden="1">#REF!</definedName>
    <definedName name="PRNT_4.123" hidden="1">#REF!</definedName>
    <definedName name="PRNT_4.128" hidden="1">#REF!</definedName>
    <definedName name="PRNT_4.132" hidden="1">#REF!</definedName>
    <definedName name="PRNT_4.136" hidden="1">#REF!</definedName>
    <definedName name="PRNT_4.139" hidden="1">#REF!</definedName>
    <definedName name="PRNT_4.14" hidden="1">#REF!</definedName>
    <definedName name="PRNT_4.142" hidden="1">#REF!</definedName>
    <definedName name="PRNT_4.15" hidden="1">#REF!</definedName>
    <definedName name="PRNT_4.151" hidden="1">#REF!</definedName>
    <definedName name="PRNT_4.152" hidden="1">#REF!</definedName>
    <definedName name="PRNT_4.156" hidden="1">#REF!</definedName>
    <definedName name="PRNT_4.157" hidden="1">#REF!</definedName>
    <definedName name="PRNT_4.179" hidden="1">#REF!</definedName>
    <definedName name="PRNT_4.185" hidden="1">#REF!</definedName>
    <definedName name="PRNT_4.187" hidden="1">#REF!</definedName>
    <definedName name="PRNT_4.189" hidden="1">#REF!</definedName>
    <definedName name="PRNT_5.034" hidden="1">#REF!</definedName>
    <definedName name="PRNT_5.045" hidden="1">#REF!</definedName>
    <definedName name="PRNT_5.046" hidden="1">#REF!</definedName>
    <definedName name="PRNT_5.051" hidden="1">#REF!</definedName>
    <definedName name="PRNT_5.055" hidden="1">#REF!</definedName>
    <definedName name="PRNT_5.058" hidden="1">#REF!</definedName>
    <definedName name="PRNT_5.062" hidden="1">#REF!</definedName>
    <definedName name="PRNT_5.063" hidden="1">#REF!</definedName>
    <definedName name="PRNT_5.074" hidden="1">#REF!</definedName>
    <definedName name="PRNT_5.077" hidden="1">#REF!</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oceeds.Min.Balance">#REF!</definedName>
    <definedName name="Process">#REF!</definedName>
    <definedName name="Process_date">#REF!</definedName>
    <definedName name="products">#REF!</definedName>
    <definedName name="ProgManPPM">#REF!</definedName>
    <definedName name="progs">#REF!</definedName>
    <definedName name="Proj">#REF!</definedName>
    <definedName name="proj_prod_lu">#REF!</definedName>
    <definedName name="Project">#REF!</definedName>
    <definedName name="Project.Close">#REF!</definedName>
    <definedName name="Project.Liquidation">#REF!</definedName>
    <definedName name="Project.Termination">#REF!</definedName>
    <definedName name="Project_List___by_Subline">#REF!</definedName>
    <definedName name="Project_Start">#REF!</definedName>
    <definedName name="ProjectName">#REF!</definedName>
    <definedName name="ProjName">#REF!</definedName>
    <definedName name="projref">#REF!</definedName>
    <definedName name="Property_data_sewerage">OFFSET(#REF!,0,0,COUNTA(#REF!),COUNTA(#REF!))</definedName>
    <definedName name="Property_data_water">OFFSET(#REF!,0,0,COUNTA(#REF!),COUNTA(#REF!))</definedName>
    <definedName name="PRT">#REF!</definedName>
    <definedName name="PRTCOUNT">#REF!</definedName>
    <definedName name="PRTEND">#REF!</definedName>
    <definedName name="PRTSTART">#REF!</definedName>
    <definedName name="PSETUP">#REF!</definedName>
    <definedName name="PTABLE">#REF!</definedName>
    <definedName name="PTAPR2">#REF!</definedName>
    <definedName name="PTAPR3">#REF!</definedName>
    <definedName name="PTAUG2">#REF!</definedName>
    <definedName name="PTAUG3">#REF!</definedName>
    <definedName name="PTDEC2">#REF!</definedName>
    <definedName name="PTDEC3">#REF!</definedName>
    <definedName name="PTFEB2">#REF!</definedName>
    <definedName name="PTFEB3">#REF!</definedName>
    <definedName name="PTJAN2">#REF!</definedName>
    <definedName name="PTJAN3">#REF!</definedName>
    <definedName name="PTJUL2">#REF!</definedName>
    <definedName name="PTJUL3">#REF!</definedName>
    <definedName name="PTJUN2">#REF!</definedName>
    <definedName name="PTJUN3">#REF!</definedName>
    <definedName name="PTMAR2">#REF!</definedName>
    <definedName name="PTMAR3">#REF!</definedName>
    <definedName name="PTMAY2">#REF!</definedName>
    <definedName name="PTMAY3">#REF!</definedName>
    <definedName name="PTNOV2">#REF!</definedName>
    <definedName name="PTNOV3">#REF!</definedName>
    <definedName name="PTOCT2">#REF!</definedName>
    <definedName name="PTOCT3">#REF!</definedName>
    <definedName name="PTSEP2">#REF!</definedName>
    <definedName name="PTSEP3">#REF!</definedName>
    <definedName name="pty">#REF!</definedName>
    <definedName name="PTYAPR1">#REF!</definedName>
    <definedName name="PTYAPR2">#REF!</definedName>
    <definedName name="PTYAPR3">#REF!</definedName>
    <definedName name="PTYAUG1">#REF!</definedName>
    <definedName name="PTYAUG2">#REF!</definedName>
    <definedName name="PTYAUG3">#REF!</definedName>
    <definedName name="PTYDEC1">#REF!</definedName>
    <definedName name="PTYDEC2">#REF!</definedName>
    <definedName name="PTYDEC3">#REF!</definedName>
    <definedName name="PTYFEB1">#REF!</definedName>
    <definedName name="PTYFEB2">#REF!</definedName>
    <definedName name="PTYFEB3">#REF!</definedName>
    <definedName name="PTYJAN1">#REF!</definedName>
    <definedName name="PTYJAN2">#REF!</definedName>
    <definedName name="PTYJAN3">#REF!</definedName>
    <definedName name="PTYJUL1">#REF!</definedName>
    <definedName name="PTYJUL2">#REF!</definedName>
    <definedName name="PTYJUL3">#REF!</definedName>
    <definedName name="PTYJUN1">#REF!</definedName>
    <definedName name="PTYJUN2">#REF!</definedName>
    <definedName name="PTYJUN3">#REF!</definedName>
    <definedName name="PTYMAR1">#REF!</definedName>
    <definedName name="PTYMAR2">#REF!</definedName>
    <definedName name="PTYMAR3">#REF!</definedName>
    <definedName name="PTYMAY1">#REF!</definedName>
    <definedName name="PTYMAY2">#REF!</definedName>
    <definedName name="PTYMAY3">#REF!</definedName>
    <definedName name="PTYNOV1">#REF!</definedName>
    <definedName name="PTYNOV2">#REF!</definedName>
    <definedName name="PTYNOV3">#REF!</definedName>
    <definedName name="PTYOCT1">#REF!</definedName>
    <definedName name="PTYOCT2">#REF!</definedName>
    <definedName name="PTYOCT3">#REF!</definedName>
    <definedName name="PTYSEP1">#REF!</definedName>
    <definedName name="PTYSEP2">#REF!</definedName>
    <definedName name="PTYSEP3">#REF!</definedName>
    <definedName name="Purchase.Date">#REF!</definedName>
    <definedName name="Purchase.Eq.UW.Fee">#REF!</definedName>
    <definedName name="Purchase.Expense">#REF!</definedName>
    <definedName name="Purchase.FM.Fee">#REF!</definedName>
    <definedName name="Purchase.Price">#REF!</definedName>
    <definedName name="PVDate">#REF!</definedName>
    <definedName name="Q" hidden="1">#REF!</definedName>
    <definedName name="Q_Balance_Sheet_recs_template">#REF!</definedName>
    <definedName name="Q1RF">#REF!</definedName>
    <definedName name="Q1RF_Profiles">#REF!</definedName>
    <definedName name="Q2RF">#REF!</definedName>
    <definedName name="Q3RF">#REF!</definedName>
    <definedName name="QBEG">#REF!</definedName>
    <definedName name="QBEGdata">#REF!</definedName>
    <definedName name="QMNA">#REF!</definedName>
    <definedName name="Qmonths">#REF!</definedName>
    <definedName name="QMWeek">#REF!</definedName>
    <definedName name="qqq">#REF!</definedName>
    <definedName name="qqqq">#REF!</definedName>
    <definedName name="QrtsYr">#REF!</definedName>
    <definedName name="qsysExpenditureExportByProject">#REF!</definedName>
    <definedName name="qsysPlanProjectExport">#REF!</definedName>
    <definedName name="QualPercent">#REF!</definedName>
    <definedName name="QualPercent12">#REF!</definedName>
    <definedName name="QualPercent2">#REF!</definedName>
    <definedName name="quart98_1">#REF!</definedName>
    <definedName name="Quarter1">#REF!</definedName>
    <definedName name="Quarters">#REF!</definedName>
    <definedName name="quebudget">#REF!</definedName>
    <definedName name="RAG4map">#REF!</definedName>
    <definedName name="RAG4mapping">#REF!</definedName>
    <definedName name="Rail_Freight_TonneMiles">#REF!</definedName>
    <definedName name="RAMMSUMMARY">#REF!</definedName>
    <definedName name="RAMMTAX">#REF!</definedName>
    <definedName name="Range">#REF!</definedName>
    <definedName name="RangeSelection">#REF!</definedName>
    <definedName name="Rate_Above_UEL">#REF!</definedName>
    <definedName name="Raw_Data_Less_Adj">OFFSET(#REF!,0,0,COUNTA(#REF!),COUNTA(#REF!))</definedName>
    <definedName name="rCalPeriod">#REF!</definedName>
    <definedName name="rCalYear">#REF!</definedName>
    <definedName name="RCODE">#REF!</definedName>
    <definedName name="RCODES">#REF!</definedName>
    <definedName name="RCVMultiple">#REF!</definedName>
    <definedName name="RD_AMP_BNY_Waste">#REF!</definedName>
    <definedName name="RD_AMP_BNY_Water">#REF!</definedName>
    <definedName name="RD_B_Waste">#REF!</definedName>
    <definedName name="RD_B_Water">#REF!</definedName>
    <definedName name="RD_CM_Waste">#REF!</definedName>
    <definedName name="RD_CM_Water">#REF!</definedName>
    <definedName name="RD_DATE">#REF!</definedName>
    <definedName name="RD_Q2RF_Waste">#REF!</definedName>
    <definedName name="RD_Q2RF_Water">#REF!</definedName>
    <definedName name="RD_Y1_BNY_Waste">#REF!</definedName>
    <definedName name="RD_Y1_BNY_Water">#REF!</definedName>
    <definedName name="RD_Y2_BNY_Waste">#REF!</definedName>
    <definedName name="RD_Y2_BNY_Water">#REF!</definedName>
    <definedName name="RD_Y3_B_Waste">#REF!</definedName>
    <definedName name="RD_Y3_B_Water">#REF!</definedName>
    <definedName name="RD_Y3_BNY_Waste">#REF!</definedName>
    <definedName name="RD_Y3_BNY_Water">#REF!</definedName>
    <definedName name="RD_Y3_Q2RF_Waste">#REF!</definedName>
    <definedName name="RD_Y3_Q2RF_Water">#REF!</definedName>
    <definedName name="RD_Y4_BNY_Waste">#REF!</definedName>
    <definedName name="RD_Y4_BNY_Water">#REF!</definedName>
    <definedName name="RD_Y5_BNY_Waste">#REF!</definedName>
    <definedName name="RD_Y5_BNY_Water">#REF!</definedName>
    <definedName name="RDG">#REF!</definedName>
    <definedName name="RDigits">#REF!</definedName>
    <definedName name="Re">#REF!</definedName>
    <definedName name="READ">#REF!</definedName>
    <definedName name="Reading_Data_Schemes">#REF!</definedName>
    <definedName name="RecapDate">#REF!</definedName>
    <definedName name="RECON">#REF!</definedName>
    <definedName name="Reef.AUD.Info.Table">#REF!</definedName>
    <definedName name="Reef.AUD.Table">#REF!</definedName>
    <definedName name="Reef.Inv.AUD">#REF!</definedName>
    <definedName name="Reef.Inv.local">#REF!</definedName>
    <definedName name="Reef.local.Info.Table">#REF!</definedName>
    <definedName name="Reef.local.Table">#REF!</definedName>
    <definedName name="Reef.Networks.GAP">#REF!</definedName>
    <definedName name="REF">#REF!</definedName>
    <definedName name="ref.cur">#REF!</definedName>
    <definedName name="refer">#REF!</definedName>
    <definedName name="RefiAcq">#REF!</definedName>
    <definedName name="RefiAcqSize">#REF!</definedName>
    <definedName name="RefiDate">#REF!</definedName>
    <definedName name="RefinAmt">#REF!</definedName>
    <definedName name="Refinance.Agency">#REF!</definedName>
    <definedName name="Refinance.Bank.First">#REF!</definedName>
    <definedName name="Refinance.Bank.First.Finish">#REF!</definedName>
    <definedName name="Refinance.Bank.First.Start">#REF!</definedName>
    <definedName name="Refinance.Bank.MP.Propn">#REF!</definedName>
    <definedName name="Refinance.Bank.MP.Propn.LU">#REF!</definedName>
    <definedName name="Refinance.Bank.Stage1">#REF!</definedName>
    <definedName name="Refinance.Bank.Stage2">#REF!</definedName>
    <definedName name="Refinance.Cash.Sweep.Flag">#REF!</definedName>
    <definedName name="Refinance.Costs">#REF!</definedName>
    <definedName name="Refinance.Costs.Total">#REF!</definedName>
    <definedName name="Refinance.Costs2">#REF!</definedName>
    <definedName name="Refinance.Date">#REF!</definedName>
    <definedName name="Refinance.Excess.Prepay">#REF!</definedName>
    <definedName name="Refinance.Excess.Share">#REF!</definedName>
    <definedName name="Refinance.Facility.Size">#REF!</definedName>
    <definedName name="Refinance.Fees">#REF!</definedName>
    <definedName name="Refinance.Flag">#REF!</definedName>
    <definedName name="Refinance.Loan.IO">#REF!</definedName>
    <definedName name="Refinance.Loan.IO2">#REF!</definedName>
    <definedName name="Refinance.Loan.Term">#REF!</definedName>
    <definedName name="Refinance.Margin">#REF!</definedName>
    <definedName name="Refinance.Max.Distrib.Coupon">#REF!</definedName>
    <definedName name="Refinance.Max.Distribution">#REF!</definedName>
    <definedName name="Refinance.Min.SDSCR">#REF!</definedName>
    <definedName name="Refinance.Offset">#REF!</definedName>
    <definedName name="Refinance.SH.Propn.Excess">#REF!</definedName>
    <definedName name="Refinance.SH.Propn.Revised">#REF!</definedName>
    <definedName name="Refinance.SH.Propn.Stage1">#REF!</definedName>
    <definedName name="Refinance.SH.Propn.Stage2">#REF!</definedName>
    <definedName name="Refinance.Share.Repay.Flag">#REF!</definedName>
    <definedName name="Refinance.Standby.Flag">#REF!</definedName>
    <definedName name="Refinance.Standby.Vendor">#REF!</definedName>
    <definedName name="Refinance.Years.Hedged">#REF!</definedName>
    <definedName name="RefinDate">#REF!</definedName>
    <definedName name="ReGear1">#REF!</definedName>
    <definedName name="ReGear1Date">#REF!</definedName>
    <definedName name="ReGear1Yr">#REF!</definedName>
    <definedName name="ReGear2">#REF!</definedName>
    <definedName name="ReGear2Date">#REF!</definedName>
    <definedName name="ReGear2Yr">#REF!</definedName>
    <definedName name="ReGear3">#REF!</definedName>
    <definedName name="ReGear3Date">#REF!</definedName>
    <definedName name="ReGear3Yr">#REF!</definedName>
    <definedName name="ReGear4">#REF!</definedName>
    <definedName name="ReGear4Yr">#REF!</definedName>
    <definedName name="ReGear5">#REF!</definedName>
    <definedName name="ReGear5Yr">#REF!</definedName>
    <definedName name="ReGearAmt1">#REF!</definedName>
    <definedName name="ReGearAmt2">#REF!</definedName>
    <definedName name="ReGearAmt3">#REF!</definedName>
    <definedName name="RegGearing">#REF!</definedName>
    <definedName name="RegIncRet_AMP_BNY_Total">#REF!</definedName>
    <definedName name="RegIncRet_AprY1_BNY_Total">#REF!</definedName>
    <definedName name="RegIncRet_AprY2_BNY_Total">#REF!</definedName>
    <definedName name="RegIncRet_AprY3_BNY_Total">#REF!</definedName>
    <definedName name="RegIncRet_AprY4_BNY_Total">#REF!</definedName>
    <definedName name="RegIncRet_AprY5_BNY_Total">#REF!</definedName>
    <definedName name="RegIncRet_AugY1_BNY_Total">#REF!</definedName>
    <definedName name="RegIncRet_AugY2_BNY_Total">#REF!</definedName>
    <definedName name="RegIncRet_AugY3_BNY_Total">#REF!</definedName>
    <definedName name="RegIncRet_AugY4_BNY_Total">#REF!</definedName>
    <definedName name="RegIncRet_AugY5_BNY_Total">#REF!</definedName>
    <definedName name="RegIncRet_DecY1_BNY_Total">#REF!</definedName>
    <definedName name="RegIncRet_DecY2_BNY_Total">#REF!</definedName>
    <definedName name="RegIncRet_DecY3_BNY_Total">#REF!</definedName>
    <definedName name="RegIncRet_DecY4_BNY_Total">#REF!</definedName>
    <definedName name="RegIncRet_DecY5_BNY_Total">#REF!</definedName>
    <definedName name="RegIncRet_FebY1_BNY_Total">#REF!</definedName>
    <definedName name="RegIncRet_FebY2_BNY_Total">#REF!</definedName>
    <definedName name="RegIncRet_FebY3_BNY_Total">#REF!</definedName>
    <definedName name="RegIncRet_FebY4_BNY_Total">#REF!</definedName>
    <definedName name="RegIncRet_FebY5_BNY_Total">#REF!</definedName>
    <definedName name="RegIncRet_JanY1_BNY_Total">#REF!</definedName>
    <definedName name="RegIncRet_JanY2_BNY_Total">#REF!</definedName>
    <definedName name="RegIncRet_JanY3_BNY_Total">#REF!</definedName>
    <definedName name="RegIncRet_JanY4_BNY_Total">#REF!</definedName>
    <definedName name="RegIncRet_JanY5_BNY_Total">#REF!</definedName>
    <definedName name="RegIncRet_JulY1_BNY_Total">#REF!</definedName>
    <definedName name="RegIncRet_JulY2_BNY_Total">#REF!</definedName>
    <definedName name="RegIncRet_JulY3_BNY_Total">#REF!</definedName>
    <definedName name="RegIncRet_JulY4_BNY_Total">#REF!</definedName>
    <definedName name="RegIncRet_JulY5_BNY_Total">#REF!</definedName>
    <definedName name="RegIncRet_JunY1_BNY_Total">#REF!</definedName>
    <definedName name="RegIncRet_JunY2_BNY_Total">#REF!</definedName>
    <definedName name="RegIncRet_JunY3_BNY_Total">#REF!</definedName>
    <definedName name="RegIncRet_JunY4_BNY_Total">#REF!</definedName>
    <definedName name="RegIncRet_JunY5_BNY_Total">#REF!</definedName>
    <definedName name="RegIncRet_MarY1_BNY_Total">#REF!</definedName>
    <definedName name="RegIncRet_MarY2_BNY_Total">#REF!</definedName>
    <definedName name="RegIncRet_MarY3_BNY_Total">#REF!</definedName>
    <definedName name="RegIncRet_MarY4_BNY_Total">#REF!</definedName>
    <definedName name="RegIncRet_MarY5_BNY_Total">#REF!</definedName>
    <definedName name="RegIncRet_MayY1_BNY_Total">#REF!</definedName>
    <definedName name="RegIncRet_MayY2_BNY_Total">#REF!</definedName>
    <definedName name="RegIncRet_MayY3_BNY_Total">#REF!</definedName>
    <definedName name="RegIncRet_MayY4_BNY_Total">#REF!</definedName>
    <definedName name="RegIncRet_MayY5_BNY_Total">#REF!</definedName>
    <definedName name="RegIncRet_NovY1_BNY_Total">#REF!</definedName>
    <definedName name="RegIncRet_NovY2_BNY_Total">#REF!</definedName>
    <definedName name="RegIncRet_NovY3_BNY_Total">#REF!</definedName>
    <definedName name="RegIncRet_NovY4_BNY_Total">#REF!</definedName>
    <definedName name="RegIncRet_NovY5_BNY_Total">#REF!</definedName>
    <definedName name="RegIncRet_OctY1_BNY_Total">#REF!</definedName>
    <definedName name="RegIncRet_OctY2_BNY_Total">#REF!</definedName>
    <definedName name="RegIncRet_OctY3_BNY_Total">#REF!</definedName>
    <definedName name="RegIncRet_OctY4_BNY_Total">#REF!</definedName>
    <definedName name="RegIncRet_OctY5_BNY_Total">#REF!</definedName>
    <definedName name="RegIncRet_SepY1_BNY_Total">#REF!</definedName>
    <definedName name="RegIncRet_SepY2_BNY_Total">#REF!</definedName>
    <definedName name="RegIncRet_SepY3_BNY_Total">#REF!</definedName>
    <definedName name="RegIncRet_SepY4_BNY_Total">#REF!</definedName>
    <definedName name="RegIncRet_SepY5_BNY_Total">#REF!</definedName>
    <definedName name="RegIncRet_Y1_BNY_Total">#REF!</definedName>
    <definedName name="RegIncRet_Y2_BNY_Total">#REF!</definedName>
    <definedName name="RegIncRet_Y3_BNY_Total">#REF!</definedName>
    <definedName name="RegIncRet_Y4_BNY_Total">#REF!</definedName>
    <definedName name="RegIncRet_Y5_BNY_Total">#REF!</definedName>
    <definedName name="REGION">#REF!</definedName>
    <definedName name="RegPeriod">#REF!</definedName>
    <definedName name="RegxRet_AMP_BNY_Total">#REF!</definedName>
    <definedName name="RegxRet_AMP_BNY_Waste">#REF!</definedName>
    <definedName name="RegxRet_AMP_BNY_Water">#REF!</definedName>
    <definedName name="RegXRet_AprY1_BNY_Total">#REF!</definedName>
    <definedName name="RegxRet_AprY2_BNY_Total">#REF!</definedName>
    <definedName name="RegXRet_AprY3_BNY_Total">#REF!</definedName>
    <definedName name="RegXRet_AprY4_BNY_Total">#REF!</definedName>
    <definedName name="RegXRet_AprY5_BNY_Total">#REF!</definedName>
    <definedName name="RegXRet_AugY1_BNY_Total">#REF!</definedName>
    <definedName name="RegxRet_AugY2_BNY_Total">#REF!</definedName>
    <definedName name="RegXRet_AugY3_BNY_Total">#REF!</definedName>
    <definedName name="RegXRet_AugY4_BNY_Total">#REF!</definedName>
    <definedName name="RegXRet_AugY5_BNY_Total">#REF!</definedName>
    <definedName name="RegXRet_DecY1_BNY_Total">#REF!</definedName>
    <definedName name="RegxRet_DecY2_BNY_Total">#REF!</definedName>
    <definedName name="RegXRet_DecY3_BNY_Total">#REF!</definedName>
    <definedName name="RegXRet_DecY4_BNY_Total">#REF!</definedName>
    <definedName name="RegXRet_DecY5_BNY_Total">#REF!</definedName>
    <definedName name="RegXRet_FebY1_BNY_Total">#REF!</definedName>
    <definedName name="RegxRet_FebY2_BNY_Total">#REF!</definedName>
    <definedName name="RegXRet_FebY3_BNY_Total">#REF!</definedName>
    <definedName name="RegXRet_FebY4_BNY_Total">#REF!</definedName>
    <definedName name="RegXRet_FebY5_BNY_Total">#REF!</definedName>
    <definedName name="RegXRet_JanY1_BNY_Total">#REF!</definedName>
    <definedName name="RegxRet_JanY2_BNY_Total">#REF!</definedName>
    <definedName name="RegXRet_JanY3_BNY_Total">#REF!</definedName>
    <definedName name="RegXRet_JanY4_BNY_Total">#REF!</definedName>
    <definedName name="RegXRet_JanY5_BNY_Total">#REF!</definedName>
    <definedName name="RegXRet_JulY1_BNY_Total">#REF!</definedName>
    <definedName name="RegxRet_JulY2_BNY_Total">#REF!</definedName>
    <definedName name="RegXRet_JulY3_BNY_Total">#REF!</definedName>
    <definedName name="RegXRet_JulY4_BNY_Total">#REF!</definedName>
    <definedName name="RegXRet_JulY5_BNY_Total">#REF!</definedName>
    <definedName name="RegXRet_JunY1_BNY_Total">#REF!</definedName>
    <definedName name="RegxRet_JunY2_BNY_Total">#REF!</definedName>
    <definedName name="RegXRet_JunY3_BNY_Total">#REF!</definedName>
    <definedName name="RegXRet_JunY4_BNY_Total">#REF!</definedName>
    <definedName name="RegXRet_JunY5_BNY_Total">#REF!</definedName>
    <definedName name="RegXRet_MarY1_BNY_Total">#REF!</definedName>
    <definedName name="RegxRet_MarY2_BNY_Total">#REF!</definedName>
    <definedName name="RegXRet_MarY3_BNY_Total">#REF!</definedName>
    <definedName name="RegXRet_MarY4_BNY_Total">#REF!</definedName>
    <definedName name="RegXRet_MarY5_BNY_Total">#REF!</definedName>
    <definedName name="RegXRet_MayY1_BNY_Total">#REF!</definedName>
    <definedName name="RegxRet_MayY2_BNY_Total">#REF!</definedName>
    <definedName name="RegXRet_MayY3_BNY_Total">#REF!</definedName>
    <definedName name="RegXRet_MayY4_BNY_Total">#REF!</definedName>
    <definedName name="RegXRet_MayY5_BNY_Total">#REF!</definedName>
    <definedName name="RegXRet_NovY1_BNY_Total">#REF!</definedName>
    <definedName name="RegxRet_NovY2_BNY_Total">#REF!</definedName>
    <definedName name="RegXRet_NovY3_BNY_Total">#REF!</definedName>
    <definedName name="RegXRet_NovY4_BNY_Total">#REF!</definedName>
    <definedName name="RegXRet_NovY5_BNY_Total">#REF!</definedName>
    <definedName name="RegXRet_OctY1_BNY_Total">#REF!</definedName>
    <definedName name="RegxRet_OctY2_BNY_Total">#REF!</definedName>
    <definedName name="RegXRet_OctY3_BNY_Total">#REF!</definedName>
    <definedName name="RegXRet_OctY4_BNY_Total">#REF!</definedName>
    <definedName name="RegXRet_OctY5_BNY_Total">#REF!</definedName>
    <definedName name="RegXRet_SepY1_BNY_Total">#REF!</definedName>
    <definedName name="RegxRet_SepY2_BNY_Total">#REF!</definedName>
    <definedName name="RegXRet_SepY3_BNY_Total">#REF!</definedName>
    <definedName name="RegXRet_SepY4_BNY_Total">#REF!</definedName>
    <definedName name="RegXRet_SepY5_BNY_Total">#REF!</definedName>
    <definedName name="RegxRet_Y1_BNY_Total">#REF!</definedName>
    <definedName name="RegxRet_Y1_BNY_Waste">#REF!</definedName>
    <definedName name="RegxRet_Y1_BNY_Water">#REF!</definedName>
    <definedName name="RegxRet_Y2_BNY_Total">#REF!</definedName>
    <definedName name="RegxRet_Y2_BNY_Waste">#REF!</definedName>
    <definedName name="RegxRet_Y2_BNY_Water">#REF!</definedName>
    <definedName name="rehab">#REF!</definedName>
    <definedName name="rehabsplit">#REF!</definedName>
    <definedName name="remainnot">#REF!</definedName>
    <definedName name="remainrev">#REF!</definedName>
    <definedName name="Renew_Admin">#REF!</definedName>
    <definedName name="Renew_Drink_Pump">#REF!</definedName>
    <definedName name="Renew_Drink_Treat">#REF!</definedName>
    <definedName name="Renew_Export_Admin">#REF!</definedName>
    <definedName name="Renew_Export_Drink">#REF!</definedName>
    <definedName name="Renew_Export_Sewage">#REF!</definedName>
    <definedName name="Renew_Export_Sludge">#REF!</definedName>
    <definedName name="Renew_Sewage_Pump">#REF!</definedName>
    <definedName name="Renew_Sewage_Treat">#REF!</definedName>
    <definedName name="Renew_Sludge">#REF!</definedName>
    <definedName name="renewable">#REF!</definedName>
    <definedName name="Renewable_EF_CO2">#REF!</definedName>
    <definedName name="Repex">#REF!</definedName>
    <definedName name="REPORT">#REF!</definedName>
    <definedName name="Report.Month">#REF!</definedName>
    <definedName name="REPORT_YEAR">#REF!</definedName>
    <definedName name="Reporting_Areas">#REF!</definedName>
    <definedName name="Reporting_Month">#REF!</definedName>
    <definedName name="ResourceNames">#REF!</definedName>
    <definedName name="RestbuchwertVJ">#REF!</definedName>
    <definedName name="RESULT">#REF!</definedName>
    <definedName name="results">#REF!</definedName>
    <definedName name="Ret.Cash">#REF!</definedName>
    <definedName name="Ret.Cash.2002">#REF!</definedName>
    <definedName name="Ret.Profits">#REF!</definedName>
    <definedName name="Ret.Profits.2002">#REF!</definedName>
    <definedName name="Retreive_cost_centre">#REF!</definedName>
    <definedName name="Retrieve_Cost_Centre">#REF!</definedName>
    <definedName name="Retrieve_Cost_Centre2">#REF!</definedName>
    <definedName name="ReturnBills">#REF!</definedName>
    <definedName name="Revadj">#REF!</definedName>
    <definedName name="REVENUE">#REF!</definedName>
    <definedName name="RevenueAssumptions">#REF!</definedName>
    <definedName name="ReversionYear_MLC">#REF!</definedName>
    <definedName name="RevIndex">#REF!</definedName>
    <definedName name="revinfra">#REF!</definedName>
    <definedName name="rFinPeriod">#REF!</definedName>
    <definedName name="rFinYear">#REF!</definedName>
    <definedName name="rg" hidden="1">{#N/A,#N/A,FALSE,"DCF EBITDA Multiple";#N/A,#N/A,FALSE,"DCF Perpetual Growth"}</definedName>
    <definedName name="rg_2" hidden="1">{#N/A,#N/A,FALSE,"DCF EBITDA Multiple";#N/A,#N/A,FALSE,"DCF Perpetual Growth"}</definedName>
    <definedName name="rg_3" hidden="1">{#N/A,#N/A,FALSE,"DCF EBITDA Multiple";#N/A,#N/A,FALSE,"DCF Perpetual Growth"}</definedName>
    <definedName name="rg_4" hidden="1">{#N/A,#N/A,FALSE,"DCF EBITDA Multiple";#N/A,#N/A,FALSE,"DCF Perpetual Growth"}</definedName>
    <definedName name="RID">#REF!</definedName>
    <definedName name="Rigid_Diesel_0_Laden_km">#REF!</definedName>
    <definedName name="Rigid_Diesel_100_Laden_km">#REF!</definedName>
    <definedName name="Rigid_Diesel_25_Laden_km">#REF!</definedName>
    <definedName name="Rigid_Diesel_50_Laden_km">#REF!</definedName>
    <definedName name="Rigid_Diesel_75_Laden_km">#REF!</definedName>
    <definedName name="Rigid_Diesel_Lorry_0_Laden_FE">#REF!</definedName>
    <definedName name="Rigid_Diesel_Lorry_100_Laden_FE">#REF!</definedName>
    <definedName name="Rigid_Diesel_Lorry_25_Laden_FE">#REF!</definedName>
    <definedName name="Rigid_Diesel_Lorry_50_Laden_FE">#REF!</definedName>
    <definedName name="Rigid_Diesel_Lorry_75_Laden_FE">#REF!</definedName>
    <definedName name="RiskAfterRecalcMacro">""</definedName>
    <definedName name="RiskAfterSimMacro">""</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6144</definedName>
    <definedName name="RiskFixedSeed">1</definedName>
    <definedName name="RiskGenerateExcelReportsAtEndOfSimulation">FALSE</definedName>
    <definedName name="RiskHasSettings" localSheetId="29" hidden="1">7</definedName>
    <definedName name="RiskHasSettings">5</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#REF!</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LastAudit">#REF!</definedName>
    <definedName name="RMD">#REF!</definedName>
    <definedName name="ROC_Admin">#REF!</definedName>
    <definedName name="ROC_Drink">#REF!</definedName>
    <definedName name="ROC_kWh_conversion">#REF!</definedName>
    <definedName name="ROC_Sewage">#REF!</definedName>
    <definedName name="ROC_Sludge">#REF!</definedName>
    <definedName name="ROCInput1">#REF!</definedName>
    <definedName name="ROCInput2">#REF!</definedName>
    <definedName name="Roll.Lease.Balance">#REF!</definedName>
    <definedName name="Roll.Lease.Facility">#REF!</definedName>
    <definedName name="Roll.Lease.Margin">#REF!</definedName>
    <definedName name="Roll.Lease.Option">#REF!</definedName>
    <definedName name="Rome.Airport.GAP">#REF!</definedName>
    <definedName name="Rome.AUD.Info.Table">#REF!</definedName>
    <definedName name="Rome.AUD.Table">#REF!</definedName>
    <definedName name="Rome.Inv.AUD">#REF!</definedName>
    <definedName name="Rome.Inv.local">#REF!</definedName>
    <definedName name="Rome.local.Info.Table">#REF!</definedName>
    <definedName name="Rome.local.Table">#REF!</definedName>
    <definedName name="RPI_0203">#REF!</definedName>
    <definedName name="RPI_0708">#REF!</definedName>
    <definedName name="RPI_2006">#REF!</definedName>
    <definedName name="RptRst">#REF!</definedName>
    <definedName name="rRepDate">#REF!</definedName>
    <definedName name="rrr">#REF!</definedName>
    <definedName name="rs" hidden="1">{#N/A,#N/A,FALSE,"Aging Summary";#N/A,#N/A,FALSE,"Ratio Analysis";#N/A,#N/A,FALSE,"Test 120 Day Accts";#N/A,#N/A,FALSE,"Tickmarks"}</definedName>
    <definedName name="rs_2" hidden="1">{#N/A,#N/A,FALSE,"Aging Summary";#N/A,#N/A,FALSE,"Ratio Analysis";#N/A,#N/A,FALSE,"Test 120 Day Accts";#N/A,#N/A,FALSE,"Tickmarks"}</definedName>
    <definedName name="rs_3" hidden="1">{#N/A,#N/A,FALSE,"Aging Summary";#N/A,#N/A,FALSE,"Ratio Analysis";#N/A,#N/A,FALSE,"Test 120 Day Accts";#N/A,#N/A,FALSE,"Tickmarks"}</definedName>
    <definedName name="rs_4" hidden="1">{#N/A,#N/A,FALSE,"Aging Summary";#N/A,#N/A,FALSE,"Ratio Analysis";#N/A,#N/A,FALSE,"Test 120 Day Accts";#N/A,#N/A,FALSE,"Tickmarks"}</definedName>
    <definedName name="RtnBills">#REF!</definedName>
    <definedName name="rump">#REF!</definedName>
    <definedName name="rumpy">#REF!</definedName>
    <definedName name="RYEMEADS_STW_2">#REF!</definedName>
    <definedName name="s">{#N/A,#N/A,FALSE,"Summary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solve.copy">#REF!</definedName>
    <definedName name="s_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D">#REF!</definedName>
    <definedName name="S5_A_H">#REF!</definedName>
    <definedName name="S5_A_L">#REF!</definedName>
    <definedName name="S5_A_M">#REF!</definedName>
    <definedName name="S5_AW_H">#REF!</definedName>
    <definedName name="S5_AW_L">#REF!</definedName>
    <definedName name="S5_AW_M">#REF!</definedName>
    <definedName name="S5_E">#REF!</definedName>
    <definedName name="S5_misc">#REF!</definedName>
    <definedName name="S5_W">#REF!</definedName>
    <definedName name="Safety.Review.Provision">#REF!</definedName>
    <definedName name="Safety.Review.Provision.2001">#REF!</definedName>
    <definedName name="Safety.Review.Provision.2002">#REF!</definedName>
    <definedName name="Safety.Review.Provision.Date">#REF!</definedName>
    <definedName name="SALD.">#REF!</definedName>
    <definedName name="saldenorg">#REF!</definedName>
    <definedName name="Saldentyp">#REF!</definedName>
    <definedName name="Sale" hidden="1">#N/A</definedName>
    <definedName name="Sales" hidden="1">#N/A</definedName>
    <definedName name="salesmax">#REF!</definedName>
    <definedName name="SAP">#REF!</definedName>
    <definedName name="SAPBEXhrIndnt" hidden="1">"Wide"</definedName>
    <definedName name="SAPBEXrevision">1</definedName>
    <definedName name="SAPBEXsysID">"BWB"</definedName>
    <definedName name="SAPBEXwbID">"49ZLUKBQR0WG29D9LLI3IBIIT"</definedName>
    <definedName name="SAPCrosstab11">#REF!</definedName>
    <definedName name="SAPsysID" hidden="1">"708C5W7SBKP804JT78WJ0JNKI"</definedName>
    <definedName name="SAPwbID" hidden="1">"ARS"</definedName>
    <definedName name="SCADA_B_Waste">#REF!</definedName>
    <definedName name="SCADA_B_Water">#REF!</definedName>
    <definedName name="SCADA_CM_Waste">#REF!</definedName>
    <definedName name="SCADA_CM_Water">#REF!</definedName>
    <definedName name="SCADA_Q2RF_Waste">#REF!</definedName>
    <definedName name="SCADA_Q2RF_Water">#REF!</definedName>
    <definedName name="SCADA_Y3_B_Waste">#REF!</definedName>
    <definedName name="SCADA_Y3_B_Water">#REF!</definedName>
    <definedName name="SCADA_Y3_Q2RF_Waste">#REF!</definedName>
    <definedName name="SCADA_Y3_Q2RF_Water">#REF!</definedName>
    <definedName name="Scale">#REF!</definedName>
    <definedName name="Scale2">#REF!</definedName>
    <definedName name="ScaleTTT">#REF!</definedName>
    <definedName name="Scenario">#REF!</definedName>
    <definedName name="scenario_forecast">#REF!</definedName>
    <definedName name="ScenarioName">#REF!</definedName>
    <definedName name="SCENARIOS">#REF!</definedName>
    <definedName name="ScenCapex">#REF!</definedName>
    <definedName name="ScenInflation">#REF!</definedName>
    <definedName name="ScenInt">#REF!</definedName>
    <definedName name="scenmargin">#REF!</definedName>
    <definedName name="ScenTraffic">#REF!</definedName>
    <definedName name="schedanal">#REF!</definedName>
    <definedName name="SCORE">#REF!</definedName>
    <definedName name="SCREDPG1">#REF!</definedName>
    <definedName name="SCREDPG2">#REF!</definedName>
    <definedName name="SCREDPG5">#REF!</definedName>
    <definedName name="SCREDPG6">#REF!</definedName>
    <definedName name="SCREDPG7">#REF!</definedName>
    <definedName name="SCREDPG8">#REF!</definedName>
    <definedName name="Screenings_Grit_Landfill">#REF!</definedName>
    <definedName name="Screenings_Grit_Landfill_EF_CH4">#REF!</definedName>
    <definedName name="SDCommitFee">#REF!</definedName>
    <definedName name="sdff" hidden="1">#REF!</definedName>
    <definedName name="sdg" hidden="1">{#N/A,#N/A,TRUE,"Lines";#N/A,#N/A,TRUE,"Stations";#N/A,#N/A,TRUE,"Cap. Expenses";#N/A,#N/A,TRUE,"Land";#N/A,#N/A,TRUE,"Cen Proces Sys";#N/A,#N/A,TRUE,"telecom";#N/A,#N/A,TRUE,"Other"}</definedName>
    <definedName name="sdg_2" hidden="1">{#N/A,#N/A,TRUE,"Lines";#N/A,#N/A,TRUE,"Stations";#N/A,#N/A,TRUE,"Cap. Expenses";#N/A,#N/A,TRUE,"Land";#N/A,#N/A,TRUE,"Cen Proces Sys";#N/A,#N/A,TRUE,"telecom";#N/A,#N/A,TRUE,"Other"}</definedName>
    <definedName name="sdg_3" hidden="1">{#N/A,#N/A,TRUE,"Lines";#N/A,#N/A,TRUE,"Stations";#N/A,#N/A,TRUE,"Cap. Expenses";#N/A,#N/A,TRUE,"Land";#N/A,#N/A,TRUE,"Cen Proces Sys";#N/A,#N/A,TRUE,"telecom";#N/A,#N/A,TRUE,"Other"}</definedName>
    <definedName name="sdg_4" hidden="1">{#N/A,#N/A,TRUE,"Lines";#N/A,#N/A,TRUE,"Stations";#N/A,#N/A,TRUE,"Cap. Expenses";#N/A,#N/A,TRUE,"Land";#N/A,#N/A,TRUE,"Cen Proces Sys";#N/A,#N/A,TRUE,"telecom";#N/A,#N/A,TRUE,"Other"}</definedName>
    <definedName name="second">#REF!</definedName>
    <definedName name="SecondRC04">#REF!</definedName>
    <definedName name="SecondRC05">#REF!</definedName>
    <definedName name="Section0">#REF!</definedName>
    <definedName name="SegmentedDataEntryRange">OFFSET(#REF!,1,0,COUNTA(#REF!)-1,1)</definedName>
    <definedName name="SegmentedDataEntryYr2">OFFSET(#REF!,1,0,COUNTA(#REF!)-1,1)</definedName>
    <definedName name="SegmentedDataEntryYr3">OFFSET(#REF!,1,0,COUNTA(#REF!)-1,1)</definedName>
    <definedName name="SelectType">#REF!</definedName>
    <definedName name="SenCosts">#REF!</definedName>
    <definedName name="Senior.DSR.Balance">#REF!</definedName>
    <definedName name="SEP">#REF!</definedName>
    <definedName name="Sep_13_220062">#REF!</definedName>
    <definedName name="Sep_13_220065">#REF!</definedName>
    <definedName name="Sep_13_371170">#REF!</definedName>
    <definedName name="SEP01CIMM">#REF!</definedName>
    <definedName name="Set">" "</definedName>
    <definedName name="Severn_Trent_Water">Lists!$L$5:$L$81</definedName>
    <definedName name="Sewage_Store_Thicken_EF_CH4">#REF!</definedName>
    <definedName name="Sewage_Treatment_EF_N2O">#REF!</definedName>
    <definedName name="SEWERAGE">#REF!</definedName>
    <definedName name="SewerageBC">#REF!</definedName>
    <definedName name="SF6_as_a_tracer_Weight">#REF!</definedName>
    <definedName name="SF6_CO2eq_GWP">#REF!</definedName>
    <definedName name="sh">#REF!</definedName>
    <definedName name="SH_Freight_TonneMiles">#REF!</definedName>
    <definedName name="SH_Passenger_km">#REF!</definedName>
    <definedName name="shahid">#REF!</definedName>
    <definedName name="ShareholderLoan?">#REF!</definedName>
    <definedName name="SHED">#REF!</definedName>
    <definedName name="SHEET_A">#REF!</definedName>
    <definedName name="SHEET_C">#REF!</definedName>
    <definedName name="SHEET_C2">#REF!</definedName>
    <definedName name="SHEET_F">#REF!</definedName>
    <definedName name="ShPremDist?">#REF!</definedName>
    <definedName name="ShPremDistDate?">#REF!</definedName>
    <definedName name="Signage">#REF!</definedName>
    <definedName name="simon">#REF!</definedName>
    <definedName name="sitelist">#REF!</definedName>
    <definedName name="SJ.Pax.2003">#REF!</definedName>
    <definedName name="SJ.Pax.Fee.Index">#REF!</definedName>
    <definedName name="SJ.Pax.Fee1">#REF!</definedName>
    <definedName name="SJ.Pax.Fee2">#REF!</definedName>
    <definedName name="SJ.Pax.First.Half">#REF!</definedName>
    <definedName name="SJ.Supervision.Fee">#REF!</definedName>
    <definedName name="SJ.Train.Fee">#REF!</definedName>
    <definedName name="SJ.Trains.2003">#REF!</definedName>
    <definedName name="SJ.Trains.Max">#REF!</definedName>
    <definedName name="sl">#REF!</definedName>
    <definedName name="SLA">#REF!</definedName>
    <definedName name="SLO">#REF!</definedName>
    <definedName name="SLOUGH_STW">#REF!</definedName>
    <definedName name="Sludge">#REF!</definedName>
    <definedName name="Sludge_AD_EF_CH4">#REF!</definedName>
    <definedName name="Sludge_AD_Land">#REF!</definedName>
    <definedName name="Sludge_AD_Land__EF_CH4">#REF!</definedName>
    <definedName name="Sludge_AD_Landfill">#REF!</definedName>
    <definedName name="Sludge_AD_Landfill__EF_CH4">#REF!</definedName>
    <definedName name="sludge_centre_list">#REF!</definedName>
    <definedName name="Sludge_Comp_EF_CH4">#REF!</definedName>
    <definedName name="Sludge_Comp_EF_N2O">#REF!</definedName>
    <definedName name="Sludge_Comp_Land">#REF!</definedName>
    <definedName name="Sludge_Comp_Land_EF_CH4">#REF!</definedName>
    <definedName name="Sludge_composted">#REF!</definedName>
    <definedName name="Sludge_digested">#REF!</definedName>
    <definedName name="Sludge_Incin_N2O">#REF!</definedName>
    <definedName name="Sludge_Incinerated">#REF!</definedName>
    <definedName name="Sludge_Land">#REF!</definedName>
    <definedName name="Sludge_Land_EF_N2O">#REF!</definedName>
    <definedName name="Sludge_Lime_Landfill">#REF!</definedName>
    <definedName name="Sludge_Lime_Landfill__EF_CH4">#REF!</definedName>
    <definedName name="Sludge_Raw_Land__EF_CH4">#REF!</definedName>
    <definedName name="Sludge_Raw_Landfill">#REF!</definedName>
    <definedName name="Sludge_Raw_Landfill_EF_CH4">#REF!</definedName>
    <definedName name="Sludge_Raw_Limed_Land">#REF!</definedName>
    <definedName name="Sludge_Sec_Dig_AD_EF_CH4">#REF!</definedName>
    <definedName name="SludgeToLand_AprDec_2005">#REF!</definedName>
    <definedName name="SludgeToLand_JanFeb_2006">#REF!</definedName>
    <definedName name="SludgeToLand_JanMar_2006">#REF!</definedName>
    <definedName name="Small_Bulk_CO2">#REF!</definedName>
    <definedName name="Small_Bulk_TonneMiles">#REF!</definedName>
    <definedName name="Small_Diesel_CO2">#REF!</definedName>
    <definedName name="Small_Diesel_Miles">#REF!</definedName>
    <definedName name="Small_Mbike_CO2">#REF!</definedName>
    <definedName name="Small_Mbike_Miles">#REF!</definedName>
    <definedName name="Small_Petrol_CO2">#REF!</definedName>
    <definedName name="Small_Petrol_Miles">#REF!</definedName>
    <definedName name="Small_Roro_CO2">#REF!</definedName>
    <definedName name="Small_Roro_TonneMiles">#REF!</definedName>
    <definedName name="Small_Tanker_CO2">#REF!</definedName>
    <definedName name="Small_Tanker_TonneMiles">#REF!</definedName>
    <definedName name="soaidfj">#N/A</definedName>
    <definedName name="SOLREF">#REF!</definedName>
    <definedName name="solve.ADSCR">#REF!</definedName>
    <definedName name="solve.copy">#REF!</definedName>
    <definedName name="solve.scenario1.paste">#REF!</definedName>
    <definedName name="solve.scenario10.paste">#REF!</definedName>
    <definedName name="solve.scenario2.paste">#REF!</definedName>
    <definedName name="solve.scenario3.paste">#REF!</definedName>
    <definedName name="solve.scenario4.paste">#REF!</definedName>
    <definedName name="solve.scenario5.paste">#REF!</definedName>
    <definedName name="solve.scenario6.paste">#REF!</definedName>
    <definedName name="solve.scenario7.paste">#REF!</definedName>
    <definedName name="solve.scenario8.paste">#REF!</definedName>
    <definedName name="solve.scenario9.paste">#REF!</definedName>
    <definedName name="solve.TADSCR">#REF!</definedName>
    <definedName name="solver_lin" hidden="1">0</definedName>
    <definedName name="solver_num" hidden="1">0</definedName>
    <definedName name="solver_typ" hidden="1">3</definedName>
    <definedName name="solver_val" hidden="1">399732</definedName>
    <definedName name="Soojungsan.AUD.Info.Table">#REF!</definedName>
    <definedName name="Soojungsan.AUD.Table">#REF!</definedName>
    <definedName name="Soojungsan.Inv.AUD">#REF!</definedName>
    <definedName name="Soojungsan.Inv.local">#REF!</definedName>
    <definedName name="Soojungsan.local.Info.Table">#REF!</definedName>
    <definedName name="Soojungsan.local.Table">#REF!</definedName>
    <definedName name="Soojungsan.Tunnel.GAP">#REF!</definedName>
    <definedName name="sort">#REF!</definedName>
    <definedName name="Source">#REF!</definedName>
    <definedName name="South_West_Water">Lists!$M$5:$M$24</definedName>
    <definedName name="Southern_Water">Lists!$K$5:$K$47</definedName>
    <definedName name="Spares.Purchase">#REF!</definedName>
    <definedName name="spdsum">#REF!</definedName>
    <definedName name="spend">#REF!</definedName>
    <definedName name="spenda">#REF!</definedName>
    <definedName name="sps">#REF!</definedName>
    <definedName name="SPWS_WBID">"B85DA2C3-B6CA-11D2-B87E-00A024D076E5"</definedName>
    <definedName name="SR_Scheme_Rate">#REF!</definedName>
    <definedName name="SRATS">#REF!</definedName>
    <definedName name="ss">#N/A</definedName>
    <definedName name="SSCC">#REF!</definedName>
    <definedName name="SSLInt03H2">#REF!</definedName>
    <definedName name="SSLInt03H2Date">#REF!</definedName>
    <definedName name="SSSLInt03H2">#REF!</definedName>
    <definedName name="SSSLInt03H2Date">#REF!</definedName>
    <definedName name="ST_A_H">#REF!</definedName>
    <definedName name="ST_A_L">#REF!</definedName>
    <definedName name="ST_A_M">#REF!</definedName>
    <definedName name="ST_A_N">#REF!</definedName>
    <definedName name="ST_AW_H">#REF!</definedName>
    <definedName name="ST_AW_L">#REF!</definedName>
    <definedName name="ST_AW_M">#REF!</definedName>
    <definedName name="ST_AW_N">#REF!</definedName>
    <definedName name="ST_E">#REF!</definedName>
    <definedName name="ST_misc">#REF!</definedName>
    <definedName name="ST_W">#REF!</definedName>
    <definedName name="Standby1">#REF!</definedName>
    <definedName name="Standby10">#REF!</definedName>
    <definedName name="Standby11">#REF!</definedName>
    <definedName name="Standby2">#REF!</definedName>
    <definedName name="Standby3">#REF!</definedName>
    <definedName name="Standby4">#REF!</definedName>
    <definedName name="Standby5">#REF!</definedName>
    <definedName name="Standby6">#REF!</definedName>
    <definedName name="Standby7">#REF!</definedName>
    <definedName name="Standby8">#REF!</definedName>
    <definedName name="Standby9">#REF!</definedName>
    <definedName name="StartCell">#REF!</definedName>
    <definedName name="StartYearRef">#REF!</definedName>
    <definedName name="Statement_Date">#REF!</definedName>
    <definedName name="Station.Rental">#REF!</definedName>
    <definedName name="Station.Rental.Adjusted">#REF!</definedName>
    <definedName name="Station.Rental.PassNo">#REF!</definedName>
    <definedName name="Station.Rental.Postponed">#REF!</definedName>
    <definedName name="Station.Rental.pPass">#REF!</definedName>
    <definedName name="Station.Toll">#REF!</definedName>
    <definedName name="Status">#REF!</definedName>
    <definedName name="STIBOR.Swap.10">#REF!</definedName>
    <definedName name="STIBOR.Swap.15">#REF!</definedName>
    <definedName name="STIBOR.Swap.5">#REF!</definedName>
    <definedName name="STRATAREA">#REF!</definedName>
    <definedName name="strhg" hidden="1">{"C3-RegView   Board Report Data",#N/A,FALSE,"C3-RegView"}</definedName>
    <definedName name="strhg_2" hidden="1">{"C3-RegView   Board Report Data",#N/A,FALSE,"C3-RegView"}</definedName>
    <definedName name="strhg_3" hidden="1">{"C3-RegView   Board Report Data",#N/A,FALSE,"C3-RegView"}</definedName>
    <definedName name="strhg_4" hidden="1">{"C3-RegView   Board Report Data",#N/A,FALSE,"C3-RegView"}</definedName>
    <definedName name="stuff"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STWC">#REF!</definedName>
    <definedName name="STWConsents">#REF!</definedName>
    <definedName name="stwless">#REF!</definedName>
    <definedName name="stwless2">#REF!</definedName>
    <definedName name="subcat">#REF!</definedName>
    <definedName name="subline_matt_final">#REF!</definedName>
    <definedName name="subline_repoint_by_projecct">#REF!</definedName>
    <definedName name="sublinelu">#REF!</definedName>
    <definedName name="SUBLINETARG">#REF!</definedName>
    <definedName name="Submitted_By_Get">#REF!</definedName>
    <definedName name="Submitted_By_Set">#REF!</definedName>
    <definedName name="SUBS">#REF!</definedName>
    <definedName name="sugar">#REF!</definedName>
    <definedName name="Summ">#REF!</definedName>
    <definedName name="Summary">#REF!</definedName>
    <definedName name="SUMMARY_H">#REF!</definedName>
    <definedName name="SUMMARY_S">#REF!</definedName>
    <definedName name="Supp_Mand">#REF!</definedName>
    <definedName name="Supp_NonMand">#REF!</definedName>
    <definedName name="Supplemental">#REF!</definedName>
    <definedName name="SUPPLY">#REF!</definedName>
    <definedName name="support">#REF!</definedName>
    <definedName name="surname">#REF!</definedName>
    <definedName name="SW">#REF!</definedName>
    <definedName name="Sw.Costs.Unsn">#REF!</definedName>
    <definedName name="Sw.EBITDA.Unsn">#REF!</definedName>
    <definedName name="Sw.Out.Unsn">#REF!</definedName>
    <definedName name="Sw.Rev.Unsn">#REF!</definedName>
    <definedName name="SW_A_H">#REF!</definedName>
    <definedName name="SW_A_L">#REF!</definedName>
    <definedName name="SW_A_M">#REF!</definedName>
    <definedName name="SW_AW_H">#REF!</definedName>
    <definedName name="SW_AW_L">#REF!</definedName>
    <definedName name="SW_AW_M">#REF!</definedName>
    <definedName name="SW_E">#REF!</definedName>
    <definedName name="SW_G">#REF!</definedName>
    <definedName name="SW_W">#REF!</definedName>
    <definedName name="SwActUntil">#REF!</definedName>
    <definedName name="SWAH">#REF!</definedName>
    <definedName name="SWAL">#REF!</definedName>
    <definedName name="SWAM">#REF!</definedName>
    <definedName name="Swap.Break.Cost">#REF!</definedName>
    <definedName name="SWAWH">#REF!</definedName>
    <definedName name="SWAWL">#REF!</definedName>
    <definedName name="SWAWM">#REF!</definedName>
    <definedName name="SWE">#REF!</definedName>
    <definedName name="SWG">#REF!</definedName>
    <definedName name="SWHD_increase_0708">#REF!</definedName>
    <definedName name="SWHD_increase_0809">#REF!</definedName>
    <definedName name="SWHD_increase_0910">#REF!</definedName>
    <definedName name="SWI">#REF!</definedName>
    <definedName name="SWINDONSTW">#REF!</definedName>
    <definedName name="Switch.Tet.Costs">#REF!</definedName>
    <definedName name="SwOpCostIndex">#REF!</definedName>
    <definedName name="SwRevIndex">#REF!</definedName>
    <definedName name="SwS_Mindex">#REF!</definedName>
    <definedName name="SwStartMo">#REF!</definedName>
    <definedName name="SwUnSeasOutput">#REF!</definedName>
    <definedName name="SWW">#REF!</definedName>
    <definedName name="Sydney.Airport.GAP">#REF!</definedName>
    <definedName name="Sydney.AUD.Info.Table">#REF!</definedName>
    <definedName name="Sydney.AUD.Table">#REF!</definedName>
    <definedName name="Sydney.Inv.AUD">#REF!</definedName>
    <definedName name="Sydney.Inv.local">#REF!</definedName>
    <definedName name="Sydney.local.Info.Table">#REF!</definedName>
    <definedName name="Sydney.local.Table">#REF!</definedName>
    <definedName name="SYSTEMS_REC">#REF!</definedName>
    <definedName name="SZ">#REF!</definedName>
    <definedName name="t">#REF!</definedName>
    <definedName name="T_A_H">#REF!</definedName>
    <definedName name="T_A_M">#REF!</definedName>
    <definedName name="T_AW_H">#REF!</definedName>
    <definedName name="T_AW_M">#REF!</definedName>
    <definedName name="t_kg_conversion">#REF!</definedName>
    <definedName name="T_W">#REF!</definedName>
    <definedName name="T_W_M">#REF!</definedName>
    <definedName name="tab">#REF!</definedName>
    <definedName name="table">#REF!</definedName>
    <definedName name="Table.Cap.All">#REF!</definedName>
    <definedName name="Table_1">#REF!</definedName>
    <definedName name="TABLE_A">#REF!</definedName>
    <definedName name="TABLE_B">#REF!</definedName>
    <definedName name="TABLE0">#REF!</definedName>
    <definedName name="TABLE1">#REF!</definedName>
    <definedName name="TABLE10">#REF!</definedName>
    <definedName name="TABLE10A">#REF!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#REF!</definedName>
    <definedName name="TABLE30">#REF!</definedName>
    <definedName name="TABLE31">#REF!</definedName>
    <definedName name="TABLE32">#REF!</definedName>
    <definedName name="TABLE32A">#REF!</definedName>
    <definedName name="TABLE33">#REF!</definedName>
    <definedName name="TABLE34">#REF!</definedName>
    <definedName name="TABLE35">#REF!</definedName>
    <definedName name="TABLE35A">#REF!</definedName>
    <definedName name="TABLE35B">#REF!</definedName>
    <definedName name="TABLE36">#REF!</definedName>
    <definedName name="TABLE36A">#REF!</definedName>
    <definedName name="TABLE36B">#REF!</definedName>
    <definedName name="TABLE37">#REF!</definedName>
    <definedName name="TABLE38">#REF!</definedName>
    <definedName name="TABLE39">#REF!</definedName>
    <definedName name="TABLE4">#REF!</definedName>
    <definedName name="TABLE41">#REF!</definedName>
    <definedName name="TABLE41TOTALS">#REF!</definedName>
    <definedName name="TABLE5">#REF!</definedName>
    <definedName name="TABLE6">#REF!</definedName>
    <definedName name="TABLE7">#REF!</definedName>
    <definedName name="TABLE8">#REF!</definedName>
    <definedName name="TABLE9">#REF!</definedName>
    <definedName name="TABLEREF">#REF!</definedName>
    <definedName name="TABLEX">#REF!</definedName>
    <definedName name="Tar_cum">#REF!</definedName>
    <definedName name="Tar_cum_yr_end">#REF!</definedName>
    <definedName name="TARGDATA">#REF!</definedName>
    <definedName name="TARGET">#REF!</definedName>
    <definedName name="TARGET_yr_end">#REF!</definedName>
    <definedName name="TARGET2">#REF!</definedName>
    <definedName name="TARGETV4">#REF!</definedName>
    <definedName name="tARGETV42">#REF!</definedName>
    <definedName name="tariff">#REF!</definedName>
    <definedName name="TarV4_cum">#REF!</definedName>
    <definedName name="Tax.Instalments">#REF!</definedName>
    <definedName name="Tax.Loss.Balance">#REF!</definedName>
    <definedName name="Tax.Loss.Forfeit.Flag">#REF!</definedName>
    <definedName name="Tax.MakeUp">#REF!</definedName>
    <definedName name="Tax.Rate">#REF!</definedName>
    <definedName name="Tax.VATRate">#REF!</definedName>
    <definedName name="Tax.YearEnd">#REF!</definedName>
    <definedName name="TaxAtYearEnd">#REF!</definedName>
    <definedName name="TAXHP4">#REF!</definedName>
    <definedName name="TaxInYear">#REF!</definedName>
    <definedName name="TaxRate">#REF!</definedName>
    <definedName name="TaxYearEnd">#REF!</definedName>
    <definedName name="TB">#REF!</definedName>
    <definedName name="TBb4adj">#REF!</definedName>
    <definedName name="tbl_Exportdata_17A">#REF!</definedName>
    <definedName name="tbl_Exportdata_17B">#REF!</definedName>
    <definedName name="TC">#REF!</definedName>
    <definedName name="tclacqprice1">#REF!</definedName>
    <definedName name="tclloan1repay">#REF!</definedName>
    <definedName name="tclloandraw">#REF!</definedName>
    <definedName name="TE">#REF!</definedName>
    <definedName name="TE_Load_change_0708">#REF!</definedName>
    <definedName name="TE_Load_change_0809">#REF!</definedName>
    <definedName name="TE_Load_change_0910">#REF!</definedName>
    <definedName name="TE_Volume_change_0708">#REF!</definedName>
    <definedName name="TE_Volume_change_0809">#REF!</definedName>
    <definedName name="TE_Volume_change_0910">#REF!</definedName>
    <definedName name="temp">#REF!</definedName>
    <definedName name="temp_lu">#REF!</definedName>
    <definedName name="Temp_Types">#REF!</definedName>
    <definedName name="temp2">#REF!</definedName>
    <definedName name="temp3">#REF!</definedName>
    <definedName name="temp4">#REF!</definedName>
    <definedName name="TerminalValue15">#REF!</definedName>
    <definedName name="TerminalValue30">#REF!</definedName>
    <definedName name="Termination.Date">#REF!</definedName>
    <definedName name="test">#REF!</definedName>
    <definedName name="TEST0">#REF!</definedName>
    <definedName name="TEST1">#REF!</definedName>
    <definedName name="TESTHKEY">#REF!</definedName>
    <definedName name="TESTKEYS">#REF!</definedName>
    <definedName name="TESTVKEY">#REF!</definedName>
    <definedName name="Tet.Costs.Act">#REF!</definedName>
    <definedName name="Tet.Costs.Seasn">#REF!</definedName>
    <definedName name="Tet.Costs.Unsn">#REF!</definedName>
    <definedName name="Tet.EBITDA.Act">#REF!</definedName>
    <definedName name="Tet.EBITDA.Seasn">#REF!</definedName>
    <definedName name="Tet.EBITDA.Unsn">#REF!</definedName>
    <definedName name="Tet.Out.Act">#REF!</definedName>
    <definedName name="Tet.Out.Seasn">#REF!</definedName>
    <definedName name="Tet.Out.Unsn">#REF!</definedName>
    <definedName name="Tet.Rev.Act">#REF!</definedName>
    <definedName name="Tet.Rev.Seasn">#REF!</definedName>
    <definedName name="Tet.Rev.Unsn">#REF!</definedName>
    <definedName name="TetStartMo">#REF!</definedName>
    <definedName name="TEVOL">#REF!</definedName>
    <definedName name="TG.Income">#REF!</definedName>
    <definedName name="tgert">#REF!</definedName>
    <definedName name="tghstr">#REF!</definedName>
    <definedName name="Thames_Water">Lists!$N$5:$N$62</definedName>
    <definedName name="TheList">#REF!</definedName>
    <definedName name="TheListHeader">#REF!</definedName>
    <definedName name="TheListRower">#REF!</definedName>
    <definedName name="ThisMonth">#REF!</definedName>
    <definedName name="thousand">#REF!</definedName>
    <definedName name="Three">#REF!</definedName>
    <definedName name="ThreeA">#REF!</definedName>
    <definedName name="Ticker">""</definedName>
    <definedName name="tideway">#REF!</definedName>
    <definedName name="tidewayCAT">#REF!</definedName>
    <definedName name="tidewaySUMMARY">#REF!</definedName>
    <definedName name="tidewayTO">#REF!</definedName>
    <definedName name="tigers">#REF!</definedName>
    <definedName name="tim">#REF!</definedName>
    <definedName name="Title.Increment">#REF!</definedName>
    <definedName name="title1">#REF!</definedName>
    <definedName name="Title2">#REF!</definedName>
    <definedName name="TITLES">#REF!</definedName>
    <definedName name="TMT">#REF!</definedName>
    <definedName name="TOC_Hdg_3" hidden="1">#REF!</definedName>
    <definedName name="TOC_Hdg_4" hidden="1">#REF!</definedName>
    <definedName name="TOC_Hdg_5" hidden="1">#REF!</definedName>
    <definedName name="today">#REF!</definedName>
    <definedName name="Tolerance">#REF!</definedName>
    <definedName name="top">#REF!</definedName>
    <definedName name="TopRow">#REF!</definedName>
    <definedName name="TopRowYr2">#REF!</definedName>
    <definedName name="TopRowYr3">#REF!</definedName>
    <definedName name="Total_Billing">#REF!</definedName>
    <definedName name="Total_Billing1">#REF!</definedName>
    <definedName name="Total_Cash">#REF!</definedName>
    <definedName name="Total_Cash1">#REF!</definedName>
    <definedName name="Total_EBIT_HFM">#REF!</definedName>
    <definedName name="Total_EBIT_HFm_Q3">#REF!</definedName>
    <definedName name="Total_EBIT_Template">#REF!</definedName>
    <definedName name="Total_EBIT_Template_Q3">SUM(#REF!)</definedName>
    <definedName name="Total_Grid_Electricity">#REF!</definedName>
    <definedName name="Total_Heat_CHP">#REF!</definedName>
    <definedName name="Total_Heat_NGasCHP_Admin">#REF!</definedName>
    <definedName name="Total_Heat_NGasCHP_Drink">#REF!</definedName>
    <definedName name="Total_Heat_NGasCHP_Sewage">#REF!</definedName>
    <definedName name="total_OpCo_recharges">#REF!</definedName>
    <definedName name="Total_Power_CHP">#REF!</definedName>
    <definedName name="Total_Power_NGasCHP_Admin">#REF!</definedName>
    <definedName name="Total_Power_NGasCHP_Drink">#REF!</definedName>
    <definedName name="Total_Power_NGasCHP_Sewage">#REF!</definedName>
    <definedName name="Total_raw_sludge_produced">#REF!</definedName>
    <definedName name="totalfund">#REF!</definedName>
    <definedName name="TotalPerFAR">#REF!</definedName>
    <definedName name="TotFA">#REF!</definedName>
    <definedName name="TotSOFTCAP">#REF!</definedName>
    <definedName name="TotWO">#REF!</definedName>
    <definedName name="TRADEFF">#REF!</definedName>
    <definedName name="Traffic.Scenario">#REF!</definedName>
    <definedName name="TranCosts">#REF!</definedName>
    <definedName name="TranFee">#REF!</definedName>
    <definedName name="Trans_Home">#REF!</definedName>
    <definedName name="TransAn">#REF!</definedName>
    <definedName name="TransCriteria">#REF!</definedName>
    <definedName name="transref">#REF!</definedName>
    <definedName name="TRDACT">#REF!</definedName>
    <definedName name="TRDCALC">#REF!</definedName>
    <definedName name="TRDCALC2">#REF!</definedName>
    <definedName name="TRDWD">#REF!</definedName>
    <definedName name="TREE">#REF!</definedName>
    <definedName name="treeList" hidden="1">"10000000000000000000000000000000000000000000000000000000000000000000000000000000000000000000000000000000000000000000000000000000000000000000000000000000000000000000000000000000000000000000000000000000"</definedName>
    <definedName name="trevor"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1"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2"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3" hidden="1">{TRUE,TRUE,-1.25,-15.5,604.5,369,FALSE,FALSE,TRUE,TRUE,0,1,83,1,38,4,5,4,TRUE,TRUE,3,TRUE,1,TRUE,75,"Swvu.inputs._.raw._.data.","ACwvu.inputs._.raw._.data.",#N/A,FALSE,FALSE,0.5,0.5,0.5,0.5,2,"&amp;F","&amp;A&amp;RPage &amp;P",FALSE,FALSE,FALSE,FALSE,1,60,#N/A,#N/A,"=R1C61:R53C89","=C1:C5",#N/A,#N/A,FALSE,FALSE,FALSE,1,600,600,FALSE,FALSE,TRUE,TRUE,TRUE}</definedName>
    <definedName name="Trigger_SludgeCostsAdded">#REF!</definedName>
    <definedName name="Trigger1">#REF!</definedName>
    <definedName name="Trigger2">#REF!</definedName>
    <definedName name="Triggers">#REF!</definedName>
    <definedName name="trunk">#REF!</definedName>
    <definedName name="trunl">#REF!</definedName>
    <definedName name="TSTFEE">#REF!</definedName>
    <definedName name="TSTFEEPRINT">#REF!</definedName>
    <definedName name="TT">#REF!</definedName>
    <definedName name="TTA_B_Waste">#REF!</definedName>
    <definedName name="TTA_B_Water">#REF!</definedName>
    <definedName name="TTA_CM_Waste">#REF!</definedName>
    <definedName name="TTA_CM_Water">#REF!</definedName>
    <definedName name="TTA_Q2RF_Waste">#REF!</definedName>
    <definedName name="TTA_Q2RF_Water">#REF!</definedName>
    <definedName name="TTA_Y3_B_Waste">#REF!</definedName>
    <definedName name="TTA_Y3_B_Water">#REF!</definedName>
    <definedName name="TTA_Y3_Q2RF_Waste">#REF!</definedName>
    <definedName name="TTA_Y3_Q2RF_Water">#REF!</definedName>
    <definedName name="TTQI_B_Waste">#REF!</definedName>
    <definedName name="TTQI_B_Water">#REF!</definedName>
    <definedName name="TTQI_CM_Waste">#REF!</definedName>
    <definedName name="TTQI_CM_Water">#REF!</definedName>
    <definedName name="TTQI_Q2RF_Waste">#REF!</definedName>
    <definedName name="TTQI_Q2RF_Water">#REF!</definedName>
    <definedName name="TTQI_Y3_B_Waste">#REF!</definedName>
    <definedName name="TTQI_Y3_B_Water">#REF!</definedName>
    <definedName name="TTQI_Y3_Q2RF_Waste">#REF!</definedName>
    <definedName name="TTQI_Y3_Q2RF_Water">#REF!</definedName>
    <definedName name="TTR">OFFSET(#REF!,0,0,COUNTA(#REF!),15)</definedName>
    <definedName name="ttt">{#N/A,#N/A,FALSE,"Summary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2">{#N/A,#N/A,FALSE,"Summary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3">{#N/A,#N/A,FALSE,"Summary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B_Total">#REF!</definedName>
    <definedName name="TTT_CM_Total">#REF!</definedName>
    <definedName name="TTT_Q2RF_Total">#REF!</definedName>
    <definedName name="TTT_Y3_B_Total">#REF!</definedName>
    <definedName name="TTT_Y3_Q2RF_Total">#REF!</definedName>
    <definedName name="turls">#REF!</definedName>
    <definedName name="TurnoverCats">#REF!</definedName>
    <definedName name="TV">#REF!</definedName>
    <definedName name="TVDate">#REF!</definedName>
    <definedName name="TVMultiple">#REF!</definedName>
    <definedName name="TVYear">#REF!</definedName>
    <definedName name="TWcat">#REF!</definedName>
    <definedName name="two">#REF!</definedName>
    <definedName name="TwoA">#REF!</definedName>
    <definedName name="TWP_B_Waste">#REF!</definedName>
    <definedName name="TWP_B_Water">#REF!</definedName>
    <definedName name="TWP_CM_Waste">#REF!</definedName>
    <definedName name="TWP_CM_Water">#REF!</definedName>
    <definedName name="TWP_Q2RF_Waste">#REF!</definedName>
    <definedName name="TWP_Q2RF_Water">#REF!</definedName>
    <definedName name="TWP_Y3_B_Waste">#REF!</definedName>
    <definedName name="TWP_Y3_B_Water">#REF!</definedName>
    <definedName name="TWP_Y3_Q2RF_Waste">#REF!</definedName>
    <definedName name="TWP_Y3_Q2RF_Water">#REF!</definedName>
    <definedName name="TWsummary">#REF!</definedName>
    <definedName name="TWto">#REF!</definedName>
    <definedName name="TYAMTH">#REF!</definedName>
    <definedName name="TYPE">#REF!</definedName>
    <definedName name="TypeCo">#REF!</definedName>
    <definedName name="UAct">#REF!</definedName>
    <definedName name="UAE">#REF!</definedName>
    <definedName name="Uall">#REF!</definedName>
    <definedName name="UB">#REF!</definedName>
    <definedName name="UBCCP">#REF!</definedName>
    <definedName name="UEL">#REF!</definedName>
    <definedName name="UFC">#REF!</definedName>
    <definedName name="Umbuchung">#REF!</definedName>
    <definedName name="UmbuchungBau">#REF!</definedName>
    <definedName name="UmbuchungE">#REF!</definedName>
    <definedName name="UmbuchungU">#REF!</definedName>
    <definedName name="umps1314">#REF!</definedName>
    <definedName name="umps1415">#REF!</definedName>
    <definedName name="umps1415a">#REF!</definedName>
    <definedName name="umtd">#REF!</definedName>
    <definedName name="Underground_Pass_CO2">#REF!</definedName>
    <definedName name="Underground_Pass_km">#REF!</definedName>
    <definedName name="UnitCats">#REF!</definedName>
    <definedName name="United_Utilities_Water">Lists!$J$5:$J$71</definedName>
    <definedName name="Units">#REF!</definedName>
    <definedName name="Unknown_Fuel_CO2">#REF!</definedName>
    <definedName name="Unknown_Fuel_Miles">#REF!</definedName>
    <definedName name="unkrpi1213">#REF!</definedName>
    <definedName name="unkrpi1314">#REF!</definedName>
    <definedName name="Unmeasured_Billing">#REF!</definedName>
    <definedName name="Unmeasured_Billing1">#REF!</definedName>
    <definedName name="UR">#REF!</definedName>
    <definedName name="urtf">#REF!</definedName>
    <definedName name="USCS1">#REF!</definedName>
    <definedName name="USCS2">#REF!</definedName>
    <definedName name="UserName">#REF!</definedName>
    <definedName name="UserRole">#REF!</definedName>
    <definedName name="USSLInt03H2">#REF!</definedName>
    <definedName name="USSLInt03H2Date">#REF!</definedName>
    <definedName name="UTR">#REF!</definedName>
    <definedName name="UWCS1">#REF!</definedName>
    <definedName name="UWCS2">#REF!</definedName>
    <definedName name="VAL_LIST" hidden="1">#REF!</definedName>
    <definedName name="ValDate">#REF!</definedName>
    <definedName name="Valuation">#REF!</definedName>
    <definedName name="Valuation_Switch">#REF!</definedName>
    <definedName name="Var_AP_List">OFFSET(#REF!,0,0,5-COUNTBLANK(#REF!),1)</definedName>
    <definedName name="Var_AP_List2">OFFSET(#REF!,#REF!,0,#REF!)</definedName>
    <definedName name="VarRev">#REF!</definedName>
    <definedName name="VAT">#REF!</definedName>
    <definedName name="VB">#REF!</definedName>
    <definedName name="Version_area">#REF!</definedName>
    <definedName name="vlook_mon">#REF!</definedName>
    <definedName name="Volume_change_0708">#REF!</definedName>
    <definedName name="Volume_change_0809">#REF!</definedName>
    <definedName name="Volume_change_0910">#REF!</definedName>
    <definedName name="Volume_Drinking">#REF!</definedName>
    <definedName name="Volume_Wastewater">#REF!</definedName>
    <definedName name="VolumeSens">#REF!</definedName>
    <definedName name="Vorjahr">#REF!-365</definedName>
    <definedName name="Vorjahr_1">#REF!-365</definedName>
    <definedName name="Vorjahr_2">#REF!-365</definedName>
    <definedName name="Vorjahr_3">#REF!-365</definedName>
    <definedName name="Vow">#REF!</definedName>
    <definedName name="vowinc">#REF!</definedName>
    <definedName name="VSH_H">#REF!</definedName>
    <definedName name="VSH_S">#REF!</definedName>
    <definedName name="vvvv" hidden="1">{#N/A,#N/A,FALSE,"D9-NWWG";#N/A,#N/A,FALSE,"F2-WMG";#N/A,#N/A,FALSE,"F3-WWMG"}</definedName>
    <definedName name="vvvv_2" hidden="1">{#N/A,#N/A,FALSE,"D9-NWWG";#N/A,#N/A,FALSE,"F2-WMG";#N/A,#N/A,FALSE,"F3-WWMG"}</definedName>
    <definedName name="vvvv_3" hidden="1">{#N/A,#N/A,FALSE,"D9-NWWG";#N/A,#N/A,FALSE,"F2-WMG";#N/A,#N/A,FALSE,"F3-WWMG"}</definedName>
    <definedName name="vvvv_4" hidden="1">{#N/A,#N/A,FALSE,"D9-NWWG";#N/A,#N/A,FALSE,"F2-WMG";#N/A,#N/A,FALSE,"F3-WWMG"}</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ACC">#REF!</definedName>
    <definedName name="WAN">#REF!</definedName>
    <definedName name="WARGRAVE_STW">#REF!</definedName>
    <definedName name="WaSC">#REF!</definedName>
    <definedName name="waste">#REF!</definedName>
    <definedName name="WATER">#REF!</definedName>
    <definedName name="Water_Fixed_charge_increase_0708">#REF!</definedName>
    <definedName name="Water_Fixed_charge_increase_0809">#REF!</definedName>
    <definedName name="Water_Fixed_charge_increase_0910">#REF!</definedName>
    <definedName name="Water_Unwind_to_01_06_00">#REF!</definedName>
    <definedName name="WaterBC">#REF!</definedName>
    <definedName name="WaterOnly">#REF!</definedName>
    <definedName name="WB_Abgang">#REF!</definedName>
    <definedName name="WB_AbgangTWA">#REF!</definedName>
    <definedName name="WB_Beginn">#REF!</definedName>
    <definedName name="WB_Ende">#REF!</definedName>
    <definedName name="WB_UmbuchungenE">#REF!</definedName>
    <definedName name="WB_UmbuchungenGesamt">#REF!</definedName>
    <definedName name="WB_UmbuchungenU">#REF!</definedName>
    <definedName name="WB_UmbuchungTWA">#REF!</definedName>
    <definedName name="WB_UmglSubv">#REF!</definedName>
    <definedName name="WCCommitFee">#REF!</definedName>
    <definedName name="WCF.Commit.Fee">#REF!</definedName>
    <definedName name="WCF.Size">#REF!</definedName>
    <definedName name="WCFacility">#REF!</definedName>
    <definedName name="WCMI">#REF!</definedName>
    <definedName name="WD">#REF!</definedName>
    <definedName name="We">#REF!</definedName>
    <definedName name="Week">#REF!</definedName>
    <definedName name="Week_Ending">#REF!</definedName>
    <definedName name="Week_number">#REF!</definedName>
    <definedName name="WeekBillingData">#REF!</definedName>
    <definedName name="Weekending">#REF!</definedName>
    <definedName name="WeekKPIs">#REF!</definedName>
    <definedName name="Weekly">#REF!</definedName>
    <definedName name="well">#REF!</definedName>
    <definedName name="Wessex_Water">Lists!$O$5:$O$33</definedName>
    <definedName name="wholesale_cost_centres">#REF!</definedName>
    <definedName name="WILTON">#REF!</definedName>
    <definedName name="WindFarm">#REF!</definedName>
    <definedName name="WIT">#REF!</definedName>
    <definedName name="wne">#REF!</definedName>
    <definedName name="Woffs">#REF!</definedName>
    <definedName name="Working.Capital.Adjustment">#REF!</definedName>
    <definedName name="workingdays">#REF!</definedName>
    <definedName name="Worksheet">#REF!</definedName>
    <definedName name="WPA">#REF!</definedName>
    <definedName name="WPS_OUTPUT_FOR_JR03">#REF!</definedName>
    <definedName name="wqkdaa">#REF!</definedName>
    <definedName name="wqkdqr">#REF!</definedName>
    <definedName name="wqksch">#REF!</definedName>
    <definedName name="WRG">#REF!</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hidden="1">{#N/A,#N/A,FALSE,"D9-NWWG";#N/A,#N/A,FALSE,"F2-WMG";#N/A,#N/A,FALSE,"F3-WWMG"}</definedName>
    <definedName name="wrn.a.._.IRG._.Colours._2" hidden="1">{#N/A,#N/A,FALSE,"D9-NWWG";#N/A,#N/A,FALSE,"F2-WMG";#N/A,#N/A,FALSE,"F3-WWMG"}</definedName>
    <definedName name="wrn.a.._.IRG._.Colours._3" hidden="1">{#N/A,#N/A,FALSE,"D9-NWWG";#N/A,#N/A,FALSE,"F2-WMG";#N/A,#N/A,FALSE,"F3-WWMG"}</definedName>
    <definedName name="wrn.a.._.IRG._.Colours._4" hidden="1">{#N/A,#N/A,FALSE,"D9-NWWG";#N/A,#N/A,FALSE,"F2-WMG";#N/A,#N/A,FALSE,"F3-WWMG"}</definedName>
    <definedName name="wrn.a.._.IRG.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ging._.and._.Trend._.Analysis."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endix._2" hidden="1">{#N/A,#N/A,TRUE,"Lines";#N/A,#N/A,TRUE,"Stations";#N/A,#N/A,TRUE,"Cap. Expenses";#N/A,#N/A,TRUE,"Land";#N/A,#N/A,TRUE,"Cen Proces Sys";#N/A,#N/A,TRUE,"telecom";#N/A,#N/A,TRUE,"Other"}</definedName>
    <definedName name="wrn.Appendix._3" hidden="1">{#N/A,#N/A,TRUE,"Lines";#N/A,#N/A,TRUE,"Stations";#N/A,#N/A,TRUE,"Cap. Expenses";#N/A,#N/A,TRUE,"Land";#N/A,#N/A,TRUE,"Cen Proces Sys";#N/A,#N/A,TRUE,"telecom";#N/A,#N/A,TRUE,"Other"}</definedName>
    <definedName name="wrn.Appendix._4" hidden="1">{#N/A,#N/A,TRUE,"Lines";#N/A,#N/A,TRUE,"Stations";#N/A,#N/A,TRUE,"Cap. Expenses";#N/A,#N/A,TRUE,"Land";#N/A,#N/A,TRUE,"Cen Proces Sys";#N/A,#N/A,TRUE,"telecom";#N/A,#N/A,TRUE,"Other"}</definedName>
    <definedName name="wrn.c.._.PK._.Finance." hidden="1">{"A3-DivDirNWW_ClosedView",#N/A,FALSE,"A3-DivDirNWW";#N/A,#N/A,FALSE,"A4-DivDirNWW";#N/A,#N/A,FALSE,"B1-Co&amp;RegSum";#N/A,#N/A,FALSE,"C5-NWWRegView";#N/A,#N/A,FALSE,"H2-DivDirs2";#N/A,#N/A,FALSE,"C4-NorPro"}</definedName>
    <definedName name="wrn.c.._.PK._.Finance._2" hidden="1">{"A3-DivDirNWW_ClosedView",#N/A,FALSE,"A3-DivDirNWW";#N/A,#N/A,FALSE,"A4-DivDirNWW";#N/A,#N/A,FALSE,"B1-Co&amp;RegSum";#N/A,#N/A,FALSE,"C5-NWWRegView";#N/A,#N/A,FALSE,"H2-DivDirs2";#N/A,#N/A,FALSE,"C4-NorPro"}</definedName>
    <definedName name="wrn.c.._.PK._.Finance._3" hidden="1">{"A3-DivDirNWW_ClosedView",#N/A,FALSE,"A3-DivDirNWW";#N/A,#N/A,FALSE,"A4-DivDirNWW";#N/A,#N/A,FALSE,"B1-Co&amp;RegSum";#N/A,#N/A,FALSE,"C5-NWWRegView";#N/A,#N/A,FALSE,"H2-DivDirs2";#N/A,#N/A,FALSE,"C4-NorPro"}</definedName>
    <definedName name="wrn.c.._.PK._.Finance._4" hidden="1">{"A3-DivDirNWW_ClosedView",#N/A,FALSE,"A3-DivDirNWW";#N/A,#N/A,FALSE,"A4-DivDirNWW";#N/A,#N/A,FALSE,"B1-Co&amp;RegSum";#N/A,#N/A,FALSE,"C5-NWWRegView";#N/A,#N/A,FALSE,"H2-DivDirs2";#N/A,#N/A,FALSE,"C4-NorPro"}</definedName>
    <definedName name="wrn.DCF." hidden="1">{#N/A,#N/A,FALSE,"DCF EBITDA Multiple";#N/A,#N/A,FALSE,"DCF Perpetual Growth"}</definedName>
    <definedName name="wrn.DCF._2" hidden="1">{#N/A,#N/A,FALSE,"DCF EBITDA Multiple";#N/A,#N/A,FALSE,"DCF Perpetual Growth"}</definedName>
    <definedName name="wrn.DCF._3" hidden="1">{#N/A,#N/A,FALSE,"DCF EBITDA Multiple";#N/A,#N/A,FALSE,"DCF Perpetual Growth"}</definedName>
    <definedName name="wrn.DCF._4" hidden="1">{#N/A,#N/A,FALSE,"DCF EBITDA Multiple";#N/A,#N/A,FALSE,"DCF Perpetual Growth"}</definedName>
    <definedName name="wrn.Debt._.Movement._.Report."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2"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3"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4"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4"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_.Pack." hidden="1">{#N/A,#N/A,FALSE,"Summary";#N/A,#N/A,FALSE,"Assumptions";#N/A,#N/A,FALSE,"Scenarios";#N/A,#N/A,FALSE,"LBE (Base)";#N/A,#N/A,FALSE,"Scen A";#N/A,#N/A,FALSE,"Scen B";"Debt Paydown Scenario",#N/A,FALSE,"Cash in Bank";#N/A,#N/A,FALSE,"Debt&amp;Equity Rec"}</definedName>
    <definedName name="wrn.Full._.Pack._1" hidden="1">{#N/A,#N/A,FALSE,"Summary";#N/A,#N/A,FALSE,"Assumptions";#N/A,#N/A,FALSE,"Scenarios";#N/A,#N/A,FALSE,"LBE (Base)";#N/A,#N/A,FALSE,"Scen A";#N/A,#N/A,FALSE,"Scen B";"Debt Paydown Scenario",#N/A,FALSE,"Cash in Bank";#N/A,#N/A,FALSE,"Debt&amp;Equity Rec"}</definedName>
    <definedName name="wrn.Full._.Pack._2" hidden="1">{#N/A,#N/A,FALSE,"Summary";#N/A,#N/A,FALSE,"Assumptions";#N/A,#N/A,FALSE,"Scenarios";#N/A,#N/A,FALSE,"LBE (Base)";#N/A,#N/A,FALSE,"Scen A";#N/A,#N/A,FALSE,"Scen B";"Debt Paydown Scenario",#N/A,FALSE,"Cash in Bank";#N/A,#N/A,FALSE,"Debt&amp;Equity Rec"}</definedName>
    <definedName name="wrn.Full._.Pack._3" hidden="1">{#N/A,#N/A,FALSE,"Summary";#N/A,#N/A,FALSE,"Assumptions";#N/A,#N/A,FALSE,"Scenarios";#N/A,#N/A,FALSE,"LBE (Base)";#N/A,#N/A,FALSE,"Scen A";#N/A,#N/A,FALSE,"Scen B";"Debt Paydown Scenario",#N/A,FALSE,"Cash in Bank";#N/A,#N/A,FALSE,"Debt&amp;Equity Rec"}</definedName>
    <definedName name="wrn.GMC._.02_03." hidden="1">{"P&amp;L rec",#N/A,FALSE,"Sheet1";"Proposed recharges",#N/A,FALSE,"Sheet1"}</definedName>
    <definedName name="wrn.GMC._.02_03._2" hidden="1">{"P&amp;L rec",#N/A,FALSE,"Sheet1";"Proposed recharges",#N/A,FALSE,"Sheet1"}</definedName>
    <definedName name="wrn.GMC._.02_03._3" hidden="1">{"P&amp;L rec",#N/A,FALSE,"Sheet1";"Proposed recharges",#N/A,FALSE,"Sheet1"}</definedName>
    <definedName name="wrn.GMC._.02_03._4" hidden="1">{"P&amp;L rec",#N/A,FALSE,"Sheet1";"Proposed recharges",#N/A,FALSE,"Sheet1"}</definedName>
    <definedName name="wrn.h.._.Overview._.Summary." hidden="1">{"K1-Overview1",#N/A,FALSE,"K1-Overview";"K1-Overview2",#N/A,FALSE,"K1-Overview";"K1-Overview3 BUD &amp; CUR",#N/A,FALSE,"K1-Overview"}</definedName>
    <definedName name="wrn.h.._.Overview._.Summary._2" hidden="1">{"K1-Overview1",#N/A,FALSE,"K1-Overview";"K1-Overview2",#N/A,FALSE,"K1-Overview";"K1-Overview3 BUD &amp; CUR",#N/A,FALSE,"K1-Overview"}</definedName>
    <definedName name="wrn.h.._.Overview._.Summary._3" hidden="1">{"K1-Overview1",#N/A,FALSE,"K1-Overview";"K1-Overview2",#N/A,FALSE,"K1-Overview";"K1-Overview3 BUD &amp; CUR",#N/A,FALSE,"K1-Overview"}</definedName>
    <definedName name="wrn.h.._.Overview._.Summary._4" hidden="1">{"K1-Overview1",#N/A,FALSE,"K1-Overview";"K1-Overview2",#N/A,FALSE,"K1-Overview";"K1-Overview3 BUD &amp; CUR",#N/A,FALSE,"K1-Overview"}</definedName>
    <definedName name="wrn.Historical._.Cost._.PWC." hidden="1">{#N/A,#N/A,TRUE,"Cover His PWC";#N/A,#N/A,TRUE,"P&amp;L";#N/A,#N/A,TRUE,"BS";#N/A,#N/A,TRUE,"Depreciation";#N/A,#N/A,TRUE,"GRAPHS";#N/A,#N/A,TRUE,"DCF EBITDA Multiple";#N/A,#N/A,TRUE,"DCF Perpetual Growth"}</definedName>
    <definedName name="wrn.Historical._.Cost._.PWC._2" hidden="1">{#N/A,#N/A,TRUE,"Cover His PWC";#N/A,#N/A,TRUE,"P&amp;L";#N/A,#N/A,TRUE,"BS";#N/A,#N/A,TRUE,"Depreciation";#N/A,#N/A,TRUE,"GRAPHS";#N/A,#N/A,TRUE,"DCF EBITDA Multiple";#N/A,#N/A,TRUE,"DCF Perpetual Growth"}</definedName>
    <definedName name="wrn.Historical._.Cost._.PWC._3" hidden="1">{#N/A,#N/A,TRUE,"Cover His PWC";#N/A,#N/A,TRUE,"P&amp;L";#N/A,#N/A,TRUE,"BS";#N/A,#N/A,TRUE,"Depreciation";#N/A,#N/A,TRUE,"GRAPHS";#N/A,#N/A,TRUE,"DCF EBITDA Multiple";#N/A,#N/A,TRUE,"DCF Perpetual Growth"}</definedName>
    <definedName name="wrn.Historical._.Cost._.PWC._4"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_2" hidden="1">{#N/A,#N/A,TRUE,"Cover His T";#N/A,#N/A,TRUE,"P&amp;L";#N/A,#N/A,TRUE,"BS";#N/A,#N/A,TRUE,"Depreciation";#N/A,#N/A,TRUE,"GRAPHS";#N/A,#N/A,TRUE,"DCF EBITDA Multiple";#N/A,#N/A,TRUE,"DCF Perpetual Growth"}</definedName>
    <definedName name="wrn.Historical._.Cost._.TenneT._3" hidden="1">{#N/A,#N/A,TRUE,"Cover His T";#N/A,#N/A,TRUE,"P&amp;L";#N/A,#N/A,TRUE,"BS";#N/A,#N/A,TRUE,"Depreciation";#N/A,#N/A,TRUE,"GRAPHS";#N/A,#N/A,TRUE,"DCF EBITDA Multiple";#N/A,#N/A,TRUE,"DCF Perpetual Growth"}</definedName>
    <definedName name="wrn.Historical._.Cost._.TenneT._4" hidden="1">{#N/A,#N/A,TRUE,"Cover His T";#N/A,#N/A,TRUE,"P&amp;L";#N/A,#N/A,TRUE,"BS";#N/A,#N/A,TRUE,"Depreciation";#N/A,#N/A,TRUE,"GRAPHS";#N/A,#N/A,TRUE,"DCF EBITDA Multiple";#N/A,#N/A,TRUE,"DCF Perpetual Growth"}</definedName>
    <definedName name="wrn.i.._.NWW._.Board._.Report._.Data." hidden="1">{"C3-RegView   Board Report Data",#N/A,FALSE,"C3-RegView"}</definedName>
    <definedName name="wrn.i.._.NWW._.Board._.Report._.Data._2" hidden="1">{"C3-RegView   Board Report Data",#N/A,FALSE,"C3-RegView"}</definedName>
    <definedName name="wrn.i.._.NWW._.Board._.Report._.Data._3" hidden="1">{"C3-RegView   Board Report Data",#N/A,FALSE,"C3-RegView"}</definedName>
    <definedName name="wrn.i.._.NWW._.Board._.Report._.Data._4" hidden="1">{"C3-RegView   Board Report Data",#N/A,FALSE,"C3-RegView"}</definedName>
    <definedName name="wrn.INTEREST._.MODEL." hidden="1">{#N/A,#N/A,FALSE,"End Cash";#N/A,#N/A,FALSE,"AVG";#N/A,#N/A,FALSE,"Adj to Avg";#N/A,#N/A,FALSE,"Adjusted Average";#N/A,#N/A,FALSE,"Rates";#N/A,#N/A,FALSE,"P&amp;L Interest";#N/A,#N/A,FALSE,"Cash Interest"}</definedName>
    <definedName name="wrn.INTEREST._.MODEL._2" hidden="1">{#N/A,#N/A,FALSE,"End Cash";#N/A,#N/A,FALSE,"AVG";#N/A,#N/A,FALSE,"Adj to Avg";#N/A,#N/A,FALSE,"Adjusted Average";#N/A,#N/A,FALSE,"Rates";#N/A,#N/A,FALSE,"P&amp;L Interest";#N/A,#N/A,FALSE,"Cash Interest"}</definedName>
    <definedName name="wrn.INTEREST._.MODEL._3" hidden="1">{#N/A,#N/A,FALSE,"End Cash";#N/A,#N/A,FALSE,"AVG";#N/A,#N/A,FALSE,"Adj to Avg";#N/A,#N/A,FALSE,"Adjusted Average";#N/A,#N/A,FALSE,"Rates";#N/A,#N/A,FALSE,"P&amp;L Interest";#N/A,#N/A,FALSE,"Cash Interest"}</definedName>
    <definedName name="wrn.INTEREST._.MODEL._4" hidden="1">{#N/A,#N/A,FALSE,"End Cash";#N/A,#N/A,FALSE,"AVG";#N/A,#N/A,FALSE,"Adj to Avg";#N/A,#N/A,FALSE,"Adjusted Average";#N/A,#N/A,FALSE,"Rates";#N/A,#N/A,FALSE,"P&amp;L Interest";#N/A,#N/A,FALSE,"Cash Interest"}</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4"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2"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3"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4"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2"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3"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4"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2"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3"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4"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L." hidden="1">{"ITA_1_PL",#N/A,FALSE,"Print - PL";"ITA_2_PL",#N/A,FALSE,"Print - PL";"ITA_Group_PL",#N/A,FALSE,"Print - PL"}</definedName>
    <definedName name="wrn.Print._.PL._2" hidden="1">{"ITA_1_PL",#N/A,FALSE,"Print - PL";"ITA_2_PL",#N/A,FALSE,"Print - PL";"ITA_Group_PL",#N/A,FALSE,"Print - PL"}</definedName>
    <definedName name="wrn.Print._.PL._3" hidden="1">{"ITA_1_PL",#N/A,FALSE,"Print - PL";"ITA_2_PL",#N/A,FALSE,"Print - PL";"ITA_Group_PL",#N/A,FALSE,"Print - PL"}</definedName>
    <definedName name="wrn.Print._.PL._4" hidden="1">{"ITA_1_PL",#N/A,FALSE,"Print - PL";"ITA_2_PL",#N/A,FALSE,"Print - PL";"ITA_Group_PL",#N/A,FALSE,"Print - PL"}</definedName>
    <definedName name="wrn.Rating._.Pack." hidden="1">{#N/A,#N/A,TRUE,"TEG Ratios £";#N/A,#N/A,TRUE,"TEG IS £";#N/A,#N/A,TRUE,"TEG  CF £";#N/A,#N/A,TRUE,"Assumptions";#N/A,#N/A,TRUE,"Working Assumptions"}</definedName>
    <definedName name="wrn.Rating._.Pack._1" hidden="1">{#N/A,#N/A,TRUE,"TEG Ratios £";#N/A,#N/A,TRUE,"TEG IS £";#N/A,#N/A,TRUE,"TEG  CF £";#N/A,#N/A,TRUE,"Assumptions";#N/A,#N/A,TRUE,"Working Assumptions"}</definedName>
    <definedName name="wrn.Rating._.Pack._2" hidden="1">{#N/A,#N/A,TRUE,"TEG Ratios £";#N/A,#N/A,TRUE,"TEG IS £";#N/A,#N/A,TRUE,"TEG  CF £";#N/A,#N/A,TRUE,"Assumptions";#N/A,#N/A,TRUE,"Working Assumptions"}</definedName>
    <definedName name="wrn.Rating._.Pack._3"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Replacement._.Cost._2" hidden="1">{#N/A,#N/A,TRUE,"Cover Repl";#N/A,#N/A,TRUE,"P&amp;L";#N/A,#N/A,TRUE,"P&amp;L (2)";#N/A,#N/A,TRUE,"BS";#N/A,#N/A,TRUE,"Depreciation";#N/A,#N/A,TRUE,"GRAPHS";#N/A,#N/A,TRUE,"DCF EBITDA Multiple";#N/A,#N/A,TRUE,"DCF Perpetual Growth"}</definedName>
    <definedName name="wrn.Replacement._.Cost._3" hidden="1">{#N/A,#N/A,TRUE,"Cover Repl";#N/A,#N/A,TRUE,"P&amp;L";#N/A,#N/A,TRUE,"P&amp;L (2)";#N/A,#N/A,TRUE,"BS";#N/A,#N/A,TRUE,"Depreciation";#N/A,#N/A,TRUE,"GRAPHS";#N/A,#N/A,TRUE,"DCF EBITDA Multiple";#N/A,#N/A,TRUE,"DCF Perpetual Growth"}</definedName>
    <definedName name="wrn.Replacement._.Cost._4" hidden="1">{#N/A,#N/A,TRUE,"Cover Repl";#N/A,#N/A,TRUE,"P&amp;L";#N/A,#N/A,TRUE,"P&amp;L (2)";#N/A,#N/A,TRUE,"BS";#N/A,#N/A,TRUE,"Depreciation";#N/A,#N/A,TRUE,"GRAPHS";#N/A,#N/A,TRUE,"DCF EBITDA Multiple";#N/A,#N/A,TRUE,"DCF Perpetual Growth"}</definedName>
    <definedName name="wrn.Segment._.Report." hidden="1">{"Segment Report",#N/A,FALSE,"Reports"}</definedName>
    <definedName name="wrn.Segment._.Report._2" hidden="1">{"Segment Report",#N/A,FALSE,"Reports"}</definedName>
    <definedName name="wrn.Segment._.Report._3" hidden="1">{"Segment Report",#N/A,FALSE,"Reports"}</definedName>
    <definedName name="wrn.Segment._.Report._4" hidden="1">{"Segment Report",#N/A,FALSE,"Reports"}</definedName>
    <definedName name="wrn.Umeasured._.Segmentation." hidden="1">{"Unmeasured Segmentation",#N/A,FALSE,"A"}</definedName>
    <definedName name="wrn.Umeasured._.Segmentation._2" hidden="1">{"Unmeasured Segmentation",#N/A,FALSE,"A"}</definedName>
    <definedName name="wrn.Umeasured._.Segmentation._3" hidden="1">{"Unmeasured Segmentation",#N/A,FALSE,"A"}</definedName>
    <definedName name="wrn.Umeasured._.Segmentation._4" hidden="1">{"Unmeasured Segmentation",#N/A,FALSE,"A"}</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4"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riance._.Analysis." hidden="1">{#N/A,#N/A,TRUE,"Var. to Nov Figures";#N/A,#N/A,TRUE,"TEG Ratios £";#N/A,#N/A,TRUE,"Nov Figures"}</definedName>
    <definedName name="wrn.Variance._.Analysis._1" hidden="1">{#N/A,#N/A,TRUE,"Var. to Nov Figures";#N/A,#N/A,TRUE,"TEG Ratios £";#N/A,#N/A,TRUE,"Nov Figures"}</definedName>
    <definedName name="wrn.Variance._.Analysis._2" hidden="1">{#N/A,#N/A,TRUE,"Var. to Nov Figures";#N/A,#N/A,TRUE,"TEG Ratios £";#N/A,#N/A,TRUE,"Nov Figures"}</definedName>
    <definedName name="wrn.Variance._.Analysis._3" hidden="1">{#N/A,#N/A,TRUE,"Var. to Nov Figures";#N/A,#N/A,TRUE,"TEG Ratios £";#N/A,#N/A,TRUE,"Nov Figures"}</definedName>
    <definedName name="wrn.Volume._.Trends." hidden="1">{"Volume Trends",#N/A,FALSE,"A"}</definedName>
    <definedName name="wrn.Volume._.Trends._2" hidden="1">{"Volume Trends",#N/A,FALSE,"A"}</definedName>
    <definedName name="wrn.Volume._.Trends._3" hidden="1">{"Volume Trends",#N/A,FALSE,"A"}</definedName>
    <definedName name="wrn.Volume._.Trends._4" hidden="1">{"Volume Trends",#N/A,FALSE,"A"}</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1">{"bal",#N/A,FALSE,"working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wrn.wpapers._2" hidden="1">{"bal",#N/A,FALSE,"working papers";"income",#N/A,FALSE,"working papers"}</definedName>
    <definedName name="wrn.wpapers._3" hidden="1">{"bal",#N/A,FALSE,"working papers";"income",#N/A,FALSE,"working papers"}</definedName>
    <definedName name="wrn.wpapers._4" hidden="1">{"bal",#N/A,FALSE,"working papers";"income",#N/A,FALSE,"working papers"}</definedName>
    <definedName name="WRP">#REF!</definedName>
    <definedName name="WTW">#REF!</definedName>
    <definedName name="WTW_Sludge_Lagoon">#REF!</definedName>
    <definedName name="WTW_Sludge_Land">#REF!</definedName>
    <definedName name="WTW_Sludge_Landfill">#REF!</definedName>
    <definedName name="WTWSludge_Lagoon_EF_CH4">#REF!</definedName>
    <definedName name="WTWSludge_Lagoon_EF_N2O">#REF!</definedName>
    <definedName name="WTWSludge_Land_EF_CH4">#REF!</definedName>
    <definedName name="WTWSludge_Land_EF_N2O">#REF!</definedName>
    <definedName name="WTWSludge_Landfill_EF_CH4">#REF!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01BAL">#REF!</definedName>
    <definedName name="WW01OPBAL">#REF!</definedName>
    <definedName name="ww01p2">#REF!</definedName>
    <definedName name="WW01P2BS">#REF!</definedName>
    <definedName name="WWG_AUD">#REF!</definedName>
    <definedName name="WWG_GBP">#REF!</definedName>
    <definedName name="wwopbal">#REF!</definedName>
    <definedName name="WX_A_H">#REF!</definedName>
    <definedName name="WX_A_L">#REF!</definedName>
    <definedName name="WX_A_M">#REF!</definedName>
    <definedName name="WX_AW_H">#REF!</definedName>
    <definedName name="WX_AW_L">#REF!</definedName>
    <definedName name="WX_AW_M">#REF!</definedName>
    <definedName name="WX_E">#REF!</definedName>
    <definedName name="WX_W">#REF!</definedName>
    <definedName name="x">#REF!</definedName>
    <definedName name="xdcvdsf">#REF!</definedName>
    <definedName name="Xes">#REF!</definedName>
    <definedName name="XL_DEFAULTS" hidden="1">#REF!</definedName>
    <definedName name="Xmas_Meal">#REF!</definedName>
    <definedName name="xx">#REF!</definedName>
    <definedName name="XXX">#REF!</definedName>
    <definedName name="xxx1">#REF!</definedName>
    <definedName name="xxx10">#REF!</definedName>
    <definedName name="xxx11">#REF!</definedName>
    <definedName name="xxx12">#REF!</definedName>
    <definedName name="xxx13">#REF!</definedName>
    <definedName name="xxx14">#REF!</definedName>
    <definedName name="xxx15">#REF!</definedName>
    <definedName name="xxx16">#REF!</definedName>
    <definedName name="xxx17">#REF!</definedName>
    <definedName name="xxx18">#REF!</definedName>
    <definedName name="xxx19">#REF!</definedName>
    <definedName name="xxx2">#REF!</definedName>
    <definedName name="xxx20">#REF!</definedName>
    <definedName name="xxx21">#REF!</definedName>
    <definedName name="xxx22">#REF!</definedName>
    <definedName name="xxx23">#REF!</definedName>
    <definedName name="xxx24">#REF!</definedName>
    <definedName name="xxx25">#REF!</definedName>
    <definedName name="xxx26">#REF!</definedName>
    <definedName name="xxx27">#REF!</definedName>
    <definedName name="xxx28">#REF!</definedName>
    <definedName name="xxx29">#REF!</definedName>
    <definedName name="xxx3">#REF!</definedName>
    <definedName name="xxx30">#REF!</definedName>
    <definedName name="xxx31">#REF!</definedName>
    <definedName name="xxx32">#REF!</definedName>
    <definedName name="xxx33">#REF!</definedName>
    <definedName name="xxx34">#REF!</definedName>
    <definedName name="xxx35">#REF!</definedName>
    <definedName name="xxx36">#REF!</definedName>
    <definedName name="xxx37">#REF!</definedName>
    <definedName name="xxx38">#REF!</definedName>
    <definedName name="xxx39">#REF!</definedName>
    <definedName name="xxx4">#REF!</definedName>
    <definedName name="xxx40">#REF!</definedName>
    <definedName name="xxx41">#REF!</definedName>
    <definedName name="xxx42">#REF!</definedName>
    <definedName name="xxx43">#REF!</definedName>
    <definedName name="xxx44">#REF!</definedName>
    <definedName name="xxx45">#REF!</definedName>
    <definedName name="xxx46">#REF!</definedName>
    <definedName name="xxx47">#REF!</definedName>
    <definedName name="xxx48">#REF!</definedName>
    <definedName name="xxx49">#REF!</definedName>
    <definedName name="xxx5">#REF!</definedName>
    <definedName name="xxx50">#REF!</definedName>
    <definedName name="xxx51">#REF!</definedName>
    <definedName name="xxx52">#REF!</definedName>
    <definedName name="xxx53">#REF!</definedName>
    <definedName name="xxx54">#REF!</definedName>
    <definedName name="xxx55">#REF!</definedName>
    <definedName name="xxx56">#REF!</definedName>
    <definedName name="xxx57">#REF!</definedName>
    <definedName name="xxx58">#REF!</definedName>
    <definedName name="xxx59">#REF!</definedName>
    <definedName name="xxx6">#REF!</definedName>
    <definedName name="xxx60">#REF!</definedName>
    <definedName name="xxx61">#REF!</definedName>
    <definedName name="xxx62">#REF!</definedName>
    <definedName name="xxx63">#REF!</definedName>
    <definedName name="xxx64">#REF!</definedName>
    <definedName name="xxx65">#REF!</definedName>
    <definedName name="xxx66">#REF!</definedName>
    <definedName name="xxx67">#REF!</definedName>
    <definedName name="xxx68">#REF!</definedName>
    <definedName name="xxx69">#REF!</definedName>
    <definedName name="xxx7">#REF!</definedName>
    <definedName name="xxx70">#REF!</definedName>
    <definedName name="xxx71">#REF!</definedName>
    <definedName name="xxx8">#REF!</definedName>
    <definedName name="xxx9">#REF!</definedName>
    <definedName name="xxxx">#REF!</definedName>
    <definedName name="xxxxx">#REF!</definedName>
    <definedName name="xxxxxx">#REF!</definedName>
    <definedName name="y">#REF!</definedName>
    <definedName name="Y_A_H">#REF!</definedName>
    <definedName name="Y_A_L">#REF!</definedName>
    <definedName name="Y_A_M">#REF!</definedName>
    <definedName name="Y_A_N">#REF!</definedName>
    <definedName name="Y_AW_H">#REF!</definedName>
    <definedName name="Y_AW_L">#REF!</definedName>
    <definedName name="Y_AW_M">#REF!</definedName>
    <definedName name="Y_AW_N">#REF!</definedName>
    <definedName name="Y_E">#REF!</definedName>
    <definedName name="Year">#REF!</definedName>
    <definedName name="YEAR_B4_LAST">#REF!</definedName>
    <definedName name="YEAR_B4B4_LAST">#REF!</definedName>
    <definedName name="YEAR_B5_LAST">#REF!</definedName>
    <definedName name="Year_sewerage">OFFSET(#REF!,0,0,1,COUNTA(#REF!))</definedName>
    <definedName name="Year_water">OFFSET(#REF!,0,0,1,COUNTA(#REF!))</definedName>
    <definedName name="Year02">#REF!</definedName>
    <definedName name="Year03">#REF!</definedName>
    <definedName name="Year1">#REF!</definedName>
    <definedName name="Year1Dist">#REF!</definedName>
    <definedName name="Year1DistDate">#REF!</definedName>
    <definedName name="Year2">#REF!</definedName>
    <definedName name="Year3">#REF!</definedName>
    <definedName name="Year4">#REF!</definedName>
    <definedName name="YearDays">#REF!</definedName>
    <definedName name="YearMo">#REF!</definedName>
    <definedName name="YearRange_InputData">#REF!</definedName>
    <definedName name="YearVal">#REF!</definedName>
    <definedName name="Yellow_Cells">#REF!,#REF!,#REF!,#REF!,#REF!,#REF!,#REF!,#REF!,#REF!,#REF!,#REF!,#REF!,#REF!,#REF!,#REF!,#REF!,#REF!,#REF!,#REF!,#REF!,#REF!,#REF!,#REF!,#REF!</definedName>
    <definedName name="Yellow_Cells_Budget">#REF!,#REF!,#REF!,#REF!,#REF!,#REF!,#REF!,#REF!,#REF!,#REF!,#REF!,#REF!,#REF!,#REF!,#REF!,#REF!,#REF!,#REF!,#REF!,#REF!,#REF!,#REF!</definedName>
    <definedName name="yn_lu">#REF!</definedName>
    <definedName name="Yorkshire">#REF!</definedName>
    <definedName name="Yorkshire_Water">Lists!$Q$5:$Q$54</definedName>
    <definedName name="Yorkshire_Water_Services_Ltd">#REF!</definedName>
    <definedName name="Yorkshire2">#REF!</definedName>
    <definedName name="YOS">#REF!</definedName>
    <definedName name="YR">#REF!</definedName>
    <definedName name="yre">#REF!</definedName>
    <definedName name="YrEndDec">#REF!</definedName>
    <definedName name="YrEndMar">#REF!</definedName>
    <definedName name="YRR">#REF!</definedName>
    <definedName name="YrRptNos0809">#REF!</definedName>
    <definedName name="YrRptNos0910">#REF!</definedName>
    <definedName name="Yrtable">#REF!</definedName>
    <definedName name="YTD_Position">#REF!</definedName>
    <definedName name="yutytr" hidden="1">#REF!</definedName>
    <definedName name="z">#REF!</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8">'2F'!$B$1:$F$28</definedName>
    <definedName name="Z_1B259DF3_2D8D_4DFB_A9C4_F29F1CEBD105_.wvu.PrintArea" localSheetId="19">'2G'!$AG$1:$AR$19</definedName>
    <definedName name="Z_1B259DF3_2D8D_4DFB_A9C4_F29F1CEBD105_.wvu.PrintArea" localSheetId="20">'2H'!$B$1:$O$13</definedName>
    <definedName name="Z_1B259DF3_2D8D_4DFB_A9C4_F29F1CEBD105_.wvu.PrintArea" localSheetId="21">'2I'!$B$1:$M$29</definedName>
    <definedName name="Z_1B259DF3_2D8D_4DFB_A9C4_F29F1CEBD105_.wvu.PrintArea" localSheetId="17">'2J'!$B$1:$I$20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8">'2F'!$B$1:$F$28</definedName>
    <definedName name="Z_650D7366_A5BD_406B_9661_ED9F5F01D420_.wvu.PrintArea" localSheetId="19">'2G'!$AG$1:$AR$19</definedName>
    <definedName name="Z_650D7366_A5BD_406B_9661_ED9F5F01D420_.wvu.PrintArea" localSheetId="20">'2H'!$B$1:$O$13</definedName>
    <definedName name="Z_650D7366_A5BD_406B_9661_ED9F5F01D420_.wvu.PrintArea" localSheetId="21">'2I'!$B$1:$M$29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8">'2F'!$B$1:$H$29</definedName>
    <definedName name="Z_71BC5093_C9C1_4AA0_864A_AADBDC96B3C1_.wvu.PrintArea" localSheetId="19">'2G'!$AG$1:$AR$18</definedName>
    <definedName name="Z_71BC5093_C9C1_4AA0_864A_AADBDC96B3C1_.wvu.PrintArea" localSheetId="20">'2H'!$B$1:$O$14</definedName>
    <definedName name="Z_71BC5093_C9C1_4AA0_864A_AADBDC96B3C1_.wvu.PrintArea" localSheetId="21">'2I'!$B$1:$M$29</definedName>
    <definedName name="Z_71BC5093_C9C1_4AA0_864A_AADBDC96B3C1_.wvu.PrintArea" localSheetId="17">'2J'!$B$1:$I$19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8">'2F'!$B$1:$F$28</definedName>
    <definedName name="Z_9D0BCB94_913C_464E_843B_7A43F508C4E7_.wvu.PrintArea" localSheetId="19">'2G'!$AG$1:$AR$19</definedName>
    <definedName name="Z_9D0BCB94_913C_464E_843B_7A43F508C4E7_.wvu.PrintArea" localSheetId="20">'2H'!$B$1:$O$13</definedName>
    <definedName name="Z_9D0BCB94_913C_464E_843B_7A43F508C4E7_.wvu.PrintArea" localSheetId="21">'2I'!$B$1:$M$29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1">'2I'!$B$1:$G$28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 name="zentral">#REF!</definedName>
    <definedName name="Zugang">#REF!</definedName>
    <definedName name="Zuschreibung">#REF!</definedName>
    <definedName name="zxc">#REF!</definedName>
    <definedName name="zzCompany_Name">#REF!</definedName>
    <definedName name="zzics">#REF!</definedName>
    <definedName name="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45" i="293" l="1"/>
  <c r="G443" i="293"/>
  <c r="C429" i="293" s="1"/>
  <c r="F443" i="293"/>
  <c r="E443" i="293"/>
  <c r="D443" i="293"/>
  <c r="G442" i="293"/>
  <c r="G445" i="293" s="1"/>
  <c r="B438" i="293"/>
  <c r="G436" i="293"/>
  <c r="F436" i="293"/>
  <c r="E436" i="293"/>
  <c r="D436" i="293"/>
  <c r="G435" i="293"/>
  <c r="G438" i="293" s="1"/>
  <c r="AH412" i="293"/>
  <c r="AG412" i="293"/>
  <c r="AF412" i="293"/>
  <c r="T412" i="293"/>
  <c r="S412" i="293"/>
  <c r="R412" i="293"/>
  <c r="AP411" i="293"/>
  <c r="AO411" i="293"/>
  <c r="AN411" i="293"/>
  <c r="AM411" i="293"/>
  <c r="AL411" i="293"/>
  <c r="AK411" i="293"/>
  <c r="AJ411" i="293"/>
  <c r="AI411" i="293"/>
  <c r="AC411" i="293"/>
  <c r="AB411" i="293"/>
  <c r="W411" i="293"/>
  <c r="V411" i="293"/>
  <c r="U411" i="293"/>
  <c r="AP410" i="293"/>
  <c r="AO410" i="293"/>
  <c r="AN410" i="293"/>
  <c r="AM410" i="293"/>
  <c r="AL410" i="293"/>
  <c r="AK410" i="293"/>
  <c r="AJ410" i="293"/>
  <c r="AI410" i="293"/>
  <c r="AC410" i="293"/>
  <c r="AB410" i="293"/>
  <c r="W410" i="293"/>
  <c r="V410" i="293"/>
  <c r="U410" i="293"/>
  <c r="AP409" i="293"/>
  <c r="AO409" i="293"/>
  <c r="AN409" i="293"/>
  <c r="AM409" i="293"/>
  <c r="AL409" i="293"/>
  <c r="AK409" i="293"/>
  <c r="AJ409" i="293"/>
  <c r="AI409" i="293"/>
  <c r="AC409" i="293"/>
  <c r="AB409" i="293"/>
  <c r="W409" i="293"/>
  <c r="V409" i="293"/>
  <c r="U409" i="293"/>
  <c r="AP408" i="293"/>
  <c r="AO408" i="293"/>
  <c r="AN408" i="293"/>
  <c r="AM408" i="293"/>
  <c r="AL408" i="293"/>
  <c r="AK408" i="293"/>
  <c r="AJ408" i="293"/>
  <c r="AI408" i="293"/>
  <c r="AC408" i="293"/>
  <c r="AB408" i="293"/>
  <c r="W408" i="293"/>
  <c r="V408" i="293"/>
  <c r="U408" i="293"/>
  <c r="AP407" i="293"/>
  <c r="AO407" i="293"/>
  <c r="AN407" i="293"/>
  <c r="AM407" i="293"/>
  <c r="AL407" i="293"/>
  <c r="AK407" i="293"/>
  <c r="AJ407" i="293"/>
  <c r="AI407" i="293"/>
  <c r="AC407" i="293"/>
  <c r="AB407" i="293"/>
  <c r="W407" i="293"/>
  <c r="V407" i="293"/>
  <c r="U407" i="293"/>
  <c r="AP406" i="293"/>
  <c r="AO406" i="293"/>
  <c r="AN406" i="293"/>
  <c r="AM406" i="293"/>
  <c r="AL406" i="293"/>
  <c r="AK406" i="293"/>
  <c r="AJ406" i="293"/>
  <c r="AI406" i="293"/>
  <c r="AC406" i="293"/>
  <c r="AB406" i="293"/>
  <c r="W406" i="293"/>
  <c r="V406" i="293"/>
  <c r="U406" i="293"/>
  <c r="AP405" i="293"/>
  <c r="AO405" i="293"/>
  <c r="AN405" i="293"/>
  <c r="AM405" i="293"/>
  <c r="AL405" i="293"/>
  <c r="AK405" i="293"/>
  <c r="AJ405" i="293"/>
  <c r="AI405" i="293"/>
  <c r="AC405" i="293"/>
  <c r="AB405" i="293"/>
  <c r="W405" i="293"/>
  <c r="V405" i="293"/>
  <c r="U405" i="293"/>
  <c r="AP404" i="293"/>
  <c r="AO404" i="293"/>
  <c r="AN404" i="293"/>
  <c r="AM404" i="293"/>
  <c r="AL404" i="293"/>
  <c r="AK404" i="293"/>
  <c r="AJ404" i="293"/>
  <c r="AI404" i="293"/>
  <c r="AC404" i="293"/>
  <c r="AB404" i="293"/>
  <c r="W404" i="293"/>
  <c r="V404" i="293"/>
  <c r="U404" i="293"/>
  <c r="AP403" i="293"/>
  <c r="AO403" i="293"/>
  <c r="AN403" i="293"/>
  <c r="AM403" i="293"/>
  <c r="AL403" i="293"/>
  <c r="AK403" i="293"/>
  <c r="AJ403" i="293"/>
  <c r="AI403" i="293"/>
  <c r="AC403" i="293"/>
  <c r="AB403" i="293"/>
  <c r="W403" i="293"/>
  <c r="V403" i="293"/>
  <c r="U403" i="293"/>
  <c r="AP402" i="293"/>
  <c r="AO402" i="293"/>
  <c r="AN402" i="293"/>
  <c r="AM402" i="293"/>
  <c r="AL402" i="293"/>
  <c r="AK402" i="293"/>
  <c r="AJ402" i="293"/>
  <c r="AI402" i="293"/>
  <c r="AC402" i="293"/>
  <c r="AB402" i="293"/>
  <c r="W402" i="293"/>
  <c r="V402" i="293"/>
  <c r="U402" i="293"/>
  <c r="AP401" i="293"/>
  <c r="AO401" i="293"/>
  <c r="AN401" i="293"/>
  <c r="AM401" i="293"/>
  <c r="AL401" i="293"/>
  <c r="AK401" i="293"/>
  <c r="AJ401" i="293"/>
  <c r="AI401" i="293"/>
  <c r="AC401" i="293"/>
  <c r="AB401" i="293"/>
  <c r="W401" i="293"/>
  <c r="V401" i="293"/>
  <c r="U401" i="293"/>
  <c r="AP400" i="293"/>
  <c r="AO400" i="293"/>
  <c r="AN400" i="293"/>
  <c r="AM400" i="293"/>
  <c r="AL400" i="293"/>
  <c r="AK400" i="293"/>
  <c r="AJ400" i="293"/>
  <c r="AI400" i="293"/>
  <c r="AC400" i="293"/>
  <c r="AB400" i="293"/>
  <c r="W400" i="293"/>
  <c r="V400" i="293"/>
  <c r="U400" i="293"/>
  <c r="AP399" i="293"/>
  <c r="AO399" i="293"/>
  <c r="AN399" i="293"/>
  <c r="AM399" i="293"/>
  <c r="AL399" i="293"/>
  <c r="AK399" i="293"/>
  <c r="AJ399" i="293"/>
  <c r="AI399" i="293"/>
  <c r="AC399" i="293"/>
  <c r="AB399" i="293"/>
  <c r="W399" i="293"/>
  <c r="V399" i="293"/>
  <c r="U399" i="293"/>
  <c r="AP398" i="293"/>
  <c r="AO398" i="293"/>
  <c r="AN398" i="293"/>
  <c r="AM398" i="293"/>
  <c r="AL398" i="293"/>
  <c r="AK398" i="293"/>
  <c r="AJ398" i="293"/>
  <c r="AI398" i="293"/>
  <c r="AC398" i="293"/>
  <c r="AB398" i="293"/>
  <c r="W398" i="293"/>
  <c r="V398" i="293"/>
  <c r="U398" i="293"/>
  <c r="AP397" i="293"/>
  <c r="AO397" i="293"/>
  <c r="AN397" i="293"/>
  <c r="AM397" i="293"/>
  <c r="AL397" i="293"/>
  <c r="AK397" i="293"/>
  <c r="AJ397" i="293"/>
  <c r="AI397" i="293"/>
  <c r="AC397" i="293"/>
  <c r="AB397" i="293"/>
  <c r="W397" i="293"/>
  <c r="V397" i="293"/>
  <c r="U397" i="293"/>
  <c r="AP396" i="293"/>
  <c r="AO396" i="293"/>
  <c r="AN396" i="293"/>
  <c r="AM396" i="293"/>
  <c r="AL396" i="293"/>
  <c r="AK396" i="293"/>
  <c r="AJ396" i="293"/>
  <c r="AI396" i="293"/>
  <c r="AC396" i="293"/>
  <c r="AB396" i="293"/>
  <c r="W396" i="293"/>
  <c r="V396" i="293"/>
  <c r="U396" i="293"/>
  <c r="AP395" i="293"/>
  <c r="AO395" i="293"/>
  <c r="AN395" i="293"/>
  <c r="AM395" i="293"/>
  <c r="AL395" i="293"/>
  <c r="AK395" i="293"/>
  <c r="AJ395" i="293"/>
  <c r="AI395" i="293"/>
  <c r="AC395" i="293"/>
  <c r="AB395" i="293"/>
  <c r="W395" i="293"/>
  <c r="V395" i="293"/>
  <c r="U395" i="293"/>
  <c r="AP394" i="293"/>
  <c r="AO394" i="293"/>
  <c r="AN394" i="293"/>
  <c r="AM394" i="293"/>
  <c r="AL394" i="293"/>
  <c r="AK394" i="293"/>
  <c r="AJ394" i="293"/>
  <c r="AI394" i="293"/>
  <c r="AC394" i="293"/>
  <c r="AB394" i="293"/>
  <c r="W394" i="293"/>
  <c r="V394" i="293"/>
  <c r="U394" i="293"/>
  <c r="AP393" i="293"/>
  <c r="AO393" i="293"/>
  <c r="AN393" i="293"/>
  <c r="AM393" i="293"/>
  <c r="AL393" i="293"/>
  <c r="AK393" i="293"/>
  <c r="AJ393" i="293"/>
  <c r="AI393" i="293"/>
  <c r="AC393" i="293"/>
  <c r="AB393" i="293"/>
  <c r="W393" i="293"/>
  <c r="V393" i="293"/>
  <c r="U393" i="293"/>
  <c r="AP392" i="293"/>
  <c r="AO392" i="293"/>
  <c r="AN392" i="293"/>
  <c r="AM392" i="293"/>
  <c r="AL392" i="293"/>
  <c r="AK392" i="293"/>
  <c r="AJ392" i="293"/>
  <c r="AI392" i="293"/>
  <c r="AC392" i="293"/>
  <c r="AB392" i="293"/>
  <c r="W392" i="293"/>
  <c r="V392" i="293"/>
  <c r="U392" i="293"/>
  <c r="AP391" i="293"/>
  <c r="AO391" i="293"/>
  <c r="AN391" i="293"/>
  <c r="AM391" i="293"/>
  <c r="AL391" i="293"/>
  <c r="AK391" i="293"/>
  <c r="AJ391" i="293"/>
  <c r="AI391" i="293"/>
  <c r="AC391" i="293"/>
  <c r="AB391" i="293"/>
  <c r="W391" i="293"/>
  <c r="V391" i="293"/>
  <c r="U391" i="293"/>
  <c r="AP390" i="293"/>
  <c r="AO390" i="293"/>
  <c r="AN390" i="293"/>
  <c r="AM390" i="293"/>
  <c r="AL390" i="293"/>
  <c r="AK390" i="293"/>
  <c r="AJ390" i="293"/>
  <c r="AI390" i="293"/>
  <c r="AC390" i="293"/>
  <c r="AB390" i="293"/>
  <c r="W390" i="293"/>
  <c r="V390" i="293"/>
  <c r="U390" i="293"/>
  <c r="AP389" i="293"/>
  <c r="AO389" i="293"/>
  <c r="AN389" i="293"/>
  <c r="AM389" i="293"/>
  <c r="AL389" i="293"/>
  <c r="AK389" i="293"/>
  <c r="AJ389" i="293"/>
  <c r="AI389" i="293"/>
  <c r="AC389" i="293"/>
  <c r="AB389" i="293"/>
  <c r="W389" i="293"/>
  <c r="V389" i="293"/>
  <c r="U389" i="293"/>
  <c r="AP388" i="293"/>
  <c r="AO388" i="293"/>
  <c r="AN388" i="293"/>
  <c r="AM388" i="293"/>
  <c r="AL388" i="293"/>
  <c r="AK388" i="293"/>
  <c r="AJ388" i="293"/>
  <c r="AI388" i="293"/>
  <c r="AC388" i="293"/>
  <c r="AB388" i="293"/>
  <c r="W388" i="293"/>
  <c r="V388" i="293"/>
  <c r="U388" i="293"/>
  <c r="AP387" i="293"/>
  <c r="AO387" i="293"/>
  <c r="AN387" i="293"/>
  <c r="AM387" i="293"/>
  <c r="AL387" i="293"/>
  <c r="AK387" i="293"/>
  <c r="AJ387" i="293"/>
  <c r="AI387" i="293"/>
  <c r="AC387" i="293"/>
  <c r="AB387" i="293"/>
  <c r="W387" i="293"/>
  <c r="V387" i="293"/>
  <c r="U387" i="293"/>
  <c r="AP386" i="293"/>
  <c r="AO386" i="293"/>
  <c r="AN386" i="293"/>
  <c r="AM386" i="293"/>
  <c r="AL386" i="293"/>
  <c r="AK386" i="293"/>
  <c r="AJ386" i="293"/>
  <c r="AI386" i="293"/>
  <c r="AC386" i="293"/>
  <c r="AB386" i="293"/>
  <c r="W386" i="293"/>
  <c r="V386" i="293"/>
  <c r="U386" i="293"/>
  <c r="AP385" i="293"/>
  <c r="AO385" i="293"/>
  <c r="AN385" i="293"/>
  <c r="AM385" i="293"/>
  <c r="AL385" i="293"/>
  <c r="AK385" i="293"/>
  <c r="AJ385" i="293"/>
  <c r="AI385" i="293"/>
  <c r="AC385" i="293"/>
  <c r="AB385" i="293"/>
  <c r="W385" i="293"/>
  <c r="V385" i="293"/>
  <c r="U385" i="293"/>
  <c r="AP384" i="293"/>
  <c r="AO384" i="293"/>
  <c r="AN384" i="293"/>
  <c r="AM384" i="293"/>
  <c r="AL384" i="293"/>
  <c r="AK384" i="293"/>
  <c r="AJ384" i="293"/>
  <c r="AI384" i="293"/>
  <c r="AC384" i="293"/>
  <c r="AB384" i="293"/>
  <c r="W384" i="293"/>
  <c r="V384" i="293"/>
  <c r="U384" i="293"/>
  <c r="AP383" i="293"/>
  <c r="AO383" i="293"/>
  <c r="AN383" i="293"/>
  <c r="AM383" i="293"/>
  <c r="AL383" i="293"/>
  <c r="AK383" i="293"/>
  <c r="AJ383" i="293"/>
  <c r="AI383" i="293"/>
  <c r="AC383" i="293"/>
  <c r="AB383" i="293"/>
  <c r="W383" i="293"/>
  <c r="V383" i="293"/>
  <c r="U383" i="293"/>
  <c r="AP382" i="293"/>
  <c r="AO382" i="293"/>
  <c r="AN382" i="293"/>
  <c r="AM382" i="293"/>
  <c r="AL382" i="293"/>
  <c r="AK382" i="293"/>
  <c r="AJ382" i="293"/>
  <c r="AI382" i="293"/>
  <c r="AC382" i="293"/>
  <c r="AB382" i="293"/>
  <c r="W382" i="293"/>
  <c r="V382" i="293"/>
  <c r="U382" i="293"/>
  <c r="AP381" i="293"/>
  <c r="AO381" i="293"/>
  <c r="AN381" i="293"/>
  <c r="AM381" i="293"/>
  <c r="AL381" i="293"/>
  <c r="AK381" i="293"/>
  <c r="AJ381" i="293"/>
  <c r="AI381" i="293"/>
  <c r="AC381" i="293"/>
  <c r="AB381" i="293"/>
  <c r="W381" i="293"/>
  <c r="V381" i="293"/>
  <c r="U381" i="293"/>
  <c r="AP380" i="293"/>
  <c r="AO380" i="293"/>
  <c r="AN380" i="293"/>
  <c r="AM380" i="293"/>
  <c r="AL380" i="293"/>
  <c r="AK380" i="293"/>
  <c r="AJ380" i="293"/>
  <c r="AI380" i="293"/>
  <c r="AC380" i="293"/>
  <c r="AB380" i="293"/>
  <c r="W380" i="293"/>
  <c r="V380" i="293"/>
  <c r="U380" i="293"/>
  <c r="AP379" i="293"/>
  <c r="AO379" i="293"/>
  <c r="AN379" i="293"/>
  <c r="AM379" i="293"/>
  <c r="AL379" i="293"/>
  <c r="AK379" i="293"/>
  <c r="AJ379" i="293"/>
  <c r="AI379" i="293"/>
  <c r="AC379" i="293"/>
  <c r="AB379" i="293"/>
  <c r="W379" i="293"/>
  <c r="V379" i="293"/>
  <c r="U379" i="293"/>
  <c r="AP378" i="293"/>
  <c r="AO378" i="293"/>
  <c r="AN378" i="293"/>
  <c r="AM378" i="293"/>
  <c r="AL378" i="293"/>
  <c r="AK378" i="293"/>
  <c r="AJ378" i="293"/>
  <c r="AI378" i="293"/>
  <c r="AC378" i="293"/>
  <c r="AB378" i="293"/>
  <c r="W378" i="293"/>
  <c r="V378" i="293"/>
  <c r="U378" i="293"/>
  <c r="AP377" i="293"/>
  <c r="AO377" i="293"/>
  <c r="AN377" i="293"/>
  <c r="AM377" i="293"/>
  <c r="AL377" i="293"/>
  <c r="AK377" i="293"/>
  <c r="AJ377" i="293"/>
  <c r="AI377" i="293"/>
  <c r="AC377" i="293"/>
  <c r="AB377" i="293"/>
  <c r="W377" i="293"/>
  <c r="V377" i="293"/>
  <c r="U377" i="293"/>
  <c r="AP376" i="293"/>
  <c r="AO376" i="293"/>
  <c r="AN376" i="293"/>
  <c r="AM376" i="293"/>
  <c r="AL376" i="293"/>
  <c r="AK376" i="293"/>
  <c r="AJ376" i="293"/>
  <c r="AI376" i="293"/>
  <c r="AC376" i="293"/>
  <c r="AB376" i="293"/>
  <c r="W376" i="293"/>
  <c r="V376" i="293"/>
  <c r="U376" i="293"/>
  <c r="AP375" i="293"/>
  <c r="AO375" i="293"/>
  <c r="AN375" i="293"/>
  <c r="AM375" i="293"/>
  <c r="AL375" i="293"/>
  <c r="AK375" i="293"/>
  <c r="AJ375" i="293"/>
  <c r="AI375" i="293"/>
  <c r="AC375" i="293"/>
  <c r="AB375" i="293"/>
  <c r="W375" i="293"/>
  <c r="V375" i="293"/>
  <c r="U375" i="293"/>
  <c r="AP374" i="293"/>
  <c r="AO374" i="293"/>
  <c r="AN374" i="293"/>
  <c r="AM374" i="293"/>
  <c r="AL374" i="293"/>
  <c r="AK374" i="293"/>
  <c r="AJ374" i="293"/>
  <c r="AI374" i="293"/>
  <c r="AC374" i="293"/>
  <c r="AB374" i="293"/>
  <c r="W374" i="293"/>
  <c r="V374" i="293"/>
  <c r="U374" i="293"/>
  <c r="AP373" i="293"/>
  <c r="AO373" i="293"/>
  <c r="AN373" i="293"/>
  <c r="AM373" i="293"/>
  <c r="AL373" i="293"/>
  <c r="AK373" i="293"/>
  <c r="AJ373" i="293"/>
  <c r="AI373" i="293"/>
  <c r="AC373" i="293"/>
  <c r="AB373" i="293"/>
  <c r="W373" i="293"/>
  <c r="V373" i="293"/>
  <c r="U373" i="293"/>
  <c r="AP372" i="293"/>
  <c r="AO372" i="293"/>
  <c r="AN372" i="293"/>
  <c r="AM372" i="293"/>
  <c r="AL372" i="293"/>
  <c r="AK372" i="293"/>
  <c r="AJ372" i="293"/>
  <c r="AI372" i="293"/>
  <c r="AC372" i="293"/>
  <c r="AB372" i="293"/>
  <c r="W372" i="293"/>
  <c r="V372" i="293"/>
  <c r="U372" i="293"/>
  <c r="AP371" i="293"/>
  <c r="AO371" i="293"/>
  <c r="AN371" i="293"/>
  <c r="AM371" i="293"/>
  <c r="AL371" i="293"/>
  <c r="AK371" i="293"/>
  <c r="AJ371" i="293"/>
  <c r="AI371" i="293"/>
  <c r="AC371" i="293"/>
  <c r="AB371" i="293"/>
  <c r="W371" i="293"/>
  <c r="V371" i="293"/>
  <c r="U371" i="293"/>
  <c r="AP370" i="293"/>
  <c r="AO370" i="293"/>
  <c r="AN370" i="293"/>
  <c r="AM370" i="293"/>
  <c r="AL370" i="293"/>
  <c r="AK370" i="293"/>
  <c r="AJ370" i="293"/>
  <c r="AI370" i="293"/>
  <c r="AC370" i="293"/>
  <c r="AB370" i="293"/>
  <c r="W370" i="293"/>
  <c r="V370" i="293"/>
  <c r="U370" i="293"/>
  <c r="AP369" i="293"/>
  <c r="AO369" i="293"/>
  <c r="AN369" i="293"/>
  <c r="AM369" i="293"/>
  <c r="AL369" i="293"/>
  <c r="AK369" i="293"/>
  <c r="AJ369" i="293"/>
  <c r="AI369" i="293"/>
  <c r="AC369" i="293"/>
  <c r="AB369" i="293"/>
  <c r="W369" i="293"/>
  <c r="V369" i="293"/>
  <c r="U369" i="293"/>
  <c r="AP368" i="293"/>
  <c r="AO368" i="293"/>
  <c r="AN368" i="293"/>
  <c r="AM368" i="293"/>
  <c r="AL368" i="293"/>
  <c r="AK368" i="293"/>
  <c r="AJ368" i="293"/>
  <c r="AI368" i="293"/>
  <c r="AC368" i="293"/>
  <c r="AB368" i="293"/>
  <c r="W368" i="293"/>
  <c r="V368" i="293"/>
  <c r="U368" i="293"/>
  <c r="AP367" i="293"/>
  <c r="AO367" i="293"/>
  <c r="AN367" i="293"/>
  <c r="AM367" i="293"/>
  <c r="AL367" i="293"/>
  <c r="AK367" i="293"/>
  <c r="AJ367" i="293"/>
  <c r="AI367" i="293"/>
  <c r="AC367" i="293"/>
  <c r="AB367" i="293"/>
  <c r="W367" i="293"/>
  <c r="V367" i="293"/>
  <c r="U367" i="293"/>
  <c r="AP366" i="293"/>
  <c r="AO366" i="293"/>
  <c r="AN366" i="293"/>
  <c r="AM366" i="293"/>
  <c r="AL366" i="293"/>
  <c r="AK366" i="293"/>
  <c r="AJ366" i="293"/>
  <c r="AI366" i="293"/>
  <c r="AC366" i="293"/>
  <c r="AB366" i="293"/>
  <c r="W366" i="293"/>
  <c r="V366" i="293"/>
  <c r="U366" i="293"/>
  <c r="AP365" i="293"/>
  <c r="AO365" i="293"/>
  <c r="AN365" i="293"/>
  <c r="AM365" i="293"/>
  <c r="AL365" i="293"/>
  <c r="AK365" i="293"/>
  <c r="AJ365" i="293"/>
  <c r="AI365" i="293"/>
  <c r="AC365" i="293"/>
  <c r="AB365" i="293"/>
  <c r="W365" i="293"/>
  <c r="V365" i="293"/>
  <c r="U365" i="293"/>
  <c r="AP364" i="293"/>
  <c r="AO364" i="293"/>
  <c r="AN364" i="293"/>
  <c r="AM364" i="293"/>
  <c r="AL364" i="293"/>
  <c r="AK364" i="293"/>
  <c r="AJ364" i="293"/>
  <c r="AI364" i="293"/>
  <c r="AC364" i="293"/>
  <c r="AB364" i="293"/>
  <c r="W364" i="293"/>
  <c r="V364" i="293"/>
  <c r="U364" i="293"/>
  <c r="AP363" i="293"/>
  <c r="AO363" i="293"/>
  <c r="AN363" i="293"/>
  <c r="AM363" i="293"/>
  <c r="AL363" i="293"/>
  <c r="AK363" i="293"/>
  <c r="AJ363" i="293"/>
  <c r="AI363" i="293"/>
  <c r="AC363" i="293"/>
  <c r="AB363" i="293"/>
  <c r="W363" i="293"/>
  <c r="V363" i="293"/>
  <c r="U363" i="293"/>
  <c r="AP362" i="293"/>
  <c r="AO362" i="293"/>
  <c r="AN362" i="293"/>
  <c r="AM362" i="293"/>
  <c r="AL362" i="293"/>
  <c r="AK362" i="293"/>
  <c r="AJ362" i="293"/>
  <c r="AI362" i="293"/>
  <c r="AC362" i="293"/>
  <c r="AB362" i="293"/>
  <c r="W362" i="293"/>
  <c r="V362" i="293"/>
  <c r="U362" i="293"/>
  <c r="AP361" i="293"/>
  <c r="AO361" i="293"/>
  <c r="AN361" i="293"/>
  <c r="AM361" i="293"/>
  <c r="AL361" i="293"/>
  <c r="AK361" i="293"/>
  <c r="AJ361" i="293"/>
  <c r="AI361" i="293"/>
  <c r="AC361" i="293"/>
  <c r="AB361" i="293"/>
  <c r="W361" i="293"/>
  <c r="V361" i="293"/>
  <c r="U361" i="293"/>
  <c r="AP360" i="293"/>
  <c r="AO360" i="293"/>
  <c r="AN360" i="293"/>
  <c r="AM360" i="293"/>
  <c r="AL360" i="293"/>
  <c r="AK360" i="293"/>
  <c r="AJ360" i="293"/>
  <c r="AI360" i="293"/>
  <c r="AC360" i="293"/>
  <c r="AB360" i="293"/>
  <c r="W360" i="293"/>
  <c r="V360" i="293"/>
  <c r="U360" i="293"/>
  <c r="AP359" i="293"/>
  <c r="AO359" i="293"/>
  <c r="AN359" i="293"/>
  <c r="AM359" i="293"/>
  <c r="AL359" i="293"/>
  <c r="AK359" i="293"/>
  <c r="AJ359" i="293"/>
  <c r="AI359" i="293"/>
  <c r="AC359" i="293"/>
  <c r="AB359" i="293"/>
  <c r="W359" i="293"/>
  <c r="V359" i="293"/>
  <c r="U359" i="293"/>
  <c r="AP358" i="293"/>
  <c r="AO358" i="293"/>
  <c r="AN358" i="293"/>
  <c r="AM358" i="293"/>
  <c r="AL358" i="293"/>
  <c r="AK358" i="293"/>
  <c r="AJ358" i="293"/>
  <c r="AI358" i="293"/>
  <c r="AC358" i="293"/>
  <c r="AB358" i="293"/>
  <c r="W358" i="293"/>
  <c r="V358" i="293"/>
  <c r="U358" i="293"/>
  <c r="AP357" i="293"/>
  <c r="AO357" i="293"/>
  <c r="AN357" i="293"/>
  <c r="AM357" i="293"/>
  <c r="AL357" i="293"/>
  <c r="AK357" i="293"/>
  <c r="AJ357" i="293"/>
  <c r="AI357" i="293"/>
  <c r="AC357" i="293"/>
  <c r="AB357" i="293"/>
  <c r="W357" i="293"/>
  <c r="V357" i="293"/>
  <c r="U357" i="293"/>
  <c r="AP356" i="293"/>
  <c r="AO356" i="293"/>
  <c r="AN356" i="293"/>
  <c r="AM356" i="293"/>
  <c r="AL356" i="293"/>
  <c r="AK356" i="293"/>
  <c r="AJ356" i="293"/>
  <c r="AI356" i="293"/>
  <c r="AC356" i="293"/>
  <c r="AB356" i="293"/>
  <c r="W356" i="293"/>
  <c r="V356" i="293"/>
  <c r="U356" i="293"/>
  <c r="AP355" i="293"/>
  <c r="AO355" i="293"/>
  <c r="AN355" i="293"/>
  <c r="AM355" i="293"/>
  <c r="AL355" i="293"/>
  <c r="AK355" i="293"/>
  <c r="AJ355" i="293"/>
  <c r="AI355" i="293"/>
  <c r="AC355" i="293"/>
  <c r="AB355" i="293"/>
  <c r="W355" i="293"/>
  <c r="V355" i="293"/>
  <c r="U355" i="293"/>
  <c r="AP354" i="293"/>
  <c r="AO354" i="293"/>
  <c r="AN354" i="293"/>
  <c r="AM354" i="293"/>
  <c r="AL354" i="293"/>
  <c r="AK354" i="293"/>
  <c r="AJ354" i="293"/>
  <c r="AI354" i="293"/>
  <c r="AC354" i="293"/>
  <c r="AB354" i="293"/>
  <c r="W354" i="293"/>
  <c r="V354" i="293"/>
  <c r="U354" i="293"/>
  <c r="AP353" i="293"/>
  <c r="AO353" i="293"/>
  <c r="AN353" i="293"/>
  <c r="AM353" i="293"/>
  <c r="AL353" i="293"/>
  <c r="AK353" i="293"/>
  <c r="AJ353" i="293"/>
  <c r="AI353" i="293"/>
  <c r="AC353" i="293"/>
  <c r="AB353" i="293"/>
  <c r="W353" i="293"/>
  <c r="V353" i="293"/>
  <c r="U353" i="293"/>
  <c r="AP352" i="293"/>
  <c r="AO352" i="293"/>
  <c r="AN352" i="293"/>
  <c r="AM352" i="293"/>
  <c r="AL352" i="293"/>
  <c r="AK352" i="293"/>
  <c r="AJ352" i="293"/>
  <c r="AI352" i="293"/>
  <c r="AC352" i="293"/>
  <c r="AB352" i="293"/>
  <c r="W352" i="293"/>
  <c r="V352" i="293"/>
  <c r="U352" i="293"/>
  <c r="AP351" i="293"/>
  <c r="AO351" i="293"/>
  <c r="AN351" i="293"/>
  <c r="AM351" i="293"/>
  <c r="AL351" i="293"/>
  <c r="AK351" i="293"/>
  <c r="AJ351" i="293"/>
  <c r="AI351" i="293"/>
  <c r="AC351" i="293"/>
  <c r="AB351" i="293"/>
  <c r="W351" i="293"/>
  <c r="V351" i="293"/>
  <c r="U351" i="293"/>
  <c r="AP350" i="293"/>
  <c r="AO350" i="293"/>
  <c r="AN350" i="293"/>
  <c r="AM350" i="293"/>
  <c r="AL350" i="293"/>
  <c r="AK350" i="293"/>
  <c r="AJ350" i="293"/>
  <c r="AI350" i="293"/>
  <c r="AC350" i="293"/>
  <c r="AB350" i="293"/>
  <c r="W350" i="293"/>
  <c r="V350" i="293"/>
  <c r="U350" i="293"/>
  <c r="AP349" i="293"/>
  <c r="AO349" i="293"/>
  <c r="AN349" i="293"/>
  <c r="AM349" i="293"/>
  <c r="AL349" i="293"/>
  <c r="AK349" i="293"/>
  <c r="AJ349" i="293"/>
  <c r="AI349" i="293"/>
  <c r="AC349" i="293"/>
  <c r="AB349" i="293"/>
  <c r="W349" i="293"/>
  <c r="V349" i="293"/>
  <c r="U349" i="293"/>
  <c r="AP348" i="293"/>
  <c r="AO348" i="293"/>
  <c r="AN348" i="293"/>
  <c r="AM348" i="293"/>
  <c r="AL348" i="293"/>
  <c r="AK348" i="293"/>
  <c r="AJ348" i="293"/>
  <c r="AI348" i="293"/>
  <c r="AC348" i="293"/>
  <c r="AB348" i="293"/>
  <c r="W348" i="293"/>
  <c r="V348" i="293"/>
  <c r="U348" i="293"/>
  <c r="AP347" i="293"/>
  <c r="AO347" i="293"/>
  <c r="AN347" i="293"/>
  <c r="AM347" i="293"/>
  <c r="AL347" i="293"/>
  <c r="AK347" i="293"/>
  <c r="AJ347" i="293"/>
  <c r="AI347" i="293"/>
  <c r="AC347" i="293"/>
  <c r="AB347" i="293"/>
  <c r="W347" i="293"/>
  <c r="V347" i="293"/>
  <c r="U347" i="293"/>
  <c r="AP346" i="293"/>
  <c r="AO346" i="293"/>
  <c r="AN346" i="293"/>
  <c r="AM346" i="293"/>
  <c r="AL346" i="293"/>
  <c r="AK346" i="293"/>
  <c r="AJ346" i="293"/>
  <c r="AI346" i="293"/>
  <c r="AC346" i="293"/>
  <c r="AB346" i="293"/>
  <c r="W346" i="293"/>
  <c r="V346" i="293"/>
  <c r="U346" i="293"/>
  <c r="AP345" i="293"/>
  <c r="AO345" i="293"/>
  <c r="AN345" i="293"/>
  <c r="AM345" i="293"/>
  <c r="AL345" i="293"/>
  <c r="AK345" i="293"/>
  <c r="AJ345" i="293"/>
  <c r="AI345" i="293"/>
  <c r="AC345" i="293"/>
  <c r="AB345" i="293"/>
  <c r="W345" i="293"/>
  <c r="V345" i="293"/>
  <c r="U345" i="293"/>
  <c r="AP344" i="293"/>
  <c r="AO344" i="293"/>
  <c r="AN344" i="293"/>
  <c r="AM344" i="293"/>
  <c r="AL344" i="293"/>
  <c r="AK344" i="293"/>
  <c r="AJ344" i="293"/>
  <c r="AI344" i="293"/>
  <c r="AC344" i="293"/>
  <c r="AB344" i="293"/>
  <c r="W344" i="293"/>
  <c r="V344" i="293"/>
  <c r="U344" i="293"/>
  <c r="AP343" i="293"/>
  <c r="AO343" i="293"/>
  <c r="AN343" i="293"/>
  <c r="AM343" i="293"/>
  <c r="AL343" i="293"/>
  <c r="AK343" i="293"/>
  <c r="AJ343" i="293"/>
  <c r="AI343" i="293"/>
  <c r="AC343" i="293"/>
  <c r="AB343" i="293"/>
  <c r="W343" i="293"/>
  <c r="V343" i="293"/>
  <c r="U343" i="293"/>
  <c r="AP342" i="293"/>
  <c r="AO342" i="293"/>
  <c r="AN342" i="293"/>
  <c r="AM342" i="293"/>
  <c r="AL342" i="293"/>
  <c r="AK342" i="293"/>
  <c r="AJ342" i="293"/>
  <c r="AI342" i="293"/>
  <c r="AC342" i="293"/>
  <c r="AB342" i="293"/>
  <c r="W342" i="293"/>
  <c r="V342" i="293"/>
  <c r="U342" i="293"/>
  <c r="AP341" i="293"/>
  <c r="AO341" i="293"/>
  <c r="AN341" i="293"/>
  <c r="AM341" i="293"/>
  <c r="AL341" i="293"/>
  <c r="AK341" i="293"/>
  <c r="AJ341" i="293"/>
  <c r="AI341" i="293"/>
  <c r="AC341" i="293"/>
  <c r="AB341" i="293"/>
  <c r="W341" i="293"/>
  <c r="V341" i="293"/>
  <c r="U341" i="293"/>
  <c r="AP340" i="293"/>
  <c r="AO340" i="293"/>
  <c r="AN340" i="293"/>
  <c r="AM340" i="293"/>
  <c r="AL340" i="293"/>
  <c r="AK340" i="293"/>
  <c r="AJ340" i="293"/>
  <c r="AI340" i="293"/>
  <c r="AC340" i="293"/>
  <c r="AB340" i="293"/>
  <c r="W340" i="293"/>
  <c r="V340" i="293"/>
  <c r="U340" i="293"/>
  <c r="AP339" i="293"/>
  <c r="AO339" i="293"/>
  <c r="AN339" i="293"/>
  <c r="AM339" i="293"/>
  <c r="AL339" i="293"/>
  <c r="AK339" i="293"/>
  <c r="AJ339" i="293"/>
  <c r="AI339" i="293"/>
  <c r="AC339" i="293"/>
  <c r="AB339" i="293"/>
  <c r="W339" i="293"/>
  <c r="V339" i="293"/>
  <c r="U339" i="293"/>
  <c r="AP338" i="293"/>
  <c r="AO338" i="293"/>
  <c r="AN338" i="293"/>
  <c r="AM338" i="293"/>
  <c r="AL338" i="293"/>
  <c r="AK338" i="293"/>
  <c r="AJ338" i="293"/>
  <c r="AI338" i="293"/>
  <c r="AC338" i="293"/>
  <c r="AB338" i="293"/>
  <c r="W338" i="293"/>
  <c r="V338" i="293"/>
  <c r="U338" i="293"/>
  <c r="AP337" i="293"/>
  <c r="AO337" i="293"/>
  <c r="AN337" i="293"/>
  <c r="AM337" i="293"/>
  <c r="AL337" i="293"/>
  <c r="AK337" i="293"/>
  <c r="AJ337" i="293"/>
  <c r="AI337" i="293"/>
  <c r="AC337" i="293"/>
  <c r="AB337" i="293"/>
  <c r="W337" i="293"/>
  <c r="V337" i="293"/>
  <c r="U337" i="293"/>
  <c r="AP336" i="293"/>
  <c r="AO336" i="293"/>
  <c r="AN336" i="293"/>
  <c r="AM336" i="293"/>
  <c r="AL336" i="293"/>
  <c r="AK336" i="293"/>
  <c r="AJ336" i="293"/>
  <c r="AI336" i="293"/>
  <c r="AC336" i="293"/>
  <c r="AB336" i="293"/>
  <c r="W336" i="293"/>
  <c r="V336" i="293"/>
  <c r="U336" i="293"/>
  <c r="AP335" i="293"/>
  <c r="AO335" i="293"/>
  <c r="AN335" i="293"/>
  <c r="AM335" i="293"/>
  <c r="AL335" i="293"/>
  <c r="AK335" i="293"/>
  <c r="AJ335" i="293"/>
  <c r="AI335" i="293"/>
  <c r="AC335" i="293"/>
  <c r="AB335" i="293"/>
  <c r="W335" i="293"/>
  <c r="V335" i="293"/>
  <c r="U335" i="293"/>
  <c r="AP334" i="293"/>
  <c r="AO334" i="293"/>
  <c r="AN334" i="293"/>
  <c r="AM334" i="293"/>
  <c r="AL334" i="293"/>
  <c r="AK334" i="293"/>
  <c r="AJ334" i="293"/>
  <c r="AI334" i="293"/>
  <c r="AC334" i="293"/>
  <c r="AB334" i="293"/>
  <c r="W334" i="293"/>
  <c r="V334" i="293"/>
  <c r="U334" i="293"/>
  <c r="AP333" i="293"/>
  <c r="AO333" i="293"/>
  <c r="AN333" i="293"/>
  <c r="AM333" i="293"/>
  <c r="AL333" i="293"/>
  <c r="AK333" i="293"/>
  <c r="AJ333" i="293"/>
  <c r="AI333" i="293"/>
  <c r="AC333" i="293"/>
  <c r="AB333" i="293"/>
  <c r="W333" i="293"/>
  <c r="V333" i="293"/>
  <c r="U333" i="293"/>
  <c r="AP332" i="293"/>
  <c r="AO332" i="293"/>
  <c r="AN332" i="293"/>
  <c r="AM332" i="293"/>
  <c r="AL332" i="293"/>
  <c r="AK332" i="293"/>
  <c r="AJ332" i="293"/>
  <c r="AI332" i="293"/>
  <c r="AC332" i="293"/>
  <c r="AB332" i="293"/>
  <c r="W332" i="293"/>
  <c r="V332" i="293"/>
  <c r="U332" i="293"/>
  <c r="AP331" i="293"/>
  <c r="AO331" i="293"/>
  <c r="AN331" i="293"/>
  <c r="AM331" i="293"/>
  <c r="AL331" i="293"/>
  <c r="AK331" i="293"/>
  <c r="AJ331" i="293"/>
  <c r="AI331" i="293"/>
  <c r="AC331" i="293"/>
  <c r="AB331" i="293"/>
  <c r="W331" i="293"/>
  <c r="V331" i="293"/>
  <c r="U331" i="293"/>
  <c r="AP330" i="293"/>
  <c r="AO330" i="293"/>
  <c r="AN330" i="293"/>
  <c r="AM330" i="293"/>
  <c r="AL330" i="293"/>
  <c r="AK330" i="293"/>
  <c r="AJ330" i="293"/>
  <c r="AI330" i="293"/>
  <c r="AC330" i="293"/>
  <c r="AB330" i="293"/>
  <c r="W330" i="293"/>
  <c r="V330" i="293"/>
  <c r="U330" i="293"/>
  <c r="AP329" i="293"/>
  <c r="AO329" i="293"/>
  <c r="AN329" i="293"/>
  <c r="AM329" i="293"/>
  <c r="AL329" i="293"/>
  <c r="AK329" i="293"/>
  <c r="AJ329" i="293"/>
  <c r="AI329" i="293"/>
  <c r="AC329" i="293"/>
  <c r="AB329" i="293"/>
  <c r="W329" i="293"/>
  <c r="V329" i="293"/>
  <c r="U329" i="293"/>
  <c r="AP328" i="293"/>
  <c r="AO328" i="293"/>
  <c r="AN328" i="293"/>
  <c r="AM328" i="293"/>
  <c r="AL328" i="293"/>
  <c r="AK328" i="293"/>
  <c r="AJ328" i="293"/>
  <c r="AI328" i="293"/>
  <c r="AC328" i="293"/>
  <c r="AB328" i="293"/>
  <c r="W328" i="293"/>
  <c r="V328" i="293"/>
  <c r="U328" i="293"/>
  <c r="AP327" i="293"/>
  <c r="AO327" i="293"/>
  <c r="AN327" i="293"/>
  <c r="AM327" i="293"/>
  <c r="AL327" i="293"/>
  <c r="AK327" i="293"/>
  <c r="AJ327" i="293"/>
  <c r="AI327" i="293"/>
  <c r="AC327" i="293"/>
  <c r="AB327" i="293"/>
  <c r="W327" i="293"/>
  <c r="V327" i="293"/>
  <c r="U327" i="293"/>
  <c r="AP326" i="293"/>
  <c r="AO326" i="293"/>
  <c r="AN326" i="293"/>
  <c r="AM326" i="293"/>
  <c r="AL326" i="293"/>
  <c r="AK326" i="293"/>
  <c r="AJ326" i="293"/>
  <c r="AI326" i="293"/>
  <c r="AC326" i="293"/>
  <c r="AB326" i="293"/>
  <c r="W326" i="293"/>
  <c r="V326" i="293"/>
  <c r="U326" i="293"/>
  <c r="AP325" i="293"/>
  <c r="AO325" i="293"/>
  <c r="AN325" i="293"/>
  <c r="AM325" i="293"/>
  <c r="AL325" i="293"/>
  <c r="AK325" i="293"/>
  <c r="AJ325" i="293"/>
  <c r="AI325" i="293"/>
  <c r="AC325" i="293"/>
  <c r="AB325" i="293"/>
  <c r="W325" i="293"/>
  <c r="V325" i="293"/>
  <c r="U325" i="293"/>
  <c r="AP324" i="293"/>
  <c r="AO324" i="293"/>
  <c r="AN324" i="293"/>
  <c r="AM324" i="293"/>
  <c r="AL324" i="293"/>
  <c r="AK324" i="293"/>
  <c r="AJ324" i="293"/>
  <c r="AI324" i="293"/>
  <c r="AC324" i="293"/>
  <c r="AB324" i="293"/>
  <c r="W324" i="293"/>
  <c r="V324" i="293"/>
  <c r="U324" i="293"/>
  <c r="AP323" i="293"/>
  <c r="AO323" i="293"/>
  <c r="AN323" i="293"/>
  <c r="AM323" i="293"/>
  <c r="AL323" i="293"/>
  <c r="AK323" i="293"/>
  <c r="AJ323" i="293"/>
  <c r="AI323" i="293"/>
  <c r="AC323" i="293"/>
  <c r="AB323" i="293"/>
  <c r="W323" i="293"/>
  <c r="V323" i="293"/>
  <c r="U323" i="293"/>
  <c r="AP322" i="293"/>
  <c r="AO322" i="293"/>
  <c r="AN322" i="293"/>
  <c r="AM322" i="293"/>
  <c r="AL322" i="293"/>
  <c r="AK322" i="293"/>
  <c r="AJ322" i="293"/>
  <c r="AI322" i="293"/>
  <c r="AC322" i="293"/>
  <c r="AB322" i="293"/>
  <c r="W322" i="293"/>
  <c r="V322" i="293"/>
  <c r="U322" i="293"/>
  <c r="AP321" i="293"/>
  <c r="AO321" i="293"/>
  <c r="AN321" i="293"/>
  <c r="AM321" i="293"/>
  <c r="AL321" i="293"/>
  <c r="AK321" i="293"/>
  <c r="AJ321" i="293"/>
  <c r="AI321" i="293"/>
  <c r="AC321" i="293"/>
  <c r="AB321" i="293"/>
  <c r="W321" i="293"/>
  <c r="V321" i="293"/>
  <c r="U321" i="293"/>
  <c r="AP320" i="293"/>
  <c r="AO320" i="293"/>
  <c r="AN320" i="293"/>
  <c r="AM320" i="293"/>
  <c r="AL320" i="293"/>
  <c r="AK320" i="293"/>
  <c r="AJ320" i="293"/>
  <c r="AI320" i="293"/>
  <c r="AC320" i="293"/>
  <c r="AB320" i="293"/>
  <c r="W320" i="293"/>
  <c r="V320" i="293"/>
  <c r="U320" i="293"/>
  <c r="AP319" i="293"/>
  <c r="AO319" i="293"/>
  <c r="AN319" i="293"/>
  <c r="AM319" i="293"/>
  <c r="AL319" i="293"/>
  <c r="AK319" i="293"/>
  <c r="AJ319" i="293"/>
  <c r="AI319" i="293"/>
  <c r="AC319" i="293"/>
  <c r="AB319" i="293"/>
  <c r="W319" i="293"/>
  <c r="V319" i="293"/>
  <c r="U319" i="293"/>
  <c r="AP318" i="293"/>
  <c r="AO318" i="293"/>
  <c r="AN318" i="293"/>
  <c r="AM318" i="293"/>
  <c r="AL318" i="293"/>
  <c r="AK318" i="293"/>
  <c r="AJ318" i="293"/>
  <c r="AI318" i="293"/>
  <c r="AC318" i="293"/>
  <c r="AB318" i="293"/>
  <c r="W318" i="293"/>
  <c r="V318" i="293"/>
  <c r="U318" i="293"/>
  <c r="AP317" i="293"/>
  <c r="AO317" i="293"/>
  <c r="AN317" i="293"/>
  <c r="AM317" i="293"/>
  <c r="AL317" i="293"/>
  <c r="AK317" i="293"/>
  <c r="AJ317" i="293"/>
  <c r="AI317" i="293"/>
  <c r="AC317" i="293"/>
  <c r="AB317" i="293"/>
  <c r="W317" i="293"/>
  <c r="V317" i="293"/>
  <c r="U317" i="293"/>
  <c r="AP316" i="293"/>
  <c r="AO316" i="293"/>
  <c r="AN316" i="293"/>
  <c r="AM316" i="293"/>
  <c r="AL316" i="293"/>
  <c r="AK316" i="293"/>
  <c r="AJ316" i="293"/>
  <c r="AI316" i="293"/>
  <c r="AC316" i="293"/>
  <c r="AB316" i="293"/>
  <c r="W316" i="293"/>
  <c r="V316" i="293"/>
  <c r="U316" i="293"/>
  <c r="AP315" i="293"/>
  <c r="AO315" i="293"/>
  <c r="AN315" i="293"/>
  <c r="AM315" i="293"/>
  <c r="AL315" i="293"/>
  <c r="AK315" i="293"/>
  <c r="AJ315" i="293"/>
  <c r="AI315" i="293"/>
  <c r="AC315" i="293"/>
  <c r="AB315" i="293"/>
  <c r="W315" i="293"/>
  <c r="V315" i="293"/>
  <c r="U315" i="293"/>
  <c r="AP314" i="293"/>
  <c r="AO314" i="293"/>
  <c r="AN314" i="293"/>
  <c r="AM314" i="293"/>
  <c r="AL314" i="293"/>
  <c r="AK314" i="293"/>
  <c r="AJ314" i="293"/>
  <c r="AI314" i="293"/>
  <c r="AC314" i="293"/>
  <c r="AB314" i="293"/>
  <c r="W314" i="293"/>
  <c r="V314" i="293"/>
  <c r="U314" i="293"/>
  <c r="AP313" i="293"/>
  <c r="AO313" i="293"/>
  <c r="AN313" i="293"/>
  <c r="AM313" i="293"/>
  <c r="AL313" i="293"/>
  <c r="AK313" i="293"/>
  <c r="AJ313" i="293"/>
  <c r="AI313" i="293"/>
  <c r="AC313" i="293"/>
  <c r="AB313" i="293"/>
  <c r="W313" i="293"/>
  <c r="V313" i="293"/>
  <c r="U313" i="293"/>
  <c r="AP312" i="293"/>
  <c r="AO312" i="293"/>
  <c r="AN312" i="293"/>
  <c r="AM312" i="293"/>
  <c r="AL312" i="293"/>
  <c r="AK312" i="293"/>
  <c r="AJ312" i="293"/>
  <c r="AI312" i="293"/>
  <c r="AC312" i="293"/>
  <c r="AB312" i="293"/>
  <c r="W312" i="293"/>
  <c r="V312" i="293"/>
  <c r="U312" i="293"/>
  <c r="AP311" i="293"/>
  <c r="AO311" i="293"/>
  <c r="AN311" i="293"/>
  <c r="AM311" i="293"/>
  <c r="AL311" i="293"/>
  <c r="AK311" i="293"/>
  <c r="AJ311" i="293"/>
  <c r="AI311" i="293"/>
  <c r="AC311" i="293"/>
  <c r="AB311" i="293"/>
  <c r="W311" i="293"/>
  <c r="V311" i="293"/>
  <c r="U311" i="293"/>
  <c r="AP310" i="293"/>
  <c r="AO310" i="293"/>
  <c r="AN310" i="293"/>
  <c r="AM310" i="293"/>
  <c r="AL310" i="293"/>
  <c r="AK310" i="293"/>
  <c r="AJ310" i="293"/>
  <c r="AI310" i="293"/>
  <c r="AC310" i="293"/>
  <c r="AB310" i="293"/>
  <c r="W310" i="293"/>
  <c r="V310" i="293"/>
  <c r="U310" i="293"/>
  <c r="AP309" i="293"/>
  <c r="AO309" i="293"/>
  <c r="AN309" i="293"/>
  <c r="AM309" i="293"/>
  <c r="AL309" i="293"/>
  <c r="AK309" i="293"/>
  <c r="AJ309" i="293"/>
  <c r="AI309" i="293"/>
  <c r="AC309" i="293"/>
  <c r="AB309" i="293"/>
  <c r="W309" i="293"/>
  <c r="V309" i="293"/>
  <c r="U309" i="293"/>
  <c r="AP308" i="293"/>
  <c r="AO308" i="293"/>
  <c r="AN308" i="293"/>
  <c r="AM308" i="293"/>
  <c r="AL308" i="293"/>
  <c r="AK308" i="293"/>
  <c r="AJ308" i="293"/>
  <c r="AI308" i="293"/>
  <c r="AC308" i="293"/>
  <c r="AB308" i="293"/>
  <c r="W308" i="293"/>
  <c r="V308" i="293"/>
  <c r="U308" i="293"/>
  <c r="AP307" i="293"/>
  <c r="AO307" i="293"/>
  <c r="AN307" i="293"/>
  <c r="AM307" i="293"/>
  <c r="AL307" i="293"/>
  <c r="AK307" i="293"/>
  <c r="AJ307" i="293"/>
  <c r="AI307" i="293"/>
  <c r="AC307" i="293"/>
  <c r="AB307" i="293"/>
  <c r="W307" i="293"/>
  <c r="V307" i="293"/>
  <c r="U307" i="293"/>
  <c r="AP306" i="293"/>
  <c r="AO306" i="293"/>
  <c r="AN306" i="293"/>
  <c r="AM306" i="293"/>
  <c r="AL306" i="293"/>
  <c r="AK306" i="293"/>
  <c r="AJ306" i="293"/>
  <c r="AI306" i="293"/>
  <c r="AC306" i="293"/>
  <c r="AB306" i="293"/>
  <c r="W306" i="293"/>
  <c r="V306" i="293"/>
  <c r="U306" i="293"/>
  <c r="AP305" i="293"/>
  <c r="AO305" i="293"/>
  <c r="AN305" i="293"/>
  <c r="AM305" i="293"/>
  <c r="AL305" i="293"/>
  <c r="AK305" i="293"/>
  <c r="AJ305" i="293"/>
  <c r="AI305" i="293"/>
  <c r="AC305" i="293"/>
  <c r="AB305" i="293"/>
  <c r="W305" i="293"/>
  <c r="V305" i="293"/>
  <c r="U305" i="293"/>
  <c r="AP304" i="293"/>
  <c r="AO304" i="293"/>
  <c r="AN304" i="293"/>
  <c r="AM304" i="293"/>
  <c r="AL304" i="293"/>
  <c r="AK304" i="293"/>
  <c r="AJ304" i="293"/>
  <c r="AI304" i="293"/>
  <c r="AC304" i="293"/>
  <c r="AB304" i="293"/>
  <c r="W304" i="293"/>
  <c r="V304" i="293"/>
  <c r="U304" i="293"/>
  <c r="AP303" i="293"/>
  <c r="AO303" i="293"/>
  <c r="AN303" i="293"/>
  <c r="AM303" i="293"/>
  <c r="AL303" i="293"/>
  <c r="AK303" i="293"/>
  <c r="AJ303" i="293"/>
  <c r="AI303" i="293"/>
  <c r="AC303" i="293"/>
  <c r="AB303" i="293"/>
  <c r="W303" i="293"/>
  <c r="V303" i="293"/>
  <c r="U303" i="293"/>
  <c r="AP302" i="293"/>
  <c r="AO302" i="293"/>
  <c r="AN302" i="293"/>
  <c r="AM302" i="293"/>
  <c r="AL302" i="293"/>
  <c r="AK302" i="293"/>
  <c r="AJ302" i="293"/>
  <c r="AI302" i="293"/>
  <c r="AC302" i="293"/>
  <c r="AB302" i="293"/>
  <c r="W302" i="293"/>
  <c r="V302" i="293"/>
  <c r="U302" i="293"/>
  <c r="AP301" i="293"/>
  <c r="AO301" i="293"/>
  <c r="AN301" i="293"/>
  <c r="AM301" i="293"/>
  <c r="AL301" i="293"/>
  <c r="AK301" i="293"/>
  <c r="AJ301" i="293"/>
  <c r="AI301" i="293"/>
  <c r="AC301" i="293"/>
  <c r="AB301" i="293"/>
  <c r="W301" i="293"/>
  <c r="V301" i="293"/>
  <c r="U301" i="293"/>
  <c r="AP300" i="293"/>
  <c r="AO300" i="293"/>
  <c r="AN300" i="293"/>
  <c r="AM300" i="293"/>
  <c r="AL300" i="293"/>
  <c r="AK300" i="293"/>
  <c r="AJ300" i="293"/>
  <c r="AI300" i="293"/>
  <c r="AC300" i="293"/>
  <c r="AB300" i="293"/>
  <c r="W300" i="293"/>
  <c r="V300" i="293"/>
  <c r="U300" i="293"/>
  <c r="AP299" i="293"/>
  <c r="AO299" i="293"/>
  <c r="AN299" i="293"/>
  <c r="AM299" i="293"/>
  <c r="AL299" i="293"/>
  <c r="AK299" i="293"/>
  <c r="AJ299" i="293"/>
  <c r="AI299" i="293"/>
  <c r="AC299" i="293"/>
  <c r="AB299" i="293"/>
  <c r="W299" i="293"/>
  <c r="V299" i="293"/>
  <c r="U299" i="293"/>
  <c r="AP298" i="293"/>
  <c r="AO298" i="293"/>
  <c r="AN298" i="293"/>
  <c r="AM298" i="293"/>
  <c r="AL298" i="293"/>
  <c r="AK298" i="293"/>
  <c r="AJ298" i="293"/>
  <c r="AI298" i="293"/>
  <c r="AC298" i="293"/>
  <c r="AB298" i="293"/>
  <c r="W298" i="293"/>
  <c r="V298" i="293"/>
  <c r="U298" i="293"/>
  <c r="AP297" i="293"/>
  <c r="AO297" i="293"/>
  <c r="AN297" i="293"/>
  <c r="AM297" i="293"/>
  <c r="AL297" i="293"/>
  <c r="AK297" i="293"/>
  <c r="AJ297" i="293"/>
  <c r="AI297" i="293"/>
  <c r="AB297" i="293"/>
  <c r="W297" i="293"/>
  <c r="V297" i="293"/>
  <c r="AC297" i="293" s="1"/>
  <c r="U297" i="293"/>
  <c r="AP296" i="293"/>
  <c r="AO296" i="293"/>
  <c r="AN296" i="293"/>
  <c r="AM296" i="293"/>
  <c r="AL296" i="293"/>
  <c r="AK296" i="293"/>
  <c r="AJ296" i="293"/>
  <c r="AI296" i="293"/>
  <c r="AB296" i="293"/>
  <c r="W296" i="293"/>
  <c r="V296" i="293"/>
  <c r="AC296" i="293" s="1"/>
  <c r="U296" i="293"/>
  <c r="AP295" i="293"/>
  <c r="AO295" i="293"/>
  <c r="AN295" i="293"/>
  <c r="AM295" i="293"/>
  <c r="AL295" i="293"/>
  <c r="AK295" i="293"/>
  <c r="AJ295" i="293"/>
  <c r="AI295" i="293"/>
  <c r="AC295" i="293"/>
  <c r="AB295" i="293"/>
  <c r="W295" i="293"/>
  <c r="V295" i="293"/>
  <c r="U295" i="293"/>
  <c r="AP294" i="293"/>
  <c r="AO294" i="293"/>
  <c r="AN294" i="293"/>
  <c r="AM294" i="293"/>
  <c r="AL294" i="293"/>
  <c r="AK294" i="293"/>
  <c r="AJ294" i="293"/>
  <c r="AI294" i="293"/>
  <c r="AC294" i="293"/>
  <c r="AB294" i="293"/>
  <c r="W294" i="293"/>
  <c r="V294" i="293"/>
  <c r="U294" i="293"/>
  <c r="AP293" i="293"/>
  <c r="AO293" i="293"/>
  <c r="AN293" i="293"/>
  <c r="AM293" i="293"/>
  <c r="AL293" i="293"/>
  <c r="AK293" i="293"/>
  <c r="AJ293" i="293"/>
  <c r="AI293" i="293"/>
  <c r="AC293" i="293"/>
  <c r="AB293" i="293"/>
  <c r="W293" i="293"/>
  <c r="V293" i="293"/>
  <c r="U293" i="293"/>
  <c r="AP292" i="293"/>
  <c r="AO292" i="293"/>
  <c r="AN292" i="293"/>
  <c r="AM292" i="293"/>
  <c r="AL292" i="293"/>
  <c r="AK292" i="293"/>
  <c r="AJ292" i="293"/>
  <c r="AI292" i="293"/>
  <c r="AB292" i="293"/>
  <c r="W292" i="293"/>
  <c r="V292" i="293"/>
  <c r="AC292" i="293" s="1"/>
  <c r="U292" i="293"/>
  <c r="AP291" i="293"/>
  <c r="AO291" i="293"/>
  <c r="AN291" i="293"/>
  <c r="AM291" i="293"/>
  <c r="AL291" i="293"/>
  <c r="AK291" i="293"/>
  <c r="AJ291" i="293"/>
  <c r="AI291" i="293"/>
  <c r="AB291" i="293"/>
  <c r="AC291" i="293" s="1"/>
  <c r="W291" i="293"/>
  <c r="V291" i="293"/>
  <c r="U291" i="293"/>
  <c r="AP290" i="293"/>
  <c r="AO290" i="293"/>
  <c r="AN290" i="293"/>
  <c r="AM290" i="293"/>
  <c r="AL290" i="293"/>
  <c r="AK290" i="293"/>
  <c r="AJ290" i="293"/>
  <c r="AI290" i="293"/>
  <c r="AB290" i="293"/>
  <c r="AC290" i="293" s="1"/>
  <c r="W290" i="293"/>
  <c r="V290" i="293"/>
  <c r="U290" i="293"/>
  <c r="AP289" i="293"/>
  <c r="AO289" i="293"/>
  <c r="AN289" i="293"/>
  <c r="AM289" i="293"/>
  <c r="AL289" i="293"/>
  <c r="AK289" i="293"/>
  <c r="AJ289" i="293"/>
  <c r="AI289" i="293"/>
  <c r="AC289" i="293"/>
  <c r="AB289" i="293"/>
  <c r="W289" i="293"/>
  <c r="V289" i="293"/>
  <c r="U289" i="293"/>
  <c r="AP288" i="293"/>
  <c r="AO288" i="293"/>
  <c r="AN288" i="293"/>
  <c r="AM288" i="293"/>
  <c r="AL288" i="293"/>
  <c r="AK288" i="293"/>
  <c r="AJ288" i="293"/>
  <c r="AI288" i="293"/>
  <c r="AC288" i="293"/>
  <c r="AB288" i="293"/>
  <c r="W288" i="293"/>
  <c r="V288" i="293"/>
  <c r="U288" i="293"/>
  <c r="AP287" i="293"/>
  <c r="AO287" i="293"/>
  <c r="AN287" i="293"/>
  <c r="AM287" i="293"/>
  <c r="AL287" i="293"/>
  <c r="AK287" i="293"/>
  <c r="AJ287" i="293"/>
  <c r="AI287" i="293"/>
  <c r="AC287" i="293"/>
  <c r="AB287" i="293"/>
  <c r="W287" i="293"/>
  <c r="V287" i="293"/>
  <c r="U287" i="293"/>
  <c r="AP286" i="293"/>
  <c r="AO286" i="293"/>
  <c r="AN286" i="293"/>
  <c r="AM286" i="293"/>
  <c r="AL286" i="293"/>
  <c r="AK286" i="293"/>
  <c r="AJ286" i="293"/>
  <c r="AI286" i="293"/>
  <c r="AB286" i="293"/>
  <c r="AC286" i="293" s="1"/>
  <c r="W286" i="293"/>
  <c r="V286" i="293"/>
  <c r="U286" i="293"/>
  <c r="AP285" i="293"/>
  <c r="AO285" i="293"/>
  <c r="AN285" i="293"/>
  <c r="AM285" i="293"/>
  <c r="AL285" i="293"/>
  <c r="AK285" i="293"/>
  <c r="AJ285" i="293"/>
  <c r="AI285" i="293"/>
  <c r="AB285" i="293"/>
  <c r="AC285" i="293" s="1"/>
  <c r="W285" i="293"/>
  <c r="V285" i="293"/>
  <c r="U285" i="293"/>
  <c r="AP284" i="293"/>
  <c r="AO284" i="293"/>
  <c r="AN284" i="293"/>
  <c r="AM284" i="293"/>
  <c r="AL284" i="293"/>
  <c r="AK284" i="293"/>
  <c r="AJ284" i="293"/>
  <c r="AI284" i="293"/>
  <c r="AB284" i="293"/>
  <c r="AC284" i="293" s="1"/>
  <c r="W284" i="293"/>
  <c r="V284" i="293"/>
  <c r="U284" i="293"/>
  <c r="AP283" i="293"/>
  <c r="AO283" i="293"/>
  <c r="AN283" i="293"/>
  <c r="AM283" i="293"/>
  <c r="AL283" i="293"/>
  <c r="AK283" i="293"/>
  <c r="AJ283" i="293"/>
  <c r="AI283" i="293"/>
  <c r="AC283" i="293"/>
  <c r="AB283" i="293"/>
  <c r="W283" i="293"/>
  <c r="V283" i="293"/>
  <c r="U283" i="293"/>
  <c r="AP282" i="293"/>
  <c r="AO282" i="293"/>
  <c r="AN282" i="293"/>
  <c r="AM282" i="293"/>
  <c r="AL282" i="293"/>
  <c r="AK282" i="293"/>
  <c r="AJ282" i="293"/>
  <c r="AI282" i="293"/>
  <c r="AB282" i="293"/>
  <c r="AC282" i="293" s="1"/>
  <c r="W282" i="293"/>
  <c r="V282" i="293"/>
  <c r="U282" i="293"/>
  <c r="AP281" i="293"/>
  <c r="AO281" i="293"/>
  <c r="AN281" i="293"/>
  <c r="AM281" i="293"/>
  <c r="AL281" i="293"/>
  <c r="AK281" i="293"/>
  <c r="AJ281" i="293"/>
  <c r="AI281" i="293"/>
  <c r="AC281" i="293"/>
  <c r="AB281" i="293"/>
  <c r="W281" i="293"/>
  <c r="V281" i="293"/>
  <c r="U281" i="293"/>
  <c r="AP280" i="293"/>
  <c r="AO280" i="293"/>
  <c r="AN280" i="293"/>
  <c r="AM280" i="293"/>
  <c r="AL280" i="293"/>
  <c r="AK280" i="293"/>
  <c r="AJ280" i="293"/>
  <c r="AI280" i="293"/>
  <c r="AB280" i="293"/>
  <c r="AC280" i="293" s="1"/>
  <c r="W280" i="293"/>
  <c r="V280" i="293"/>
  <c r="U280" i="293"/>
  <c r="AP279" i="293"/>
  <c r="AO279" i="293"/>
  <c r="AN279" i="293"/>
  <c r="AM279" i="293"/>
  <c r="AL279" i="293"/>
  <c r="AK279" i="293"/>
  <c r="AJ279" i="293"/>
  <c r="AI279" i="293"/>
  <c r="AB279" i="293"/>
  <c r="AC279" i="293" s="1"/>
  <c r="W279" i="293"/>
  <c r="V279" i="293"/>
  <c r="U279" i="293"/>
  <c r="AP278" i="293"/>
  <c r="AO278" i="293"/>
  <c r="AN278" i="293"/>
  <c r="AM278" i="293"/>
  <c r="AL278" i="293"/>
  <c r="AK278" i="293"/>
  <c r="AJ278" i="293"/>
  <c r="AI278" i="293"/>
  <c r="AB278" i="293"/>
  <c r="AC278" i="293" s="1"/>
  <c r="W278" i="293"/>
  <c r="V278" i="293"/>
  <c r="U278" i="293"/>
  <c r="AP277" i="293"/>
  <c r="AO277" i="293"/>
  <c r="AN277" i="293"/>
  <c r="AM277" i="293"/>
  <c r="AL277" i="293"/>
  <c r="AK277" i="293"/>
  <c r="AJ277" i="293"/>
  <c r="AI277" i="293"/>
  <c r="AC277" i="293"/>
  <c r="AB277" i="293"/>
  <c r="W277" i="293"/>
  <c r="V277" i="293"/>
  <c r="U277" i="293"/>
  <c r="AP276" i="293"/>
  <c r="AO276" i="293"/>
  <c r="AN276" i="293"/>
  <c r="AM276" i="293"/>
  <c r="AL276" i="293"/>
  <c r="AK276" i="293"/>
  <c r="AJ276" i="293"/>
  <c r="AI276" i="293"/>
  <c r="AC276" i="293"/>
  <c r="AB276" i="293"/>
  <c r="W276" i="293"/>
  <c r="V276" i="293"/>
  <c r="U276" i="293"/>
  <c r="AP275" i="293"/>
  <c r="AO275" i="293"/>
  <c r="AN275" i="293"/>
  <c r="AM275" i="293"/>
  <c r="AL275" i="293"/>
  <c r="AK275" i="293"/>
  <c r="AJ275" i="293"/>
  <c r="AI275" i="293"/>
  <c r="AC275" i="293"/>
  <c r="AB275" i="293"/>
  <c r="W275" i="293"/>
  <c r="V275" i="293"/>
  <c r="U275" i="293"/>
  <c r="AP274" i="293"/>
  <c r="AO274" i="293"/>
  <c r="AN274" i="293"/>
  <c r="AM274" i="293"/>
  <c r="AL274" i="293"/>
  <c r="AK274" i="293"/>
  <c r="AJ274" i="293"/>
  <c r="AI274" i="293"/>
  <c r="AB274" i="293"/>
  <c r="AC274" i="293" s="1"/>
  <c r="W274" i="293"/>
  <c r="V274" i="293"/>
  <c r="U274" i="293"/>
  <c r="AP273" i="293"/>
  <c r="AO273" i="293"/>
  <c r="AN273" i="293"/>
  <c r="AM273" i="293"/>
  <c r="AL273" i="293"/>
  <c r="AK273" i="293"/>
  <c r="AJ273" i="293"/>
  <c r="AI273" i="293"/>
  <c r="AB273" i="293"/>
  <c r="AC273" i="293" s="1"/>
  <c r="W273" i="293"/>
  <c r="V273" i="293"/>
  <c r="U273" i="293"/>
  <c r="AP272" i="293"/>
  <c r="AO272" i="293"/>
  <c r="AN272" i="293"/>
  <c r="AM272" i="293"/>
  <c r="AL272" i="293"/>
  <c r="AK272" i="293"/>
  <c r="AJ272" i="293"/>
  <c r="AI272" i="293"/>
  <c r="AB272" i="293"/>
  <c r="AC272" i="293" s="1"/>
  <c r="W272" i="293"/>
  <c r="V272" i="293"/>
  <c r="U272" i="293"/>
  <c r="AP271" i="293"/>
  <c r="AO271" i="293"/>
  <c r="AN271" i="293"/>
  <c r="AM271" i="293"/>
  <c r="AL271" i="293"/>
  <c r="AK271" i="293"/>
  <c r="AJ271" i="293"/>
  <c r="AI271" i="293"/>
  <c r="AC271" i="293"/>
  <c r="AB271" i="293"/>
  <c r="W271" i="293"/>
  <c r="V271" i="293"/>
  <c r="U271" i="293"/>
  <c r="AP270" i="293"/>
  <c r="AO270" i="293"/>
  <c r="AN270" i="293"/>
  <c r="AM270" i="293"/>
  <c r="AL270" i="293"/>
  <c r="AK270" i="293"/>
  <c r="AJ270" i="293"/>
  <c r="AI270" i="293"/>
  <c r="AB270" i="293"/>
  <c r="AC270" i="293" s="1"/>
  <c r="W270" i="293"/>
  <c r="V270" i="293"/>
  <c r="U270" i="293"/>
  <c r="AP269" i="293"/>
  <c r="AO269" i="293"/>
  <c r="AN269" i="293"/>
  <c r="AM269" i="293"/>
  <c r="AL269" i="293"/>
  <c r="AK269" i="293"/>
  <c r="AJ269" i="293"/>
  <c r="AI269" i="293"/>
  <c r="AC269" i="293"/>
  <c r="AB269" i="293"/>
  <c r="W269" i="293"/>
  <c r="V269" i="293"/>
  <c r="U269" i="293"/>
  <c r="AP268" i="293"/>
  <c r="AO268" i="293"/>
  <c r="AN268" i="293"/>
  <c r="AM268" i="293"/>
  <c r="AL268" i="293"/>
  <c r="AK268" i="293"/>
  <c r="AJ268" i="293"/>
  <c r="AI268" i="293"/>
  <c r="AB268" i="293"/>
  <c r="AC268" i="293" s="1"/>
  <c r="W268" i="293"/>
  <c r="V268" i="293"/>
  <c r="U268" i="293"/>
  <c r="AP267" i="293"/>
  <c r="AO267" i="293"/>
  <c r="AN267" i="293"/>
  <c r="AM267" i="293"/>
  <c r="AL267" i="293"/>
  <c r="AK267" i="293"/>
  <c r="AJ267" i="293"/>
  <c r="AI267" i="293"/>
  <c r="AB267" i="293"/>
  <c r="AC267" i="293" s="1"/>
  <c r="W267" i="293"/>
  <c r="V267" i="293"/>
  <c r="U267" i="293"/>
  <c r="AP266" i="293"/>
  <c r="AO266" i="293"/>
  <c r="AN266" i="293"/>
  <c r="AM266" i="293"/>
  <c r="AL266" i="293"/>
  <c r="AK266" i="293"/>
  <c r="AJ266" i="293"/>
  <c r="AI266" i="293"/>
  <c r="AB266" i="293"/>
  <c r="AC266" i="293" s="1"/>
  <c r="W266" i="293"/>
  <c r="V266" i="293"/>
  <c r="U266" i="293"/>
  <c r="AP265" i="293"/>
  <c r="AO265" i="293"/>
  <c r="AN265" i="293"/>
  <c r="AM265" i="293"/>
  <c r="AL265" i="293"/>
  <c r="AK265" i="293"/>
  <c r="AJ265" i="293"/>
  <c r="AI265" i="293"/>
  <c r="AC265" i="293"/>
  <c r="AB265" i="293"/>
  <c r="W265" i="293"/>
  <c r="V265" i="293"/>
  <c r="U265" i="293"/>
  <c r="AP264" i="293"/>
  <c r="AO264" i="293"/>
  <c r="AN264" i="293"/>
  <c r="AM264" i="293"/>
  <c r="AL264" i="293"/>
  <c r="AK264" i="293"/>
  <c r="AJ264" i="293"/>
  <c r="AI264" i="293"/>
  <c r="AC264" i="293"/>
  <c r="AB264" i="293"/>
  <c r="W264" i="293"/>
  <c r="V264" i="293"/>
  <c r="U264" i="293"/>
  <c r="AP263" i="293"/>
  <c r="AO263" i="293"/>
  <c r="AN263" i="293"/>
  <c r="AM263" i="293"/>
  <c r="AL263" i="293"/>
  <c r="AK263" i="293"/>
  <c r="AJ263" i="293"/>
  <c r="AI263" i="293"/>
  <c r="AC263" i="293"/>
  <c r="AB263" i="293"/>
  <c r="W263" i="293"/>
  <c r="V263" i="293"/>
  <c r="U263" i="293"/>
  <c r="AP262" i="293"/>
  <c r="AO262" i="293"/>
  <c r="AN262" i="293"/>
  <c r="AM262" i="293"/>
  <c r="AL262" i="293"/>
  <c r="AK262" i="293"/>
  <c r="AJ262" i="293"/>
  <c r="AI262" i="293"/>
  <c r="AC262" i="293"/>
  <c r="AB262" i="293"/>
  <c r="W262" i="293"/>
  <c r="V262" i="293"/>
  <c r="U262" i="293"/>
  <c r="AP261" i="293"/>
  <c r="AO261" i="293"/>
  <c r="AN261" i="293"/>
  <c r="AM261" i="293"/>
  <c r="AL261" i="293"/>
  <c r="AK261" i="293"/>
  <c r="AJ261" i="293"/>
  <c r="AI261" i="293"/>
  <c r="AC261" i="293"/>
  <c r="AB261" i="293"/>
  <c r="W261" i="293"/>
  <c r="V261" i="293"/>
  <c r="U261" i="293"/>
  <c r="AP260" i="293"/>
  <c r="AO260" i="293"/>
  <c r="AN260" i="293"/>
  <c r="AM260" i="293"/>
  <c r="AL260" i="293"/>
  <c r="AK260" i="293"/>
  <c r="AJ260" i="293"/>
  <c r="AI260" i="293"/>
  <c r="AC260" i="293"/>
  <c r="AB260" i="293"/>
  <c r="W260" i="293"/>
  <c r="V260" i="293"/>
  <c r="U260" i="293"/>
  <c r="AP259" i="293"/>
  <c r="AO259" i="293"/>
  <c r="AN259" i="293"/>
  <c r="AM259" i="293"/>
  <c r="AL259" i="293"/>
  <c r="AK259" i="293"/>
  <c r="AJ259" i="293"/>
  <c r="AI259" i="293"/>
  <c r="AC259" i="293"/>
  <c r="AB259" i="293"/>
  <c r="W259" i="293"/>
  <c r="V259" i="293"/>
  <c r="U259" i="293"/>
  <c r="AP258" i="293"/>
  <c r="AO258" i="293"/>
  <c r="AN258" i="293"/>
  <c r="AM258" i="293"/>
  <c r="AL258" i="293"/>
  <c r="AK258" i="293"/>
  <c r="AJ258" i="293"/>
  <c r="AI258" i="293"/>
  <c r="AB258" i="293"/>
  <c r="AC258" i="293" s="1"/>
  <c r="W258" i="293"/>
  <c r="V258" i="293"/>
  <c r="U258" i="293"/>
  <c r="AP257" i="293"/>
  <c r="AO257" i="293"/>
  <c r="AN257" i="293"/>
  <c r="AM257" i="293"/>
  <c r="AL257" i="293"/>
  <c r="AK257" i="293"/>
  <c r="AJ257" i="293"/>
  <c r="AI257" i="293"/>
  <c r="AC257" i="293"/>
  <c r="AB257" i="293"/>
  <c r="W257" i="293"/>
  <c r="V257" i="293"/>
  <c r="U257" i="293"/>
  <c r="AP256" i="293"/>
  <c r="AO256" i="293"/>
  <c r="AN256" i="293"/>
  <c r="AM256" i="293"/>
  <c r="AL256" i="293"/>
  <c r="AK256" i="293"/>
  <c r="AJ256" i="293"/>
  <c r="AI256" i="293"/>
  <c r="AB256" i="293"/>
  <c r="AC256" i="293" s="1"/>
  <c r="W256" i="293"/>
  <c r="V256" i="293"/>
  <c r="U256" i="293"/>
  <c r="AP255" i="293"/>
  <c r="AO255" i="293"/>
  <c r="AN255" i="293"/>
  <c r="AM255" i="293"/>
  <c r="AL255" i="293"/>
  <c r="AK255" i="293"/>
  <c r="AJ255" i="293"/>
  <c r="AI255" i="293"/>
  <c r="AB255" i="293"/>
  <c r="AC255" i="293" s="1"/>
  <c r="W255" i="293"/>
  <c r="V255" i="293"/>
  <c r="U255" i="293"/>
  <c r="AP254" i="293"/>
  <c r="AO254" i="293"/>
  <c r="AN254" i="293"/>
  <c r="AM254" i="293"/>
  <c r="AL254" i="293"/>
  <c r="AK254" i="293"/>
  <c r="AJ254" i="293"/>
  <c r="AI254" i="293"/>
  <c r="AB254" i="293"/>
  <c r="AC254" i="293" s="1"/>
  <c r="W254" i="293"/>
  <c r="V254" i="293"/>
  <c r="U254" i="293"/>
  <c r="AP253" i="293"/>
  <c r="AO253" i="293"/>
  <c r="AN253" i="293"/>
  <c r="AM253" i="293"/>
  <c r="AL253" i="293"/>
  <c r="AK253" i="293"/>
  <c r="AJ253" i="293"/>
  <c r="AI253" i="293"/>
  <c r="AC253" i="293"/>
  <c r="AB253" i="293"/>
  <c r="W253" i="293"/>
  <c r="V253" i="293"/>
  <c r="U253" i="293"/>
  <c r="AP252" i="293"/>
  <c r="AO252" i="293"/>
  <c r="AN252" i="293"/>
  <c r="AM252" i="293"/>
  <c r="AL252" i="293"/>
  <c r="AK252" i="293"/>
  <c r="AJ252" i="293"/>
  <c r="AI252" i="293"/>
  <c r="AC252" i="293"/>
  <c r="AB252" i="293"/>
  <c r="W252" i="293"/>
  <c r="V252" i="293"/>
  <c r="U252" i="293"/>
  <c r="AP251" i="293"/>
  <c r="AO251" i="293"/>
  <c r="AN251" i="293"/>
  <c r="AM251" i="293"/>
  <c r="AL251" i="293"/>
  <c r="AK251" i="293"/>
  <c r="AJ251" i="293"/>
  <c r="AI251" i="293"/>
  <c r="AC251" i="293"/>
  <c r="AB251" i="293"/>
  <c r="W251" i="293"/>
  <c r="V251" i="293"/>
  <c r="U251" i="293"/>
  <c r="AP250" i="293"/>
  <c r="AO250" i="293"/>
  <c r="AN250" i="293"/>
  <c r="AM250" i="293"/>
  <c r="AL250" i="293"/>
  <c r="AK250" i="293"/>
  <c r="AJ250" i="293"/>
  <c r="AI250" i="293"/>
  <c r="AB250" i="293"/>
  <c r="W250" i="293"/>
  <c r="V250" i="293"/>
  <c r="AC250" i="293" s="1"/>
  <c r="U250" i="293"/>
  <c r="AP249" i="293"/>
  <c r="AO249" i="293"/>
  <c r="AN249" i="293"/>
  <c r="AM249" i="293"/>
  <c r="AL249" i="293"/>
  <c r="AK249" i="293"/>
  <c r="AJ249" i="293"/>
  <c r="AI249" i="293"/>
  <c r="AB249" i="293"/>
  <c r="W249" i="293"/>
  <c r="V249" i="293"/>
  <c r="AC249" i="293" s="1"/>
  <c r="U249" i="293"/>
  <c r="AP248" i="293"/>
  <c r="AO248" i="293"/>
  <c r="AN248" i="293"/>
  <c r="AM248" i="293"/>
  <c r="AL248" i="293"/>
  <c r="AK248" i="293"/>
  <c r="AJ248" i="293"/>
  <c r="AI248" i="293"/>
  <c r="AB248" i="293"/>
  <c r="W248" i="293"/>
  <c r="V248" i="293"/>
  <c r="AC248" i="293" s="1"/>
  <c r="U248" i="293"/>
  <c r="AP247" i="293"/>
  <c r="AO247" i="293"/>
  <c r="AN247" i="293"/>
  <c r="AM247" i="293"/>
  <c r="AL247" i="293"/>
  <c r="AK247" i="293"/>
  <c r="AJ247" i="293"/>
  <c r="AI247" i="293"/>
  <c r="AC247" i="293"/>
  <c r="AB247" i="293"/>
  <c r="W247" i="293"/>
  <c r="V247" i="293"/>
  <c r="U247" i="293"/>
  <c r="AP246" i="293"/>
  <c r="AO246" i="293"/>
  <c r="AN246" i="293"/>
  <c r="AM246" i="293"/>
  <c r="AL246" i="293"/>
  <c r="AK246" i="293"/>
  <c r="AJ246" i="293"/>
  <c r="AI246" i="293"/>
  <c r="AC246" i="293"/>
  <c r="AB246" i="293"/>
  <c r="W246" i="293"/>
  <c r="V246" i="293"/>
  <c r="U246" i="293"/>
  <c r="AP245" i="293"/>
  <c r="AO245" i="293"/>
  <c r="AN245" i="293"/>
  <c r="AM245" i="293"/>
  <c r="AL245" i="293"/>
  <c r="AK245" i="293"/>
  <c r="AJ245" i="293"/>
  <c r="AI245" i="293"/>
  <c r="AC245" i="293"/>
  <c r="AB245" i="293"/>
  <c r="W245" i="293"/>
  <c r="V245" i="293"/>
  <c r="U245" i="293"/>
  <c r="AP244" i="293"/>
  <c r="AO244" i="293"/>
  <c r="AN244" i="293"/>
  <c r="AM244" i="293"/>
  <c r="AL244" i="293"/>
  <c r="AK244" i="293"/>
  <c r="AJ244" i="293"/>
  <c r="AI244" i="293"/>
  <c r="AB244" i="293"/>
  <c r="W244" i="293"/>
  <c r="V244" i="293"/>
  <c r="AC244" i="293" s="1"/>
  <c r="U244" i="293"/>
  <c r="AP243" i="293"/>
  <c r="AO243" i="293"/>
  <c r="AN243" i="293"/>
  <c r="AM243" i="293"/>
  <c r="AL243" i="293"/>
  <c r="AK243" i="293"/>
  <c r="AJ243" i="293"/>
  <c r="AI243" i="293"/>
  <c r="AB243" i="293"/>
  <c r="W243" i="293"/>
  <c r="V243" i="293"/>
  <c r="AC243" i="293" s="1"/>
  <c r="U243" i="293"/>
  <c r="AP242" i="293"/>
  <c r="AO242" i="293"/>
  <c r="AN242" i="293"/>
  <c r="AM242" i="293"/>
  <c r="AL242" i="293"/>
  <c r="AK242" i="293"/>
  <c r="AJ242" i="293"/>
  <c r="AI242" i="293"/>
  <c r="AB242" i="293"/>
  <c r="W242" i="293"/>
  <c r="V242" i="293"/>
  <c r="AC242" i="293" s="1"/>
  <c r="U242" i="293"/>
  <c r="AP241" i="293"/>
  <c r="AO241" i="293"/>
  <c r="AN241" i="293"/>
  <c r="AM241" i="293"/>
  <c r="AL241" i="293"/>
  <c r="AK241" i="293"/>
  <c r="AJ241" i="293"/>
  <c r="AI241" i="293"/>
  <c r="AC241" i="293"/>
  <c r="AB241" i="293"/>
  <c r="W241" i="293"/>
  <c r="V241" i="293"/>
  <c r="U241" i="293"/>
  <c r="AP240" i="293"/>
  <c r="AO240" i="293"/>
  <c r="AN240" i="293"/>
  <c r="AM240" i="293"/>
  <c r="AL240" i="293"/>
  <c r="AK240" i="293"/>
  <c r="AJ240" i="293"/>
  <c r="AI240" i="293"/>
  <c r="AC240" i="293"/>
  <c r="AB240" i="293"/>
  <c r="W240" i="293"/>
  <c r="V240" i="293"/>
  <c r="U240" i="293"/>
  <c r="AP239" i="293"/>
  <c r="AO239" i="293"/>
  <c r="AN239" i="293"/>
  <c r="AM239" i="293"/>
  <c r="AL239" i="293"/>
  <c r="AK239" i="293"/>
  <c r="AJ239" i="293"/>
  <c r="AI239" i="293"/>
  <c r="AC239" i="293"/>
  <c r="AB239" i="293"/>
  <c r="W239" i="293"/>
  <c r="V239" i="293"/>
  <c r="U239" i="293"/>
  <c r="AP238" i="293"/>
  <c r="AO238" i="293"/>
  <c r="AN238" i="293"/>
  <c r="AM238" i="293"/>
  <c r="AL238" i="293"/>
  <c r="AK238" i="293"/>
  <c r="AJ238" i="293"/>
  <c r="AI238" i="293"/>
  <c r="AB238" i="293"/>
  <c r="W238" i="293"/>
  <c r="V238" i="293"/>
  <c r="AC238" i="293" s="1"/>
  <c r="U238" i="293"/>
  <c r="AP237" i="293"/>
  <c r="AO237" i="293"/>
  <c r="AN237" i="293"/>
  <c r="AM237" i="293"/>
  <c r="AL237" i="293"/>
  <c r="AK237" i="293"/>
  <c r="AJ237" i="293"/>
  <c r="AI237" i="293"/>
  <c r="AB237" i="293"/>
  <c r="AC237" i="293" s="1"/>
  <c r="W237" i="293"/>
  <c r="V237" i="293"/>
  <c r="U237" i="293"/>
  <c r="AP236" i="293"/>
  <c r="AO236" i="293"/>
  <c r="AN236" i="293"/>
  <c r="AM236" i="293"/>
  <c r="AL236" i="293"/>
  <c r="AK236" i="293"/>
  <c r="AJ236" i="293"/>
  <c r="AI236" i="293"/>
  <c r="AB236" i="293"/>
  <c r="AC236" i="293" s="1"/>
  <c r="W236" i="293"/>
  <c r="V236" i="293"/>
  <c r="U236" i="293"/>
  <c r="AP235" i="293"/>
  <c r="AO235" i="293"/>
  <c r="AN235" i="293"/>
  <c r="AM235" i="293"/>
  <c r="AL235" i="293"/>
  <c r="AK235" i="293"/>
  <c r="AJ235" i="293"/>
  <c r="AI235" i="293"/>
  <c r="AC235" i="293"/>
  <c r="AB235" i="293"/>
  <c r="W235" i="293"/>
  <c r="V235" i="293"/>
  <c r="U235" i="293"/>
  <c r="AP234" i="293"/>
  <c r="AO234" i="293"/>
  <c r="AN234" i="293"/>
  <c r="AM234" i="293"/>
  <c r="AL234" i="293"/>
  <c r="AK234" i="293"/>
  <c r="AJ234" i="293"/>
  <c r="AI234" i="293"/>
  <c r="AB234" i="293"/>
  <c r="AC234" i="293" s="1"/>
  <c r="W234" i="293"/>
  <c r="V234" i="293"/>
  <c r="U234" i="293"/>
  <c r="AP233" i="293"/>
  <c r="AO233" i="293"/>
  <c r="AN233" i="293"/>
  <c r="AM233" i="293"/>
  <c r="AL233" i="293"/>
  <c r="AK233" i="293"/>
  <c r="AJ233" i="293"/>
  <c r="AI233" i="293"/>
  <c r="AC233" i="293"/>
  <c r="AB233" i="293"/>
  <c r="W233" i="293"/>
  <c r="V233" i="293"/>
  <c r="U233" i="293"/>
  <c r="AP232" i="293"/>
  <c r="AO232" i="293"/>
  <c r="AN232" i="293"/>
  <c r="AM232" i="293"/>
  <c r="AL232" i="293"/>
  <c r="AK232" i="293"/>
  <c r="AJ232" i="293"/>
  <c r="AI232" i="293"/>
  <c r="AB232" i="293"/>
  <c r="AC232" i="293" s="1"/>
  <c r="W232" i="293"/>
  <c r="V232" i="293"/>
  <c r="U232" i="293"/>
  <c r="AP231" i="293"/>
  <c r="AO231" i="293"/>
  <c r="AN231" i="293"/>
  <c r="AM231" i="293"/>
  <c r="AL231" i="293"/>
  <c r="AK231" i="293"/>
  <c r="AJ231" i="293"/>
  <c r="AI231" i="293"/>
  <c r="AB231" i="293"/>
  <c r="AC231" i="293" s="1"/>
  <c r="W231" i="293"/>
  <c r="V231" i="293"/>
  <c r="U231" i="293"/>
  <c r="AP230" i="293"/>
  <c r="AO230" i="293"/>
  <c r="AN230" i="293"/>
  <c r="AM230" i="293"/>
  <c r="AL230" i="293"/>
  <c r="AK230" i="293"/>
  <c r="AJ230" i="293"/>
  <c r="AI230" i="293"/>
  <c r="AB230" i="293"/>
  <c r="AC230" i="293" s="1"/>
  <c r="W230" i="293"/>
  <c r="V230" i="293"/>
  <c r="U230" i="293"/>
  <c r="AP229" i="293"/>
  <c r="AO229" i="293"/>
  <c r="AN229" i="293"/>
  <c r="AM229" i="293"/>
  <c r="AL229" i="293"/>
  <c r="AK229" i="293"/>
  <c r="AJ229" i="293"/>
  <c r="AI229" i="293"/>
  <c r="AC229" i="293"/>
  <c r="AB229" i="293"/>
  <c r="W229" i="293"/>
  <c r="V229" i="293"/>
  <c r="U229" i="293"/>
  <c r="AP228" i="293"/>
  <c r="AO228" i="293"/>
  <c r="AN228" i="293"/>
  <c r="AM228" i="293"/>
  <c r="AL228" i="293"/>
  <c r="AK228" i="293"/>
  <c r="AJ228" i="293"/>
  <c r="AI228" i="293"/>
  <c r="AC228" i="293"/>
  <c r="AB228" i="293"/>
  <c r="W228" i="293"/>
  <c r="V228" i="293"/>
  <c r="U228" i="293"/>
  <c r="AP227" i="293"/>
  <c r="AO227" i="293"/>
  <c r="AN227" i="293"/>
  <c r="AM227" i="293"/>
  <c r="AL227" i="293"/>
  <c r="AK227" i="293"/>
  <c r="AJ227" i="293"/>
  <c r="AI227" i="293"/>
  <c r="AC227" i="293"/>
  <c r="AB227" i="293"/>
  <c r="W227" i="293"/>
  <c r="V227" i="293"/>
  <c r="U227" i="293"/>
  <c r="AP226" i="293"/>
  <c r="AO226" i="293"/>
  <c r="AN226" i="293"/>
  <c r="AM226" i="293"/>
  <c r="AL226" i="293"/>
  <c r="AK226" i="293"/>
  <c r="AJ226" i="293"/>
  <c r="AI226" i="293"/>
  <c r="AB226" i="293"/>
  <c r="AC226" i="293" s="1"/>
  <c r="W226" i="293"/>
  <c r="V226" i="293"/>
  <c r="U226" i="293"/>
  <c r="AP225" i="293"/>
  <c r="AO225" i="293"/>
  <c r="AN225" i="293"/>
  <c r="AM225" i="293"/>
  <c r="AL225" i="293"/>
  <c r="AK225" i="293"/>
  <c r="AJ225" i="293"/>
  <c r="AI225" i="293"/>
  <c r="AB225" i="293"/>
  <c r="AC225" i="293" s="1"/>
  <c r="W225" i="293"/>
  <c r="V225" i="293"/>
  <c r="U225" i="293"/>
  <c r="AP224" i="293"/>
  <c r="AO224" i="293"/>
  <c r="AN224" i="293"/>
  <c r="AM224" i="293"/>
  <c r="AL224" i="293"/>
  <c r="AK224" i="293"/>
  <c r="AJ224" i="293"/>
  <c r="AI224" i="293"/>
  <c r="AB224" i="293"/>
  <c r="AC224" i="293" s="1"/>
  <c r="W224" i="293"/>
  <c r="V224" i="293"/>
  <c r="U224" i="293"/>
  <c r="AP223" i="293"/>
  <c r="AO223" i="293"/>
  <c r="AN223" i="293"/>
  <c r="AM223" i="293"/>
  <c r="AL223" i="293"/>
  <c r="AK223" i="293"/>
  <c r="AJ223" i="293"/>
  <c r="AI223" i="293"/>
  <c r="AC223" i="293"/>
  <c r="AB223" i="293"/>
  <c r="W223" i="293"/>
  <c r="V223" i="293"/>
  <c r="U223" i="293"/>
  <c r="AP222" i="293"/>
  <c r="AO222" i="293"/>
  <c r="AN222" i="293"/>
  <c r="AM222" i="293"/>
  <c r="AL222" i="293"/>
  <c r="AK222" i="293"/>
  <c r="AJ222" i="293"/>
  <c r="AI222" i="293"/>
  <c r="AC222" i="293"/>
  <c r="AB222" i="293"/>
  <c r="W222" i="293"/>
  <c r="V222" i="293"/>
  <c r="U222" i="293"/>
  <c r="AP221" i="293"/>
  <c r="AO221" i="293"/>
  <c r="AN221" i="293"/>
  <c r="AM221" i="293"/>
  <c r="AL221" i="293"/>
  <c r="AK221" i="293"/>
  <c r="AJ221" i="293"/>
  <c r="AI221" i="293"/>
  <c r="AC221" i="293"/>
  <c r="AB221" i="293"/>
  <c r="W221" i="293"/>
  <c r="V221" i="293"/>
  <c r="U221" i="293"/>
  <c r="AP220" i="293"/>
  <c r="AO220" i="293"/>
  <c r="AN220" i="293"/>
  <c r="AM220" i="293"/>
  <c r="AL220" i="293"/>
  <c r="AK220" i="293"/>
  <c r="AJ220" i="293"/>
  <c r="AI220" i="293"/>
  <c r="AB220" i="293"/>
  <c r="AC220" i="293" s="1"/>
  <c r="W220" i="293"/>
  <c r="V220" i="293"/>
  <c r="U220" i="293"/>
  <c r="AP219" i="293"/>
  <c r="AO219" i="293"/>
  <c r="AN219" i="293"/>
  <c r="AM219" i="293"/>
  <c r="AL219" i="293"/>
  <c r="AK219" i="293"/>
  <c r="AJ219" i="293"/>
  <c r="AI219" i="293"/>
  <c r="AB219" i="293"/>
  <c r="W219" i="293"/>
  <c r="V219" i="293"/>
  <c r="AC219" i="293" s="1"/>
  <c r="U219" i="293"/>
  <c r="AP218" i="293"/>
  <c r="AO218" i="293"/>
  <c r="AN218" i="293"/>
  <c r="AM218" i="293"/>
  <c r="AL218" i="293"/>
  <c r="AK218" i="293"/>
  <c r="AJ218" i="293"/>
  <c r="AI218" i="293"/>
  <c r="AB218" i="293"/>
  <c r="AC218" i="293" s="1"/>
  <c r="W218" i="293"/>
  <c r="V218" i="293"/>
  <c r="U218" i="293"/>
  <c r="AP217" i="293"/>
  <c r="AO217" i="293"/>
  <c r="AN217" i="293"/>
  <c r="AM217" i="293"/>
  <c r="AL217" i="293"/>
  <c r="AK217" i="293"/>
  <c r="AJ217" i="293"/>
  <c r="AI217" i="293"/>
  <c r="AC217" i="293"/>
  <c r="AB217" i="293"/>
  <c r="W217" i="293"/>
  <c r="V217" i="293"/>
  <c r="U217" i="293"/>
  <c r="AP216" i="293"/>
  <c r="AO216" i="293"/>
  <c r="AN216" i="293"/>
  <c r="AM216" i="293"/>
  <c r="AL216" i="293"/>
  <c r="AK216" i="293"/>
  <c r="AJ216" i="293"/>
  <c r="AI216" i="293"/>
  <c r="AC216" i="293"/>
  <c r="AB216" i="293"/>
  <c r="W216" i="293"/>
  <c r="V216" i="293"/>
  <c r="U216" i="293"/>
  <c r="AP215" i="293"/>
  <c r="AO215" i="293"/>
  <c r="AN215" i="293"/>
  <c r="AM215" i="293"/>
  <c r="AL215" i="293"/>
  <c r="AK215" i="293"/>
  <c r="AJ215" i="293"/>
  <c r="AI215" i="293"/>
  <c r="AC215" i="293"/>
  <c r="AB215" i="293"/>
  <c r="W215" i="293"/>
  <c r="V215" i="293"/>
  <c r="U215" i="293"/>
  <c r="AP214" i="293"/>
  <c r="AO214" i="293"/>
  <c r="AN214" i="293"/>
  <c r="AM214" i="293"/>
  <c r="AL214" i="293"/>
  <c r="AK214" i="293"/>
  <c r="AJ214" i="293"/>
  <c r="AI214" i="293"/>
  <c r="AB214" i="293"/>
  <c r="W214" i="293"/>
  <c r="V214" i="293"/>
  <c r="AC214" i="293" s="1"/>
  <c r="U214" i="293"/>
  <c r="AP213" i="293"/>
  <c r="AO213" i="293"/>
  <c r="AN213" i="293"/>
  <c r="AM213" i="293"/>
  <c r="AL213" i="293"/>
  <c r="AK213" i="293"/>
  <c r="AJ213" i="293"/>
  <c r="AI213" i="293"/>
  <c r="AB213" i="293"/>
  <c r="W213" i="293"/>
  <c r="V213" i="293"/>
  <c r="AC213" i="293" s="1"/>
  <c r="U213" i="293"/>
  <c r="AP212" i="293"/>
  <c r="AO212" i="293"/>
  <c r="AN212" i="293"/>
  <c r="AM212" i="293"/>
  <c r="AL212" i="293"/>
  <c r="AK212" i="293"/>
  <c r="AJ212" i="293"/>
  <c r="AI212" i="293"/>
  <c r="AB212" i="293"/>
  <c r="W212" i="293"/>
  <c r="V212" i="293"/>
  <c r="AC212" i="293" s="1"/>
  <c r="U212" i="293"/>
  <c r="AP211" i="293"/>
  <c r="AO211" i="293"/>
  <c r="AN211" i="293"/>
  <c r="AM211" i="293"/>
  <c r="AL211" i="293"/>
  <c r="AK211" i="293"/>
  <c r="AJ211" i="293"/>
  <c r="AI211" i="293"/>
  <c r="AC211" i="293"/>
  <c r="AB211" i="293"/>
  <c r="W211" i="293"/>
  <c r="V211" i="293"/>
  <c r="U211" i="293"/>
  <c r="AP210" i="293"/>
  <c r="AO210" i="293"/>
  <c r="AN210" i="293"/>
  <c r="AM210" i="293"/>
  <c r="AL210" i="293"/>
  <c r="AK210" i="293"/>
  <c r="AJ210" i="293"/>
  <c r="AI210" i="293"/>
  <c r="AB210" i="293"/>
  <c r="AC210" i="293" s="1"/>
  <c r="W210" i="293"/>
  <c r="V210" i="293"/>
  <c r="U210" i="293"/>
  <c r="AP209" i="293"/>
  <c r="AO209" i="293"/>
  <c r="AN209" i="293"/>
  <c r="AM209" i="293"/>
  <c r="AL209" i="293"/>
  <c r="AK209" i="293"/>
  <c r="AJ209" i="293"/>
  <c r="AI209" i="293"/>
  <c r="AC209" i="293"/>
  <c r="AB209" i="293"/>
  <c r="W209" i="293"/>
  <c r="V209" i="293"/>
  <c r="U209" i="293"/>
  <c r="AP208" i="293"/>
  <c r="AO208" i="293"/>
  <c r="AN208" i="293"/>
  <c r="AM208" i="293"/>
  <c r="AL208" i="293"/>
  <c r="AK208" i="293"/>
  <c r="AJ208" i="293"/>
  <c r="AI208" i="293"/>
  <c r="AB208" i="293"/>
  <c r="W208" i="293"/>
  <c r="V208" i="293"/>
  <c r="AC208" i="293" s="1"/>
  <c r="U208" i="293"/>
  <c r="AP207" i="293"/>
  <c r="AO207" i="293"/>
  <c r="AN207" i="293"/>
  <c r="AM207" i="293"/>
  <c r="AL207" i="293"/>
  <c r="AK207" i="293"/>
  <c r="AJ207" i="293"/>
  <c r="AI207" i="293"/>
  <c r="AB207" i="293"/>
  <c r="W207" i="293"/>
  <c r="V207" i="293"/>
  <c r="AC207" i="293" s="1"/>
  <c r="U207" i="293"/>
  <c r="AP206" i="293"/>
  <c r="AO206" i="293"/>
  <c r="AN206" i="293"/>
  <c r="AM206" i="293"/>
  <c r="AL206" i="293"/>
  <c r="AK206" i="293"/>
  <c r="AJ206" i="293"/>
  <c r="AI206" i="293"/>
  <c r="AB206" i="293"/>
  <c r="W206" i="293"/>
  <c r="V206" i="293"/>
  <c r="AC206" i="293" s="1"/>
  <c r="U206" i="293"/>
  <c r="AP205" i="293"/>
  <c r="AO205" i="293"/>
  <c r="AN205" i="293"/>
  <c r="AM205" i="293"/>
  <c r="AL205" i="293"/>
  <c r="AK205" i="293"/>
  <c r="AJ205" i="293"/>
  <c r="AI205" i="293"/>
  <c r="AC205" i="293"/>
  <c r="AB205" i="293"/>
  <c r="W205" i="293"/>
  <c r="V205" i="293"/>
  <c r="U205" i="293"/>
  <c r="AP204" i="293"/>
  <c r="AO204" i="293"/>
  <c r="AN204" i="293"/>
  <c r="AM204" i="293"/>
  <c r="AL204" i="293"/>
  <c r="AK204" i="293"/>
  <c r="AJ204" i="293"/>
  <c r="AI204" i="293"/>
  <c r="AC204" i="293"/>
  <c r="AB204" i="293"/>
  <c r="W204" i="293"/>
  <c r="V204" i="293"/>
  <c r="U204" i="293"/>
  <c r="AP203" i="293"/>
  <c r="AO203" i="293"/>
  <c r="AN203" i="293"/>
  <c r="AM203" i="293"/>
  <c r="AL203" i="293"/>
  <c r="AK203" i="293"/>
  <c r="AJ203" i="293"/>
  <c r="AI203" i="293"/>
  <c r="AC203" i="293"/>
  <c r="AB203" i="293"/>
  <c r="W203" i="293"/>
  <c r="V203" i="293"/>
  <c r="U203" i="293"/>
  <c r="AP202" i="293"/>
  <c r="AO202" i="293"/>
  <c r="AN202" i="293"/>
  <c r="AM202" i="293"/>
  <c r="AL202" i="293"/>
  <c r="AK202" i="293"/>
  <c r="AJ202" i="293"/>
  <c r="AI202" i="293"/>
  <c r="AB202" i="293"/>
  <c r="W202" i="293"/>
  <c r="V202" i="293"/>
  <c r="AC202" i="293" s="1"/>
  <c r="U202" i="293"/>
  <c r="AP201" i="293"/>
  <c r="AO201" i="293"/>
  <c r="AN201" i="293"/>
  <c r="AM201" i="293"/>
  <c r="AL201" i="293"/>
  <c r="AK201" i="293"/>
  <c r="AJ201" i="293"/>
  <c r="AI201" i="293"/>
  <c r="AB201" i="293"/>
  <c r="W201" i="293"/>
  <c r="V201" i="293"/>
  <c r="AC201" i="293" s="1"/>
  <c r="U201" i="293"/>
  <c r="AP200" i="293"/>
  <c r="AO200" i="293"/>
  <c r="AN200" i="293"/>
  <c r="AM200" i="293"/>
  <c r="AL200" i="293"/>
  <c r="AK200" i="293"/>
  <c r="AJ200" i="293"/>
  <c r="AI200" i="293"/>
  <c r="AB200" i="293"/>
  <c r="W200" i="293"/>
  <c r="V200" i="293"/>
  <c r="AC200" i="293" s="1"/>
  <c r="U200" i="293"/>
  <c r="AP199" i="293"/>
  <c r="AO199" i="293"/>
  <c r="AN199" i="293"/>
  <c r="AM199" i="293"/>
  <c r="AL199" i="293"/>
  <c r="AK199" i="293"/>
  <c r="AJ199" i="293"/>
  <c r="AI199" i="293"/>
  <c r="AC199" i="293"/>
  <c r="AB199" i="293"/>
  <c r="W199" i="293"/>
  <c r="V199" i="293"/>
  <c r="U199" i="293"/>
  <c r="AP198" i="293"/>
  <c r="AO198" i="293"/>
  <c r="AN198" i="293"/>
  <c r="AM198" i="293"/>
  <c r="AL198" i="293"/>
  <c r="AK198" i="293"/>
  <c r="AJ198" i="293"/>
  <c r="AI198" i="293"/>
  <c r="AC198" i="293"/>
  <c r="AB198" i="293"/>
  <c r="W198" i="293"/>
  <c r="V198" i="293"/>
  <c r="U198" i="293"/>
  <c r="AP197" i="293"/>
  <c r="AO197" i="293"/>
  <c r="AN197" i="293"/>
  <c r="AM197" i="293"/>
  <c r="AL197" i="293"/>
  <c r="AK197" i="293"/>
  <c r="AJ197" i="293"/>
  <c r="AI197" i="293"/>
  <c r="AC197" i="293"/>
  <c r="AB197" i="293"/>
  <c r="W197" i="293"/>
  <c r="V197" i="293"/>
  <c r="U197" i="293"/>
  <c r="AP196" i="293"/>
  <c r="AO196" i="293"/>
  <c r="AN196" i="293"/>
  <c r="AM196" i="293"/>
  <c r="AL196" i="293"/>
  <c r="AK196" i="293"/>
  <c r="AJ196" i="293"/>
  <c r="AI196" i="293"/>
  <c r="AB196" i="293"/>
  <c r="W196" i="293"/>
  <c r="V196" i="293"/>
  <c r="AC196" i="293" s="1"/>
  <c r="U196" i="293"/>
  <c r="AP195" i="293"/>
  <c r="AO195" i="293"/>
  <c r="AN195" i="293"/>
  <c r="AM195" i="293"/>
  <c r="AL195" i="293"/>
  <c r="AK195" i="293"/>
  <c r="AJ195" i="293"/>
  <c r="AI195" i="293"/>
  <c r="AB195" i="293"/>
  <c r="W195" i="293"/>
  <c r="V195" i="293"/>
  <c r="AC195" i="293" s="1"/>
  <c r="U195" i="293"/>
  <c r="AP194" i="293"/>
  <c r="AO194" i="293"/>
  <c r="AN194" i="293"/>
  <c r="AM194" i="293"/>
  <c r="AL194" i="293"/>
  <c r="AK194" i="293"/>
  <c r="AJ194" i="293"/>
  <c r="AI194" i="293"/>
  <c r="AB194" i="293"/>
  <c r="W194" i="293"/>
  <c r="V194" i="293"/>
  <c r="AC194" i="293" s="1"/>
  <c r="U194" i="293"/>
  <c r="AP193" i="293"/>
  <c r="AO193" i="293"/>
  <c r="AN193" i="293"/>
  <c r="AM193" i="293"/>
  <c r="AL193" i="293"/>
  <c r="AK193" i="293"/>
  <c r="AJ193" i="293"/>
  <c r="AI193" i="293"/>
  <c r="AC193" i="293"/>
  <c r="AB193" i="293"/>
  <c r="W193" i="293"/>
  <c r="V193" i="293"/>
  <c r="U193" i="293"/>
  <c r="AP192" i="293"/>
  <c r="AO192" i="293"/>
  <c r="AN192" i="293"/>
  <c r="AM192" i="293"/>
  <c r="AL192" i="293"/>
  <c r="AK192" i="293"/>
  <c r="AJ192" i="293"/>
  <c r="AI192" i="293"/>
  <c r="AC192" i="293"/>
  <c r="AB192" i="293"/>
  <c r="W192" i="293"/>
  <c r="V192" i="293"/>
  <c r="U192" i="293"/>
  <c r="AP191" i="293"/>
  <c r="AO191" i="293"/>
  <c r="AN191" i="293"/>
  <c r="AM191" i="293"/>
  <c r="AL191" i="293"/>
  <c r="AK191" i="293"/>
  <c r="AJ191" i="293"/>
  <c r="AI191" i="293"/>
  <c r="AC191" i="293"/>
  <c r="AB191" i="293"/>
  <c r="W191" i="293"/>
  <c r="V191" i="293"/>
  <c r="U191" i="293"/>
  <c r="AP190" i="293"/>
  <c r="AO190" i="293"/>
  <c r="AN190" i="293"/>
  <c r="AM190" i="293"/>
  <c r="AL190" i="293"/>
  <c r="AK190" i="293"/>
  <c r="AJ190" i="293"/>
  <c r="AI190" i="293"/>
  <c r="AB190" i="293"/>
  <c r="W190" i="293"/>
  <c r="V190" i="293"/>
  <c r="AC190" i="293" s="1"/>
  <c r="U190" i="293"/>
  <c r="AP189" i="293"/>
  <c r="AO189" i="293"/>
  <c r="AN189" i="293"/>
  <c r="AM189" i="293"/>
  <c r="AL189" i="293"/>
  <c r="AK189" i="293"/>
  <c r="AJ189" i="293"/>
  <c r="AI189" i="293"/>
  <c r="AB189" i="293"/>
  <c r="AC189" i="293" s="1"/>
  <c r="W189" i="293"/>
  <c r="V189" i="293"/>
  <c r="U189" i="293"/>
  <c r="AP188" i="293"/>
  <c r="AO188" i="293"/>
  <c r="AN188" i="293"/>
  <c r="AM188" i="293"/>
  <c r="AL188" i="293"/>
  <c r="AK188" i="293"/>
  <c r="AJ188" i="293"/>
  <c r="AI188" i="293"/>
  <c r="AB188" i="293"/>
  <c r="AC188" i="293" s="1"/>
  <c r="W188" i="293"/>
  <c r="V188" i="293"/>
  <c r="U188" i="293"/>
  <c r="AP187" i="293"/>
  <c r="AO187" i="293"/>
  <c r="AN187" i="293"/>
  <c r="AM187" i="293"/>
  <c r="AL187" i="293"/>
  <c r="AK187" i="293"/>
  <c r="AJ187" i="293"/>
  <c r="AI187" i="293"/>
  <c r="AC187" i="293"/>
  <c r="AB187" i="293"/>
  <c r="W187" i="293"/>
  <c r="V187" i="293"/>
  <c r="U187" i="293"/>
  <c r="AP186" i="293"/>
  <c r="AO186" i="293"/>
  <c r="AN186" i="293"/>
  <c r="AM186" i="293"/>
  <c r="AL186" i="293"/>
  <c r="AK186" i="293"/>
  <c r="AJ186" i="293"/>
  <c r="AI186" i="293"/>
  <c r="AB186" i="293"/>
  <c r="AC186" i="293" s="1"/>
  <c r="W186" i="293"/>
  <c r="V186" i="293"/>
  <c r="U186" i="293"/>
  <c r="AP185" i="293"/>
  <c r="AO185" i="293"/>
  <c r="AN185" i="293"/>
  <c r="AM185" i="293"/>
  <c r="AL185" i="293"/>
  <c r="AK185" i="293"/>
  <c r="AJ185" i="293"/>
  <c r="AI185" i="293"/>
  <c r="AC185" i="293"/>
  <c r="AB185" i="293"/>
  <c r="W185" i="293"/>
  <c r="V185" i="293"/>
  <c r="U185" i="293"/>
  <c r="AP184" i="293"/>
  <c r="AO184" i="293"/>
  <c r="AN184" i="293"/>
  <c r="AM184" i="293"/>
  <c r="AL184" i="293"/>
  <c r="AK184" i="293"/>
  <c r="AJ184" i="293"/>
  <c r="AI184" i="293"/>
  <c r="AB184" i="293"/>
  <c r="AC184" i="293" s="1"/>
  <c r="W184" i="293"/>
  <c r="V184" i="293"/>
  <c r="U184" i="293"/>
  <c r="AP183" i="293"/>
  <c r="AO183" i="293"/>
  <c r="AN183" i="293"/>
  <c r="AM183" i="293"/>
  <c r="AL183" i="293"/>
  <c r="AK183" i="293"/>
  <c r="AJ183" i="293"/>
  <c r="AI183" i="293"/>
  <c r="AB183" i="293"/>
  <c r="AC183" i="293" s="1"/>
  <c r="W183" i="293"/>
  <c r="V183" i="293"/>
  <c r="U183" i="293"/>
  <c r="AP182" i="293"/>
  <c r="AO182" i="293"/>
  <c r="AN182" i="293"/>
  <c r="AM182" i="293"/>
  <c r="AL182" i="293"/>
  <c r="AK182" i="293"/>
  <c r="AJ182" i="293"/>
  <c r="AI182" i="293"/>
  <c r="AB182" i="293"/>
  <c r="AC182" i="293" s="1"/>
  <c r="W182" i="293"/>
  <c r="V182" i="293"/>
  <c r="U182" i="293"/>
  <c r="AP181" i="293"/>
  <c r="AO181" i="293"/>
  <c r="AN181" i="293"/>
  <c r="AM181" i="293"/>
  <c r="AL181" i="293"/>
  <c r="AK181" i="293"/>
  <c r="AJ181" i="293"/>
  <c r="AI181" i="293"/>
  <c r="AC181" i="293"/>
  <c r="AB181" i="293"/>
  <c r="W181" i="293"/>
  <c r="V181" i="293"/>
  <c r="U181" i="293"/>
  <c r="AP180" i="293"/>
  <c r="AO180" i="293"/>
  <c r="AN180" i="293"/>
  <c r="AM180" i="293"/>
  <c r="AL180" i="293"/>
  <c r="AK180" i="293"/>
  <c r="AJ180" i="293"/>
  <c r="AI180" i="293"/>
  <c r="AC180" i="293"/>
  <c r="AB180" i="293"/>
  <c r="W180" i="293"/>
  <c r="V180" i="293"/>
  <c r="U180" i="293"/>
  <c r="AP179" i="293"/>
  <c r="AO179" i="293"/>
  <c r="AN179" i="293"/>
  <c r="AM179" i="293"/>
  <c r="AL179" i="293"/>
  <c r="AK179" i="293"/>
  <c r="AJ179" i="293"/>
  <c r="AI179" i="293"/>
  <c r="AC179" i="293"/>
  <c r="AB179" i="293"/>
  <c r="W179" i="293"/>
  <c r="V179" i="293"/>
  <c r="U179" i="293"/>
  <c r="AP178" i="293"/>
  <c r="AO178" i="293"/>
  <c r="AN178" i="293"/>
  <c r="AM178" i="293"/>
  <c r="AL178" i="293"/>
  <c r="AK178" i="293"/>
  <c r="AJ178" i="293"/>
  <c r="AI178" i="293"/>
  <c r="AB178" i="293"/>
  <c r="AC178" i="293" s="1"/>
  <c r="W178" i="293"/>
  <c r="V178" i="293"/>
  <c r="U178" i="293"/>
  <c r="AP177" i="293"/>
  <c r="AO177" i="293"/>
  <c r="AN177" i="293"/>
  <c r="AM177" i="293"/>
  <c r="AL177" i="293"/>
  <c r="AK177" i="293"/>
  <c r="AJ177" i="293"/>
  <c r="AI177" i="293"/>
  <c r="AB177" i="293"/>
  <c r="AC177" i="293" s="1"/>
  <c r="W177" i="293"/>
  <c r="V177" i="293"/>
  <c r="U177" i="293"/>
  <c r="AP176" i="293"/>
  <c r="AO176" i="293"/>
  <c r="AN176" i="293"/>
  <c r="AM176" i="293"/>
  <c r="AL176" i="293"/>
  <c r="AK176" i="293"/>
  <c r="AJ176" i="293"/>
  <c r="AI176" i="293"/>
  <c r="AB176" i="293"/>
  <c r="AC176" i="293" s="1"/>
  <c r="W176" i="293"/>
  <c r="V176" i="293"/>
  <c r="U176" i="293"/>
  <c r="AP175" i="293"/>
  <c r="AO175" i="293"/>
  <c r="AN175" i="293"/>
  <c r="AM175" i="293"/>
  <c r="AL175" i="293"/>
  <c r="AK175" i="293"/>
  <c r="AJ175" i="293"/>
  <c r="AI175" i="293"/>
  <c r="AC175" i="293"/>
  <c r="AB175" i="293"/>
  <c r="W175" i="293"/>
  <c r="V175" i="293"/>
  <c r="U175" i="293"/>
  <c r="AP174" i="293"/>
  <c r="AO174" i="293"/>
  <c r="AN174" i="293"/>
  <c r="AM174" i="293"/>
  <c r="AL174" i="293"/>
  <c r="AK174" i="293"/>
  <c r="AJ174" i="293"/>
  <c r="AI174" i="293"/>
  <c r="AB174" i="293"/>
  <c r="AC174" i="293" s="1"/>
  <c r="W174" i="293"/>
  <c r="V174" i="293"/>
  <c r="U174" i="293"/>
  <c r="AP173" i="293"/>
  <c r="AO173" i="293"/>
  <c r="AN173" i="293"/>
  <c r="AM173" i="293"/>
  <c r="AL173" i="293"/>
  <c r="AK173" i="293"/>
  <c r="AJ173" i="293"/>
  <c r="AI173" i="293"/>
  <c r="AC173" i="293"/>
  <c r="AB173" i="293"/>
  <c r="W173" i="293"/>
  <c r="V173" i="293"/>
  <c r="U173" i="293"/>
  <c r="AP172" i="293"/>
  <c r="AO172" i="293"/>
  <c r="AN172" i="293"/>
  <c r="AM172" i="293"/>
  <c r="AL172" i="293"/>
  <c r="AK172" i="293"/>
  <c r="AJ172" i="293"/>
  <c r="AI172" i="293"/>
  <c r="AB172" i="293"/>
  <c r="AC172" i="293" s="1"/>
  <c r="W172" i="293"/>
  <c r="V172" i="293"/>
  <c r="U172" i="293"/>
  <c r="AP171" i="293"/>
  <c r="AO171" i="293"/>
  <c r="AN171" i="293"/>
  <c r="AM171" i="293"/>
  <c r="AL171" i="293"/>
  <c r="AK171" i="293"/>
  <c r="AJ171" i="293"/>
  <c r="AI171" i="293"/>
  <c r="AB171" i="293"/>
  <c r="AC171" i="293" s="1"/>
  <c r="W171" i="293"/>
  <c r="V171" i="293"/>
  <c r="U171" i="293"/>
  <c r="AP170" i="293"/>
  <c r="AO170" i="293"/>
  <c r="AN170" i="293"/>
  <c r="AM170" i="293"/>
  <c r="AL170" i="293"/>
  <c r="AK170" i="293"/>
  <c r="AJ170" i="293"/>
  <c r="AI170" i="293"/>
  <c r="AB170" i="293"/>
  <c r="AC170" i="293" s="1"/>
  <c r="W170" i="293"/>
  <c r="V170" i="293"/>
  <c r="U170" i="293"/>
  <c r="AP169" i="293"/>
  <c r="AO169" i="293"/>
  <c r="AN169" i="293"/>
  <c r="AM169" i="293"/>
  <c r="AL169" i="293"/>
  <c r="AK169" i="293"/>
  <c r="AJ169" i="293"/>
  <c r="AI169" i="293"/>
  <c r="AC169" i="293"/>
  <c r="AB169" i="293"/>
  <c r="W169" i="293"/>
  <c r="V169" i="293"/>
  <c r="U169" i="293"/>
  <c r="AP168" i="293"/>
  <c r="AO168" i="293"/>
  <c r="AN168" i="293"/>
  <c r="AM168" i="293"/>
  <c r="AL168" i="293"/>
  <c r="AK168" i="293"/>
  <c r="AJ168" i="293"/>
  <c r="AI168" i="293"/>
  <c r="AC168" i="293"/>
  <c r="AB168" i="293"/>
  <c r="W168" i="293"/>
  <c r="V168" i="293"/>
  <c r="U168" i="293"/>
  <c r="AP167" i="293"/>
  <c r="AO167" i="293"/>
  <c r="AN167" i="293"/>
  <c r="AM167" i="293"/>
  <c r="AL167" i="293"/>
  <c r="AK167" i="293"/>
  <c r="AJ167" i="293"/>
  <c r="AI167" i="293"/>
  <c r="AC167" i="293"/>
  <c r="AB167" i="293"/>
  <c r="W167" i="293"/>
  <c r="V167" i="293"/>
  <c r="U167" i="293"/>
  <c r="AP166" i="293"/>
  <c r="AO166" i="293"/>
  <c r="AN166" i="293"/>
  <c r="AM166" i="293"/>
  <c r="AL166" i="293"/>
  <c r="AK166" i="293"/>
  <c r="AJ166" i="293"/>
  <c r="AI166" i="293"/>
  <c r="AB166" i="293"/>
  <c r="AC166" i="293" s="1"/>
  <c r="W166" i="293"/>
  <c r="V166" i="293"/>
  <c r="U166" i="293"/>
  <c r="AP165" i="293"/>
  <c r="AO165" i="293"/>
  <c r="AN165" i="293"/>
  <c r="AM165" i="293"/>
  <c r="AL165" i="293"/>
  <c r="AK165" i="293"/>
  <c r="AJ165" i="293"/>
  <c r="AI165" i="293"/>
  <c r="AB165" i="293"/>
  <c r="AC165" i="293" s="1"/>
  <c r="W165" i="293"/>
  <c r="V165" i="293"/>
  <c r="U165" i="293"/>
  <c r="AP164" i="293"/>
  <c r="AO164" i="293"/>
  <c r="AN164" i="293"/>
  <c r="AM164" i="293"/>
  <c r="AL164" i="293"/>
  <c r="AK164" i="293"/>
  <c r="AJ164" i="293"/>
  <c r="AI164" i="293"/>
  <c r="AB164" i="293"/>
  <c r="AC164" i="293" s="1"/>
  <c r="W164" i="293"/>
  <c r="V164" i="293"/>
  <c r="U164" i="293"/>
  <c r="AP163" i="293"/>
  <c r="AO163" i="293"/>
  <c r="AN163" i="293"/>
  <c r="AM163" i="293"/>
  <c r="AL163" i="293"/>
  <c r="AK163" i="293"/>
  <c r="AJ163" i="293"/>
  <c r="AI163" i="293"/>
  <c r="AC163" i="293"/>
  <c r="AB163" i="293"/>
  <c r="W163" i="293"/>
  <c r="V163" i="293"/>
  <c r="U163" i="293"/>
  <c r="AP162" i="293"/>
  <c r="AO162" i="293"/>
  <c r="AN162" i="293"/>
  <c r="AM162" i="293"/>
  <c r="AL162" i="293"/>
  <c r="AK162" i="293"/>
  <c r="AJ162" i="293"/>
  <c r="AI162" i="293"/>
  <c r="AB162" i="293"/>
  <c r="AC162" i="293" s="1"/>
  <c r="W162" i="293"/>
  <c r="V162" i="293"/>
  <c r="U162" i="293"/>
  <c r="AP161" i="293"/>
  <c r="AO161" i="293"/>
  <c r="AN161" i="293"/>
  <c r="AM161" i="293"/>
  <c r="AL161" i="293"/>
  <c r="AK161" i="293"/>
  <c r="AJ161" i="293"/>
  <c r="AI161" i="293"/>
  <c r="AC161" i="293"/>
  <c r="AB161" i="293"/>
  <c r="W161" i="293"/>
  <c r="V161" i="293"/>
  <c r="U161" i="293"/>
  <c r="AP160" i="293"/>
  <c r="AO160" i="293"/>
  <c r="AN160" i="293"/>
  <c r="AM160" i="293"/>
  <c r="AL160" i="293"/>
  <c r="AK160" i="293"/>
  <c r="AJ160" i="293"/>
  <c r="AI160" i="293"/>
  <c r="AB160" i="293"/>
  <c r="AC160" i="293" s="1"/>
  <c r="W160" i="293"/>
  <c r="V160" i="293"/>
  <c r="U160" i="293"/>
  <c r="AP159" i="293"/>
  <c r="AO159" i="293"/>
  <c r="AN159" i="293"/>
  <c r="AM159" i="293"/>
  <c r="AL159" i="293"/>
  <c r="AK159" i="293"/>
  <c r="AJ159" i="293"/>
  <c r="AI159" i="293"/>
  <c r="AB159" i="293"/>
  <c r="AC159" i="293" s="1"/>
  <c r="W159" i="293"/>
  <c r="V159" i="293"/>
  <c r="U159" i="293"/>
  <c r="AP158" i="293"/>
  <c r="AO158" i="293"/>
  <c r="AN158" i="293"/>
  <c r="AM158" i="293"/>
  <c r="AL158" i="293"/>
  <c r="AK158" i="293"/>
  <c r="AJ158" i="293"/>
  <c r="AI158" i="293"/>
  <c r="AB158" i="293"/>
  <c r="AC158" i="293" s="1"/>
  <c r="W158" i="293"/>
  <c r="V158" i="293"/>
  <c r="U158" i="293"/>
  <c r="AP157" i="293"/>
  <c r="AO157" i="293"/>
  <c r="AN157" i="293"/>
  <c r="AM157" i="293"/>
  <c r="AL157" i="293"/>
  <c r="AK157" i="293"/>
  <c r="AJ157" i="293"/>
  <c r="AI157" i="293"/>
  <c r="AC157" i="293"/>
  <c r="AB157" i="293"/>
  <c r="W157" i="293"/>
  <c r="V157" i="293"/>
  <c r="U157" i="293"/>
  <c r="AP156" i="293"/>
  <c r="AO156" i="293"/>
  <c r="AN156" i="293"/>
  <c r="AM156" i="293"/>
  <c r="AL156" i="293"/>
  <c r="AK156" i="293"/>
  <c r="AJ156" i="293"/>
  <c r="AI156" i="293"/>
  <c r="AC156" i="293"/>
  <c r="AB156" i="293"/>
  <c r="W156" i="293"/>
  <c r="V156" i="293"/>
  <c r="U156" i="293"/>
  <c r="AP155" i="293"/>
  <c r="AO155" i="293"/>
  <c r="AN155" i="293"/>
  <c r="AM155" i="293"/>
  <c r="AL155" i="293"/>
  <c r="AK155" i="293"/>
  <c r="AJ155" i="293"/>
  <c r="AI155" i="293"/>
  <c r="AC155" i="293"/>
  <c r="AB155" i="293"/>
  <c r="W155" i="293"/>
  <c r="V155" i="293"/>
  <c r="U155" i="293"/>
  <c r="AP154" i="293"/>
  <c r="AO154" i="293"/>
  <c r="AN154" i="293"/>
  <c r="AM154" i="293"/>
  <c r="AL154" i="293"/>
  <c r="AK154" i="293"/>
  <c r="AJ154" i="293"/>
  <c r="AI154" i="293"/>
  <c r="AB154" i="293"/>
  <c r="W154" i="293"/>
  <c r="V154" i="293"/>
  <c r="AC154" i="293" s="1"/>
  <c r="U154" i="293"/>
  <c r="AP153" i="293"/>
  <c r="AO153" i="293"/>
  <c r="AN153" i="293"/>
  <c r="AM153" i="293"/>
  <c r="AL153" i="293"/>
  <c r="AK153" i="293"/>
  <c r="AJ153" i="293"/>
  <c r="AI153" i="293"/>
  <c r="AB153" i="293"/>
  <c r="W153" i="293"/>
  <c r="V153" i="293"/>
  <c r="AC153" i="293" s="1"/>
  <c r="U153" i="293"/>
  <c r="AP152" i="293"/>
  <c r="AO152" i="293"/>
  <c r="AN152" i="293"/>
  <c r="AM152" i="293"/>
  <c r="AL152" i="293"/>
  <c r="AK152" i="293"/>
  <c r="AJ152" i="293"/>
  <c r="AI152" i="293"/>
  <c r="AB152" i="293"/>
  <c r="W152" i="293"/>
  <c r="V152" i="293"/>
  <c r="AC152" i="293" s="1"/>
  <c r="U152" i="293"/>
  <c r="AP151" i="293"/>
  <c r="AO151" i="293"/>
  <c r="AN151" i="293"/>
  <c r="AM151" i="293"/>
  <c r="AL151" i="293"/>
  <c r="AK151" i="293"/>
  <c r="AJ151" i="293"/>
  <c r="AI151" i="293"/>
  <c r="AC151" i="293"/>
  <c r="AB151" i="293"/>
  <c r="W151" i="293"/>
  <c r="V151" i="293"/>
  <c r="U151" i="293"/>
  <c r="AP150" i="293"/>
  <c r="AO150" i="293"/>
  <c r="AN150" i="293"/>
  <c r="AM150" i="293"/>
  <c r="AL150" i="293"/>
  <c r="AK150" i="293"/>
  <c r="AJ150" i="293"/>
  <c r="AI150" i="293"/>
  <c r="AB150" i="293"/>
  <c r="AC150" i="293" s="1"/>
  <c r="W150" i="293"/>
  <c r="V150" i="293"/>
  <c r="U150" i="293"/>
  <c r="AP149" i="293"/>
  <c r="AO149" i="293"/>
  <c r="AN149" i="293"/>
  <c r="AM149" i="293"/>
  <c r="AL149" i="293"/>
  <c r="AK149" i="293"/>
  <c r="AJ149" i="293"/>
  <c r="AI149" i="293"/>
  <c r="AC149" i="293"/>
  <c r="AB149" i="293"/>
  <c r="W149" i="293"/>
  <c r="V149" i="293"/>
  <c r="U149" i="293"/>
  <c r="AP148" i="293"/>
  <c r="AO148" i="293"/>
  <c r="AN148" i="293"/>
  <c r="AM148" i="293"/>
  <c r="AL148" i="293"/>
  <c r="AK148" i="293"/>
  <c r="AJ148" i="293"/>
  <c r="AI148" i="293"/>
  <c r="AB148" i="293"/>
  <c r="AC148" i="293" s="1"/>
  <c r="W148" i="293"/>
  <c r="V148" i="293"/>
  <c r="U148" i="293"/>
  <c r="AP147" i="293"/>
  <c r="AO147" i="293"/>
  <c r="AN147" i="293"/>
  <c r="AM147" i="293"/>
  <c r="AL147" i="293"/>
  <c r="AK147" i="293"/>
  <c r="AJ147" i="293"/>
  <c r="AI147" i="293"/>
  <c r="AB147" i="293"/>
  <c r="AC147" i="293" s="1"/>
  <c r="W147" i="293"/>
  <c r="V147" i="293"/>
  <c r="U147" i="293"/>
  <c r="AP146" i="293"/>
  <c r="AO146" i="293"/>
  <c r="AN146" i="293"/>
  <c r="AM146" i="293"/>
  <c r="AL146" i="293"/>
  <c r="AK146" i="293"/>
  <c r="AJ146" i="293"/>
  <c r="AI146" i="293"/>
  <c r="AB146" i="293"/>
  <c r="AC146" i="293" s="1"/>
  <c r="W146" i="293"/>
  <c r="V146" i="293"/>
  <c r="U146" i="293"/>
  <c r="AP145" i="293"/>
  <c r="AO145" i="293"/>
  <c r="AN145" i="293"/>
  <c r="AM145" i="293"/>
  <c r="AL145" i="293"/>
  <c r="AK145" i="293"/>
  <c r="AJ145" i="293"/>
  <c r="AI145" i="293"/>
  <c r="AC145" i="293"/>
  <c r="AB145" i="293"/>
  <c r="W145" i="293"/>
  <c r="V145" i="293"/>
  <c r="U145" i="293"/>
  <c r="AP144" i="293"/>
  <c r="AO144" i="293"/>
  <c r="AN144" i="293"/>
  <c r="AM144" i="293"/>
  <c r="AL144" i="293"/>
  <c r="AK144" i="293"/>
  <c r="AJ144" i="293"/>
  <c r="AI144" i="293"/>
  <c r="AC144" i="293"/>
  <c r="AB144" i="293"/>
  <c r="W144" i="293"/>
  <c r="V144" i="293"/>
  <c r="U144" i="293"/>
  <c r="AP143" i="293"/>
  <c r="AO143" i="293"/>
  <c r="AN143" i="293"/>
  <c r="AM143" i="293"/>
  <c r="AL143" i="293"/>
  <c r="AK143" i="293"/>
  <c r="AJ143" i="293"/>
  <c r="AI143" i="293"/>
  <c r="AC143" i="293"/>
  <c r="AB143" i="293"/>
  <c r="W143" i="293"/>
  <c r="V143" i="293"/>
  <c r="U143" i="293"/>
  <c r="AP142" i="293"/>
  <c r="AO142" i="293"/>
  <c r="AN142" i="293"/>
  <c r="AM142" i="293"/>
  <c r="AL142" i="293"/>
  <c r="AK142" i="293"/>
  <c r="AJ142" i="293"/>
  <c r="AI142" i="293"/>
  <c r="AB142" i="293"/>
  <c r="W142" i="293"/>
  <c r="V142" i="293"/>
  <c r="AC142" i="293" s="1"/>
  <c r="U142" i="293"/>
  <c r="AP141" i="293"/>
  <c r="AO141" i="293"/>
  <c r="AN141" i="293"/>
  <c r="AM141" i="293"/>
  <c r="AL141" i="293"/>
  <c r="AK141" i="293"/>
  <c r="AJ141" i="293"/>
  <c r="AI141" i="293"/>
  <c r="AB141" i="293"/>
  <c r="W141" i="293"/>
  <c r="V141" i="293"/>
  <c r="AC141" i="293" s="1"/>
  <c r="U141" i="293"/>
  <c r="AP140" i="293"/>
  <c r="AO140" i="293"/>
  <c r="AN140" i="293"/>
  <c r="AM140" i="293"/>
  <c r="AL140" i="293"/>
  <c r="AK140" i="293"/>
  <c r="AJ140" i="293"/>
  <c r="AI140" i="293"/>
  <c r="AB140" i="293"/>
  <c r="W140" i="293"/>
  <c r="V140" i="293"/>
  <c r="AC140" i="293" s="1"/>
  <c r="U140" i="293"/>
  <c r="AP139" i="293"/>
  <c r="AO139" i="293"/>
  <c r="AN139" i="293"/>
  <c r="AM139" i="293"/>
  <c r="AL139" i="293"/>
  <c r="AK139" i="293"/>
  <c r="AJ139" i="293"/>
  <c r="AI139" i="293"/>
  <c r="AC139" i="293"/>
  <c r="AB139" i="293"/>
  <c r="W139" i="293"/>
  <c r="V139" i="293"/>
  <c r="U139" i="293"/>
  <c r="AP138" i="293"/>
  <c r="AO138" i="293"/>
  <c r="AN138" i="293"/>
  <c r="AM138" i="293"/>
  <c r="AL138" i="293"/>
  <c r="AK138" i="293"/>
  <c r="AJ138" i="293"/>
  <c r="AI138" i="293"/>
  <c r="AC138" i="293"/>
  <c r="AB138" i="293"/>
  <c r="W138" i="293"/>
  <c r="V138" i="293"/>
  <c r="U138" i="293"/>
  <c r="AP137" i="293"/>
  <c r="AO137" i="293"/>
  <c r="AN137" i="293"/>
  <c r="AM137" i="293"/>
  <c r="AL137" i="293"/>
  <c r="AK137" i="293"/>
  <c r="AJ137" i="293"/>
  <c r="AI137" i="293"/>
  <c r="AC137" i="293"/>
  <c r="AB137" i="293"/>
  <c r="W137" i="293"/>
  <c r="V137" i="293"/>
  <c r="U137" i="293"/>
  <c r="AP136" i="293"/>
  <c r="AO136" i="293"/>
  <c r="AN136" i="293"/>
  <c r="AM136" i="293"/>
  <c r="AL136" i="293"/>
  <c r="AK136" i="293"/>
  <c r="AJ136" i="293"/>
  <c r="AI136" i="293"/>
  <c r="AB136" i="293"/>
  <c r="W136" i="293"/>
  <c r="V136" i="293"/>
  <c r="AC136" i="293" s="1"/>
  <c r="U136" i="293"/>
  <c r="AP135" i="293"/>
  <c r="AO135" i="293"/>
  <c r="AN135" i="293"/>
  <c r="AM135" i="293"/>
  <c r="AL135" i="293"/>
  <c r="AK135" i="293"/>
  <c r="AJ135" i="293"/>
  <c r="AI135" i="293"/>
  <c r="AB135" i="293"/>
  <c r="W135" i="293"/>
  <c r="V135" i="293"/>
  <c r="AC135" i="293" s="1"/>
  <c r="U135" i="293"/>
  <c r="AP134" i="293"/>
  <c r="AO134" i="293"/>
  <c r="AN134" i="293"/>
  <c r="AM134" i="293"/>
  <c r="AL134" i="293"/>
  <c r="AK134" i="293"/>
  <c r="AJ134" i="293"/>
  <c r="AI134" i="293"/>
  <c r="AB134" i="293"/>
  <c r="W134" i="293"/>
  <c r="V134" i="293"/>
  <c r="AC134" i="293" s="1"/>
  <c r="U134" i="293"/>
  <c r="AP133" i="293"/>
  <c r="AO133" i="293"/>
  <c r="AN133" i="293"/>
  <c r="AM133" i="293"/>
  <c r="AL133" i="293"/>
  <c r="AK133" i="293"/>
  <c r="AJ133" i="293"/>
  <c r="AI133" i="293"/>
  <c r="AC133" i="293"/>
  <c r="AB133" i="293"/>
  <c r="W133" i="293"/>
  <c r="V133" i="293"/>
  <c r="U133" i="293"/>
  <c r="AP132" i="293"/>
  <c r="AO132" i="293"/>
  <c r="AN132" i="293"/>
  <c r="AM132" i="293"/>
  <c r="AL132" i="293"/>
  <c r="AK132" i="293"/>
  <c r="AJ132" i="293"/>
  <c r="AI132" i="293"/>
  <c r="AC132" i="293"/>
  <c r="AB132" i="293"/>
  <c r="W132" i="293"/>
  <c r="V132" i="293"/>
  <c r="U132" i="293"/>
  <c r="AP131" i="293"/>
  <c r="AO131" i="293"/>
  <c r="AN131" i="293"/>
  <c r="AM131" i="293"/>
  <c r="AL131" i="293"/>
  <c r="AK131" i="293"/>
  <c r="AJ131" i="293"/>
  <c r="AI131" i="293"/>
  <c r="AC131" i="293"/>
  <c r="AB131" i="293"/>
  <c r="W131" i="293"/>
  <c r="V131" i="293"/>
  <c r="U131" i="293"/>
  <c r="AP130" i="293"/>
  <c r="AO130" i="293"/>
  <c r="AN130" i="293"/>
  <c r="AM130" i="293"/>
  <c r="AL130" i="293"/>
  <c r="AK130" i="293"/>
  <c r="AJ130" i="293"/>
  <c r="AI130" i="293"/>
  <c r="AB130" i="293"/>
  <c r="W130" i="293"/>
  <c r="V130" i="293"/>
  <c r="AC130" i="293" s="1"/>
  <c r="U130" i="293"/>
  <c r="AP129" i="293"/>
  <c r="AO129" i="293"/>
  <c r="AN129" i="293"/>
  <c r="AM129" i="293"/>
  <c r="AL129" i="293"/>
  <c r="AK129" i="293"/>
  <c r="AJ129" i="293"/>
  <c r="AI129" i="293"/>
  <c r="AB129" i="293"/>
  <c r="W129" i="293"/>
  <c r="V129" i="293"/>
  <c r="AC129" i="293" s="1"/>
  <c r="U129" i="293"/>
  <c r="AP128" i="293"/>
  <c r="AO128" i="293"/>
  <c r="AN128" i="293"/>
  <c r="AM128" i="293"/>
  <c r="AL128" i="293"/>
  <c r="AK128" i="293"/>
  <c r="AJ128" i="293"/>
  <c r="AI128" i="293"/>
  <c r="AB128" i="293"/>
  <c r="AC128" i="293" s="1"/>
  <c r="W128" i="293"/>
  <c r="V128" i="293"/>
  <c r="U128" i="293"/>
  <c r="AP127" i="293"/>
  <c r="AO127" i="293"/>
  <c r="AN127" i="293"/>
  <c r="AM127" i="293"/>
  <c r="AL127" i="293"/>
  <c r="AK127" i="293"/>
  <c r="AJ127" i="293"/>
  <c r="AI127" i="293"/>
  <c r="AC127" i="293"/>
  <c r="AB127" i="293"/>
  <c r="W127" i="293"/>
  <c r="V127" i="293"/>
  <c r="U127" i="293"/>
  <c r="AP126" i="293"/>
  <c r="AO126" i="293"/>
  <c r="AN126" i="293"/>
  <c r="AM126" i="293"/>
  <c r="AL126" i="293"/>
  <c r="AK126" i="293"/>
  <c r="AJ126" i="293"/>
  <c r="AI126" i="293"/>
  <c r="AB126" i="293"/>
  <c r="AC126" i="293" s="1"/>
  <c r="W126" i="293"/>
  <c r="V126" i="293"/>
  <c r="U126" i="293"/>
  <c r="AP125" i="293"/>
  <c r="AO125" i="293"/>
  <c r="AN125" i="293"/>
  <c r="AM125" i="293"/>
  <c r="AL125" i="293"/>
  <c r="AK125" i="293"/>
  <c r="AJ125" i="293"/>
  <c r="AI125" i="293"/>
  <c r="AC125" i="293"/>
  <c r="AB125" i="293"/>
  <c r="W125" i="293"/>
  <c r="V125" i="293"/>
  <c r="U125" i="293"/>
  <c r="AP124" i="293"/>
  <c r="AO124" i="293"/>
  <c r="AN124" i="293"/>
  <c r="AM124" i="293"/>
  <c r="AL124" i="293"/>
  <c r="AK124" i="293"/>
  <c r="AJ124" i="293"/>
  <c r="AI124" i="293"/>
  <c r="AB124" i="293"/>
  <c r="AC124" i="293" s="1"/>
  <c r="W124" i="293"/>
  <c r="V124" i="293"/>
  <c r="U124" i="293"/>
  <c r="AP123" i="293"/>
  <c r="AO123" i="293"/>
  <c r="AN123" i="293"/>
  <c r="AM123" i="293"/>
  <c r="AL123" i="293"/>
  <c r="AK123" i="293"/>
  <c r="AJ123" i="293"/>
  <c r="AI123" i="293"/>
  <c r="AB123" i="293"/>
  <c r="AC123" i="293" s="1"/>
  <c r="W123" i="293"/>
  <c r="V123" i="293"/>
  <c r="U123" i="293"/>
  <c r="AP122" i="293"/>
  <c r="AO122" i="293"/>
  <c r="AN122" i="293"/>
  <c r="AM122" i="293"/>
  <c r="AL122" i="293"/>
  <c r="AK122" i="293"/>
  <c r="AJ122" i="293"/>
  <c r="AI122" i="293"/>
  <c r="AB122" i="293"/>
  <c r="AC122" i="293" s="1"/>
  <c r="W122" i="293"/>
  <c r="V122" i="293"/>
  <c r="U122" i="293"/>
  <c r="AP121" i="293"/>
  <c r="AO121" i="293"/>
  <c r="AN121" i="293"/>
  <c r="AM121" i="293"/>
  <c r="AL121" i="293"/>
  <c r="AK121" i="293"/>
  <c r="AJ121" i="293"/>
  <c r="AI121" i="293"/>
  <c r="AC121" i="293"/>
  <c r="AB121" i="293"/>
  <c r="W121" i="293"/>
  <c r="V121" i="293"/>
  <c r="U121" i="293"/>
  <c r="AP120" i="293"/>
  <c r="AO120" i="293"/>
  <c r="AN120" i="293"/>
  <c r="AM120" i="293"/>
  <c r="AL120" i="293"/>
  <c r="AK120" i="293"/>
  <c r="AJ120" i="293"/>
  <c r="AI120" i="293"/>
  <c r="AC120" i="293"/>
  <c r="AB120" i="293"/>
  <c r="W120" i="293"/>
  <c r="V120" i="293"/>
  <c r="U120" i="293"/>
  <c r="AP119" i="293"/>
  <c r="AO119" i="293"/>
  <c r="AN119" i="293"/>
  <c r="AM119" i="293"/>
  <c r="AL119" i="293"/>
  <c r="AK119" i="293"/>
  <c r="AJ119" i="293"/>
  <c r="AI119" i="293"/>
  <c r="AC119" i="293"/>
  <c r="AB119" i="293"/>
  <c r="W119" i="293"/>
  <c r="V119" i="293"/>
  <c r="U119" i="293"/>
  <c r="AP118" i="293"/>
  <c r="AO118" i="293"/>
  <c r="AN118" i="293"/>
  <c r="AM118" i="293"/>
  <c r="AL118" i="293"/>
  <c r="AK118" i="293"/>
  <c r="AJ118" i="293"/>
  <c r="AI118" i="293"/>
  <c r="AB118" i="293"/>
  <c r="AC118" i="293" s="1"/>
  <c r="W118" i="293"/>
  <c r="V118" i="293"/>
  <c r="U118" i="293"/>
  <c r="AP117" i="293"/>
  <c r="AO117" i="293"/>
  <c r="AN117" i="293"/>
  <c r="AM117" i="293"/>
  <c r="AL117" i="293"/>
  <c r="AK117" i="293"/>
  <c r="AJ117" i="293"/>
  <c r="AI117" i="293"/>
  <c r="AB117" i="293"/>
  <c r="AC117" i="293" s="1"/>
  <c r="W117" i="293"/>
  <c r="V117" i="293"/>
  <c r="U117" i="293"/>
  <c r="AP116" i="293"/>
  <c r="AO116" i="293"/>
  <c r="AN116" i="293"/>
  <c r="AM116" i="293"/>
  <c r="AL116" i="293"/>
  <c r="AK116" i="293"/>
  <c r="AJ116" i="293"/>
  <c r="AI116" i="293"/>
  <c r="AB116" i="293"/>
  <c r="AC116" i="293" s="1"/>
  <c r="W116" i="293"/>
  <c r="V116" i="293"/>
  <c r="U116" i="293"/>
  <c r="AP115" i="293"/>
  <c r="AO115" i="293"/>
  <c r="AN115" i="293"/>
  <c r="AM115" i="293"/>
  <c r="AL115" i="293"/>
  <c r="AK115" i="293"/>
  <c r="AJ115" i="293"/>
  <c r="AI115" i="293"/>
  <c r="AC115" i="293"/>
  <c r="AB115" i="293"/>
  <c r="W115" i="293"/>
  <c r="V115" i="293"/>
  <c r="U115" i="293"/>
  <c r="AP114" i="293"/>
  <c r="AO114" i="293"/>
  <c r="AN114" i="293"/>
  <c r="AM114" i="293"/>
  <c r="AL114" i="293"/>
  <c r="AK114" i="293"/>
  <c r="AJ114" i="293"/>
  <c r="AI114" i="293"/>
  <c r="AB114" i="293"/>
  <c r="AC114" i="293" s="1"/>
  <c r="W114" i="293"/>
  <c r="V114" i="293"/>
  <c r="U114" i="293"/>
  <c r="AP113" i="293"/>
  <c r="AO113" i="293"/>
  <c r="AN113" i="293"/>
  <c r="AM113" i="293"/>
  <c r="AL113" i="293"/>
  <c r="AK113" i="293"/>
  <c r="AJ113" i="293"/>
  <c r="AI113" i="293"/>
  <c r="AC113" i="293"/>
  <c r="AB113" i="293"/>
  <c r="W113" i="293"/>
  <c r="V113" i="293"/>
  <c r="U113" i="293"/>
  <c r="AP112" i="293"/>
  <c r="AO112" i="293"/>
  <c r="AN112" i="293"/>
  <c r="AM112" i="293"/>
  <c r="AL112" i="293"/>
  <c r="AK112" i="293"/>
  <c r="AJ112" i="293"/>
  <c r="AI112" i="293"/>
  <c r="AB112" i="293"/>
  <c r="AC112" i="293" s="1"/>
  <c r="W112" i="293"/>
  <c r="V112" i="293"/>
  <c r="U112" i="293"/>
  <c r="AP111" i="293"/>
  <c r="AO111" i="293"/>
  <c r="AN111" i="293"/>
  <c r="AM111" i="293"/>
  <c r="AL111" i="293"/>
  <c r="AK111" i="293"/>
  <c r="AJ111" i="293"/>
  <c r="AI111" i="293"/>
  <c r="AB111" i="293"/>
  <c r="AC111" i="293" s="1"/>
  <c r="W111" i="293"/>
  <c r="V111" i="293"/>
  <c r="U111" i="293"/>
  <c r="AP110" i="293"/>
  <c r="AO110" i="293"/>
  <c r="AN110" i="293"/>
  <c r="AM110" i="293"/>
  <c r="AL110" i="293"/>
  <c r="AK110" i="293"/>
  <c r="AJ110" i="293"/>
  <c r="AI110" i="293"/>
  <c r="AB110" i="293"/>
  <c r="AC110" i="293" s="1"/>
  <c r="W110" i="293"/>
  <c r="V110" i="293"/>
  <c r="U110" i="293"/>
  <c r="AP109" i="293"/>
  <c r="AO109" i="293"/>
  <c r="AN109" i="293"/>
  <c r="AM109" i="293"/>
  <c r="AL109" i="293"/>
  <c r="AK109" i="293"/>
  <c r="AJ109" i="293"/>
  <c r="AI109" i="293"/>
  <c r="AC109" i="293"/>
  <c r="AB109" i="293"/>
  <c r="W109" i="293"/>
  <c r="V109" i="293"/>
  <c r="U109" i="293"/>
  <c r="AP108" i="293"/>
  <c r="AO108" i="293"/>
  <c r="AN108" i="293"/>
  <c r="AM108" i="293"/>
  <c r="AL108" i="293"/>
  <c r="AK108" i="293"/>
  <c r="AJ108" i="293"/>
  <c r="AI108" i="293"/>
  <c r="AC108" i="293"/>
  <c r="AB108" i="293"/>
  <c r="W108" i="293"/>
  <c r="V108" i="293"/>
  <c r="U108" i="293"/>
  <c r="AP107" i="293"/>
  <c r="AO107" i="293"/>
  <c r="AN107" i="293"/>
  <c r="AM107" i="293"/>
  <c r="AL107" i="293"/>
  <c r="AK107" i="293"/>
  <c r="AJ107" i="293"/>
  <c r="AI107" i="293"/>
  <c r="AC107" i="293"/>
  <c r="AB107" i="293"/>
  <c r="W107" i="293"/>
  <c r="V107" i="293"/>
  <c r="U107" i="293"/>
  <c r="AP106" i="293"/>
  <c r="AO106" i="293"/>
  <c r="AN106" i="293"/>
  <c r="AM106" i="293"/>
  <c r="AL106" i="293"/>
  <c r="AK106" i="293"/>
  <c r="AJ106" i="293"/>
  <c r="AI106" i="293"/>
  <c r="AB106" i="293"/>
  <c r="AC106" i="293" s="1"/>
  <c r="W106" i="293"/>
  <c r="V106" i="293"/>
  <c r="U106" i="293"/>
  <c r="AP105" i="293"/>
  <c r="AO105" i="293"/>
  <c r="AN105" i="293"/>
  <c r="AM105" i="293"/>
  <c r="AL105" i="293"/>
  <c r="AK105" i="293"/>
  <c r="AJ105" i="293"/>
  <c r="AI105" i="293"/>
  <c r="AB105" i="293"/>
  <c r="AC105" i="293" s="1"/>
  <c r="W105" i="293"/>
  <c r="V105" i="293"/>
  <c r="U105" i="293"/>
  <c r="AP104" i="293"/>
  <c r="AO104" i="293"/>
  <c r="AN104" i="293"/>
  <c r="AM104" i="293"/>
  <c r="AL104" i="293"/>
  <c r="AK104" i="293"/>
  <c r="AJ104" i="293"/>
  <c r="AI104" i="293"/>
  <c r="AB104" i="293"/>
  <c r="AC104" i="293" s="1"/>
  <c r="W104" i="293"/>
  <c r="V104" i="293"/>
  <c r="U104" i="293"/>
  <c r="AP103" i="293"/>
  <c r="AO103" i="293"/>
  <c r="AN103" i="293"/>
  <c r="AM103" i="293"/>
  <c r="AL103" i="293"/>
  <c r="AK103" i="293"/>
  <c r="AJ103" i="293"/>
  <c r="AI103" i="293"/>
  <c r="AC103" i="293"/>
  <c r="AB103" i="293"/>
  <c r="W103" i="293"/>
  <c r="V103" i="293"/>
  <c r="U103" i="293"/>
  <c r="AP102" i="293"/>
  <c r="AO102" i="293"/>
  <c r="AN102" i="293"/>
  <c r="AM102" i="293"/>
  <c r="AL102" i="293"/>
  <c r="AK102" i="293"/>
  <c r="AJ102" i="293"/>
  <c r="AI102" i="293"/>
  <c r="AB102" i="293"/>
  <c r="AC102" i="293" s="1"/>
  <c r="W102" i="293"/>
  <c r="V102" i="293"/>
  <c r="U102" i="293"/>
  <c r="AP101" i="293"/>
  <c r="AO101" i="293"/>
  <c r="AN101" i="293"/>
  <c r="AM101" i="293"/>
  <c r="AL101" i="293"/>
  <c r="AK101" i="293"/>
  <c r="AJ101" i="293"/>
  <c r="AI101" i="293"/>
  <c r="AC101" i="293"/>
  <c r="AB101" i="293"/>
  <c r="W101" i="293"/>
  <c r="V101" i="293"/>
  <c r="U101" i="293"/>
  <c r="AP100" i="293"/>
  <c r="AO100" i="293"/>
  <c r="AN100" i="293"/>
  <c r="AM100" i="293"/>
  <c r="AL100" i="293"/>
  <c r="AK100" i="293"/>
  <c r="AJ100" i="293"/>
  <c r="AI100" i="293"/>
  <c r="AB100" i="293"/>
  <c r="AC100" i="293" s="1"/>
  <c r="W100" i="293"/>
  <c r="V100" i="293"/>
  <c r="U100" i="293"/>
  <c r="AP99" i="293"/>
  <c r="AO99" i="293"/>
  <c r="AN99" i="293"/>
  <c r="AM99" i="293"/>
  <c r="AL99" i="293"/>
  <c r="AK99" i="293"/>
  <c r="AJ99" i="293"/>
  <c r="AI99" i="293"/>
  <c r="AB99" i="293"/>
  <c r="AC99" i="293" s="1"/>
  <c r="W99" i="293"/>
  <c r="V99" i="293"/>
  <c r="U99" i="293"/>
  <c r="AP98" i="293"/>
  <c r="AO98" i="293"/>
  <c r="AN98" i="293"/>
  <c r="AM98" i="293"/>
  <c r="AL98" i="293"/>
  <c r="AK98" i="293"/>
  <c r="AJ98" i="293"/>
  <c r="AI98" i="293"/>
  <c r="AB98" i="293"/>
  <c r="W98" i="293"/>
  <c r="V98" i="293"/>
  <c r="AC98" i="293" s="1"/>
  <c r="U98" i="293"/>
  <c r="AP97" i="293"/>
  <c r="AO97" i="293"/>
  <c r="AN97" i="293"/>
  <c r="AM97" i="293"/>
  <c r="AL97" i="293"/>
  <c r="AK97" i="293"/>
  <c r="AJ97" i="293"/>
  <c r="AI97" i="293"/>
  <c r="AC97" i="293"/>
  <c r="AB97" i="293"/>
  <c r="W97" i="293"/>
  <c r="V97" i="293"/>
  <c r="U97" i="293"/>
  <c r="AP96" i="293"/>
  <c r="AO96" i="293"/>
  <c r="AN96" i="293"/>
  <c r="AM96" i="293"/>
  <c r="AL96" i="293"/>
  <c r="AK96" i="293"/>
  <c r="AJ96" i="293"/>
  <c r="AI96" i="293"/>
  <c r="AC96" i="293"/>
  <c r="AB96" i="293"/>
  <c r="W96" i="293"/>
  <c r="V96" i="293"/>
  <c r="U96" i="293"/>
  <c r="AP95" i="293"/>
  <c r="AO95" i="293"/>
  <c r="AN95" i="293"/>
  <c r="AM95" i="293"/>
  <c r="AL95" i="293"/>
  <c r="AK95" i="293"/>
  <c r="AJ95" i="293"/>
  <c r="AI95" i="293"/>
  <c r="AC95" i="293"/>
  <c r="AB95" i="293"/>
  <c r="W95" i="293"/>
  <c r="V95" i="293"/>
  <c r="U95" i="293"/>
  <c r="AP94" i="293"/>
  <c r="AO94" i="293"/>
  <c r="AN94" i="293"/>
  <c r="AM94" i="293"/>
  <c r="AL94" i="293"/>
  <c r="AK94" i="293"/>
  <c r="AJ94" i="293"/>
  <c r="AI94" i="293"/>
  <c r="AB94" i="293"/>
  <c r="W94" i="293"/>
  <c r="V94" i="293"/>
  <c r="AC94" i="293" s="1"/>
  <c r="U94" i="293"/>
  <c r="AP93" i="293"/>
  <c r="AO93" i="293"/>
  <c r="AN93" i="293"/>
  <c r="AM93" i="293"/>
  <c r="AL93" i="293"/>
  <c r="AK93" i="293"/>
  <c r="AJ93" i="293"/>
  <c r="AI93" i="293"/>
  <c r="AB93" i="293"/>
  <c r="W93" i="293"/>
  <c r="V93" i="293"/>
  <c r="AC93" i="293" s="1"/>
  <c r="U93" i="293"/>
  <c r="AP92" i="293"/>
  <c r="AO92" i="293"/>
  <c r="AN92" i="293"/>
  <c r="AM92" i="293"/>
  <c r="AL92" i="293"/>
  <c r="AK92" i="293"/>
  <c r="AJ92" i="293"/>
  <c r="AI92" i="293"/>
  <c r="AB92" i="293"/>
  <c r="W92" i="293"/>
  <c r="V92" i="293"/>
  <c r="AC92" i="293" s="1"/>
  <c r="U92" i="293"/>
  <c r="AP91" i="293"/>
  <c r="AO91" i="293"/>
  <c r="AN91" i="293"/>
  <c r="AM91" i="293"/>
  <c r="AL91" i="293"/>
  <c r="AK91" i="293"/>
  <c r="AJ91" i="293"/>
  <c r="AI91" i="293"/>
  <c r="AC91" i="293"/>
  <c r="AB91" i="293"/>
  <c r="W91" i="293"/>
  <c r="V91" i="293"/>
  <c r="U91" i="293"/>
  <c r="AP90" i="293"/>
  <c r="AO90" i="293"/>
  <c r="AN90" i="293"/>
  <c r="AM90" i="293"/>
  <c r="AL90" i="293"/>
  <c r="AK90" i="293"/>
  <c r="AJ90" i="293"/>
  <c r="AI90" i="293"/>
  <c r="AC90" i="293"/>
  <c r="AB90" i="293"/>
  <c r="W90" i="293"/>
  <c r="V90" i="293"/>
  <c r="U90" i="293"/>
  <c r="AP89" i="293"/>
  <c r="AO89" i="293"/>
  <c r="AN89" i="293"/>
  <c r="AM89" i="293"/>
  <c r="AL89" i="293"/>
  <c r="AK89" i="293"/>
  <c r="AJ89" i="293"/>
  <c r="AI89" i="293"/>
  <c r="AC89" i="293"/>
  <c r="AB89" i="293"/>
  <c r="W89" i="293"/>
  <c r="V89" i="293"/>
  <c r="U89" i="293"/>
  <c r="AP88" i="293"/>
  <c r="AO88" i="293"/>
  <c r="AN88" i="293"/>
  <c r="AM88" i="293"/>
  <c r="AL88" i="293"/>
  <c r="AK88" i="293"/>
  <c r="AJ88" i="293"/>
  <c r="AI88" i="293"/>
  <c r="AB88" i="293"/>
  <c r="W88" i="293"/>
  <c r="V88" i="293"/>
  <c r="AC88" i="293" s="1"/>
  <c r="U88" i="293"/>
  <c r="AP87" i="293"/>
  <c r="AO87" i="293"/>
  <c r="AN87" i="293"/>
  <c r="AM87" i="293"/>
  <c r="AL87" i="293"/>
  <c r="AK87" i="293"/>
  <c r="AJ87" i="293"/>
  <c r="AI87" i="293"/>
  <c r="AB87" i="293"/>
  <c r="W87" i="293"/>
  <c r="V87" i="293"/>
  <c r="AC87" i="293" s="1"/>
  <c r="U87" i="293"/>
  <c r="AP86" i="293"/>
  <c r="AO86" i="293"/>
  <c r="AN86" i="293"/>
  <c r="AM86" i="293"/>
  <c r="AL86" i="293"/>
  <c r="AK86" i="293"/>
  <c r="AJ86" i="293"/>
  <c r="AI86" i="293"/>
  <c r="AB86" i="293"/>
  <c r="W86" i="293"/>
  <c r="V86" i="293"/>
  <c r="AC86" i="293" s="1"/>
  <c r="U86" i="293"/>
  <c r="AP85" i="293"/>
  <c r="AO85" i="293"/>
  <c r="AN85" i="293"/>
  <c r="AM85" i="293"/>
  <c r="AL85" i="293"/>
  <c r="AK85" i="293"/>
  <c r="AJ85" i="293"/>
  <c r="AI85" i="293"/>
  <c r="AC85" i="293"/>
  <c r="AB85" i="293"/>
  <c r="W85" i="293"/>
  <c r="V85" i="293"/>
  <c r="U85" i="293"/>
  <c r="AP84" i="293"/>
  <c r="AO84" i="293"/>
  <c r="AN84" i="293"/>
  <c r="AM84" i="293"/>
  <c r="AL84" i="293"/>
  <c r="AK84" i="293"/>
  <c r="AJ84" i="293"/>
  <c r="AI84" i="293"/>
  <c r="AC84" i="293"/>
  <c r="AB84" i="293"/>
  <c r="W84" i="293"/>
  <c r="V84" i="293"/>
  <c r="U84" i="293"/>
  <c r="AP83" i="293"/>
  <c r="AO83" i="293"/>
  <c r="AN83" i="293"/>
  <c r="AM83" i="293"/>
  <c r="AL83" i="293"/>
  <c r="AK83" i="293"/>
  <c r="AJ83" i="293"/>
  <c r="AI83" i="293"/>
  <c r="AC83" i="293"/>
  <c r="AB83" i="293"/>
  <c r="W83" i="293"/>
  <c r="V83" i="293"/>
  <c r="U83" i="293"/>
  <c r="AP82" i="293"/>
  <c r="AO82" i="293"/>
  <c r="AN82" i="293"/>
  <c r="AM82" i="293"/>
  <c r="AL82" i="293"/>
  <c r="AK82" i="293"/>
  <c r="AJ82" i="293"/>
  <c r="AI82" i="293"/>
  <c r="AB82" i="293"/>
  <c r="W82" i="293"/>
  <c r="V82" i="293"/>
  <c r="AC82" i="293" s="1"/>
  <c r="U82" i="293"/>
  <c r="AP81" i="293"/>
  <c r="AO81" i="293"/>
  <c r="AN81" i="293"/>
  <c r="AM81" i="293"/>
  <c r="AL81" i="293"/>
  <c r="AK81" i="293"/>
  <c r="AJ81" i="293"/>
  <c r="AI81" i="293"/>
  <c r="AB81" i="293"/>
  <c r="W81" i="293"/>
  <c r="V81" i="293"/>
  <c r="AC81" i="293" s="1"/>
  <c r="U81" i="293"/>
  <c r="AP80" i="293"/>
  <c r="AO80" i="293"/>
  <c r="AN80" i="293"/>
  <c r="AM80" i="293"/>
  <c r="AL80" i="293"/>
  <c r="AK80" i="293"/>
  <c r="AJ80" i="293"/>
  <c r="AI80" i="293"/>
  <c r="AB80" i="293"/>
  <c r="W80" i="293"/>
  <c r="V80" i="293"/>
  <c r="AC80" i="293" s="1"/>
  <c r="U80" i="293"/>
  <c r="AP79" i="293"/>
  <c r="AO79" i="293"/>
  <c r="AN79" i="293"/>
  <c r="AM79" i="293"/>
  <c r="AL79" i="293"/>
  <c r="AK79" i="293"/>
  <c r="AJ79" i="293"/>
  <c r="AI79" i="293"/>
  <c r="AC79" i="293"/>
  <c r="AB79" i="293"/>
  <c r="W79" i="293"/>
  <c r="V79" i="293"/>
  <c r="U79" i="293"/>
  <c r="AP78" i="293"/>
  <c r="AO78" i="293"/>
  <c r="AN78" i="293"/>
  <c r="AM78" i="293"/>
  <c r="AL78" i="293"/>
  <c r="AK78" i="293"/>
  <c r="AJ78" i="293"/>
  <c r="AI78" i="293"/>
  <c r="AC78" i="293"/>
  <c r="AB78" i="293"/>
  <c r="W78" i="293"/>
  <c r="V78" i="293"/>
  <c r="U78" i="293"/>
  <c r="AP77" i="293"/>
  <c r="AO77" i="293"/>
  <c r="AN77" i="293"/>
  <c r="AM77" i="293"/>
  <c r="AL77" i="293"/>
  <c r="AK77" i="293"/>
  <c r="AJ77" i="293"/>
  <c r="AI77" i="293"/>
  <c r="AC77" i="293"/>
  <c r="AB77" i="293"/>
  <c r="W77" i="293"/>
  <c r="V77" i="293"/>
  <c r="U77" i="293"/>
  <c r="AP76" i="293"/>
  <c r="AO76" i="293"/>
  <c r="AN76" i="293"/>
  <c r="AM76" i="293"/>
  <c r="AL76" i="293"/>
  <c r="AK76" i="293"/>
  <c r="AJ76" i="293"/>
  <c r="AI76" i="293"/>
  <c r="AB76" i="293"/>
  <c r="W76" i="293"/>
  <c r="V76" i="293"/>
  <c r="AC76" i="293" s="1"/>
  <c r="U76" i="293"/>
  <c r="AP75" i="293"/>
  <c r="AO75" i="293"/>
  <c r="AN75" i="293"/>
  <c r="AM75" i="293"/>
  <c r="AL75" i="293"/>
  <c r="AK75" i="293"/>
  <c r="AJ75" i="293"/>
  <c r="AI75" i="293"/>
  <c r="AB75" i="293"/>
  <c r="W75" i="293"/>
  <c r="V75" i="293"/>
  <c r="AC75" i="293" s="1"/>
  <c r="U75" i="293"/>
  <c r="AP74" i="293"/>
  <c r="AO74" i="293"/>
  <c r="AN74" i="293"/>
  <c r="AM74" i="293"/>
  <c r="AL74" i="293"/>
  <c r="AK74" i="293"/>
  <c r="AJ74" i="293"/>
  <c r="AI74" i="293"/>
  <c r="AB74" i="293"/>
  <c r="W74" i="293"/>
  <c r="V74" i="293"/>
  <c r="AC74" i="293" s="1"/>
  <c r="U74" i="293"/>
  <c r="AP73" i="293"/>
  <c r="AO73" i="293"/>
  <c r="AN73" i="293"/>
  <c r="AM73" i="293"/>
  <c r="AL73" i="293"/>
  <c r="AK73" i="293"/>
  <c r="AJ73" i="293"/>
  <c r="AI73" i="293"/>
  <c r="AC73" i="293"/>
  <c r="AB73" i="293"/>
  <c r="W73" i="293"/>
  <c r="V73" i="293"/>
  <c r="U73" i="293"/>
  <c r="AP72" i="293"/>
  <c r="AO72" i="293"/>
  <c r="AN72" i="293"/>
  <c r="AM72" i="293"/>
  <c r="AL72" i="293"/>
  <c r="AK72" i="293"/>
  <c r="AJ72" i="293"/>
  <c r="AI72" i="293"/>
  <c r="AC72" i="293"/>
  <c r="AB72" i="293"/>
  <c r="W72" i="293"/>
  <c r="V72" i="293"/>
  <c r="U72" i="293"/>
  <c r="AP71" i="293"/>
  <c r="AO71" i="293"/>
  <c r="AN71" i="293"/>
  <c r="AM71" i="293"/>
  <c r="AL71" i="293"/>
  <c r="AK71" i="293"/>
  <c r="AJ71" i="293"/>
  <c r="AI71" i="293"/>
  <c r="AC71" i="293"/>
  <c r="AB71" i="293"/>
  <c r="W71" i="293"/>
  <c r="V71" i="293"/>
  <c r="U71" i="293"/>
  <c r="AP70" i="293"/>
  <c r="AO70" i="293"/>
  <c r="AN70" i="293"/>
  <c r="AM70" i="293"/>
  <c r="AL70" i="293"/>
  <c r="AK70" i="293"/>
  <c r="AJ70" i="293"/>
  <c r="AI70" i="293"/>
  <c r="AB70" i="293"/>
  <c r="AC70" i="293" s="1"/>
  <c r="W70" i="293"/>
  <c r="V70" i="293"/>
  <c r="U70" i="293"/>
  <c r="AP69" i="293"/>
  <c r="AO69" i="293"/>
  <c r="AN69" i="293"/>
  <c r="AM69" i="293"/>
  <c r="AL69" i="293"/>
  <c r="AK69" i="293"/>
  <c r="AJ69" i="293"/>
  <c r="AI69" i="293"/>
  <c r="AB69" i="293"/>
  <c r="AC69" i="293" s="1"/>
  <c r="W69" i="293"/>
  <c r="V69" i="293"/>
  <c r="U69" i="293"/>
  <c r="AP68" i="293"/>
  <c r="AO68" i="293"/>
  <c r="AN68" i="293"/>
  <c r="AM68" i="293"/>
  <c r="AL68" i="293"/>
  <c r="AK68" i="293"/>
  <c r="AJ68" i="293"/>
  <c r="AI68" i="293"/>
  <c r="AB68" i="293"/>
  <c r="W68" i="293"/>
  <c r="V68" i="293"/>
  <c r="AC68" i="293" s="1"/>
  <c r="U68" i="293"/>
  <c r="AP67" i="293"/>
  <c r="AO67" i="293"/>
  <c r="AN67" i="293"/>
  <c r="AM67" i="293"/>
  <c r="AL67" i="293"/>
  <c r="AK67" i="293"/>
  <c r="AJ67" i="293"/>
  <c r="AI67" i="293"/>
  <c r="AB67" i="293"/>
  <c r="AC67" i="293" s="1"/>
  <c r="W67" i="293"/>
  <c r="V67" i="293"/>
  <c r="U67" i="293"/>
  <c r="AP66" i="293"/>
  <c r="AO66" i="293"/>
  <c r="AN66" i="293"/>
  <c r="AM66" i="293"/>
  <c r="AL66" i="293"/>
  <c r="AK66" i="293"/>
  <c r="AJ66" i="293"/>
  <c r="AI66" i="293"/>
  <c r="AB66" i="293"/>
  <c r="AC66" i="293" s="1"/>
  <c r="W66" i="293"/>
  <c r="V66" i="293"/>
  <c r="U66" i="293"/>
  <c r="AP65" i="293"/>
  <c r="AO65" i="293"/>
  <c r="AN65" i="293"/>
  <c r="AM65" i="293"/>
  <c r="AL65" i="293"/>
  <c r="AK65" i="293"/>
  <c r="AJ65" i="293"/>
  <c r="AI65" i="293"/>
  <c r="AC65" i="293"/>
  <c r="AB65" i="293"/>
  <c r="W65" i="293"/>
  <c r="V65" i="293"/>
  <c r="U65" i="293"/>
  <c r="AP64" i="293"/>
  <c r="AO64" i="293"/>
  <c r="AN64" i="293"/>
  <c r="AM64" i="293"/>
  <c r="AL64" i="293"/>
  <c r="AK64" i="293"/>
  <c r="AJ64" i="293"/>
  <c r="AI64" i="293"/>
  <c r="AB64" i="293"/>
  <c r="W64" i="293"/>
  <c r="V64" i="293"/>
  <c r="AC64" i="293" s="1"/>
  <c r="U64" i="293"/>
  <c r="AP63" i="293"/>
  <c r="AO63" i="293"/>
  <c r="AN63" i="293"/>
  <c r="AM63" i="293"/>
  <c r="AL63" i="293"/>
  <c r="AK63" i="293"/>
  <c r="AJ63" i="293"/>
  <c r="AI63" i="293"/>
  <c r="AB63" i="293"/>
  <c r="AC63" i="293" s="1"/>
  <c r="W63" i="293"/>
  <c r="V63" i="293"/>
  <c r="U63" i="293"/>
  <c r="AP62" i="293"/>
  <c r="AO62" i="293"/>
  <c r="AN62" i="293"/>
  <c r="AM62" i="293"/>
  <c r="AL62" i="293"/>
  <c r="AK62" i="293"/>
  <c r="AJ62" i="293"/>
  <c r="AI62" i="293"/>
  <c r="AB62" i="293"/>
  <c r="AC62" i="293" s="1"/>
  <c r="W62" i="293"/>
  <c r="V62" i="293"/>
  <c r="U62" i="293"/>
  <c r="AP61" i="293"/>
  <c r="AO61" i="293"/>
  <c r="AN61" i="293"/>
  <c r="AM61" i="293"/>
  <c r="AL61" i="293"/>
  <c r="AK61" i="293"/>
  <c r="AJ61" i="293"/>
  <c r="AI61" i="293"/>
  <c r="AC61" i="293"/>
  <c r="AB61" i="293"/>
  <c r="W61" i="293"/>
  <c r="V61" i="293"/>
  <c r="U61" i="293"/>
  <c r="AP60" i="293"/>
  <c r="AO60" i="293"/>
  <c r="AN60" i="293"/>
  <c r="AM60" i="293"/>
  <c r="AL60" i="293"/>
  <c r="AK60" i="293"/>
  <c r="AJ60" i="293"/>
  <c r="AI60" i="293"/>
  <c r="AB60" i="293"/>
  <c r="AC60" i="293" s="1"/>
  <c r="W60" i="293"/>
  <c r="V60" i="293"/>
  <c r="U60" i="293"/>
  <c r="AP59" i="293"/>
  <c r="AO59" i="293"/>
  <c r="AN59" i="293"/>
  <c r="AM59" i="293"/>
  <c r="AL59" i="293"/>
  <c r="AK59" i="293"/>
  <c r="AJ59" i="293"/>
  <c r="AI59" i="293"/>
  <c r="AC59" i="293"/>
  <c r="AB59" i="293"/>
  <c r="W59" i="293"/>
  <c r="V59" i="293"/>
  <c r="U59" i="293"/>
  <c r="AP58" i="293"/>
  <c r="AO58" i="293"/>
  <c r="AN58" i="293"/>
  <c r="AM58" i="293"/>
  <c r="AL58" i="293"/>
  <c r="AK58" i="293"/>
  <c r="AJ58" i="293"/>
  <c r="AI58" i="293"/>
  <c r="AB58" i="293"/>
  <c r="W58" i="293"/>
  <c r="V58" i="293"/>
  <c r="AC58" i="293" s="1"/>
  <c r="U58" i="293"/>
  <c r="AP57" i="293"/>
  <c r="AO57" i="293"/>
  <c r="AN57" i="293"/>
  <c r="AM57" i="293"/>
  <c r="AL57" i="293"/>
  <c r="AK57" i="293"/>
  <c r="AJ57" i="293"/>
  <c r="AI57" i="293"/>
  <c r="AB57" i="293"/>
  <c r="W57" i="293"/>
  <c r="V57" i="293"/>
  <c r="AC57" i="293" s="1"/>
  <c r="U57" i="293"/>
  <c r="AP56" i="293"/>
  <c r="AO56" i="293"/>
  <c r="AN56" i="293"/>
  <c r="AM56" i="293"/>
  <c r="AL56" i="293"/>
  <c r="AK56" i="293"/>
  <c r="AJ56" i="293"/>
  <c r="AI56" i="293"/>
  <c r="AB56" i="293"/>
  <c r="W56" i="293"/>
  <c r="V56" i="293"/>
  <c r="AC56" i="293" s="1"/>
  <c r="U56" i="293"/>
  <c r="AP55" i="293"/>
  <c r="AO55" i="293"/>
  <c r="AN55" i="293"/>
  <c r="AM55" i="293"/>
  <c r="AL55" i="293"/>
  <c r="AK55" i="293"/>
  <c r="AJ55" i="293"/>
  <c r="AI55" i="293"/>
  <c r="AC55" i="293"/>
  <c r="AB55" i="293"/>
  <c r="W55" i="293"/>
  <c r="V55" i="293"/>
  <c r="U55" i="293"/>
  <c r="AP54" i="293"/>
  <c r="AO54" i="293"/>
  <c r="AN54" i="293"/>
  <c r="AM54" i="293"/>
  <c r="AL54" i="293"/>
  <c r="AK54" i="293"/>
  <c r="AJ54" i="293"/>
  <c r="AI54" i="293"/>
  <c r="AB54" i="293"/>
  <c r="AC54" i="293" s="1"/>
  <c r="W54" i="293"/>
  <c r="V54" i="293"/>
  <c r="U54" i="293"/>
  <c r="AP53" i="293"/>
  <c r="AO53" i="293"/>
  <c r="AN53" i="293"/>
  <c r="AM53" i="293"/>
  <c r="AL53" i="293"/>
  <c r="AK53" i="293"/>
  <c r="AJ53" i="293"/>
  <c r="AI53" i="293"/>
  <c r="AC53" i="293"/>
  <c r="AB53" i="293"/>
  <c r="W53" i="293"/>
  <c r="V53" i="293"/>
  <c r="U53" i="293"/>
  <c r="AP52" i="293"/>
  <c r="AO52" i="293"/>
  <c r="AN52" i="293"/>
  <c r="AM52" i="293"/>
  <c r="AL52" i="293"/>
  <c r="AK52" i="293"/>
  <c r="AJ52" i="293"/>
  <c r="AI52" i="293"/>
  <c r="AB52" i="293"/>
  <c r="AC52" i="293" s="1"/>
  <c r="W52" i="293"/>
  <c r="V52" i="293"/>
  <c r="U52" i="293"/>
  <c r="AP51" i="293"/>
  <c r="AO51" i="293"/>
  <c r="AN51" i="293"/>
  <c r="AM51" i="293"/>
  <c r="AL51" i="293"/>
  <c r="AK51" i="293"/>
  <c r="AJ51" i="293"/>
  <c r="AI51" i="293"/>
  <c r="AB51" i="293"/>
  <c r="W51" i="293"/>
  <c r="V51" i="293"/>
  <c r="AC51" i="293" s="1"/>
  <c r="U51" i="293"/>
  <c r="AP50" i="293"/>
  <c r="AO50" i="293"/>
  <c r="AN50" i="293"/>
  <c r="AM50" i="293"/>
  <c r="AL50" i="293"/>
  <c r="AK50" i="293"/>
  <c r="AJ50" i="293"/>
  <c r="AI50" i="293"/>
  <c r="AB50" i="293"/>
  <c r="W50" i="293"/>
  <c r="V50" i="293"/>
  <c r="AC50" i="293" s="1"/>
  <c r="U50" i="293"/>
  <c r="AP49" i="293"/>
  <c r="AO49" i="293"/>
  <c r="AN49" i="293"/>
  <c r="AM49" i="293"/>
  <c r="AL49" i="293"/>
  <c r="AK49" i="293"/>
  <c r="AJ49" i="293"/>
  <c r="AI49" i="293"/>
  <c r="AC49" i="293"/>
  <c r="AB49" i="293"/>
  <c r="W49" i="293"/>
  <c r="V49" i="293"/>
  <c r="U49" i="293"/>
  <c r="AP48" i="293"/>
  <c r="AO48" i="293"/>
  <c r="AN48" i="293"/>
  <c r="AM48" i="293"/>
  <c r="AL48" i="293"/>
  <c r="AK48" i="293"/>
  <c r="AJ48" i="293"/>
  <c r="AI48" i="293"/>
  <c r="AC48" i="293"/>
  <c r="AB48" i="293"/>
  <c r="W48" i="293"/>
  <c r="V48" i="293"/>
  <c r="U48" i="293"/>
  <c r="AP47" i="293"/>
  <c r="AO47" i="293"/>
  <c r="AN47" i="293"/>
  <c r="AM47" i="293"/>
  <c r="AL47" i="293"/>
  <c r="AK47" i="293"/>
  <c r="AJ47" i="293"/>
  <c r="AI47" i="293"/>
  <c r="AC47" i="293"/>
  <c r="AB47" i="293"/>
  <c r="W47" i="293"/>
  <c r="V47" i="293"/>
  <c r="U47" i="293"/>
  <c r="AP46" i="293"/>
  <c r="AO46" i="293"/>
  <c r="AN46" i="293"/>
  <c r="AM46" i="293"/>
  <c r="AL46" i="293"/>
  <c r="AK46" i="293"/>
  <c r="AJ46" i="293"/>
  <c r="AI46" i="293"/>
  <c r="AB46" i="293"/>
  <c r="W46" i="293"/>
  <c r="V46" i="293"/>
  <c r="AC46" i="293" s="1"/>
  <c r="U46" i="293"/>
  <c r="AP45" i="293"/>
  <c r="AO45" i="293"/>
  <c r="AN45" i="293"/>
  <c r="AM45" i="293"/>
  <c r="AL45" i="293"/>
  <c r="AK45" i="293"/>
  <c r="AJ45" i="293"/>
  <c r="AI45" i="293"/>
  <c r="AB45" i="293"/>
  <c r="W45" i="293"/>
  <c r="V45" i="293"/>
  <c r="AC45" i="293" s="1"/>
  <c r="U45" i="293"/>
  <c r="AP44" i="293"/>
  <c r="AO44" i="293"/>
  <c r="AN44" i="293"/>
  <c r="AM44" i="293"/>
  <c r="AL44" i="293"/>
  <c r="AK44" i="293"/>
  <c r="AJ44" i="293"/>
  <c r="AI44" i="293"/>
  <c r="AB44" i="293"/>
  <c r="E435" i="293" s="1"/>
  <c r="E438" i="293" s="1"/>
  <c r="W44" i="293"/>
  <c r="V44" i="293"/>
  <c r="AC44" i="293" s="1"/>
  <c r="U44" i="293"/>
  <c r="AP43" i="293"/>
  <c r="AO43" i="293"/>
  <c r="AN43" i="293"/>
  <c r="AM43" i="293"/>
  <c r="AL43" i="293"/>
  <c r="AK43" i="293"/>
  <c r="AJ43" i="293"/>
  <c r="AI43" i="293"/>
  <c r="AB43" i="293"/>
  <c r="AC43" i="293" s="1"/>
  <c r="W43" i="293"/>
  <c r="V43" i="293"/>
  <c r="U43" i="293"/>
  <c r="AP42" i="293"/>
  <c r="AO42" i="293"/>
  <c r="AN42" i="293"/>
  <c r="AM42" i="293"/>
  <c r="AL42" i="293"/>
  <c r="AK42" i="293"/>
  <c r="AJ42" i="293"/>
  <c r="AI42" i="293"/>
  <c r="AB42" i="293"/>
  <c r="AC42" i="293" s="1"/>
  <c r="W42" i="293"/>
  <c r="V42" i="293"/>
  <c r="U42" i="293"/>
  <c r="AP41" i="293"/>
  <c r="AO41" i="293"/>
  <c r="AN41" i="293"/>
  <c r="AM41" i="293"/>
  <c r="AL41" i="293"/>
  <c r="AK41" i="293"/>
  <c r="AJ41" i="293"/>
  <c r="AI41" i="293"/>
  <c r="AC41" i="293"/>
  <c r="AB41" i="293"/>
  <c r="W41" i="293"/>
  <c r="V41" i="293"/>
  <c r="U41" i="293"/>
  <c r="AP40" i="293"/>
  <c r="AO40" i="293"/>
  <c r="AN40" i="293"/>
  <c r="AM40" i="293"/>
  <c r="AL40" i="293"/>
  <c r="AK40" i="293"/>
  <c r="AJ40" i="293"/>
  <c r="AI40" i="293"/>
  <c r="AB40" i="293"/>
  <c r="AC40" i="293" s="1"/>
  <c r="W40" i="293"/>
  <c r="V40" i="293"/>
  <c r="U40" i="293"/>
  <c r="AP39" i="293"/>
  <c r="AO39" i="293"/>
  <c r="AN39" i="293"/>
  <c r="AM39" i="293"/>
  <c r="AL39" i="293"/>
  <c r="AK39" i="293"/>
  <c r="AJ39" i="293"/>
  <c r="AI39" i="293"/>
  <c r="AB39" i="293"/>
  <c r="W39" i="293"/>
  <c r="V39" i="293"/>
  <c r="AC39" i="293" s="1"/>
  <c r="U39" i="293"/>
  <c r="AP38" i="293"/>
  <c r="AO38" i="293"/>
  <c r="AN38" i="293"/>
  <c r="AM38" i="293"/>
  <c r="AL38" i="293"/>
  <c r="AK38" i="293"/>
  <c r="AJ38" i="293"/>
  <c r="AI38" i="293"/>
  <c r="AB38" i="293"/>
  <c r="W38" i="293"/>
  <c r="V38" i="293"/>
  <c r="AC38" i="293" s="1"/>
  <c r="U38" i="293"/>
  <c r="AP37" i="293"/>
  <c r="AO37" i="293"/>
  <c r="AN37" i="293"/>
  <c r="AM37" i="293"/>
  <c r="AL37" i="293"/>
  <c r="AK37" i="293"/>
  <c r="AJ37" i="293"/>
  <c r="AI37" i="293"/>
  <c r="AC37" i="293"/>
  <c r="AB37" i="293"/>
  <c r="W37" i="293"/>
  <c r="V37" i="293"/>
  <c r="U37" i="293"/>
  <c r="AP36" i="293"/>
  <c r="AO36" i="293"/>
  <c r="AN36" i="293"/>
  <c r="AM36" i="293"/>
  <c r="AL36" i="293"/>
  <c r="AK36" i="293"/>
  <c r="AJ36" i="293"/>
  <c r="AI36" i="293"/>
  <c r="AC36" i="293"/>
  <c r="AB36" i="293"/>
  <c r="W36" i="293"/>
  <c r="V36" i="293"/>
  <c r="U36" i="293"/>
  <c r="AP35" i="293"/>
  <c r="AO35" i="293"/>
  <c r="AN35" i="293"/>
  <c r="AM35" i="293"/>
  <c r="AL35" i="293"/>
  <c r="AK35" i="293"/>
  <c r="AJ35" i="293"/>
  <c r="AI35" i="293"/>
  <c r="AC35" i="293"/>
  <c r="AB35" i="293"/>
  <c r="W35" i="293"/>
  <c r="V35" i="293"/>
  <c r="U35" i="293"/>
  <c r="AP34" i="293"/>
  <c r="AO34" i="293"/>
  <c r="AN34" i="293"/>
  <c r="AM34" i="293"/>
  <c r="AL34" i="293"/>
  <c r="AK34" i="293"/>
  <c r="AJ34" i="293"/>
  <c r="AI34" i="293"/>
  <c r="AB34" i="293"/>
  <c r="AC34" i="293" s="1"/>
  <c r="W34" i="293"/>
  <c r="V34" i="293"/>
  <c r="U34" i="293"/>
  <c r="AP33" i="293"/>
  <c r="AO33" i="293"/>
  <c r="AN33" i="293"/>
  <c r="AM33" i="293"/>
  <c r="AL33" i="293"/>
  <c r="AK33" i="293"/>
  <c r="AJ33" i="293"/>
  <c r="AI33" i="293"/>
  <c r="AB33" i="293"/>
  <c r="AC33" i="293" s="1"/>
  <c r="W33" i="293"/>
  <c r="V33" i="293"/>
  <c r="U33" i="293"/>
  <c r="AP32" i="293"/>
  <c r="AO32" i="293"/>
  <c r="AN32" i="293"/>
  <c r="AM32" i="293"/>
  <c r="AL32" i="293"/>
  <c r="AK32" i="293"/>
  <c r="AJ32" i="293"/>
  <c r="AI32" i="293"/>
  <c r="AB32" i="293"/>
  <c r="AC32" i="293" s="1"/>
  <c r="W32" i="293"/>
  <c r="V32" i="293"/>
  <c r="U32" i="293"/>
  <c r="AP31" i="293"/>
  <c r="AO31" i="293"/>
  <c r="AN31" i="293"/>
  <c r="AM31" i="293"/>
  <c r="AL31" i="293"/>
  <c r="AK31" i="293"/>
  <c r="AJ31" i="293"/>
  <c r="AI31" i="293"/>
  <c r="AB31" i="293"/>
  <c r="AC31" i="293" s="1"/>
  <c r="W31" i="293"/>
  <c r="V31" i="293"/>
  <c r="U31" i="293"/>
  <c r="AP30" i="293"/>
  <c r="AO30" i="293"/>
  <c r="AN30" i="293"/>
  <c r="AM30" i="293"/>
  <c r="AL30" i="293"/>
  <c r="AK30" i="293"/>
  <c r="AJ30" i="293"/>
  <c r="AI30" i="293"/>
  <c r="AC30" i="293"/>
  <c r="AB30" i="293"/>
  <c r="W30" i="293"/>
  <c r="V30" i="293"/>
  <c r="U30" i="293"/>
  <c r="AP29" i="293"/>
  <c r="AO29" i="293"/>
  <c r="AN29" i="293"/>
  <c r="AM29" i="293"/>
  <c r="AL29" i="293"/>
  <c r="AK29" i="293"/>
  <c r="AJ29" i="293"/>
  <c r="AI29" i="293"/>
  <c r="AC29" i="293"/>
  <c r="AB29" i="293"/>
  <c r="W29" i="293"/>
  <c r="V29" i="293"/>
  <c r="U29" i="293"/>
  <c r="AP28" i="293"/>
  <c r="AO28" i="293"/>
  <c r="AN28" i="293"/>
  <c r="AM28" i="293"/>
  <c r="AL28" i="293"/>
  <c r="AK28" i="293"/>
  <c r="AJ28" i="293"/>
  <c r="AI28" i="293"/>
  <c r="AB28" i="293"/>
  <c r="W28" i="293"/>
  <c r="V28" i="293"/>
  <c r="AC28" i="293" s="1"/>
  <c r="U28" i="293"/>
  <c r="AP27" i="293"/>
  <c r="AO27" i="293"/>
  <c r="AN27" i="293"/>
  <c r="AM27" i="293"/>
  <c r="AL27" i="293"/>
  <c r="AK27" i="293"/>
  <c r="AJ27" i="293"/>
  <c r="AI27" i="293"/>
  <c r="AB27" i="293"/>
  <c r="AC27" i="293" s="1"/>
  <c r="W27" i="293"/>
  <c r="V27" i="293"/>
  <c r="U27" i="293"/>
  <c r="AP26" i="293"/>
  <c r="AO26" i="293"/>
  <c r="AN26" i="293"/>
  <c r="AM26" i="293"/>
  <c r="AL26" i="293"/>
  <c r="AK26" i="293"/>
  <c r="AJ26" i="293"/>
  <c r="AI26" i="293"/>
  <c r="AB26" i="293"/>
  <c r="W26" i="293"/>
  <c r="V26" i="293"/>
  <c r="AC26" i="293" s="1"/>
  <c r="U26" i="293"/>
  <c r="AP25" i="293"/>
  <c r="AO25" i="293"/>
  <c r="AN25" i="293"/>
  <c r="AM25" i="293"/>
  <c r="AL25" i="293"/>
  <c r="AK25" i="293"/>
  <c r="AJ25" i="293"/>
  <c r="AI25" i="293"/>
  <c r="AC25" i="293"/>
  <c r="AB25" i="293"/>
  <c r="W25" i="293"/>
  <c r="V25" i="293"/>
  <c r="U25" i="293"/>
  <c r="AP24" i="293"/>
  <c r="AO24" i="293"/>
  <c r="AN24" i="293"/>
  <c r="AM24" i="293"/>
  <c r="AL24" i="293"/>
  <c r="AK24" i="293"/>
  <c r="AJ24" i="293"/>
  <c r="AI24" i="293"/>
  <c r="AC24" i="293"/>
  <c r="AB24" i="293"/>
  <c r="W24" i="293"/>
  <c r="V24" i="293"/>
  <c r="U24" i="293"/>
  <c r="AP23" i="293"/>
  <c r="AO23" i="293"/>
  <c r="AN23" i="293"/>
  <c r="AM23" i="293"/>
  <c r="AL23" i="293"/>
  <c r="AK23" i="293"/>
  <c r="AJ23" i="293"/>
  <c r="AI23" i="293"/>
  <c r="AC23" i="293"/>
  <c r="AB23" i="293"/>
  <c r="W23" i="293"/>
  <c r="V23" i="293"/>
  <c r="U23" i="293"/>
  <c r="AP22" i="293"/>
  <c r="AO22" i="293"/>
  <c r="AN22" i="293"/>
  <c r="AM22" i="293"/>
  <c r="AL22" i="293"/>
  <c r="AK22" i="293"/>
  <c r="AJ22" i="293"/>
  <c r="AI22" i="293"/>
  <c r="AB22" i="293"/>
  <c r="W22" i="293"/>
  <c r="V22" i="293"/>
  <c r="AC22" i="293" s="1"/>
  <c r="U22" i="293"/>
  <c r="AP21" i="293"/>
  <c r="AO21" i="293"/>
  <c r="AN21" i="293"/>
  <c r="AM21" i="293"/>
  <c r="AL21" i="293"/>
  <c r="AK21" i="293"/>
  <c r="AJ21" i="293"/>
  <c r="AI21" i="293"/>
  <c r="AB21" i="293"/>
  <c r="AC21" i="293" s="1"/>
  <c r="W21" i="293"/>
  <c r="V21" i="293"/>
  <c r="U21" i="293"/>
  <c r="AP20" i="293"/>
  <c r="AO20" i="293"/>
  <c r="AN20" i="293"/>
  <c r="AM20" i="293"/>
  <c r="AL20" i="293"/>
  <c r="AK20" i="293"/>
  <c r="AJ20" i="293"/>
  <c r="AI20" i="293"/>
  <c r="AB20" i="293"/>
  <c r="D442" i="293" s="1"/>
  <c r="W20" i="293"/>
  <c r="V20" i="293"/>
  <c r="U20" i="293"/>
  <c r="AP19" i="293"/>
  <c r="AO19" i="293"/>
  <c r="AN19" i="293"/>
  <c r="AM19" i="293"/>
  <c r="AL19" i="293"/>
  <c r="AK19" i="293"/>
  <c r="AJ19" i="293"/>
  <c r="AI19" i="293"/>
  <c r="AC19" i="293"/>
  <c r="AB19" i="293"/>
  <c r="W19" i="293"/>
  <c r="V19" i="293"/>
  <c r="U19" i="293"/>
  <c r="AP18" i="293"/>
  <c r="AO18" i="293"/>
  <c r="AN18" i="293"/>
  <c r="AM18" i="293"/>
  <c r="AL18" i="293"/>
  <c r="AK18" i="293"/>
  <c r="AJ18" i="293"/>
  <c r="AI18" i="293"/>
  <c r="AC18" i="293"/>
  <c r="AB18" i="293"/>
  <c r="D435" i="293" s="1"/>
  <c r="W18" i="293"/>
  <c r="V18" i="293"/>
  <c r="U18" i="293"/>
  <c r="AP17" i="293"/>
  <c r="AO17" i="293"/>
  <c r="AN17" i="293"/>
  <c r="AM17" i="293"/>
  <c r="AL17" i="293"/>
  <c r="AK17" i="293"/>
  <c r="AJ17" i="293"/>
  <c r="AI17" i="293"/>
  <c r="AC17" i="293"/>
  <c r="AB17" i="293"/>
  <c r="W17" i="293"/>
  <c r="V17" i="293"/>
  <c r="U17" i="293"/>
  <c r="AP16" i="293"/>
  <c r="AO16" i="293"/>
  <c r="AN16" i="293"/>
  <c r="AM16" i="293"/>
  <c r="AL16" i="293"/>
  <c r="AK16" i="293"/>
  <c r="AJ16" i="293"/>
  <c r="AI16" i="293"/>
  <c r="AB16" i="293"/>
  <c r="W16" i="293"/>
  <c r="V16" i="293"/>
  <c r="AC16" i="293" s="1"/>
  <c r="U16" i="293"/>
  <c r="AP15" i="293"/>
  <c r="AO15" i="293"/>
  <c r="AN15" i="293"/>
  <c r="AM15" i="293"/>
  <c r="AL15" i="293"/>
  <c r="AK15" i="293"/>
  <c r="AJ15" i="293"/>
  <c r="AI15" i="293"/>
  <c r="AB15" i="293"/>
  <c r="W15" i="293"/>
  <c r="V15" i="293"/>
  <c r="AC15" i="293" s="1"/>
  <c r="U15" i="293"/>
  <c r="AP14" i="293"/>
  <c r="AO14" i="293"/>
  <c r="AN14" i="293"/>
  <c r="AM14" i="293"/>
  <c r="AL14" i="293"/>
  <c r="AK14" i="293"/>
  <c r="AJ14" i="293"/>
  <c r="AI14" i="293"/>
  <c r="AB14" i="293"/>
  <c r="W14" i="293"/>
  <c r="V14" i="293"/>
  <c r="AC14" i="293" s="1"/>
  <c r="U14" i="293"/>
  <c r="AP13" i="293"/>
  <c r="AO13" i="293"/>
  <c r="AN13" i="293"/>
  <c r="AM13" i="293"/>
  <c r="AL13" i="293"/>
  <c r="AK13" i="293"/>
  <c r="AJ13" i="293"/>
  <c r="AI13" i="293"/>
  <c r="AC13" i="293"/>
  <c r="AB13" i="293"/>
  <c r="W13" i="293"/>
  <c r="V13" i="293"/>
  <c r="U13" i="293"/>
  <c r="AP12" i="293"/>
  <c r="AO12" i="293"/>
  <c r="AN12" i="293"/>
  <c r="AM12" i="293"/>
  <c r="AL12" i="293"/>
  <c r="AK12" i="293"/>
  <c r="AJ12" i="293"/>
  <c r="AI12" i="293"/>
  <c r="AC12" i="293"/>
  <c r="AB12" i="293"/>
  <c r="W12" i="293"/>
  <c r="V12" i="293"/>
  <c r="U12" i="293"/>
  <c r="AP11" i="293"/>
  <c r="AO11" i="293"/>
  <c r="AN11" i="293"/>
  <c r="AM11" i="293"/>
  <c r="AL11" i="293"/>
  <c r="AK11" i="293"/>
  <c r="AJ11" i="293"/>
  <c r="AI11" i="293"/>
  <c r="AC11" i="293"/>
  <c r="AB11" i="293"/>
  <c r="W11" i="293"/>
  <c r="V11" i="293"/>
  <c r="U11" i="293"/>
  <c r="AP10" i="293"/>
  <c r="AO10" i="293"/>
  <c r="AN10" i="293"/>
  <c r="AM10" i="293"/>
  <c r="AL10" i="293"/>
  <c r="AK10" i="293"/>
  <c r="AJ10" i="293"/>
  <c r="AI10" i="293"/>
  <c r="AB10" i="293"/>
  <c r="W10" i="293"/>
  <c r="V10" i="293"/>
  <c r="AC10" i="293" s="1"/>
  <c r="U10" i="293"/>
  <c r="AP9" i="293"/>
  <c r="G446" i="293" s="1" a="1"/>
  <c r="G446" i="293" s="1"/>
  <c r="AO9" i="293"/>
  <c r="F446" i="293" s="1" a="1"/>
  <c r="F446" i="293" s="1"/>
  <c r="AN9" i="293"/>
  <c r="E446" i="293" s="1" a="1"/>
  <c r="E446" i="293" s="1"/>
  <c r="AM9" i="293"/>
  <c r="D446" i="293" s="1" a="1"/>
  <c r="D446" i="293" s="1"/>
  <c r="AL9" i="293"/>
  <c r="G439" i="293" s="1" a="1"/>
  <c r="G439" i="293" s="1"/>
  <c r="AK9" i="293"/>
  <c r="F439" i="293" s="1" a="1"/>
  <c r="F439" i="293" s="1"/>
  <c r="AJ9" i="293"/>
  <c r="AI9" i="293"/>
  <c r="AB9" i="293"/>
  <c r="AB412" i="293" s="1"/>
  <c r="C422" i="293" s="1"/>
  <c r="W9" i="293"/>
  <c r="V9" i="293"/>
  <c r="AC9" i="293" s="1"/>
  <c r="U9" i="293"/>
  <c r="D439" i="293" s="1" a="1"/>
  <c r="D439" i="293" s="1"/>
  <c r="D445" i="293" l="1"/>
  <c r="H442" i="293"/>
  <c r="H445" i="293" s="1"/>
  <c r="D438" i="293"/>
  <c r="H435" i="293"/>
  <c r="AC20" i="293"/>
  <c r="AC412" i="293" s="1"/>
  <c r="C423" i="293" s="1"/>
  <c r="F435" i="293"/>
  <c r="F438" i="293" s="1"/>
  <c r="H443" i="293"/>
  <c r="C427" i="293" s="1"/>
  <c r="D444" i="293"/>
  <c r="E442" i="293"/>
  <c r="E445" i="293" s="1"/>
  <c r="F442" i="293"/>
  <c r="F445" i="293" s="1"/>
  <c r="E439" i="293" a="1"/>
  <c r="E439" i="293" s="1"/>
  <c r="C428" i="293"/>
  <c r="U412" i="293"/>
  <c r="C432" i="293" s="1"/>
  <c r="H436" i="293"/>
  <c r="D437" i="293" s="1"/>
  <c r="H439" i="293" l="1"/>
  <c r="G444" i="293"/>
  <c r="E444" i="293"/>
  <c r="H446" i="293" s="1"/>
  <c r="C430" i="293"/>
  <c r="C431" i="293"/>
  <c r="F444" i="293"/>
  <c r="F437" i="293"/>
  <c r="E437" i="293"/>
  <c r="H437" i="293"/>
  <c r="G437" i="293"/>
  <c r="H438" i="293"/>
  <c r="H444" i="293"/>
  <c r="C426" i="293"/>
  <c r="F32" i="338" l="1"/>
  <c r="F31" i="338"/>
  <c r="F30" i="338"/>
  <c r="F22" i="338"/>
  <c r="I7" i="218"/>
  <c r="AB106" i="329"/>
  <c r="AB56" i="329"/>
  <c r="X135" i="328" l="1"/>
  <c r="X140" i="328" s="1"/>
  <c r="X28" i="328"/>
  <c r="X49" i="328"/>
  <c r="J24" i="212"/>
  <c r="I24" i="221"/>
  <c r="F14" i="210"/>
  <c r="E39" i="210"/>
  <c r="E30" i="226"/>
  <c r="F51" i="338"/>
  <c r="J38" i="225"/>
  <c r="F38" i="225"/>
  <c r="W19" i="370"/>
  <c r="W8" i="370"/>
  <c r="P40" i="370"/>
  <c r="O40" i="370"/>
  <c r="N40" i="370"/>
  <c r="M40" i="370"/>
  <c r="L40" i="370"/>
  <c r="K40" i="370"/>
  <c r="I40" i="370"/>
  <c r="H40" i="370"/>
  <c r="F40" i="370"/>
  <c r="E40" i="370"/>
  <c r="D40" i="370"/>
  <c r="C40" i="370"/>
  <c r="AH39" i="370"/>
  <c r="AG39" i="370"/>
  <c r="AF39" i="370"/>
  <c r="AD39" i="370"/>
  <c r="AC39" i="370"/>
  <c r="AA39" i="370"/>
  <c r="Z39" i="370"/>
  <c r="Y39" i="370"/>
  <c r="J39" i="370"/>
  <c r="G39" i="370"/>
  <c r="AH38" i="370"/>
  <c r="AG38" i="370"/>
  <c r="AF38" i="370"/>
  <c r="AD38" i="370"/>
  <c r="AC38" i="370"/>
  <c r="AA38" i="370"/>
  <c r="Z38" i="370"/>
  <c r="Y38" i="370"/>
  <c r="J38" i="370"/>
  <c r="G38" i="370"/>
  <c r="AH37" i="370"/>
  <c r="AG37" i="370"/>
  <c r="AF37" i="370"/>
  <c r="AD37" i="370"/>
  <c r="AC37" i="370"/>
  <c r="AA37" i="370"/>
  <c r="Z37" i="370"/>
  <c r="Y37" i="370"/>
  <c r="J37" i="370"/>
  <c r="G37" i="370"/>
  <c r="AH36" i="370"/>
  <c r="AG36" i="370"/>
  <c r="AF36" i="370"/>
  <c r="AD36" i="370"/>
  <c r="AC36" i="370"/>
  <c r="AA36" i="370"/>
  <c r="Z36" i="370"/>
  <c r="Y36" i="370"/>
  <c r="J36" i="370"/>
  <c r="G36" i="370"/>
  <c r="AH35" i="370"/>
  <c r="AG35" i="370"/>
  <c r="AF35" i="370"/>
  <c r="AD35" i="370"/>
  <c r="AC35" i="370"/>
  <c r="AA35" i="370"/>
  <c r="Z35" i="370"/>
  <c r="Y35" i="370"/>
  <c r="J35" i="370"/>
  <c r="G35" i="370"/>
  <c r="AH34" i="370"/>
  <c r="AG34" i="370"/>
  <c r="AF34" i="370"/>
  <c r="AD34" i="370"/>
  <c r="AC34" i="370"/>
  <c r="AA34" i="370"/>
  <c r="Z34" i="370"/>
  <c r="Y34" i="370"/>
  <c r="J34" i="370"/>
  <c r="G34" i="370"/>
  <c r="AH33" i="370"/>
  <c r="AG33" i="370"/>
  <c r="AF33" i="370"/>
  <c r="AD33" i="370"/>
  <c r="AC33" i="370"/>
  <c r="AA33" i="370"/>
  <c r="Z33" i="370"/>
  <c r="Y33" i="370"/>
  <c r="W33" i="370"/>
  <c r="J33" i="370"/>
  <c r="G33" i="370"/>
  <c r="AH32" i="370"/>
  <c r="AG32" i="370"/>
  <c r="AF32" i="370"/>
  <c r="AD32" i="370"/>
  <c r="AC32" i="370"/>
  <c r="AA32" i="370"/>
  <c r="Z32" i="370"/>
  <c r="Y32" i="370"/>
  <c r="W32" i="370" s="1"/>
  <c r="J32" i="370"/>
  <c r="G32" i="370"/>
  <c r="AH31" i="370"/>
  <c r="AG31" i="370"/>
  <c r="AF31" i="370"/>
  <c r="AD31" i="370"/>
  <c r="AC31" i="370"/>
  <c r="AA31" i="370"/>
  <c r="Z31" i="370"/>
  <c r="Y31" i="370"/>
  <c r="J31" i="370"/>
  <c r="G31" i="370"/>
  <c r="AH30" i="370"/>
  <c r="AG30" i="370"/>
  <c r="AF30" i="370"/>
  <c r="AD30" i="370"/>
  <c r="AC30" i="370"/>
  <c r="AA30" i="370"/>
  <c r="Z30" i="370"/>
  <c r="Y30" i="370"/>
  <c r="W30" i="370" s="1"/>
  <c r="J30" i="370"/>
  <c r="G30" i="370"/>
  <c r="AH29" i="370"/>
  <c r="AG29" i="370"/>
  <c r="AF29" i="370"/>
  <c r="AD29" i="370"/>
  <c r="AC29" i="370"/>
  <c r="AA29" i="370"/>
  <c r="Z29" i="370"/>
  <c r="Y29" i="370"/>
  <c r="W29" i="370" s="1"/>
  <c r="J29" i="370"/>
  <c r="G29" i="370"/>
  <c r="AH28" i="370"/>
  <c r="AG28" i="370"/>
  <c r="AF28" i="370"/>
  <c r="AD28" i="370"/>
  <c r="AC28" i="370"/>
  <c r="AA28" i="370"/>
  <c r="Z28" i="370"/>
  <c r="Y28" i="370"/>
  <c r="J28" i="370"/>
  <c r="G28" i="370"/>
  <c r="AH27" i="370"/>
  <c r="AG27" i="370"/>
  <c r="AF27" i="370"/>
  <c r="AD27" i="370"/>
  <c r="AC27" i="370"/>
  <c r="AA27" i="370"/>
  <c r="Z27" i="370"/>
  <c r="Y27" i="370"/>
  <c r="J27" i="370"/>
  <c r="G27" i="370"/>
  <c r="AH26" i="370"/>
  <c r="AG26" i="370"/>
  <c r="AF26" i="370"/>
  <c r="AD26" i="370"/>
  <c r="AC26" i="370"/>
  <c r="AA26" i="370"/>
  <c r="Z26" i="370"/>
  <c r="Y26" i="370"/>
  <c r="J26" i="370"/>
  <c r="G26" i="370"/>
  <c r="AH25" i="370"/>
  <c r="AG25" i="370"/>
  <c r="AF25" i="370"/>
  <c r="AD25" i="370"/>
  <c r="AC25" i="370"/>
  <c r="AA25" i="370"/>
  <c r="Z25" i="370"/>
  <c r="Y25" i="370"/>
  <c r="J25" i="370"/>
  <c r="G25" i="370"/>
  <c r="Y19" i="370"/>
  <c r="AA16" i="370"/>
  <c r="W16" i="370"/>
  <c r="AA15" i="370"/>
  <c r="W15" i="370"/>
  <c r="AA14" i="370"/>
  <c r="W14" i="370"/>
  <c r="AA12" i="370"/>
  <c r="W12" i="370" s="1"/>
  <c r="AA11" i="370"/>
  <c r="W11" i="370"/>
  <c r="AA8" i="370"/>
  <c r="I14" i="204"/>
  <c r="J14" i="204" s="1"/>
  <c r="I13" i="204"/>
  <c r="J13" i="204" s="1"/>
  <c r="I12" i="204"/>
  <c r="J12" i="204" s="1"/>
  <c r="I11" i="204"/>
  <c r="J11" i="204" s="1"/>
  <c r="I10" i="204"/>
  <c r="J10" i="204" s="1"/>
  <c r="I9" i="204"/>
  <c r="J9" i="204" s="1"/>
  <c r="F31" i="204"/>
  <c r="G31" i="204"/>
  <c r="H31" i="204"/>
  <c r="J15" i="225"/>
  <c r="F36" i="225"/>
  <c r="E22" i="250"/>
  <c r="G17" i="205"/>
  <c r="F45" i="204"/>
  <c r="W39" i="370" l="1"/>
  <c r="W38" i="370"/>
  <c r="W37" i="370"/>
  <c r="W36" i="370"/>
  <c r="W35" i="370"/>
  <c r="W34" i="370"/>
  <c r="W28" i="370"/>
  <c r="J40" i="370"/>
  <c r="W31" i="370"/>
  <c r="W27" i="370"/>
  <c r="W26" i="370"/>
  <c r="G40" i="370"/>
  <c r="W25" i="370"/>
  <c r="G21" i="238"/>
  <c r="F15" i="204"/>
  <c r="G15" i="204"/>
  <c r="I15" i="204" s="1"/>
  <c r="H15" i="204"/>
  <c r="J15" i="204" l="1"/>
  <c r="F8" i="217"/>
  <c r="E8" i="217"/>
  <c r="J9" i="232" l="1"/>
  <c r="F30" i="215"/>
  <c r="E20" i="219"/>
  <c r="D53" i="315"/>
  <c r="F11" i="281"/>
  <c r="F16" i="281"/>
  <c r="M50" i="338"/>
  <c r="M49" i="338"/>
  <c r="F18" i="281" l="1"/>
  <c r="AT13" i="284"/>
  <c r="AU13" i="284"/>
  <c r="AV13" i="284"/>
  <c r="AW13" i="284"/>
  <c r="AX13" i="284"/>
  <c r="AY13" i="284"/>
  <c r="AZ13" i="284"/>
  <c r="BB13" i="284"/>
  <c r="BC13" i="284"/>
  <c r="BD13" i="284"/>
  <c r="BE13" i="284"/>
  <c r="BF13" i="284"/>
  <c r="BG13" i="284"/>
  <c r="BH13" i="284"/>
  <c r="BK13" i="284"/>
  <c r="BL13" i="284"/>
  <c r="BN13" i="284"/>
  <c r="BM13" i="284"/>
  <c r="W122" i="352" l="1"/>
  <c r="W123" i="352"/>
  <c r="W124" i="352"/>
  <c r="W125" i="352"/>
  <c r="W126" i="352"/>
  <c r="W121" i="352"/>
  <c r="G55" i="240"/>
  <c r="I29" i="210"/>
  <c r="M24" i="227"/>
  <c r="I42" i="258"/>
  <c r="J42" i="258"/>
  <c r="K42" i="258"/>
  <c r="I37" i="258"/>
  <c r="J37" i="258"/>
  <c r="K37" i="258"/>
  <c r="I38" i="258"/>
  <c r="J38" i="258"/>
  <c r="K38" i="258"/>
  <c r="I39" i="258"/>
  <c r="J39" i="258"/>
  <c r="K39" i="258"/>
  <c r="I40" i="258"/>
  <c r="J40" i="258"/>
  <c r="K40" i="258"/>
  <c r="H37" i="258"/>
  <c r="E37" i="258"/>
  <c r="F37" i="258"/>
  <c r="G37" i="258"/>
  <c r="E38" i="258"/>
  <c r="F38" i="258"/>
  <c r="G38" i="258"/>
  <c r="E39" i="258"/>
  <c r="F39" i="258"/>
  <c r="G39" i="258"/>
  <c r="E40" i="258"/>
  <c r="F40" i="258"/>
  <c r="G40" i="258"/>
  <c r="E41" i="258"/>
  <c r="F41" i="258"/>
  <c r="G41" i="258"/>
  <c r="E42" i="258"/>
  <c r="F42" i="258"/>
  <c r="G42" i="258"/>
  <c r="N17" i="246"/>
  <c r="F81" i="363"/>
  <c r="D29" i="315"/>
  <c r="E74" i="315" l="1"/>
  <c r="D73" i="315"/>
  <c r="E86" i="315"/>
  <c r="D86" i="315"/>
  <c r="E12" i="254" l="1"/>
  <c r="T43" i="240"/>
  <c r="T42" i="240"/>
  <c r="T41" i="240"/>
  <c r="T44" i="240" s="1"/>
  <c r="T39" i="240"/>
  <c r="T38" i="240"/>
  <c r="T37" i="240"/>
  <c r="T40" i="240" s="1"/>
  <c r="T45" i="240" s="1"/>
  <c r="E37" i="252"/>
  <c r="E47" i="252"/>
  <c r="E24" i="289"/>
  <c r="E24" i="242"/>
  <c r="E11" i="240"/>
  <c r="F11" i="240"/>
  <c r="G11" i="240"/>
  <c r="H11" i="240"/>
  <c r="G12" i="240"/>
  <c r="G13" i="240"/>
  <c r="G14" i="24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2" i="367"/>
  <c r="J51" i="367"/>
  <c r="J49" i="367"/>
  <c r="J48" i="367"/>
  <c r="J46" i="367"/>
  <c r="J45" i="367"/>
  <c r="J43" i="367"/>
  <c r="J42" i="367"/>
  <c r="J41" i="367"/>
  <c r="J40" i="367"/>
  <c r="J39" i="367"/>
  <c r="J38" i="367"/>
  <c r="J37" i="367"/>
  <c r="J36"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B338"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B326"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B311" i="365"/>
  <c r="F310" i="365"/>
  <c r="B310" i="365"/>
  <c r="F309" i="365"/>
  <c r="B309" i="365"/>
  <c r="F308" i="365"/>
  <c r="B308" i="365"/>
  <c r="B307" i="365"/>
  <c r="F306" i="365"/>
  <c r="B306" i="365"/>
  <c r="F305" i="365"/>
  <c r="B305" i="365"/>
  <c r="F304" i="365"/>
  <c r="B304" i="365"/>
  <c r="B303" i="365"/>
  <c r="F302" i="365"/>
  <c r="B302" i="365"/>
  <c r="F301" i="365"/>
  <c r="B301" i="365"/>
  <c r="F300" i="365"/>
  <c r="B300" i="365"/>
  <c r="B299" i="365"/>
  <c r="F298" i="365"/>
  <c r="B298" i="365"/>
  <c r="F297" i="365"/>
  <c r="B297" i="365"/>
  <c r="F296" i="365"/>
  <c r="B296" i="365"/>
  <c r="B295" i="365"/>
  <c r="F294" i="365"/>
  <c r="B294" i="365"/>
  <c r="F293" i="365"/>
  <c r="B293" i="365"/>
  <c r="F292" i="365"/>
  <c r="B292" i="365"/>
  <c r="B291" i="365"/>
  <c r="F290" i="365"/>
  <c r="B290" i="365"/>
  <c r="F289" i="365"/>
  <c r="B289" i="365"/>
  <c r="F288" i="365"/>
  <c r="B288" i="365"/>
  <c r="B287" i="365"/>
  <c r="F286" i="365"/>
  <c r="B286" i="365"/>
  <c r="F285" i="365"/>
  <c r="B285" i="365"/>
  <c r="F284" i="365"/>
  <c r="B284" i="365"/>
  <c r="B283" i="365"/>
  <c r="F282" i="365"/>
  <c r="B282" i="365"/>
  <c r="F281" i="365"/>
  <c r="B281" i="365"/>
  <c r="F280" i="365"/>
  <c r="B280" i="365"/>
  <c r="B279" i="365"/>
  <c r="F278" i="365"/>
  <c r="B278" i="365"/>
  <c r="F277" i="365"/>
  <c r="B277" i="365"/>
  <c r="F276" i="365"/>
  <c r="B276"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B262" i="365"/>
  <c r="F261" i="365"/>
  <c r="B261" i="365"/>
  <c r="F260" i="365"/>
  <c r="B260" i="365"/>
  <c r="F259" i="365"/>
  <c r="B259" i="365"/>
  <c r="F258" i="365"/>
  <c r="B258" i="365"/>
  <c r="F257" i="365"/>
  <c r="B257" i="365"/>
  <c r="B256" i="365"/>
  <c r="F255" i="365"/>
  <c r="B255" i="365"/>
  <c r="F254" i="365"/>
  <c r="B254" i="365"/>
  <c r="F253" i="365"/>
  <c r="B253" i="365"/>
  <c r="B252" i="365"/>
  <c r="F251" i="365"/>
  <c r="B251" i="365"/>
  <c r="F250" i="365"/>
  <c r="B250" i="365"/>
  <c r="F249" i="365"/>
  <c r="B249" i="365"/>
  <c r="B248" i="365"/>
  <c r="F247" i="365"/>
  <c r="B247" i="365"/>
  <c r="F246" i="365"/>
  <c r="B246" i="365"/>
  <c r="F245" i="365"/>
  <c r="B245" i="365"/>
  <c r="B244" i="365"/>
  <c r="F243" i="365"/>
  <c r="B243" i="365"/>
  <c r="F242" i="365"/>
  <c r="B242" i="365"/>
  <c r="F241" i="365"/>
  <c r="B241" i="365"/>
  <c r="B240" i="365"/>
  <c r="F239" i="365"/>
  <c r="B239" i="365"/>
  <c r="F238" i="365"/>
  <c r="B238" i="365"/>
  <c r="F237" i="365"/>
  <c r="B237" i="365"/>
  <c r="B236" i="365"/>
  <c r="F235" i="365"/>
  <c r="B235" i="365"/>
  <c r="F234" i="365"/>
  <c r="B234" i="365"/>
  <c r="F233" i="365"/>
  <c r="B233" i="365"/>
  <c r="B232" i="365"/>
  <c r="F231" i="365"/>
  <c r="B231" i="365"/>
  <c r="F230" i="365"/>
  <c r="B230" i="365"/>
  <c r="F229" i="365"/>
  <c r="B229" i="365"/>
  <c r="B228" i="365"/>
  <c r="F227" i="365"/>
  <c r="B227" i="365"/>
  <c r="F226" i="365"/>
  <c r="B226" i="365"/>
  <c r="F225" i="365"/>
  <c r="B225" i="365"/>
  <c r="B224" i="365"/>
  <c r="F223" i="365"/>
  <c r="B223" i="365"/>
  <c r="F222" i="365"/>
  <c r="B222" i="365"/>
  <c r="F221" i="365"/>
  <c r="B221" i="365"/>
  <c r="B220" i="365"/>
  <c r="F219" i="365"/>
  <c r="B219" i="365"/>
  <c r="F218" i="365"/>
  <c r="B218" i="365"/>
  <c r="F217" i="365"/>
  <c r="B217" i="365"/>
  <c r="F216" i="365"/>
  <c r="B216" i="365"/>
  <c r="F215" i="365"/>
  <c r="B215" i="365"/>
  <c r="F214" i="365"/>
  <c r="B214" i="365"/>
  <c r="F213" i="365"/>
  <c r="B213" i="365"/>
  <c r="B212" i="365"/>
  <c r="B211" i="365"/>
  <c r="B210" i="365"/>
  <c r="B209" i="365"/>
  <c r="B208" i="365"/>
  <c r="B207" i="365"/>
  <c r="B206" i="365"/>
  <c r="B205" i="365"/>
  <c r="F204" i="365"/>
  <c r="B204" i="365"/>
  <c r="F203" i="365"/>
  <c r="B203" i="365"/>
  <c r="F202" i="365"/>
  <c r="B202" i="365"/>
  <c r="F201" i="365"/>
  <c r="B201" i="365"/>
  <c r="F200" i="365"/>
  <c r="B200" i="365"/>
  <c r="F199" i="365"/>
  <c r="B199" i="365"/>
  <c r="B198" i="365"/>
  <c r="B197" i="365"/>
  <c r="B196" i="365"/>
  <c r="B195" i="365"/>
  <c r="B194" i="365"/>
  <c r="B193" i="365"/>
  <c r="B192" i="365"/>
  <c r="B191" i="365"/>
  <c r="F190" i="365"/>
  <c r="B190" i="365"/>
  <c r="F189" i="365"/>
  <c r="B189" i="365"/>
  <c r="F188" i="365"/>
  <c r="B188" i="365"/>
  <c r="F187" i="365"/>
  <c r="B187" i="365"/>
  <c r="F186" i="365"/>
  <c r="B186" i="365"/>
  <c r="F185" i="365"/>
  <c r="B185" i="365"/>
  <c r="B184" i="365"/>
  <c r="F183" i="365"/>
  <c r="B183" i="365"/>
  <c r="F182" i="365"/>
  <c r="B182" i="365"/>
  <c r="F181" i="365"/>
  <c r="B181" i="365"/>
  <c r="F180" i="365"/>
  <c r="B180" i="365"/>
  <c r="F179" i="365"/>
  <c r="B179" i="365"/>
  <c r="F178" i="365"/>
  <c r="B178" i="365"/>
  <c r="B177" i="365"/>
  <c r="F176" i="365"/>
  <c r="B176" i="365"/>
  <c r="F175" i="365"/>
  <c r="B175" i="365"/>
  <c r="F174" i="365"/>
  <c r="B174" i="365"/>
  <c r="F173" i="365"/>
  <c r="B173" i="365"/>
  <c r="F172" i="365"/>
  <c r="B172" i="365"/>
  <c r="F171" i="365"/>
  <c r="B171" i="365"/>
  <c r="B170" i="365"/>
  <c r="F169" i="365"/>
  <c r="B169" i="365"/>
  <c r="F168" i="365"/>
  <c r="B168" i="365"/>
  <c r="F167" i="365"/>
  <c r="B167" i="365"/>
  <c r="F166" i="365"/>
  <c r="B166" i="365"/>
  <c r="F165" i="365"/>
  <c r="B165" i="365"/>
  <c r="F164" i="365"/>
  <c r="B164" i="365"/>
  <c r="B163" i="365"/>
  <c r="F162" i="365"/>
  <c r="B162" i="365"/>
  <c r="F161" i="365"/>
  <c r="B161" i="365"/>
  <c r="F160" i="365"/>
  <c r="B160" i="365"/>
  <c r="F159" i="365"/>
  <c r="B159" i="365"/>
  <c r="F158" i="365"/>
  <c r="B158" i="365"/>
  <c r="F157" i="365"/>
  <c r="B157" i="365"/>
  <c r="B156" i="365"/>
  <c r="F155" i="365"/>
  <c r="B155" i="365"/>
  <c r="F154" i="365"/>
  <c r="B154" i="365"/>
  <c r="F153" i="365"/>
  <c r="B153" i="365"/>
  <c r="F152" i="365"/>
  <c r="B152" i="365"/>
  <c r="F151" i="365"/>
  <c r="B151" i="365"/>
  <c r="F150" i="365"/>
  <c r="B150" i="365"/>
  <c r="B149" i="365"/>
  <c r="F148" i="365"/>
  <c r="B148" i="365"/>
  <c r="F147" i="365"/>
  <c r="B147" i="365"/>
  <c r="F146" i="365"/>
  <c r="B146" i="365"/>
  <c r="F145" i="365"/>
  <c r="B145" i="365"/>
  <c r="F144" i="365"/>
  <c r="B144" i="365"/>
  <c r="F143" i="365"/>
  <c r="B143" i="365"/>
  <c r="B142" i="365"/>
  <c r="B141" i="365"/>
  <c r="B140" i="365"/>
  <c r="B139" i="365"/>
  <c r="B138" i="365"/>
  <c r="B137" i="365"/>
  <c r="B136" i="365"/>
  <c r="B135" i="365"/>
  <c r="B134" i="365"/>
  <c r="F133" i="365"/>
  <c r="B133" i="365"/>
  <c r="F132" i="365"/>
  <c r="B132" i="365"/>
  <c r="F131" i="365"/>
  <c r="B131" i="365"/>
  <c r="F130" i="365"/>
  <c r="B130" i="365"/>
  <c r="F129" i="365"/>
  <c r="B129" i="365"/>
  <c r="F128" i="365"/>
  <c r="B128" i="365"/>
  <c r="F127" i="365"/>
  <c r="B127" i="365"/>
  <c r="B126" i="365"/>
  <c r="B125" i="365"/>
  <c r="B124" i="365"/>
  <c r="B123" i="365"/>
  <c r="B122" i="365"/>
  <c r="B121" i="365"/>
  <c r="B120" i="365"/>
  <c r="B119" i="365"/>
  <c r="B118" i="365"/>
  <c r="F117" i="365"/>
  <c r="B117" i="365"/>
  <c r="F116" i="365"/>
  <c r="B116" i="365"/>
  <c r="F115" i="365"/>
  <c r="B115" i="365"/>
  <c r="F114" i="365"/>
  <c r="B114" i="365"/>
  <c r="F113" i="365"/>
  <c r="B113" i="365"/>
  <c r="F112" i="365"/>
  <c r="B112" i="365"/>
  <c r="F111" i="365"/>
  <c r="B111" i="365"/>
  <c r="B110" i="365"/>
  <c r="F109" i="365"/>
  <c r="B109" i="365"/>
  <c r="F108" i="365"/>
  <c r="B108" i="365"/>
  <c r="F107" i="365"/>
  <c r="B107" i="365"/>
  <c r="F106" i="365"/>
  <c r="B106" i="365"/>
  <c r="F105" i="365"/>
  <c r="B105" i="365"/>
  <c r="F104" i="365"/>
  <c r="B104" i="365"/>
  <c r="F103" i="365"/>
  <c r="B103" i="365"/>
  <c r="B102" i="365"/>
  <c r="F101" i="365"/>
  <c r="B101" i="365"/>
  <c r="F100" i="365"/>
  <c r="B100" i="365"/>
  <c r="F99" i="365"/>
  <c r="B99" i="365"/>
  <c r="F98" i="365"/>
  <c r="B98" i="365"/>
  <c r="F97" i="365"/>
  <c r="B97" i="365"/>
  <c r="F96" i="365"/>
  <c r="B96" i="365"/>
  <c r="F95" i="365"/>
  <c r="B95" i="365"/>
  <c r="B94" i="365"/>
  <c r="F93" i="365"/>
  <c r="B93" i="365"/>
  <c r="F92" i="365"/>
  <c r="B92" i="365"/>
  <c r="F91" i="365"/>
  <c r="B91" i="365"/>
  <c r="F90" i="365"/>
  <c r="B90" i="365"/>
  <c r="F89" i="365"/>
  <c r="B89" i="365"/>
  <c r="F88" i="365"/>
  <c r="B88" i="365"/>
  <c r="F87" i="365"/>
  <c r="B87" i="365"/>
  <c r="B86" i="365"/>
  <c r="F85" i="365"/>
  <c r="B85" i="365"/>
  <c r="F84" i="365"/>
  <c r="B84" i="365"/>
  <c r="F83" i="365"/>
  <c r="B83" i="365"/>
  <c r="F82" i="365"/>
  <c r="B82" i="365"/>
  <c r="F81" i="365"/>
  <c r="B81" i="365"/>
  <c r="F80" i="365"/>
  <c r="B80" i="365"/>
  <c r="F79" i="365"/>
  <c r="B79" i="365"/>
  <c r="B78" i="365"/>
  <c r="F77" i="365"/>
  <c r="B77" i="365"/>
  <c r="F76" i="365"/>
  <c r="B76" i="365"/>
  <c r="F75" i="365"/>
  <c r="B75" i="365"/>
  <c r="F74" i="365"/>
  <c r="B74" i="365"/>
  <c r="F73" i="365"/>
  <c r="B73" i="365"/>
  <c r="F72" i="365"/>
  <c r="B72" i="365"/>
  <c r="F71" i="365"/>
  <c r="B71" i="365"/>
  <c r="B70" i="365"/>
  <c r="F69" i="365"/>
  <c r="B69" i="365"/>
  <c r="F68" i="365"/>
  <c r="B68" i="365"/>
  <c r="F67" i="365"/>
  <c r="B67" i="365"/>
  <c r="F66" i="365"/>
  <c r="B66" i="365"/>
  <c r="F65" i="365"/>
  <c r="B65" i="365"/>
  <c r="F64" i="365"/>
  <c r="B64" i="365"/>
  <c r="F63" i="365"/>
  <c r="B63" i="365"/>
  <c r="B62" i="365"/>
  <c r="B61" i="365"/>
  <c r="B60" i="365"/>
  <c r="B59" i="365"/>
  <c r="B58" i="365"/>
  <c r="F57" i="365"/>
  <c r="B57" i="365"/>
  <c r="F56" i="365"/>
  <c r="B56" i="365"/>
  <c r="F55" i="365"/>
  <c r="B55" i="365"/>
  <c r="B54" i="365"/>
  <c r="B53" i="365"/>
  <c r="B52" i="365"/>
  <c r="B51" i="365"/>
  <c r="B50" i="365"/>
  <c r="F49" i="365"/>
  <c r="B49" i="365"/>
  <c r="F48" i="365"/>
  <c r="B48" i="365"/>
  <c r="F47" i="365"/>
  <c r="B47" i="365"/>
  <c r="B46" i="365"/>
  <c r="F45" i="365"/>
  <c r="B45" i="365"/>
  <c r="F44" i="365"/>
  <c r="B44" i="365"/>
  <c r="F43" i="365"/>
  <c r="B43" i="365"/>
  <c r="B42" i="365"/>
  <c r="F41" i="365"/>
  <c r="B41" i="365"/>
  <c r="F40" i="365"/>
  <c r="B40" i="365"/>
  <c r="F39" i="365"/>
  <c r="B39" i="365"/>
  <c r="B38" i="365"/>
  <c r="F37" i="365"/>
  <c r="B37" i="365"/>
  <c r="F36" i="365"/>
  <c r="B36" i="365"/>
  <c r="F35" i="365"/>
  <c r="B35" i="365"/>
  <c r="B34" i="365"/>
  <c r="F33" i="365"/>
  <c r="B33" i="365"/>
  <c r="F32" i="365"/>
  <c r="B32" i="365"/>
  <c r="F31" i="365"/>
  <c r="B31" i="365"/>
  <c r="B30" i="365"/>
  <c r="F29" i="365"/>
  <c r="B29" i="365"/>
  <c r="F28" i="365"/>
  <c r="B28" i="365"/>
  <c r="F27" i="365"/>
  <c r="B27"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B402" i="364"/>
  <c r="B401" i="364"/>
  <c r="B400" i="364"/>
  <c r="B399" i="364"/>
  <c r="B398" i="364"/>
  <c r="B397" i="364"/>
  <c r="B396" i="364"/>
  <c r="B395" i="364"/>
  <c r="B394" i="364"/>
  <c r="B393" i="364"/>
  <c r="B392" i="364"/>
  <c r="B391" i="364"/>
  <c r="B390" i="364"/>
  <c r="B389" i="364"/>
  <c r="B388" i="364"/>
  <c r="B387" i="364"/>
  <c r="B386" i="364"/>
  <c r="B385" i="364"/>
  <c r="B384" i="364"/>
  <c r="B383" i="364"/>
  <c r="B382" i="364"/>
  <c r="B381" i="364"/>
  <c r="B380" i="364"/>
  <c r="B379" i="364"/>
  <c r="B378" i="364"/>
  <c r="B377" i="364"/>
  <c r="F376" i="364"/>
  <c r="B376" i="364"/>
  <c r="F375" i="364"/>
  <c r="B375" i="364"/>
  <c r="F374" i="364"/>
  <c r="B374" i="364"/>
  <c r="F373" i="364"/>
  <c r="B373" i="364"/>
  <c r="F372" i="364"/>
  <c r="B372" i="364"/>
  <c r="B371" i="364"/>
  <c r="F370" i="364"/>
  <c r="B370" i="364"/>
  <c r="F369" i="364"/>
  <c r="B369" i="364"/>
  <c r="F368" i="364"/>
  <c r="B368" i="364"/>
  <c r="F367" i="364"/>
  <c r="B367" i="364"/>
  <c r="F366" i="364"/>
  <c r="B366" i="364"/>
  <c r="B365" i="364"/>
  <c r="F364" i="364"/>
  <c r="B364" i="364"/>
  <c r="F363" i="364"/>
  <c r="B363" i="364"/>
  <c r="F362" i="364"/>
  <c r="B362" i="364"/>
  <c r="F361" i="364"/>
  <c r="B361" i="364"/>
  <c r="B360" i="364"/>
  <c r="F359" i="364"/>
  <c r="B359" i="364"/>
  <c r="F358" i="364"/>
  <c r="B358" i="364"/>
  <c r="F357" i="364"/>
  <c r="B357" i="364"/>
  <c r="F356" i="364"/>
  <c r="B356" i="364"/>
  <c r="F355" i="364"/>
  <c r="B355" i="364"/>
  <c r="F354" i="364"/>
  <c r="B354" i="364"/>
  <c r="F353" i="364"/>
  <c r="B353" i="364"/>
  <c r="B352" i="364"/>
  <c r="F351" i="364"/>
  <c r="B351" i="364"/>
  <c r="F350" i="364"/>
  <c r="B350" i="364"/>
  <c r="F349" i="364"/>
  <c r="B349" i="364"/>
  <c r="F348" i="364"/>
  <c r="B348" i="364"/>
  <c r="F347" i="364"/>
  <c r="B347" i="364"/>
  <c r="B346" i="364"/>
  <c r="F345" i="364"/>
  <c r="B345" i="364"/>
  <c r="F344" i="364"/>
  <c r="B344" i="364"/>
  <c r="F343" i="364"/>
  <c r="B343" i="364"/>
  <c r="F342" i="364"/>
  <c r="B342" i="364"/>
  <c r="F341" i="364"/>
  <c r="B341" i="364"/>
  <c r="B340" i="364"/>
  <c r="F339" i="364"/>
  <c r="B339" i="364"/>
  <c r="F338" i="364"/>
  <c r="B338" i="364"/>
  <c r="F337" i="364"/>
  <c r="B337" i="364"/>
  <c r="F336" i="364"/>
  <c r="B336" i="364"/>
  <c r="B335" i="364"/>
  <c r="F334" i="364"/>
  <c r="B334" i="364"/>
  <c r="F333" i="364"/>
  <c r="B333" i="364"/>
  <c r="F332" i="364"/>
  <c r="B332" i="364"/>
  <c r="F331" i="364"/>
  <c r="B331" i="364"/>
  <c r="F330" i="364"/>
  <c r="B330" i="364"/>
  <c r="F329" i="364"/>
  <c r="B329" i="364"/>
  <c r="F328" i="364"/>
  <c r="B328" i="364"/>
  <c r="B327" i="364"/>
  <c r="F326" i="364"/>
  <c r="B326" i="364"/>
  <c r="F325" i="364"/>
  <c r="B325" i="364"/>
  <c r="F324" i="364"/>
  <c r="B324" i="364"/>
  <c r="F323" i="364"/>
  <c r="B323" i="364"/>
  <c r="F322" i="364"/>
  <c r="B322" i="364"/>
  <c r="B321" i="364"/>
  <c r="F320" i="364"/>
  <c r="B320" i="364"/>
  <c r="F319" i="364"/>
  <c r="B319" i="364"/>
  <c r="F318" i="364"/>
  <c r="B318" i="364"/>
  <c r="F317" i="364"/>
  <c r="B317" i="364"/>
  <c r="F316" i="364"/>
  <c r="B316" i="364"/>
  <c r="B315" i="364"/>
  <c r="F314" i="364"/>
  <c r="B314" i="364"/>
  <c r="F313" i="364"/>
  <c r="B313" i="364"/>
  <c r="F312" i="364"/>
  <c r="B312" i="364"/>
  <c r="F311" i="364"/>
  <c r="B311" i="364"/>
  <c r="B310" i="364"/>
  <c r="F309" i="364"/>
  <c r="B309" i="364"/>
  <c r="F308" i="364"/>
  <c r="B308" i="364"/>
  <c r="F307" i="364"/>
  <c r="B307" i="364"/>
  <c r="F306" i="364"/>
  <c r="B306" i="364"/>
  <c r="F305" i="364"/>
  <c r="B305" i="364"/>
  <c r="F304" i="364"/>
  <c r="B304" i="364"/>
  <c r="F303" i="364"/>
  <c r="B303" i="364"/>
  <c r="B302" i="364"/>
  <c r="F301" i="364"/>
  <c r="B301" i="364"/>
  <c r="F300" i="364"/>
  <c r="B300" i="364"/>
  <c r="F299" i="364"/>
  <c r="B299" i="364"/>
  <c r="F298" i="364"/>
  <c r="B298" i="364"/>
  <c r="F297" i="364"/>
  <c r="B297" i="364"/>
  <c r="B296" i="364"/>
  <c r="F295" i="364"/>
  <c r="B295" i="364"/>
  <c r="F294" i="364"/>
  <c r="B294" i="364"/>
  <c r="F293" i="364"/>
  <c r="B293" i="364"/>
  <c r="F292" i="364"/>
  <c r="B292" i="364"/>
  <c r="F291" i="364"/>
  <c r="B291" i="364"/>
  <c r="B290" i="364"/>
  <c r="F289" i="364"/>
  <c r="B289" i="364"/>
  <c r="F288" i="364"/>
  <c r="B288" i="364"/>
  <c r="F287" i="364"/>
  <c r="B287" i="364"/>
  <c r="F286" i="364"/>
  <c r="B286" i="364"/>
  <c r="B285" i="364"/>
  <c r="F284" i="364"/>
  <c r="B284" i="364"/>
  <c r="F283" i="364"/>
  <c r="B283" i="364"/>
  <c r="F282" i="364"/>
  <c r="B282" i="364"/>
  <c r="F281" i="364"/>
  <c r="B281" i="364"/>
  <c r="F280" i="364"/>
  <c r="B280" i="364"/>
  <c r="F279" i="364"/>
  <c r="B279" i="364"/>
  <c r="F278" i="364"/>
  <c r="B278" i="364"/>
  <c r="B277" i="364"/>
  <c r="F276" i="364"/>
  <c r="B276" i="364"/>
  <c r="F275" i="364"/>
  <c r="B275" i="364"/>
  <c r="F274" i="364"/>
  <c r="B274" i="364"/>
  <c r="F273" i="364"/>
  <c r="B273" i="364"/>
  <c r="F272" i="364"/>
  <c r="B272" i="364"/>
  <c r="B271" i="364"/>
  <c r="F270" i="364"/>
  <c r="B270" i="364"/>
  <c r="F269" i="364"/>
  <c r="B269" i="364"/>
  <c r="F268" i="364"/>
  <c r="B268" i="364"/>
  <c r="F267" i="364"/>
  <c r="B267" i="364"/>
  <c r="F266" i="364"/>
  <c r="B266" i="364"/>
  <c r="B265" i="364"/>
  <c r="F264" i="364"/>
  <c r="B264" i="364"/>
  <c r="F263" i="364"/>
  <c r="B263" i="364"/>
  <c r="F262" i="364"/>
  <c r="B262" i="364"/>
  <c r="F261" i="364"/>
  <c r="B261" i="364"/>
  <c r="B260" i="364"/>
  <c r="F259" i="364"/>
  <c r="B259" i="364"/>
  <c r="F258" i="364"/>
  <c r="B258" i="364"/>
  <c r="F257" i="364"/>
  <c r="B257" i="364"/>
  <c r="F256" i="364"/>
  <c r="B256" i="364"/>
  <c r="F255" i="364"/>
  <c r="B255" i="364"/>
  <c r="F254" i="364"/>
  <c r="B254" i="364"/>
  <c r="F253" i="364"/>
  <c r="B253" i="364"/>
  <c r="B252" i="364"/>
  <c r="F251" i="364"/>
  <c r="B251" i="364"/>
  <c r="F250" i="364"/>
  <c r="B250" i="364"/>
  <c r="F249" i="364"/>
  <c r="B249" i="364"/>
  <c r="F248" i="364"/>
  <c r="B248" i="364"/>
  <c r="F247" i="364"/>
  <c r="B247" i="364"/>
  <c r="B246" i="364"/>
  <c r="F245" i="364"/>
  <c r="B245" i="364"/>
  <c r="F244" i="364"/>
  <c r="B244" i="364"/>
  <c r="F243" i="364"/>
  <c r="B243" i="364"/>
  <c r="F242" i="364"/>
  <c r="B242" i="364"/>
  <c r="F241" i="364"/>
  <c r="B241" i="364"/>
  <c r="B240" i="364"/>
  <c r="F239" i="364"/>
  <c r="B239" i="364"/>
  <c r="F238" i="364"/>
  <c r="B238" i="364"/>
  <c r="F237" i="364"/>
  <c r="B237" i="364"/>
  <c r="F236" i="364"/>
  <c r="B236" i="364"/>
  <c r="B235" i="364"/>
  <c r="F234" i="364"/>
  <c r="B234" i="364"/>
  <c r="F233" i="364"/>
  <c r="B233" i="364"/>
  <c r="F232" i="364"/>
  <c r="B232" i="364"/>
  <c r="F231" i="364"/>
  <c r="B231" i="364"/>
  <c r="F230" i="364"/>
  <c r="B230" i="364"/>
  <c r="F229" i="364"/>
  <c r="B229" i="364"/>
  <c r="F228" i="364"/>
  <c r="B228" i="364"/>
  <c r="F227" i="364"/>
  <c r="B227" i="364"/>
  <c r="B226" i="364"/>
  <c r="B225" i="364"/>
  <c r="B224" i="364"/>
  <c r="B223" i="364"/>
  <c r="B222" i="364"/>
  <c r="B221" i="364"/>
  <c r="B220" i="364"/>
  <c r="B219" i="364"/>
  <c r="B218" i="364"/>
  <c r="B217" i="364"/>
  <c r="B216" i="364"/>
  <c r="B215" i="364"/>
  <c r="B214" i="364"/>
  <c r="B213" i="364"/>
  <c r="B212" i="364"/>
  <c r="B211" i="364"/>
  <c r="B210" i="364"/>
  <c r="B209" i="364"/>
  <c r="B208" i="364"/>
  <c r="B207" i="364"/>
  <c r="B206" i="364"/>
  <c r="B205" i="364"/>
  <c r="B204" i="364"/>
  <c r="B203" i="364"/>
  <c r="B202" i="364"/>
  <c r="B201" i="364"/>
  <c r="F200" i="364"/>
  <c r="B200" i="364"/>
  <c r="F199" i="364"/>
  <c r="B199" i="364"/>
  <c r="F198" i="364"/>
  <c r="B198" i="364"/>
  <c r="F197" i="364"/>
  <c r="B197" i="364"/>
  <c r="F196" i="364"/>
  <c r="B196" i="364"/>
  <c r="B195" i="364"/>
  <c r="F194" i="364"/>
  <c r="B194" i="364"/>
  <c r="F193" i="364"/>
  <c r="B193" i="364"/>
  <c r="F192" i="364"/>
  <c r="B192" i="364"/>
  <c r="F191" i="364"/>
  <c r="B191" i="364"/>
  <c r="F190" i="364"/>
  <c r="B190" i="364"/>
  <c r="B189" i="364"/>
  <c r="F188" i="364"/>
  <c r="B188" i="364"/>
  <c r="F187" i="364"/>
  <c r="B187" i="364"/>
  <c r="F186" i="364"/>
  <c r="B186" i="364"/>
  <c r="F185" i="364"/>
  <c r="B185" i="364"/>
  <c r="B184" i="364"/>
  <c r="F183" i="364"/>
  <c r="B183" i="364"/>
  <c r="F182" i="364"/>
  <c r="B182" i="364"/>
  <c r="F181" i="364"/>
  <c r="B181" i="364"/>
  <c r="F180" i="364"/>
  <c r="B180" i="364"/>
  <c r="F179" i="364"/>
  <c r="B179" i="364"/>
  <c r="F178" i="364"/>
  <c r="B178" i="364"/>
  <c r="F177" i="364"/>
  <c r="B177" i="364"/>
  <c r="B176" i="364"/>
  <c r="F175" i="364"/>
  <c r="B175" i="364"/>
  <c r="F174" i="364"/>
  <c r="B174" i="364"/>
  <c r="F173" i="364"/>
  <c r="B173" i="364"/>
  <c r="F172" i="364"/>
  <c r="B172" i="364"/>
  <c r="F171" i="364"/>
  <c r="B171" i="364"/>
  <c r="B170" i="364"/>
  <c r="F169" i="364"/>
  <c r="B169" i="364"/>
  <c r="F168" i="364"/>
  <c r="B168" i="364"/>
  <c r="F167" i="364"/>
  <c r="B167" i="364"/>
  <c r="F166" i="364"/>
  <c r="B166" i="364"/>
  <c r="F165" i="364"/>
  <c r="B165" i="364"/>
  <c r="B164" i="364"/>
  <c r="F163" i="364"/>
  <c r="B163" i="364"/>
  <c r="F162" i="364"/>
  <c r="B162" i="364"/>
  <c r="F161" i="364"/>
  <c r="B161" i="364"/>
  <c r="F160" i="364"/>
  <c r="B160" i="364"/>
  <c r="B159" i="364"/>
  <c r="F158" i="364"/>
  <c r="B158" i="364"/>
  <c r="F157" i="364"/>
  <c r="B157" i="364"/>
  <c r="F156" i="364"/>
  <c r="B156" i="364"/>
  <c r="F155" i="364"/>
  <c r="B155" i="364"/>
  <c r="F154" i="364"/>
  <c r="B154" i="364"/>
  <c r="F153" i="364"/>
  <c r="B153" i="364"/>
  <c r="F152" i="364"/>
  <c r="B152" i="364"/>
  <c r="B151" i="364"/>
  <c r="F150" i="364"/>
  <c r="B150" i="364"/>
  <c r="F149" i="364"/>
  <c r="B149" i="364"/>
  <c r="F148" i="364"/>
  <c r="B148" i="364"/>
  <c r="F147" i="364"/>
  <c r="B147" i="364"/>
  <c r="F146" i="364"/>
  <c r="B146" i="364"/>
  <c r="B145" i="364"/>
  <c r="F144" i="364"/>
  <c r="B144" i="364"/>
  <c r="F143" i="364"/>
  <c r="B143" i="364"/>
  <c r="F142" i="364"/>
  <c r="B142" i="364"/>
  <c r="F141" i="364"/>
  <c r="B141" i="364"/>
  <c r="F140" i="364"/>
  <c r="B140" i="364"/>
  <c r="B139" i="364"/>
  <c r="F138" i="364"/>
  <c r="B138" i="364"/>
  <c r="F137" i="364"/>
  <c r="B137" i="364"/>
  <c r="F136" i="364"/>
  <c r="B136" i="364"/>
  <c r="F135" i="364"/>
  <c r="B135" i="364"/>
  <c r="B134" i="364"/>
  <c r="F133" i="364"/>
  <c r="B133" i="364"/>
  <c r="F132" i="364"/>
  <c r="B132" i="364"/>
  <c r="F131" i="364"/>
  <c r="B131" i="364"/>
  <c r="F130" i="364"/>
  <c r="B130" i="364"/>
  <c r="F129" i="364"/>
  <c r="B129" i="364"/>
  <c r="F128" i="364"/>
  <c r="B128" i="364"/>
  <c r="F127" i="364"/>
  <c r="B127" i="364"/>
  <c r="B126" i="364"/>
  <c r="F125" i="364"/>
  <c r="B125" i="364"/>
  <c r="F124" i="364"/>
  <c r="B124" i="364"/>
  <c r="F123" i="364"/>
  <c r="B123" i="364"/>
  <c r="F122" i="364"/>
  <c r="B122" i="364"/>
  <c r="F121" i="364"/>
  <c r="B121" i="364"/>
  <c r="B120" i="364"/>
  <c r="F119" i="364"/>
  <c r="B119" i="364"/>
  <c r="F118" i="364"/>
  <c r="B118" i="364"/>
  <c r="F117" i="364"/>
  <c r="B117" i="364"/>
  <c r="F116" i="364"/>
  <c r="B116" i="364"/>
  <c r="F115" i="364"/>
  <c r="B115" i="364"/>
  <c r="B114" i="364"/>
  <c r="F113" i="364"/>
  <c r="B113" i="364"/>
  <c r="F112" i="364"/>
  <c r="B112" i="364"/>
  <c r="F111" i="364"/>
  <c r="B111" i="364"/>
  <c r="F110" i="364"/>
  <c r="B110" i="364"/>
  <c r="B109" i="364"/>
  <c r="F108" i="364"/>
  <c r="B108" i="364"/>
  <c r="F107" i="364"/>
  <c r="B107" i="364"/>
  <c r="F106" i="364"/>
  <c r="B106" i="364"/>
  <c r="F105" i="364"/>
  <c r="B105" i="364"/>
  <c r="F104" i="364"/>
  <c r="B104" i="364"/>
  <c r="F103" i="364"/>
  <c r="B103" i="364"/>
  <c r="F102" i="364"/>
  <c r="B102" i="364"/>
  <c r="B101" i="364"/>
  <c r="F100" i="364"/>
  <c r="B100" i="364"/>
  <c r="F99" i="364"/>
  <c r="B99" i="364"/>
  <c r="F98" i="364"/>
  <c r="B98" i="364"/>
  <c r="F97" i="364"/>
  <c r="B97" i="364"/>
  <c r="F96" i="364"/>
  <c r="B96" i="364"/>
  <c r="B95" i="364"/>
  <c r="F94" i="364"/>
  <c r="B94" i="364"/>
  <c r="F93" i="364"/>
  <c r="B93" i="364"/>
  <c r="F92" i="364"/>
  <c r="B92" i="364"/>
  <c r="F91" i="364"/>
  <c r="B91" i="364"/>
  <c r="F90" i="364"/>
  <c r="B90" i="364"/>
  <c r="B89" i="364"/>
  <c r="F88" i="364"/>
  <c r="B88" i="364"/>
  <c r="F87" i="364"/>
  <c r="B87" i="364"/>
  <c r="F86" i="364"/>
  <c r="B86" i="364"/>
  <c r="F85" i="364"/>
  <c r="B85" i="364"/>
  <c r="B84" i="364"/>
  <c r="F83" i="364"/>
  <c r="B83" i="364"/>
  <c r="F82" i="364"/>
  <c r="B82" i="364"/>
  <c r="F81" i="364"/>
  <c r="B81" i="364"/>
  <c r="F80" i="364"/>
  <c r="B80" i="364"/>
  <c r="F79" i="364"/>
  <c r="B79" i="364"/>
  <c r="F78" i="364"/>
  <c r="B78" i="364"/>
  <c r="F77" i="364"/>
  <c r="B77" i="364"/>
  <c r="B76" i="364"/>
  <c r="F75" i="364"/>
  <c r="B75" i="364"/>
  <c r="F74" i="364"/>
  <c r="B74" i="364"/>
  <c r="F73" i="364"/>
  <c r="B73" i="364"/>
  <c r="F72" i="364"/>
  <c r="B72" i="364"/>
  <c r="F71" i="364"/>
  <c r="B71" i="364"/>
  <c r="B70" i="364"/>
  <c r="F69" i="364"/>
  <c r="B69" i="364"/>
  <c r="F68" i="364"/>
  <c r="B68" i="364"/>
  <c r="F67" i="364"/>
  <c r="B67" i="364"/>
  <c r="F66" i="364"/>
  <c r="B66" i="364"/>
  <c r="F65" i="364"/>
  <c r="B65" i="364"/>
  <c r="B64" i="364"/>
  <c r="F63" i="364"/>
  <c r="B63" i="364"/>
  <c r="F62" i="364"/>
  <c r="B62" i="364"/>
  <c r="F61" i="364"/>
  <c r="B61" i="364"/>
  <c r="F60" i="364"/>
  <c r="B60"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B11"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F20"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F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B388" i="361"/>
  <c r="F388" i="361"/>
  <c r="B389" i="361"/>
  <c r="F389" i="361"/>
  <c r="B390" i="361"/>
  <c r="F390" i="361"/>
  <c r="B391" i="361"/>
  <c r="F391" i="361"/>
  <c r="B392" i="361"/>
  <c r="F392" i="361"/>
  <c r="B393" i="361"/>
  <c r="B394" i="361"/>
  <c r="F394" i="361"/>
  <c r="B395" i="361"/>
  <c r="F395" i="361"/>
  <c r="B396" i="361"/>
  <c r="F396" i="361"/>
  <c r="B397" i="361"/>
  <c r="F397" i="361"/>
  <c r="B398" i="361"/>
  <c r="F398" i="361"/>
  <c r="B399" i="361"/>
  <c r="B400" i="361"/>
  <c r="F400" i="361"/>
  <c r="B401" i="361"/>
  <c r="F401" i="361"/>
  <c r="B402" i="361"/>
  <c r="F402" i="361"/>
  <c r="B403" i="361"/>
  <c r="F403" i="361"/>
  <c r="B404" i="361"/>
  <c r="F404" i="361"/>
  <c r="B405" i="361"/>
  <c r="B406" i="361"/>
  <c r="F406" i="361"/>
  <c r="B407" i="361"/>
  <c r="F407" i="361"/>
  <c r="B408" i="361"/>
  <c r="F408" i="361"/>
  <c r="B409" i="361"/>
  <c r="F409" i="361"/>
  <c r="B410" i="361"/>
  <c r="F410" i="361"/>
  <c r="B411" i="361"/>
  <c r="B412" i="361"/>
  <c r="B413" i="361"/>
  <c r="B414" i="361"/>
  <c r="B415" i="361"/>
  <c r="B416" i="361"/>
  <c r="B417" i="361"/>
  <c r="B418" i="361"/>
  <c r="B419" i="361"/>
  <c r="F419" i="361"/>
  <c r="B420" i="361"/>
  <c r="F420" i="361"/>
  <c r="B421" i="361"/>
  <c r="F421" i="361"/>
  <c r="B422" i="361"/>
  <c r="F422" i="361"/>
  <c r="B423" i="361"/>
  <c r="F423" i="361"/>
  <c r="B424" i="361"/>
  <c r="F424" i="361"/>
  <c r="B425" i="361"/>
  <c r="F425" i="361"/>
  <c r="B426" i="361"/>
  <c r="F426" i="361"/>
  <c r="B427" i="361"/>
  <c r="B428" i="361"/>
  <c r="B429" i="361"/>
  <c r="B430" i="361"/>
  <c r="B431" i="361"/>
  <c r="B432" i="361"/>
  <c r="B433" i="361"/>
  <c r="B434" i="361"/>
  <c r="B435" i="361"/>
  <c r="B436" i="361"/>
  <c r="B437" i="361"/>
  <c r="B438" i="361"/>
  <c r="F438" i="361"/>
  <c r="B439" i="361"/>
  <c r="F439" i="361"/>
  <c r="B440" i="361"/>
  <c r="F440" i="361"/>
  <c r="B441" i="361"/>
  <c r="F441" i="361"/>
  <c r="B442" i="361"/>
  <c r="F442" i="361"/>
  <c r="B443" i="361"/>
  <c r="F443" i="361"/>
  <c r="B444" i="361"/>
  <c r="F444" i="361"/>
  <c r="B445" i="361"/>
  <c r="F445" i="361"/>
  <c r="B446" i="361"/>
  <c r="B447" i="361"/>
  <c r="B448" i="361"/>
  <c r="B449" i="361"/>
  <c r="B450" i="361"/>
  <c r="B451" i="361"/>
  <c r="B452" i="361"/>
  <c r="B453" i="361"/>
  <c r="B454" i="361"/>
  <c r="B455" i="361"/>
  <c r="B456" i="361"/>
  <c r="F456" i="361"/>
  <c r="B457" i="361"/>
  <c r="F457" i="361"/>
  <c r="B458" i="361"/>
  <c r="F458" i="361"/>
  <c r="B459" i="361"/>
  <c r="F459" i="361"/>
  <c r="B460" i="361"/>
  <c r="F460" i="361"/>
  <c r="B461" i="361"/>
  <c r="F461" i="361"/>
  <c r="B462" i="361"/>
  <c r="F462" i="361"/>
  <c r="B463" i="361"/>
  <c r="F463" i="361"/>
  <c r="B464" i="361"/>
  <c r="B465" i="361"/>
  <c r="B466" i="361"/>
  <c r="F466" i="361"/>
  <c r="B467" i="361"/>
  <c r="F467" i="361"/>
  <c r="B468" i="361"/>
  <c r="F468" i="361"/>
  <c r="B469" i="361"/>
  <c r="F469" i="361"/>
  <c r="B470" i="361"/>
  <c r="F470" i="361"/>
  <c r="B471" i="361"/>
  <c r="F471" i="361"/>
  <c r="B472" i="361"/>
  <c r="F472" i="361"/>
  <c r="B473" i="361"/>
  <c r="F473" i="361"/>
  <c r="B474" i="361"/>
  <c r="B475" i="361"/>
  <c r="F475" i="361"/>
  <c r="B476" i="361"/>
  <c r="F476" i="361"/>
  <c r="B477" i="361"/>
  <c r="F477" i="361"/>
  <c r="B478" i="361"/>
  <c r="F478" i="361"/>
  <c r="B479" i="361"/>
  <c r="F479" i="361"/>
  <c r="B480" i="361"/>
  <c r="F480" i="361"/>
  <c r="B481" i="361"/>
  <c r="F481" i="361"/>
  <c r="B482" i="361"/>
  <c r="F482" i="361"/>
  <c r="B483" i="361"/>
  <c r="B484" i="361"/>
  <c r="B485" i="361"/>
  <c r="B486" i="361"/>
  <c r="B487" i="361"/>
  <c r="B488" i="361"/>
  <c r="B489" i="361"/>
  <c r="B490" i="361"/>
  <c r="B491" i="361"/>
  <c r="B492" i="361"/>
  <c r="B493" i="361"/>
  <c r="F493" i="361"/>
  <c r="B494" i="361"/>
  <c r="F494" i="361"/>
  <c r="B495" i="361"/>
  <c r="F495" i="361"/>
  <c r="B496" i="361"/>
  <c r="F496" i="361"/>
  <c r="B497" i="361"/>
  <c r="F497" i="361"/>
  <c r="B498" i="361"/>
  <c r="F498" i="361"/>
  <c r="B499" i="361"/>
  <c r="F499" i="361"/>
  <c r="B500" i="361"/>
  <c r="F500" i="361"/>
  <c r="B501" i="361"/>
  <c r="F501" i="361"/>
  <c r="B502" i="361"/>
  <c r="B503" i="361"/>
  <c r="B504" i="361"/>
  <c r="B505" i="361"/>
  <c r="B506" i="361"/>
  <c r="B507" i="361"/>
  <c r="B508" i="361"/>
  <c r="B509" i="361"/>
  <c r="B510" i="361"/>
  <c r="B511" i="361"/>
  <c r="F511" i="361"/>
  <c r="B512" i="361"/>
  <c r="F512" i="361"/>
  <c r="B513" i="361"/>
  <c r="F513" i="361"/>
  <c r="B514" i="361"/>
  <c r="F514" i="361"/>
  <c r="B515" i="361"/>
  <c r="F515" i="361"/>
  <c r="B516" i="361"/>
  <c r="F516" i="361"/>
  <c r="B517" i="361"/>
  <c r="F517" i="361"/>
  <c r="B518" i="361"/>
  <c r="F518" i="361"/>
  <c r="B519" i="361"/>
  <c r="B520" i="361"/>
  <c r="B521" i="361"/>
  <c r="B522" i="361"/>
  <c r="B523" i="361"/>
  <c r="B524" i="361"/>
  <c r="B525" i="361"/>
  <c r="B526" i="361"/>
  <c r="B527" i="361"/>
  <c r="B528" i="361"/>
  <c r="B529" i="361"/>
  <c r="F529" i="361"/>
  <c r="B530" i="361"/>
  <c r="F530" i="361"/>
  <c r="B531" i="361"/>
  <c r="F531" i="361"/>
  <c r="B532" i="361"/>
  <c r="F532" i="361"/>
  <c r="B533" i="361"/>
  <c r="F533" i="361"/>
  <c r="B534" i="361"/>
  <c r="F534" i="361"/>
  <c r="B535" i="361"/>
  <c r="F535" i="361"/>
  <c r="B536" i="361"/>
  <c r="F536" i="361"/>
  <c r="B537" i="361"/>
  <c r="B538" i="361"/>
  <c r="F538" i="361"/>
  <c r="B539" i="361"/>
  <c r="F539" i="361"/>
  <c r="B540" i="361"/>
  <c r="F540" i="361"/>
  <c r="B541" i="361"/>
  <c r="F541" i="361"/>
  <c r="B542" i="361"/>
  <c r="F542" i="361"/>
  <c r="B543" i="361"/>
  <c r="F543" i="361"/>
  <c r="B544" i="361"/>
  <c r="F544" i="361"/>
  <c r="B545" i="361"/>
  <c r="F545" i="361"/>
  <c r="B546" i="361"/>
  <c r="B547" i="361"/>
  <c r="B548" i="361"/>
  <c r="B549" i="361"/>
  <c r="B550" i="361"/>
  <c r="B551" i="361"/>
  <c r="B552" i="361"/>
  <c r="B553" i="361"/>
  <c r="B554" i="361"/>
  <c r="B555" i="361"/>
  <c r="B556" i="361"/>
  <c r="F556" i="361"/>
  <c r="B557" i="361"/>
  <c r="F557" i="361"/>
  <c r="B558" i="361"/>
  <c r="F558" i="361"/>
  <c r="B559" i="361"/>
  <c r="F559" i="361"/>
  <c r="B560" i="361"/>
  <c r="F560" i="361"/>
  <c r="B561" i="361"/>
  <c r="F561" i="361"/>
  <c r="B562" i="361"/>
  <c r="F562" i="361"/>
  <c r="B563" i="361"/>
  <c r="F563" i="361"/>
  <c r="B564" i="361"/>
  <c r="B565" i="361"/>
  <c r="F565" i="361"/>
  <c r="B566" i="361"/>
  <c r="F566" i="361"/>
  <c r="B567" i="361"/>
  <c r="F567" i="361"/>
  <c r="B568" i="361"/>
  <c r="F568" i="361"/>
  <c r="B569" i="361"/>
  <c r="F569" i="361"/>
  <c r="B570" i="361"/>
  <c r="F570" i="361"/>
  <c r="B571" i="361"/>
  <c r="F571" i="361"/>
  <c r="B572" i="361"/>
  <c r="F572" i="361"/>
  <c r="B573" i="361"/>
  <c r="B574" i="361"/>
  <c r="F574" i="361"/>
  <c r="B575" i="361"/>
  <c r="F575" i="361"/>
  <c r="B576" i="361"/>
  <c r="F576" i="361"/>
  <c r="B577" i="361"/>
  <c r="F577" i="361"/>
  <c r="B578" i="361"/>
  <c r="F578" i="361"/>
  <c r="B579" i="361"/>
  <c r="F579" i="361"/>
  <c r="B580" i="361"/>
  <c r="F580" i="361"/>
  <c r="B581" i="361"/>
  <c r="F581" i="361"/>
  <c r="B582" i="361"/>
  <c r="B583" i="361"/>
  <c r="F583" i="361"/>
  <c r="B584" i="361"/>
  <c r="F584" i="361"/>
  <c r="B585" i="361"/>
  <c r="F585" i="361"/>
  <c r="B586" i="361"/>
  <c r="F586" i="361"/>
  <c r="B587" i="361"/>
  <c r="F587" i="361"/>
  <c r="B588" i="361"/>
  <c r="F588" i="361"/>
  <c r="B589" i="361"/>
  <c r="F589" i="361"/>
  <c r="B590" i="361"/>
  <c r="F590" i="361"/>
  <c r="B591" i="361"/>
  <c r="B592" i="361"/>
  <c r="F592" i="361"/>
  <c r="B593" i="361"/>
  <c r="F593" i="361"/>
  <c r="B594" i="361"/>
  <c r="F594" i="361"/>
  <c r="B595" i="361"/>
  <c r="F595" i="361"/>
  <c r="B596" i="361"/>
  <c r="F596" i="361"/>
  <c r="B597" i="361"/>
  <c r="F597" i="361"/>
  <c r="B598" i="361"/>
  <c r="F598" i="361"/>
  <c r="B599" i="361"/>
  <c r="F599" i="361"/>
  <c r="B600" i="361"/>
  <c r="B601" i="361"/>
  <c r="B602" i="361"/>
  <c r="B603" i="361"/>
  <c r="B604" i="361"/>
  <c r="B605" i="361"/>
  <c r="B606" i="361"/>
  <c r="B607" i="361"/>
  <c r="B608" i="361"/>
  <c r="B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B1802" i="361"/>
  <c r="F1802" i="361"/>
  <c r="B1803" i="361"/>
  <c r="F1803" i="361"/>
  <c r="B1804" i="361"/>
  <c r="F1804" i="361"/>
  <c r="B1805" i="361"/>
  <c r="F1805" i="361"/>
  <c r="B1806" i="361"/>
  <c r="F1806" i="361"/>
  <c r="B1807" i="361"/>
  <c r="F1807" i="361"/>
  <c r="B1808" i="361"/>
  <c r="F1808" i="361"/>
  <c r="B1809" i="361"/>
  <c r="F1809" i="361"/>
  <c r="B1810" i="361"/>
  <c r="B1811" i="361"/>
  <c r="F1811" i="361"/>
  <c r="B1812" i="361"/>
  <c r="F1812" i="361"/>
  <c r="B1813" i="361"/>
  <c r="F1813" i="361"/>
  <c r="B1814" i="361"/>
  <c r="F1814" i="361"/>
  <c r="B1815" i="361"/>
  <c r="F1815" i="361"/>
  <c r="B1816" i="361"/>
  <c r="F1816" i="361"/>
  <c r="B1817" i="361"/>
  <c r="F1817" i="361"/>
  <c r="B1818" i="361"/>
  <c r="F1818" i="361"/>
  <c r="B1819" i="361"/>
  <c r="B1820" i="361"/>
  <c r="F1820" i="361"/>
  <c r="B1821" i="361"/>
  <c r="F1821" i="361"/>
  <c r="B1822" i="361"/>
  <c r="F1822" i="361"/>
  <c r="B1823" i="361"/>
  <c r="F1823" i="361"/>
  <c r="B1824" i="361"/>
  <c r="F1824" i="361"/>
  <c r="B1825" i="361"/>
  <c r="F1825" i="361"/>
  <c r="B1826" i="361"/>
  <c r="F1826" i="361"/>
  <c r="B1827" i="361"/>
  <c r="F1827" i="361"/>
  <c r="B1828" i="361"/>
  <c r="B1829" i="361"/>
  <c r="F1829" i="361"/>
  <c r="B1830" i="361"/>
  <c r="F1830" i="361"/>
  <c r="B1831" i="361"/>
  <c r="F1831" i="361"/>
  <c r="B1832" i="361"/>
  <c r="F1832" i="361"/>
  <c r="B1833" i="361"/>
  <c r="F1833" i="361"/>
  <c r="B1834" i="361"/>
  <c r="F1834" i="361"/>
  <c r="B1835" i="361"/>
  <c r="F1835" i="361"/>
  <c r="B1836" i="361"/>
  <c r="F1836" i="361"/>
  <c r="B1837" i="361"/>
  <c r="B1838" i="361"/>
  <c r="F1838" i="361"/>
  <c r="B1839" i="361"/>
  <c r="F1839" i="361"/>
  <c r="B1840" i="361"/>
  <c r="F1840" i="361"/>
  <c r="B1841" i="361"/>
  <c r="F1841" i="361"/>
  <c r="B1842" i="361"/>
  <c r="F1842" i="361"/>
  <c r="B1843" i="361"/>
  <c r="F1843" i="361"/>
  <c r="B1844" i="361"/>
  <c r="F1844" i="361"/>
  <c r="B1845" i="361"/>
  <c r="F1845" i="361"/>
  <c r="B1846" i="361"/>
  <c r="B1847" i="361"/>
  <c r="F1847" i="361"/>
  <c r="B1848" i="361"/>
  <c r="F1848" i="361"/>
  <c r="B1849" i="361"/>
  <c r="F1849" i="361"/>
  <c r="B1850" i="361"/>
  <c r="F1850" i="361"/>
  <c r="B1851" i="361"/>
  <c r="F1851" i="361"/>
  <c r="B1852" i="361"/>
  <c r="F1852" i="361"/>
  <c r="B1853" i="361"/>
  <c r="F1853" i="361"/>
  <c r="B1854" i="361"/>
  <c r="F1854" i="361"/>
  <c r="B1855" i="361"/>
  <c r="B1856" i="361"/>
  <c r="F1856" i="361"/>
  <c r="B1857" i="361"/>
  <c r="F1857" i="361"/>
  <c r="B1858" i="361"/>
  <c r="F1858" i="361"/>
  <c r="B1859" i="361"/>
  <c r="F1859" i="361"/>
  <c r="B1860" i="361"/>
  <c r="F1860" i="361"/>
  <c r="B1861" i="361"/>
  <c r="F1861" i="361"/>
  <c r="B1862" i="361"/>
  <c r="F1862" i="361"/>
  <c r="B1863" i="361"/>
  <c r="F1863" i="361"/>
  <c r="B1864" i="361"/>
  <c r="B1865" i="361"/>
  <c r="F1865" i="361"/>
  <c r="B1866" i="361"/>
  <c r="F1866" i="361"/>
  <c r="B1867" i="361"/>
  <c r="F1867" i="361"/>
  <c r="B1868" i="361"/>
  <c r="F1868" i="361"/>
  <c r="B1869" i="361"/>
  <c r="F1869" i="361"/>
  <c r="B1870" i="361"/>
  <c r="F1870" i="361"/>
  <c r="B1871" i="361"/>
  <c r="F1871" i="361"/>
  <c r="B1872" i="361"/>
  <c r="F1872" i="361"/>
  <c r="B1873" i="361"/>
  <c r="B1874" i="361"/>
  <c r="F1874" i="361"/>
  <c r="B1875" i="361"/>
  <c r="F1875" i="361"/>
  <c r="B1876" i="361"/>
  <c r="F1876" i="361"/>
  <c r="B1877" i="361"/>
  <c r="F1877" i="361"/>
  <c r="B1878" i="361"/>
  <c r="F1878" i="361"/>
  <c r="B1879" i="361"/>
  <c r="F1879" i="361"/>
  <c r="B1880" i="361"/>
  <c r="F1880" i="361"/>
  <c r="B1881" i="361"/>
  <c r="F1881" i="361"/>
  <c r="B1882" i="361"/>
  <c r="B1883" i="361"/>
  <c r="F1883" i="361"/>
  <c r="B1884" i="361"/>
  <c r="F1884" i="361"/>
  <c r="B1885" i="361"/>
  <c r="F1885" i="361"/>
  <c r="B1886" i="361"/>
  <c r="F1886" i="361"/>
  <c r="B1887" i="361"/>
  <c r="F1887" i="361"/>
  <c r="B1888" i="361"/>
  <c r="F1888" i="361"/>
  <c r="B1889" i="361"/>
  <c r="F1889" i="361"/>
  <c r="B1890" i="361"/>
  <c r="F1890" i="361"/>
  <c r="B1891" i="361"/>
  <c r="B1892" i="361"/>
  <c r="F1892" i="361"/>
  <c r="B1893" i="361"/>
  <c r="F1893" i="361"/>
  <c r="B1894" i="361"/>
  <c r="F1894" i="361"/>
  <c r="B1895" i="361"/>
  <c r="F1895" i="361"/>
  <c r="B1896" i="361"/>
  <c r="F1896" i="361"/>
  <c r="B1897" i="361"/>
  <c r="F1897" i="361"/>
  <c r="B1898" i="361"/>
  <c r="F1898" i="361"/>
  <c r="B1899" i="361"/>
  <c r="F1899" i="361"/>
  <c r="B1900" i="361"/>
  <c r="B1901" i="361"/>
  <c r="F1901" i="361"/>
  <c r="B1902" i="361"/>
  <c r="F1902" i="361"/>
  <c r="B1903" i="361"/>
  <c r="F1903" i="361"/>
  <c r="B1904" i="361"/>
  <c r="F1904" i="361"/>
  <c r="B1905" i="361"/>
  <c r="F1905" i="361"/>
  <c r="B1906" i="361"/>
  <c r="F1906" i="361"/>
  <c r="B1907" i="361"/>
  <c r="F1907" i="361"/>
  <c r="B1908" i="361"/>
  <c r="F1908" i="361"/>
  <c r="B1909" i="361"/>
  <c r="B1910" i="361"/>
  <c r="B1911" i="361"/>
  <c r="B1912" i="361"/>
  <c r="B1913" i="361"/>
  <c r="B1914" i="361"/>
  <c r="B1915" i="361"/>
  <c r="B1916" i="361"/>
  <c r="B1917" i="361"/>
  <c r="B1918" i="361"/>
  <c r="B1919" i="361"/>
  <c r="F1919" i="361"/>
  <c r="B1920" i="361"/>
  <c r="F1920" i="361"/>
  <c r="B1921" i="361"/>
  <c r="F1921" i="361"/>
  <c r="B1922" i="361"/>
  <c r="F1922" i="361"/>
  <c r="B1923" i="361"/>
  <c r="F1923" i="361"/>
  <c r="B1924" i="361"/>
  <c r="F1924" i="361"/>
  <c r="B1925" i="361"/>
  <c r="F1925" i="361"/>
  <c r="B1926" i="361"/>
  <c r="F1926" i="361"/>
  <c r="B1927" i="361"/>
  <c r="B1928" i="361"/>
  <c r="F1928" i="361"/>
  <c r="B1929" i="361"/>
  <c r="F1929" i="361"/>
  <c r="B1930" i="361"/>
  <c r="F1930" i="361"/>
  <c r="B1931" i="361"/>
  <c r="F1931" i="361"/>
  <c r="B1932" i="361"/>
  <c r="F1932" i="361"/>
  <c r="B1933" i="361"/>
  <c r="F1933" i="361"/>
  <c r="B1934" i="361"/>
  <c r="F1934" i="361"/>
  <c r="B1935" i="361"/>
  <c r="F1935" i="361"/>
  <c r="B1936" i="361"/>
  <c r="B1937" i="361"/>
  <c r="B1938" i="361"/>
  <c r="B1939" i="361"/>
  <c r="B1940" i="361"/>
  <c r="B1941" i="361"/>
  <c r="B1942" i="361"/>
  <c r="B1943" i="361"/>
  <c r="B1944" i="361"/>
  <c r="B1945" i="361"/>
  <c r="B1946" i="361"/>
  <c r="F1946" i="361"/>
  <c r="B1947" i="361"/>
  <c r="F1947" i="361"/>
  <c r="B1948" i="361"/>
  <c r="F1948" i="361"/>
  <c r="B1949" i="361"/>
  <c r="F1949" i="361"/>
  <c r="B1950" i="361"/>
  <c r="F1950" i="361"/>
  <c r="B1951" i="361"/>
  <c r="F1951" i="361"/>
  <c r="B1952" i="361"/>
  <c r="F1952" i="361"/>
  <c r="B1953" i="361"/>
  <c r="F1953" i="361"/>
  <c r="B1954" i="361"/>
  <c r="B1955" i="361"/>
  <c r="F1955" i="361"/>
  <c r="B1956" i="361"/>
  <c r="F1956" i="361"/>
  <c r="B1957" i="361"/>
  <c r="F1957" i="361"/>
  <c r="B1958" i="361"/>
  <c r="F1958" i="361"/>
  <c r="B1959" i="361"/>
  <c r="F1959" i="361"/>
  <c r="B1960" i="361"/>
  <c r="F1960" i="361"/>
  <c r="B1961" i="361"/>
  <c r="F1961" i="361"/>
  <c r="B1962" i="361"/>
  <c r="F1962" i="361"/>
  <c r="B1963" i="361"/>
  <c r="B1964" i="361"/>
  <c r="F1964" i="361"/>
  <c r="B1965" i="361"/>
  <c r="F1965" i="361"/>
  <c r="B1966" i="361"/>
  <c r="F1966" i="361"/>
  <c r="B1967" i="361"/>
  <c r="F1967" i="361"/>
  <c r="B1968" i="361"/>
  <c r="F1968" i="361"/>
  <c r="B1969" i="361"/>
  <c r="F1969" i="361"/>
  <c r="B1970" i="361"/>
  <c r="F1970" i="361"/>
  <c r="B1971" i="361"/>
  <c r="F1971" i="361"/>
  <c r="B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B3362" i="361"/>
  <c r="F3362" i="361"/>
  <c r="B3363" i="361"/>
  <c r="F3363" i="361"/>
  <c r="B3364" i="361"/>
  <c r="B3365" i="361"/>
  <c r="B3366" i="361"/>
  <c r="F3366" i="361"/>
  <c r="B3367" i="361"/>
  <c r="F3367" i="361"/>
  <c r="B3368" i="361"/>
  <c r="F3368" i="361"/>
  <c r="B3369" i="361"/>
  <c r="F3369" i="361"/>
  <c r="B3370" i="361"/>
  <c r="F3370" i="361"/>
  <c r="B3371" i="361"/>
  <c r="F3371" i="361"/>
  <c r="B3372" i="361"/>
  <c r="F3372" i="361"/>
  <c r="B3373" i="361"/>
  <c r="F3373" i="361"/>
  <c r="B3374" i="361"/>
  <c r="B3375" i="361"/>
  <c r="F3375" i="361"/>
  <c r="B3376" i="361"/>
  <c r="F3376" i="361"/>
  <c r="B3377" i="361"/>
  <c r="B3378" i="361"/>
  <c r="B3379" i="361"/>
  <c r="B3380" i="361"/>
  <c r="B3381" i="361"/>
  <c r="B3382" i="361"/>
  <c r="B3383" i="361"/>
  <c r="B3384" i="361"/>
  <c r="B3385" i="361"/>
  <c r="B3386" i="361"/>
  <c r="B3387" i="361"/>
  <c r="B3388" i="361"/>
  <c r="B3389" i="361"/>
  <c r="B3390" i="361"/>
  <c r="B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B3404" i="361"/>
  <c r="F3404" i="361"/>
  <c r="B3405" i="361"/>
  <c r="F3405" i="361"/>
  <c r="B3406" i="361"/>
  <c r="B3407" i="361"/>
  <c r="B3408" i="361"/>
  <c r="F3408" i="361"/>
  <c r="B3409" i="361"/>
  <c r="F3409" i="361"/>
  <c r="B3410" i="361"/>
  <c r="F3410" i="361"/>
  <c r="B3411" i="361"/>
  <c r="F3411" i="361"/>
  <c r="B3412" i="361"/>
  <c r="F3412" i="361"/>
  <c r="B3413" i="361"/>
  <c r="F3413" i="361"/>
  <c r="B3414" i="361"/>
  <c r="F3414" i="361"/>
  <c r="B3415" i="361"/>
  <c r="F3415" i="361"/>
  <c r="B3416" i="361"/>
  <c r="B3417" i="361"/>
  <c r="F3417" i="361"/>
  <c r="B3418" i="361"/>
  <c r="F3418" i="361"/>
  <c r="B3419" i="361"/>
  <c r="B3420" i="361"/>
  <c r="B3421" i="361"/>
  <c r="B3422" i="361"/>
  <c r="B3423" i="361"/>
  <c r="B3424" i="361"/>
  <c r="B3425" i="361"/>
  <c r="B3426" i="361"/>
  <c r="B3427" i="361"/>
  <c r="B3428" i="361"/>
  <c r="B3429" i="361"/>
  <c r="B3430" i="361"/>
  <c r="B3431" i="361"/>
  <c r="B3432" i="361"/>
  <c r="B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B3446" i="361"/>
  <c r="F3446" i="361"/>
  <c r="B3447" i="361"/>
  <c r="F3447" i="361"/>
  <c r="B3448" i="361"/>
  <c r="B3449" i="361"/>
  <c r="B3450" i="361"/>
  <c r="F3450" i="361"/>
  <c r="B3451" i="361"/>
  <c r="F3451" i="361"/>
  <c r="B3452" i="361"/>
  <c r="F3452" i="361"/>
  <c r="B3453" i="361"/>
  <c r="F3453" i="361"/>
  <c r="B3454" i="361"/>
  <c r="F3454" i="361"/>
  <c r="B3455" i="361"/>
  <c r="F3455" i="361"/>
  <c r="B3456" i="361"/>
  <c r="F3456" i="361"/>
  <c r="B3457" i="361"/>
  <c r="F3457" i="361"/>
  <c r="B3458" i="361"/>
  <c r="B3459" i="361"/>
  <c r="F3459" i="361"/>
  <c r="B3460" i="361"/>
  <c r="F3460" i="361"/>
  <c r="B3461" i="361"/>
  <c r="B3462" i="361"/>
  <c r="B3463" i="361"/>
  <c r="B3464" i="361"/>
  <c r="B3465" i="361"/>
  <c r="B3466" i="361"/>
  <c r="B3467" i="361"/>
  <c r="B3468" i="361"/>
  <c r="B3469" i="361"/>
  <c r="B3470" i="361"/>
  <c r="B3471" i="361"/>
  <c r="B3472" i="361"/>
  <c r="B3473" i="361"/>
  <c r="B3474" i="361"/>
  <c r="B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B3488" i="361"/>
  <c r="F3488" i="361"/>
  <c r="B3489" i="361"/>
  <c r="F3489" i="361"/>
  <c r="B3490" i="361"/>
  <c r="B3491" i="361"/>
  <c r="B3492" i="361"/>
  <c r="F3492" i="361"/>
  <c r="B3493" i="361"/>
  <c r="F3493" i="361"/>
  <c r="B3494" i="361"/>
  <c r="F3494" i="361"/>
  <c r="B3495" i="361"/>
  <c r="F3495" i="361"/>
  <c r="B3496" i="361"/>
  <c r="F3496" i="361"/>
  <c r="B3497" i="361"/>
  <c r="F3497" i="361"/>
  <c r="B3498" i="361"/>
  <c r="F3498" i="361"/>
  <c r="B3499" i="361"/>
  <c r="F3499" i="361"/>
  <c r="B3500" i="361"/>
  <c r="B3501" i="361"/>
  <c r="F3501" i="361"/>
  <c r="B3502" i="361"/>
  <c r="F3502" i="361"/>
  <c r="B3503" i="361"/>
  <c r="F3503" i="361"/>
  <c r="B3504" i="361"/>
  <c r="F3504" i="361"/>
  <c r="B3505" i="361"/>
  <c r="F3505" i="361"/>
  <c r="B3506" i="361"/>
  <c r="F3506" i="361"/>
  <c r="B3507" i="361"/>
  <c r="F3507" i="361"/>
  <c r="B3508" i="361"/>
  <c r="F3508" i="361"/>
  <c r="B3509" i="361"/>
  <c r="B3510" i="361"/>
  <c r="F3510" i="361"/>
  <c r="B3511" i="361"/>
  <c r="F3511" i="361"/>
  <c r="B3512" i="361"/>
  <c r="B3513" i="361"/>
  <c r="B3514" i="361"/>
  <c r="F3514" i="361"/>
  <c r="B3515" i="361"/>
  <c r="F3515" i="361"/>
  <c r="B3516" i="361"/>
  <c r="F3516" i="361"/>
  <c r="B3517" i="361"/>
  <c r="F3517" i="361"/>
  <c r="B3518" i="361"/>
  <c r="F3518" i="361"/>
  <c r="B3519" i="361"/>
  <c r="F3519" i="361"/>
  <c r="B3520" i="361"/>
  <c r="F3520" i="361"/>
  <c r="B3521" i="361"/>
  <c r="F3521" i="361"/>
  <c r="B3522" i="361"/>
  <c r="B3523" i="361"/>
  <c r="B3524" i="361"/>
  <c r="B3525" i="361"/>
  <c r="B3526" i="361"/>
  <c r="B3527" i="361"/>
  <c r="B3528" i="361"/>
  <c r="B3529" i="361"/>
  <c r="B3530" i="361"/>
  <c r="B3531" i="361"/>
  <c r="B3532" i="361"/>
  <c r="B3533" i="361"/>
  <c r="B3534" i="361"/>
  <c r="B3535" i="361"/>
  <c r="B3536" i="361"/>
  <c r="B3537" i="361"/>
  <c r="B3538" i="361"/>
  <c r="B3539" i="361"/>
  <c r="B3540" i="361"/>
  <c r="B3541" i="361"/>
  <c r="B3542" i="361"/>
  <c r="B3543" i="361"/>
  <c r="B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B3557" i="361"/>
  <c r="F3557" i="361"/>
  <c r="B3558" i="361"/>
  <c r="F3558" i="361"/>
  <c r="B3559" i="361"/>
  <c r="B3560" i="361"/>
  <c r="B3561" i="361"/>
  <c r="F3561" i="361"/>
  <c r="B3562" i="361"/>
  <c r="F3562" i="361"/>
  <c r="B3563" i="361"/>
  <c r="F3563" i="361"/>
  <c r="B3564" i="361"/>
  <c r="F3564" i="361"/>
  <c r="B3565" i="361"/>
  <c r="F3565" i="361"/>
  <c r="B3566" i="361"/>
  <c r="F3566" i="361"/>
  <c r="B3567" i="361"/>
  <c r="F3567" i="361"/>
  <c r="B3568" i="361"/>
  <c r="F3568" i="361"/>
  <c r="B3569" i="361"/>
  <c r="B3570" i="361"/>
  <c r="F3570" i="361"/>
  <c r="B3571" i="361"/>
  <c r="F3571" i="361"/>
  <c r="B3572" i="361"/>
  <c r="F3572" i="361"/>
  <c r="B3573" i="361"/>
  <c r="F3573" i="361"/>
  <c r="B3574" i="361"/>
  <c r="F3574" i="361"/>
  <c r="B3575" i="361"/>
  <c r="F3575" i="361"/>
  <c r="B3576" i="361"/>
  <c r="F3576" i="361"/>
  <c r="B3577" i="361"/>
  <c r="F3577" i="361"/>
  <c r="B3578" i="361"/>
  <c r="B3579" i="361"/>
  <c r="F3579" i="361"/>
  <c r="B3580" i="361"/>
  <c r="F3580" i="361"/>
  <c r="B3581" i="361"/>
  <c r="B3582" i="361"/>
  <c r="B3583" i="361"/>
  <c r="F3583" i="361"/>
  <c r="B3584" i="361"/>
  <c r="F3584" i="361"/>
  <c r="B3585" i="361"/>
  <c r="F3585" i="361"/>
  <c r="B3586" i="361"/>
  <c r="F3586" i="361"/>
  <c r="B3587" i="361"/>
  <c r="F3587" i="361"/>
  <c r="B3588" i="361"/>
  <c r="F3588" i="361"/>
  <c r="B3589" i="361"/>
  <c r="F3589" i="361"/>
  <c r="B3590" i="361"/>
  <c r="F3590" i="361"/>
  <c r="B3591" i="361"/>
  <c r="B3592" i="361"/>
  <c r="B3593" i="361"/>
  <c r="B3594" i="361"/>
  <c r="B3595" i="361"/>
  <c r="B3596" i="361"/>
  <c r="B3597" i="361"/>
  <c r="B3598" i="361"/>
  <c r="B3599" i="361"/>
  <c r="B3600" i="361"/>
  <c r="B3601" i="361"/>
  <c r="B3602" i="361"/>
  <c r="B3603" i="361"/>
  <c r="B3604" i="361"/>
  <c r="B3605" i="361"/>
  <c r="B3606" i="361"/>
  <c r="B3607" i="361"/>
  <c r="B3608" i="361"/>
  <c r="B3609" i="361"/>
  <c r="B3610" i="361"/>
  <c r="B3611" i="361"/>
  <c r="B3612" i="361"/>
  <c r="B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B3626" i="361"/>
  <c r="F3626" i="361"/>
  <c r="B3627" i="361"/>
  <c r="F3627" i="361"/>
  <c r="B3628" i="361"/>
  <c r="B3629" i="361"/>
  <c r="B3630" i="361"/>
  <c r="F3630" i="361"/>
  <c r="B3631" i="361"/>
  <c r="F3631" i="361"/>
  <c r="B3632" i="361"/>
  <c r="F3632" i="361"/>
  <c r="B3633" i="361"/>
  <c r="F3633" i="361"/>
  <c r="B3634" i="361"/>
  <c r="F3634" i="361"/>
  <c r="B3635" i="361"/>
  <c r="F3635" i="361"/>
  <c r="B3636" i="361"/>
  <c r="F3636" i="361"/>
  <c r="B3637" i="361"/>
  <c r="F3637" i="361"/>
  <c r="B3638" i="361"/>
  <c r="B3639" i="361"/>
  <c r="F3639" i="361"/>
  <c r="B3640" i="361"/>
  <c r="F3640" i="361"/>
  <c r="B3641" i="361"/>
  <c r="F3641" i="361"/>
  <c r="B3642" i="361"/>
  <c r="F3642" i="361"/>
  <c r="B3643" i="361"/>
  <c r="F3643" i="361"/>
  <c r="B3644" i="361"/>
  <c r="F3644" i="361"/>
  <c r="B3645" i="361"/>
  <c r="F3645" i="361"/>
  <c r="B3646" i="361"/>
  <c r="F3646" i="361"/>
  <c r="B3647" i="361"/>
  <c r="B3648" i="361"/>
  <c r="F3648" i="361"/>
  <c r="B3649" i="361"/>
  <c r="F3649" i="361"/>
  <c r="B3650" i="361"/>
  <c r="B3651" i="361"/>
  <c r="B3652" i="361"/>
  <c r="F3652" i="361"/>
  <c r="B3653" i="361"/>
  <c r="F3653" i="361"/>
  <c r="B3654" i="361"/>
  <c r="F3654" i="361"/>
  <c r="B3655" i="361"/>
  <c r="F3655" i="361"/>
  <c r="B3656" i="361"/>
  <c r="F3656" i="361"/>
  <c r="B3657" i="361"/>
  <c r="F3657" i="361"/>
  <c r="B3658" i="361"/>
  <c r="F3658" i="361"/>
  <c r="B3659" i="361"/>
  <c r="F3659" i="361"/>
  <c r="B3660" i="361"/>
  <c r="B3661" i="361"/>
  <c r="B3662" i="361"/>
  <c r="B3663" i="361"/>
  <c r="B3664" i="361"/>
  <c r="B3665" i="361"/>
  <c r="B3666" i="361"/>
  <c r="B3667" i="361"/>
  <c r="B3668" i="361"/>
  <c r="B3669" i="361"/>
  <c r="B3670" i="361"/>
  <c r="B3671" i="361"/>
  <c r="B3672" i="361"/>
  <c r="B3673" i="361"/>
  <c r="B3674" i="361"/>
  <c r="B3675" i="361"/>
  <c r="B3676" i="361"/>
  <c r="B3677" i="361"/>
  <c r="B3678" i="361"/>
  <c r="B3679" i="361"/>
  <c r="B3680" i="361"/>
  <c r="B3681" i="361"/>
  <c r="B3682" i="361"/>
  <c r="B3683" i="361"/>
  <c r="F3683" i="361"/>
  <c r="B3684" i="361"/>
  <c r="F3684" i="361"/>
  <c r="B3685" i="361"/>
  <c r="F3685" i="361"/>
  <c r="B3686" i="361"/>
  <c r="F3686" i="361"/>
  <c r="B3687" i="361"/>
  <c r="F3687" i="361"/>
  <c r="B3688" i="361"/>
  <c r="F3688" i="361"/>
  <c r="B3689" i="361"/>
  <c r="F3689" i="361"/>
  <c r="B3690" i="361"/>
  <c r="F3690" i="361"/>
  <c r="B3691" i="361"/>
  <c r="B3692" i="361"/>
  <c r="F3692" i="361"/>
  <c r="B3693" i="361"/>
  <c r="F3693" i="361"/>
  <c r="B3694" i="361"/>
  <c r="B3695" i="361"/>
  <c r="B3696" i="361"/>
  <c r="F3696" i="361"/>
  <c r="B3697" i="361"/>
  <c r="F3697" i="361"/>
  <c r="B3698" i="361"/>
  <c r="F3698" i="361"/>
  <c r="B3699" i="361"/>
  <c r="F3699" i="361"/>
  <c r="B3700" i="361"/>
  <c r="F3700" i="361"/>
  <c r="B3701" i="361"/>
  <c r="F3701" i="361"/>
  <c r="B3702" i="361"/>
  <c r="F3702" i="361"/>
  <c r="B3703" i="361"/>
  <c r="F3703" i="361"/>
  <c r="B3704" i="361"/>
  <c r="B3705" i="361"/>
  <c r="F3705" i="361"/>
  <c r="B3706" i="361"/>
  <c r="F3706" i="361"/>
  <c r="B3707" i="361"/>
  <c r="F3707" i="361"/>
  <c r="B3708" i="361"/>
  <c r="F3708" i="361"/>
  <c r="B3709" i="361"/>
  <c r="F3709" i="361"/>
  <c r="B3710" i="361"/>
  <c r="F3710" i="361"/>
  <c r="B3711" i="361"/>
  <c r="F3711" i="361"/>
  <c r="B3712" i="361"/>
  <c r="F3712" i="361"/>
  <c r="B3713" i="361"/>
  <c r="B3714" i="361"/>
  <c r="F3714" i="361"/>
  <c r="B3715" i="361"/>
  <c r="F3715" i="361"/>
  <c r="B3716" i="361"/>
  <c r="B3717" i="361"/>
  <c r="B3718" i="361"/>
  <c r="F3718" i="361"/>
  <c r="B3719" i="361"/>
  <c r="F3719" i="361"/>
  <c r="B3720" i="361"/>
  <c r="F3720" i="361"/>
  <c r="B3721" i="361"/>
  <c r="F3721" i="361"/>
  <c r="B3722" i="361"/>
  <c r="F3722" i="361"/>
  <c r="B3723" i="361"/>
  <c r="F3723" i="361"/>
  <c r="B3724" i="361"/>
  <c r="F3724" i="361"/>
  <c r="B3725" i="361"/>
  <c r="F3725" i="361"/>
  <c r="B3726" i="361"/>
  <c r="B3727" i="361"/>
  <c r="B3728" i="361"/>
  <c r="B3729" i="361"/>
  <c r="B3730" i="361"/>
  <c r="B3731" i="361"/>
  <c r="B3732" i="361"/>
  <c r="B3733" i="361"/>
  <c r="B3734" i="361"/>
  <c r="B3735" i="361"/>
  <c r="B3736" i="361"/>
  <c r="B3737" i="361"/>
  <c r="B3738" i="361"/>
  <c r="B3739" i="361"/>
  <c r="B3740" i="361"/>
  <c r="B3741" i="361"/>
  <c r="B3742" i="361"/>
  <c r="B3743" i="361"/>
  <c r="B3744" i="361"/>
  <c r="B3745" i="361"/>
  <c r="B3746" i="361"/>
  <c r="B3747" i="361"/>
  <c r="B3748" i="361"/>
  <c r="B3749" i="361"/>
  <c r="F3749" i="361"/>
  <c r="B3750" i="361"/>
  <c r="F3750" i="361"/>
  <c r="B3751" i="361"/>
  <c r="F3751" i="361"/>
  <c r="B3752" i="361"/>
  <c r="F3752" i="361"/>
  <c r="B3753" i="361"/>
  <c r="F3753" i="361"/>
  <c r="B3754" i="361"/>
  <c r="F3754" i="361"/>
  <c r="B3755" i="361"/>
  <c r="F3755" i="361"/>
  <c r="B3756" i="361"/>
  <c r="F3756" i="361"/>
  <c r="B3757" i="361"/>
  <c r="B3758" i="361"/>
  <c r="F3758" i="361"/>
  <c r="B3759" i="361"/>
  <c r="F3759" i="361"/>
  <c r="B3760" i="361"/>
  <c r="B3761" i="361"/>
  <c r="B3762" i="361"/>
  <c r="F3762" i="361"/>
  <c r="B3763" i="361"/>
  <c r="F3763" i="361"/>
  <c r="B3764" i="361"/>
  <c r="F3764" i="361"/>
  <c r="B3765" i="361"/>
  <c r="F3765" i="361"/>
  <c r="B3766" i="361"/>
  <c r="F3766" i="361"/>
  <c r="B3767" i="361"/>
  <c r="F3767" i="361"/>
  <c r="B3768" i="361"/>
  <c r="F3768" i="361"/>
  <c r="B3769" i="361"/>
  <c r="F3769" i="361"/>
  <c r="B3770" i="361"/>
  <c r="B3771" i="361"/>
  <c r="F3771" i="361"/>
  <c r="B3772" i="361"/>
  <c r="F3772" i="361"/>
  <c r="B3773" i="361"/>
  <c r="F3773" i="361"/>
  <c r="B3774" i="361"/>
  <c r="F3774" i="361"/>
  <c r="B3775" i="361"/>
  <c r="F3775" i="361"/>
  <c r="B3776" i="361"/>
  <c r="F3776" i="361"/>
  <c r="B3777" i="361"/>
  <c r="F3777" i="361"/>
  <c r="B3778" i="361"/>
  <c r="F3778" i="361"/>
  <c r="B3779" i="361"/>
  <c r="B3780" i="361"/>
  <c r="F3780" i="361"/>
  <c r="B3781" i="361"/>
  <c r="F3781" i="361"/>
  <c r="B3782" i="361"/>
  <c r="B3783" i="361"/>
  <c r="B3784" i="361"/>
  <c r="F3784" i="361"/>
  <c r="B3785" i="361"/>
  <c r="F3785" i="361"/>
  <c r="B3786" i="361"/>
  <c r="F3786" i="361"/>
  <c r="B3787" i="361"/>
  <c r="F3787" i="361"/>
  <c r="B3788" i="361"/>
  <c r="F3788" i="361"/>
  <c r="B3789" i="361"/>
  <c r="F3789" i="361"/>
  <c r="B3790" i="361"/>
  <c r="F3790" i="361"/>
  <c r="B3791" i="361"/>
  <c r="F3791" i="361"/>
  <c r="B3792" i="361"/>
  <c r="B3793" i="361"/>
  <c r="B3794" i="361"/>
  <c r="B3795" i="361"/>
  <c r="B3796" i="361"/>
  <c r="B3797" i="361"/>
  <c r="B3798" i="361"/>
  <c r="B3799" i="361"/>
  <c r="B3800" i="361"/>
  <c r="B3801" i="361"/>
  <c r="B3802" i="361"/>
  <c r="B3803" i="361"/>
  <c r="B3804" i="361"/>
  <c r="B3805" i="361"/>
  <c r="B3806" i="361"/>
  <c r="B3807" i="361"/>
  <c r="B3808" i="361"/>
  <c r="B3809" i="361"/>
  <c r="B3810" i="361"/>
  <c r="B3811" i="361"/>
  <c r="B3812" i="361"/>
  <c r="B3813" i="361"/>
  <c r="B3814" i="361"/>
  <c r="B3815" i="361"/>
  <c r="B3816" i="361"/>
  <c r="B3817" i="361"/>
  <c r="B3818" i="361"/>
  <c r="B3819" i="361"/>
  <c r="B3820" i="361"/>
  <c r="B3821" i="361"/>
  <c r="B3822" i="361"/>
  <c r="B3823" i="361"/>
  <c r="B3824" i="361"/>
  <c r="B3825" i="361"/>
  <c r="B3826" i="361"/>
  <c r="B3827" i="361"/>
  <c r="B3828" i="361"/>
  <c r="B3829" i="361"/>
  <c r="B3830" i="361"/>
  <c r="B3831" i="361"/>
  <c r="B3832" i="361"/>
  <c r="B3833" i="361"/>
  <c r="B3834" i="361"/>
  <c r="B3835" i="361"/>
  <c r="B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B3849" i="361"/>
  <c r="F3849" i="361"/>
  <c r="B3850" i="361"/>
  <c r="F3850" i="361"/>
  <c r="B3851" i="361"/>
  <c r="B3852" i="361"/>
  <c r="B3853" i="361"/>
  <c r="F3853" i="361"/>
  <c r="B3854" i="361"/>
  <c r="F3854" i="361"/>
  <c r="B3855" i="361"/>
  <c r="F3855" i="361"/>
  <c r="B3856" i="361"/>
  <c r="F3856" i="361"/>
  <c r="B3857" i="361"/>
  <c r="F3857" i="361"/>
  <c r="B3858" i="361"/>
  <c r="F3858" i="361"/>
  <c r="B3859" i="361"/>
  <c r="F3859" i="361"/>
  <c r="B3860" i="361"/>
  <c r="F3860" i="361"/>
  <c r="B3861" i="361"/>
  <c r="B3862" i="361"/>
  <c r="F3862" i="361"/>
  <c r="B3863" i="361"/>
  <c r="F3863" i="361"/>
  <c r="B3864" i="361"/>
  <c r="F3864" i="361"/>
  <c r="B3865" i="361"/>
  <c r="F3865" i="361"/>
  <c r="B3866" i="361"/>
  <c r="F3866" i="361"/>
  <c r="B3867" i="361"/>
  <c r="F3867" i="361"/>
  <c r="B3868" i="361"/>
  <c r="F3868" i="361"/>
  <c r="B3869" i="361"/>
  <c r="F3869" i="361"/>
  <c r="B3870" i="361"/>
  <c r="B3871" i="361"/>
  <c r="F3871" i="361"/>
  <c r="B3872" i="361"/>
  <c r="F3872" i="361"/>
  <c r="B3873" i="361"/>
  <c r="B3874" i="361"/>
  <c r="B3875" i="361"/>
  <c r="F3875" i="361"/>
  <c r="B3876" i="361"/>
  <c r="F3876" i="361"/>
  <c r="B3877" i="361"/>
  <c r="F3877" i="361"/>
  <c r="B3878" i="361"/>
  <c r="F3878" i="361"/>
  <c r="B3879" i="361"/>
  <c r="F3879" i="361"/>
  <c r="B3880" i="361"/>
  <c r="F3880" i="361"/>
  <c r="B3881" i="361"/>
  <c r="F3881" i="361"/>
  <c r="B3882" i="361"/>
  <c r="F3882" i="361"/>
  <c r="B3883" i="361"/>
  <c r="B3884" i="361"/>
  <c r="B3885" i="361"/>
  <c r="B3886" i="361"/>
  <c r="B3887" i="361"/>
  <c r="B3888" i="361"/>
  <c r="B3889" i="361"/>
  <c r="B3890" i="361"/>
  <c r="B3891" i="361"/>
  <c r="B3892" i="361"/>
  <c r="B3893" i="361"/>
  <c r="B3894" i="361"/>
  <c r="B3895" i="361"/>
  <c r="B3896" i="361"/>
  <c r="B3897" i="361"/>
  <c r="B3898" i="361"/>
  <c r="B3899" i="361"/>
  <c r="B3900" i="361"/>
  <c r="B3901" i="361"/>
  <c r="B3902" i="361"/>
  <c r="B3903" i="361"/>
  <c r="B3904" i="361"/>
  <c r="B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B3918" i="361"/>
  <c r="F3918" i="361"/>
  <c r="B3919" i="361"/>
  <c r="F3919" i="361"/>
  <c r="B3920" i="361"/>
  <c r="B3921" i="361"/>
  <c r="B3922" i="361"/>
  <c r="F3922" i="361"/>
  <c r="B3923" i="361"/>
  <c r="F3923" i="361"/>
  <c r="B3924" i="361"/>
  <c r="F3924" i="361"/>
  <c r="B3925" i="361"/>
  <c r="F3925" i="361"/>
  <c r="B3926" i="361"/>
  <c r="F3926" i="361"/>
  <c r="B3927" i="361"/>
  <c r="F3927" i="361"/>
  <c r="B3928" i="361"/>
  <c r="F3928" i="361"/>
  <c r="B3929" i="361"/>
  <c r="F3929" i="361"/>
  <c r="B3930" i="361"/>
  <c r="B3931" i="361"/>
  <c r="F3931" i="361"/>
  <c r="B3932" i="361"/>
  <c r="F3932" i="361"/>
  <c r="B3933" i="361"/>
  <c r="B3934" i="361"/>
  <c r="B3935" i="361"/>
  <c r="B3936" i="361"/>
  <c r="B3937" i="361"/>
  <c r="B3938" i="361"/>
  <c r="B3939" i="361"/>
  <c r="B3940" i="361"/>
  <c r="B3941" i="361"/>
  <c r="B3942" i="361"/>
  <c r="B3943" i="361"/>
  <c r="B3944" i="361"/>
  <c r="B3945" i="361"/>
  <c r="B3946" i="361"/>
  <c r="B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B3960" i="361"/>
  <c r="F3960" i="361"/>
  <c r="B3961" i="361"/>
  <c r="F3961" i="361"/>
  <c r="B3962" i="361"/>
  <c r="B3963" i="361"/>
  <c r="B3964" i="361"/>
  <c r="F3964" i="361"/>
  <c r="B3965" i="361"/>
  <c r="F3965" i="361"/>
  <c r="B3966" i="361"/>
  <c r="F3966" i="361"/>
  <c r="B3967" i="361"/>
  <c r="F3967" i="361"/>
  <c r="B3968" i="361"/>
  <c r="F3968" i="361"/>
  <c r="B3969" i="361"/>
  <c r="F3969" i="361"/>
  <c r="B3970" i="361"/>
  <c r="F3970" i="361"/>
  <c r="B3971" i="361"/>
  <c r="F3971" i="361"/>
  <c r="B3972" i="361"/>
  <c r="B3973" i="361"/>
  <c r="F3973" i="361"/>
  <c r="B3974" i="361"/>
  <c r="F3974" i="361"/>
  <c r="B3975" i="361"/>
  <c r="B3976" i="361"/>
  <c r="B3977" i="361"/>
  <c r="B3978" i="361"/>
  <c r="B3979" i="361"/>
  <c r="B3980" i="361"/>
  <c r="B3981" i="361"/>
  <c r="B3982" i="361"/>
  <c r="B3983" i="361"/>
  <c r="B3984" i="361"/>
  <c r="B3985" i="361"/>
  <c r="B3986" i="361"/>
  <c r="B3987" i="361"/>
  <c r="B3988" i="361"/>
  <c r="B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B4002" i="361"/>
  <c r="F4002" i="361"/>
  <c r="B4003" i="361"/>
  <c r="F4003" i="361"/>
  <c r="B4004" i="361"/>
  <c r="B4005" i="361"/>
  <c r="B4006" i="361"/>
  <c r="F4006" i="361"/>
  <c r="B4007" i="361"/>
  <c r="F4007" i="361"/>
  <c r="B4008" i="361"/>
  <c r="F4008" i="361"/>
  <c r="B4009" i="361"/>
  <c r="F4009" i="361"/>
  <c r="B4010" i="361"/>
  <c r="F4010" i="361"/>
  <c r="B4011" i="361"/>
  <c r="F4011" i="361"/>
  <c r="B4012" i="361"/>
  <c r="F4012" i="361"/>
  <c r="B4013" i="361"/>
  <c r="F4013" i="361"/>
  <c r="B4014" i="361"/>
  <c r="B4015" i="361"/>
  <c r="F4015" i="361"/>
  <c r="B4016" i="361"/>
  <c r="F4016" i="361"/>
  <c r="B4017" i="361"/>
  <c r="F4017" i="361"/>
  <c r="B4018" i="361"/>
  <c r="F4018" i="361"/>
  <c r="B4019" i="361"/>
  <c r="F4019" i="361"/>
  <c r="B4020" i="361"/>
  <c r="F4020" i="361"/>
  <c r="B4021" i="361"/>
  <c r="F4021" i="361"/>
  <c r="B4022" i="361"/>
  <c r="F4022" i="361"/>
  <c r="B4023" i="361"/>
  <c r="B4024" i="361"/>
  <c r="F4024" i="361"/>
  <c r="B4025" i="361"/>
  <c r="F4025" i="361"/>
  <c r="B4026" i="361"/>
  <c r="B4027" i="361"/>
  <c r="B4028" i="361"/>
  <c r="F4028" i="361"/>
  <c r="B4029" i="361"/>
  <c r="F4029" i="361"/>
  <c r="B4030" i="361"/>
  <c r="F4030" i="361"/>
  <c r="B4031" i="361"/>
  <c r="F4031" i="361"/>
  <c r="B4032" i="361"/>
  <c r="F4032" i="361"/>
  <c r="B4033" i="361"/>
  <c r="F4033" i="361"/>
  <c r="B4034" i="361"/>
  <c r="F4034" i="361"/>
  <c r="B4035" i="361"/>
  <c r="F4035" i="361"/>
  <c r="B4036" i="361"/>
  <c r="B4037" i="361"/>
  <c r="B4038" i="361"/>
  <c r="B4039" i="361"/>
  <c r="B4040" i="361"/>
  <c r="B4041" i="361"/>
  <c r="B4042" i="361"/>
  <c r="B4043" i="361"/>
  <c r="B4044" i="361"/>
  <c r="B4045" i="361"/>
  <c r="B4046" i="361"/>
  <c r="B4047" i="361"/>
  <c r="B4048" i="361"/>
  <c r="B4049" i="361"/>
  <c r="B4050" i="361"/>
  <c r="B4051" i="361"/>
  <c r="B4052" i="361"/>
  <c r="B4053" i="361"/>
  <c r="B4054" i="361"/>
  <c r="B4055" i="361"/>
  <c r="B4056" i="361"/>
  <c r="B4057" i="361"/>
  <c r="B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B4071" i="361"/>
  <c r="F4071" i="361"/>
  <c r="B4072" i="361"/>
  <c r="F4072" i="361"/>
  <c r="B4073" i="361"/>
  <c r="B4074" i="361"/>
  <c r="B4075" i="361"/>
  <c r="F4075" i="361"/>
  <c r="B4076" i="361"/>
  <c r="F4076" i="361"/>
  <c r="B4077" i="361"/>
  <c r="F4077" i="361"/>
  <c r="B4078" i="361"/>
  <c r="F4078" i="361"/>
  <c r="B4079" i="361"/>
  <c r="F4079" i="361"/>
  <c r="B4080" i="361"/>
  <c r="F4080" i="361"/>
  <c r="B4081" i="361"/>
  <c r="F4081" i="361"/>
  <c r="B4082" i="361"/>
  <c r="F4082" i="361"/>
  <c r="B4083" i="361"/>
  <c r="B4084" i="361"/>
  <c r="F4084" i="361"/>
  <c r="B4085" i="361"/>
  <c r="F4085" i="361"/>
  <c r="B4086" i="361"/>
  <c r="F4086" i="361"/>
  <c r="B4087" i="361"/>
  <c r="F4087" i="361"/>
  <c r="B4088" i="361"/>
  <c r="F4088" i="361"/>
  <c r="B4089" i="361"/>
  <c r="F4089" i="361"/>
  <c r="B4090" i="361"/>
  <c r="F4090" i="361"/>
  <c r="B4091" i="361"/>
  <c r="F4091" i="361"/>
  <c r="B4092" i="361"/>
  <c r="B4093" i="361"/>
  <c r="F4093" i="361"/>
  <c r="B4094" i="361"/>
  <c r="F4094" i="361"/>
  <c r="B4095" i="361"/>
  <c r="B4096" i="361"/>
  <c r="B4097" i="361"/>
  <c r="F4097" i="361"/>
  <c r="B4098" i="361"/>
  <c r="F4098" i="361"/>
  <c r="B4099" i="361"/>
  <c r="F4099" i="361"/>
  <c r="B4100" i="361"/>
  <c r="F4100" i="361"/>
  <c r="B4101" i="361"/>
  <c r="F4101" i="361"/>
  <c r="B4102" i="361"/>
  <c r="F4102" i="361"/>
  <c r="B4103" i="361"/>
  <c r="F4103" i="361"/>
  <c r="B4104" i="361"/>
  <c r="F4104" i="361"/>
  <c r="B4105" i="361"/>
  <c r="B4106" i="361"/>
  <c r="B4107" i="361"/>
  <c r="B4108" i="361"/>
  <c r="B4109" i="361"/>
  <c r="B4110" i="361"/>
  <c r="B4111" i="361"/>
  <c r="B4112" i="361"/>
  <c r="B4113" i="361"/>
  <c r="B4114" i="361"/>
  <c r="B4115" i="361"/>
  <c r="B4116" i="361"/>
  <c r="B4117" i="361"/>
  <c r="B4118" i="361"/>
  <c r="B4119" i="361"/>
  <c r="B4120" i="361"/>
  <c r="B4121" i="361"/>
  <c r="B4122" i="361"/>
  <c r="B4123" i="361"/>
  <c r="B4124" i="361"/>
  <c r="B4125" i="361"/>
  <c r="B4126" i="361"/>
  <c r="B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B4140" i="361"/>
  <c r="F4140" i="361"/>
  <c r="B4141" i="361"/>
  <c r="F4141" i="361"/>
  <c r="B4142" i="361"/>
  <c r="B4143" i="361"/>
  <c r="B4144" i="361"/>
  <c r="F4144" i="361"/>
  <c r="B4145" i="361"/>
  <c r="F4145" i="361"/>
  <c r="B4146" i="361"/>
  <c r="F4146" i="361"/>
  <c r="B4147" i="361"/>
  <c r="F4147" i="361"/>
  <c r="B4148" i="361"/>
  <c r="F4148" i="361"/>
  <c r="B4149" i="361"/>
  <c r="F4149" i="361"/>
  <c r="B4150" i="361"/>
  <c r="F4150" i="361"/>
  <c r="B4151" i="361"/>
  <c r="F4151" i="361"/>
  <c r="B4152" i="361"/>
  <c r="B4153" i="361"/>
  <c r="F4153" i="361"/>
  <c r="B4154" i="361"/>
  <c r="F4154" i="361"/>
  <c r="B4155" i="361"/>
  <c r="F4155" i="361"/>
  <c r="B4156" i="361"/>
  <c r="F4156" i="361"/>
  <c r="B4157" i="361"/>
  <c r="F4157" i="361"/>
  <c r="B4158" i="361"/>
  <c r="F4158" i="361"/>
  <c r="B4159" i="361"/>
  <c r="F4159" i="361"/>
  <c r="B4160" i="361"/>
  <c r="F4160" i="361"/>
  <c r="B4161" i="361"/>
  <c r="B4162" i="361"/>
  <c r="F4162" i="361"/>
  <c r="B4163" i="361"/>
  <c r="F4163" i="361"/>
  <c r="B4164" i="361"/>
  <c r="B4165" i="361"/>
  <c r="B4166" i="361"/>
  <c r="F4166" i="361"/>
  <c r="B4167" i="361"/>
  <c r="F4167" i="361"/>
  <c r="B4168" i="361"/>
  <c r="F4168" i="361"/>
  <c r="B4169" i="361"/>
  <c r="F4169" i="361"/>
  <c r="B4170" i="361"/>
  <c r="F4170" i="361"/>
  <c r="B4171" i="361"/>
  <c r="F4171" i="361"/>
  <c r="B4172" i="361"/>
  <c r="F4172" i="361"/>
  <c r="B4173" i="361"/>
  <c r="F4173" i="361"/>
  <c r="B4174" i="361"/>
  <c r="B4175" i="361"/>
  <c r="B4176" i="361"/>
  <c r="B4177" i="361"/>
  <c r="B4178" i="361"/>
  <c r="B4179" i="361"/>
  <c r="B4180" i="361"/>
  <c r="B4181" i="361"/>
  <c r="B4182" i="361"/>
  <c r="B4183" i="361"/>
  <c r="B4184" i="361"/>
  <c r="B4185" i="361"/>
  <c r="B4186" i="361"/>
  <c r="B4187" i="361"/>
  <c r="B4188" i="361"/>
  <c r="B4189" i="361"/>
  <c r="B4190" i="361"/>
  <c r="B4191" i="361"/>
  <c r="B4192" i="361"/>
  <c r="B4193" i="361"/>
  <c r="B4194" i="361"/>
  <c r="B4195" i="361"/>
  <c r="B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B4209" i="361"/>
  <c r="F4209" i="361"/>
  <c r="B4210" i="361"/>
  <c r="F4210" i="361"/>
  <c r="B4211" i="361"/>
  <c r="B4212" i="361"/>
  <c r="B4213" i="361"/>
  <c r="F4213" i="361"/>
  <c r="B4214" i="361"/>
  <c r="F4214" i="361"/>
  <c r="B4215" i="361"/>
  <c r="F4215" i="361"/>
  <c r="B4216" i="361"/>
  <c r="F4216" i="361"/>
  <c r="B4217" i="361"/>
  <c r="F4217" i="361"/>
  <c r="B4218" i="361"/>
  <c r="F4218" i="361"/>
  <c r="B4219" i="361"/>
  <c r="F4219" i="361"/>
  <c r="B4220" i="361"/>
  <c r="F4220" i="361"/>
  <c r="B4221" i="361"/>
  <c r="B4222" i="361"/>
  <c r="F4222" i="361"/>
  <c r="B4223" i="361"/>
  <c r="F4223" i="361"/>
  <c r="B4224" i="361"/>
  <c r="B4225" i="361"/>
  <c r="B4226" i="361"/>
  <c r="B4227" i="361"/>
  <c r="B4228" i="361"/>
  <c r="B4229" i="361"/>
  <c r="B4230" i="361"/>
  <c r="B4231" i="361"/>
  <c r="B4232" i="361"/>
  <c r="B4233" i="361"/>
  <c r="B4234" i="361"/>
  <c r="B4235" i="361"/>
  <c r="B4236" i="361"/>
  <c r="B4237" i="361"/>
  <c r="B4238" i="361"/>
  <c r="B4239" i="361"/>
  <c r="F4239" i="361"/>
  <c r="B4240" i="361"/>
  <c r="F4240" i="361"/>
  <c r="B4241" i="361"/>
  <c r="F4241" i="361"/>
  <c r="B4242" i="361"/>
  <c r="B4243" i="361"/>
  <c r="B4244" i="361"/>
  <c r="B4245" i="361"/>
  <c r="B4246" i="361"/>
  <c r="B4247" i="361"/>
  <c r="B4248" i="361"/>
  <c r="B4249" i="361"/>
  <c r="B4250" i="361"/>
  <c r="B4251" i="361"/>
  <c r="B4252" i="361"/>
  <c r="B4253" i="361"/>
  <c r="B4254" i="361"/>
  <c r="B4255" i="361"/>
  <c r="B4256" i="361"/>
  <c r="B4257" i="361"/>
  <c r="B4258" i="361"/>
  <c r="F4258" i="361"/>
  <c r="B4259" i="361"/>
  <c r="F4259" i="361"/>
  <c r="B4260" i="361"/>
  <c r="F4260" i="361"/>
  <c r="B4261" i="361"/>
  <c r="F4261" i="361"/>
  <c r="B4262" i="361"/>
  <c r="F4262" i="361"/>
  <c r="B4263" i="361"/>
  <c r="F4263" i="361"/>
  <c r="B4264" i="361"/>
  <c r="F4264" i="361"/>
  <c r="B4265" i="361"/>
  <c r="F4265" i="361"/>
  <c r="B4266" i="361"/>
  <c r="B4267" i="361"/>
  <c r="F4267" i="361"/>
  <c r="B4268" i="361"/>
  <c r="F4268" i="361"/>
  <c r="B4269" i="361"/>
  <c r="B4270" i="361"/>
  <c r="B4271" i="361"/>
  <c r="F4271" i="361"/>
  <c r="B4272" i="361"/>
  <c r="F4272" i="361"/>
  <c r="B4273" i="361"/>
  <c r="F4273" i="361"/>
  <c r="B4274" i="361"/>
  <c r="F4274" i="361"/>
  <c r="B4275" i="361"/>
  <c r="F4275" i="361"/>
  <c r="B4276" i="361"/>
  <c r="F4276" i="361"/>
  <c r="B4277" i="361"/>
  <c r="F4277" i="361"/>
  <c r="B4278" i="361"/>
  <c r="F4278" i="361"/>
  <c r="B4279" i="361"/>
  <c r="B4280" i="361"/>
  <c r="F4280" i="361"/>
  <c r="B4281" i="361"/>
  <c r="F4281" i="361"/>
  <c r="B4282" i="361"/>
  <c r="F4282" i="361"/>
  <c r="B4283" i="361"/>
  <c r="F4283" i="361"/>
  <c r="B4284" i="361"/>
  <c r="F4284" i="361"/>
  <c r="B4285" i="361"/>
  <c r="F4285" i="361"/>
  <c r="B4286" i="361"/>
  <c r="F4286" i="361"/>
  <c r="B4287" i="361"/>
  <c r="F4287" i="361"/>
  <c r="B4288" i="361"/>
  <c r="B4289" i="361"/>
  <c r="F4289" i="361"/>
  <c r="B4290" i="361"/>
  <c r="F4290" i="361"/>
  <c r="B4291" i="361"/>
  <c r="B4292" i="361"/>
  <c r="B4293" i="361"/>
  <c r="F4293" i="361"/>
  <c r="B4294" i="361"/>
  <c r="F4294" i="361"/>
  <c r="B4295" i="361"/>
  <c r="F4295" i="361"/>
  <c r="B4296" i="361"/>
  <c r="F4296" i="361"/>
  <c r="B4297" i="361"/>
  <c r="F4297" i="361"/>
  <c r="B4298" i="361"/>
  <c r="F4298" i="361"/>
  <c r="B4299" i="361"/>
  <c r="F4299" i="361"/>
  <c r="B4300" i="361"/>
  <c r="F4300" i="361"/>
  <c r="B4301" i="361"/>
  <c r="B4302" i="361"/>
  <c r="B4303" i="361"/>
  <c r="B4304" i="361"/>
  <c r="B4305" i="361"/>
  <c r="B4306" i="361"/>
  <c r="B4307" i="361"/>
  <c r="B4308" i="361"/>
  <c r="B4309" i="361"/>
  <c r="B4310" i="361"/>
  <c r="B4311" i="361"/>
  <c r="B4312" i="361"/>
  <c r="B4313" i="361"/>
  <c r="B4314" i="361"/>
  <c r="B4315" i="361"/>
  <c r="B4316" i="361"/>
  <c r="B4317" i="361"/>
  <c r="B4318" i="361"/>
  <c r="B4319" i="361"/>
  <c r="B4320" i="361"/>
  <c r="B4321" i="361"/>
  <c r="B4322" i="361"/>
  <c r="B4323" i="361"/>
  <c r="B4324" i="361"/>
  <c r="F4324" i="361"/>
  <c r="B4325" i="361"/>
  <c r="F4325" i="361"/>
  <c r="B4326" i="361"/>
  <c r="F4326" i="361"/>
  <c r="B4327" i="361"/>
  <c r="F4327" i="361"/>
  <c r="B4328" i="361"/>
  <c r="F4328" i="361"/>
  <c r="B4329" i="361"/>
  <c r="F4329" i="361"/>
  <c r="B4330" i="361"/>
  <c r="F4330" i="361"/>
  <c r="B4331" i="361"/>
  <c r="F4331" i="361"/>
  <c r="B4332" i="361"/>
  <c r="B4333" i="361"/>
  <c r="F4333" i="361"/>
  <c r="B4334" i="361"/>
  <c r="F4334" i="361"/>
  <c r="B4335" i="361"/>
  <c r="B4336" i="361"/>
  <c r="B4337" i="361"/>
  <c r="F4337" i="361"/>
  <c r="B4338" i="361"/>
  <c r="F4338" i="361"/>
  <c r="B4339" i="361"/>
  <c r="F4339" i="361"/>
  <c r="B4340" i="361"/>
  <c r="F4340" i="361"/>
  <c r="B4341" i="361"/>
  <c r="F4341" i="361"/>
  <c r="B4342" i="361"/>
  <c r="F4342" i="361"/>
  <c r="B4343" i="361"/>
  <c r="F4343" i="361"/>
  <c r="B4344" i="361"/>
  <c r="F4344" i="361"/>
  <c r="B4345" i="361"/>
  <c r="B4346" i="361"/>
  <c r="F4346" i="361"/>
  <c r="B4347" i="361"/>
  <c r="F4347" i="361"/>
  <c r="B4348" i="361"/>
  <c r="F4348" i="361"/>
  <c r="B4349" i="361"/>
  <c r="F4349" i="361"/>
  <c r="B4350" i="361"/>
  <c r="F4350" i="361"/>
  <c r="B4351" i="361"/>
  <c r="F4351" i="361"/>
  <c r="B4352" i="361"/>
  <c r="F4352" i="361"/>
  <c r="B4353" i="361"/>
  <c r="F4353" i="361"/>
  <c r="B4354" i="361"/>
  <c r="B4355" i="361"/>
  <c r="F4355" i="361"/>
  <c r="B4356" i="361"/>
  <c r="F4356" i="361"/>
  <c r="B4357" i="361"/>
  <c r="B4358" i="361"/>
  <c r="B4359" i="361"/>
  <c r="F4359" i="361"/>
  <c r="B4360" i="361"/>
  <c r="F4360" i="361"/>
  <c r="B4361" i="361"/>
  <c r="F4361" i="361"/>
  <c r="B4362" i="361"/>
  <c r="F4362" i="361"/>
  <c r="B4363" i="361"/>
  <c r="F4363" i="361"/>
  <c r="B4364" i="361"/>
  <c r="F4364" i="361"/>
  <c r="B4365" i="361"/>
  <c r="F4365" i="361"/>
  <c r="B4366" i="361"/>
  <c r="F4366" i="361"/>
  <c r="B4367" i="361"/>
  <c r="B4368" i="361"/>
  <c r="B4369" i="361"/>
  <c r="B4370" i="361"/>
  <c r="B4371" i="361"/>
  <c r="B4372" i="361"/>
  <c r="B4373" i="361"/>
  <c r="B4374" i="361"/>
  <c r="B4375" i="361"/>
  <c r="B4376" i="361"/>
  <c r="B4377" i="361"/>
  <c r="B4378" i="361"/>
  <c r="B4379" i="361"/>
  <c r="B4380" i="361"/>
  <c r="B4381" i="361"/>
  <c r="B4382" i="361"/>
  <c r="B4383" i="361"/>
  <c r="B4384" i="361"/>
  <c r="B4385" i="361"/>
  <c r="B4386" i="361"/>
  <c r="B4387" i="361"/>
  <c r="B4388" i="361"/>
  <c r="B4389" i="361"/>
  <c r="B4390" i="361"/>
  <c r="F4390" i="361"/>
  <c r="B4391" i="361"/>
  <c r="F4391" i="361"/>
  <c r="B4392" i="361"/>
  <c r="F4392" i="361"/>
  <c r="B4393" i="361"/>
  <c r="F4393" i="361"/>
  <c r="B4394" i="361"/>
  <c r="F4394" i="361"/>
  <c r="B4395" i="361"/>
  <c r="F4395" i="361"/>
  <c r="B4396" i="361"/>
  <c r="F4396" i="361"/>
  <c r="B4397" i="361"/>
  <c r="F4397" i="361"/>
  <c r="B4398" i="361"/>
  <c r="B4399" i="361"/>
  <c r="F4399" i="361"/>
  <c r="B4400" i="361"/>
  <c r="F4400" i="361"/>
  <c r="B4401" i="361"/>
  <c r="B4402" i="361"/>
  <c r="B4403" i="361"/>
  <c r="F4403" i="361"/>
  <c r="B4404" i="361"/>
  <c r="F4404" i="361"/>
  <c r="B4405" i="361"/>
  <c r="F4405" i="361"/>
  <c r="B4406" i="361"/>
  <c r="F4406" i="361"/>
  <c r="B4407" i="361"/>
  <c r="F4407" i="361"/>
  <c r="B4408" i="361"/>
  <c r="F4408" i="361"/>
  <c r="B4409" i="361"/>
  <c r="F4409" i="361"/>
  <c r="B4410" i="361"/>
  <c r="F4410" i="361"/>
  <c r="B4411" i="361"/>
  <c r="B4412" i="361"/>
  <c r="F4412" i="361"/>
  <c r="B4413" i="361"/>
  <c r="F4413" i="361"/>
  <c r="B4414" i="361"/>
  <c r="F4414" i="361"/>
  <c r="B4415" i="361"/>
  <c r="F4415" i="361"/>
  <c r="B4416" i="361"/>
  <c r="F4416" i="361"/>
  <c r="B4417" i="361"/>
  <c r="F4417" i="361"/>
  <c r="B4418" i="361"/>
  <c r="F4418" i="361"/>
  <c r="B4419" i="361"/>
  <c r="F4419" i="361"/>
  <c r="B4420" i="361"/>
  <c r="B4421" i="361"/>
  <c r="F4421" i="361"/>
  <c r="B4422" i="361"/>
  <c r="F4422" i="361"/>
  <c r="B4423" i="361"/>
  <c r="B4424" i="361"/>
  <c r="B4425" i="361"/>
  <c r="F4425" i="361"/>
  <c r="B4426" i="361"/>
  <c r="F4426" i="361"/>
  <c r="B4427" i="361"/>
  <c r="F4427" i="361"/>
  <c r="B4428" i="361"/>
  <c r="F4428" i="361"/>
  <c r="B4429" i="361"/>
  <c r="F4429" i="361"/>
  <c r="B4430" i="361"/>
  <c r="F4430" i="361"/>
  <c r="B4431" i="361"/>
  <c r="F4431" i="361"/>
  <c r="B4432" i="361"/>
  <c r="F4432" i="361"/>
  <c r="B4433" i="361"/>
  <c r="B4434" i="361"/>
  <c r="B4435" i="361"/>
  <c r="B4436" i="361"/>
  <c r="B4437" i="361"/>
  <c r="B4438" i="361"/>
  <c r="B4439" i="361"/>
  <c r="B4440" i="361"/>
  <c r="B4441" i="361"/>
  <c r="B4442" i="361"/>
  <c r="B4443" i="361"/>
  <c r="B4444" i="361"/>
  <c r="B4445" i="361"/>
  <c r="B4446" i="361"/>
  <c r="B4447" i="361"/>
  <c r="B4448" i="361"/>
  <c r="B4449" i="361"/>
  <c r="B4450" i="361"/>
  <c r="B4451" i="361"/>
  <c r="B4452" i="361"/>
  <c r="B4453" i="361"/>
  <c r="B4454" i="361"/>
  <c r="B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B4468" i="361"/>
  <c r="F4468" i="361"/>
  <c r="B4469" i="361"/>
  <c r="F4469" i="361"/>
  <c r="B4470" i="361"/>
  <c r="B4471" i="361"/>
  <c r="B4472" i="361"/>
  <c r="F4472" i="361"/>
  <c r="B4473" i="361"/>
  <c r="F4473" i="361"/>
  <c r="B4474" i="361"/>
  <c r="F4474" i="361"/>
  <c r="B4475" i="361"/>
  <c r="F4475" i="361"/>
  <c r="B4476" i="361"/>
  <c r="F4476" i="361"/>
  <c r="B4477" i="361"/>
  <c r="F4477" i="361"/>
  <c r="B4478" i="361"/>
  <c r="F4478" i="361"/>
  <c r="B4479" i="361"/>
  <c r="F4479" i="361"/>
  <c r="B4480" i="361"/>
  <c r="B4481" i="361"/>
  <c r="F4481" i="361"/>
  <c r="B4482" i="361"/>
  <c r="F4482" i="361"/>
  <c r="B4483" i="361"/>
  <c r="B4484" i="361"/>
  <c r="B4485" i="361"/>
  <c r="B4486" i="361"/>
  <c r="B4487" i="361"/>
  <c r="B4488" i="361"/>
  <c r="B4489" i="361"/>
  <c r="B4490" i="361"/>
  <c r="B4491" i="361"/>
  <c r="B4492" i="361"/>
  <c r="B4493" i="361"/>
  <c r="B4494" i="361"/>
  <c r="B4495" i="361"/>
  <c r="B4496" i="361"/>
  <c r="B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B4510" i="361"/>
  <c r="F4510" i="361"/>
  <c r="B4511" i="361"/>
  <c r="F4511" i="361"/>
  <c r="B4512" i="361"/>
  <c r="B4513" i="361"/>
  <c r="B4514" i="361"/>
  <c r="F4514" i="361"/>
  <c r="B4515" i="361"/>
  <c r="F4515" i="361"/>
  <c r="B4516" i="361"/>
  <c r="F4516" i="361"/>
  <c r="B4517" i="361"/>
  <c r="F4517" i="361"/>
  <c r="B4518" i="361"/>
  <c r="F4518" i="361"/>
  <c r="B4519" i="361"/>
  <c r="F4519" i="361"/>
  <c r="B4520" i="361"/>
  <c r="F4520" i="361"/>
  <c r="B4521" i="361"/>
  <c r="F4521" i="361"/>
  <c r="B4522" i="361"/>
  <c r="B4523" i="361"/>
  <c r="F4523" i="361"/>
  <c r="B4524" i="361"/>
  <c r="F4524" i="361"/>
  <c r="B4525" i="361"/>
  <c r="B4526" i="361"/>
  <c r="B4527" i="361"/>
  <c r="B4528" i="361"/>
  <c r="B4529" i="361"/>
  <c r="B4530" i="361"/>
  <c r="B4531" i="361"/>
  <c r="B4532" i="361"/>
  <c r="B4533" i="361"/>
  <c r="B4534" i="361"/>
  <c r="B4535" i="361"/>
  <c r="B4536" i="361"/>
  <c r="B4537" i="361"/>
  <c r="B4538" i="361"/>
  <c r="B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B4552" i="361"/>
  <c r="F4552" i="361"/>
  <c r="B4553" i="361"/>
  <c r="F4553" i="361"/>
  <c r="B4554" i="361"/>
  <c r="B4555" i="361"/>
  <c r="B4556" i="361"/>
  <c r="F4556" i="361"/>
  <c r="B4557" i="361"/>
  <c r="F4557" i="361"/>
  <c r="B4558" i="361"/>
  <c r="F4558" i="361"/>
  <c r="B4559" i="361"/>
  <c r="F4559" i="361"/>
  <c r="B4560" i="361"/>
  <c r="F4560" i="361"/>
  <c r="B4561" i="361"/>
  <c r="F4561" i="361"/>
  <c r="B4562" i="361"/>
  <c r="F4562" i="361"/>
  <c r="B4563" i="361"/>
  <c r="F4563" i="361"/>
  <c r="B4564" i="361"/>
  <c r="B4565" i="361"/>
  <c r="F4565" i="361"/>
  <c r="B4566" i="361"/>
  <c r="F4566" i="361"/>
  <c r="B4567" i="361"/>
  <c r="B4568" i="361"/>
  <c r="B4569" i="361"/>
  <c r="B4570" i="361"/>
  <c r="B4571" i="361"/>
  <c r="B4572" i="361"/>
  <c r="B4573" i="361"/>
  <c r="B4574" i="361"/>
  <c r="B4575" i="361"/>
  <c r="B4576" i="361"/>
  <c r="B4577" i="361"/>
  <c r="B4578" i="361"/>
  <c r="B4579" i="361"/>
  <c r="B4580" i="361"/>
  <c r="B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B4594" i="361"/>
  <c r="F4594" i="361"/>
  <c r="B4595" i="361"/>
  <c r="F4595" i="361"/>
  <c r="B4596" i="361"/>
  <c r="B4597" i="361"/>
  <c r="B4598" i="361"/>
  <c r="F4598" i="361"/>
  <c r="B4599" i="361"/>
  <c r="F4599" i="361"/>
  <c r="B4600" i="361"/>
  <c r="F4600" i="361"/>
  <c r="B4601" i="361"/>
  <c r="F4601" i="361"/>
  <c r="B4602" i="361"/>
  <c r="F4602" i="361"/>
  <c r="B4603" i="361"/>
  <c r="F4603" i="361"/>
  <c r="B4604" i="361"/>
  <c r="F4604" i="361"/>
  <c r="B4605" i="361"/>
  <c r="F4605" i="361"/>
  <c r="B4606" i="361"/>
  <c r="B4607" i="361"/>
  <c r="F4607" i="361"/>
  <c r="B4608" i="361"/>
  <c r="F4608" i="361"/>
  <c r="B4609" i="361"/>
  <c r="F4609" i="361"/>
  <c r="B4610" i="361"/>
  <c r="F4610" i="361"/>
  <c r="B4611" i="361"/>
  <c r="F4611" i="361"/>
  <c r="B4612" i="361"/>
  <c r="F4612" i="361"/>
  <c r="B4613" i="361"/>
  <c r="F4613" i="361"/>
  <c r="B4614" i="361"/>
  <c r="F4614" i="361"/>
  <c r="B4615" i="361"/>
  <c r="B4616" i="361"/>
  <c r="F4616" i="361"/>
  <c r="B4617" i="361"/>
  <c r="F4617" i="361"/>
  <c r="B4618" i="361"/>
  <c r="B4619" i="361"/>
  <c r="B4620" i="361"/>
  <c r="F4620" i="361"/>
  <c r="B4621" i="361"/>
  <c r="F4621" i="361"/>
  <c r="B4622" i="361"/>
  <c r="F4622" i="361"/>
  <c r="B4623" i="361"/>
  <c r="F4623" i="361"/>
  <c r="B4624" i="361"/>
  <c r="F4624" i="361"/>
  <c r="B4625" i="361"/>
  <c r="F4625" i="361"/>
  <c r="B4626" i="361"/>
  <c r="F4626" i="361"/>
  <c r="B4627" i="361"/>
  <c r="F4627" i="361"/>
  <c r="B4628" i="361"/>
  <c r="B4629" i="361"/>
  <c r="B4630" i="361"/>
  <c r="B4631" i="361"/>
  <c r="B4632" i="361"/>
  <c r="B4633" i="361"/>
  <c r="B4634" i="361"/>
  <c r="B4635" i="361"/>
  <c r="B4636" i="361"/>
  <c r="B4637" i="361"/>
  <c r="B4638" i="361"/>
  <c r="B4639" i="361"/>
  <c r="B4640" i="361"/>
  <c r="B4641" i="361"/>
  <c r="B4642" i="361"/>
  <c r="B4643" i="361"/>
  <c r="B4644" i="361"/>
  <c r="B4645" i="361"/>
  <c r="B4646" i="361"/>
  <c r="B4647" i="361"/>
  <c r="B4648" i="361"/>
  <c r="B4649" i="361"/>
  <c r="B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B4663" i="361"/>
  <c r="F4663" i="361"/>
  <c r="B4664" i="361"/>
  <c r="F4664" i="361"/>
  <c r="B4665" i="361"/>
  <c r="B4666" i="361"/>
  <c r="B4667" i="361"/>
  <c r="F4667" i="361"/>
  <c r="B4668" i="361"/>
  <c r="F4668" i="361"/>
  <c r="B4669" i="361"/>
  <c r="F4669" i="361"/>
  <c r="B4670" i="361"/>
  <c r="F4670" i="361"/>
  <c r="B4671" i="361"/>
  <c r="F4671" i="361"/>
  <c r="B4672" i="361"/>
  <c r="F4672" i="361"/>
  <c r="B4673" i="361"/>
  <c r="F4673" i="361"/>
  <c r="B4674" i="361"/>
  <c r="F4674" i="361"/>
  <c r="B4675" i="361"/>
  <c r="B4676" i="361"/>
  <c r="F4676" i="361"/>
  <c r="B4677" i="361"/>
  <c r="F4677" i="361"/>
  <c r="B4678" i="361"/>
  <c r="F4678" i="361"/>
  <c r="B4679" i="361"/>
  <c r="F4679" i="361"/>
  <c r="B4680" i="361"/>
  <c r="F4680" i="361"/>
  <c r="B4681" i="361"/>
  <c r="F4681" i="361"/>
  <c r="B4682" i="361"/>
  <c r="F4682" i="361"/>
  <c r="B4683" i="361"/>
  <c r="F4683" i="361"/>
  <c r="B4684" i="361"/>
  <c r="B4685" i="361"/>
  <c r="F4685" i="361"/>
  <c r="B4686" i="361"/>
  <c r="F4686" i="361"/>
  <c r="B4687" i="361"/>
  <c r="B4688" i="361"/>
  <c r="B4689" i="361"/>
  <c r="F4689" i="361"/>
  <c r="B4690" i="361"/>
  <c r="F4690" i="361"/>
  <c r="B4691" i="361"/>
  <c r="F4691" i="361"/>
  <c r="B4692" i="361"/>
  <c r="F4692" i="361"/>
  <c r="B4693" i="361"/>
  <c r="F4693" i="361"/>
  <c r="B4694" i="361"/>
  <c r="F4694" i="361"/>
  <c r="B4695" i="361"/>
  <c r="F4695" i="361"/>
  <c r="B4696" i="361"/>
  <c r="F4696" i="361"/>
  <c r="B4697" i="361"/>
  <c r="B4698" i="361"/>
  <c r="B4699" i="361"/>
  <c r="B4700" i="361"/>
  <c r="B4701" i="361"/>
  <c r="B4702" i="361"/>
  <c r="B4703" i="361"/>
  <c r="B4704" i="361"/>
  <c r="B4705" i="361"/>
  <c r="B4706" i="361"/>
  <c r="B4707" i="361"/>
  <c r="B4708" i="361"/>
  <c r="B4709" i="361"/>
  <c r="B4710" i="361"/>
  <c r="B4711" i="361"/>
  <c r="B4712" i="361"/>
  <c r="B4713" i="361"/>
  <c r="B4714" i="361"/>
  <c r="B4715" i="361"/>
  <c r="B4716" i="361"/>
  <c r="B4717" i="361"/>
  <c r="B4718" i="361"/>
  <c r="B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B4732" i="361"/>
  <c r="F4732" i="361"/>
  <c r="B4733" i="361"/>
  <c r="F4733" i="361"/>
  <c r="B4734" i="361"/>
  <c r="B4735" i="361"/>
  <c r="B4736" i="361"/>
  <c r="F4736" i="361"/>
  <c r="B4737" i="361"/>
  <c r="F4737" i="361"/>
  <c r="B4738" i="361"/>
  <c r="F4738" i="361"/>
  <c r="B4739" i="361"/>
  <c r="F4739" i="361"/>
  <c r="B4740" i="361"/>
  <c r="F4740" i="361"/>
  <c r="B4741" i="361"/>
  <c r="F4741" i="361"/>
  <c r="B4742" i="361"/>
  <c r="F4742" i="361"/>
  <c r="B4743" i="361"/>
  <c r="F4743" i="361"/>
  <c r="B4744" i="361"/>
  <c r="B4745" i="361"/>
  <c r="F4745" i="361"/>
  <c r="B4746" i="361"/>
  <c r="F4746" i="361"/>
  <c r="B4747" i="361"/>
  <c r="F4747" i="361"/>
  <c r="B4748" i="361"/>
  <c r="F4748" i="361"/>
  <c r="B4749" i="361"/>
  <c r="F4749" i="361"/>
  <c r="B4750" i="361"/>
  <c r="F4750" i="361"/>
  <c r="B4751" i="361"/>
  <c r="F4751" i="361"/>
  <c r="B4752" i="361"/>
  <c r="F4752" i="361"/>
  <c r="B4753" i="361"/>
  <c r="B4754" i="361"/>
  <c r="F4754" i="361"/>
  <c r="B4755" i="361"/>
  <c r="F4755" i="361"/>
  <c r="B4756" i="361"/>
  <c r="B4757" i="361"/>
  <c r="B4758" i="361"/>
  <c r="F4758" i="361"/>
  <c r="B4759" i="361"/>
  <c r="F4759" i="361"/>
  <c r="B4760" i="361"/>
  <c r="F4760" i="361"/>
  <c r="B4761" i="361"/>
  <c r="F4761" i="361"/>
  <c r="B4762" i="361"/>
  <c r="F4762" i="361"/>
  <c r="B4763" i="361"/>
  <c r="F4763" i="361"/>
  <c r="B4764" i="361"/>
  <c r="F4764" i="361"/>
  <c r="B4765" i="361"/>
  <c r="F4765" i="361"/>
  <c r="B4766" i="361"/>
  <c r="B4767" i="361"/>
  <c r="B4768" i="361"/>
  <c r="B4769" i="361"/>
  <c r="B4770" i="361"/>
  <c r="B4771" i="361"/>
  <c r="B4772" i="361"/>
  <c r="B4773" i="361"/>
  <c r="B4774" i="361"/>
  <c r="B4775" i="361"/>
  <c r="B4776" i="361"/>
  <c r="B4777" i="361"/>
  <c r="B4778" i="361"/>
  <c r="B4779" i="361"/>
  <c r="B4780" i="361"/>
  <c r="B4781" i="361"/>
  <c r="B4782" i="361"/>
  <c r="B4783" i="361"/>
  <c r="B4784" i="361"/>
  <c r="B4785" i="361"/>
  <c r="B4786" i="361"/>
  <c r="B4787" i="361"/>
  <c r="B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B4801" i="361"/>
  <c r="F4801" i="361"/>
  <c r="B4802" i="361"/>
  <c r="F4802" i="361"/>
  <c r="B4803" i="361"/>
  <c r="B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B4817" i="361"/>
  <c r="F4817" i="361"/>
  <c r="B4818" i="361"/>
  <c r="F4818" i="361"/>
  <c r="B4819" i="361"/>
  <c r="B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B4833" i="361"/>
  <c r="F4833" i="361"/>
  <c r="B4834" i="361"/>
  <c r="F4834" i="361"/>
  <c r="B4835" i="361"/>
  <c r="B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B4849" i="361"/>
  <c r="F4849" i="361"/>
  <c r="B4850" i="361"/>
  <c r="F4850" i="361"/>
  <c r="B4851" i="361"/>
  <c r="B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B4865" i="361"/>
  <c r="F4865" i="361"/>
  <c r="B4866" i="361"/>
  <c r="F4866" i="361"/>
  <c r="B4867" i="361"/>
  <c r="B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B4881" i="361"/>
  <c r="F4881" i="361"/>
  <c r="B4882" i="361"/>
  <c r="F4882" i="361"/>
  <c r="B4883" i="361"/>
  <c r="B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B4897" i="361"/>
  <c r="F4897" i="361"/>
  <c r="B4898" i="361"/>
  <c r="F4898" i="361"/>
  <c r="B4899" i="361"/>
  <c r="B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B4913" i="361"/>
  <c r="F4913" i="361"/>
  <c r="B4914" i="361"/>
  <c r="F4914" i="361"/>
  <c r="B4915" i="361"/>
  <c r="B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B4929" i="361"/>
  <c r="F4929" i="361"/>
  <c r="B4930" i="361"/>
  <c r="F4930" i="361"/>
  <c r="B4931" i="361"/>
  <c r="B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B4945" i="361"/>
  <c r="F4945" i="361"/>
  <c r="B4946" i="361"/>
  <c r="F4946" i="361"/>
  <c r="B4947" i="361"/>
  <c r="B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B4961" i="361"/>
  <c r="F4961" i="361"/>
  <c r="B4962" i="361"/>
  <c r="F4962" i="361"/>
  <c r="B4963" i="361"/>
  <c r="B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B4977" i="361"/>
  <c r="F4977" i="361"/>
  <c r="B4978" i="361"/>
  <c r="F4978" i="361"/>
  <c r="B4979" i="361"/>
  <c r="B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B4993" i="361"/>
  <c r="F4993" i="361"/>
  <c r="B4994" i="361"/>
  <c r="F4994" i="361"/>
  <c r="B4995" i="361"/>
  <c r="B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B5009" i="361"/>
  <c r="F5009" i="361"/>
  <c r="B5010" i="361"/>
  <c r="F5010" i="361"/>
  <c r="B5011" i="361"/>
  <c r="B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B5025" i="361"/>
  <c r="F5025" i="361"/>
  <c r="B5026" i="361"/>
  <c r="F5026" i="361"/>
  <c r="B5027" i="361"/>
  <c r="B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B5041" i="361"/>
  <c r="F5041" i="361"/>
  <c r="B5042" i="361"/>
  <c r="F5042" i="361"/>
  <c r="B5043" i="361"/>
  <c r="B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B5057" i="361"/>
  <c r="F5057" i="361"/>
  <c r="B5058" i="361"/>
  <c r="F5058" i="361"/>
  <c r="B5059" i="361"/>
  <c r="B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B5073" i="361"/>
  <c r="F5073" i="361"/>
  <c r="B5074" i="361"/>
  <c r="F5074" i="361"/>
  <c r="B5075" i="361"/>
  <c r="B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B5089" i="361"/>
  <c r="F5089" i="361"/>
  <c r="B5090" i="361"/>
  <c r="F5090" i="361"/>
  <c r="B5091" i="361"/>
  <c r="B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B5105" i="361"/>
  <c r="F5105" i="361"/>
  <c r="B5106" i="361"/>
  <c r="F5106" i="361"/>
  <c r="B5107" i="361"/>
  <c r="B5108" i="361"/>
  <c r="B5109" i="361"/>
  <c r="F5109" i="361"/>
  <c r="B5110" i="361"/>
  <c r="F5110" i="361"/>
  <c r="B5111" i="361"/>
  <c r="F5111" i="361"/>
  <c r="B5112" i="361"/>
  <c r="B5113" i="361"/>
  <c r="B5114" i="361"/>
  <c r="B5115" i="361"/>
  <c r="B5116" i="361"/>
  <c r="B5117" i="361"/>
  <c r="B5118" i="361"/>
  <c r="B5119" i="361"/>
  <c r="B5120" i="361"/>
  <c r="B5121" i="361"/>
  <c r="B5122" i="361"/>
  <c r="B5123" i="361"/>
  <c r="B5124" i="361"/>
  <c r="B5125" i="361"/>
  <c r="B5126" i="361"/>
  <c r="B5127" i="361"/>
  <c r="B5128" i="361"/>
  <c r="B5129" i="361"/>
  <c r="B5130" i="361"/>
  <c r="B5131" i="361"/>
  <c r="B5132" i="361"/>
  <c r="B5133" i="361"/>
  <c r="B5134" i="361"/>
  <c r="B5135" i="361"/>
  <c r="B5136" i="361"/>
  <c r="B5137" i="361"/>
  <c r="B5138" i="361"/>
  <c r="B5139" i="361"/>
  <c r="B5140" i="361"/>
  <c r="B5141" i="361"/>
  <c r="B5142" i="361"/>
  <c r="B5143" i="361"/>
  <c r="B5144" i="361"/>
  <c r="B5145" i="361"/>
  <c r="B5146" i="361"/>
  <c r="B5147" i="361"/>
  <c r="B5148" i="361"/>
  <c r="B5149" i="361"/>
  <c r="B5150" i="361"/>
  <c r="B5151" i="361"/>
  <c r="B5152" i="361"/>
  <c r="B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B5178" i="361"/>
  <c r="F5178" i="361"/>
  <c r="B5179" i="361"/>
  <c r="F5179" i="361"/>
  <c r="B5180" i="361"/>
  <c r="F5180" i="361"/>
  <c r="B5181" i="361"/>
  <c r="F5181" i="361"/>
  <c r="B5182" i="361"/>
  <c r="F5182" i="361"/>
  <c r="B5183" i="361"/>
  <c r="B5184" i="361"/>
  <c r="F5184" i="361"/>
  <c r="B5185" i="361"/>
  <c r="F5185" i="361"/>
  <c r="B5186" i="361"/>
  <c r="F5186" i="361"/>
  <c r="B5187" i="361"/>
  <c r="F5187" i="361"/>
  <c r="B5188" i="361"/>
  <c r="F5188" i="361"/>
  <c r="B5189" i="361"/>
  <c r="B5190" i="361"/>
  <c r="F5190" i="361"/>
  <c r="B5191" i="361"/>
  <c r="F5191" i="361"/>
  <c r="B5192" i="361"/>
  <c r="F5192" i="361"/>
  <c r="B5193" i="361"/>
  <c r="F5193" i="361"/>
  <c r="B5194" i="361"/>
  <c r="F5194" i="361"/>
  <c r="B5195" i="361"/>
  <c r="B5196" i="361"/>
  <c r="F5196" i="361"/>
  <c r="B5197" i="361"/>
  <c r="F5197" i="361"/>
  <c r="B5198" i="361"/>
  <c r="F5198" i="361"/>
  <c r="B5199" i="361"/>
  <c r="F5199" i="361"/>
  <c r="B5200" i="361"/>
  <c r="F5200" i="361"/>
  <c r="B5201" i="361"/>
  <c r="B5202" i="361"/>
  <c r="B5203" i="361"/>
  <c r="B5204" i="361"/>
  <c r="B5205" i="361"/>
  <c r="B5206" i="361"/>
  <c r="B5207" i="361"/>
  <c r="B5208" i="361"/>
  <c r="F5208" i="361"/>
  <c r="B5209" i="361"/>
  <c r="F5209" i="361"/>
  <c r="B5210" i="361"/>
  <c r="F5210" i="361"/>
  <c r="B5211" i="361"/>
  <c r="F5211" i="361"/>
  <c r="B5212" i="361"/>
  <c r="F5212" i="361"/>
  <c r="B5213" i="361"/>
  <c r="B5214" i="361"/>
  <c r="F5214" i="361"/>
  <c r="B5215" i="361"/>
  <c r="F5215" i="361"/>
  <c r="B5216" i="361"/>
  <c r="F5216" i="361"/>
  <c r="B5217" i="361"/>
  <c r="F5217" i="361"/>
  <c r="B5218" i="361"/>
  <c r="F5218" i="361"/>
  <c r="B5219" i="361"/>
  <c r="B5220" i="361"/>
  <c r="F5220" i="361"/>
  <c r="B5221" i="361"/>
  <c r="F5221" i="361"/>
  <c r="B5222" i="361"/>
  <c r="F5222" i="361"/>
  <c r="B5223" i="361"/>
  <c r="F5223" i="361"/>
  <c r="B5224" i="361"/>
  <c r="F5224" i="361"/>
  <c r="B5225" i="361"/>
  <c r="B5226" i="361"/>
  <c r="F5226" i="361"/>
  <c r="B5227" i="361"/>
  <c r="F5227" i="361"/>
  <c r="B5228" i="361"/>
  <c r="F5228" i="361"/>
  <c r="B5229" i="361"/>
  <c r="F5229" i="361"/>
  <c r="B5230" i="361"/>
  <c r="F5230" i="361"/>
  <c r="B5231" i="361"/>
  <c r="B5232" i="361"/>
  <c r="F5232" i="361"/>
  <c r="B5233" i="361"/>
  <c r="F5233" i="361"/>
  <c r="B5234" i="361"/>
  <c r="F5234" i="361"/>
  <c r="B5235" i="361"/>
  <c r="F5235" i="361"/>
  <c r="B5236" i="361"/>
  <c r="F5236" i="361"/>
  <c r="B5237" i="361"/>
  <c r="B5238" i="361"/>
  <c r="B5239" i="361"/>
  <c r="B5240" i="361"/>
  <c r="B5241" i="361"/>
  <c r="B5242" i="361"/>
  <c r="B5243" i="361"/>
  <c r="B5244" i="361"/>
  <c r="B5245" i="361"/>
  <c r="B5246" i="361"/>
  <c r="B5247" i="361"/>
  <c r="B5248" i="361"/>
  <c r="B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F5314" i="361"/>
  <c r="B5315" i="361"/>
  <c r="F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F5334" i="361"/>
  <c r="B5335" i="361"/>
  <c r="F5335" i="361"/>
  <c r="B5336" i="361"/>
  <c r="F5336" i="361"/>
  <c r="B5337" i="361"/>
  <c r="F5337" i="361"/>
  <c r="B5338" i="361"/>
  <c r="F5338" i="361"/>
  <c r="B5339" i="361"/>
  <c r="F5339" i="361"/>
  <c r="B5340" i="361"/>
  <c r="F5340" i="361"/>
  <c r="B5341" i="361"/>
  <c r="F5341" i="361"/>
  <c r="B5342" i="361"/>
  <c r="F5342" i="361"/>
  <c r="B5343" i="361"/>
  <c r="F5343" i="361"/>
  <c r="B5344" i="361"/>
  <c r="F5344" i="361"/>
  <c r="B5345" i="361"/>
  <c r="F5345" i="361"/>
  <c r="B5346" i="361"/>
  <c r="F5346" i="361"/>
  <c r="B5347" i="361"/>
  <c r="F5347" i="361"/>
  <c r="B5348" i="361"/>
  <c r="F5348" i="361"/>
  <c r="B5349" i="361"/>
  <c r="F5349" i="361"/>
  <c r="B5350" i="361"/>
  <c r="F5350" i="361"/>
  <c r="B5351" i="361"/>
  <c r="F5351" i="361"/>
  <c r="B5352" i="361"/>
  <c r="F5352" i="361"/>
  <c r="B5353" i="361"/>
  <c r="F5353" i="361"/>
  <c r="B5354" i="361"/>
  <c r="F5354" i="361"/>
  <c r="B5355" i="361"/>
  <c r="F5355" i="361"/>
  <c r="B5356" i="361"/>
  <c r="F5356" i="361"/>
  <c r="B5357" i="361"/>
  <c r="F5357" i="361"/>
  <c r="B5358" i="361"/>
  <c r="F5358" i="361"/>
  <c r="B5359" i="361"/>
  <c r="F5359" i="361"/>
  <c r="B5360" i="361"/>
  <c r="B5361" i="361"/>
  <c r="B5362" i="361"/>
  <c r="B5363" i="361"/>
  <c r="B5364" i="361"/>
  <c r="B5365" i="361"/>
  <c r="B5366" i="361"/>
  <c r="B5367" i="361"/>
  <c r="B5368" i="361"/>
  <c r="F5368" i="361"/>
  <c r="B5369" i="361"/>
  <c r="F5369" i="361"/>
  <c r="B5370" i="361"/>
  <c r="F5370" i="361"/>
  <c r="B5371" i="361"/>
  <c r="F5371" i="361"/>
  <c r="B5372" i="361"/>
  <c r="F5372" i="361"/>
  <c r="B5373" i="361"/>
  <c r="F5373" i="361"/>
  <c r="B5374" i="361"/>
  <c r="F5374" i="361"/>
  <c r="B5375" i="361"/>
  <c r="F5375" i="361"/>
  <c r="B5376" i="361"/>
  <c r="B5377" i="361"/>
  <c r="B5378" i="361"/>
  <c r="F5378" i="361"/>
  <c r="B5379" i="361"/>
  <c r="F5379" i="361"/>
  <c r="B5380" i="361"/>
  <c r="F5380" i="361"/>
  <c r="B5381" i="361"/>
  <c r="F5381" i="361"/>
  <c r="B5382" i="361"/>
  <c r="F5382" i="361"/>
  <c r="B5383" i="361"/>
  <c r="F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F5421" i="361"/>
  <c r="B5422" i="361"/>
  <c r="F5422" i="361"/>
  <c r="B5423" i="361"/>
  <c r="F5423" i="361"/>
  <c r="B5424" i="361"/>
  <c r="F5424" i="361"/>
  <c r="B5425" i="361"/>
  <c r="F5425" i="361"/>
  <c r="B5426" i="361"/>
  <c r="F5426" i="361"/>
  <c r="B5427" i="361"/>
  <c r="F5427" i="361"/>
  <c r="B5428" i="361"/>
  <c r="F5428" i="361"/>
  <c r="B5429" i="361"/>
  <c r="F5429" i="361"/>
  <c r="B5430" i="361"/>
  <c r="F5430" i="361"/>
  <c r="B5431" i="361"/>
  <c r="F5431" i="361"/>
  <c r="B5432" i="361"/>
  <c r="F5432" i="361"/>
  <c r="B5433" i="361"/>
  <c r="F5433" i="361"/>
  <c r="B5434" i="361"/>
  <c r="F5434" i="361"/>
  <c r="B5435" i="361"/>
  <c r="B5436" i="361"/>
  <c r="B5437" i="361"/>
  <c r="B5438" i="361"/>
  <c r="F5438" i="361"/>
  <c r="B5439" i="361"/>
  <c r="F5439" i="361"/>
  <c r="B5440" i="361"/>
  <c r="F5440" i="361"/>
  <c r="B5441" i="361"/>
  <c r="F5441" i="361"/>
  <c r="B5442" i="361"/>
  <c r="F5442" i="361"/>
  <c r="B5443" i="361"/>
  <c r="F5443" i="361"/>
  <c r="B5444" i="361"/>
  <c r="F5444" i="361"/>
  <c r="B5445" i="361"/>
  <c r="F5445" i="361"/>
  <c r="B5446" i="361"/>
  <c r="F5446" i="361"/>
  <c r="B5447" i="361"/>
  <c r="F5447" i="361"/>
  <c r="B5448" i="361"/>
  <c r="F5448" i="361"/>
  <c r="B5449" i="361"/>
  <c r="F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B5481" i="361"/>
  <c r="F5481" i="361"/>
  <c r="B5482" i="361"/>
  <c r="F5482" i="361"/>
  <c r="B5483" i="361"/>
  <c r="F5483" i="361"/>
  <c r="B5484" i="361"/>
  <c r="F5484" i="361"/>
  <c r="B5485" i="361"/>
  <c r="F5485" i="361"/>
  <c r="B5486" i="361"/>
  <c r="B5487" i="361"/>
  <c r="F5487" i="361"/>
  <c r="B5488" i="361"/>
  <c r="F5488" i="361"/>
  <c r="B5489" i="361"/>
  <c r="F5489" i="361"/>
  <c r="B5490" i="361"/>
  <c r="F5490" i="361"/>
  <c r="B5491" i="361"/>
  <c r="F5491" i="361"/>
  <c r="B5492" i="361"/>
  <c r="B5493" i="361"/>
  <c r="F5493" i="361"/>
  <c r="B5494" i="361"/>
  <c r="F5494" i="361"/>
  <c r="B5495" i="361"/>
  <c r="F5495" i="361"/>
  <c r="B5496" i="361"/>
  <c r="F5496" i="361"/>
  <c r="B5497" i="361"/>
  <c r="F5497" i="361"/>
  <c r="B5498" i="361"/>
  <c r="B5499" i="361"/>
  <c r="B5500" i="361"/>
  <c r="B5501" i="361"/>
  <c r="B5502" i="361"/>
  <c r="B5503" i="361"/>
  <c r="B5504" i="361"/>
  <c r="B5505" i="361"/>
  <c r="B5506" i="361"/>
  <c r="B5507" i="361"/>
  <c r="B5508" i="361"/>
  <c r="B5509" i="361"/>
  <c r="B5510" i="361"/>
  <c r="B5511" i="361"/>
  <c r="F5511" i="361"/>
  <c r="B5512" i="361"/>
  <c r="F5512" i="361"/>
  <c r="B5513" i="361"/>
  <c r="F5513" i="361"/>
  <c r="B5514" i="361"/>
  <c r="F5514" i="361"/>
  <c r="B5515" i="361"/>
  <c r="F5515" i="361"/>
  <c r="B5516" i="361"/>
  <c r="B5517" i="361"/>
  <c r="F5517" i="361"/>
  <c r="B5518" i="361"/>
  <c r="F5518" i="361"/>
  <c r="B5519" i="361"/>
  <c r="F5519" i="361"/>
  <c r="B5520" i="361"/>
  <c r="F5520" i="361"/>
  <c r="B5521" i="361"/>
  <c r="F5521" i="361"/>
  <c r="B5522" i="361"/>
  <c r="B5523" i="361"/>
  <c r="F5523" i="361"/>
  <c r="B5524" i="361"/>
  <c r="F5524" i="361"/>
  <c r="B5525" i="361"/>
  <c r="F5525" i="361"/>
  <c r="B5526" i="361"/>
  <c r="F5526" i="361"/>
  <c r="B5527" i="361"/>
  <c r="F5527" i="361"/>
  <c r="B5528" i="361"/>
  <c r="B5529" i="361"/>
  <c r="F5529" i="361"/>
  <c r="B5530" i="361"/>
  <c r="F5530" i="361"/>
  <c r="B5531" i="361"/>
  <c r="F5531" i="361"/>
  <c r="B5532" i="361"/>
  <c r="F5532" i="361"/>
  <c r="B5533" i="361"/>
  <c r="F5533" i="361"/>
  <c r="B5534" i="361"/>
  <c r="B5535" i="361"/>
  <c r="B5536" i="361"/>
  <c r="B5537" i="361"/>
  <c r="B5538" i="361"/>
  <c r="B5539" i="361"/>
  <c r="B5540" i="361"/>
  <c r="B5541" i="361"/>
  <c r="B5542" i="361"/>
  <c r="B5543" i="361"/>
  <c r="B5544" i="361"/>
  <c r="B5545" i="361"/>
  <c r="B5546" i="361"/>
  <c r="B5547" i="361"/>
  <c r="F5547" i="361"/>
  <c r="B5548" i="361"/>
  <c r="F5548" i="361"/>
  <c r="B5549" i="361"/>
  <c r="F5549" i="361"/>
  <c r="B5550" i="361"/>
  <c r="F5550" i="361"/>
  <c r="B5551" i="361"/>
  <c r="F5551" i="361"/>
  <c r="B5552" i="361"/>
  <c r="B5553" i="361"/>
  <c r="F5553" i="361"/>
  <c r="B5554" i="361"/>
  <c r="F5554" i="361"/>
  <c r="B5555" i="361"/>
  <c r="F5555" i="361"/>
  <c r="B5556" i="361"/>
  <c r="F5556" i="361"/>
  <c r="B5557" i="361"/>
  <c r="F5557" i="361"/>
  <c r="B5558" i="361"/>
  <c r="B5559" i="361"/>
  <c r="F5559" i="361"/>
  <c r="B5560" i="361"/>
  <c r="F5560" i="361"/>
  <c r="B5561" i="361"/>
  <c r="F5561" i="361"/>
  <c r="B5562" i="361"/>
  <c r="F5562" i="361"/>
  <c r="B5563" i="361"/>
  <c r="F5563" i="361"/>
  <c r="B5564" i="361"/>
  <c r="B5565" i="361"/>
  <c r="F5565" i="361"/>
  <c r="B5566" i="361"/>
  <c r="F5566" i="361"/>
  <c r="B5567" i="361"/>
  <c r="F5567" i="361"/>
  <c r="B5568" i="361"/>
  <c r="F5568" i="361"/>
  <c r="B5569" i="361"/>
  <c r="F5569" i="361"/>
  <c r="B5570" i="361"/>
  <c r="B5571" i="361"/>
  <c r="B5572" i="361"/>
  <c r="B5573" i="361"/>
  <c r="B5574" i="361"/>
  <c r="B5575" i="361"/>
  <c r="B5576" i="361"/>
  <c r="B5577" i="361"/>
  <c r="B5578" i="361"/>
  <c r="B5579" i="361"/>
  <c r="B5580" i="361"/>
  <c r="B5581" i="361"/>
  <c r="B5582" i="361"/>
  <c r="B5583" i="361"/>
  <c r="F5583" i="361"/>
  <c r="B5584" i="361"/>
  <c r="F5584" i="361"/>
  <c r="B5585" i="361"/>
  <c r="F5585" i="361"/>
  <c r="B5586" i="361"/>
  <c r="F5586" i="361"/>
  <c r="B5587" i="361"/>
  <c r="F5587" i="361"/>
  <c r="B5588" i="361"/>
  <c r="B5589" i="361"/>
  <c r="F5589" i="361"/>
  <c r="B5590" i="361"/>
  <c r="F5590" i="361"/>
  <c r="B5591" i="361"/>
  <c r="F5591" i="361"/>
  <c r="B5592" i="361"/>
  <c r="F5592" i="361"/>
  <c r="B5593" i="361"/>
  <c r="F5593" i="361"/>
  <c r="B5594" i="361"/>
  <c r="B5595" i="361"/>
  <c r="F5595" i="361"/>
  <c r="B5596" i="361"/>
  <c r="F5596" i="361"/>
  <c r="B5597" i="361"/>
  <c r="F5597" i="361"/>
  <c r="B5598" i="361"/>
  <c r="F5598" i="361"/>
  <c r="B5599" i="361"/>
  <c r="F5599" i="361"/>
  <c r="B5600" i="361"/>
  <c r="B5601" i="361"/>
  <c r="F5601" i="361"/>
  <c r="B5602" i="361"/>
  <c r="F5602" i="361"/>
  <c r="B5603" i="361"/>
  <c r="F5603" i="361"/>
  <c r="B5604" i="361"/>
  <c r="F5604" i="361"/>
  <c r="B5605" i="361"/>
  <c r="F5605" i="361"/>
  <c r="B5606" i="361"/>
  <c r="B5607" i="361"/>
  <c r="B5608" i="361"/>
  <c r="B5609" i="361"/>
  <c r="B5610" i="361"/>
  <c r="B5611" i="361"/>
  <c r="B5612" i="361"/>
  <c r="B5613" i="361"/>
  <c r="B5614" i="361"/>
  <c r="B5615" i="361"/>
  <c r="B5616" i="361"/>
  <c r="B5617" i="361"/>
  <c r="B5618" i="361"/>
  <c r="B5619" i="361"/>
  <c r="B5620" i="361"/>
  <c r="B5621" i="361"/>
  <c r="B5622" i="361"/>
  <c r="B5623" i="361"/>
  <c r="B5624" i="361"/>
  <c r="B5625" i="361"/>
  <c r="B5626" i="361"/>
  <c r="B5627" i="361"/>
  <c r="B5628" i="361"/>
  <c r="B5629" i="361"/>
  <c r="B5630" i="361"/>
  <c r="B5631" i="361"/>
  <c r="B5632" i="361"/>
  <c r="B5633" i="361"/>
  <c r="B5634" i="361"/>
  <c r="B5635" i="361"/>
  <c r="B5636" i="361"/>
  <c r="B5637" i="361"/>
  <c r="B5638" i="361"/>
  <c r="B5639" i="361"/>
  <c r="B5640" i="361"/>
  <c r="B5641" i="361"/>
  <c r="B5642" i="361"/>
  <c r="B5643" i="361"/>
  <c r="B5644" i="361"/>
  <c r="B5645" i="361"/>
  <c r="B5646" i="361"/>
  <c r="B5647" i="361"/>
  <c r="B5648" i="361"/>
  <c r="B5649" i="361"/>
  <c r="B5650" i="361"/>
  <c r="B5651" i="361"/>
  <c r="B5652" i="361"/>
  <c r="B5653" i="361"/>
  <c r="B5654" i="361"/>
  <c r="B5655" i="361"/>
  <c r="F5655" i="361"/>
  <c r="B5656" i="361"/>
  <c r="F5656" i="361"/>
  <c r="B5657" i="361"/>
  <c r="F5657" i="361"/>
  <c r="B5658" i="361"/>
  <c r="F5658" i="361"/>
  <c r="B5659" i="361"/>
  <c r="F5659" i="361"/>
  <c r="B5660" i="361"/>
  <c r="F5660" i="361"/>
  <c r="B5661" i="361"/>
  <c r="F5661" i="361"/>
  <c r="B5662" i="361"/>
  <c r="F5662" i="361"/>
  <c r="B5663" i="361"/>
  <c r="B5664" i="361"/>
  <c r="F5664" i="361"/>
  <c r="B5665" i="361"/>
  <c r="F5665" i="361"/>
  <c r="B5666" i="361"/>
  <c r="F5666" i="361"/>
  <c r="B5667" i="361"/>
  <c r="F5667" i="361"/>
  <c r="B5668" i="361"/>
  <c r="F5668" i="361"/>
  <c r="B5669" i="361"/>
  <c r="F5669" i="361"/>
  <c r="B5670" i="361"/>
  <c r="F5670" i="361"/>
  <c r="B5671" i="361"/>
  <c r="F5671" i="361"/>
  <c r="B5672" i="361"/>
  <c r="B5673" i="361"/>
  <c r="F5673" i="361"/>
  <c r="B5674" i="361"/>
  <c r="F5674" i="361"/>
  <c r="B5675" i="361"/>
  <c r="F5675" i="361"/>
  <c r="B5676" i="361"/>
  <c r="F5676" i="361"/>
  <c r="B5677" i="361"/>
  <c r="F5677" i="361"/>
  <c r="B5678" i="361"/>
  <c r="F5678" i="361"/>
  <c r="B5679" i="361"/>
  <c r="F5679" i="361"/>
  <c r="B5680" i="361"/>
  <c r="F5680" i="361"/>
  <c r="B5681" i="361"/>
  <c r="B5682" i="361"/>
  <c r="F5682" i="361"/>
  <c r="B5683" i="361"/>
  <c r="F5683" i="361"/>
  <c r="B5684" i="361"/>
  <c r="F5684" i="361"/>
  <c r="B5685" i="361"/>
  <c r="F5685" i="361"/>
  <c r="B5686" i="361"/>
  <c r="F5686" i="361"/>
  <c r="B5687" i="361"/>
  <c r="F5687" i="361"/>
  <c r="B5688" i="361"/>
  <c r="F5688" i="361"/>
  <c r="B5689" i="361"/>
  <c r="F5689" i="361"/>
  <c r="B5690" i="361"/>
  <c r="B5691" i="361"/>
  <c r="B5692" i="361"/>
  <c r="B5693" i="361"/>
  <c r="B5694" i="361"/>
  <c r="B5695" i="361"/>
  <c r="B5696" i="361"/>
  <c r="B5697" i="361"/>
  <c r="B5698" i="361"/>
  <c r="B5699" i="361"/>
  <c r="B5700" i="361"/>
  <c r="B5701" i="361"/>
  <c r="B5702" i="361"/>
  <c r="B5703" i="361"/>
  <c r="B5704" i="361"/>
  <c r="B5705" i="361"/>
  <c r="B5706" i="361"/>
  <c r="B5707" i="361"/>
  <c r="B5708" i="361"/>
  <c r="B5709" i="361"/>
  <c r="F5709" i="361"/>
  <c r="B5710" i="361"/>
  <c r="F5710" i="361"/>
  <c r="B5711" i="361"/>
  <c r="F5711" i="361"/>
  <c r="B5712" i="361"/>
  <c r="F5712" i="361"/>
  <c r="B5713" i="361"/>
  <c r="F5713" i="361"/>
  <c r="B5714" i="361"/>
  <c r="F5714" i="361"/>
  <c r="B5715" i="361"/>
  <c r="F5715" i="361"/>
  <c r="B5716" i="361"/>
  <c r="F5716" i="361"/>
  <c r="B5717" i="361"/>
  <c r="B5718" i="361"/>
  <c r="F5718" i="361"/>
  <c r="B5719" i="361"/>
  <c r="F5719" i="361"/>
  <c r="B5720" i="361"/>
  <c r="F5720" i="361"/>
  <c r="B5721" i="361"/>
  <c r="F5721" i="361"/>
  <c r="B5722" i="361"/>
  <c r="F5722" i="361"/>
  <c r="B5723" i="361"/>
  <c r="F5723" i="361"/>
  <c r="B5724" i="361"/>
  <c r="F5724" i="361"/>
  <c r="B5725" i="361"/>
  <c r="F5725" i="361"/>
  <c r="B5726" i="361"/>
  <c r="B5727" i="361"/>
  <c r="F5727" i="361"/>
  <c r="B5728" i="361"/>
  <c r="F5728" i="361"/>
  <c r="B5729" i="361"/>
  <c r="F5729" i="361"/>
  <c r="B5730" i="361"/>
  <c r="F5730" i="361"/>
  <c r="B5731" i="361"/>
  <c r="F5731" i="361"/>
  <c r="B5732" i="361"/>
  <c r="F5732" i="361"/>
  <c r="B5733" i="361"/>
  <c r="F5733" i="361"/>
  <c r="B5734" i="361"/>
  <c r="F5734" i="361"/>
  <c r="B5735" i="361"/>
  <c r="B5736" i="361"/>
  <c r="F5736" i="361"/>
  <c r="B5737" i="361"/>
  <c r="F5737" i="361"/>
  <c r="B5738" i="361"/>
  <c r="F5738" i="361"/>
  <c r="B5739" i="361"/>
  <c r="F5739" i="361"/>
  <c r="B5740" i="361"/>
  <c r="F5740" i="361"/>
  <c r="B5741" i="361"/>
  <c r="F5741" i="361"/>
  <c r="B5742" i="361"/>
  <c r="F5742" i="361"/>
  <c r="B5743" i="361"/>
  <c r="F5743" i="361"/>
  <c r="B5744" i="361"/>
  <c r="B5745" i="361"/>
  <c r="B5746" i="361"/>
  <c r="B5747" i="361"/>
  <c r="B5748" i="361"/>
  <c r="B5749" i="361"/>
  <c r="B5750" i="361"/>
  <c r="B5751" i="361"/>
  <c r="B5752" i="361"/>
  <c r="B5753" i="361"/>
  <c r="B5754" i="361"/>
  <c r="B5755" i="361"/>
  <c r="B5756" i="361"/>
  <c r="B5757" i="361"/>
  <c r="B5758" i="361"/>
  <c r="B5759" i="361"/>
  <c r="B5760" i="361"/>
  <c r="B5761" i="361"/>
  <c r="B5762" i="361"/>
  <c r="B5763" i="361"/>
  <c r="F5763" i="361"/>
  <c r="B5764" i="361"/>
  <c r="F5764" i="361"/>
  <c r="B5765" i="361"/>
  <c r="F5765" i="361"/>
  <c r="B5766" i="361"/>
  <c r="F5766" i="361"/>
  <c r="B5767" i="361"/>
  <c r="F5767" i="361"/>
  <c r="B5768" i="361"/>
  <c r="F5768" i="361"/>
  <c r="B5769" i="361"/>
  <c r="F5769" i="361"/>
  <c r="B5770" i="361"/>
  <c r="F5770" i="361"/>
  <c r="B5771" i="361"/>
  <c r="B5772" i="361"/>
  <c r="F5772" i="361"/>
  <c r="B5773" i="361"/>
  <c r="F5773" i="361"/>
  <c r="B5774" i="361"/>
  <c r="F5774" i="361"/>
  <c r="B5775" i="361"/>
  <c r="F5775" i="361"/>
  <c r="B5776" i="361"/>
  <c r="F5776" i="361"/>
  <c r="B5777" i="361"/>
  <c r="F5777" i="361"/>
  <c r="B5778" i="361"/>
  <c r="F5778" i="361"/>
  <c r="B5779" i="361"/>
  <c r="F5779" i="361"/>
  <c r="B5780" i="361"/>
  <c r="B5781" i="361"/>
  <c r="F5781" i="361"/>
  <c r="B5782" i="361"/>
  <c r="F5782" i="361"/>
  <c r="B5783" i="361"/>
  <c r="F5783" i="361"/>
  <c r="B5784" i="361"/>
  <c r="F5784" i="361"/>
  <c r="B5785" i="361"/>
  <c r="F5785" i="361"/>
  <c r="B5786" i="361"/>
  <c r="F5786" i="361"/>
  <c r="B5787" i="361"/>
  <c r="F5787" i="361"/>
  <c r="B5788" i="361"/>
  <c r="F5788" i="361"/>
  <c r="B5789" i="361"/>
  <c r="B5790" i="361"/>
  <c r="F5790" i="361"/>
  <c r="B5791" i="361"/>
  <c r="F5791" i="361"/>
  <c r="B5792" i="361"/>
  <c r="F5792" i="361"/>
  <c r="B5793" i="361"/>
  <c r="F5793" i="361"/>
  <c r="B5794" i="361"/>
  <c r="F5794" i="361"/>
  <c r="B5795" i="361"/>
  <c r="F5795" i="361"/>
  <c r="B5796" i="361"/>
  <c r="F5796" i="361"/>
  <c r="B5797" i="361"/>
  <c r="F5797" i="361"/>
  <c r="B5798" i="361"/>
  <c r="B5799" i="361"/>
  <c r="B5800" i="361"/>
  <c r="B5801" i="361"/>
  <c r="B5802" i="361"/>
  <c r="B5803" i="361"/>
  <c r="B5804" i="361"/>
  <c r="B5805" i="361"/>
  <c r="B5806" i="361"/>
  <c r="B5807" i="361"/>
  <c r="B5808" i="361"/>
  <c r="B5809" i="361"/>
  <c r="B5810" i="361"/>
  <c r="B5811" i="361"/>
  <c r="B5812" i="361"/>
  <c r="B5813" i="361"/>
  <c r="B5814" i="361"/>
  <c r="B5815" i="361"/>
  <c r="B5816" i="361"/>
  <c r="B5817" i="361"/>
  <c r="F5817" i="361"/>
  <c r="B5818" i="361"/>
  <c r="F5818" i="361"/>
  <c r="B5819" i="361"/>
  <c r="F5819" i="361"/>
  <c r="B5820" i="361"/>
  <c r="F5820" i="361"/>
  <c r="B5821" i="361"/>
  <c r="F5821" i="361"/>
  <c r="B5822" i="361"/>
  <c r="F5822" i="361"/>
  <c r="B5823" i="361"/>
  <c r="F5823" i="361"/>
  <c r="B5824" i="361"/>
  <c r="F5824" i="361"/>
  <c r="B5825" i="361"/>
  <c r="B5826" i="361"/>
  <c r="F5826" i="361"/>
  <c r="B5827" i="361"/>
  <c r="F5827" i="361"/>
  <c r="B5828" i="361"/>
  <c r="F5828" i="361"/>
  <c r="B5829" i="361"/>
  <c r="F5829" i="361"/>
  <c r="B5830" i="361"/>
  <c r="F5830" i="361"/>
  <c r="B5831" i="361"/>
  <c r="F5831" i="361"/>
  <c r="B5832" i="361"/>
  <c r="F5832" i="361"/>
  <c r="B5833" i="361"/>
  <c r="F5833" i="361"/>
  <c r="B5834" i="361"/>
  <c r="B5835" i="361"/>
  <c r="F5835" i="361"/>
  <c r="B5836" i="361"/>
  <c r="F5836" i="361"/>
  <c r="B5837" i="361"/>
  <c r="F5837" i="361"/>
  <c r="B5838" i="361"/>
  <c r="F5838" i="361"/>
  <c r="B5839" i="361"/>
  <c r="F5839" i="361"/>
  <c r="B5840" i="361"/>
  <c r="F5840" i="361"/>
  <c r="B5841" i="361"/>
  <c r="F5841" i="361"/>
  <c r="B5842" i="361"/>
  <c r="F5842" i="361"/>
  <c r="B5843" i="361"/>
  <c r="B5844" i="361"/>
  <c r="F5844" i="361"/>
  <c r="B5845" i="361"/>
  <c r="F5845" i="361"/>
  <c r="B5846" i="361"/>
  <c r="F5846" i="361"/>
  <c r="B5847" i="361"/>
  <c r="F5847" i="361"/>
  <c r="B5848" i="361"/>
  <c r="F5848" i="361"/>
  <c r="B5849" i="361"/>
  <c r="F5849" i="361"/>
  <c r="B5850" i="361"/>
  <c r="F5850" i="361"/>
  <c r="B5851" i="361"/>
  <c r="F5851" i="361"/>
  <c r="B5852" i="361"/>
  <c r="B5853" i="361"/>
  <c r="B5854" i="361"/>
  <c r="B5855" i="361"/>
  <c r="B5856" i="361"/>
  <c r="B5857" i="361"/>
  <c r="B5858" i="361"/>
  <c r="B5859" i="361"/>
  <c r="B5860" i="361"/>
  <c r="B5861" i="361"/>
  <c r="B5862" i="361"/>
  <c r="B5863" i="361"/>
  <c r="B5864" i="361"/>
  <c r="B5865" i="361"/>
  <c r="B5866" i="361"/>
  <c r="B5867" i="361"/>
  <c r="B5868" i="361"/>
  <c r="B5869" i="361"/>
  <c r="B5870" i="361"/>
  <c r="B5871" i="361"/>
  <c r="B5872" i="361"/>
  <c r="B5873" i="361"/>
  <c r="B5874" i="361"/>
  <c r="B5875" i="361"/>
  <c r="B5876" i="361"/>
  <c r="B5877" i="361"/>
  <c r="B5878" i="361"/>
  <c r="B5879" i="361"/>
  <c r="B5880" i="361"/>
  <c r="B5881" i="361"/>
  <c r="B5882" i="361"/>
  <c r="B5883" i="361"/>
  <c r="B5884" i="361"/>
  <c r="B5885" i="361"/>
  <c r="B5886" i="361"/>
  <c r="B5887" i="361"/>
  <c r="B5888" i="361"/>
  <c r="B5889" i="361"/>
  <c r="B5890" i="361"/>
  <c r="B5891" i="361"/>
  <c r="B5892" i="361"/>
  <c r="B5893" i="361"/>
  <c r="B5894" i="361"/>
  <c r="B5895" i="361"/>
  <c r="B5896" i="361"/>
  <c r="B5897" i="361"/>
  <c r="B5898" i="361"/>
  <c r="B5899" i="361"/>
  <c r="B5900" i="361"/>
  <c r="B5901" i="361"/>
  <c r="B5902" i="361"/>
  <c r="B5903" i="361"/>
  <c r="B5904" i="361"/>
  <c r="B5905" i="361"/>
  <c r="B5906" i="361"/>
  <c r="B5907" i="361"/>
  <c r="B5908" i="361"/>
  <c r="B5909" i="361"/>
  <c r="B5910" i="361"/>
  <c r="B5911" i="361"/>
  <c r="B5912" i="361"/>
  <c r="B5913" i="361"/>
  <c r="B5914" i="361"/>
  <c r="B5915" i="361"/>
  <c r="B5916" i="361"/>
  <c r="B5917" i="361"/>
  <c r="B5918" i="361"/>
  <c r="B5919" i="361"/>
  <c r="B5920" i="361"/>
  <c r="B5921" i="361"/>
  <c r="B5922" i="361"/>
  <c r="B5923" i="361"/>
  <c r="B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B5942" i="361"/>
  <c r="B5943" i="361"/>
  <c r="B5944" i="361"/>
  <c r="B5945" i="361"/>
  <c r="B5946" i="361"/>
  <c r="B5947" i="361"/>
  <c r="B5948" i="361"/>
  <c r="B5949" i="361"/>
  <c r="F5949" i="361"/>
  <c r="B5950" i="361"/>
  <c r="F5950" i="361"/>
  <c r="B5951" i="361"/>
  <c r="F5951" i="361"/>
  <c r="B5952" i="361"/>
  <c r="F5952" i="361"/>
  <c r="B5953" i="361"/>
  <c r="F5953" i="361"/>
  <c r="B5954" i="361"/>
  <c r="F5954" i="361"/>
  <c r="B5955" i="361"/>
  <c r="F5955" i="361"/>
  <c r="B5956" i="361"/>
  <c r="F5956" i="361"/>
  <c r="B5957" i="361"/>
  <c r="B5958" i="361"/>
  <c r="B5959" i="361"/>
  <c r="B5960" i="361"/>
  <c r="B5961" i="361"/>
  <c r="B5962" i="361"/>
  <c r="B5963" i="361"/>
  <c r="B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B5982" i="361"/>
  <c r="B5983" i="361"/>
  <c r="B5984" i="361"/>
  <c r="B5985" i="361"/>
  <c r="B5986" i="361"/>
  <c r="B5987" i="361"/>
  <c r="B5988" i="361"/>
  <c r="B5989" i="361"/>
  <c r="B5990" i="361"/>
  <c r="B5991" i="361"/>
  <c r="B5992" i="361"/>
  <c r="B5993" i="361"/>
  <c r="B5994" i="361"/>
  <c r="B5995" i="361"/>
  <c r="B5996" i="361"/>
  <c r="B5997" i="361"/>
  <c r="B5998" i="361"/>
  <c r="B5999" i="361"/>
  <c r="B6000" i="361"/>
  <c r="B6001" i="361"/>
  <c r="B6002" i="361"/>
  <c r="B6003" i="361"/>
  <c r="B6004" i="361"/>
  <c r="B6005" i="361"/>
  <c r="B6006" i="361"/>
  <c r="B6007" i="361"/>
  <c r="B6008" i="361"/>
  <c r="B6009" i="361"/>
  <c r="B6010" i="361"/>
  <c r="B6011" i="361"/>
  <c r="B6012" i="361"/>
  <c r="B6013" i="361"/>
  <c r="B6014" i="361"/>
  <c r="B6015" i="361"/>
  <c r="B6016" i="361"/>
  <c r="B6017" i="361"/>
  <c r="B6018" i="361"/>
  <c r="B6019" i="361"/>
  <c r="B6020" i="361"/>
  <c r="B6021" i="361"/>
  <c r="F6021" i="361"/>
  <c r="B6022" i="361"/>
  <c r="F6022" i="361"/>
  <c r="B6023" i="361"/>
  <c r="F6023" i="361"/>
  <c r="B6024" i="361"/>
  <c r="F6024" i="361"/>
  <c r="B6025" i="361"/>
  <c r="F6025" i="361"/>
  <c r="B6026" i="361"/>
  <c r="F6026" i="361"/>
  <c r="B6027" i="361"/>
  <c r="F6027" i="361"/>
  <c r="B6028" i="361"/>
  <c r="F6028" i="361"/>
  <c r="B6029" i="361"/>
  <c r="B6030" i="361"/>
  <c r="B6031" i="361"/>
  <c r="B6032" i="361"/>
  <c r="B6033" i="361"/>
  <c r="B6034" i="361"/>
  <c r="B6035" i="361"/>
  <c r="B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F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F6121" i="361"/>
  <c r="B6122" i="361"/>
  <c r="F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F6277" i="361"/>
  <c r="B6278" i="361"/>
  <c r="F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F6301" i="361"/>
  <c r="B6302" i="361"/>
  <c r="F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B632" i="360"/>
  <c r="B631" i="360"/>
  <c r="B630" i="360"/>
  <c r="B629" i="360"/>
  <c r="B628" i="360"/>
  <c r="B627" i="360"/>
  <c r="B626" i="360"/>
  <c r="B625" i="360"/>
  <c r="B624" i="360"/>
  <c r="B623" i="360"/>
  <c r="F622" i="360"/>
  <c r="B622" i="360"/>
  <c r="F621" i="360"/>
  <c r="B621" i="360"/>
  <c r="B620" i="360"/>
  <c r="F619" i="360"/>
  <c r="B619" i="360"/>
  <c r="F618" i="360"/>
  <c r="B618" i="360"/>
  <c r="B617" i="360"/>
  <c r="F616" i="360"/>
  <c r="B616" i="360"/>
  <c r="B615" i="360"/>
  <c r="F614" i="360"/>
  <c r="B614" i="360"/>
  <c r="F613" i="360"/>
  <c r="B613" i="360"/>
  <c r="F612" i="360"/>
  <c r="B612" i="360"/>
  <c r="F611" i="360"/>
  <c r="B611" i="360"/>
  <c r="B610" i="360"/>
  <c r="F609" i="360"/>
  <c r="B609" i="360"/>
  <c r="F608" i="360"/>
  <c r="B608" i="360"/>
  <c r="B607" i="360"/>
  <c r="F606" i="360"/>
  <c r="B606" i="360"/>
  <c r="B605" i="360"/>
  <c r="F604" i="360"/>
  <c r="B604" i="360"/>
  <c r="F603" i="360"/>
  <c r="B603" i="360"/>
  <c r="F602" i="360"/>
  <c r="B602" i="360"/>
  <c r="F601" i="360"/>
  <c r="B601" i="360"/>
  <c r="B600" i="360"/>
  <c r="F599" i="360"/>
  <c r="B599" i="360"/>
  <c r="F598" i="360"/>
  <c r="B598" i="360"/>
  <c r="B597" i="360"/>
  <c r="F596" i="360"/>
  <c r="B596" i="360"/>
  <c r="B595" i="360"/>
  <c r="F594" i="360"/>
  <c r="B594" i="360"/>
  <c r="F593" i="360"/>
  <c r="B593" i="360"/>
  <c r="B592" i="360"/>
  <c r="B591" i="360"/>
  <c r="B590" i="360"/>
  <c r="B589" i="360"/>
  <c r="B588" i="360"/>
  <c r="B587" i="360"/>
  <c r="B586" i="360"/>
  <c r="B585" i="360"/>
  <c r="B584" i="360"/>
  <c r="B583" i="360"/>
  <c r="B582" i="360"/>
  <c r="F581" i="360"/>
  <c r="B581" i="360"/>
  <c r="F580" i="360"/>
  <c r="B580" i="360"/>
  <c r="F579" i="360"/>
  <c r="B579" i="360"/>
  <c r="F578" i="360"/>
  <c r="B578" i="360"/>
  <c r="B577" i="360"/>
  <c r="F576" i="360"/>
  <c r="B576" i="360"/>
  <c r="B575" i="360"/>
  <c r="F574" i="360"/>
  <c r="B574" i="360"/>
  <c r="F573" i="360"/>
  <c r="B573" i="360"/>
  <c r="B572" i="360"/>
  <c r="B571" i="360"/>
  <c r="B570" i="360"/>
  <c r="B569" i="360"/>
  <c r="B568" i="360"/>
  <c r="B567" i="360"/>
  <c r="B566" i="360"/>
  <c r="B565" i="360"/>
  <c r="B564" i="360"/>
  <c r="B563" i="360"/>
  <c r="F562" i="360"/>
  <c r="B562" i="360"/>
  <c r="F561" i="360"/>
  <c r="B561" i="360"/>
  <c r="B560" i="360"/>
  <c r="F559" i="360"/>
  <c r="B559" i="360"/>
  <c r="F558" i="360"/>
  <c r="B558" i="360"/>
  <c r="B557" i="360"/>
  <c r="F556" i="360"/>
  <c r="B556" i="360"/>
  <c r="B555" i="360"/>
  <c r="F554" i="360"/>
  <c r="B554" i="360"/>
  <c r="F553" i="360"/>
  <c r="B553" i="360"/>
  <c r="F552" i="360"/>
  <c r="B552" i="360"/>
  <c r="F551" i="360"/>
  <c r="B551" i="360"/>
  <c r="B550" i="360"/>
  <c r="F549" i="360"/>
  <c r="B549" i="360"/>
  <c r="F548" i="360"/>
  <c r="B548" i="360"/>
  <c r="B547" i="360"/>
  <c r="F546" i="360"/>
  <c r="B546"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B192" i="360"/>
  <c r="B191" i="360"/>
  <c r="B190" i="360"/>
  <c r="B189" i="360"/>
  <c r="B188" i="360"/>
  <c r="F187" i="360"/>
  <c r="B187" i="360"/>
  <c r="B186" i="360"/>
  <c r="B185" i="360"/>
  <c r="B184" i="360"/>
  <c r="B183" i="360"/>
  <c r="F182" i="360"/>
  <c r="B182" i="360"/>
  <c r="B181" i="360"/>
  <c r="B180" i="360"/>
  <c r="B179" i="360"/>
  <c r="B178" i="360"/>
  <c r="B177" i="360"/>
  <c r="B176" i="360"/>
  <c r="B175" i="360"/>
  <c r="B174" i="360"/>
  <c r="B173" i="360"/>
  <c r="B172" i="360"/>
  <c r="F171" i="360"/>
  <c r="B171" i="360"/>
  <c r="B170" i="360"/>
  <c r="B169" i="360"/>
  <c r="B168" i="360"/>
  <c r="B167" i="360"/>
  <c r="B166" i="360"/>
  <c r="B165" i="360"/>
  <c r="B164" i="360"/>
  <c r="B163" i="360"/>
  <c r="B162" i="360"/>
  <c r="B161" i="360"/>
  <c r="F160" i="360"/>
  <c r="B160" i="360"/>
  <c r="B159" i="360"/>
  <c r="B158" i="360"/>
  <c r="B157" i="360"/>
  <c r="B156" i="360"/>
  <c r="B155" i="360"/>
  <c r="B154" i="360"/>
  <c r="B153" i="360"/>
  <c r="B152" i="360"/>
  <c r="B151" i="360"/>
  <c r="B150" i="360"/>
  <c r="F149" i="360"/>
  <c r="B149" i="360"/>
  <c r="B148" i="360"/>
  <c r="B147" i="360"/>
  <c r="B146" i="360"/>
  <c r="B145" i="360"/>
  <c r="F144" i="360"/>
  <c r="B144" i="360"/>
  <c r="B143" i="360"/>
  <c r="B142" i="360"/>
  <c r="B141" i="360"/>
  <c r="B140" i="360"/>
  <c r="F139" i="360"/>
  <c r="B139" i="360"/>
  <c r="B138" i="360"/>
  <c r="B137" i="360"/>
  <c r="B136" i="360"/>
  <c r="B135" i="360"/>
  <c r="F134" i="360"/>
  <c r="B134" i="360"/>
  <c r="B133" i="360"/>
  <c r="B132" i="360"/>
  <c r="B131" i="360"/>
  <c r="B130" i="360"/>
  <c r="B129" i="360"/>
  <c r="B128" i="360"/>
  <c r="B127" i="360"/>
  <c r="B126" i="360"/>
  <c r="B125" i="360"/>
  <c r="B124" i="360"/>
  <c r="F123" i="360"/>
  <c r="B123" i="360"/>
  <c r="B122" i="360"/>
  <c r="B121" i="360"/>
  <c r="B120" i="360"/>
  <c r="B119" i="360"/>
  <c r="B118" i="360"/>
  <c r="B117" i="360"/>
  <c r="B116" i="360"/>
  <c r="B115" i="360"/>
  <c r="B114" i="360"/>
  <c r="B113" i="360"/>
  <c r="F112" i="360"/>
  <c r="B112" i="360"/>
  <c r="B111" i="360"/>
  <c r="B110" i="360"/>
  <c r="B109" i="360"/>
  <c r="B108" i="360"/>
  <c r="F107" i="360"/>
  <c r="B107" i="360"/>
  <c r="B106" i="360"/>
  <c r="B105" i="360"/>
  <c r="B104" i="360"/>
  <c r="B103" i="360"/>
  <c r="B102" i="360"/>
  <c r="B101" i="360"/>
  <c r="B100" i="360"/>
  <c r="B99" i="360"/>
  <c r="B98" i="360"/>
  <c r="B97" i="360"/>
  <c r="F96" i="360"/>
  <c r="B96" i="360"/>
  <c r="B95" i="360"/>
  <c r="B94" i="360"/>
  <c r="B93" i="360"/>
  <c r="B92" i="360"/>
  <c r="F91" i="360"/>
  <c r="B91" i="360"/>
  <c r="B90" i="360"/>
  <c r="B89" i="360"/>
  <c r="B88" i="360"/>
  <c r="B87" i="360"/>
  <c r="B86" i="360"/>
  <c r="F85" i="360"/>
  <c r="B85" i="360"/>
  <c r="B84" i="360"/>
  <c r="B83" i="360"/>
  <c r="B82" i="360"/>
  <c r="B81" i="360"/>
  <c r="F80" i="360"/>
  <c r="B80" i="360"/>
  <c r="B79" i="360"/>
  <c r="B78" i="360"/>
  <c r="B77" i="360"/>
  <c r="B76" i="360"/>
  <c r="F75" i="360"/>
  <c r="B75" i="360"/>
  <c r="B74" i="360"/>
  <c r="B73" i="360"/>
  <c r="B72" i="360"/>
  <c r="B71" i="360"/>
  <c r="F70" i="360"/>
  <c r="B70" i="360"/>
  <c r="B69" i="360"/>
  <c r="B68" i="360"/>
  <c r="B67" i="360"/>
  <c r="B66" i="360"/>
  <c r="B65" i="360"/>
  <c r="F64" i="360"/>
  <c r="B64" i="360"/>
  <c r="B63" i="360"/>
  <c r="B62" i="360"/>
  <c r="B61" i="360"/>
  <c r="B60" i="360"/>
  <c r="F59" i="360"/>
  <c r="B59" i="360"/>
  <c r="B58"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B34"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B433" i="359"/>
  <c r="B434" i="359"/>
  <c r="F434" i="359"/>
  <c r="B435" i="359"/>
  <c r="F435" i="359"/>
  <c r="B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F3811" i="361" s="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6" i="352"/>
  <c r="P85" i="352"/>
  <c r="P86" i="352"/>
  <c r="P87" i="352"/>
  <c r="T85" i="352"/>
  <c r="T86" i="352"/>
  <c r="T87" i="352"/>
  <c r="T105" i="352"/>
  <c r="P105" i="352" s="1"/>
  <c r="T106" i="352"/>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F240" i="360" s="1"/>
  <c r="N86" i="315" l="1"/>
  <c r="N58" i="315"/>
  <c r="N83" i="315"/>
  <c r="N82" i="315"/>
  <c r="F49" i="368" l="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255" i="359"/>
  <c r="G45" i="204"/>
  <c r="F256" i="359" s="1"/>
  <c r="H45" i="204"/>
  <c r="F257" i="359" s="1"/>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547" i="360" s="1"/>
  <c r="AW408" i="293" l="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F103" i="368"/>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F235" i="366"/>
  <c r="G15" i="262"/>
  <c r="F577" i="360" s="1"/>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E52" i="315"/>
  <c r="F101" i="368" s="1"/>
  <c r="F60" i="315"/>
  <c r="F120" i="368" s="1"/>
  <c r="F29" i="315"/>
  <c r="F51" i="368" s="1"/>
  <c r="D52" i="315"/>
  <c r="F100" i="368" s="1"/>
  <c r="F28" i="315"/>
  <c r="F48" i="368" s="1"/>
  <c r="F53" i="315" l="1"/>
  <c r="F105" i="368" s="1"/>
  <c r="F104" i="368"/>
  <c r="D66" i="315"/>
  <c r="E66" i="315"/>
  <c r="F125" i="368" s="1"/>
  <c r="F52" i="315"/>
  <c r="F102" i="368" s="1"/>
  <c r="B2" i="345"/>
  <c r="B2" i="346"/>
  <c r="B2" i="344"/>
  <c r="F127" i="368" l="1"/>
  <c r="F124" i="368"/>
  <c r="F128" i="368"/>
  <c r="F66" i="315"/>
  <c r="F126" i="368" s="1"/>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P110" i="329"/>
  <c r="F5135" i="361" s="1"/>
  <c r="O110" i="329"/>
  <c r="F5134" i="361" s="1"/>
  <c r="M110" i="329"/>
  <c r="G110" i="329"/>
  <c r="H110" i="329"/>
  <c r="I110" i="329"/>
  <c r="J110" i="329"/>
  <c r="K110" i="329"/>
  <c r="L110" i="329"/>
  <c r="F110" i="329"/>
  <c r="P109" i="329"/>
  <c r="F5130" i="361" s="1"/>
  <c r="O109" i="329"/>
  <c r="F5129" i="361" s="1"/>
  <c r="G109" i="329"/>
  <c r="H109" i="329"/>
  <c r="I109" i="329"/>
  <c r="J109" i="329"/>
  <c r="K109" i="329"/>
  <c r="L109" i="329"/>
  <c r="M109" i="329"/>
  <c r="F109" i="329"/>
  <c r="V135" i="328"/>
  <c r="F3322" i="361" s="1"/>
  <c r="N33" i="346" l="1"/>
  <c r="N31" i="346"/>
  <c r="N27" i="346"/>
  <c r="N25"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F224" i="365" s="1"/>
  <c r="H11" i="258"/>
  <c r="F232" i="365" s="1"/>
  <c r="H12" i="258"/>
  <c r="F240" i="365" s="1"/>
  <c r="H13" i="258"/>
  <c r="F248" i="365" s="1"/>
  <c r="H14" i="258"/>
  <c r="F252" i="365" s="1"/>
  <c r="H38" i="258"/>
  <c r="F279" i="365" s="1"/>
  <c r="H39" i="258"/>
  <c r="F287" i="365" s="1"/>
  <c r="H40" i="258"/>
  <c r="F295" i="365" s="1"/>
  <c r="H41" i="258"/>
  <c r="F303" i="365" s="1"/>
  <c r="H42" i="258"/>
  <c r="F307" i="365" s="1"/>
  <c r="Q51" i="338" l="1"/>
  <c r="M51" i="338" s="1"/>
  <c r="F844" i="360"/>
  <c r="Q50" i="338"/>
  <c r="Q49" i="338"/>
  <c r="Q44" i="338"/>
  <c r="M44" i="338" s="1"/>
  <c r="Q43" i="338"/>
  <c r="M43" i="338" s="1"/>
  <c r="F40" i="338"/>
  <c r="F839" i="360" s="1"/>
  <c r="F39" i="338"/>
  <c r="F838" i="360" s="1"/>
  <c r="F38" i="338"/>
  <c r="F837" i="360" s="1"/>
  <c r="O37" i="338"/>
  <c r="M37" i="338" s="1"/>
  <c r="O36" i="338"/>
  <c r="M36" i="338" s="1"/>
  <c r="O35" i="338"/>
  <c r="M35" i="338" s="1"/>
  <c r="F833" i="360"/>
  <c r="F832" i="360"/>
  <c r="F831" i="360"/>
  <c r="O29" i="338"/>
  <c r="M29" i="338" s="1"/>
  <c r="O28" i="338"/>
  <c r="M28" i="338" s="1"/>
  <c r="O27" i="338"/>
  <c r="M27" i="338" s="1"/>
  <c r="F24" i="338"/>
  <c r="F827" i="360" s="1"/>
  <c r="F23" i="338"/>
  <c r="F826" i="360" s="1"/>
  <c r="F825" i="360"/>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F5127" i="361" s="1"/>
  <c r="AC106" i="329"/>
  <c r="F5126" i="361" s="1"/>
  <c r="F5125" i="361"/>
  <c r="Q96" i="329"/>
  <c r="F4963" i="361" s="1"/>
  <c r="Q97" i="329"/>
  <c r="F4979" i="361" s="1"/>
  <c r="Q98" i="329"/>
  <c r="F4995" i="361" s="1"/>
  <c r="Q99" i="329"/>
  <c r="F5011" i="361" s="1"/>
  <c r="Q100" i="329"/>
  <c r="F5027" i="361" s="1"/>
  <c r="Q101" i="329"/>
  <c r="F5043" i="361" s="1"/>
  <c r="Q102" i="329"/>
  <c r="F5059" i="361" s="1"/>
  <c r="Q103" i="329"/>
  <c r="F5075" i="361" s="1"/>
  <c r="Q104" i="329"/>
  <c r="F5091" i="361" s="1"/>
  <c r="Q105" i="329"/>
  <c r="F5107" i="361" s="1"/>
  <c r="N96" i="329"/>
  <c r="F4960" i="361" s="1"/>
  <c r="N97" i="329"/>
  <c r="F4976" i="361" s="1"/>
  <c r="N98" i="329"/>
  <c r="F4992" i="361" s="1"/>
  <c r="N99" i="329"/>
  <c r="F5008" i="361" s="1"/>
  <c r="N100" i="329"/>
  <c r="F5024" i="361" s="1"/>
  <c r="N101" i="329"/>
  <c r="F5040" i="361" s="1"/>
  <c r="N102" i="329"/>
  <c r="F5056" i="361" s="1"/>
  <c r="N103" i="329"/>
  <c r="F5072" i="361" s="1"/>
  <c r="N104" i="329"/>
  <c r="F5088" i="361" s="1"/>
  <c r="N105" i="329"/>
  <c r="F5104" i="361" s="1"/>
  <c r="F3324" i="36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F5076" i="361" s="1"/>
  <c r="R100" i="329"/>
  <c r="F5028" i="361" s="1"/>
  <c r="R99" i="329"/>
  <c r="F5012" i="361" s="1"/>
  <c r="R98" i="329"/>
  <c r="F4996" i="361" s="1"/>
  <c r="R97" i="329"/>
  <c r="F4980" i="361" s="1"/>
  <c r="R96" i="329"/>
  <c r="F4964" i="361" s="1"/>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F5108" i="361" s="1"/>
  <c r="R104" i="329"/>
  <c r="F5092" i="361" s="1"/>
  <c r="R102" i="329"/>
  <c r="F5060" i="361" s="1"/>
  <c r="R101" i="329"/>
  <c r="F5044" i="361" s="1"/>
  <c r="O127" i="328"/>
  <c r="F3217" i="361" s="1"/>
  <c r="AA29" i="329" l="1"/>
  <c r="F3726" i="361" s="1"/>
  <c r="M85" i="329"/>
  <c r="F4774" i="361" s="1"/>
  <c r="M82" i="329"/>
  <c r="F4705" i="361" s="1"/>
  <c r="M79" i="329"/>
  <c r="F4636" i="361" s="1"/>
  <c r="M76" i="329"/>
  <c r="F4576" i="361" s="1"/>
  <c r="M73" i="329"/>
  <c r="F4534" i="361" s="1"/>
  <c r="M70" i="329"/>
  <c r="F4492" i="361" s="1"/>
  <c r="N38" i="329"/>
  <c r="F3917" i="361" s="1"/>
  <c r="N10" i="329"/>
  <c r="F3361" i="361" s="1"/>
  <c r="M67" i="329"/>
  <c r="F4441" i="361" s="1"/>
  <c r="M64" i="329"/>
  <c r="F4375" i="361" s="1"/>
  <c r="M61" i="329"/>
  <c r="F4309" i="361" s="1"/>
  <c r="M55" i="329"/>
  <c r="F4233" i="361" s="1"/>
  <c r="M52" i="329"/>
  <c r="F4182" i="361" s="1"/>
  <c r="M49" i="329"/>
  <c r="F4113" i="361" s="1"/>
  <c r="M46" i="329"/>
  <c r="F4044" i="361" s="1"/>
  <c r="M43" i="329"/>
  <c r="F3984" i="361" s="1"/>
  <c r="M40" i="329"/>
  <c r="F3942" i="361" s="1"/>
  <c r="M37" i="329"/>
  <c r="F3891" i="361" s="1"/>
  <c r="M33" i="329"/>
  <c r="F3800" i="361" s="1"/>
  <c r="M30" i="329"/>
  <c r="F3734" i="361" s="1"/>
  <c r="M27" i="329"/>
  <c r="F3668" i="361" s="1"/>
  <c r="M24" i="329"/>
  <c r="F3599" i="361" s="1"/>
  <c r="M21" i="329"/>
  <c r="F3530" i="361" s="1"/>
  <c r="M18" i="329"/>
  <c r="F3470" i="361" s="1"/>
  <c r="M15" i="329"/>
  <c r="F3428" i="361" s="1"/>
  <c r="M12" i="329"/>
  <c r="F3386" i="361" s="1"/>
  <c r="M106" i="329" l="1"/>
  <c r="F5119" i="361" s="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F4785" i="361" s="1"/>
  <c r="BA84" i="329"/>
  <c r="BA83" i="329"/>
  <c r="X82" i="329"/>
  <c r="F4716" i="361" s="1"/>
  <c r="BA81" i="329"/>
  <c r="BA80" i="329"/>
  <c r="X79" i="329"/>
  <c r="F4647" i="361" s="1"/>
  <c r="BA78" i="329"/>
  <c r="BA77" i="329"/>
  <c r="X67" i="329"/>
  <c r="F4452" i="361" s="1"/>
  <c r="BA66" i="329"/>
  <c r="BA65" i="329"/>
  <c r="X64" i="329"/>
  <c r="F4386" i="361" s="1"/>
  <c r="BA63" i="329"/>
  <c r="BA62" i="329"/>
  <c r="X61" i="329"/>
  <c r="F4320" i="361" s="1"/>
  <c r="BA60" i="329"/>
  <c r="BA59" i="329"/>
  <c r="X52" i="329"/>
  <c r="F4193" i="361" s="1"/>
  <c r="BA51" i="329"/>
  <c r="BA50" i="329"/>
  <c r="X49" i="329"/>
  <c r="F4124" i="361" s="1"/>
  <c r="BA48" i="329"/>
  <c r="BA47" i="329"/>
  <c r="X46" i="329"/>
  <c r="F4055" i="361" s="1"/>
  <c r="BA45" i="329"/>
  <c r="BA44" i="329"/>
  <c r="X37" i="329"/>
  <c r="F3902" i="361" s="1"/>
  <c r="BA36" i="329"/>
  <c r="BA35" i="329"/>
  <c r="BA31" i="329"/>
  <c r="X30" i="329"/>
  <c r="F3745" i="361" s="1"/>
  <c r="BA28" i="329"/>
  <c r="X27" i="329"/>
  <c r="F3679" i="361" s="1"/>
  <c r="BA26" i="329"/>
  <c r="BA25" i="329"/>
  <c r="X24" i="329"/>
  <c r="F3610" i="361" s="1"/>
  <c r="BA23" i="329"/>
  <c r="BA22" i="329"/>
  <c r="X21" i="329"/>
  <c r="F3541" i="361" s="1"/>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F2448" i="361"/>
  <c r="AU48" i="328"/>
  <c r="AU45" i="328"/>
  <c r="AU42" i="328"/>
  <c r="AU39" i="328"/>
  <c r="AU36" i="328"/>
  <c r="AU33" i="328"/>
  <c r="F2201" i="36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F5136" i="361" s="1"/>
  <c r="BG95" i="329"/>
  <c r="BF95" i="329"/>
  <c r="BE95" i="329"/>
  <c r="AT95" i="329"/>
  <c r="AS95" i="329"/>
  <c r="AR95" i="329"/>
  <c r="AQ95" i="329"/>
  <c r="AP95" i="329"/>
  <c r="AO95" i="329"/>
  <c r="AN95" i="329"/>
  <c r="AM95" i="329"/>
  <c r="Q95" i="329"/>
  <c r="F4947" i="361" s="1"/>
  <c r="N95" i="329"/>
  <c r="F4944" i="361" s="1"/>
  <c r="BG94" i="329"/>
  <c r="BF94" i="329"/>
  <c r="BE94" i="329"/>
  <c r="AT94" i="329"/>
  <c r="AS94" i="329"/>
  <c r="AR94" i="329"/>
  <c r="AQ94" i="329"/>
  <c r="AP94" i="329"/>
  <c r="AO94" i="329"/>
  <c r="AN94" i="329"/>
  <c r="AM94" i="329"/>
  <c r="Q94" i="329"/>
  <c r="F4931" i="361" s="1"/>
  <c r="N94" i="329"/>
  <c r="F4928" i="361" s="1"/>
  <c r="BG93" i="329"/>
  <c r="BF93" i="329"/>
  <c r="BE93" i="329"/>
  <c r="AT93" i="329"/>
  <c r="AS93" i="329"/>
  <c r="AR93" i="329"/>
  <c r="AQ93" i="329"/>
  <c r="AP93" i="329"/>
  <c r="AO93" i="329"/>
  <c r="AN93" i="329"/>
  <c r="AM93" i="329"/>
  <c r="Q93" i="329"/>
  <c r="F4915" i="361" s="1"/>
  <c r="N93" i="329"/>
  <c r="F4912" i="361" s="1"/>
  <c r="BG92" i="329"/>
  <c r="BF92" i="329"/>
  <c r="BE92" i="329"/>
  <c r="AT92" i="329"/>
  <c r="AS92" i="329"/>
  <c r="AR92" i="329"/>
  <c r="AQ92" i="329"/>
  <c r="AP92" i="329"/>
  <c r="AO92" i="329"/>
  <c r="AN92" i="329"/>
  <c r="AM92" i="329"/>
  <c r="Q92" i="329"/>
  <c r="F4899" i="361" s="1"/>
  <c r="N92" i="329"/>
  <c r="F4896" i="361" s="1"/>
  <c r="BG91" i="329"/>
  <c r="BF91" i="329"/>
  <c r="BE91" i="329"/>
  <c r="AT91" i="329"/>
  <c r="AS91" i="329"/>
  <c r="AR91" i="329"/>
  <c r="AQ91" i="329"/>
  <c r="AP91" i="329"/>
  <c r="AO91" i="329"/>
  <c r="AN91" i="329"/>
  <c r="AM91" i="329"/>
  <c r="Q91" i="329"/>
  <c r="F4883" i="361" s="1"/>
  <c r="N91" i="329"/>
  <c r="F4880" i="361" s="1"/>
  <c r="BG90" i="329"/>
  <c r="BF90" i="329"/>
  <c r="BE90" i="329"/>
  <c r="AT90" i="329"/>
  <c r="AS90" i="329"/>
  <c r="AR90" i="329"/>
  <c r="AQ90" i="329"/>
  <c r="AP90" i="329"/>
  <c r="AO90" i="329"/>
  <c r="AN90" i="329"/>
  <c r="AM90" i="329"/>
  <c r="Q90" i="329"/>
  <c r="F4867" i="361" s="1"/>
  <c r="N90" i="329"/>
  <c r="F4864" i="361" s="1"/>
  <c r="BG89" i="329"/>
  <c r="BF89" i="329"/>
  <c r="BE89" i="329"/>
  <c r="AT89" i="329"/>
  <c r="AS89" i="329"/>
  <c r="AR89" i="329"/>
  <c r="AQ89" i="329"/>
  <c r="AP89" i="329"/>
  <c r="AO89" i="329"/>
  <c r="AN89" i="329"/>
  <c r="AM89" i="329"/>
  <c r="Q89" i="329"/>
  <c r="F4851" i="361" s="1"/>
  <c r="N89" i="329"/>
  <c r="F4848" i="361" s="1"/>
  <c r="BG88" i="329"/>
  <c r="BF88" i="329"/>
  <c r="BE88" i="329"/>
  <c r="AT88" i="329"/>
  <c r="AS88" i="329"/>
  <c r="AR88" i="329"/>
  <c r="AQ88" i="329"/>
  <c r="AP88" i="329"/>
  <c r="AO88" i="329"/>
  <c r="AN88" i="329"/>
  <c r="AM88" i="329"/>
  <c r="Q88" i="329"/>
  <c r="F4835" i="361" s="1"/>
  <c r="N88" i="329"/>
  <c r="F4832" i="361" s="1"/>
  <c r="BG87" i="329"/>
  <c r="BF87" i="329"/>
  <c r="BE87" i="329"/>
  <c r="AT87" i="329"/>
  <c r="AS87" i="329"/>
  <c r="AR87" i="329"/>
  <c r="AQ87" i="329"/>
  <c r="AP87" i="329"/>
  <c r="AO87" i="329"/>
  <c r="AN87" i="329"/>
  <c r="AM87" i="329"/>
  <c r="Q87" i="329"/>
  <c r="F4819" i="361" s="1"/>
  <c r="N87" i="329"/>
  <c r="F4816" i="361" s="1"/>
  <c r="BG86" i="329"/>
  <c r="BF86" i="329"/>
  <c r="BE86" i="329"/>
  <c r="AT86" i="329"/>
  <c r="AS86" i="329"/>
  <c r="AR86" i="329"/>
  <c r="AQ86" i="329"/>
  <c r="AP86" i="329"/>
  <c r="AO86" i="329"/>
  <c r="AN86" i="329"/>
  <c r="AM86" i="329"/>
  <c r="Q86" i="329"/>
  <c r="F4803" i="361" s="1"/>
  <c r="N86" i="329"/>
  <c r="F4800" i="361" s="1"/>
  <c r="BG85" i="329"/>
  <c r="BF85" i="329"/>
  <c r="BE85" i="329"/>
  <c r="Z85" i="329"/>
  <c r="F4787" i="361" s="1"/>
  <c r="Y85" i="329"/>
  <c r="F4786" i="361" s="1"/>
  <c r="W85" i="329"/>
  <c r="F4784" i="361" s="1"/>
  <c r="V85" i="329"/>
  <c r="F4783" i="361" s="1"/>
  <c r="U85" i="329"/>
  <c r="F4782" i="361" s="1"/>
  <c r="T85" i="329"/>
  <c r="F4781" i="361" s="1"/>
  <c r="S85" i="329"/>
  <c r="F4780" i="361" s="1"/>
  <c r="P85" i="329"/>
  <c r="F4777" i="361" s="1"/>
  <c r="O85" i="329"/>
  <c r="F4776" i="361" s="1"/>
  <c r="L85" i="329"/>
  <c r="F4773" i="361" s="1"/>
  <c r="K85" i="329"/>
  <c r="F4772" i="361" s="1"/>
  <c r="J85" i="329"/>
  <c r="F4771" i="361" s="1"/>
  <c r="I85" i="329"/>
  <c r="F4770" i="361" s="1"/>
  <c r="H85" i="329"/>
  <c r="F4769" i="361" s="1"/>
  <c r="G85" i="329"/>
  <c r="F4768" i="361" s="1"/>
  <c r="F85" i="329"/>
  <c r="F4767" i="361" s="1"/>
  <c r="BC84" i="329"/>
  <c r="BB84" i="329"/>
  <c r="AZ84" i="329"/>
  <c r="AY84" i="329"/>
  <c r="AX84" i="329"/>
  <c r="AW84" i="329"/>
  <c r="AV84" i="329"/>
  <c r="AT84" i="329"/>
  <c r="AS84" i="329"/>
  <c r="AR84" i="329"/>
  <c r="AQ84" i="329"/>
  <c r="AP84" i="329"/>
  <c r="AO84" i="329"/>
  <c r="AN84" i="329"/>
  <c r="AM84" i="329"/>
  <c r="AA84" i="329"/>
  <c r="F4766" i="361" s="1"/>
  <c r="Q84" i="329"/>
  <c r="F4756" i="361" s="1"/>
  <c r="N84" i="329"/>
  <c r="F4753" i="361" s="1"/>
  <c r="BC83" i="329"/>
  <c r="BB83" i="329"/>
  <c r="AZ83" i="329"/>
  <c r="AY83" i="329"/>
  <c r="AX83" i="329"/>
  <c r="AW83" i="329"/>
  <c r="AV83" i="329"/>
  <c r="AT83" i="329"/>
  <c r="AS83" i="329"/>
  <c r="AR83" i="329"/>
  <c r="AQ83" i="329"/>
  <c r="AP83" i="329"/>
  <c r="AO83" i="329"/>
  <c r="AN83" i="329"/>
  <c r="AM83" i="329"/>
  <c r="AA83" i="329"/>
  <c r="F4744" i="361" s="1"/>
  <c r="Q83" i="329"/>
  <c r="F4734" i="361" s="1"/>
  <c r="N83" i="329"/>
  <c r="F4731" i="361" s="1"/>
  <c r="BG82" i="329"/>
  <c r="BF82" i="329"/>
  <c r="BE82" i="329"/>
  <c r="Z82" i="329"/>
  <c r="F4718" i="361" s="1"/>
  <c r="Y82" i="329"/>
  <c r="F4717" i="361" s="1"/>
  <c r="W82" i="329"/>
  <c r="F4715" i="361" s="1"/>
  <c r="V82" i="329"/>
  <c r="F4714" i="361" s="1"/>
  <c r="U82" i="329"/>
  <c r="F4713" i="361" s="1"/>
  <c r="T82" i="329"/>
  <c r="F4712" i="361" s="1"/>
  <c r="S82" i="329"/>
  <c r="F4711" i="361" s="1"/>
  <c r="P82" i="329"/>
  <c r="F4708" i="361" s="1"/>
  <c r="O82" i="329"/>
  <c r="F4707" i="361" s="1"/>
  <c r="L82" i="329"/>
  <c r="F4704" i="361" s="1"/>
  <c r="K82" i="329"/>
  <c r="F4703" i="361" s="1"/>
  <c r="J82" i="329"/>
  <c r="F4702" i="361" s="1"/>
  <c r="I82" i="329"/>
  <c r="F4701" i="361" s="1"/>
  <c r="H82" i="329"/>
  <c r="F4700" i="361" s="1"/>
  <c r="G82" i="329"/>
  <c r="F4699" i="361" s="1"/>
  <c r="F82" i="329"/>
  <c r="F4698" i="361" s="1"/>
  <c r="BC81" i="329"/>
  <c r="BB81" i="329"/>
  <c r="AZ81" i="329"/>
  <c r="AY81" i="329"/>
  <c r="AX81" i="329"/>
  <c r="AW81" i="329"/>
  <c r="AV81" i="329"/>
  <c r="AT81" i="329"/>
  <c r="AS81" i="329"/>
  <c r="AR81" i="329"/>
  <c r="AQ81" i="329"/>
  <c r="AP81" i="329"/>
  <c r="AO81" i="329"/>
  <c r="AN81" i="329"/>
  <c r="AM81" i="329"/>
  <c r="AA81" i="329"/>
  <c r="F4697" i="361" s="1"/>
  <c r="Q81" i="329"/>
  <c r="F4687" i="361" s="1"/>
  <c r="N81" i="329"/>
  <c r="F4684" i="361" s="1"/>
  <c r="BC80" i="329"/>
  <c r="BB80" i="329"/>
  <c r="AZ80" i="329"/>
  <c r="AY80" i="329"/>
  <c r="AX80" i="329"/>
  <c r="AW80" i="329"/>
  <c r="AV80" i="329"/>
  <c r="AT80" i="329"/>
  <c r="AS80" i="329"/>
  <c r="AR80" i="329"/>
  <c r="AQ80" i="329"/>
  <c r="AP80" i="329"/>
  <c r="AO80" i="329"/>
  <c r="AN80" i="329"/>
  <c r="AM80" i="329"/>
  <c r="AA80" i="329"/>
  <c r="F4675" i="361" s="1"/>
  <c r="Q80" i="329"/>
  <c r="F4665" i="361" s="1"/>
  <c r="N80" i="329"/>
  <c r="F4662" i="361" s="1"/>
  <c r="BG79" i="329"/>
  <c r="BF79" i="329"/>
  <c r="BE79" i="329"/>
  <c r="Z79" i="329"/>
  <c r="F4649" i="361" s="1"/>
  <c r="Y79" i="329"/>
  <c r="F4648" i="361" s="1"/>
  <c r="W79" i="329"/>
  <c r="F4646" i="361" s="1"/>
  <c r="V79" i="329"/>
  <c r="F4645" i="361" s="1"/>
  <c r="U79" i="329"/>
  <c r="F4644" i="361" s="1"/>
  <c r="T79" i="329"/>
  <c r="F4643" i="361" s="1"/>
  <c r="S79" i="329"/>
  <c r="F4642" i="361" s="1"/>
  <c r="P79" i="329"/>
  <c r="F4639" i="361" s="1"/>
  <c r="O79" i="329"/>
  <c r="F4638" i="361" s="1"/>
  <c r="L79" i="329"/>
  <c r="F4635" i="361" s="1"/>
  <c r="K79" i="329"/>
  <c r="F4634" i="361" s="1"/>
  <c r="J79" i="329"/>
  <c r="F4633" i="361" s="1"/>
  <c r="I79" i="329"/>
  <c r="F4632" i="361" s="1"/>
  <c r="H79" i="329"/>
  <c r="F4631" i="361" s="1"/>
  <c r="G79" i="329"/>
  <c r="F4630" i="361" s="1"/>
  <c r="F79" i="329"/>
  <c r="F4629" i="361" s="1"/>
  <c r="BC78" i="329"/>
  <c r="BB78" i="329"/>
  <c r="AZ78" i="329"/>
  <c r="AY78" i="329"/>
  <c r="AX78" i="329"/>
  <c r="AW78" i="329"/>
  <c r="AV78" i="329"/>
  <c r="AT78" i="329"/>
  <c r="AS78" i="329"/>
  <c r="AR78" i="329"/>
  <c r="AQ78" i="329"/>
  <c r="AP78" i="329"/>
  <c r="AO78" i="329"/>
  <c r="AN78" i="329"/>
  <c r="AM78" i="329"/>
  <c r="AA78" i="329"/>
  <c r="F4628" i="361" s="1"/>
  <c r="Q78" i="329"/>
  <c r="F4618" i="361" s="1"/>
  <c r="N78" i="329"/>
  <c r="F4615" i="361" s="1"/>
  <c r="BC77" i="329"/>
  <c r="BB77" i="329"/>
  <c r="AZ77" i="329"/>
  <c r="AY77" i="329"/>
  <c r="AX77" i="329"/>
  <c r="AW77" i="329"/>
  <c r="AV77" i="329"/>
  <c r="AT77" i="329"/>
  <c r="AS77" i="329"/>
  <c r="AR77" i="329"/>
  <c r="AQ77" i="329"/>
  <c r="AP77" i="329"/>
  <c r="AO77" i="329"/>
  <c r="AN77" i="329"/>
  <c r="AM77" i="329"/>
  <c r="AA77" i="329"/>
  <c r="F4606" i="361" s="1"/>
  <c r="Q77" i="329"/>
  <c r="F4596" i="361" s="1"/>
  <c r="N77" i="329"/>
  <c r="F4593" i="361" s="1"/>
  <c r="BG76" i="329"/>
  <c r="BF76" i="329"/>
  <c r="BE76" i="329"/>
  <c r="P76" i="329"/>
  <c r="F4579" i="361" s="1"/>
  <c r="O76" i="329"/>
  <c r="F4578" i="361" s="1"/>
  <c r="L76" i="329"/>
  <c r="F4575" i="361" s="1"/>
  <c r="K76" i="329"/>
  <c r="F4574" i="361" s="1"/>
  <c r="J76" i="329"/>
  <c r="F4573" i="361" s="1"/>
  <c r="I76" i="329"/>
  <c r="F4572" i="361" s="1"/>
  <c r="H76" i="329"/>
  <c r="F4571" i="361" s="1"/>
  <c r="G76" i="329"/>
  <c r="F4570" i="361" s="1"/>
  <c r="F76" i="329"/>
  <c r="F4569" i="361" s="1"/>
  <c r="AT75" i="329"/>
  <c r="AS75" i="329"/>
  <c r="AR75" i="329"/>
  <c r="AQ75" i="329"/>
  <c r="AP75" i="329"/>
  <c r="AO75" i="329"/>
  <c r="AN75" i="329"/>
  <c r="AM75" i="329"/>
  <c r="Q75" i="329"/>
  <c r="F4567" i="361" s="1"/>
  <c r="N75" i="329"/>
  <c r="F4564" i="361" s="1"/>
  <c r="AT74" i="329"/>
  <c r="AS74" i="329"/>
  <c r="AR74" i="329"/>
  <c r="AQ74" i="329"/>
  <c r="AP74" i="329"/>
  <c r="AO74" i="329"/>
  <c r="AN74" i="329"/>
  <c r="AM74" i="329"/>
  <c r="Q74" i="329"/>
  <c r="F4554" i="361" s="1"/>
  <c r="N74" i="329"/>
  <c r="F4551" i="361" s="1"/>
  <c r="BG73" i="329"/>
  <c r="BF73" i="329"/>
  <c r="BE73" i="329"/>
  <c r="P73" i="329"/>
  <c r="F4537" i="361" s="1"/>
  <c r="O73" i="329"/>
  <c r="F4536" i="361" s="1"/>
  <c r="L73" i="329"/>
  <c r="F4533" i="361" s="1"/>
  <c r="K73" i="329"/>
  <c r="F4532" i="361" s="1"/>
  <c r="J73" i="329"/>
  <c r="F4531" i="361" s="1"/>
  <c r="I73" i="329"/>
  <c r="F4530" i="361" s="1"/>
  <c r="H73" i="329"/>
  <c r="F4529" i="361" s="1"/>
  <c r="G73" i="329"/>
  <c r="F4528" i="361" s="1"/>
  <c r="F73" i="329"/>
  <c r="F4527" i="361" s="1"/>
  <c r="AT72" i="329"/>
  <c r="AS72" i="329"/>
  <c r="AR72" i="329"/>
  <c r="AQ72" i="329"/>
  <c r="AP72" i="329"/>
  <c r="AO72" i="329"/>
  <c r="AN72" i="329"/>
  <c r="AM72" i="329"/>
  <c r="Q72" i="329"/>
  <c r="F4525" i="361" s="1"/>
  <c r="N72" i="329"/>
  <c r="F4522" i="361" s="1"/>
  <c r="AT71" i="329"/>
  <c r="AS71" i="329"/>
  <c r="AR71" i="329"/>
  <c r="AQ71" i="329"/>
  <c r="AP71" i="329"/>
  <c r="AO71" i="329"/>
  <c r="AN71" i="329"/>
  <c r="AM71" i="329"/>
  <c r="Q71" i="329"/>
  <c r="F4512" i="361" s="1"/>
  <c r="N71" i="329"/>
  <c r="F4509" i="361" s="1"/>
  <c r="BG70" i="329"/>
  <c r="BF70" i="329"/>
  <c r="BE70" i="329"/>
  <c r="P70" i="329"/>
  <c r="F4495" i="361" s="1"/>
  <c r="O70" i="329"/>
  <c r="F4494" i="361" s="1"/>
  <c r="L70" i="329"/>
  <c r="F4491" i="361" s="1"/>
  <c r="K70" i="329"/>
  <c r="F4490" i="361" s="1"/>
  <c r="J70" i="329"/>
  <c r="F4489" i="361" s="1"/>
  <c r="I70" i="329"/>
  <c r="F4488" i="361" s="1"/>
  <c r="H70" i="329"/>
  <c r="F4487" i="361" s="1"/>
  <c r="G70" i="329"/>
  <c r="F4486" i="361" s="1"/>
  <c r="F70" i="329"/>
  <c r="F4485" i="361" s="1"/>
  <c r="AT69" i="329"/>
  <c r="AS69" i="329"/>
  <c r="AR69" i="329"/>
  <c r="AQ69" i="329"/>
  <c r="AP69" i="329"/>
  <c r="AO69" i="329"/>
  <c r="AN69" i="329"/>
  <c r="AM69" i="329"/>
  <c r="Q69" i="329"/>
  <c r="F4483" i="361" s="1"/>
  <c r="N69" i="329"/>
  <c r="F4480" i="361" s="1"/>
  <c r="AT68" i="329"/>
  <c r="AS68" i="329"/>
  <c r="AR68" i="329"/>
  <c r="AQ68" i="329"/>
  <c r="AP68" i="329"/>
  <c r="AO68" i="329"/>
  <c r="AN68" i="329"/>
  <c r="AM68" i="329"/>
  <c r="Q68" i="329"/>
  <c r="F4470" i="361" s="1"/>
  <c r="N68" i="329"/>
  <c r="F4467" i="361" s="1"/>
  <c r="BG67" i="329"/>
  <c r="BF67" i="329"/>
  <c r="BE67" i="329"/>
  <c r="Z67" i="329"/>
  <c r="F4454" i="361" s="1"/>
  <c r="Y67" i="329"/>
  <c r="F4453" i="361" s="1"/>
  <c r="W67" i="329"/>
  <c r="F4451" i="361" s="1"/>
  <c r="V67" i="329"/>
  <c r="F4450" i="361" s="1"/>
  <c r="U67" i="329"/>
  <c r="F4449" i="361" s="1"/>
  <c r="T67" i="329"/>
  <c r="F4448" i="361" s="1"/>
  <c r="S67" i="329"/>
  <c r="F4447" i="361" s="1"/>
  <c r="P67" i="329"/>
  <c r="F4444" i="361" s="1"/>
  <c r="O67" i="329"/>
  <c r="F4443" i="361" s="1"/>
  <c r="L67" i="329"/>
  <c r="F4440" i="361" s="1"/>
  <c r="K67" i="329"/>
  <c r="F4439" i="361" s="1"/>
  <c r="J67" i="329"/>
  <c r="F4438" i="361" s="1"/>
  <c r="I67" i="329"/>
  <c r="F4437" i="361" s="1"/>
  <c r="H67" i="329"/>
  <c r="F4436" i="361" s="1"/>
  <c r="G67" i="329"/>
  <c r="F4435" i="361" s="1"/>
  <c r="F67" i="329"/>
  <c r="F4434" i="361" s="1"/>
  <c r="BC66" i="329"/>
  <c r="BB66" i="329"/>
  <c r="AZ66" i="329"/>
  <c r="AY66" i="329"/>
  <c r="AX66" i="329"/>
  <c r="AW66" i="329"/>
  <c r="AV66" i="329"/>
  <c r="AT66" i="329"/>
  <c r="AS66" i="329"/>
  <c r="AR66" i="329"/>
  <c r="AQ66" i="329"/>
  <c r="AP66" i="329"/>
  <c r="AO66" i="329"/>
  <c r="AN66" i="329"/>
  <c r="AM66" i="329"/>
  <c r="AA66" i="329"/>
  <c r="F4433" i="361" s="1"/>
  <c r="Q66" i="329"/>
  <c r="F4423" i="361" s="1"/>
  <c r="N66" i="329"/>
  <c r="F4420" i="361" s="1"/>
  <c r="BC65" i="329"/>
  <c r="BB65" i="329"/>
  <c r="AZ65" i="329"/>
  <c r="AY65" i="329"/>
  <c r="AX65" i="329"/>
  <c r="AW65" i="329"/>
  <c r="AV65" i="329"/>
  <c r="AT65" i="329"/>
  <c r="AS65" i="329"/>
  <c r="AR65" i="329"/>
  <c r="AQ65" i="329"/>
  <c r="AP65" i="329"/>
  <c r="AO65" i="329"/>
  <c r="AN65" i="329"/>
  <c r="AM65" i="329"/>
  <c r="AA65" i="329"/>
  <c r="F4411" i="361" s="1"/>
  <c r="Q65" i="329"/>
  <c r="F4401" i="361" s="1"/>
  <c r="N65" i="329"/>
  <c r="F4398" i="361" s="1"/>
  <c r="Z64" i="329"/>
  <c r="F4388" i="361" s="1"/>
  <c r="Y64" i="329"/>
  <c r="F4387" i="361" s="1"/>
  <c r="W64" i="329"/>
  <c r="F4385" i="361" s="1"/>
  <c r="V64" i="329"/>
  <c r="F4384" i="361" s="1"/>
  <c r="U64" i="329"/>
  <c r="F4383" i="361" s="1"/>
  <c r="T64" i="329"/>
  <c r="F4382" i="361" s="1"/>
  <c r="S64" i="329"/>
  <c r="F4381" i="361" s="1"/>
  <c r="P64" i="329"/>
  <c r="F4378" i="361" s="1"/>
  <c r="O64" i="329"/>
  <c r="F4377" i="361" s="1"/>
  <c r="L64" i="329"/>
  <c r="F4374" i="361" s="1"/>
  <c r="K64" i="329"/>
  <c r="F4373" i="361" s="1"/>
  <c r="J64" i="329"/>
  <c r="F4372" i="361" s="1"/>
  <c r="I64" i="329"/>
  <c r="F4371" i="361" s="1"/>
  <c r="H64" i="329"/>
  <c r="F4370" i="361" s="1"/>
  <c r="G64" i="329"/>
  <c r="F4369" i="361" s="1"/>
  <c r="F64" i="329"/>
  <c r="F4368" i="361" s="1"/>
  <c r="BC63" i="329"/>
  <c r="BB63" i="329"/>
  <c r="AZ63" i="329"/>
  <c r="AY63" i="329"/>
  <c r="AX63" i="329"/>
  <c r="AW63" i="329"/>
  <c r="AV63" i="329"/>
  <c r="AT63" i="329"/>
  <c r="AS63" i="329"/>
  <c r="AR63" i="329"/>
  <c r="AQ63" i="329"/>
  <c r="AP63" i="329"/>
  <c r="AO63" i="329"/>
  <c r="AN63" i="329"/>
  <c r="AM63" i="329"/>
  <c r="AA63" i="329"/>
  <c r="F4367" i="361" s="1"/>
  <c r="Q63" i="329"/>
  <c r="F4357" i="361" s="1"/>
  <c r="N63" i="329"/>
  <c r="F4354" i="361" s="1"/>
  <c r="BC62" i="329"/>
  <c r="BB62" i="329"/>
  <c r="AZ62" i="329"/>
  <c r="AY62" i="329"/>
  <c r="AX62" i="329"/>
  <c r="AW62" i="329"/>
  <c r="AV62" i="329"/>
  <c r="AT62" i="329"/>
  <c r="AS62" i="329"/>
  <c r="AR62" i="329"/>
  <c r="AQ62" i="329"/>
  <c r="AP62" i="329"/>
  <c r="AO62" i="329"/>
  <c r="AN62" i="329"/>
  <c r="AM62" i="329"/>
  <c r="AA62" i="329"/>
  <c r="F4345" i="361" s="1"/>
  <c r="Q62" i="329"/>
  <c r="F4335" i="361" s="1"/>
  <c r="N62" i="329"/>
  <c r="F4332" i="361" s="1"/>
  <c r="Z61" i="329"/>
  <c r="F4322" i="361" s="1"/>
  <c r="Y61" i="329"/>
  <c r="F4321" i="361" s="1"/>
  <c r="W61" i="329"/>
  <c r="F4319" i="361" s="1"/>
  <c r="V61" i="329"/>
  <c r="F4318" i="361" s="1"/>
  <c r="U61" i="329"/>
  <c r="F4317" i="361" s="1"/>
  <c r="T61" i="329"/>
  <c r="F4316" i="361" s="1"/>
  <c r="S61" i="329"/>
  <c r="F4315" i="361" s="1"/>
  <c r="P61" i="329"/>
  <c r="F4312" i="361" s="1"/>
  <c r="O61" i="329"/>
  <c r="F4311" i="361" s="1"/>
  <c r="L61" i="329"/>
  <c r="F4308" i="361" s="1"/>
  <c r="K61" i="329"/>
  <c r="F4307" i="361" s="1"/>
  <c r="J61" i="329"/>
  <c r="F4306" i="361" s="1"/>
  <c r="I61" i="329"/>
  <c r="F4305" i="361" s="1"/>
  <c r="H61" i="329"/>
  <c r="F4304" i="361" s="1"/>
  <c r="G61" i="329"/>
  <c r="F4303" i="361" s="1"/>
  <c r="F61" i="329"/>
  <c r="F4302" i="361" s="1"/>
  <c r="BC60" i="329"/>
  <c r="BB60" i="329"/>
  <c r="AZ60" i="329"/>
  <c r="AY60" i="329"/>
  <c r="AX60" i="329"/>
  <c r="AW60" i="329"/>
  <c r="AV60" i="329"/>
  <c r="AT60" i="329"/>
  <c r="AS60" i="329"/>
  <c r="AR60" i="329"/>
  <c r="AQ60" i="329"/>
  <c r="AP60" i="329"/>
  <c r="AO60" i="329"/>
  <c r="AN60" i="329"/>
  <c r="AM60" i="329"/>
  <c r="AA60" i="329"/>
  <c r="F4301" i="361" s="1"/>
  <c r="Q60" i="329"/>
  <c r="F4291" i="361" s="1"/>
  <c r="N60" i="329"/>
  <c r="F4288" i="361" s="1"/>
  <c r="BC59" i="329"/>
  <c r="BB59" i="329"/>
  <c r="AZ59" i="329"/>
  <c r="AY59" i="329"/>
  <c r="AX59" i="329"/>
  <c r="AW59" i="329"/>
  <c r="AV59" i="329"/>
  <c r="AT59" i="329"/>
  <c r="AS59" i="329"/>
  <c r="AR59" i="329"/>
  <c r="AQ59" i="329"/>
  <c r="AP59" i="329"/>
  <c r="AO59" i="329"/>
  <c r="AN59" i="329"/>
  <c r="AM59" i="329"/>
  <c r="AA59" i="329"/>
  <c r="F4279" i="361" s="1"/>
  <c r="Q59" i="329"/>
  <c r="F4269" i="361" s="1"/>
  <c r="N59" i="329"/>
  <c r="F4266" i="361" s="1"/>
  <c r="AD56" i="329"/>
  <c r="F4257" i="361" s="1"/>
  <c r="AC56" i="329"/>
  <c r="F4256" i="361" s="1"/>
  <c r="F4255" i="361"/>
  <c r="BG55" i="329"/>
  <c r="BF55" i="329"/>
  <c r="BE55" i="329"/>
  <c r="P55" i="329"/>
  <c r="F4236" i="361" s="1"/>
  <c r="O55" i="329"/>
  <c r="F4235" i="361" s="1"/>
  <c r="L55" i="329"/>
  <c r="F4232" i="361" s="1"/>
  <c r="K55" i="329"/>
  <c r="F4231" i="361" s="1"/>
  <c r="J55" i="329"/>
  <c r="F4230" i="361" s="1"/>
  <c r="I55" i="329"/>
  <c r="F4229" i="361" s="1"/>
  <c r="H55" i="329"/>
  <c r="F4228" i="361" s="1"/>
  <c r="G55" i="329"/>
  <c r="F4227" i="361" s="1"/>
  <c r="F55" i="329"/>
  <c r="F4226" i="361" s="1"/>
  <c r="AT54" i="329"/>
  <c r="AS54" i="329"/>
  <c r="AR54" i="329"/>
  <c r="AQ54" i="329"/>
  <c r="AP54" i="329"/>
  <c r="AO54" i="329"/>
  <c r="AN54" i="329"/>
  <c r="AM54" i="329"/>
  <c r="Q54" i="329"/>
  <c r="F4224" i="361" s="1"/>
  <c r="N54" i="329"/>
  <c r="F4221" i="361" s="1"/>
  <c r="AT53" i="329"/>
  <c r="AS53" i="329"/>
  <c r="AR53" i="329"/>
  <c r="AQ53" i="329"/>
  <c r="AP53" i="329"/>
  <c r="AO53" i="329"/>
  <c r="AN53" i="329"/>
  <c r="AM53" i="329"/>
  <c r="Q53" i="329"/>
  <c r="F4211" i="361" s="1"/>
  <c r="N53" i="329"/>
  <c r="F4208" i="361" s="1"/>
  <c r="BG52" i="329"/>
  <c r="BF52" i="329"/>
  <c r="BE52" i="329"/>
  <c r="Z52" i="329"/>
  <c r="F4195" i="361" s="1"/>
  <c r="Y52" i="329"/>
  <c r="F4194" i="361" s="1"/>
  <c r="W52" i="329"/>
  <c r="F4192" i="361" s="1"/>
  <c r="V52" i="329"/>
  <c r="F4191" i="361" s="1"/>
  <c r="U52" i="329"/>
  <c r="F4190" i="361" s="1"/>
  <c r="T52" i="329"/>
  <c r="F4189" i="361" s="1"/>
  <c r="S52" i="329"/>
  <c r="F4188" i="361" s="1"/>
  <c r="P52" i="329"/>
  <c r="F4185" i="361" s="1"/>
  <c r="O52" i="329"/>
  <c r="F4184" i="361" s="1"/>
  <c r="L52" i="329"/>
  <c r="F4181" i="361" s="1"/>
  <c r="K52" i="329"/>
  <c r="F4180" i="361" s="1"/>
  <c r="J52" i="329"/>
  <c r="F4179" i="361" s="1"/>
  <c r="I52" i="329"/>
  <c r="F4178" i="361" s="1"/>
  <c r="H52" i="329"/>
  <c r="F4177" i="361" s="1"/>
  <c r="G52" i="329"/>
  <c r="F4176" i="361" s="1"/>
  <c r="F52" i="329"/>
  <c r="F4175" i="361" s="1"/>
  <c r="BC51" i="329"/>
  <c r="BB51" i="329"/>
  <c r="AZ51" i="329"/>
  <c r="AY51" i="329"/>
  <c r="AX51" i="329"/>
  <c r="AW51" i="329"/>
  <c r="AV51" i="329"/>
  <c r="AT51" i="329"/>
  <c r="AS51" i="329"/>
  <c r="AR51" i="329"/>
  <c r="AQ51" i="329"/>
  <c r="AP51" i="329"/>
  <c r="AO51" i="329"/>
  <c r="AN51" i="329"/>
  <c r="AM51" i="329"/>
  <c r="AA51" i="329"/>
  <c r="F4174" i="361" s="1"/>
  <c r="Q51" i="329"/>
  <c r="F4164" i="361" s="1"/>
  <c r="N51" i="329"/>
  <c r="F4161" i="361" s="1"/>
  <c r="BC50" i="329"/>
  <c r="BB50" i="329"/>
  <c r="AZ50" i="329"/>
  <c r="AY50" i="329"/>
  <c r="AX50" i="329"/>
  <c r="AW50" i="329"/>
  <c r="AV50" i="329"/>
  <c r="AT50" i="329"/>
  <c r="AS50" i="329"/>
  <c r="AR50" i="329"/>
  <c r="AQ50" i="329"/>
  <c r="AP50" i="329"/>
  <c r="AO50" i="329"/>
  <c r="AN50" i="329"/>
  <c r="AM50" i="329"/>
  <c r="AA50" i="329"/>
  <c r="F4152" i="361" s="1"/>
  <c r="Q50" i="329"/>
  <c r="F4142" i="361" s="1"/>
  <c r="N50" i="329"/>
  <c r="F4139" i="361" s="1"/>
  <c r="BG49" i="329"/>
  <c r="BF49" i="329"/>
  <c r="BE49" i="329"/>
  <c r="Z49" i="329"/>
  <c r="F4126" i="361" s="1"/>
  <c r="Y49" i="329"/>
  <c r="F4125" i="361" s="1"/>
  <c r="W49" i="329"/>
  <c r="F4123" i="361" s="1"/>
  <c r="V49" i="329"/>
  <c r="F4122" i="361" s="1"/>
  <c r="U49" i="329"/>
  <c r="F4121" i="361" s="1"/>
  <c r="T49" i="329"/>
  <c r="F4120" i="361" s="1"/>
  <c r="S49" i="329"/>
  <c r="F4119" i="361" s="1"/>
  <c r="P49" i="329"/>
  <c r="F4116" i="361" s="1"/>
  <c r="O49" i="329"/>
  <c r="F4115" i="361" s="1"/>
  <c r="L49" i="329"/>
  <c r="F4112" i="361" s="1"/>
  <c r="K49" i="329"/>
  <c r="F4111" i="361" s="1"/>
  <c r="J49" i="329"/>
  <c r="F4110" i="361" s="1"/>
  <c r="I49" i="329"/>
  <c r="F4109" i="361" s="1"/>
  <c r="H49" i="329"/>
  <c r="F4108" i="361" s="1"/>
  <c r="G49" i="329"/>
  <c r="F4107" i="361" s="1"/>
  <c r="F49" i="329"/>
  <c r="F4106" i="361" s="1"/>
  <c r="BC48" i="329"/>
  <c r="BB48" i="329"/>
  <c r="AZ48" i="329"/>
  <c r="AY48" i="329"/>
  <c r="AX48" i="329"/>
  <c r="AW48" i="329"/>
  <c r="AV48" i="329"/>
  <c r="AT48" i="329"/>
  <c r="AS48" i="329"/>
  <c r="AR48" i="329"/>
  <c r="AQ48" i="329"/>
  <c r="AP48" i="329"/>
  <c r="AO48" i="329"/>
  <c r="AN48" i="329"/>
  <c r="AM48" i="329"/>
  <c r="AA48" i="329"/>
  <c r="F4105" i="361" s="1"/>
  <c r="Q48" i="329"/>
  <c r="F4095" i="361" s="1"/>
  <c r="N48" i="329"/>
  <c r="F4092" i="361" s="1"/>
  <c r="BC47" i="329"/>
  <c r="BB47" i="329"/>
  <c r="AZ47" i="329"/>
  <c r="AY47" i="329"/>
  <c r="AX47" i="329"/>
  <c r="AW47" i="329"/>
  <c r="AV47" i="329"/>
  <c r="AT47" i="329"/>
  <c r="AS47" i="329"/>
  <c r="AR47" i="329"/>
  <c r="AQ47" i="329"/>
  <c r="AP47" i="329"/>
  <c r="AO47" i="329"/>
  <c r="AN47" i="329"/>
  <c r="AM47" i="329"/>
  <c r="AA47" i="329"/>
  <c r="F4083" i="361" s="1"/>
  <c r="Q47" i="329"/>
  <c r="F4073" i="361" s="1"/>
  <c r="N47" i="329"/>
  <c r="F4070" i="361" s="1"/>
  <c r="BG46" i="329"/>
  <c r="BF46" i="329"/>
  <c r="BE46" i="329"/>
  <c r="Z46" i="329"/>
  <c r="F4057" i="361" s="1"/>
  <c r="Y46" i="329"/>
  <c r="F4056" i="361" s="1"/>
  <c r="W46" i="329"/>
  <c r="F4054" i="361" s="1"/>
  <c r="V46" i="329"/>
  <c r="F4053" i="361" s="1"/>
  <c r="U46" i="329"/>
  <c r="F4052" i="361" s="1"/>
  <c r="T46" i="329"/>
  <c r="F4051" i="361" s="1"/>
  <c r="S46" i="329"/>
  <c r="F4050" i="361" s="1"/>
  <c r="P46" i="329"/>
  <c r="F4047" i="361" s="1"/>
  <c r="O46" i="329"/>
  <c r="F4046" i="361" s="1"/>
  <c r="L46" i="329"/>
  <c r="F4043" i="361" s="1"/>
  <c r="K46" i="329"/>
  <c r="F4042" i="361" s="1"/>
  <c r="J46" i="329"/>
  <c r="F4041" i="361" s="1"/>
  <c r="I46" i="329"/>
  <c r="F4040" i="361" s="1"/>
  <c r="H46" i="329"/>
  <c r="F4039" i="361" s="1"/>
  <c r="G46" i="329"/>
  <c r="F4038" i="361" s="1"/>
  <c r="F46" i="329"/>
  <c r="F4037" i="361" s="1"/>
  <c r="BC45" i="329"/>
  <c r="BB45" i="329"/>
  <c r="AZ45" i="329"/>
  <c r="AY45" i="329"/>
  <c r="AX45" i="329"/>
  <c r="AW45" i="329"/>
  <c r="AV45" i="329"/>
  <c r="AT45" i="329"/>
  <c r="AS45" i="329"/>
  <c r="AR45" i="329"/>
  <c r="AQ45" i="329"/>
  <c r="AP45" i="329"/>
  <c r="AO45" i="329"/>
  <c r="AN45" i="329"/>
  <c r="AM45" i="329"/>
  <c r="AA45" i="329"/>
  <c r="F4036" i="361" s="1"/>
  <c r="Q45" i="329"/>
  <c r="F4026" i="361" s="1"/>
  <c r="N45" i="329"/>
  <c r="F4023" i="361" s="1"/>
  <c r="BC44" i="329"/>
  <c r="BB44" i="329"/>
  <c r="AZ44" i="329"/>
  <c r="AY44" i="329"/>
  <c r="AX44" i="329"/>
  <c r="AW44" i="329"/>
  <c r="AV44" i="329"/>
  <c r="AT44" i="329"/>
  <c r="AS44" i="329"/>
  <c r="AR44" i="329"/>
  <c r="AQ44" i="329"/>
  <c r="AP44" i="329"/>
  <c r="AO44" i="329"/>
  <c r="AN44" i="329"/>
  <c r="AM44" i="329"/>
  <c r="AA44" i="329"/>
  <c r="F4014" i="361" s="1"/>
  <c r="Q44" i="329"/>
  <c r="F4004" i="361" s="1"/>
  <c r="N44" i="329"/>
  <c r="F4001" i="361" s="1"/>
  <c r="BG43" i="329"/>
  <c r="BF43" i="329"/>
  <c r="BE43" i="329"/>
  <c r="P43" i="329"/>
  <c r="F3987" i="361" s="1"/>
  <c r="O43" i="329"/>
  <c r="F3986" i="361" s="1"/>
  <c r="L43" i="329"/>
  <c r="F3983" i="361" s="1"/>
  <c r="K43" i="329"/>
  <c r="F3982" i="361" s="1"/>
  <c r="J43" i="329"/>
  <c r="F3981" i="361" s="1"/>
  <c r="I43" i="329"/>
  <c r="F3980" i="361" s="1"/>
  <c r="H43" i="329"/>
  <c r="F3979" i="361" s="1"/>
  <c r="G43" i="329"/>
  <c r="F3978" i="361" s="1"/>
  <c r="F43" i="329"/>
  <c r="F3977" i="361" s="1"/>
  <c r="AT42" i="329"/>
  <c r="AS42" i="329"/>
  <c r="AR42" i="329"/>
  <c r="AQ42" i="329"/>
  <c r="AP42" i="329"/>
  <c r="AO42" i="329"/>
  <c r="AN42" i="329"/>
  <c r="AM42" i="329"/>
  <c r="Q42" i="329"/>
  <c r="F3975" i="361" s="1"/>
  <c r="N42" i="329"/>
  <c r="F3972" i="361" s="1"/>
  <c r="AT41" i="329"/>
  <c r="AS41" i="329"/>
  <c r="AR41" i="329"/>
  <c r="AQ41" i="329"/>
  <c r="AP41" i="329"/>
  <c r="AO41" i="329"/>
  <c r="AN41" i="329"/>
  <c r="AM41" i="329"/>
  <c r="Q41" i="329"/>
  <c r="F3962" i="361" s="1"/>
  <c r="N41" i="329"/>
  <c r="F3959" i="361" s="1"/>
  <c r="BG40" i="329"/>
  <c r="BF40" i="329"/>
  <c r="BE40" i="329"/>
  <c r="P40" i="329"/>
  <c r="F3945" i="361" s="1"/>
  <c r="O40" i="329"/>
  <c r="F3944" i="361" s="1"/>
  <c r="L40" i="329"/>
  <c r="F3941" i="361" s="1"/>
  <c r="K40" i="329"/>
  <c r="F3940" i="361" s="1"/>
  <c r="J40" i="329"/>
  <c r="F3939" i="361" s="1"/>
  <c r="I40" i="329"/>
  <c r="F3938" i="361" s="1"/>
  <c r="H40" i="329"/>
  <c r="F3937" i="361" s="1"/>
  <c r="G40" i="329"/>
  <c r="F3936" i="361" s="1"/>
  <c r="F40" i="329"/>
  <c r="F3935" i="361" s="1"/>
  <c r="AT39" i="329"/>
  <c r="AS39" i="329"/>
  <c r="AR39" i="329"/>
  <c r="AQ39" i="329"/>
  <c r="AP39" i="329"/>
  <c r="AO39" i="329"/>
  <c r="AN39" i="329"/>
  <c r="AM39" i="329"/>
  <c r="Q39" i="329"/>
  <c r="F3933" i="361" s="1"/>
  <c r="N39" i="329"/>
  <c r="F3930" i="361" s="1"/>
  <c r="AT38" i="329"/>
  <c r="AS38" i="329"/>
  <c r="AR38" i="329"/>
  <c r="AQ38" i="329"/>
  <c r="AP38" i="329"/>
  <c r="AO38" i="329"/>
  <c r="AN38" i="329"/>
  <c r="AM38" i="329"/>
  <c r="Q38" i="329"/>
  <c r="F3920" i="361" s="1"/>
  <c r="BG37" i="329"/>
  <c r="BF37" i="329"/>
  <c r="BE37" i="329"/>
  <c r="Z37" i="329"/>
  <c r="F3904" i="361" s="1"/>
  <c r="Y37" i="329"/>
  <c r="F3903" i="361" s="1"/>
  <c r="W37" i="329"/>
  <c r="F3901" i="361" s="1"/>
  <c r="V37" i="329"/>
  <c r="F3900" i="361" s="1"/>
  <c r="U37" i="329"/>
  <c r="F3899" i="361" s="1"/>
  <c r="T37" i="329"/>
  <c r="F3898" i="361" s="1"/>
  <c r="S37" i="329"/>
  <c r="F3897" i="361" s="1"/>
  <c r="P37" i="329"/>
  <c r="F3894" i="361" s="1"/>
  <c r="O37" i="329"/>
  <c r="F3893" i="361" s="1"/>
  <c r="L37" i="329"/>
  <c r="F3890" i="361" s="1"/>
  <c r="K37" i="329"/>
  <c r="F3889" i="361" s="1"/>
  <c r="J37" i="329"/>
  <c r="F3888" i="361" s="1"/>
  <c r="I37" i="329"/>
  <c r="F3887" i="361" s="1"/>
  <c r="H37" i="329"/>
  <c r="F3886" i="361" s="1"/>
  <c r="G37" i="329"/>
  <c r="F3885" i="361" s="1"/>
  <c r="F37" i="329"/>
  <c r="F3884" i="361" s="1"/>
  <c r="BC36" i="329"/>
  <c r="BB36" i="329"/>
  <c r="AZ36" i="329"/>
  <c r="AY36" i="329"/>
  <c r="AX36" i="329"/>
  <c r="AW36" i="329"/>
  <c r="AV36" i="329"/>
  <c r="AT36" i="329"/>
  <c r="AS36" i="329"/>
  <c r="AR36" i="329"/>
  <c r="AQ36" i="329"/>
  <c r="AP36" i="329"/>
  <c r="AO36" i="329"/>
  <c r="AN36" i="329"/>
  <c r="AM36" i="329"/>
  <c r="AA36" i="329"/>
  <c r="F3883" i="361" s="1"/>
  <c r="Q36" i="329"/>
  <c r="F3873" i="361" s="1"/>
  <c r="N36" i="329"/>
  <c r="F3870" i="361" s="1"/>
  <c r="BC35" i="329"/>
  <c r="BB35" i="329"/>
  <c r="AZ35" i="329"/>
  <c r="AY35" i="329"/>
  <c r="AX35" i="329"/>
  <c r="AW35" i="329"/>
  <c r="AV35" i="329"/>
  <c r="AT35" i="329"/>
  <c r="AS35" i="329"/>
  <c r="AR35" i="329"/>
  <c r="AQ35" i="329"/>
  <c r="AP35" i="329"/>
  <c r="AO35" i="329"/>
  <c r="AN35" i="329"/>
  <c r="AM35" i="329"/>
  <c r="AA35" i="329"/>
  <c r="F3861" i="361" s="1"/>
  <c r="Q35" i="329"/>
  <c r="F3851" i="361" s="1"/>
  <c r="N35" i="329"/>
  <c r="F3848" i="361" s="1"/>
  <c r="BG34" i="329"/>
  <c r="BF34" i="329"/>
  <c r="BE34" i="329"/>
  <c r="Z33" i="329"/>
  <c r="F3813" i="361" s="1"/>
  <c r="Y33" i="329"/>
  <c r="F3812" i="361" s="1"/>
  <c r="W33" i="329"/>
  <c r="F3810" i="361" s="1"/>
  <c r="V33" i="329"/>
  <c r="F3809" i="361" s="1"/>
  <c r="U33" i="329"/>
  <c r="F3808" i="361" s="1"/>
  <c r="T33" i="329"/>
  <c r="F3807" i="361" s="1"/>
  <c r="S33" i="329"/>
  <c r="F3806" i="361" s="1"/>
  <c r="P33" i="329"/>
  <c r="F3803" i="361" s="1"/>
  <c r="O33" i="329"/>
  <c r="F3802" i="361" s="1"/>
  <c r="L33" i="329"/>
  <c r="F3799" i="361" s="1"/>
  <c r="K33" i="329"/>
  <c r="F3798" i="361" s="1"/>
  <c r="J33" i="329"/>
  <c r="F3797" i="361" s="1"/>
  <c r="I33" i="329"/>
  <c r="F3796" i="361" s="1"/>
  <c r="H33" i="329"/>
  <c r="F3795" i="361" s="1"/>
  <c r="G33" i="329"/>
  <c r="F3794" i="361" s="1"/>
  <c r="F33" i="329"/>
  <c r="F3793" i="361" s="1"/>
  <c r="AA32" i="329"/>
  <c r="F3792" i="361" s="1"/>
  <c r="Q32" i="329"/>
  <c r="F3782" i="361" s="1"/>
  <c r="N32" i="329"/>
  <c r="F3779" i="361" s="1"/>
  <c r="BC31" i="329"/>
  <c r="BB31" i="329"/>
  <c r="AZ31" i="329"/>
  <c r="AY31" i="329"/>
  <c r="AX31" i="329"/>
  <c r="AW31" i="329"/>
  <c r="AV31" i="329"/>
  <c r="AT31" i="329"/>
  <c r="AS31" i="329"/>
  <c r="AR31" i="329"/>
  <c r="AQ31" i="329"/>
  <c r="AP31" i="329"/>
  <c r="AO31" i="329"/>
  <c r="AN31" i="329"/>
  <c r="AM31" i="329"/>
  <c r="AA31" i="329"/>
  <c r="F3770" i="361" s="1"/>
  <c r="Q31" i="329"/>
  <c r="F3760" i="361" s="1"/>
  <c r="N31" i="329"/>
  <c r="F3757" i="361" s="1"/>
  <c r="Z30" i="329"/>
  <c r="F3747" i="361" s="1"/>
  <c r="Y30" i="329"/>
  <c r="F3746" i="361" s="1"/>
  <c r="W30" i="329"/>
  <c r="F3744" i="361" s="1"/>
  <c r="V30" i="329"/>
  <c r="F3743" i="361" s="1"/>
  <c r="U30" i="329"/>
  <c r="F3742" i="361" s="1"/>
  <c r="T30" i="329"/>
  <c r="F3741" i="361" s="1"/>
  <c r="S30" i="329"/>
  <c r="F3740" i="361" s="1"/>
  <c r="P30" i="329"/>
  <c r="F3737" i="361" s="1"/>
  <c r="O30" i="329"/>
  <c r="F3736" i="361" s="1"/>
  <c r="L30" i="329"/>
  <c r="F3733" i="361" s="1"/>
  <c r="K30" i="329"/>
  <c r="F3732" i="361" s="1"/>
  <c r="J30" i="329"/>
  <c r="F3731" i="361" s="1"/>
  <c r="I30" i="329"/>
  <c r="F3730" i="361" s="1"/>
  <c r="H30" i="329"/>
  <c r="F3729" i="361" s="1"/>
  <c r="G30" i="329"/>
  <c r="F3728" i="361" s="1"/>
  <c r="F30" i="329"/>
  <c r="F3727" i="361" s="1"/>
  <c r="Q29" i="329"/>
  <c r="F3716" i="361" s="1"/>
  <c r="N29" i="329"/>
  <c r="F3713" i="361" s="1"/>
  <c r="BC28" i="329"/>
  <c r="BB28" i="329"/>
  <c r="AZ28" i="329"/>
  <c r="AY28" i="329"/>
  <c r="AX28" i="329"/>
  <c r="AW28" i="329"/>
  <c r="AV28" i="329"/>
  <c r="AT28" i="329"/>
  <c r="AS28" i="329"/>
  <c r="AR28" i="329"/>
  <c r="AQ28" i="329"/>
  <c r="AP28" i="329"/>
  <c r="AO28" i="329"/>
  <c r="AN28" i="329"/>
  <c r="AM28" i="329"/>
  <c r="AA28" i="329"/>
  <c r="F3704" i="361" s="1"/>
  <c r="Q28" i="329"/>
  <c r="F3694" i="361" s="1"/>
  <c r="N28" i="329"/>
  <c r="F3691" i="361" s="1"/>
  <c r="AK27" i="329"/>
  <c r="Z27" i="329"/>
  <c r="F3681" i="361" s="1"/>
  <c r="Y27" i="329"/>
  <c r="F3680" i="361" s="1"/>
  <c r="W27" i="329"/>
  <c r="F3678" i="361" s="1"/>
  <c r="V27" i="329"/>
  <c r="F3677" i="361" s="1"/>
  <c r="U27" i="329"/>
  <c r="F3676" i="361" s="1"/>
  <c r="T27" i="329"/>
  <c r="F3675" i="361" s="1"/>
  <c r="S27" i="329"/>
  <c r="F3674" i="361" s="1"/>
  <c r="P27" i="329"/>
  <c r="F3671" i="361" s="1"/>
  <c r="O27" i="329"/>
  <c r="F3670" i="361" s="1"/>
  <c r="L27" i="329"/>
  <c r="F3667" i="361" s="1"/>
  <c r="K27" i="329"/>
  <c r="F3666" i="361" s="1"/>
  <c r="J27" i="329"/>
  <c r="F3665" i="361" s="1"/>
  <c r="I27" i="329"/>
  <c r="F3664" i="361" s="1"/>
  <c r="H27" i="329"/>
  <c r="F3663" i="361" s="1"/>
  <c r="G27" i="329"/>
  <c r="F3662" i="361" s="1"/>
  <c r="F27" i="329"/>
  <c r="F3661" i="361" s="1"/>
  <c r="BC26" i="329"/>
  <c r="BB26" i="329"/>
  <c r="AZ26" i="329"/>
  <c r="AY26" i="329"/>
  <c r="AX26" i="329"/>
  <c r="AW26" i="329"/>
  <c r="AV26" i="329"/>
  <c r="AT26" i="329"/>
  <c r="AS26" i="329"/>
  <c r="AR26" i="329"/>
  <c r="AQ26" i="329"/>
  <c r="AP26" i="329"/>
  <c r="AO26" i="329"/>
  <c r="AN26" i="329"/>
  <c r="AM26" i="329"/>
  <c r="AA26" i="329"/>
  <c r="F3660" i="361" s="1"/>
  <c r="Q26" i="329"/>
  <c r="F3650" i="361" s="1"/>
  <c r="N26" i="329"/>
  <c r="F3647" i="361" s="1"/>
  <c r="BC25" i="329"/>
  <c r="BB25" i="329"/>
  <c r="AZ25" i="329"/>
  <c r="AY25" i="329"/>
  <c r="AX25" i="329"/>
  <c r="AW25" i="329"/>
  <c r="AV25" i="329"/>
  <c r="AT25" i="329"/>
  <c r="AS25" i="329"/>
  <c r="AR25" i="329"/>
  <c r="AQ25" i="329"/>
  <c r="AP25" i="329"/>
  <c r="AO25" i="329"/>
  <c r="AN25" i="329"/>
  <c r="AM25" i="329"/>
  <c r="AA25" i="329"/>
  <c r="F3638" i="361" s="1"/>
  <c r="Q25" i="329"/>
  <c r="F3628" i="361" s="1"/>
  <c r="N25" i="329"/>
  <c r="F3625" i="361" s="1"/>
  <c r="BG24" i="329"/>
  <c r="BF24" i="329"/>
  <c r="BE24" i="329"/>
  <c r="Z24" i="329"/>
  <c r="F3612" i="361" s="1"/>
  <c r="Y24" i="329"/>
  <c r="F3611" i="361" s="1"/>
  <c r="W24" i="329"/>
  <c r="F3609" i="361" s="1"/>
  <c r="V24" i="329"/>
  <c r="F3608" i="361" s="1"/>
  <c r="U24" i="329"/>
  <c r="F3607" i="361" s="1"/>
  <c r="T24" i="329"/>
  <c r="F3606" i="361" s="1"/>
  <c r="S24" i="329"/>
  <c r="F3605" i="361" s="1"/>
  <c r="P24" i="329"/>
  <c r="F3602" i="361" s="1"/>
  <c r="O24" i="329"/>
  <c r="F3601" i="361" s="1"/>
  <c r="L24" i="329"/>
  <c r="F3598" i="361" s="1"/>
  <c r="K24" i="329"/>
  <c r="F3597" i="361" s="1"/>
  <c r="J24" i="329"/>
  <c r="F3596" i="361" s="1"/>
  <c r="I24" i="329"/>
  <c r="F3595" i="361" s="1"/>
  <c r="H24" i="329"/>
  <c r="F3594" i="361" s="1"/>
  <c r="G24" i="329"/>
  <c r="F3593" i="361" s="1"/>
  <c r="F24" i="329"/>
  <c r="F3592" i="361" s="1"/>
  <c r="BC23" i="329"/>
  <c r="BB23" i="329"/>
  <c r="AZ23" i="329"/>
  <c r="AY23" i="329"/>
  <c r="AX23" i="329"/>
  <c r="AW23" i="329"/>
  <c r="AV23" i="329"/>
  <c r="AT23" i="329"/>
  <c r="AS23" i="329"/>
  <c r="AR23" i="329"/>
  <c r="AQ23" i="329"/>
  <c r="AP23" i="329"/>
  <c r="AO23" i="329"/>
  <c r="AN23" i="329"/>
  <c r="AM23" i="329"/>
  <c r="AA23" i="329"/>
  <c r="F3591" i="361" s="1"/>
  <c r="Q23" i="329"/>
  <c r="F3581" i="361" s="1"/>
  <c r="N23" i="329"/>
  <c r="F3578" i="361" s="1"/>
  <c r="BC22" i="329"/>
  <c r="BB22" i="329"/>
  <c r="AZ22" i="329"/>
  <c r="AY22" i="329"/>
  <c r="AX22" i="329"/>
  <c r="AW22" i="329"/>
  <c r="AV22" i="329"/>
  <c r="AT22" i="329"/>
  <c r="AS22" i="329"/>
  <c r="AR22" i="329"/>
  <c r="AQ22" i="329"/>
  <c r="AP22" i="329"/>
  <c r="AO22" i="329"/>
  <c r="AN22" i="329"/>
  <c r="AM22" i="329"/>
  <c r="AA22" i="329"/>
  <c r="F3569" i="361" s="1"/>
  <c r="Q22" i="329"/>
  <c r="F3559" i="361" s="1"/>
  <c r="N22" i="329"/>
  <c r="F3556" i="361" s="1"/>
  <c r="BG21" i="329"/>
  <c r="BF21" i="329"/>
  <c r="BE21" i="329"/>
  <c r="Z21" i="329"/>
  <c r="F3543" i="361" s="1"/>
  <c r="Y21" i="329"/>
  <c r="F3542" i="361" s="1"/>
  <c r="W21" i="329"/>
  <c r="F3540" i="361" s="1"/>
  <c r="V21" i="329"/>
  <c r="F3539" i="361" s="1"/>
  <c r="U21" i="329"/>
  <c r="F3538" i="361" s="1"/>
  <c r="T21" i="329"/>
  <c r="F3537" i="361" s="1"/>
  <c r="S21" i="329"/>
  <c r="F3536" i="361" s="1"/>
  <c r="P21" i="329"/>
  <c r="F3533" i="361" s="1"/>
  <c r="O21" i="329"/>
  <c r="F3532" i="361" s="1"/>
  <c r="L21" i="329"/>
  <c r="F3529" i="361" s="1"/>
  <c r="K21" i="329"/>
  <c r="F3528" i="361" s="1"/>
  <c r="J21" i="329"/>
  <c r="F3527" i="361" s="1"/>
  <c r="I21" i="329"/>
  <c r="F3526" i="361" s="1"/>
  <c r="H21" i="329"/>
  <c r="F3525" i="361" s="1"/>
  <c r="G21" i="329"/>
  <c r="F3524" i="361" s="1"/>
  <c r="F21" i="329"/>
  <c r="F3523" i="361" s="1"/>
  <c r="BC20" i="329"/>
  <c r="BB20" i="329"/>
  <c r="AZ20" i="329"/>
  <c r="AY20" i="329"/>
  <c r="AX20" i="329"/>
  <c r="AW20" i="329"/>
  <c r="AV20" i="329"/>
  <c r="AT20" i="329"/>
  <c r="AS20" i="329"/>
  <c r="AR20" i="329"/>
  <c r="AQ20" i="329"/>
  <c r="AP20" i="329"/>
  <c r="AO20" i="329"/>
  <c r="AN20" i="329"/>
  <c r="AM20" i="329"/>
  <c r="AA20" i="329"/>
  <c r="F3522" i="361" s="1"/>
  <c r="Q20" i="329"/>
  <c r="F3512" i="361" s="1"/>
  <c r="N20" i="329"/>
  <c r="F3509" i="361" s="1"/>
  <c r="BC19" i="329"/>
  <c r="BB19" i="329"/>
  <c r="AZ19" i="329"/>
  <c r="AY19" i="329"/>
  <c r="AX19" i="329"/>
  <c r="AW19" i="329"/>
  <c r="AV19" i="329"/>
  <c r="AT19" i="329"/>
  <c r="AS19" i="329"/>
  <c r="AR19" i="329"/>
  <c r="AQ19" i="329"/>
  <c r="AP19" i="329"/>
  <c r="AO19" i="329"/>
  <c r="AN19" i="329"/>
  <c r="AM19" i="329"/>
  <c r="AA19" i="329"/>
  <c r="F3500" i="361" s="1"/>
  <c r="Q19" i="329"/>
  <c r="F3490" i="361" s="1"/>
  <c r="N19" i="329"/>
  <c r="F3487" i="361" s="1"/>
  <c r="BG18" i="329"/>
  <c r="BF18" i="329"/>
  <c r="BE18" i="329"/>
  <c r="P18" i="329"/>
  <c r="F3473" i="361" s="1"/>
  <c r="O18" i="329"/>
  <c r="F3472" i="361" s="1"/>
  <c r="L18" i="329"/>
  <c r="F3469" i="361" s="1"/>
  <c r="K18" i="329"/>
  <c r="F3468" i="361" s="1"/>
  <c r="J18" i="329"/>
  <c r="F3467" i="361" s="1"/>
  <c r="I18" i="329"/>
  <c r="F3466" i="361" s="1"/>
  <c r="H18" i="329"/>
  <c r="F3465" i="361" s="1"/>
  <c r="G18" i="329"/>
  <c r="F3464" i="361" s="1"/>
  <c r="F18" i="329"/>
  <c r="F3463" i="361" s="1"/>
  <c r="AT17" i="329"/>
  <c r="AS17" i="329"/>
  <c r="AR17" i="329"/>
  <c r="AQ17" i="329"/>
  <c r="AP17" i="329"/>
  <c r="AO17" i="329"/>
  <c r="AN17" i="329"/>
  <c r="AM17" i="329"/>
  <c r="Q17" i="329"/>
  <c r="F3461" i="361" s="1"/>
  <c r="N17" i="329"/>
  <c r="F3458" i="361" s="1"/>
  <c r="AT16" i="329"/>
  <c r="AS16" i="329"/>
  <c r="AR16" i="329"/>
  <c r="AQ16" i="329"/>
  <c r="AP16" i="329"/>
  <c r="AO16" i="329"/>
  <c r="AN16" i="329"/>
  <c r="AM16" i="329"/>
  <c r="Q16" i="329"/>
  <c r="F3448" i="361" s="1"/>
  <c r="N16" i="329"/>
  <c r="F3445" i="361" s="1"/>
  <c r="BG15" i="329"/>
  <c r="BF15" i="329"/>
  <c r="BE15" i="329"/>
  <c r="P15" i="329"/>
  <c r="F3431" i="361" s="1"/>
  <c r="O15" i="329"/>
  <c r="F3430" i="361" s="1"/>
  <c r="L15" i="329"/>
  <c r="F3427" i="361" s="1"/>
  <c r="K15" i="329"/>
  <c r="F3426" i="361" s="1"/>
  <c r="J15" i="329"/>
  <c r="F3425" i="361" s="1"/>
  <c r="I15" i="329"/>
  <c r="F3424" i="361" s="1"/>
  <c r="H15" i="329"/>
  <c r="F3423" i="361" s="1"/>
  <c r="G15" i="329"/>
  <c r="F3422" i="361" s="1"/>
  <c r="F15" i="329"/>
  <c r="F3421" i="361" s="1"/>
  <c r="AT14" i="329"/>
  <c r="AS14" i="329"/>
  <c r="AR14" i="329"/>
  <c r="AQ14" i="329"/>
  <c r="AP14" i="329"/>
  <c r="AO14" i="329"/>
  <c r="AN14" i="329"/>
  <c r="AM14" i="329"/>
  <c r="Q14" i="329"/>
  <c r="F3419" i="361" s="1"/>
  <c r="N14" i="329"/>
  <c r="F3416" i="361" s="1"/>
  <c r="AT13" i="329"/>
  <c r="AS13" i="329"/>
  <c r="AR13" i="329"/>
  <c r="AQ13" i="329"/>
  <c r="AP13" i="329"/>
  <c r="AO13" i="329"/>
  <c r="AN13" i="329"/>
  <c r="AM13" i="329"/>
  <c r="Q13" i="329"/>
  <c r="F3406" i="361" s="1"/>
  <c r="N13" i="329"/>
  <c r="F3403" i="361" s="1"/>
  <c r="BG12" i="329"/>
  <c r="BF12" i="329"/>
  <c r="BE12" i="329"/>
  <c r="P12" i="329"/>
  <c r="F3389" i="361" s="1"/>
  <c r="O12" i="329"/>
  <c r="F3388" i="361" s="1"/>
  <c r="L12" i="329"/>
  <c r="F3385" i="361" s="1"/>
  <c r="K12" i="329"/>
  <c r="F3384" i="361" s="1"/>
  <c r="J12" i="329"/>
  <c r="F3383" i="361" s="1"/>
  <c r="I12" i="329"/>
  <c r="F3382" i="361" s="1"/>
  <c r="H12" i="329"/>
  <c r="F3381" i="361" s="1"/>
  <c r="G12" i="329"/>
  <c r="F3380" i="361" s="1"/>
  <c r="F12" i="329"/>
  <c r="F3379" i="361" s="1"/>
  <c r="AT11" i="329"/>
  <c r="AS11" i="329"/>
  <c r="AR11" i="329"/>
  <c r="AQ11" i="329"/>
  <c r="AP11" i="329"/>
  <c r="AO11" i="329"/>
  <c r="AN11" i="329"/>
  <c r="AM11" i="329"/>
  <c r="Q11" i="329"/>
  <c r="F3377" i="361" s="1"/>
  <c r="N11" i="329"/>
  <c r="F3374" i="361" s="1"/>
  <c r="AT10" i="329"/>
  <c r="AS10" i="329"/>
  <c r="AR10" i="329"/>
  <c r="AQ10" i="329"/>
  <c r="AP10" i="329"/>
  <c r="AO10" i="329"/>
  <c r="AN10" i="329"/>
  <c r="AM10" i="329"/>
  <c r="Q10" i="329"/>
  <c r="F3364" i="361" s="1"/>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N83" i="328"/>
  <c r="F2659" i="361" s="1"/>
  <c r="K83" i="328"/>
  <c r="F2656" i="361" s="1"/>
  <c r="AK82" i="328"/>
  <c r="AJ82" i="328"/>
  <c r="AI82" i="328"/>
  <c r="AH82" i="328"/>
  <c r="AG82" i="328"/>
  <c r="U82" i="328"/>
  <c r="F2650" i="361" s="1"/>
  <c r="N82" i="328"/>
  <c r="F2643" i="361" s="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F2423" i="361" l="1"/>
  <c r="AK55" i="329"/>
  <c r="K21" i="330"/>
  <c r="K18" i="330"/>
  <c r="K15" i="330"/>
  <c r="Q12" i="330"/>
  <c r="R91" i="329"/>
  <c r="F4884" i="361" s="1"/>
  <c r="R86" i="329"/>
  <c r="F4804" i="361" s="1"/>
  <c r="R84" i="329"/>
  <c r="F4757" i="361" s="1"/>
  <c r="Q82" i="329"/>
  <c r="F4709" i="361" s="1"/>
  <c r="R53" i="329"/>
  <c r="F4212" i="361" s="1"/>
  <c r="R50" i="329"/>
  <c r="F4143" i="361" s="1"/>
  <c r="R48" i="329"/>
  <c r="F4096" i="361" s="1"/>
  <c r="R42" i="329"/>
  <c r="F3976" i="361" s="1"/>
  <c r="R38" i="329"/>
  <c r="F3921" i="361" s="1"/>
  <c r="R35" i="329"/>
  <c r="F3852" i="361" s="1"/>
  <c r="Q33" i="329"/>
  <c r="F3804" i="361" s="1"/>
  <c r="Z34" i="329"/>
  <c r="F3835" i="361" s="1"/>
  <c r="Y34" i="329"/>
  <c r="F3834" i="361" s="1"/>
  <c r="U34" i="329"/>
  <c r="F3830" i="361" s="1"/>
  <c r="P34" i="329"/>
  <c r="F3825" i="361" s="1"/>
  <c r="L34" i="329"/>
  <c r="F3821" i="361" s="1"/>
  <c r="J34" i="329"/>
  <c r="F3819" i="361" s="1"/>
  <c r="I34" i="329"/>
  <c r="F3818" i="361" s="1"/>
  <c r="R28" i="329"/>
  <c r="F3695" i="361" s="1"/>
  <c r="R22" i="329"/>
  <c r="F3560" i="361" s="1"/>
  <c r="R17" i="329"/>
  <c r="F3462" i="361" s="1"/>
  <c r="R14" i="329"/>
  <c r="F3420" i="361" s="1"/>
  <c r="R11" i="329"/>
  <c r="F3378" i="361" s="1"/>
  <c r="R10" i="329"/>
  <c r="F3365" i="361" s="1"/>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F4852" i="361" s="1"/>
  <c r="R83" i="329"/>
  <c r="F4735" i="361" s="1"/>
  <c r="R78" i="329"/>
  <c r="F4619" i="361" s="1"/>
  <c r="R77" i="329"/>
  <c r="F4597" i="361" s="1"/>
  <c r="AK76" i="329"/>
  <c r="Q76" i="329"/>
  <c r="F4580" i="361" s="1"/>
  <c r="K106" i="329"/>
  <c r="F5117" i="361" s="1"/>
  <c r="AK73" i="329"/>
  <c r="Q73" i="329"/>
  <c r="F4538" i="361" s="1"/>
  <c r="R69" i="329"/>
  <c r="F4484" i="361" s="1"/>
  <c r="P106" i="329"/>
  <c r="F5122" i="361" s="1"/>
  <c r="AK67" i="329"/>
  <c r="F106" i="329"/>
  <c r="F5112" i="361" s="1"/>
  <c r="J106" i="329"/>
  <c r="F5116" i="361" s="1"/>
  <c r="H106" i="329"/>
  <c r="F5114" i="361" s="1"/>
  <c r="G106" i="329"/>
  <c r="F5113" i="361" s="1"/>
  <c r="O106" i="329"/>
  <c r="F5121" i="361" s="1"/>
  <c r="L106" i="329"/>
  <c r="F5118" i="361" s="1"/>
  <c r="I106" i="329"/>
  <c r="F5115" i="361" s="1"/>
  <c r="Q37" i="329"/>
  <c r="F3895" i="361" s="1"/>
  <c r="X34" i="329"/>
  <c r="F3833" i="361" s="1"/>
  <c r="Q27" i="329"/>
  <c r="F3672" i="361" s="1"/>
  <c r="R25" i="329"/>
  <c r="F3629" i="361" s="1"/>
  <c r="Q24" i="329"/>
  <c r="F3603" i="361" s="1"/>
  <c r="Q21" i="329"/>
  <c r="F3534" i="361" s="1"/>
  <c r="Q18" i="329"/>
  <c r="F3474" i="361" s="1"/>
  <c r="Q15" i="329"/>
  <c r="F3432" i="361" s="1"/>
  <c r="O123" i="328"/>
  <c r="F3165" i="361" s="1"/>
  <c r="O121" i="328"/>
  <c r="F3139" i="361" s="1"/>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F5152" i="361" s="1"/>
  <c r="N70" i="329"/>
  <c r="F4493" i="361" s="1"/>
  <c r="R80" i="329"/>
  <c r="F4666" i="361" s="1"/>
  <c r="N61" i="329"/>
  <c r="F4310" i="361" s="1"/>
  <c r="AA64" i="329"/>
  <c r="F4389" i="361" s="1"/>
  <c r="K34" i="329"/>
  <c r="F3820" i="361" s="1"/>
  <c r="Q67" i="329"/>
  <c r="F4445" i="361" s="1"/>
  <c r="R68" i="329"/>
  <c r="F4471" i="361" s="1"/>
  <c r="R41" i="329"/>
  <c r="F3963" i="361" s="1"/>
  <c r="Q64" i="329"/>
  <c r="F4379" i="361" s="1"/>
  <c r="S34" i="329"/>
  <c r="F3828" i="361" s="1"/>
  <c r="F34" i="329"/>
  <c r="F3815" i="361" s="1"/>
  <c r="R72" i="329"/>
  <c r="F4526" i="361" s="1"/>
  <c r="AK83" i="329"/>
  <c r="W34" i="329"/>
  <c r="F3832" i="361" s="1"/>
  <c r="AK71" i="329"/>
  <c r="AK14" i="329"/>
  <c r="AK53" i="329"/>
  <c r="R19" i="329"/>
  <c r="F3491" i="361" s="1"/>
  <c r="AK69" i="329"/>
  <c r="O111" i="329"/>
  <c r="F5147" i="361" s="1"/>
  <c r="G34" i="329"/>
  <c r="F3816" i="361" s="1"/>
  <c r="R29" i="329"/>
  <c r="F3717" i="361" s="1"/>
  <c r="T34" i="329"/>
  <c r="F3829" i="361" s="1"/>
  <c r="R32" i="329"/>
  <c r="F3783" i="361" s="1"/>
  <c r="AK25" i="329"/>
  <c r="AK77" i="329"/>
  <c r="R20" i="329"/>
  <c r="F3513" i="361" s="1"/>
  <c r="AK47" i="329"/>
  <c r="R88" i="329"/>
  <c r="F4836" i="361" s="1"/>
  <c r="N18" i="329"/>
  <c r="F3471" i="361" s="1"/>
  <c r="N21" i="329"/>
  <c r="F3531" i="361" s="1"/>
  <c r="AK82" i="329"/>
  <c r="R90" i="329"/>
  <c r="F4868" i="361" s="1"/>
  <c r="R63" i="329"/>
  <c r="F4358" i="361" s="1"/>
  <c r="AK17" i="329"/>
  <c r="N64" i="329"/>
  <c r="F4376" i="361" s="1"/>
  <c r="AK15" i="329"/>
  <c r="R23" i="329"/>
  <c r="F3582" i="361" s="1"/>
  <c r="AK46" i="329"/>
  <c r="R81" i="329"/>
  <c r="F4688" i="361" s="1"/>
  <c r="AK42" i="329"/>
  <c r="R74" i="329"/>
  <c r="F4555" i="361" s="1"/>
  <c r="AA27" i="329"/>
  <c r="F3682" i="361" s="1"/>
  <c r="AK37" i="329"/>
  <c r="R39" i="329"/>
  <c r="F3934" i="361" s="1"/>
  <c r="R45" i="329"/>
  <c r="F4027" i="361" s="1"/>
  <c r="AA82" i="329"/>
  <c r="F4719" i="361" s="1"/>
  <c r="R93" i="329"/>
  <c r="F4916" i="361" s="1"/>
  <c r="R16" i="329"/>
  <c r="F3449" i="361" s="1"/>
  <c r="AK21" i="329"/>
  <c r="V34" i="329"/>
  <c r="F3831" i="361" s="1"/>
  <c r="Q43" i="329"/>
  <c r="F3988" i="361" s="1"/>
  <c r="Q46" i="329"/>
  <c r="F4048" i="361" s="1"/>
  <c r="R47" i="329"/>
  <c r="F4074" i="361" s="1"/>
  <c r="AB111" i="329"/>
  <c r="F5151" i="361" s="1"/>
  <c r="R94" i="329"/>
  <c r="F4932" i="361" s="1"/>
  <c r="AK35" i="329"/>
  <c r="N109" i="329"/>
  <c r="F5128" i="361" s="1"/>
  <c r="F111" i="329"/>
  <c r="F5138" i="361" s="1"/>
  <c r="AK18" i="329"/>
  <c r="R26" i="329"/>
  <c r="F3651" i="361" s="1"/>
  <c r="G111" i="329"/>
  <c r="F5139" i="361" s="1"/>
  <c r="AK22" i="329"/>
  <c r="AK28" i="329"/>
  <c r="O34" i="329"/>
  <c r="F3824" i="361" s="1"/>
  <c r="Q30" i="329"/>
  <c r="F3738" i="361" s="1"/>
  <c r="AK31" i="329"/>
  <c r="AD111" i="329"/>
  <c r="F5153" i="361" s="1"/>
  <c r="H111" i="329"/>
  <c r="F5140" i="361" s="1"/>
  <c r="AK13" i="329"/>
  <c r="AK74" i="329"/>
  <c r="I111" i="329"/>
  <c r="F5141" i="361" s="1"/>
  <c r="AK11" i="329"/>
  <c r="AK49" i="329"/>
  <c r="R59" i="329"/>
  <c r="F4270" i="361" s="1"/>
  <c r="AK62" i="329"/>
  <c r="R71" i="329"/>
  <c r="F4513" i="361" s="1"/>
  <c r="AK79" i="329"/>
  <c r="AK10" i="329"/>
  <c r="N37" i="329"/>
  <c r="F3892" i="361" s="1"/>
  <c r="AK54" i="329"/>
  <c r="AK63" i="329"/>
  <c r="AK40" i="329"/>
  <c r="R66" i="329"/>
  <c r="F4424" i="361" s="1"/>
  <c r="AK38" i="329"/>
  <c r="N40" i="329"/>
  <c r="F3943" i="361" s="1"/>
  <c r="AK44" i="329"/>
  <c r="AK41" i="329"/>
  <c r="Q49" i="329"/>
  <c r="F4117" i="361" s="1"/>
  <c r="Q55" i="329"/>
  <c r="F4237" i="361" s="1"/>
  <c r="AK24" i="329"/>
  <c r="AK48" i="329"/>
  <c r="AA49" i="329"/>
  <c r="F4127" i="361" s="1"/>
  <c r="R62" i="329"/>
  <c r="F4336" i="361" s="1"/>
  <c r="AA67" i="329"/>
  <c r="F4455" i="361" s="1"/>
  <c r="K111" i="329"/>
  <c r="F5143" i="361" s="1"/>
  <c r="AK26" i="329"/>
  <c r="R36" i="329"/>
  <c r="F3874" i="361" s="1"/>
  <c r="AK39" i="329"/>
  <c r="AK51" i="329"/>
  <c r="AK68" i="329"/>
  <c r="AK78" i="329"/>
  <c r="AA79" i="329"/>
  <c r="F4650" i="361" s="1"/>
  <c r="AK85" i="329"/>
  <c r="R92" i="329"/>
  <c r="F4900" i="361" s="1"/>
  <c r="L111" i="329"/>
  <c r="F5144" i="361" s="1"/>
  <c r="N15" i="329"/>
  <c r="F3429" i="361" s="1"/>
  <c r="N27" i="329"/>
  <c r="F3669" i="361" s="1"/>
  <c r="AA46" i="329"/>
  <c r="F4058" i="361" s="1"/>
  <c r="AK50" i="329"/>
  <c r="R60" i="329"/>
  <c r="F4292" i="361" s="1"/>
  <c r="AK72" i="329"/>
  <c r="AK81" i="329"/>
  <c r="M111" i="329"/>
  <c r="F5145" i="361" s="1"/>
  <c r="AK12" i="329"/>
  <c r="AK19" i="329"/>
  <c r="AA37" i="329"/>
  <c r="F3905" i="361" s="1"/>
  <c r="AK43" i="329"/>
  <c r="N55" i="329"/>
  <c r="F4234" i="361" s="1"/>
  <c r="N67" i="329"/>
  <c r="F4442" i="361" s="1"/>
  <c r="Q70" i="329"/>
  <c r="F4496" i="361" s="1"/>
  <c r="R75" i="329"/>
  <c r="F4568" i="361" s="1"/>
  <c r="AK80" i="329"/>
  <c r="AA24" i="329"/>
  <c r="F3613" i="361" s="1"/>
  <c r="AK34" i="329"/>
  <c r="AA61" i="329"/>
  <c r="F4323" i="361" s="1"/>
  <c r="R65" i="329"/>
  <c r="F4402" i="361" s="1"/>
  <c r="N73" i="329"/>
  <c r="F4535" i="361" s="1"/>
  <c r="AK75" i="329"/>
  <c r="Q85" i="329"/>
  <c r="F4778" i="361" s="1"/>
  <c r="R95" i="329"/>
  <c r="F4948" i="361" s="1"/>
  <c r="P111" i="329"/>
  <c r="F5148" i="361" s="1"/>
  <c r="N12" i="329"/>
  <c r="F3387" i="361" s="1"/>
  <c r="AK16" i="329"/>
  <c r="H34" i="329"/>
  <c r="F3817" i="361" s="1"/>
  <c r="AK36" i="329"/>
  <c r="Q40" i="329"/>
  <c r="F3946" i="361" s="1"/>
  <c r="N43" i="329"/>
  <c r="F3985" i="361" s="1"/>
  <c r="N46" i="329"/>
  <c r="F4045" i="361" s="1"/>
  <c r="R51" i="329"/>
  <c r="F4165" i="361" s="1"/>
  <c r="Q52" i="329"/>
  <c r="F4186" i="361" s="1"/>
  <c r="AK60" i="329"/>
  <c r="AK70" i="329"/>
  <c r="AA85" i="329"/>
  <c r="F4788" i="361" s="1"/>
  <c r="R87" i="329"/>
  <c r="F4820" i="361" s="1"/>
  <c r="N110" i="329"/>
  <c r="F5133" i="361" s="1"/>
  <c r="J111" i="329"/>
  <c r="F5142" i="361" s="1"/>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F3152" i="361" s="1"/>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F3126" i="361" s="1"/>
  <c r="O124" i="328"/>
  <c r="F3178" i="361" s="1"/>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F3113" i="361" s="1"/>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F3352" i="36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F3748" i="361" s="1"/>
  <c r="AK59" i="329"/>
  <c r="AA21" i="329"/>
  <c r="F3544" i="361" s="1"/>
  <c r="AK45" i="329"/>
  <c r="AK84" i="329"/>
  <c r="AA52" i="329"/>
  <c r="F4196" i="361" s="1"/>
  <c r="AK66" i="329"/>
  <c r="AE87" i="328"/>
  <c r="AA33" i="329"/>
  <c r="F3814" i="361" s="1"/>
  <c r="AK65" i="329"/>
  <c r="AE76" i="328"/>
  <c r="AK23" i="329"/>
  <c r="AK20" i="329"/>
  <c r="N12" i="331"/>
  <c r="W12" i="331"/>
  <c r="N24" i="329"/>
  <c r="F3600" i="361" s="1"/>
  <c r="N49" i="329"/>
  <c r="F4114" i="361" s="1"/>
  <c r="N85" i="329"/>
  <c r="F4775" i="361" s="1"/>
  <c r="N30" i="329"/>
  <c r="F3735" i="361" s="1"/>
  <c r="N79" i="329"/>
  <c r="F4637" i="361" s="1"/>
  <c r="N33" i="329"/>
  <c r="F3801" i="361" s="1"/>
  <c r="N52" i="329"/>
  <c r="F4183" i="361" s="1"/>
  <c r="Q79" i="329"/>
  <c r="F4640" i="361" s="1"/>
  <c r="N82" i="329"/>
  <c r="F4706" i="361" s="1"/>
  <c r="Q109" i="329"/>
  <c r="F5131" i="361" s="1"/>
  <c r="Q12" i="329"/>
  <c r="F3390" i="361" s="1"/>
  <c r="R13" i="329"/>
  <c r="F3407" i="361" s="1"/>
  <c r="M34" i="329"/>
  <c r="F3822" i="361" s="1"/>
  <c r="R44" i="329"/>
  <c r="F4005" i="361" s="1"/>
  <c r="R54" i="329"/>
  <c r="F4225" i="361" s="1"/>
  <c r="Q61" i="329"/>
  <c r="F4313" i="361" s="1"/>
  <c r="N76" i="329"/>
  <c r="F4577" i="361" s="1"/>
  <c r="R31" i="329"/>
  <c r="F3761" i="361" s="1"/>
  <c r="F56" i="329"/>
  <c r="F4242" i="361" s="1"/>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R82" i="329"/>
  <c r="F4710" i="361" s="1"/>
  <c r="R76" i="329"/>
  <c r="F4581" i="361" s="1"/>
  <c r="R73" i="329"/>
  <c r="F4539" i="361" s="1"/>
  <c r="R37" i="329"/>
  <c r="F3896" i="361" s="1"/>
  <c r="P56" i="329"/>
  <c r="F4252" i="361" s="1"/>
  <c r="J56" i="329"/>
  <c r="F4246" i="361" s="1"/>
  <c r="R33" i="329"/>
  <c r="F3805" i="361" s="1"/>
  <c r="L56" i="329"/>
  <c r="F4248" i="361" s="1"/>
  <c r="O56" i="329"/>
  <c r="F4251" i="361" s="1"/>
  <c r="K56" i="329"/>
  <c r="F4247" i="361" s="1"/>
  <c r="I56" i="329"/>
  <c r="F4245" i="361" s="1"/>
  <c r="H56" i="329"/>
  <c r="F4244" i="361" s="1"/>
  <c r="G56" i="329"/>
  <c r="F4243" i="361" s="1"/>
  <c r="R27" i="329"/>
  <c r="F3673" i="361" s="1"/>
  <c r="R21" i="329"/>
  <c r="F3535" i="361" s="1"/>
  <c r="R18" i="329"/>
  <c r="F3475" i="361" s="1"/>
  <c r="R15" i="329"/>
  <c r="F3433" i="361" s="1"/>
  <c r="R110" i="329"/>
  <c r="F5137" i="361" s="1"/>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R61" i="329"/>
  <c r="F4314" i="361" s="1"/>
  <c r="R24" i="329"/>
  <c r="F3604" i="361" s="1"/>
  <c r="H135" i="328"/>
  <c r="F3314" i="361" s="1"/>
  <c r="G135" i="328"/>
  <c r="F3313" i="361" s="1"/>
  <c r="J135" i="328"/>
  <c r="F3316" i="361" s="1"/>
  <c r="L135" i="328"/>
  <c r="F3318" i="361" s="1"/>
  <c r="N90" i="328"/>
  <c r="F2777" i="361" s="1"/>
  <c r="AE89" i="328"/>
  <c r="M135" i="328"/>
  <c r="F3319" i="361" s="1"/>
  <c r="R70" i="329"/>
  <c r="F4497" i="361" s="1"/>
  <c r="R64" i="329"/>
  <c r="F4380" i="361" s="1"/>
  <c r="R52" i="329"/>
  <c r="F4187" i="361" s="1"/>
  <c r="R40" i="329"/>
  <c r="F3947" i="361" s="1"/>
  <c r="AA34" i="329"/>
  <c r="F3836" i="361" s="1"/>
  <c r="Q34" i="329"/>
  <c r="F3826" i="361" s="1"/>
  <c r="R67" i="329"/>
  <c r="F4446" i="361" s="1"/>
  <c r="Q111" i="329"/>
  <c r="F5149" i="361" s="1"/>
  <c r="R30" i="329"/>
  <c r="F3739" i="361" s="1"/>
  <c r="R46" i="329"/>
  <c r="F4049" i="361" s="1"/>
  <c r="N111" i="329"/>
  <c r="F5146" i="361" s="1"/>
  <c r="R43" i="329"/>
  <c r="F3989" i="361" s="1"/>
  <c r="R55" i="329"/>
  <c r="F4238" i="361" s="1"/>
  <c r="Q106" i="329"/>
  <c r="F5123" i="361" s="1"/>
  <c r="R79" i="329"/>
  <c r="F4641" i="361" s="1"/>
  <c r="N34" i="329"/>
  <c r="F3823" i="361" s="1"/>
  <c r="M56" i="329"/>
  <c r="F4249" i="361" s="1"/>
  <c r="R85" i="329"/>
  <c r="F4779" i="361" s="1"/>
  <c r="R12" i="329"/>
  <c r="F3391" i="361" s="1"/>
  <c r="R49" i="329"/>
  <c r="F4118" i="361" s="1"/>
  <c r="R109" i="329"/>
  <c r="F5132" i="361" s="1"/>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F5120" i="361" s="1"/>
  <c r="K138" i="328"/>
  <c r="F3325" i="361" s="1"/>
  <c r="AE106" i="328"/>
  <c r="K90" i="328"/>
  <c r="F2774" i="361" s="1"/>
  <c r="Q25" i="330" l="1"/>
  <c r="Q23" i="330"/>
  <c r="Q56" i="329"/>
  <c r="F4253" i="361" s="1"/>
  <c r="N56" i="329"/>
  <c r="F4250" i="361" s="1"/>
  <c r="O90" i="328"/>
  <c r="F2778" i="361" s="1"/>
  <c r="O76" i="328"/>
  <c r="F2598" i="361" s="1"/>
  <c r="R111" i="329"/>
  <c r="F5150" i="361" s="1"/>
  <c r="O108" i="328"/>
  <c r="F2982" i="361" s="1"/>
  <c r="O49" i="328"/>
  <c r="F2445" i="361" s="1"/>
  <c r="O139" i="328"/>
  <c r="F3339" i="361" s="1"/>
  <c r="O138" i="328"/>
  <c r="F3329" i="361" s="1"/>
  <c r="R34" i="329"/>
  <c r="F3827" i="361" s="1"/>
  <c r="R106" i="329"/>
  <c r="F5124" i="361" s="1"/>
  <c r="N140" i="328"/>
  <c r="F3348" i="361" s="1"/>
  <c r="K140" i="328"/>
  <c r="F3345" i="361" s="1"/>
  <c r="O28" i="328"/>
  <c r="F2198" i="361" s="1"/>
  <c r="K135" i="328"/>
  <c r="F3317" i="361" s="1"/>
  <c r="N135" i="328"/>
  <c r="F3320" i="361" s="1"/>
  <c r="N63" i="315"/>
  <c r="L37" i="258"/>
  <c r="F275" i="365" s="1"/>
  <c r="L9" i="258"/>
  <c r="F220" i="365" s="1"/>
  <c r="Q24" i="330" l="1"/>
  <c r="Q27" i="330"/>
  <c r="R56" i="329"/>
  <c r="F4254" i="361" s="1"/>
  <c r="O140" i="328"/>
  <c r="F3349" i="361" s="1"/>
  <c r="O135" i="328"/>
  <c r="F3321" i="361" s="1"/>
  <c r="N14" i="315" l="1"/>
  <c r="C19" i="231" l="1"/>
  <c r="F698" i="361" s="1"/>
  <c r="E37" i="246"/>
  <c r="F101" i="363" s="1"/>
  <c r="M47" i="245"/>
  <c r="M48" i="245"/>
  <c r="Q33" i="287"/>
  <c r="Q31" i="287"/>
  <c r="P42" i="287"/>
  <c r="N42" i="287" s="1"/>
  <c r="P43" i="287"/>
  <c r="N43" i="287" s="1"/>
  <c r="R32" i="287"/>
  <c r="N32" i="287" s="1"/>
  <c r="R31" i="287"/>
  <c r="R28" i="287"/>
  <c r="N28" i="287" s="1"/>
  <c r="Q27" i="287"/>
  <c r="R27" i="287"/>
  <c r="R26" i="287"/>
  <c r="N26" i="287" s="1"/>
  <c r="Q25" i="287"/>
  <c r="R25" i="287"/>
  <c r="S29" i="248"/>
  <c r="O29" i="248" s="1"/>
  <c r="S28" i="248"/>
  <c r="R28" i="248"/>
  <c r="S27" i="248"/>
  <c r="O27" i="248" s="1"/>
  <c r="S26" i="248"/>
  <c r="R26" i="248"/>
  <c r="S23" i="248"/>
  <c r="O23" i="248" s="1"/>
  <c r="R22" i="248"/>
  <c r="O22" i="248" s="1"/>
  <c r="S22" i="248"/>
  <c r="S21" i="248"/>
  <c r="O21" i="248" s="1"/>
  <c r="S20" i="248"/>
  <c r="R20" i="248"/>
  <c r="F234" i="366"/>
  <c r="F232" i="366"/>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R147" i="231" s="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F223" i="366"/>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F5284" i="36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N13" i="305"/>
  <c r="F442" i="359" s="1"/>
  <c r="I19" i="231"/>
  <c r="F704" i="361" s="1"/>
  <c r="H19" i="231"/>
  <c r="F703" i="361" s="1"/>
  <c r="F19" i="231"/>
  <c r="F701" i="361" s="1"/>
  <c r="E19" i="231"/>
  <c r="F700" i="361" s="1"/>
  <c r="D19" i="231"/>
  <c r="F699" i="361" s="1"/>
  <c r="I23" i="237"/>
  <c r="F5242" i="361" s="1"/>
  <c r="H23" i="237"/>
  <c r="F5241" i="361" s="1"/>
  <c r="G23" i="237"/>
  <c r="F5240" i="361" s="1"/>
  <c r="F23" i="237"/>
  <c r="F5239" i="361" s="1"/>
  <c r="E23" i="237"/>
  <c r="F5238" i="361" s="1"/>
  <c r="I15" i="237"/>
  <c r="F5206" i="361" s="1"/>
  <c r="H15" i="237"/>
  <c r="F5205" i="361" s="1"/>
  <c r="G15" i="237"/>
  <c r="F5204" i="361" s="1"/>
  <c r="F15" i="237"/>
  <c r="F5203" i="361" s="1"/>
  <c r="E15" i="237"/>
  <c r="F5202" i="361" s="1"/>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N23" i="251" s="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N19" i="251" s="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N17" i="251" s="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N16" i="251" s="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N15" i="251" s="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CN14" i="251" s="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N13" i="251" s="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AL59" i="285" s="1"/>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AL61" i="285" s="1"/>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L58" i="285" s="1"/>
  <c r="AU57" i="285"/>
  <c r="AT57" i="285"/>
  <c r="AS57" i="285"/>
  <c r="AR57" i="285"/>
  <c r="AQ57" i="285"/>
  <c r="AP57" i="285"/>
  <c r="AU56" i="285"/>
  <c r="AT56" i="285"/>
  <c r="AS56" i="285"/>
  <c r="AR56" i="285"/>
  <c r="AQ56" i="285"/>
  <c r="AP56" i="285"/>
  <c r="AL56" i="285" s="1"/>
  <c r="AU55" i="285"/>
  <c r="AL55" i="285" s="1"/>
  <c r="AT55" i="285"/>
  <c r="AS55" i="285"/>
  <c r="AR55" i="285"/>
  <c r="AQ55" i="285"/>
  <c r="AP55" i="285"/>
  <c r="AU54" i="285"/>
  <c r="AT54" i="285"/>
  <c r="AS54" i="285"/>
  <c r="AR54" i="285"/>
  <c r="AQ54" i="285"/>
  <c r="AP54" i="285"/>
  <c r="AL54" i="285" s="1"/>
  <c r="AU53" i="285"/>
  <c r="AL53" i="285" s="1"/>
  <c r="AT53" i="285"/>
  <c r="AS53" i="285"/>
  <c r="AR53" i="285"/>
  <c r="AQ53" i="285"/>
  <c r="AP53" i="285"/>
  <c r="AU52" i="285"/>
  <c r="AT52" i="285"/>
  <c r="AS52" i="285"/>
  <c r="AR52" i="285"/>
  <c r="AQ52" i="285"/>
  <c r="AP52" i="285"/>
  <c r="AL52" i="285" s="1"/>
  <c r="AU51" i="285"/>
  <c r="AL51" i="285" s="1"/>
  <c r="AT51" i="285"/>
  <c r="AS51" i="285"/>
  <c r="AR51" i="285"/>
  <c r="AQ51" i="285"/>
  <c r="AP51" i="285"/>
  <c r="AU50" i="285"/>
  <c r="AT50" i="285"/>
  <c r="AS50" i="285"/>
  <c r="AR50" i="285"/>
  <c r="AQ50" i="285"/>
  <c r="AP50" i="285"/>
  <c r="AL50" i="285" s="1"/>
  <c r="AU49" i="285"/>
  <c r="AL49" i="285" s="1"/>
  <c r="AT49" i="285"/>
  <c r="AS49" i="285"/>
  <c r="AR49" i="285"/>
  <c r="AQ49" i="285"/>
  <c r="AP49" i="285"/>
  <c r="AU48" i="285"/>
  <c r="AT48" i="285"/>
  <c r="AS48" i="285"/>
  <c r="AR48" i="285"/>
  <c r="AQ48" i="285"/>
  <c r="AP48" i="285"/>
  <c r="AL48" i="285" s="1"/>
  <c r="AU47" i="285"/>
  <c r="AL47" i="285" s="1"/>
  <c r="AT47" i="285"/>
  <c r="AS47" i="285"/>
  <c r="AR47" i="285"/>
  <c r="AQ47" i="285"/>
  <c r="AP47" i="285"/>
  <c r="AU46" i="285"/>
  <c r="AT46" i="285"/>
  <c r="AS46" i="285"/>
  <c r="AR46" i="285"/>
  <c r="AQ46" i="285"/>
  <c r="AP46" i="285"/>
  <c r="AL46" i="285" s="1"/>
  <c r="AU45" i="285"/>
  <c r="AL45" i="285" s="1"/>
  <c r="AT45" i="285"/>
  <c r="AS45" i="285"/>
  <c r="AR45" i="285"/>
  <c r="AQ45" i="285"/>
  <c r="AP45" i="285"/>
  <c r="AU44" i="285"/>
  <c r="AT44" i="285"/>
  <c r="AS44" i="285"/>
  <c r="AR44" i="285"/>
  <c r="AQ44" i="285"/>
  <c r="AP44" i="285"/>
  <c r="AL44" i="285" s="1"/>
  <c r="AU43" i="285"/>
  <c r="AL43" i="285" s="1"/>
  <c r="AT43" i="285"/>
  <c r="AS43" i="285"/>
  <c r="AR43" i="285"/>
  <c r="AQ43" i="285"/>
  <c r="AP43" i="285"/>
  <c r="AU42" i="285"/>
  <c r="AT42" i="285"/>
  <c r="AS42" i="285"/>
  <c r="AR42" i="285"/>
  <c r="AQ42" i="285"/>
  <c r="AP42" i="285"/>
  <c r="AL42" i="285" s="1"/>
  <c r="AU41" i="285"/>
  <c r="AL41" i="285" s="1"/>
  <c r="AT41" i="285"/>
  <c r="AS41" i="285"/>
  <c r="AR41" i="285"/>
  <c r="AQ41" i="285"/>
  <c r="AP41" i="285"/>
  <c r="AU40" i="285"/>
  <c r="AT40" i="285"/>
  <c r="AS40" i="285"/>
  <c r="AR40" i="285"/>
  <c r="AQ40" i="285"/>
  <c r="AP40" i="285"/>
  <c r="AL40" i="285" s="1"/>
  <c r="AU39" i="285"/>
  <c r="AL39" i="285" s="1"/>
  <c r="AT39" i="285"/>
  <c r="AS39" i="285"/>
  <c r="AR39" i="285"/>
  <c r="AQ39" i="285"/>
  <c r="AP39" i="285"/>
  <c r="AU38" i="285"/>
  <c r="AT38" i="285"/>
  <c r="AS38" i="285"/>
  <c r="AR38" i="285"/>
  <c r="AQ38" i="285"/>
  <c r="AP38" i="285"/>
  <c r="AL38" i="285" s="1"/>
  <c r="AU37" i="285"/>
  <c r="AL37" i="285" s="1"/>
  <c r="AT37" i="285"/>
  <c r="AS37" i="285"/>
  <c r="AR37" i="285"/>
  <c r="AQ37" i="285"/>
  <c r="AP37" i="285"/>
  <c r="AU36" i="285"/>
  <c r="AT36" i="285"/>
  <c r="AS36" i="285"/>
  <c r="AR36" i="285"/>
  <c r="AQ36" i="285"/>
  <c r="AP36" i="285"/>
  <c r="AL36" i="285" s="1"/>
  <c r="AU35" i="285"/>
  <c r="AL35" i="285" s="1"/>
  <c r="AT35" i="285"/>
  <c r="AS35" i="285"/>
  <c r="AR35" i="285"/>
  <c r="AQ35" i="285"/>
  <c r="AP35" i="285"/>
  <c r="AU34" i="285"/>
  <c r="AT34" i="285"/>
  <c r="AS34" i="285"/>
  <c r="AR34" i="285"/>
  <c r="AQ34" i="285"/>
  <c r="AP34" i="285"/>
  <c r="AL34" i="285" s="1"/>
  <c r="AU33" i="285"/>
  <c r="AL33" i="285" s="1"/>
  <c r="AT33" i="285"/>
  <c r="AS33" i="285"/>
  <c r="AR33" i="285"/>
  <c r="AQ33" i="285"/>
  <c r="AP33" i="285"/>
  <c r="AU32" i="285"/>
  <c r="AT32" i="285"/>
  <c r="AS32" i="285"/>
  <c r="AR32" i="285"/>
  <c r="AQ32" i="285"/>
  <c r="AP32" i="285"/>
  <c r="AL32" i="285" s="1"/>
  <c r="AU31" i="285"/>
  <c r="AL31" i="285" s="1"/>
  <c r="AT31" i="285"/>
  <c r="AS31" i="285"/>
  <c r="AR31" i="285"/>
  <c r="AQ31" i="285"/>
  <c r="AP31" i="285"/>
  <c r="AU30" i="285"/>
  <c r="AT30" i="285"/>
  <c r="AS30" i="285"/>
  <c r="AR30" i="285"/>
  <c r="AQ30" i="285"/>
  <c r="AP30" i="285"/>
  <c r="AL30" i="285" s="1"/>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16" i="366"/>
  <c r="F19" i="366"/>
  <c r="F156" i="366"/>
  <c r="F159" i="366"/>
  <c r="F170" i="366"/>
  <c r="F173" i="366"/>
  <c r="F184" i="366"/>
  <c r="F187" i="366"/>
  <c r="F198" i="366"/>
  <c r="F201" i="366"/>
  <c r="F212" i="366"/>
  <c r="F215" i="366"/>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F945" i="360"/>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F751" i="360" s="1"/>
  <c r="E18" i="216"/>
  <c r="F750" i="360" s="1"/>
  <c r="F11" i="216"/>
  <c r="F741" i="360" s="1"/>
  <c r="E11" i="216"/>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F632" i="360" s="1"/>
  <c r="K13" i="263"/>
  <c r="F631" i="360" s="1"/>
  <c r="I13" i="263"/>
  <c r="F629" i="360" s="1"/>
  <c r="H13" i="263"/>
  <c r="F628" i="360" s="1"/>
  <c r="F13" i="263"/>
  <c r="F626" i="360" s="1"/>
  <c r="D13" i="263"/>
  <c r="F624" i="360" s="1"/>
  <c r="C13" i="263"/>
  <c r="F623" i="360" s="1"/>
  <c r="J12" i="263"/>
  <c r="F620" i="360" s="1"/>
  <c r="G12" i="263"/>
  <c r="F617" i="360" s="1"/>
  <c r="E12" i="263"/>
  <c r="F615" i="360" s="1"/>
  <c r="J11" i="263"/>
  <c r="F610" i="360" s="1"/>
  <c r="G11" i="263"/>
  <c r="F607" i="360" s="1"/>
  <c r="E11" i="263"/>
  <c r="F605" i="360" s="1"/>
  <c r="J10" i="263"/>
  <c r="F600" i="360" s="1"/>
  <c r="G10" i="263"/>
  <c r="F597" i="360" s="1"/>
  <c r="E10" i="263"/>
  <c r="F595" i="360" s="1"/>
  <c r="E10" i="262"/>
  <c r="F545" i="360" s="1"/>
  <c r="J10" i="262"/>
  <c r="F550" i="360" s="1"/>
  <c r="E11" i="262"/>
  <c r="F555" i="360" s="1"/>
  <c r="G11" i="262"/>
  <c r="F557" i="360" s="1"/>
  <c r="J11" i="262"/>
  <c r="F560" i="360" s="1"/>
  <c r="C12" i="262"/>
  <c r="F563" i="360" s="1"/>
  <c r="D12" i="262"/>
  <c r="F564" i="360" s="1"/>
  <c r="F12" i="262"/>
  <c r="F566" i="360" s="1"/>
  <c r="H12" i="262"/>
  <c r="F568" i="360" s="1"/>
  <c r="I12" i="262"/>
  <c r="F569" i="360" s="1"/>
  <c r="K12" i="262"/>
  <c r="F571" i="360" s="1"/>
  <c r="L12" i="262"/>
  <c r="F572" i="360" s="1"/>
  <c r="E15" i="262"/>
  <c r="F575" i="360" s="1"/>
  <c r="L15" i="262"/>
  <c r="F582" i="360" s="1"/>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F365" i="360"/>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F14" i="211"/>
  <c r="F214" i="360" s="1"/>
  <c r="E14" i="211"/>
  <c r="G13" i="211"/>
  <c r="F212" i="360" s="1"/>
  <c r="G12" i="211"/>
  <c r="F209" i="360" s="1"/>
  <c r="G11" i="211"/>
  <c r="F206" i="360" s="1"/>
  <c r="G10" i="211"/>
  <c r="F203" i="360" s="1"/>
  <c r="G9" i="211"/>
  <c r="F200" i="360" s="1"/>
  <c r="G8" i="211"/>
  <c r="F197" i="360" s="1"/>
  <c r="H43" i="210"/>
  <c r="F186" i="360" s="1"/>
  <c r="G43" i="210"/>
  <c r="F185" i="360" s="1"/>
  <c r="F43" i="210"/>
  <c r="F184" i="360" s="1"/>
  <c r="E43" i="210"/>
  <c r="H42" i="210"/>
  <c r="F181" i="360" s="1"/>
  <c r="G42" i="210"/>
  <c r="F180" i="360" s="1"/>
  <c r="F42" i="210"/>
  <c r="F179" i="360" s="1"/>
  <c r="E42" i="210"/>
  <c r="H37" i="210"/>
  <c r="F170" i="360" s="1"/>
  <c r="G37" i="210"/>
  <c r="F169" i="360" s="1"/>
  <c r="F37" i="210"/>
  <c r="F168" i="360" s="1"/>
  <c r="H33" i="210"/>
  <c r="F159" i="360" s="1"/>
  <c r="G33" i="210"/>
  <c r="F158" i="360" s="1"/>
  <c r="F33" i="210"/>
  <c r="F157" i="360" s="1"/>
  <c r="E33" i="210"/>
  <c r="I32" i="210"/>
  <c r="F155" i="360" s="1"/>
  <c r="H31" i="210"/>
  <c r="F148" i="360" s="1"/>
  <c r="G31" i="210"/>
  <c r="F147" i="360" s="1"/>
  <c r="F31" i="210"/>
  <c r="F146" i="360" s="1"/>
  <c r="E31" i="210"/>
  <c r="H26" i="210"/>
  <c r="F133" i="360" s="1"/>
  <c r="G26" i="210"/>
  <c r="F132" i="360" s="1"/>
  <c r="F26" i="210"/>
  <c r="F131" i="360" s="1"/>
  <c r="E26" i="210"/>
  <c r="H22" i="210"/>
  <c r="F122" i="360" s="1"/>
  <c r="G22" i="210"/>
  <c r="F121" i="360" s="1"/>
  <c r="F22" i="210"/>
  <c r="F120" i="360" s="1"/>
  <c r="E22" i="210"/>
  <c r="H20" i="210"/>
  <c r="F111" i="360" s="1"/>
  <c r="G20" i="210"/>
  <c r="F110" i="360" s="1"/>
  <c r="F20" i="210"/>
  <c r="F109" i="360" s="1"/>
  <c r="E20" i="210"/>
  <c r="H15" i="210"/>
  <c r="F95" i="360" s="1"/>
  <c r="G15" i="210"/>
  <c r="F94" i="360" s="1"/>
  <c r="F15" i="210"/>
  <c r="F93" i="360" s="1"/>
  <c r="E15" i="210"/>
  <c r="H14" i="210"/>
  <c r="F90" i="360" s="1"/>
  <c r="G14" i="210"/>
  <c r="F89" i="360" s="1"/>
  <c r="F88" i="360"/>
  <c r="E14" i="210"/>
  <c r="F87" i="360" s="1"/>
  <c r="H13" i="210"/>
  <c r="F84" i="360" s="1"/>
  <c r="G13" i="210"/>
  <c r="F83" i="360" s="1"/>
  <c r="F13" i="210"/>
  <c r="F82" i="360" s="1"/>
  <c r="E13" i="210"/>
  <c r="H12" i="210"/>
  <c r="F79" i="360" s="1"/>
  <c r="G12" i="210"/>
  <c r="F78" i="360" s="1"/>
  <c r="F12" i="210"/>
  <c r="F77" i="360" s="1"/>
  <c r="E12" i="210"/>
  <c r="H11" i="210"/>
  <c r="F74" i="360" s="1"/>
  <c r="G11" i="210"/>
  <c r="F73" i="360" s="1"/>
  <c r="F11" i="210"/>
  <c r="F72" i="360" s="1"/>
  <c r="E11" i="210"/>
  <c r="H10" i="210"/>
  <c r="F69" i="360" s="1"/>
  <c r="G10" i="210"/>
  <c r="F68" i="360" s="1"/>
  <c r="F10" i="210"/>
  <c r="F67" i="360" s="1"/>
  <c r="E10" i="210"/>
  <c r="F66" i="360" s="1"/>
  <c r="H9" i="210"/>
  <c r="F63" i="360" s="1"/>
  <c r="G9" i="210"/>
  <c r="F62" i="360" s="1"/>
  <c r="F9" i="210"/>
  <c r="F61" i="360" s="1"/>
  <c r="E9" i="210"/>
  <c r="H8" i="210"/>
  <c r="F58" i="360" s="1"/>
  <c r="G8" i="210"/>
  <c r="F57" i="360" s="1"/>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H13" i="289"/>
  <c r="J53" i="367" s="1"/>
  <c r="H12" i="289"/>
  <c r="J50" i="367" s="1"/>
  <c r="H11" i="289"/>
  <c r="J47" i="367" s="1"/>
  <c r="H10" i="289"/>
  <c r="J44" i="367" s="1"/>
  <c r="H10" i="288"/>
  <c r="J35" i="367" s="1"/>
  <c r="E10" i="251"/>
  <c r="P54" i="305"/>
  <c r="F627" i="359" s="1"/>
  <c r="J54" i="305"/>
  <c r="F623" i="359" s="1"/>
  <c r="O53" i="305"/>
  <c r="M53" i="305"/>
  <c r="F618" i="359" s="1"/>
  <c r="I53" i="305"/>
  <c r="O52" i="305"/>
  <c r="M52" i="305"/>
  <c r="F612" i="359" s="1"/>
  <c r="I52" i="305"/>
  <c r="O46" i="305"/>
  <c r="M46" i="305"/>
  <c r="F594" i="359" s="1"/>
  <c r="I46" i="305"/>
  <c r="O45" i="305"/>
  <c r="N45" i="305"/>
  <c r="F588" i="359" s="1"/>
  <c r="M45" i="305"/>
  <c r="F587" i="359" s="1"/>
  <c r="I45" i="305"/>
  <c r="O40" i="305"/>
  <c r="M40" i="305"/>
  <c r="F566" i="359" s="1"/>
  <c r="I40" i="305"/>
  <c r="N38" i="305"/>
  <c r="F559" i="359" s="1"/>
  <c r="M38" i="305"/>
  <c r="P38" i="305" s="1"/>
  <c r="F561" i="359" s="1"/>
  <c r="L38" i="305"/>
  <c r="G38" i="305"/>
  <c r="F38" i="305"/>
  <c r="P34" i="305"/>
  <c r="F541" i="359" s="1"/>
  <c r="O33" i="305"/>
  <c r="I33" i="305"/>
  <c r="O32" i="305"/>
  <c r="I32" i="305"/>
  <c r="O31" i="305"/>
  <c r="I31" i="305"/>
  <c r="O30" i="305"/>
  <c r="I30" i="305"/>
  <c r="O29" i="305"/>
  <c r="I29" i="305"/>
  <c r="O28" i="305"/>
  <c r="M34" i="305"/>
  <c r="F539" i="359" s="1"/>
  <c r="I28" i="305"/>
  <c r="K24" i="305"/>
  <c r="F492" i="359" s="1"/>
  <c r="O20" i="305"/>
  <c r="I20" i="305"/>
  <c r="O19" i="305"/>
  <c r="I19" i="305"/>
  <c r="O18" i="305"/>
  <c r="I18" i="305"/>
  <c r="M13" i="305"/>
  <c r="P13" i="305" s="1"/>
  <c r="F443" i="359" s="1"/>
  <c r="L10" i="305"/>
  <c r="S42" i="240"/>
  <c r="F5453" i="361" s="1"/>
  <c r="Y15" i="288"/>
  <c r="X15" i="288"/>
  <c r="B60" i="80"/>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AE13" i="305"/>
  <c r="AG10" i="305"/>
  <c r="AE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F125" i="365" s="1"/>
  <c r="J33" i="257"/>
  <c r="F124" i="365" s="1"/>
  <c r="I33" i="257"/>
  <c r="F123" i="365" s="1"/>
  <c r="H33" i="257"/>
  <c r="G33" i="257"/>
  <c r="F121" i="365" s="1"/>
  <c r="F33" i="257"/>
  <c r="F120" i="365" s="1"/>
  <c r="E33" i="257"/>
  <c r="F119" i="365" s="1"/>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P21" i="259"/>
  <c r="O21" i="259"/>
  <c r="M21" i="259" s="1"/>
  <c r="P20" i="259"/>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T48" i="257" s="1"/>
  <c r="W48" i="257"/>
  <c r="V48" i="257"/>
  <c r="AA47" i="257"/>
  <c r="Z47" i="257"/>
  <c r="Y47" i="257"/>
  <c r="T47" i="257" s="1"/>
  <c r="X47" i="257"/>
  <c r="W47" i="257"/>
  <c r="V47" i="257"/>
  <c r="AA46" i="257"/>
  <c r="Z46" i="257"/>
  <c r="Y46" i="257"/>
  <c r="X46" i="257"/>
  <c r="W46" i="257"/>
  <c r="V46" i="257"/>
  <c r="AA43" i="257"/>
  <c r="Z43" i="257"/>
  <c r="Y43" i="257"/>
  <c r="X43" i="257"/>
  <c r="W43" i="257"/>
  <c r="V43" i="257"/>
  <c r="T43" i="257" s="1"/>
  <c r="AA42" i="257"/>
  <c r="Z42" i="257"/>
  <c r="Y42" i="257"/>
  <c r="X42" i="257"/>
  <c r="W42" i="257"/>
  <c r="V42" i="257"/>
  <c r="T42" i="257" s="1"/>
  <c r="AA41" i="257"/>
  <c r="Z41" i="257"/>
  <c r="Y41" i="257"/>
  <c r="X41" i="257"/>
  <c r="W41" i="257"/>
  <c r="V41" i="257"/>
  <c r="T41" i="257" s="1"/>
  <c r="AA40" i="257"/>
  <c r="Z40" i="257"/>
  <c r="Y40" i="257"/>
  <c r="X40" i="257"/>
  <c r="W40" i="257"/>
  <c r="V40" i="257"/>
  <c r="AB34" i="257"/>
  <c r="AA34" i="257"/>
  <c r="Z34" i="257"/>
  <c r="Y34" i="257"/>
  <c r="X34" i="257"/>
  <c r="W34" i="257"/>
  <c r="V34" i="257"/>
  <c r="T34" i="257" s="1"/>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T24" i="257" s="1"/>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O33" i="248" s="1"/>
  <c r="S30" i="248"/>
  <c r="R30" i="248"/>
  <c r="Q30" i="248"/>
  <c r="S25" i="248"/>
  <c r="R25" i="248"/>
  <c r="Q25" i="248"/>
  <c r="S24" i="248"/>
  <c r="R24" i="248"/>
  <c r="Q24" i="248"/>
  <c r="O24" i="248" s="1"/>
  <c r="S19" i="248"/>
  <c r="R19" i="248"/>
  <c r="Q19" i="248"/>
  <c r="S18" i="248"/>
  <c r="R18" i="248"/>
  <c r="Q18" i="248"/>
  <c r="S17" i="248"/>
  <c r="R17" i="248"/>
  <c r="Q17" i="248"/>
  <c r="S16" i="248"/>
  <c r="R16" i="248"/>
  <c r="Q16" i="248"/>
  <c r="S15" i="248"/>
  <c r="R15" i="248"/>
  <c r="Q15" i="248"/>
  <c r="S11" i="248"/>
  <c r="R11" i="248"/>
  <c r="O11" i="248" s="1"/>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c r="L17" i="246"/>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X20" i="279" s="1"/>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A43" i="240" s="1"/>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W31" i="228" s="1"/>
  <c r="AE31" i="228"/>
  <c r="AC31" i="228"/>
  <c r="AB31" i="228"/>
  <c r="AA31" i="228"/>
  <c r="Z31" i="228"/>
  <c r="Y31" i="228"/>
  <c r="AI30" i="228"/>
  <c r="AH30" i="228"/>
  <c r="AG30" i="228"/>
  <c r="AF30" i="228"/>
  <c r="AE30" i="228"/>
  <c r="AC30" i="228"/>
  <c r="AB30" i="228"/>
  <c r="AA30" i="228"/>
  <c r="Z30" i="228"/>
  <c r="Y30" i="228"/>
  <c r="W30" i="228" s="1"/>
  <c r="AI29" i="228"/>
  <c r="AH29" i="228"/>
  <c r="AG29" i="228"/>
  <c r="AF29" i="228"/>
  <c r="AE29" i="228"/>
  <c r="AC29" i="228"/>
  <c r="AB29" i="228"/>
  <c r="AA29" i="228"/>
  <c r="W29" i="228" s="1"/>
  <c r="Z29" i="228"/>
  <c r="Y29" i="228"/>
  <c r="AI28" i="228"/>
  <c r="AH28" i="228"/>
  <c r="AG28" i="228"/>
  <c r="AF28" i="228"/>
  <c r="AE28" i="228"/>
  <c r="AC28" i="228"/>
  <c r="W28" i="228" s="1"/>
  <c r="AB28" i="228"/>
  <c r="AA28" i="228"/>
  <c r="Z28" i="228"/>
  <c r="Y28" i="228"/>
  <c r="AI27" i="228"/>
  <c r="AH27" i="228"/>
  <c r="AG27" i="228"/>
  <c r="AF27" i="228"/>
  <c r="AE27" i="228"/>
  <c r="AC27" i="228"/>
  <c r="AB27" i="228"/>
  <c r="AA27" i="228"/>
  <c r="Z27" i="228"/>
  <c r="Y27" i="228"/>
  <c r="W27" i="228" s="1"/>
  <c r="AI26" i="228"/>
  <c r="AH26" i="228"/>
  <c r="AG26" i="228"/>
  <c r="AF26" i="228"/>
  <c r="AE26" i="228"/>
  <c r="AC26" i="228"/>
  <c r="AB26" i="228"/>
  <c r="AA26" i="228"/>
  <c r="Z26" i="228"/>
  <c r="Y26" i="228"/>
  <c r="W26" i="228" s="1"/>
  <c r="AI25" i="228"/>
  <c r="AH25" i="228"/>
  <c r="AG25" i="228"/>
  <c r="AF25" i="228"/>
  <c r="AE25" i="228"/>
  <c r="AC25" i="228"/>
  <c r="AB25" i="228"/>
  <c r="AA25" i="228"/>
  <c r="Z25" i="228"/>
  <c r="Y25" i="228"/>
  <c r="W25" i="228" s="1"/>
  <c r="AI24" i="228"/>
  <c r="AH24" i="228"/>
  <c r="AG24" i="228"/>
  <c r="AF24" i="228"/>
  <c r="AE24" i="228"/>
  <c r="AC24" i="228"/>
  <c r="W24" i="228" s="1"/>
  <c r="AB24" i="228"/>
  <c r="AA24" i="228"/>
  <c r="Z24" i="228"/>
  <c r="Y24" i="228"/>
  <c r="AI23" i="228"/>
  <c r="AH23" i="228"/>
  <c r="AG23" i="228"/>
  <c r="AF23" i="228"/>
  <c r="AE23" i="228"/>
  <c r="AC23" i="228"/>
  <c r="AB23" i="228"/>
  <c r="AA23" i="228"/>
  <c r="Z23" i="228"/>
  <c r="Y23" i="228"/>
  <c r="W23" i="228" s="1"/>
  <c r="AI19" i="228"/>
  <c r="AH19" i="228"/>
  <c r="AG19" i="228"/>
  <c r="AF19" i="228"/>
  <c r="AE19" i="228"/>
  <c r="AC19" i="228"/>
  <c r="AB19" i="228"/>
  <c r="AA19" i="228"/>
  <c r="Z19" i="228"/>
  <c r="Y19" i="228"/>
  <c r="AI18" i="228"/>
  <c r="AH18" i="228"/>
  <c r="AG18" i="228"/>
  <c r="AF18" i="228"/>
  <c r="AE18" i="228"/>
  <c r="W18" i="228" s="1"/>
  <c r="AC18" i="228"/>
  <c r="AB18" i="228"/>
  <c r="AA18" i="228"/>
  <c r="Z18" i="228"/>
  <c r="Y18" i="228"/>
  <c r="AI17" i="228"/>
  <c r="AH17" i="228"/>
  <c r="AG17" i="228"/>
  <c r="AF17" i="228"/>
  <c r="AE17" i="228"/>
  <c r="AC17" i="228"/>
  <c r="AB17" i="228"/>
  <c r="AA17" i="228"/>
  <c r="W17" i="228" s="1"/>
  <c r="Z17" i="228"/>
  <c r="Y17" i="228"/>
  <c r="AI16" i="228"/>
  <c r="AH16" i="228"/>
  <c r="AG16" i="228"/>
  <c r="AF16" i="228"/>
  <c r="AE16" i="228"/>
  <c r="AC16" i="228"/>
  <c r="AB16" i="228"/>
  <c r="AA16" i="228"/>
  <c r="Z16" i="228"/>
  <c r="Y16" i="228"/>
  <c r="W16" i="228" s="1"/>
  <c r="AI15" i="228"/>
  <c r="AH15" i="228"/>
  <c r="AG15" i="228"/>
  <c r="AF15" i="228"/>
  <c r="AE15" i="228"/>
  <c r="AC15" i="228"/>
  <c r="AB15" i="228"/>
  <c r="AA15" i="228"/>
  <c r="Z15" i="228"/>
  <c r="Y15" i="228"/>
  <c r="AI14" i="228"/>
  <c r="AH14" i="228"/>
  <c r="AG14" i="228"/>
  <c r="AF14" i="228"/>
  <c r="AE14" i="228"/>
  <c r="AC14" i="228"/>
  <c r="AB14" i="228"/>
  <c r="AA14" i="228"/>
  <c r="Z14" i="228"/>
  <c r="Y14" i="228"/>
  <c r="W14" i="228" s="1"/>
  <c r="AI13" i="228"/>
  <c r="AH13" i="228"/>
  <c r="AG13" i="228"/>
  <c r="AF13" i="228"/>
  <c r="AE13" i="228"/>
  <c r="AC13" i="228"/>
  <c r="AB13" i="228"/>
  <c r="AA13" i="228"/>
  <c r="Z13" i="228"/>
  <c r="W13" i="228" s="1"/>
  <c r="Y13" i="228"/>
  <c r="AI12" i="228"/>
  <c r="AH12" i="228"/>
  <c r="AG12" i="228"/>
  <c r="AF12" i="228"/>
  <c r="AE12" i="228"/>
  <c r="AC12" i="228"/>
  <c r="AB12" i="228"/>
  <c r="AA12" i="228"/>
  <c r="Z12" i="228"/>
  <c r="Y12" i="228"/>
  <c r="W12" i="228" s="1"/>
  <c r="AI11" i="228"/>
  <c r="AH11" i="228"/>
  <c r="AG11" i="228"/>
  <c r="AF11" i="228"/>
  <c r="W11" i="228" s="1"/>
  <c r="AE11" i="228"/>
  <c r="AC11" i="228"/>
  <c r="AB11" i="228"/>
  <c r="AA11" i="228"/>
  <c r="Z11" i="228"/>
  <c r="Y11" i="228"/>
  <c r="AI10" i="228"/>
  <c r="AH10" i="228"/>
  <c r="AG10" i="228"/>
  <c r="AF10" i="228"/>
  <c r="AE10" i="228"/>
  <c r="W10" i="228" s="1"/>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T22" i="227" s="1"/>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L63" i="223" s="1"/>
  <c r="O62" i="223"/>
  <c r="N62" i="223"/>
  <c r="O61" i="223"/>
  <c r="N61" i="223"/>
  <c r="O60" i="223"/>
  <c r="N60" i="223"/>
  <c r="O59" i="223"/>
  <c r="N59" i="223"/>
  <c r="L59" i="223" s="1"/>
  <c r="O58" i="223"/>
  <c r="N58" i="223"/>
  <c r="O57" i="223"/>
  <c r="N57" i="223"/>
  <c r="O56" i="223"/>
  <c r="N56" i="223"/>
  <c r="O55" i="223"/>
  <c r="N55" i="223"/>
  <c r="L55" i="223" s="1"/>
  <c r="O54" i="223"/>
  <c r="N54" i="223"/>
  <c r="O53" i="223"/>
  <c r="N53" i="223"/>
  <c r="O52" i="223"/>
  <c r="N52" i="223"/>
  <c r="O51" i="223"/>
  <c r="N51" i="223"/>
  <c r="L51" i="223" s="1"/>
  <c r="O50" i="223"/>
  <c r="N50" i="223"/>
  <c r="O49" i="223"/>
  <c r="N49" i="223"/>
  <c r="O48" i="223"/>
  <c r="N48" i="223"/>
  <c r="O47" i="223"/>
  <c r="N47" i="223"/>
  <c r="L47" i="223" s="1"/>
  <c r="O46" i="223"/>
  <c r="N46" i="223"/>
  <c r="O45" i="223"/>
  <c r="N45" i="223"/>
  <c r="O44" i="223"/>
  <c r="N44" i="223"/>
  <c r="O43" i="223"/>
  <c r="N43" i="223"/>
  <c r="L43" i="223" s="1"/>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S19" i="221" s="1"/>
  <c r="X19" i="221"/>
  <c r="W19" i="221"/>
  <c r="V19" i="221"/>
  <c r="U19" i="221"/>
  <c r="AA18" i="221"/>
  <c r="Z18" i="221"/>
  <c r="Y18" i="221"/>
  <c r="X18" i="221"/>
  <c r="W18" i="221"/>
  <c r="V18" i="221"/>
  <c r="S18" i="221" s="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Q34" i="215" s="1"/>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Q20" i="215" s="1"/>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0" i="245"/>
  <c r="M51" i="245"/>
  <c r="M54" i="245"/>
  <c r="O25" i="248"/>
  <c r="AA39" i="240"/>
  <c r="N13" i="236"/>
  <c r="R22" i="231"/>
  <c r="W32" i="228"/>
  <c r="R36" i="231"/>
  <c r="R40" i="231"/>
  <c r="O30" i="248"/>
  <c r="L11" i="223"/>
  <c r="L15" i="223"/>
  <c r="L19" i="223"/>
  <c r="L23" i="223"/>
  <c r="L27" i="223"/>
  <c r="L31" i="223"/>
  <c r="L42" i="223"/>
  <c r="L44" i="223"/>
  <c r="L46" i="223"/>
  <c r="L48" i="223"/>
  <c r="L50" i="223"/>
  <c r="L52" i="223"/>
  <c r="L54" i="223"/>
  <c r="L56" i="223"/>
  <c r="L58" i="223"/>
  <c r="L60" i="223"/>
  <c r="L62" i="223"/>
  <c r="L64" i="223"/>
  <c r="L66" i="223"/>
  <c r="Q22" i="237"/>
  <c r="T12" i="233"/>
  <c r="S15" i="243"/>
  <c r="M16" i="216"/>
  <c r="M17" i="259"/>
  <c r="Z33" i="257"/>
  <c r="R37" i="231"/>
  <c r="R42" i="231"/>
  <c r="R24" i="231"/>
  <c r="L12" i="223"/>
  <c r="L16" i="223"/>
  <c r="L20" i="223"/>
  <c r="L24" i="223"/>
  <c r="L28" i="223"/>
  <c r="L32" i="223"/>
  <c r="U46" i="225"/>
  <c r="R25" i="231"/>
  <c r="N12" i="236"/>
  <c r="Q20" i="237"/>
  <c r="S14" i="243"/>
  <c r="CN12" i="251"/>
  <c r="AL22" i="285"/>
  <c r="N18" i="239"/>
  <c r="R29" i="231"/>
  <c r="Q25" i="232"/>
  <c r="M39" i="245"/>
  <c r="Q16" i="219"/>
  <c r="M14" i="216"/>
  <c r="AL57" i="285"/>
  <c r="AL60" i="285"/>
  <c r="T24" i="289"/>
  <c r="N11" i="290"/>
  <c r="N12" i="290"/>
  <c r="N13" i="290"/>
  <c r="L14" i="223"/>
  <c r="L18" i="223"/>
  <c r="L22" i="223"/>
  <c r="L26" i="223"/>
  <c r="L30" i="223"/>
  <c r="L34" i="223"/>
  <c r="L13" i="223"/>
  <c r="L17" i="223"/>
  <c r="L21" i="223"/>
  <c r="L25" i="223"/>
  <c r="L29" i="223"/>
  <c r="L33" i="223"/>
  <c r="L45" i="223"/>
  <c r="L49" i="223"/>
  <c r="L53" i="223"/>
  <c r="L57" i="223"/>
  <c r="L61" i="223"/>
  <c r="L65" i="223"/>
  <c r="I49" i="257"/>
  <c r="F196" i="365" s="1"/>
  <c r="E13" i="225"/>
  <c r="G33" i="248"/>
  <c r="F237" i="363" s="1"/>
  <c r="E11" i="281"/>
  <c r="F5941" i="361" s="1"/>
  <c r="K23" i="280"/>
  <c r="F5894" i="361" s="1"/>
  <c r="T23" i="280"/>
  <c r="F5903" i="361" s="1"/>
  <c r="T22" i="280"/>
  <c r="F5885" i="361" s="1"/>
  <c r="R22" i="280"/>
  <c r="F5883" i="361" s="1"/>
  <c r="F22" i="280"/>
  <c r="F5871" i="361" s="1"/>
  <c r="F21" i="280"/>
  <c r="F5853" i="361" s="1"/>
  <c r="K10" i="279"/>
  <c r="F5480" i="361" s="1"/>
  <c r="F15" i="279"/>
  <c r="F5535" i="361" s="1"/>
  <c r="F21" i="279"/>
  <c r="F5607" i="361" s="1"/>
  <c r="F23" i="279"/>
  <c r="F5631" i="361" s="1"/>
  <c r="F22" i="279"/>
  <c r="F5619" i="361" s="1"/>
  <c r="P36" i="240"/>
  <c r="F5414" i="361" s="1"/>
  <c r="P35" i="240"/>
  <c r="F5401" i="361" s="1"/>
  <c r="J36" i="240"/>
  <c r="J35" i="240"/>
  <c r="J44" i="240"/>
  <c r="F5457" i="361" s="1"/>
  <c r="F233" i="366"/>
  <c r="F231" i="366"/>
  <c r="F230" i="366"/>
  <c r="F228" i="366"/>
  <c r="F227" i="366"/>
  <c r="F225" i="366"/>
  <c r="F224" i="366"/>
  <c r="F222" i="366"/>
  <c r="L28" i="233"/>
  <c r="F1917" i="361" s="1"/>
  <c r="K28" i="233"/>
  <c r="F1916" i="361" s="1"/>
  <c r="J28" i="233"/>
  <c r="F1915" i="361" s="1"/>
  <c r="I28" i="233"/>
  <c r="F1914" i="361" s="1"/>
  <c r="H28" i="233"/>
  <c r="F1913" i="361" s="1"/>
  <c r="G28" i="233"/>
  <c r="F1912" i="361" s="1"/>
  <c r="F28" i="233"/>
  <c r="F1911" i="361" s="1"/>
  <c r="E28" i="233"/>
  <c r="F1910" i="361" s="1"/>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F311" i="365" s="1"/>
  <c r="L40" i="258"/>
  <c r="F299" i="365" s="1"/>
  <c r="L39" i="258"/>
  <c r="F291" i="365" s="1"/>
  <c r="L38" i="258"/>
  <c r="F283" i="365" s="1"/>
  <c r="Z10" i="279"/>
  <c r="U209" i="284"/>
  <c r="T209" i="284"/>
  <c r="S209" i="284"/>
  <c r="R209" i="284"/>
  <c r="Q209" i="284"/>
  <c r="P209" i="284"/>
  <c r="O209" i="284"/>
  <c r="M209" i="284"/>
  <c r="L209" i="284"/>
  <c r="K209" i="284"/>
  <c r="J209" i="284"/>
  <c r="I209" i="284"/>
  <c r="H209" i="284"/>
  <c r="G209" i="284"/>
  <c r="G11" i="281"/>
  <c r="F5943" i="361" s="1"/>
  <c r="F5942" i="361"/>
  <c r="L11" i="281"/>
  <c r="F5947" i="361" s="1"/>
  <c r="K11" i="281"/>
  <c r="F5946" i="361" s="1"/>
  <c r="J11" i="281"/>
  <c r="F5945" i="361" s="1"/>
  <c r="I11" i="281"/>
  <c r="F5944" i="361" s="1"/>
  <c r="N11" i="281"/>
  <c r="F5948" i="361" s="1"/>
  <c r="J12" i="280"/>
  <c r="F5695" i="361" s="1"/>
  <c r="M40" i="233"/>
  <c r="F1972" i="361" s="1"/>
  <c r="M39" i="233"/>
  <c r="F1963" i="361" s="1"/>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F772" i="360"/>
  <c r="W20" i="280"/>
  <c r="F5852" i="361" s="1"/>
  <c r="W19" i="280"/>
  <c r="F5834" i="361" s="1"/>
  <c r="W17" i="280"/>
  <c r="F5798" i="361" s="1"/>
  <c r="W16" i="280"/>
  <c r="F5780" i="361" s="1"/>
  <c r="W14" i="280"/>
  <c r="F5744" i="361" s="1"/>
  <c r="W13" i="280"/>
  <c r="F5726" i="361" s="1"/>
  <c r="W11" i="280"/>
  <c r="F5690" i="361" s="1"/>
  <c r="W10" i="280"/>
  <c r="F5672" i="361" s="1"/>
  <c r="N20" i="280"/>
  <c r="F5843" i="361" s="1"/>
  <c r="N19" i="280"/>
  <c r="F5825" i="361" s="1"/>
  <c r="N17" i="280"/>
  <c r="F5789" i="361" s="1"/>
  <c r="N16" i="280"/>
  <c r="F5771" i="361" s="1"/>
  <c r="N14" i="280"/>
  <c r="F5735" i="361" s="1"/>
  <c r="N13" i="280"/>
  <c r="F5717" i="361" s="1"/>
  <c r="N11" i="280"/>
  <c r="F5681" i="361" s="1"/>
  <c r="N10" i="280"/>
  <c r="F5663" i="361" s="1"/>
  <c r="V23" i="280"/>
  <c r="F5905" i="361" s="1"/>
  <c r="U23" i="280"/>
  <c r="F5904" i="361" s="1"/>
  <c r="S23" i="280"/>
  <c r="F5902" i="361" s="1"/>
  <c r="R23" i="280"/>
  <c r="F5901" i="361" s="1"/>
  <c r="Q23" i="280"/>
  <c r="F5900" i="361" s="1"/>
  <c r="P23" i="280"/>
  <c r="F5899" i="361" s="1"/>
  <c r="O23" i="280"/>
  <c r="F5898" i="361" s="1"/>
  <c r="M23" i="280"/>
  <c r="F5896" i="361" s="1"/>
  <c r="L23" i="280"/>
  <c r="F5895" i="361" s="1"/>
  <c r="J23" i="280"/>
  <c r="F5893" i="361" s="1"/>
  <c r="I23" i="280"/>
  <c r="F5892" i="361" s="1"/>
  <c r="H23" i="280"/>
  <c r="F5891" i="361" s="1"/>
  <c r="G23" i="280"/>
  <c r="F5890" i="361" s="1"/>
  <c r="V22" i="280"/>
  <c r="F5887" i="361" s="1"/>
  <c r="U22" i="280"/>
  <c r="F5886" i="361" s="1"/>
  <c r="S22" i="280"/>
  <c r="F5884" i="361" s="1"/>
  <c r="Q22" i="280"/>
  <c r="F5882" i="361" s="1"/>
  <c r="P22" i="280"/>
  <c r="F5881" i="361" s="1"/>
  <c r="O22" i="280"/>
  <c r="F5880" i="361" s="1"/>
  <c r="M22" i="280"/>
  <c r="F5878" i="361" s="1"/>
  <c r="L22" i="280"/>
  <c r="F5877" i="361" s="1"/>
  <c r="K22" i="280"/>
  <c r="F5876" i="361" s="1"/>
  <c r="J22" i="280"/>
  <c r="F5875" i="361" s="1"/>
  <c r="I22" i="280"/>
  <c r="F5874" i="361" s="1"/>
  <c r="H22" i="280"/>
  <c r="F5873" i="361" s="1"/>
  <c r="G22" i="280"/>
  <c r="F5872" i="361" s="1"/>
  <c r="V21" i="280"/>
  <c r="F5869" i="361" s="1"/>
  <c r="U21" i="280"/>
  <c r="F5868" i="361" s="1"/>
  <c r="T21" i="280"/>
  <c r="F5867" i="361" s="1"/>
  <c r="S21" i="280"/>
  <c r="F5866" i="361" s="1"/>
  <c r="R21" i="280"/>
  <c r="F5865" i="361" s="1"/>
  <c r="Q21" i="280"/>
  <c r="F5864" i="361" s="1"/>
  <c r="P21" i="280"/>
  <c r="F5863" i="361" s="1"/>
  <c r="O21" i="280"/>
  <c r="F5862" i="361" s="1"/>
  <c r="M21" i="280"/>
  <c r="F5860" i="361" s="1"/>
  <c r="L21" i="280"/>
  <c r="F5859" i="361" s="1"/>
  <c r="K21" i="280"/>
  <c r="F5858" i="361" s="1"/>
  <c r="J21" i="280"/>
  <c r="F5857" i="361" s="1"/>
  <c r="I21" i="280"/>
  <c r="F5856" i="361" s="1"/>
  <c r="H21" i="280"/>
  <c r="F5855" i="361" s="1"/>
  <c r="G21" i="280"/>
  <c r="F5854" i="361" s="1"/>
  <c r="V18" i="280"/>
  <c r="F5815" i="361" s="1"/>
  <c r="U18" i="280"/>
  <c r="F5814" i="361" s="1"/>
  <c r="T18" i="280"/>
  <c r="F5813" i="361" s="1"/>
  <c r="S18" i="280"/>
  <c r="F5812" i="361" s="1"/>
  <c r="R18" i="280"/>
  <c r="F5811" i="361" s="1"/>
  <c r="Q18" i="280"/>
  <c r="F5810" i="361" s="1"/>
  <c r="P18" i="280"/>
  <c r="F5809" i="361" s="1"/>
  <c r="O18" i="280"/>
  <c r="F5808" i="361" s="1"/>
  <c r="M18" i="280"/>
  <c r="F5806" i="361" s="1"/>
  <c r="L18" i="280"/>
  <c r="F5805" i="361" s="1"/>
  <c r="K18" i="280"/>
  <c r="F5804" i="361" s="1"/>
  <c r="J18" i="280"/>
  <c r="F5803" i="361" s="1"/>
  <c r="I18" i="280"/>
  <c r="F5802" i="361" s="1"/>
  <c r="H18" i="280"/>
  <c r="F5801" i="361" s="1"/>
  <c r="G18" i="280"/>
  <c r="F5800" i="361" s="1"/>
  <c r="V15" i="280"/>
  <c r="F5761" i="361" s="1"/>
  <c r="U15" i="280"/>
  <c r="F5760" i="361" s="1"/>
  <c r="T15" i="280"/>
  <c r="F5759" i="361" s="1"/>
  <c r="S15" i="280"/>
  <c r="F5758" i="361" s="1"/>
  <c r="R15" i="280"/>
  <c r="F5757" i="361" s="1"/>
  <c r="Q15" i="280"/>
  <c r="F5756" i="361" s="1"/>
  <c r="P15" i="280"/>
  <c r="F5755" i="361" s="1"/>
  <c r="O15" i="280"/>
  <c r="F5754" i="361" s="1"/>
  <c r="M15" i="280"/>
  <c r="F5752" i="361" s="1"/>
  <c r="L15" i="280"/>
  <c r="F5751" i="361" s="1"/>
  <c r="K15" i="280"/>
  <c r="F5750" i="361" s="1"/>
  <c r="J15" i="280"/>
  <c r="F5749" i="361" s="1"/>
  <c r="I15" i="280"/>
  <c r="F5748" i="361" s="1"/>
  <c r="H15" i="280"/>
  <c r="F5747" i="361" s="1"/>
  <c r="G15" i="280"/>
  <c r="F5746" i="361" s="1"/>
  <c r="V12" i="280"/>
  <c r="F5707" i="361" s="1"/>
  <c r="U12" i="280"/>
  <c r="F5706" i="361" s="1"/>
  <c r="T12" i="280"/>
  <c r="F5705" i="361" s="1"/>
  <c r="S12" i="280"/>
  <c r="F5704" i="361" s="1"/>
  <c r="R12" i="280"/>
  <c r="F5703" i="361" s="1"/>
  <c r="Q12" i="280"/>
  <c r="F5702" i="361" s="1"/>
  <c r="P12" i="280"/>
  <c r="F5701" i="361" s="1"/>
  <c r="O12" i="280"/>
  <c r="F5700" i="361" s="1"/>
  <c r="M12" i="280"/>
  <c r="F5698" i="361" s="1"/>
  <c r="L12" i="280"/>
  <c r="F5697" i="361" s="1"/>
  <c r="K12" i="280"/>
  <c r="F5696" i="361" s="1"/>
  <c r="I12" i="280"/>
  <c r="F5694" i="361" s="1"/>
  <c r="H12" i="280"/>
  <c r="F5693" i="361" s="1"/>
  <c r="G12" i="280"/>
  <c r="F5692" i="361" s="1"/>
  <c r="F23" i="280"/>
  <c r="F5889" i="361" s="1"/>
  <c r="F18" i="280"/>
  <c r="F5799" i="361" s="1"/>
  <c r="F15" i="280"/>
  <c r="F5745" i="361" s="1"/>
  <c r="F12" i="280"/>
  <c r="F5691" i="361" s="1"/>
  <c r="P23" i="279"/>
  <c r="F5641" i="361" s="1"/>
  <c r="O23" i="279"/>
  <c r="F5640" i="361" s="1"/>
  <c r="N23" i="279"/>
  <c r="F5639" i="361" s="1"/>
  <c r="M23" i="279"/>
  <c r="F5638" i="361" s="1"/>
  <c r="L23" i="279"/>
  <c r="F5637" i="361" s="1"/>
  <c r="P22" i="279"/>
  <c r="F5629" i="361" s="1"/>
  <c r="O22" i="279"/>
  <c r="F5628" i="361" s="1"/>
  <c r="N22" i="279"/>
  <c r="F5627" i="361" s="1"/>
  <c r="M22" i="279"/>
  <c r="F5626" i="361" s="1"/>
  <c r="L22" i="279"/>
  <c r="F5625" i="361" s="1"/>
  <c r="P21" i="279"/>
  <c r="F5617" i="361" s="1"/>
  <c r="O21" i="279"/>
  <c r="F5616" i="361" s="1"/>
  <c r="N21" i="279"/>
  <c r="F5615" i="361" s="1"/>
  <c r="M21" i="279"/>
  <c r="F5614" i="361" s="1"/>
  <c r="L21" i="279"/>
  <c r="F5613" i="361" s="1"/>
  <c r="Q20" i="279"/>
  <c r="F5606" i="361" s="1"/>
  <c r="Q19" i="279"/>
  <c r="F5594" i="361" s="1"/>
  <c r="P18" i="279"/>
  <c r="F5581" i="361" s="1"/>
  <c r="O18" i="279"/>
  <c r="F5580" i="361" s="1"/>
  <c r="N18" i="279"/>
  <c r="F5579" i="361" s="1"/>
  <c r="M18" i="279"/>
  <c r="F5578" i="361" s="1"/>
  <c r="L18" i="279"/>
  <c r="F5577" i="361" s="1"/>
  <c r="Q17" i="279"/>
  <c r="F5570" i="361" s="1"/>
  <c r="Q16" i="279"/>
  <c r="F5558" i="361" s="1"/>
  <c r="P15" i="279"/>
  <c r="F5545" i="361" s="1"/>
  <c r="O15" i="279"/>
  <c r="F5544" i="361" s="1"/>
  <c r="N15" i="279"/>
  <c r="F5543" i="361" s="1"/>
  <c r="M15" i="279"/>
  <c r="F5542" i="361" s="1"/>
  <c r="L15" i="279"/>
  <c r="F5541" i="361" s="1"/>
  <c r="Q14" i="279"/>
  <c r="F5534" i="361" s="1"/>
  <c r="Q13" i="279"/>
  <c r="F5522" i="361" s="1"/>
  <c r="P12" i="279"/>
  <c r="F5509" i="361" s="1"/>
  <c r="O12" i="279"/>
  <c r="F5508" i="361" s="1"/>
  <c r="N12" i="279"/>
  <c r="F5507" i="361" s="1"/>
  <c r="M12" i="279"/>
  <c r="F5506" i="361" s="1"/>
  <c r="L12" i="279"/>
  <c r="F5505" i="361" s="1"/>
  <c r="Q11" i="279"/>
  <c r="F5498" i="361" s="1"/>
  <c r="Q10" i="279"/>
  <c r="F5486" i="361" s="1"/>
  <c r="J23" i="279"/>
  <c r="F5635" i="361" s="1"/>
  <c r="I23" i="279"/>
  <c r="F5634" i="361" s="1"/>
  <c r="H23" i="279"/>
  <c r="F5633" i="361" s="1"/>
  <c r="G23" i="279"/>
  <c r="F5632" i="361" s="1"/>
  <c r="J22" i="279"/>
  <c r="F5623" i="361" s="1"/>
  <c r="I22" i="279"/>
  <c r="F5622" i="361" s="1"/>
  <c r="H22" i="279"/>
  <c r="F5621" i="361" s="1"/>
  <c r="G22" i="279"/>
  <c r="F5620" i="361" s="1"/>
  <c r="J21" i="279"/>
  <c r="F5611" i="361" s="1"/>
  <c r="I21" i="279"/>
  <c r="F5610" i="361" s="1"/>
  <c r="H21" i="279"/>
  <c r="F5609" i="361" s="1"/>
  <c r="G21" i="279"/>
  <c r="F5608" i="361" s="1"/>
  <c r="K20" i="279"/>
  <c r="F5600" i="361" s="1"/>
  <c r="K19" i="279"/>
  <c r="F5588" i="361" s="1"/>
  <c r="K17" i="279"/>
  <c r="F5564" i="361" s="1"/>
  <c r="K16" i="279"/>
  <c r="F5552" i="361" s="1"/>
  <c r="K14" i="279"/>
  <c r="F5528" i="361" s="1"/>
  <c r="K13" i="279"/>
  <c r="F5516" i="361" s="1"/>
  <c r="K11" i="279"/>
  <c r="F5492" i="361" s="1"/>
  <c r="J18" i="279"/>
  <c r="F5575" i="361" s="1"/>
  <c r="I18" i="279"/>
  <c r="F5574" i="361" s="1"/>
  <c r="H18" i="279"/>
  <c r="F5573" i="361" s="1"/>
  <c r="G18" i="279"/>
  <c r="F5572" i="361" s="1"/>
  <c r="J15" i="279"/>
  <c r="F5539" i="361" s="1"/>
  <c r="I15" i="279"/>
  <c r="F5538" i="361" s="1"/>
  <c r="H15" i="279"/>
  <c r="F5537" i="361" s="1"/>
  <c r="G15" i="279"/>
  <c r="F5536" i="361" s="1"/>
  <c r="F18" i="279"/>
  <c r="F5571" i="361" s="1"/>
  <c r="J12" i="279"/>
  <c r="F5503" i="361" s="1"/>
  <c r="I12" i="279"/>
  <c r="F5502" i="361" s="1"/>
  <c r="H12" i="279"/>
  <c r="F5501" i="361" s="1"/>
  <c r="G12" i="279"/>
  <c r="F5500" i="361" s="1"/>
  <c r="F12" i="279"/>
  <c r="F5499" i="361" s="1"/>
  <c r="G56" i="240"/>
  <c r="F5471" i="361" s="1"/>
  <c r="F5468" i="361"/>
  <c r="G57" i="240"/>
  <c r="F5474" i="361" s="1"/>
  <c r="J22" i="237"/>
  <c r="F5237" i="361" s="1"/>
  <c r="J21" i="237"/>
  <c r="F5231" i="361" s="1"/>
  <c r="J20" i="237"/>
  <c r="F5225" i="361" s="1"/>
  <c r="J19" i="237"/>
  <c r="F5219" i="361" s="1"/>
  <c r="J18" i="237"/>
  <c r="F5213" i="361" s="1"/>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F118" i="359"/>
  <c r="U10" i="263"/>
  <c r="U10" i="262"/>
  <c r="F22" i="259"/>
  <c r="F338" i="365" s="1"/>
  <c r="E22" i="259"/>
  <c r="F337" i="365" s="1"/>
  <c r="F14" i="259"/>
  <c r="F326" i="365" s="1"/>
  <c r="E14" i="259"/>
  <c r="F325" i="365" s="1"/>
  <c r="O8" i="259"/>
  <c r="M8" i="259" s="1"/>
  <c r="AB9" i="258"/>
  <c r="S9" i="258" s="1"/>
  <c r="N7" i="256"/>
  <c r="L7" i="256" s="1"/>
  <c r="E17" i="254"/>
  <c r="F417" i="364" s="1"/>
  <c r="N8" i="254"/>
  <c r="L8" i="254" s="1"/>
  <c r="AC26" i="253"/>
  <c r="F401" i="364" s="1"/>
  <c r="AB26" i="253"/>
  <c r="F400" i="364" s="1"/>
  <c r="AA26" i="253"/>
  <c r="F399" i="364" s="1"/>
  <c r="Z26" i="253"/>
  <c r="F398" i="364" s="1"/>
  <c r="Y26" i="253"/>
  <c r="F397" i="364" s="1"/>
  <c r="W26" i="253"/>
  <c r="F395" i="364" s="1"/>
  <c r="V26" i="253"/>
  <c r="F394" i="364" s="1"/>
  <c r="U26" i="253"/>
  <c r="F393" i="364" s="1"/>
  <c r="T26" i="253"/>
  <c r="F392" i="364" s="1"/>
  <c r="S26" i="253"/>
  <c r="F391" i="364" s="1"/>
  <c r="Q26" i="253"/>
  <c r="F389" i="364" s="1"/>
  <c r="P26" i="253"/>
  <c r="F388" i="364" s="1"/>
  <c r="O26" i="253"/>
  <c r="F387" i="364" s="1"/>
  <c r="N26" i="253"/>
  <c r="F386" i="364" s="1"/>
  <c r="K26" i="253"/>
  <c r="F384" i="364" s="1"/>
  <c r="J26" i="253"/>
  <c r="F383" i="364" s="1"/>
  <c r="I26" i="253"/>
  <c r="F382" i="364" s="1"/>
  <c r="H26" i="253"/>
  <c r="F381" i="364" s="1"/>
  <c r="G26" i="253"/>
  <c r="F380" i="364" s="1"/>
  <c r="F26" i="253"/>
  <c r="F379" i="364" s="1"/>
  <c r="E26" i="253"/>
  <c r="F378" i="364" s="1"/>
  <c r="AD25" i="253"/>
  <c r="F377" i="364" s="1"/>
  <c r="X25" i="253"/>
  <c r="F371" i="364" s="1"/>
  <c r="R25" i="253"/>
  <c r="F365" i="364" s="1"/>
  <c r="L25" i="253"/>
  <c r="F360" i="364" s="1"/>
  <c r="AD24" i="253"/>
  <c r="F352" i="364" s="1"/>
  <c r="X24" i="253"/>
  <c r="F346" i="364" s="1"/>
  <c r="R24" i="253"/>
  <c r="F340" i="364" s="1"/>
  <c r="L24" i="253"/>
  <c r="F335" i="364" s="1"/>
  <c r="AD23" i="253"/>
  <c r="F327" i="364" s="1"/>
  <c r="X23" i="253"/>
  <c r="F321" i="364" s="1"/>
  <c r="R23" i="253"/>
  <c r="F315" i="364" s="1"/>
  <c r="L23" i="253"/>
  <c r="F310" i="364" s="1"/>
  <c r="AD22" i="253"/>
  <c r="F302" i="364" s="1"/>
  <c r="X22" i="253"/>
  <c r="F296" i="364" s="1"/>
  <c r="R22" i="253"/>
  <c r="F290" i="364" s="1"/>
  <c r="L22" i="253"/>
  <c r="F285" i="364" s="1"/>
  <c r="AD21" i="253"/>
  <c r="F277" i="364" s="1"/>
  <c r="X21" i="253"/>
  <c r="F271" i="364" s="1"/>
  <c r="R21" i="253"/>
  <c r="F265" i="364" s="1"/>
  <c r="L21" i="253"/>
  <c r="F260" i="364" s="1"/>
  <c r="AD20" i="253"/>
  <c r="F252" i="364" s="1"/>
  <c r="X20" i="253"/>
  <c r="F246" i="364" s="1"/>
  <c r="R20" i="253"/>
  <c r="F240" i="364" s="1"/>
  <c r="L20" i="253"/>
  <c r="F235" i="364" s="1"/>
  <c r="AC16" i="253"/>
  <c r="F225" i="364" s="1"/>
  <c r="AB16" i="253"/>
  <c r="F224" i="364" s="1"/>
  <c r="AA16" i="253"/>
  <c r="F223" i="364" s="1"/>
  <c r="Z16" i="253"/>
  <c r="F222" i="364" s="1"/>
  <c r="Y16" i="253"/>
  <c r="F221" i="364" s="1"/>
  <c r="W16" i="253"/>
  <c r="F219" i="364" s="1"/>
  <c r="V16" i="253"/>
  <c r="F218" i="364" s="1"/>
  <c r="U16" i="253"/>
  <c r="F217" i="364" s="1"/>
  <c r="T16" i="253"/>
  <c r="F216" i="364" s="1"/>
  <c r="S16" i="253"/>
  <c r="F215" i="364" s="1"/>
  <c r="Q16" i="253"/>
  <c r="F213" i="364" s="1"/>
  <c r="P16" i="253"/>
  <c r="F212" i="364" s="1"/>
  <c r="O16" i="253"/>
  <c r="F211" i="364" s="1"/>
  <c r="N16" i="253"/>
  <c r="F210" i="364" s="1"/>
  <c r="K16" i="253"/>
  <c r="F208" i="364" s="1"/>
  <c r="J16" i="253"/>
  <c r="F207" i="364" s="1"/>
  <c r="I16" i="253"/>
  <c r="F206" i="364" s="1"/>
  <c r="H16" i="253"/>
  <c r="F205" i="364" s="1"/>
  <c r="G16" i="253"/>
  <c r="F204" i="364" s="1"/>
  <c r="F16" i="253"/>
  <c r="F203" i="364" s="1"/>
  <c r="E16" i="253"/>
  <c r="F202" i="364" s="1"/>
  <c r="AD15" i="253"/>
  <c r="F201" i="364" s="1"/>
  <c r="X15" i="253"/>
  <c r="F195" i="364" s="1"/>
  <c r="R15" i="253"/>
  <c r="F189" i="364" s="1"/>
  <c r="L15" i="253"/>
  <c r="F184" i="364" s="1"/>
  <c r="AD14" i="253"/>
  <c r="F176" i="364" s="1"/>
  <c r="X14" i="253"/>
  <c r="F170" i="364" s="1"/>
  <c r="R14" i="253"/>
  <c r="F164" i="364" s="1"/>
  <c r="L14" i="253"/>
  <c r="F159" i="364" s="1"/>
  <c r="AD13" i="253"/>
  <c r="F151" i="364" s="1"/>
  <c r="X13" i="253"/>
  <c r="F145" i="364" s="1"/>
  <c r="R13" i="253"/>
  <c r="F139" i="364" s="1"/>
  <c r="L13" i="253"/>
  <c r="F134" i="364" s="1"/>
  <c r="AD12" i="253"/>
  <c r="F126" i="364" s="1"/>
  <c r="X12" i="253"/>
  <c r="F120" i="364" s="1"/>
  <c r="R12" i="253"/>
  <c r="F114" i="364" s="1"/>
  <c r="L12" i="253"/>
  <c r="F109" i="364" s="1"/>
  <c r="AD11" i="253"/>
  <c r="F101" i="364" s="1"/>
  <c r="X11" i="253"/>
  <c r="F95" i="364" s="1"/>
  <c r="R11" i="253"/>
  <c r="F89" i="364" s="1"/>
  <c r="L11" i="253"/>
  <c r="F84" i="364" s="1"/>
  <c r="AM10" i="253"/>
  <c r="AD10" i="253"/>
  <c r="F76" i="364" s="1"/>
  <c r="X10" i="253"/>
  <c r="F70" i="364" s="1"/>
  <c r="R10" i="253"/>
  <c r="F64" i="364" s="1"/>
  <c r="L10" i="253"/>
  <c r="F59" i="364" s="1"/>
  <c r="E28" i="252"/>
  <c r="F32" i="364" s="1"/>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F5456" i="361"/>
  <c r="H15" i="240"/>
  <c r="F5363" i="361" s="1"/>
  <c r="F15" i="240"/>
  <c r="F5361" i="361" s="1"/>
  <c r="E15" i="240"/>
  <c r="F5360" i="361" s="1"/>
  <c r="AC8" i="240"/>
  <c r="F20" i="239"/>
  <c r="F5324" i="361" s="1"/>
  <c r="E20" i="239"/>
  <c r="F5323" i="361" s="1"/>
  <c r="G19" i="239"/>
  <c r="F5322" i="361" s="1"/>
  <c r="G18" i="239"/>
  <c r="F5319"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F600" i="361" s="1"/>
  <c r="M44" i="227"/>
  <c r="F591" i="361" s="1"/>
  <c r="M43" i="227"/>
  <c r="F582" i="361" s="1"/>
  <c r="M42" i="227"/>
  <c r="F573" i="361" s="1"/>
  <c r="K46" i="227"/>
  <c r="F607" i="361" s="1"/>
  <c r="J46" i="227"/>
  <c r="F606" i="361" s="1"/>
  <c r="G46" i="227"/>
  <c r="F603" i="361" s="1"/>
  <c r="J45" i="226"/>
  <c r="F411" i="361" s="1"/>
  <c r="J44" i="226"/>
  <c r="F405" i="361" s="1"/>
  <c r="J43" i="226"/>
  <c r="F399" i="361" s="1"/>
  <c r="J42" i="226"/>
  <c r="F393" i="361" s="1"/>
  <c r="I46" i="226"/>
  <c r="F416" i="361" s="1"/>
  <c r="R7" i="218"/>
  <c r="P9" i="217"/>
  <c r="O8" i="216"/>
  <c r="S8" i="215"/>
  <c r="U9" i="206"/>
  <c r="R9" i="206"/>
  <c r="S11" i="205"/>
  <c r="S9" i="203"/>
  <c r="S8" i="202"/>
  <c r="Q8" i="202" s="1"/>
  <c r="L8" i="246"/>
  <c r="L25" i="251"/>
  <c r="L27" i="251"/>
  <c r="T25" i="251"/>
  <c r="T27" i="251" s="1"/>
  <c r="AB25" i="251"/>
  <c r="AB27" i="251" s="1"/>
  <c r="AJ25" i="251"/>
  <c r="AJ27" i="251" s="1"/>
  <c r="M25" i="251"/>
  <c r="M27" i="251" s="1"/>
  <c r="U25" i="251"/>
  <c r="U27" i="251"/>
  <c r="AC25" i="251"/>
  <c r="AC27" i="251"/>
  <c r="AK25" i="251"/>
  <c r="AK27" i="251"/>
  <c r="AS25" i="251"/>
  <c r="AS27" i="251" s="1"/>
  <c r="I41" i="204"/>
  <c r="F238" i="359" s="1"/>
  <c r="BA25" i="251"/>
  <c r="BA27" i="251" s="1"/>
  <c r="AR25" i="251"/>
  <c r="AR27" i="251"/>
  <c r="F52" i="204"/>
  <c r="F275" i="359" s="1"/>
  <c r="N13" i="225"/>
  <c r="F53" i="361" s="1"/>
  <c r="G35" i="205"/>
  <c r="F381" i="359" s="1"/>
  <c r="I33" i="205"/>
  <c r="F373" i="359" s="1"/>
  <c r="J25" i="251"/>
  <c r="J27" i="251"/>
  <c r="R25" i="251"/>
  <c r="R27" i="251"/>
  <c r="Z25" i="251"/>
  <c r="Z27" i="251"/>
  <c r="AH25" i="251"/>
  <c r="AH27" i="251" s="1"/>
  <c r="AP25" i="251"/>
  <c r="AP27" i="251"/>
  <c r="BF25" i="251"/>
  <c r="BF27" i="251" s="1"/>
  <c r="E25" i="251"/>
  <c r="E27" i="251" s="1"/>
  <c r="I44" i="204"/>
  <c r="F253" i="359" s="1"/>
  <c r="J30" i="228"/>
  <c r="I9" i="203"/>
  <c r="F98" i="359" s="1"/>
  <c r="F142" i="359"/>
  <c r="AZ25" i="251"/>
  <c r="AZ27" i="251"/>
  <c r="F128" i="359"/>
  <c r="F138" i="359"/>
  <c r="J13" i="225"/>
  <c r="I36" i="225"/>
  <c r="F238" i="361" s="1"/>
  <c r="I12" i="202"/>
  <c r="F27" i="359" s="1"/>
  <c r="I10" i="205"/>
  <c r="F283" i="359" s="1"/>
  <c r="I15" i="205"/>
  <c r="F308" i="359" s="1"/>
  <c r="L10" i="258"/>
  <c r="F228" i="365" s="1"/>
  <c r="P11" i="228"/>
  <c r="J17" i="228"/>
  <c r="I37" i="204"/>
  <c r="F218" i="359" s="1"/>
  <c r="I43" i="204"/>
  <c r="F248" i="359" s="1"/>
  <c r="I18" i="205"/>
  <c r="F323" i="359" s="1"/>
  <c r="P31" i="228"/>
  <c r="F123" i="359"/>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F133" i="359"/>
  <c r="I25" i="204"/>
  <c r="F173" i="359" s="1"/>
  <c r="I27" i="204"/>
  <c r="F183" i="359" s="1"/>
  <c r="I36" i="204"/>
  <c r="F213" i="359" s="1"/>
  <c r="F46" i="227"/>
  <c r="F602" i="361" s="1"/>
  <c r="J27" i="225"/>
  <c r="F169" i="361" s="1"/>
  <c r="T21" i="229"/>
  <c r="I43" i="231"/>
  <c r="F830" i="361" s="1"/>
  <c r="I27" i="225"/>
  <c r="F168" i="361" s="1"/>
  <c r="E14" i="236"/>
  <c r="F5169" i="361" s="1"/>
  <c r="F27" i="225"/>
  <c r="F165" i="361" s="1"/>
  <c r="M13" i="229"/>
  <c r="BB25" i="251"/>
  <c r="BB27" i="251"/>
  <c r="F33" i="233"/>
  <c r="F1938" i="361" s="1"/>
  <c r="I27" i="232"/>
  <c r="F1767" i="361" s="1"/>
  <c r="K36" i="225"/>
  <c r="F240" i="361" s="1"/>
  <c r="G46" i="226"/>
  <c r="F414" i="361" s="1"/>
  <c r="F33" i="231"/>
  <c r="F771" i="361" s="1"/>
  <c r="H25" i="251"/>
  <c r="H27" i="251" s="1"/>
  <c r="I25" i="251"/>
  <c r="I27" i="251"/>
  <c r="Q25" i="251"/>
  <c r="Q27" i="251"/>
  <c r="Y25" i="251"/>
  <c r="Y27" i="251" s="1"/>
  <c r="AG25" i="251"/>
  <c r="AG27" i="251"/>
  <c r="AO25" i="251"/>
  <c r="AO27" i="251"/>
  <c r="AW25" i="251"/>
  <c r="AW27" i="251" s="1"/>
  <c r="BE25" i="251"/>
  <c r="BE27" i="251"/>
  <c r="F140" i="359"/>
  <c r="H35" i="205"/>
  <c r="F382" i="359" s="1"/>
  <c r="I26" i="202"/>
  <c r="F84" i="359" s="1"/>
  <c r="F141" i="359"/>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3" i="204"/>
  <c r="I42" i="204"/>
  <c r="F243" i="359" s="1"/>
  <c r="I11" i="205"/>
  <c r="F288" i="359" s="1"/>
  <c r="I17" i="202"/>
  <c r="F52" i="359" s="1"/>
  <c r="I13" i="205"/>
  <c r="F298" i="359" s="1"/>
  <c r="F27" i="205"/>
  <c r="F355" i="359" s="1"/>
  <c r="I18" i="204"/>
  <c r="F148" i="359" s="1"/>
  <c r="K13" i="225"/>
  <c r="F50" i="361" s="1"/>
  <c r="F46" i="226"/>
  <c r="F413" i="361" s="1"/>
  <c r="E36" i="225"/>
  <c r="F234" i="361" s="1"/>
  <c r="I46" i="227"/>
  <c r="F605" i="361" s="1"/>
  <c r="P15" i="228"/>
  <c r="U21" i="229"/>
  <c r="M17" i="229"/>
  <c r="M25" i="229"/>
  <c r="E34" i="229"/>
  <c r="V25" i="229"/>
  <c r="J11" i="232"/>
  <c r="F1702" i="361" s="1"/>
  <c r="F32" i="232"/>
  <c r="F1782" i="361" s="1"/>
  <c r="H46" i="226"/>
  <c r="F415" i="361" s="1"/>
  <c r="P19" i="228"/>
  <c r="M27" i="229"/>
  <c r="V27" i="229"/>
  <c r="M33" i="229"/>
  <c r="V33" i="229"/>
  <c r="F13" i="225"/>
  <c r="F45" i="361" s="1"/>
  <c r="F33" i="228"/>
  <c r="P27" i="228"/>
  <c r="H26" i="231"/>
  <c r="F738" i="361" s="1"/>
  <c r="D43" i="231"/>
  <c r="F825" i="361" s="1"/>
  <c r="J23" i="232"/>
  <c r="F1750" i="361" s="1"/>
  <c r="L46" i="227"/>
  <c r="F608" i="361" s="1"/>
  <c r="J24" i="228"/>
  <c r="E21" i="229"/>
  <c r="AE11" i="229"/>
  <c r="J21" i="229"/>
  <c r="H33" i="233"/>
  <c r="F1940" i="361" s="1"/>
  <c r="H27" i="225"/>
  <c r="F167" i="361" s="1"/>
  <c r="N27" i="225"/>
  <c r="F173" i="361" s="1"/>
  <c r="I20" i="228"/>
  <c r="V13" i="229"/>
  <c r="M19" i="229"/>
  <c r="F27" i="232"/>
  <c r="F1764" i="361" s="1"/>
  <c r="J15" i="232"/>
  <c r="F1726" i="361" s="1"/>
  <c r="J34" i="226"/>
  <c r="F375" i="361" s="1"/>
  <c r="V24" i="229"/>
  <c r="V26" i="229"/>
  <c r="I26" i="231"/>
  <c r="F739" i="361" s="1"/>
  <c r="I33" i="231"/>
  <c r="F774" i="361" s="1"/>
  <c r="N36" i="225"/>
  <c r="F243" i="361" s="1"/>
  <c r="G33" i="228"/>
  <c r="J33" i="228" s="1"/>
  <c r="P26" i="228"/>
  <c r="O21" i="229"/>
  <c r="M13" i="233"/>
  <c r="F1828" i="361" s="1"/>
  <c r="K27" i="225"/>
  <c r="F170" i="361" s="1"/>
  <c r="M17" i="227"/>
  <c r="F464" i="361" s="1"/>
  <c r="Q34" i="229"/>
  <c r="D26" i="231"/>
  <c r="F734" i="361" s="1"/>
  <c r="F1690" i="361"/>
  <c r="J19" i="232"/>
  <c r="F1738" i="361" s="1"/>
  <c r="E20" i="228"/>
  <c r="M20" i="229"/>
  <c r="V20" i="229"/>
  <c r="J14" i="232"/>
  <c r="F1720" i="361" s="1"/>
  <c r="J18" i="232"/>
  <c r="F1732" i="361" s="1"/>
  <c r="L33" i="233"/>
  <c r="F1944" i="361" s="1"/>
  <c r="G33" i="233"/>
  <c r="F1939" i="361" s="1"/>
  <c r="H18" i="243"/>
  <c r="F101" i="362" s="1"/>
  <c r="J18" i="243"/>
  <c r="F103" i="362" s="1"/>
  <c r="K18" i="243"/>
  <c r="F104" i="362" s="1"/>
  <c r="L14" i="243"/>
  <c r="F73" i="362" s="1"/>
  <c r="K25" i="251"/>
  <c r="K27" i="251"/>
  <c r="S25" i="251"/>
  <c r="S27" i="251"/>
  <c r="AA25" i="251"/>
  <c r="AA27" i="251"/>
  <c r="AI25" i="251"/>
  <c r="AI27" i="251" s="1"/>
  <c r="AQ25" i="251"/>
  <c r="AQ27" i="251" s="1"/>
  <c r="AY25" i="251"/>
  <c r="AY27" i="251" s="1"/>
  <c r="BG25" i="251"/>
  <c r="BG27" i="251"/>
  <c r="L10" i="243"/>
  <c r="F57" i="362" s="1"/>
  <c r="F25" i="251"/>
  <c r="F27" i="251" s="1"/>
  <c r="N25" i="251"/>
  <c r="N27" i="251"/>
  <c r="V25" i="251"/>
  <c r="V27" i="251"/>
  <c r="AD25" i="251"/>
  <c r="AD27" i="251"/>
  <c r="AL25" i="251"/>
  <c r="AL27" i="251" s="1"/>
  <c r="E18" i="243"/>
  <c r="F98" i="362" s="1"/>
  <c r="G25" i="251"/>
  <c r="G27" i="251" s="1"/>
  <c r="O25" i="251"/>
  <c r="O27" i="251"/>
  <c r="W25" i="251"/>
  <c r="W27" i="251"/>
  <c r="AE25" i="251"/>
  <c r="AE27" i="251"/>
  <c r="AM25" i="251"/>
  <c r="AM27" i="251"/>
  <c r="AU25" i="251"/>
  <c r="AU27" i="251" s="1"/>
  <c r="BC25" i="251"/>
  <c r="BC27" i="251" s="1"/>
  <c r="P25" i="251"/>
  <c r="P27" i="251"/>
  <c r="AF25" i="251"/>
  <c r="AF27" i="251" s="1"/>
  <c r="F18" i="243"/>
  <c r="F99" i="362" s="1"/>
  <c r="L11" i="258"/>
  <c r="F236" i="365" s="1"/>
  <c r="J11" i="237"/>
  <c r="F5183" i="361" s="1"/>
  <c r="H27" i="205"/>
  <c r="F357" i="359" s="1"/>
  <c r="H11" i="202"/>
  <c r="F21" i="359" s="1"/>
  <c r="I14" i="202"/>
  <c r="F37" i="359" s="1"/>
  <c r="I22" i="202"/>
  <c r="F74" i="359" s="1"/>
  <c r="F27" i="202"/>
  <c r="F19" i="202" s="1"/>
  <c r="I10" i="203"/>
  <c r="F103" i="359" s="1"/>
  <c r="I28" i="204"/>
  <c r="F188" i="359" s="1"/>
  <c r="I39" i="204"/>
  <c r="F228" i="359" s="1"/>
  <c r="I50" i="204"/>
  <c r="F268" i="359" s="1"/>
  <c r="G52" i="204"/>
  <c r="F276" i="359" s="1"/>
  <c r="S9" i="206"/>
  <c r="I21" i="206"/>
  <c r="F411" i="359" s="1"/>
  <c r="U8" i="209"/>
  <c r="I15" i="202"/>
  <c r="F42" i="359" s="1"/>
  <c r="I25" i="202"/>
  <c r="F79" i="359" s="1"/>
  <c r="G27" i="202"/>
  <c r="F87" i="359" s="1"/>
  <c r="F113" i="359"/>
  <c r="I29" i="204"/>
  <c r="F193" i="359" s="1"/>
  <c r="F201" i="359"/>
  <c r="I40" i="204"/>
  <c r="F233" i="359" s="1"/>
  <c r="I51" i="204"/>
  <c r="F273" i="359" s="1"/>
  <c r="H52" i="204"/>
  <c r="F277" i="359" s="1"/>
  <c r="F35" i="205"/>
  <c r="F380" i="359" s="1"/>
  <c r="T9" i="206"/>
  <c r="I22" i="206"/>
  <c r="F416" i="359" s="1"/>
  <c r="F202" i="359"/>
  <c r="I26" i="205"/>
  <c r="F353" i="359" s="1"/>
  <c r="S9" i="204"/>
  <c r="N15" i="214"/>
  <c r="L15" i="214" s="1"/>
  <c r="G27" i="205"/>
  <c r="F356" i="359" s="1"/>
  <c r="I9" i="206"/>
  <c r="F394" i="359" s="1"/>
  <c r="I32" i="205"/>
  <c r="F368" i="359" s="1"/>
  <c r="L17" i="209"/>
  <c r="F46" i="360" s="1"/>
  <c r="J15" i="228"/>
  <c r="J13" i="226"/>
  <c r="F308" i="361" s="1"/>
  <c r="F21" i="229"/>
  <c r="P13" i="228"/>
  <c r="K20" i="228"/>
  <c r="P10" i="228"/>
  <c r="L20" i="228"/>
  <c r="G27" i="225"/>
  <c r="F166" i="361" s="1"/>
  <c r="K34" i="229"/>
  <c r="I13" i="225"/>
  <c r="F48" i="361" s="1"/>
  <c r="J41" i="226"/>
  <c r="F387" i="361" s="1"/>
  <c r="E46" i="226"/>
  <c r="F412" i="361" s="1"/>
  <c r="H46" i="227"/>
  <c r="F604" i="361" s="1"/>
  <c r="V17" i="229"/>
  <c r="J17" i="226"/>
  <c r="F320" i="361" s="1"/>
  <c r="M33" i="227"/>
  <c r="F537" i="361" s="1"/>
  <c r="J12" i="228"/>
  <c r="P18" i="228"/>
  <c r="M28" i="227"/>
  <c r="F519" i="361" s="1"/>
  <c r="P16" i="228"/>
  <c r="I33" i="228"/>
  <c r="P25" i="228"/>
  <c r="M24" i="229"/>
  <c r="J36" i="225"/>
  <c r="F239" i="361" s="1"/>
  <c r="Y10" i="228"/>
  <c r="J10" i="228"/>
  <c r="N20" i="228"/>
  <c r="J11" i="228"/>
  <c r="P14" i="228"/>
  <c r="P17" i="228"/>
  <c r="G20" i="228"/>
  <c r="K33" i="228"/>
  <c r="P23" i="228"/>
  <c r="J27" i="228"/>
  <c r="P28" i="228"/>
  <c r="J31" i="228"/>
  <c r="E33" i="231"/>
  <c r="F770" i="361" s="1"/>
  <c r="M41" i="227"/>
  <c r="F564" i="361" s="1"/>
  <c r="F20" i="228"/>
  <c r="J18" i="228"/>
  <c r="J19" i="228"/>
  <c r="M20" i="228"/>
  <c r="P24" i="228"/>
  <c r="L33" i="228"/>
  <c r="P30" i="228"/>
  <c r="M15" i="229"/>
  <c r="J30" i="232"/>
  <c r="F1774" i="361" s="1"/>
  <c r="E32" i="232"/>
  <c r="F1781" i="361" s="1"/>
  <c r="L27" i="225"/>
  <c r="F171" i="361" s="1"/>
  <c r="O20" i="228"/>
  <c r="M33" i="228"/>
  <c r="P33" i="228" s="1"/>
  <c r="J25" i="228"/>
  <c r="J26" i="228"/>
  <c r="O33" i="228"/>
  <c r="M12" i="229"/>
  <c r="V12" i="229"/>
  <c r="L21" i="229"/>
  <c r="H33" i="231"/>
  <c r="F773" i="361" s="1"/>
  <c r="M16" i="233"/>
  <c r="F1855" i="361" s="1"/>
  <c r="E27" i="225"/>
  <c r="F164" i="361" s="1"/>
  <c r="M27" i="225"/>
  <c r="F172" i="361" s="1"/>
  <c r="H20" i="228"/>
  <c r="P12" i="228"/>
  <c r="E33" i="228"/>
  <c r="N33" i="228"/>
  <c r="J32" i="228"/>
  <c r="V19" i="229"/>
  <c r="J13" i="232"/>
  <c r="F1714" i="361" s="1"/>
  <c r="J25" i="232"/>
  <c r="F1762" i="361" s="1"/>
  <c r="E33" i="233"/>
  <c r="F1937" i="361" s="1"/>
  <c r="M31" i="233"/>
  <c r="F1927" i="361" s="1"/>
  <c r="J24" i="226"/>
  <c r="F345" i="361" s="1"/>
  <c r="E46" i="227"/>
  <c r="F601" i="361" s="1"/>
  <c r="J16" i="228"/>
  <c r="J23" i="228"/>
  <c r="P29" i="228"/>
  <c r="M11" i="229"/>
  <c r="N21" i="229"/>
  <c r="V11" i="229"/>
  <c r="V15" i="229"/>
  <c r="H21" i="229"/>
  <c r="M28" i="229"/>
  <c r="J34" i="229"/>
  <c r="M12" i="233"/>
  <c r="F1819" i="361" s="1"/>
  <c r="J14" i="228"/>
  <c r="J29" i="228"/>
  <c r="G21" i="229"/>
  <c r="P21" i="229"/>
  <c r="K21" i="229"/>
  <c r="F34" i="229"/>
  <c r="M34" i="229" s="1"/>
  <c r="O34" i="229"/>
  <c r="M30" i="229"/>
  <c r="V30" i="229"/>
  <c r="E26" i="231"/>
  <c r="F735" i="361" s="1"/>
  <c r="M15" i="233"/>
  <c r="F1846" i="361" s="1"/>
  <c r="J33" i="226"/>
  <c r="F369" i="361" s="1"/>
  <c r="M34" i="227"/>
  <c r="F546" i="361" s="1"/>
  <c r="J13" i="228"/>
  <c r="J28" i="228"/>
  <c r="Q21" i="229"/>
  <c r="M14" i="229"/>
  <c r="M18" i="229"/>
  <c r="G34" i="229"/>
  <c r="P34" i="229"/>
  <c r="R34" i="229"/>
  <c r="F26" i="231"/>
  <c r="F736" i="361" s="1"/>
  <c r="E43" i="231"/>
  <c r="F826" i="361" s="1"/>
  <c r="J10" i="232"/>
  <c r="F1696" i="361" s="1"/>
  <c r="J20" i="232"/>
  <c r="F1744" i="361" s="1"/>
  <c r="M11" i="233"/>
  <c r="F1810" i="361" s="1"/>
  <c r="P32" i="228"/>
  <c r="I21" i="229"/>
  <c r="V14" i="229"/>
  <c r="V18" i="229"/>
  <c r="H34" i="229"/>
  <c r="V31" i="229"/>
  <c r="S34" i="229"/>
  <c r="G27" i="232"/>
  <c r="F1765" i="361" s="1"/>
  <c r="G32" i="232"/>
  <c r="F1783" i="361" s="1"/>
  <c r="M14" i="233"/>
  <c r="F1837" i="361" s="1"/>
  <c r="R21" i="229"/>
  <c r="I34" i="229"/>
  <c r="L34" i="229"/>
  <c r="M32" i="229"/>
  <c r="V32" i="229"/>
  <c r="U34" i="229"/>
  <c r="F43" i="231"/>
  <c r="F827" i="361" s="1"/>
  <c r="H27" i="232"/>
  <c r="F1766" i="361" s="1"/>
  <c r="J12" i="232"/>
  <c r="F1708" i="361" s="1"/>
  <c r="J24" i="232"/>
  <c r="F1756" i="361" s="1"/>
  <c r="I32" i="232"/>
  <c r="F1785" i="361" s="1"/>
  <c r="M10" i="233"/>
  <c r="F1801" i="361" s="1"/>
  <c r="I33" i="233"/>
  <c r="F1941" i="361" s="1"/>
  <c r="H33" i="228"/>
  <c r="S21" i="229"/>
  <c r="M26" i="229"/>
  <c r="J35" i="232"/>
  <c r="F1792" i="361" s="1"/>
  <c r="V28" i="229"/>
  <c r="M31" i="229"/>
  <c r="T34" i="229"/>
  <c r="H43" i="231"/>
  <c r="F829" i="361" s="1"/>
  <c r="E27" i="232"/>
  <c r="F1763" i="361" s="1"/>
  <c r="J31" i="232"/>
  <c r="F1780" i="361" s="1"/>
  <c r="M16" i="229"/>
  <c r="M29" i="229"/>
  <c r="N34" i="229"/>
  <c r="D33" i="231"/>
  <c r="F769" i="361" s="1"/>
  <c r="V16" i="229"/>
  <c r="V29" i="229"/>
  <c r="J33" i="233"/>
  <c r="F1942" i="361" s="1"/>
  <c r="M32" i="233"/>
  <c r="F1936" i="361" s="1"/>
  <c r="K33" i="233"/>
  <c r="F1943" i="361" s="1"/>
  <c r="M36" i="233"/>
  <c r="F1954" i="361" s="1"/>
  <c r="L16" i="243"/>
  <c r="F89" i="362" s="1"/>
  <c r="L15" i="243"/>
  <c r="F81" i="362" s="1"/>
  <c r="L17" i="243"/>
  <c r="F97" i="362" s="1"/>
  <c r="J14" i="237"/>
  <c r="F5201" i="361" s="1"/>
  <c r="L11" i="243"/>
  <c r="F65" i="362" s="1"/>
  <c r="G18" i="243"/>
  <c r="F100" i="362" s="1"/>
  <c r="J12" i="237"/>
  <c r="F5189" i="361" s="1"/>
  <c r="I18" i="243"/>
  <c r="F102" i="362" s="1"/>
  <c r="L9" i="243"/>
  <c r="F49" i="362" s="1"/>
  <c r="J10" i="237"/>
  <c r="F5177" i="361" s="1"/>
  <c r="J13" i="237"/>
  <c r="F5195" i="361" s="1"/>
  <c r="AN25" i="251"/>
  <c r="AN27" i="251"/>
  <c r="AV25" i="251"/>
  <c r="AV27" i="251"/>
  <c r="BD25" i="251"/>
  <c r="BD27" i="251" s="1"/>
  <c r="L14" i="258"/>
  <c r="F256" i="365" s="1"/>
  <c r="CG24" i="251"/>
  <c r="E19" i="250"/>
  <c r="L8" i="243"/>
  <c r="F41" i="362" s="1"/>
  <c r="CG23" i="251"/>
  <c r="E18" i="250"/>
  <c r="E14" i="250"/>
  <c r="F10" i="364" s="1"/>
  <c r="AT25" i="251"/>
  <c r="AT27" i="251"/>
  <c r="N8" i="250"/>
  <c r="L8" i="250" s="1"/>
  <c r="CG22" i="251"/>
  <c r="E17" i="250"/>
  <c r="E22" i="258"/>
  <c r="F262" i="365" s="1"/>
  <c r="CG26" i="251"/>
  <c r="E21" i="250"/>
  <c r="L12" i="258"/>
  <c r="F244" i="365" s="1"/>
  <c r="H30" i="225"/>
  <c r="F197" i="361" s="1"/>
  <c r="H19" i="210"/>
  <c r="F106" i="360" s="1"/>
  <c r="H30" i="210"/>
  <c r="F143" i="360" s="1"/>
  <c r="F20" i="226"/>
  <c r="G30" i="210"/>
  <c r="F142" i="360" s="1"/>
  <c r="E30" i="225"/>
  <c r="F194" i="361" s="1"/>
  <c r="C25" i="214"/>
  <c r="F541" i="360" s="1"/>
  <c r="F7" i="209"/>
  <c r="E26" i="237"/>
  <c r="F5244" i="361" s="1"/>
  <c r="I45" i="204"/>
  <c r="F258" i="359" s="1"/>
  <c r="I22" i="204"/>
  <c r="F168" i="359" s="1"/>
  <c r="M11" i="227"/>
  <c r="F428" i="361" s="1"/>
  <c r="G19" i="210"/>
  <c r="F105" i="360" s="1"/>
  <c r="J22" i="226"/>
  <c r="F333" i="361" s="1"/>
  <c r="J11" i="226"/>
  <c r="F296" i="361" s="1"/>
  <c r="M22" i="227"/>
  <c r="F483" i="361" s="1"/>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L10" i="223"/>
  <c r="M20" i="233"/>
  <c r="F1873" i="361" s="1"/>
  <c r="G17" i="257"/>
  <c r="F53" i="365" s="1"/>
  <c r="H14" i="257"/>
  <c r="F42" i="365" s="1"/>
  <c r="F17" i="257"/>
  <c r="F52" i="365" s="1"/>
  <c r="H15" i="257"/>
  <c r="F46" i="365" s="1"/>
  <c r="K42" i="257"/>
  <c r="F163" i="365" s="1"/>
  <c r="G49" i="257"/>
  <c r="F194" i="365" s="1"/>
  <c r="F49" i="257"/>
  <c r="F193" i="365" s="1"/>
  <c r="K47" i="257"/>
  <c r="F184" i="365" s="1"/>
  <c r="M21" i="233"/>
  <c r="F1882" i="361" s="1"/>
  <c r="K40" i="257"/>
  <c r="F149" i="365" s="1"/>
  <c r="E49" i="257"/>
  <c r="F192" i="365" s="1"/>
  <c r="K43" i="257"/>
  <c r="F170" i="365" s="1"/>
  <c r="K50" i="257"/>
  <c r="F205" i="365" s="1"/>
  <c r="K48" i="257"/>
  <c r="F191" i="365" s="1"/>
  <c r="M13" i="227"/>
  <c r="F446" i="361" s="1"/>
  <c r="M24" i="233"/>
  <c r="F1891" i="361" s="1"/>
  <c r="V8" i="257"/>
  <c r="T8" i="257" s="1"/>
  <c r="E17" i="257"/>
  <c r="F51" i="365" s="1"/>
  <c r="H8" i="257"/>
  <c r="F26" i="365" s="1"/>
  <c r="H11" i="257"/>
  <c r="F38" i="365" s="1"/>
  <c r="H16" i="257"/>
  <c r="F50" i="365" s="1"/>
  <c r="K41" i="257"/>
  <c r="F156" i="365" s="1"/>
  <c r="M26" i="233"/>
  <c r="F1909" i="361" s="1"/>
  <c r="M19" i="233"/>
  <c r="F1864" i="361" s="1"/>
  <c r="H10" i="257"/>
  <c r="F34" i="365" s="1"/>
  <c r="H18" i="257"/>
  <c r="F58" i="365" s="1"/>
  <c r="L27" i="257"/>
  <c r="F94" i="365" s="1"/>
  <c r="L26" i="257"/>
  <c r="F86" i="365" s="1"/>
  <c r="L25" i="257"/>
  <c r="F78" i="365" s="1"/>
  <c r="L24" i="257"/>
  <c r="F70" i="365" s="1"/>
  <c r="L32" i="257"/>
  <c r="F118" i="365" s="1"/>
  <c r="L31" i="257"/>
  <c r="F110" i="365" s="1"/>
  <c r="L30" i="257"/>
  <c r="F102" i="365" s="1"/>
  <c r="L34" i="257"/>
  <c r="F134" i="365" s="1"/>
  <c r="J49" i="257"/>
  <c r="F197" i="365" s="1"/>
  <c r="K46" i="257"/>
  <c r="F177" i="365" s="1"/>
  <c r="M25" i="233"/>
  <c r="F1900" i="361" s="1"/>
  <c r="H9" i="257"/>
  <c r="F30" i="365" s="1"/>
  <c r="H49" i="257"/>
  <c r="F195" i="365" s="1"/>
  <c r="AR188" i="284"/>
  <c r="AR156" i="284"/>
  <c r="AR205" i="284"/>
  <c r="AR141" i="284"/>
  <c r="AR207" i="284"/>
  <c r="AR203" i="284"/>
  <c r="AR175" i="284"/>
  <c r="AR171" i="284"/>
  <c r="AR143" i="284"/>
  <c r="AR139" i="284"/>
  <c r="AR169" i="284"/>
  <c r="AR198" i="284"/>
  <c r="AR134" i="284"/>
  <c r="AR202" i="284"/>
  <c r="AR138" i="284"/>
  <c r="E19" i="210"/>
  <c r="T35" i="240" l="1"/>
  <c r="F5395" i="361"/>
  <c r="T36" i="240"/>
  <c r="F5408" i="361"/>
  <c r="J44" i="204"/>
  <c r="F254" i="359" s="1"/>
  <c r="F49" i="361"/>
  <c r="J14" i="225"/>
  <c r="F44" i="361"/>
  <c r="E14" i="225"/>
  <c r="CN26" i="251"/>
  <c r="CG27" i="251"/>
  <c r="E25" i="250" s="1"/>
  <c r="CG25" i="251"/>
  <c r="E20" i="250" s="1"/>
  <c r="CN24" i="251"/>
  <c r="CN22" i="251"/>
  <c r="Y33" i="257"/>
  <c r="F122" i="365"/>
  <c r="T15" i="257"/>
  <c r="T11" i="257"/>
  <c r="Q10" i="203"/>
  <c r="Q9" i="203"/>
  <c r="F86" i="359"/>
  <c r="Q39" i="204"/>
  <c r="F205" i="359"/>
  <c r="F200" i="359"/>
  <c r="R38" i="231"/>
  <c r="R30" i="231"/>
  <c r="R18" i="231"/>
  <c r="R14" i="231"/>
  <c r="R17" i="231"/>
  <c r="W15" i="228"/>
  <c r="Q18" i="237"/>
  <c r="Q13" i="237"/>
  <c r="T15" i="233"/>
  <c r="Q35" i="232"/>
  <c r="Q14" i="232"/>
  <c r="M8" i="216"/>
  <c r="F213" i="360"/>
  <c r="E29" i="211"/>
  <c r="F243" i="360" s="1"/>
  <c r="T24" i="233"/>
  <c r="Q15" i="232"/>
  <c r="Q19" i="232"/>
  <c r="W19" i="228"/>
  <c r="P20" i="228"/>
  <c r="J20" i="228"/>
  <c r="Q34" i="226"/>
  <c r="N9" i="217"/>
  <c r="N13" i="217"/>
  <c r="Q17" i="226"/>
  <c r="O8" i="213"/>
  <c r="AL21" i="285"/>
  <c r="X17" i="279"/>
  <c r="AC29" i="229"/>
  <c r="AC24" i="229"/>
  <c r="AC33" i="229"/>
  <c r="AC18" i="229"/>
  <c r="M21" i="229"/>
  <c r="AC12" i="229"/>
  <c r="Q33" i="215"/>
  <c r="Q27" i="215"/>
  <c r="Q22" i="226"/>
  <c r="N20" i="313"/>
  <c r="AR37" i="284"/>
  <c r="AR111" i="284"/>
  <c r="N22" i="313"/>
  <c r="AR86" i="284"/>
  <c r="AR65" i="284"/>
  <c r="AR73" i="284"/>
  <c r="AR81" i="284"/>
  <c r="AR89" i="284"/>
  <c r="AR97" i="284"/>
  <c r="AR105" i="284"/>
  <c r="AR107" i="284"/>
  <c r="AR113" i="284"/>
  <c r="AR60" i="284"/>
  <c r="AR76" i="284"/>
  <c r="AR108" i="284"/>
  <c r="AR68" i="284"/>
  <c r="AR92" i="284"/>
  <c r="AR116" i="284"/>
  <c r="AR84" i="284"/>
  <c r="AR114" i="284"/>
  <c r="AR20" i="284"/>
  <c r="AR100" i="284"/>
  <c r="AR39" i="284"/>
  <c r="AR24" i="284"/>
  <c r="AR48" i="284"/>
  <c r="AR64" i="284"/>
  <c r="AR88" i="284"/>
  <c r="AR112" i="284"/>
  <c r="AR10" i="284"/>
  <c r="AR18" i="284"/>
  <c r="AR26" i="284"/>
  <c r="AR34" i="284"/>
  <c r="AR42" i="284"/>
  <c r="AR16" i="284"/>
  <c r="AR32" i="284"/>
  <c r="AR40" i="284"/>
  <c r="AR56" i="284"/>
  <c r="AR72" i="284"/>
  <c r="AR80" i="284"/>
  <c r="AR96" i="284"/>
  <c r="AR104" i="284"/>
  <c r="AR58" i="284"/>
  <c r="AR66" i="284"/>
  <c r="AR74" i="284"/>
  <c r="AR82" i="284"/>
  <c r="AR90" i="284"/>
  <c r="AR98" i="284"/>
  <c r="AR106" i="284"/>
  <c r="AR122" i="284"/>
  <c r="AR52" i="284"/>
  <c r="AR124" i="284"/>
  <c r="AR46" i="284"/>
  <c r="AR14" i="284"/>
  <c r="AR118" i="284"/>
  <c r="AR62" i="284"/>
  <c r="AR70" i="284"/>
  <c r="AR78" i="284"/>
  <c r="AR94" i="284"/>
  <c r="AR102" i="284"/>
  <c r="AR110" i="284"/>
  <c r="AR17" i="284"/>
  <c r="AR33" i="284"/>
  <c r="AR49" i="284"/>
  <c r="AR63" i="284"/>
  <c r="AR71" i="284"/>
  <c r="AR79" i="284"/>
  <c r="AR87" i="284"/>
  <c r="AR95" i="284"/>
  <c r="AR103" i="284"/>
  <c r="AR119" i="284"/>
  <c r="AR121" i="284"/>
  <c r="AR19" i="284"/>
  <c r="AR38" i="284"/>
  <c r="AR59" i="284"/>
  <c r="AR67" i="284"/>
  <c r="AR75" i="284"/>
  <c r="AR83" i="284"/>
  <c r="AR91" i="284"/>
  <c r="AR99" i="284"/>
  <c r="AR115" i="284"/>
  <c r="AR123" i="284"/>
  <c r="AR21" i="284"/>
  <c r="AR45" i="284"/>
  <c r="AR61" i="284"/>
  <c r="AR69" i="284"/>
  <c r="AR77" i="284"/>
  <c r="AR85" i="284"/>
  <c r="AR93" i="284"/>
  <c r="AR101" i="284"/>
  <c r="AR109" i="284"/>
  <c r="AR117" i="284"/>
  <c r="AR47" i="284"/>
  <c r="AR120" i="284"/>
  <c r="U22" i="281"/>
  <c r="Q13" i="219"/>
  <c r="AL29" i="285"/>
  <c r="AR126" i="284"/>
  <c r="AR128" i="284"/>
  <c r="AR130" i="284"/>
  <c r="AR125" i="284"/>
  <c r="AR129" i="284"/>
  <c r="AR131" i="284"/>
  <c r="AR57" i="284"/>
  <c r="AR132" i="284"/>
  <c r="AR127" i="284"/>
  <c r="AR31" i="284"/>
  <c r="AR55" i="284"/>
  <c r="AR9" i="284"/>
  <c r="AR11" i="284"/>
  <c r="AR12" i="284"/>
  <c r="AR13" i="284"/>
  <c r="AR22" i="284"/>
  <c r="AR25" i="284"/>
  <c r="AR27" i="284"/>
  <c r="AR28" i="284"/>
  <c r="AR29" i="284"/>
  <c r="AR30" i="284"/>
  <c r="AR35" i="284"/>
  <c r="AR36" i="284"/>
  <c r="AR41" i="284"/>
  <c r="AR43" i="284"/>
  <c r="AR44" i="284"/>
  <c r="AR50" i="284"/>
  <c r="AR51" i="284"/>
  <c r="AR53" i="284"/>
  <c r="AR54" i="284"/>
  <c r="AR15" i="284"/>
  <c r="AR23" i="284"/>
  <c r="AA55" i="240"/>
  <c r="S17" i="221"/>
  <c r="AL24" i="285"/>
  <c r="AL25" i="285"/>
  <c r="AL28" i="285"/>
  <c r="AL26" i="285"/>
  <c r="AL23" i="285"/>
  <c r="AL27" i="285"/>
  <c r="E7" i="209"/>
  <c r="H7" i="209"/>
  <c r="Q10" i="215"/>
  <c r="AL20" i="285"/>
  <c r="AL12" i="285"/>
  <c r="F740" i="360"/>
  <c r="E15" i="217"/>
  <c r="F762" i="360" s="1"/>
  <c r="AL18" i="285"/>
  <c r="AL19" i="285"/>
  <c r="AL15" i="285"/>
  <c r="AL13" i="285"/>
  <c r="AL16" i="285"/>
  <c r="AL17" i="285"/>
  <c r="AL14" i="285"/>
  <c r="O17" i="248"/>
  <c r="O16" i="248"/>
  <c r="O18" i="248"/>
  <c r="O15" i="248"/>
  <c r="O19" i="248"/>
  <c r="N31" i="287"/>
  <c r="N25" i="287"/>
  <c r="M20" i="259"/>
  <c r="AA41" i="240"/>
  <c r="AA12" i="240"/>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F211" i="365" s="1"/>
  <c r="I51" i="257"/>
  <c r="F210" i="365" s="1"/>
  <c r="G51" i="257"/>
  <c r="F208" i="365" s="1"/>
  <c r="T40" i="257"/>
  <c r="F51" i="257"/>
  <c r="F207" i="365" s="1"/>
  <c r="E51" i="257"/>
  <c r="F206" i="365" s="1"/>
  <c r="T31" i="257"/>
  <c r="T30" i="257"/>
  <c r="T26" i="257"/>
  <c r="K35" i="257"/>
  <c r="F141" i="365" s="1"/>
  <c r="J35" i="257"/>
  <c r="F140" i="365" s="1"/>
  <c r="I35" i="257"/>
  <c r="F139" i="365" s="1"/>
  <c r="H35" i="257"/>
  <c r="F138" i="365" s="1"/>
  <c r="X33" i="257"/>
  <c r="W33" i="257"/>
  <c r="T16" i="257"/>
  <c r="T14" i="257"/>
  <c r="G19" i="257"/>
  <c r="F61" i="365" s="1"/>
  <c r="T10" i="257"/>
  <c r="T9" i="257"/>
  <c r="F19" i="257"/>
  <c r="F60" i="365" s="1"/>
  <c r="E19" i="257"/>
  <c r="F59" i="365" s="1"/>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F5996" i="361" s="1"/>
  <c r="L17" i="281"/>
  <c r="K13" i="281"/>
  <c r="F5962" i="361" s="1"/>
  <c r="J13" i="281"/>
  <c r="F5961" i="361" s="1"/>
  <c r="I17" i="281"/>
  <c r="F5992" i="361" s="1"/>
  <c r="G17" i="281"/>
  <c r="F5991" i="361" s="1"/>
  <c r="F17" i="281"/>
  <c r="E16" i="281"/>
  <c r="F5981" i="361" s="1"/>
  <c r="AD20" i="280"/>
  <c r="N18" i="280"/>
  <c r="F5807" i="361" s="1"/>
  <c r="AD16" i="280"/>
  <c r="O24" i="280"/>
  <c r="F5916" i="361" s="1"/>
  <c r="M24" i="280"/>
  <c r="F5914" i="361" s="1"/>
  <c r="K24" i="280"/>
  <c r="F5912" i="361" s="1"/>
  <c r="F24" i="280"/>
  <c r="F5907" i="361" s="1"/>
  <c r="X19" i="279"/>
  <c r="X16" i="279"/>
  <c r="X14" i="279"/>
  <c r="X13" i="279"/>
  <c r="K15" i="279"/>
  <c r="F5540" i="361" s="1"/>
  <c r="K12" i="279"/>
  <c r="F5504" i="361" s="1"/>
  <c r="X11" i="279"/>
  <c r="AA57" i="240"/>
  <c r="P44" i="240"/>
  <c r="F5458" i="361" s="1"/>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N19" i="239"/>
  <c r="G20" i="239"/>
  <c r="F5325" i="361" s="1"/>
  <c r="N15" i="239"/>
  <c r="G10" i="239"/>
  <c r="F5306" i="361" s="1"/>
  <c r="O15" i="238"/>
  <c r="H23" i="238"/>
  <c r="F5293" i="361" s="1"/>
  <c r="S22" i="238"/>
  <c r="O9" i="238"/>
  <c r="R22" i="238"/>
  <c r="Q22" i="238"/>
  <c r="S21" i="238"/>
  <c r="H21" i="238"/>
  <c r="F5285" i="361" s="1"/>
  <c r="Q12" i="237"/>
  <c r="I26" i="237"/>
  <c r="F5248" i="361" s="1"/>
  <c r="H26" i="237"/>
  <c r="F5247" i="361" s="1"/>
  <c r="Q10" i="237"/>
  <c r="G26" i="237"/>
  <c r="F5246" i="361" s="1"/>
  <c r="N11" i="236"/>
  <c r="N10" i="236"/>
  <c r="N9" i="236"/>
  <c r="T40" i="233"/>
  <c r="T39" i="233"/>
  <c r="T36" i="233"/>
  <c r="T32" i="233"/>
  <c r="L20" i="227"/>
  <c r="L23" i="227" s="1"/>
  <c r="F491" i="361" s="1"/>
  <c r="K20" i="227"/>
  <c r="K23" i="227" s="1"/>
  <c r="F490" i="361" s="1"/>
  <c r="J20" i="227"/>
  <c r="J23" i="227" s="1"/>
  <c r="F489" i="361" s="1"/>
  <c r="I20" i="227"/>
  <c r="I23" i="227" s="1"/>
  <c r="F488" i="361" s="1"/>
  <c r="H20" i="227"/>
  <c r="G20" i="227"/>
  <c r="G23" i="227" s="1"/>
  <c r="F486" i="361" s="1"/>
  <c r="T31" i="233"/>
  <c r="F20" i="227"/>
  <c r="F23" i="227" s="1"/>
  <c r="F485" i="361" s="1"/>
  <c r="M33" i="233"/>
  <c r="F1945" i="361" s="1"/>
  <c r="E20" i="227"/>
  <c r="T26" i="233"/>
  <c r="T21" i="233"/>
  <c r="T20" i="233"/>
  <c r="T14" i="233"/>
  <c r="T13" i="233"/>
  <c r="T11" i="233"/>
  <c r="L9" i="227"/>
  <c r="L12" i="227" s="1"/>
  <c r="F436" i="361" s="1"/>
  <c r="K9" i="227"/>
  <c r="K12" i="227" s="1"/>
  <c r="J9" i="227"/>
  <c r="J12" i="227" s="1"/>
  <c r="F434" i="361" s="1"/>
  <c r="I9" i="227"/>
  <c r="I12" i="227" s="1"/>
  <c r="H9" i="227"/>
  <c r="H12" i="227" s="1"/>
  <c r="G9" i="227"/>
  <c r="G12" i="227" s="1"/>
  <c r="F9" i="227"/>
  <c r="F12" i="227" s="1"/>
  <c r="T10" i="233"/>
  <c r="E9" i="227"/>
  <c r="E12" i="227" s="1"/>
  <c r="F429" i="361"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L31" i="225"/>
  <c r="F211" i="361" s="1"/>
  <c r="K30" i="225"/>
  <c r="F200" i="361" s="1"/>
  <c r="J31" i="225"/>
  <c r="F209" i="361" s="1"/>
  <c r="I30" i="225"/>
  <c r="F198" i="361" s="1"/>
  <c r="H31" i="225"/>
  <c r="F207" i="361" s="1"/>
  <c r="G30" i="225"/>
  <c r="F196" i="361" s="1"/>
  <c r="F31" i="225"/>
  <c r="F205" i="361" s="1"/>
  <c r="U18" i="225"/>
  <c r="N14" i="225"/>
  <c r="F63" i="361" s="1"/>
  <c r="M14" i="225"/>
  <c r="F62" i="361" s="1"/>
  <c r="L14" i="225"/>
  <c r="K14" i="225"/>
  <c r="F60" i="361" s="1"/>
  <c r="F59" i="361"/>
  <c r="H14" i="225"/>
  <c r="F57" i="361" s="1"/>
  <c r="G14" i="225"/>
  <c r="F56" i="361" s="1"/>
  <c r="M16" i="225"/>
  <c r="F82" i="361" s="1"/>
  <c r="K16" i="225"/>
  <c r="J16" i="225"/>
  <c r="S28" i="221"/>
  <c r="S27" i="221"/>
  <c r="S12" i="221"/>
  <c r="S10" i="221"/>
  <c r="Q15" i="219"/>
  <c r="Q14" i="219"/>
  <c r="I20" i="219"/>
  <c r="H20" i="219"/>
  <c r="G20" i="219"/>
  <c r="F20" i="219"/>
  <c r="Q9" i="219"/>
  <c r="P7" i="218"/>
  <c r="F15" i="217"/>
  <c r="F763" i="360" s="1"/>
  <c r="M10" i="216"/>
  <c r="C11" i="214"/>
  <c r="G28" i="215"/>
  <c r="F713" i="360" s="1"/>
  <c r="Q22" i="215"/>
  <c r="J7" i="209"/>
  <c r="I7" i="209"/>
  <c r="G7" i="209"/>
  <c r="E8" i="219"/>
  <c r="Q9" i="215"/>
  <c r="F8" i="219"/>
  <c r="J11" i="215"/>
  <c r="F656" i="360" s="1"/>
  <c r="Q8" i="215"/>
  <c r="G13" i="263"/>
  <c r="F627" i="360" s="1"/>
  <c r="K17" i="262"/>
  <c r="F591" i="360" s="1"/>
  <c r="I17" i="262"/>
  <c r="F589" i="360" s="1"/>
  <c r="H17" i="262"/>
  <c r="F588" i="360" s="1"/>
  <c r="F17" i="262"/>
  <c r="F586" i="360" s="1"/>
  <c r="C17" i="262"/>
  <c r="F583" i="360" s="1"/>
  <c r="E28" i="214"/>
  <c r="F542" i="360" s="1"/>
  <c r="F10" i="217"/>
  <c r="F757" i="360" s="1"/>
  <c r="G41" i="213"/>
  <c r="F500" i="360" s="1"/>
  <c r="F41" i="213"/>
  <c r="F499" i="360" s="1"/>
  <c r="O29" i="213"/>
  <c r="E10" i="217"/>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N24" i="305"/>
  <c r="F495"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F139" i="359"/>
  <c r="F134" i="359"/>
  <c r="F129" i="359"/>
  <c r="F124" i="359"/>
  <c r="Q10" i="204"/>
  <c r="F119" i="359"/>
  <c r="F114" i="359"/>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17" i="205"/>
  <c r="F317" i="359" s="1"/>
  <c r="J8" i="202"/>
  <c r="F8" i="359" s="1"/>
  <c r="F316" i="359"/>
  <c r="F17" i="205"/>
  <c r="F315" i="359" s="1"/>
  <c r="V16" i="288"/>
  <c r="F229" i="366"/>
  <c r="F226" i="366"/>
  <c r="M18" i="259"/>
  <c r="M13" i="259"/>
  <c r="M12" i="259"/>
  <c r="M10" i="259"/>
  <c r="S40" i="258"/>
  <c r="S13" i="258"/>
  <c r="S12" i="258"/>
  <c r="K49" i="257"/>
  <c r="F198" i="365" s="1"/>
  <c r="H51" i="257"/>
  <c r="F209" i="365" s="1"/>
  <c r="T32" i="257"/>
  <c r="T27" i="257"/>
  <c r="T25" i="257"/>
  <c r="AA33" i="257"/>
  <c r="AB33" i="257"/>
  <c r="G35" i="257"/>
  <c r="F137" i="365" s="1"/>
  <c r="L33" i="257"/>
  <c r="F126" i="365" s="1"/>
  <c r="F35" i="257"/>
  <c r="F136" i="365" s="1"/>
  <c r="V33" i="257"/>
  <c r="E35" i="257"/>
  <c r="F135" i="365" s="1"/>
  <c r="T18" i="257"/>
  <c r="H17" i="257"/>
  <c r="F54" i="365" s="1"/>
  <c r="AK25" i="253"/>
  <c r="AK24" i="253"/>
  <c r="AK23" i="253"/>
  <c r="R26" i="253"/>
  <c r="F390" i="364" s="1"/>
  <c r="AK22" i="253"/>
  <c r="X26" i="253"/>
  <c r="F396" i="364" s="1"/>
  <c r="AK21" i="253"/>
  <c r="AD26" i="253"/>
  <c r="F402" i="364" s="1"/>
  <c r="AK20" i="253"/>
  <c r="L26" i="253"/>
  <c r="F385" i="364" s="1"/>
  <c r="AK14" i="253"/>
  <c r="AK13" i="253"/>
  <c r="R16" i="253"/>
  <c r="F214" i="364" s="1"/>
  <c r="L16" i="253"/>
  <c r="F209" i="364" s="1"/>
  <c r="AD16" i="253"/>
  <c r="F226" i="364" s="1"/>
  <c r="X16" i="253"/>
  <c r="F220" i="364" s="1"/>
  <c r="AK10" i="253"/>
  <c r="F11" i="364"/>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F5987" i="361" s="1"/>
  <c r="J17" i="281"/>
  <c r="F5993" i="361" s="1"/>
  <c r="I13" i="281"/>
  <c r="F5960" i="361" s="1"/>
  <c r="I16" i="281"/>
  <c r="F5984" i="361" s="1"/>
  <c r="G13" i="281"/>
  <c r="F5959" i="361" s="1"/>
  <c r="F13" i="281"/>
  <c r="F5958" i="361" s="1"/>
  <c r="N16" i="281"/>
  <c r="F5988" i="361" s="1"/>
  <c r="N13" i="281"/>
  <c r="F5964" i="361" s="1"/>
  <c r="L13" i="281"/>
  <c r="F5963" i="361" s="1"/>
  <c r="K17" i="281"/>
  <c r="F5994" i="361" s="1"/>
  <c r="K16" i="281"/>
  <c r="F5986" i="361" s="1"/>
  <c r="J16" i="281"/>
  <c r="F5985" i="361" s="1"/>
  <c r="G16" i="281"/>
  <c r="F5983" i="361" s="1"/>
  <c r="U9" i="281"/>
  <c r="F5982" i="361"/>
  <c r="Q24" i="280"/>
  <c r="F5918" i="361" s="1"/>
  <c r="W21" i="280"/>
  <c r="F5870" i="361" s="1"/>
  <c r="N21" i="280"/>
  <c r="F5861" i="361" s="1"/>
  <c r="AD19" i="280"/>
  <c r="AD17" i="280"/>
  <c r="W18" i="280"/>
  <c r="F5816" i="361" s="1"/>
  <c r="J24" i="280"/>
  <c r="F5911" i="361" s="1"/>
  <c r="H24" i="280"/>
  <c r="F5909" i="361" s="1"/>
  <c r="V24" i="280"/>
  <c r="F5923" i="361" s="1"/>
  <c r="U24" i="280"/>
  <c r="F5922" i="361" s="1"/>
  <c r="R24" i="280"/>
  <c r="F5919" i="361" s="1"/>
  <c r="W23" i="280"/>
  <c r="F5906" i="361" s="1"/>
  <c r="W15" i="280"/>
  <c r="F5762" i="361" s="1"/>
  <c r="AD14" i="280"/>
  <c r="N15" i="280"/>
  <c r="F5753" i="361" s="1"/>
  <c r="N23" i="280"/>
  <c r="F5897" i="361" s="1"/>
  <c r="AD13" i="280"/>
  <c r="P24" i="280"/>
  <c r="F5917" i="361" s="1"/>
  <c r="W22" i="280"/>
  <c r="F5888" i="361" s="1"/>
  <c r="L24" i="280"/>
  <c r="F5913" i="361" s="1"/>
  <c r="T24" i="280"/>
  <c r="F5921" i="361" s="1"/>
  <c r="S24" i="280"/>
  <c r="F5920" i="361" s="1"/>
  <c r="I24" i="280"/>
  <c r="F5910" i="361" s="1"/>
  <c r="AD11" i="280"/>
  <c r="G24" i="280"/>
  <c r="F5908" i="361" s="1"/>
  <c r="N12" i="280"/>
  <c r="F5699" i="361" s="1"/>
  <c r="AD10" i="280"/>
  <c r="W12" i="280"/>
  <c r="F5708" i="361" s="1"/>
  <c r="N22" i="280"/>
  <c r="F5879" i="361" s="1"/>
  <c r="Q21" i="279"/>
  <c r="F5618" i="361" s="1"/>
  <c r="K21" i="279"/>
  <c r="F5612" i="361" s="1"/>
  <c r="Q18" i="279"/>
  <c r="F5582" i="361" s="1"/>
  <c r="K18" i="279"/>
  <c r="F5576" i="361" s="1"/>
  <c r="L24" i="279"/>
  <c r="F5649" i="361" s="1"/>
  <c r="Q15" i="279"/>
  <c r="F5546" i="361" s="1"/>
  <c r="Q23" i="279"/>
  <c r="F5642" i="361" s="1"/>
  <c r="H24" i="279"/>
  <c r="F5645" i="361" s="1"/>
  <c r="G24" i="279"/>
  <c r="F5644" i="361" s="1"/>
  <c r="F24" i="279"/>
  <c r="F5643" i="361" s="1"/>
  <c r="O24" i="279"/>
  <c r="F5652" i="361" s="1"/>
  <c r="K22" i="279"/>
  <c r="F5624" i="361" s="1"/>
  <c r="P24" i="279"/>
  <c r="F5653" i="361" s="1"/>
  <c r="N24" i="279"/>
  <c r="F5651" i="361" s="1"/>
  <c r="Q12" i="279"/>
  <c r="F5510" i="361" s="1"/>
  <c r="M24" i="279"/>
  <c r="F5650" i="361" s="1"/>
  <c r="J24" i="279"/>
  <c r="F5647" i="361" s="1"/>
  <c r="I24" i="279"/>
  <c r="F5646" i="361" s="1"/>
  <c r="K23" i="279"/>
  <c r="F5636" i="361" s="1"/>
  <c r="Q22" i="279"/>
  <c r="F5630" i="361" s="1"/>
  <c r="X10" i="279"/>
  <c r="AA50" i="240"/>
  <c r="AA42" i="240"/>
  <c r="F5450" i="361"/>
  <c r="AA38" i="240"/>
  <c r="F5415" i="361"/>
  <c r="F5402" i="36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F5243" i="361" s="1"/>
  <c r="Q19" i="237"/>
  <c r="F26" i="237"/>
  <c r="F5245" i="361" s="1"/>
  <c r="Q11" i="237"/>
  <c r="J15" i="237"/>
  <c r="F5207" i="361" s="1"/>
  <c r="G14" i="236"/>
  <c r="F5171" i="361" s="1"/>
  <c r="T25" i="233"/>
  <c r="T19" i="233"/>
  <c r="M28" i="233"/>
  <c r="F1918" i="361" s="1"/>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F609" i="361" s="1"/>
  <c r="T42" i="227"/>
  <c r="T41" i="227"/>
  <c r="T34" i="227"/>
  <c r="T33" i="227"/>
  <c r="T28" i="227"/>
  <c r="T24" i="227"/>
  <c r="T11" i="227"/>
  <c r="Q45" i="226"/>
  <c r="Q42" i="226"/>
  <c r="J46" i="226"/>
  <c r="F417" i="361" s="1"/>
  <c r="Q41" i="226"/>
  <c r="Q33" i="226"/>
  <c r="J42" i="210"/>
  <c r="F183" i="360" s="1"/>
  <c r="J26" i="210"/>
  <c r="F135" i="360" s="1"/>
  <c r="U44" i="225"/>
  <c r="U42" i="225"/>
  <c r="U35" i="225"/>
  <c r="U34" i="225"/>
  <c r="U29" i="225"/>
  <c r="U28" i="225"/>
  <c r="G31" i="225"/>
  <c r="F206" i="361" s="1"/>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715" i="360"/>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E10" i="209"/>
  <c r="F13" i="360" s="1"/>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F143" i="359"/>
  <c r="J31" i="210"/>
  <c r="F150" i="360" s="1"/>
  <c r="J43" i="210"/>
  <c r="F188" i="360" s="1"/>
  <c r="S11" i="263"/>
  <c r="J13" i="263"/>
  <c r="F630" i="360" s="1"/>
  <c r="S10" i="263"/>
  <c r="S12" i="263"/>
  <c r="E13" i="263"/>
  <c r="F625" i="360" s="1"/>
  <c r="L17" i="262"/>
  <c r="F592" i="360" s="1"/>
  <c r="S15" i="262"/>
  <c r="J12" i="262"/>
  <c r="F570" i="360" s="1"/>
  <c r="G12" i="262"/>
  <c r="F567" i="360" s="1"/>
  <c r="S11" i="262"/>
  <c r="E12" i="262"/>
  <c r="F565" i="360" s="1"/>
  <c r="D17" i="262"/>
  <c r="F584" i="360" s="1"/>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F100" i="360" s="1"/>
  <c r="J33" i="210"/>
  <c r="F161" i="360" s="1"/>
  <c r="H16" i="210"/>
  <c r="F101" i="360" s="1"/>
  <c r="J22" i="210"/>
  <c r="F124" i="360" s="1"/>
  <c r="J12" i="210"/>
  <c r="F81" i="360" s="1"/>
  <c r="J14" i="210"/>
  <c r="F92" i="360" s="1"/>
  <c r="W53" i="305"/>
  <c r="W52" i="305"/>
  <c r="W46" i="305"/>
  <c r="W38" i="305"/>
  <c r="W30" i="305"/>
  <c r="W22" i="305"/>
  <c r="W17" i="305"/>
  <c r="M54" i="305"/>
  <c r="F62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G16" i="202"/>
  <c r="F45" i="359" s="1"/>
  <c r="Q10" i="202"/>
  <c r="H16" i="202"/>
  <c r="F46" i="359" s="1"/>
  <c r="I11" i="202"/>
  <c r="F22" i="359" s="1"/>
  <c r="Q9" i="202"/>
  <c r="J15" i="210"/>
  <c r="F97" i="360" s="1"/>
  <c r="J9" i="210"/>
  <c r="F65" i="360" s="1"/>
  <c r="J11" i="210"/>
  <c r="F76" i="360" s="1"/>
  <c r="J13" i="210"/>
  <c r="F86" i="360" s="1"/>
  <c r="J8" i="210"/>
  <c r="F60" i="360" s="1"/>
  <c r="E23" i="226"/>
  <c r="F334" i="361"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E14" i="217"/>
  <c r="F25" i="206"/>
  <c r="F418" i="359" s="1"/>
  <c r="G25" i="206"/>
  <c r="F419" i="359" s="1"/>
  <c r="H25" i="206"/>
  <c r="F420" i="359" s="1"/>
  <c r="I19" i="202"/>
  <c r="F59" i="359" s="1"/>
  <c r="G28" i="240"/>
  <c r="F5388" i="361" s="1"/>
  <c r="J17" i="262"/>
  <c r="F590" i="360" s="1"/>
  <c r="W20" i="305"/>
  <c r="W33" i="305"/>
  <c r="W45" i="305"/>
  <c r="W18" i="305"/>
  <c r="W31" i="305"/>
  <c r="W28" i="305"/>
  <c r="I54" i="305"/>
  <c r="F622" i="359" s="1"/>
  <c r="I34" i="305"/>
  <c r="F536" i="359" s="1"/>
  <c r="W29" i="305"/>
  <c r="W21" i="305"/>
  <c r="L29" i="305"/>
  <c r="F507" i="359" s="1"/>
  <c r="O13" i="305"/>
  <c r="L13" i="305" s="1"/>
  <c r="F441" i="359" s="1"/>
  <c r="P24" i="305"/>
  <c r="F497" i="359" s="1"/>
  <c r="L32" i="305"/>
  <c r="F525" i="359" s="1"/>
  <c r="L30" i="305"/>
  <c r="F513" i="359" s="1"/>
  <c r="M24" i="305"/>
  <c r="F494" i="359" s="1"/>
  <c r="O34" i="305"/>
  <c r="F540" i="359" s="1"/>
  <c r="L33" i="305"/>
  <c r="F531" i="359" s="1"/>
  <c r="L31" i="305"/>
  <c r="F519" i="359" s="1"/>
  <c r="N33" i="315"/>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509" i="361" s="1"/>
  <c r="U17" i="225"/>
  <c r="U15" i="225"/>
  <c r="U12" i="225"/>
  <c r="I14" i="225"/>
  <c r="F58" i="361" s="1"/>
  <c r="U11" i="225"/>
  <c r="U9" i="225"/>
  <c r="U10" i="225"/>
  <c r="G16" i="225"/>
  <c r="F76" i="361" s="1"/>
  <c r="F54" i="361"/>
  <c r="F14" i="225"/>
  <c r="F55" i="361" s="1"/>
  <c r="M21" i="227"/>
  <c r="F474" i="361" s="1"/>
  <c r="E30" i="210"/>
  <c r="G25" i="227"/>
  <c r="F504" i="361" s="1"/>
  <c r="M10" i="227"/>
  <c r="F427" i="361" s="1"/>
  <c r="F30" i="210"/>
  <c r="F141" i="360" s="1"/>
  <c r="I23" i="226"/>
  <c r="F338" i="361" s="1"/>
  <c r="F19" i="210"/>
  <c r="F104" i="360" s="1"/>
  <c r="E13" i="281"/>
  <c r="F5957" i="361" s="1"/>
  <c r="E17" i="281"/>
  <c r="F5989" i="361" s="1"/>
  <c r="N26" i="315"/>
  <c r="N31" i="315"/>
  <c r="N47" i="315"/>
  <c r="N24" i="315"/>
  <c r="N37" i="315"/>
  <c r="N23" i="315"/>
  <c r="N27" i="315"/>
  <c r="N48" i="315"/>
  <c r="N25" i="315"/>
  <c r="N46" i="315"/>
  <c r="N59" i="315"/>
  <c r="N17" i="315"/>
  <c r="N32" i="315"/>
  <c r="N38" i="315"/>
  <c r="N18" i="315"/>
  <c r="N56" i="315"/>
  <c r="N19" i="315"/>
  <c r="N57" i="315"/>
  <c r="E10" i="206" l="1"/>
  <c r="F395" i="359" s="1"/>
  <c r="F249" i="359"/>
  <c r="O22" i="238"/>
  <c r="F14" i="227"/>
  <c r="F448" i="361" s="1"/>
  <c r="F430" i="361"/>
  <c r="G14" i="227"/>
  <c r="F449" i="361" s="1"/>
  <c r="F431" i="361"/>
  <c r="H14" i="227"/>
  <c r="F450" i="361" s="1"/>
  <c r="F432" i="361"/>
  <c r="I14" i="227"/>
  <c r="F451" i="361" s="1"/>
  <c r="F433" i="361"/>
  <c r="K14" i="227"/>
  <c r="F453" i="361" s="1"/>
  <c r="F435" i="361"/>
  <c r="F14" i="226"/>
  <c r="F310" i="361" s="1"/>
  <c r="F298" i="361"/>
  <c r="G14" i="226"/>
  <c r="F311" i="361" s="1"/>
  <c r="F299" i="361"/>
  <c r="H14" i="226"/>
  <c r="F312" i="361" s="1"/>
  <c r="F300" i="361"/>
  <c r="I14" i="226"/>
  <c r="F313" i="361" s="1"/>
  <c r="F301" i="361"/>
  <c r="F5990" i="361"/>
  <c r="F21" i="281"/>
  <c r="F6014" i="361" s="1"/>
  <c r="K19" i="225"/>
  <c r="F110" i="361" s="1"/>
  <c r="F80" i="361"/>
  <c r="J20" i="225"/>
  <c r="F119" i="361" s="1"/>
  <c r="F79" i="361"/>
  <c r="N16" i="225"/>
  <c r="F83" i="361" s="1"/>
  <c r="L16" i="225"/>
  <c r="L19" i="225" s="1"/>
  <c r="F61" i="361"/>
  <c r="G15" i="217"/>
  <c r="F764" i="360" s="1"/>
  <c r="G8" i="217"/>
  <c r="F752" i="360" s="1"/>
  <c r="F14" i="217"/>
  <c r="F16" i="217" s="1"/>
  <c r="F766" i="360" s="1"/>
  <c r="G10" i="217"/>
  <c r="F758" i="360" s="1"/>
  <c r="E30" i="213"/>
  <c r="F467" i="360" s="1"/>
  <c r="H26" i="213"/>
  <c r="F454" i="360" s="1"/>
  <c r="I8" i="219"/>
  <c r="I10" i="219" s="1"/>
  <c r="I21" i="219" s="1"/>
  <c r="I22" i="219" s="1"/>
  <c r="F817" i="360" s="1"/>
  <c r="H25" i="226"/>
  <c r="F349" i="361" s="1"/>
  <c r="I25" i="227"/>
  <c r="F506" i="361" s="1"/>
  <c r="L21" i="281"/>
  <c r="F6019" i="361" s="1"/>
  <c r="F5995" i="361"/>
  <c r="H29" i="210"/>
  <c r="F138" i="360" s="1"/>
  <c r="G25" i="226"/>
  <c r="F348" i="361" s="1"/>
  <c r="F336" i="361"/>
  <c r="H23" i="227"/>
  <c r="F487" i="361" s="1"/>
  <c r="E23" i="227"/>
  <c r="G29" i="210"/>
  <c r="F137" i="360" s="1"/>
  <c r="F25" i="227"/>
  <c r="F503" i="361" s="1"/>
  <c r="K7" i="209"/>
  <c r="L7" i="209"/>
  <c r="F4" i="360" s="1"/>
  <c r="K51" i="257"/>
  <c r="F212" i="365" s="1"/>
  <c r="H19" i="257"/>
  <c r="F62" i="365" s="1"/>
  <c r="N19" i="281"/>
  <c r="F6012" i="361" s="1"/>
  <c r="L18" i="281"/>
  <c r="F6003" i="361" s="1"/>
  <c r="L19" i="281"/>
  <c r="F6011" i="361" s="1"/>
  <c r="K19" i="281"/>
  <c r="F6010" i="361" s="1"/>
  <c r="J19" i="281"/>
  <c r="F6009" i="361" s="1"/>
  <c r="I18" i="281"/>
  <c r="F6000" i="361" s="1"/>
  <c r="I19" i="281"/>
  <c r="F6008" i="361" s="1"/>
  <c r="G19" i="281"/>
  <c r="F6007" i="361" s="1"/>
  <c r="F19" i="281"/>
  <c r="F6006" i="361" s="1"/>
  <c r="E21" i="281"/>
  <c r="F6013" i="361" s="1"/>
  <c r="F5459" i="361"/>
  <c r="P45" i="240"/>
  <c r="F5461" i="361" s="1"/>
  <c r="J45" i="240"/>
  <c r="F5460" i="361" s="1"/>
  <c r="F5437" i="361"/>
  <c r="J28" i="240"/>
  <c r="F5389" i="361" s="1"/>
  <c r="G16" i="240"/>
  <c r="F5366" i="361" s="1"/>
  <c r="G21" i="239"/>
  <c r="F5328" i="361" s="1"/>
  <c r="J25" i="227"/>
  <c r="F507" i="361" s="1"/>
  <c r="M20" i="227"/>
  <c r="F465" i="361" s="1"/>
  <c r="J14" i="227"/>
  <c r="M9" i="227"/>
  <c r="F418" i="361" s="1"/>
  <c r="E14" i="227"/>
  <c r="F447" i="361" s="1"/>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H16" i="225"/>
  <c r="F77" i="361" s="1"/>
  <c r="M19" i="225"/>
  <c r="F112" i="361" s="1"/>
  <c r="K20" i="225"/>
  <c r="J22" i="225"/>
  <c r="F139" i="361" s="1"/>
  <c r="J19" i="225"/>
  <c r="I16" i="225"/>
  <c r="J20" i="219"/>
  <c r="F811" i="360" s="1"/>
  <c r="H22" i="219"/>
  <c r="F816" i="360" s="1"/>
  <c r="E15" i="230"/>
  <c r="F614" i="361" s="1"/>
  <c r="C10" i="214"/>
  <c r="C12" i="214" s="1"/>
  <c r="F534" i="360" s="1"/>
  <c r="G30" i="215"/>
  <c r="F716" i="360" s="1"/>
  <c r="G17" i="262"/>
  <c r="F587" i="360" s="1"/>
  <c r="E17" i="262"/>
  <c r="F585" i="360" s="1"/>
  <c r="G45" i="213"/>
  <c r="F516" i="360" s="1"/>
  <c r="F45" i="213"/>
  <c r="F515" i="360" s="1"/>
  <c r="G30" i="213"/>
  <c r="F469" i="360" s="1"/>
  <c r="F30" i="213"/>
  <c r="F468" i="360" s="1"/>
  <c r="H14" i="213"/>
  <c r="E53" i="213"/>
  <c r="E9" i="219"/>
  <c r="E10" i="219" s="1"/>
  <c r="E14" i="230"/>
  <c r="F613" i="361" s="1"/>
  <c r="G29" i="211"/>
  <c r="F245" i="360" s="1"/>
  <c r="E34" i="211"/>
  <c r="F252" i="360" s="1"/>
  <c r="F34" i="211"/>
  <c r="F253" i="360" s="1"/>
  <c r="I23" i="210"/>
  <c r="F129" i="360" s="1"/>
  <c r="K42" i="305"/>
  <c r="F574" i="359" s="1"/>
  <c r="M36" i="305"/>
  <c r="F550" i="359" s="1"/>
  <c r="P36" i="305"/>
  <c r="F553" i="359" s="1"/>
  <c r="N36" i="305"/>
  <c r="F551"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F144" i="359"/>
  <c r="J27" i="202"/>
  <c r="F90" i="359" s="1"/>
  <c r="H20" i="205"/>
  <c r="F332" i="359" s="1"/>
  <c r="H18" i="202"/>
  <c r="F56" i="359" s="1"/>
  <c r="I17" i="205"/>
  <c r="G18" i="202"/>
  <c r="I9" i="205"/>
  <c r="J11" i="202"/>
  <c r="F23" i="359" s="1"/>
  <c r="G20" i="205"/>
  <c r="F331" i="359" s="1"/>
  <c r="F18" i="202"/>
  <c r="F54" i="359" s="1"/>
  <c r="F20" i="205"/>
  <c r="T33" i="257"/>
  <c r="L35" i="257"/>
  <c r="F142" i="365" s="1"/>
  <c r="I21" i="281"/>
  <c r="F6016" i="361" s="1"/>
  <c r="N21" i="281"/>
  <c r="F6020" i="361" s="1"/>
  <c r="N18" i="281"/>
  <c r="F6004" i="361" s="1"/>
  <c r="K21" i="281"/>
  <c r="F6018" i="361" s="1"/>
  <c r="K18" i="281"/>
  <c r="F6002" i="361" s="1"/>
  <c r="J21" i="281"/>
  <c r="F6017" i="361" s="1"/>
  <c r="J18" i="281"/>
  <c r="F6001" i="361" s="1"/>
  <c r="G21" i="281"/>
  <c r="F6015" i="361" s="1"/>
  <c r="G18" i="281"/>
  <c r="F5999" i="361" s="1"/>
  <c r="F5998" i="361"/>
  <c r="W24" i="280"/>
  <c r="F5924" i="361" s="1"/>
  <c r="N24" i="280"/>
  <c r="F5915" i="361" s="1"/>
  <c r="K24" i="279"/>
  <c r="F5648" i="361" s="1"/>
  <c r="Q24" i="279"/>
  <c r="F5654" i="361" s="1"/>
  <c r="H24" i="238"/>
  <c r="F5297" i="361" s="1"/>
  <c r="O21" i="238"/>
  <c r="J26" i="237"/>
  <c r="F5249" i="361" s="1"/>
  <c r="H32" i="210"/>
  <c r="M12" i="227"/>
  <c r="F437" i="361" s="1"/>
  <c r="H21" i="210"/>
  <c r="F117" i="360" s="1"/>
  <c r="G21" i="210"/>
  <c r="F116" i="360" s="1"/>
  <c r="J20" i="226"/>
  <c r="F321" i="361" s="1"/>
  <c r="F29" i="210"/>
  <c r="F136" i="360" s="1"/>
  <c r="F25" i="226"/>
  <c r="F347" i="361" s="1"/>
  <c r="E25" i="226"/>
  <c r="G228" i="231"/>
  <c r="F1682" i="361" s="1"/>
  <c r="G183" i="231"/>
  <c r="F1472" i="361" s="1"/>
  <c r="G138" i="231"/>
  <c r="F1262" i="361" s="1"/>
  <c r="G93" i="231"/>
  <c r="F1052" i="361" s="1"/>
  <c r="G48" i="231"/>
  <c r="F842" i="361" s="1"/>
  <c r="J23" i="226"/>
  <c r="F339" i="361" s="1"/>
  <c r="J19" i="210"/>
  <c r="F108" i="360" s="1"/>
  <c r="K21" i="225"/>
  <c r="F130" i="361"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I16" i="202"/>
  <c r="F47" i="359" s="1"/>
  <c r="E16" i="217"/>
  <c r="F765" i="360" s="1"/>
  <c r="O17" i="305"/>
  <c r="F450" i="359" s="1"/>
  <c r="L54" i="305"/>
  <c r="F624" i="359" s="1"/>
  <c r="L34" i="305"/>
  <c r="F538" i="359" s="1"/>
  <c r="L17" i="305"/>
  <c r="F448" i="359" s="1"/>
  <c r="F16" i="225"/>
  <c r="F75" i="361" s="1"/>
  <c r="E16" i="225"/>
  <c r="F74" i="361" s="1"/>
  <c r="H19" i="225"/>
  <c r="F107" i="361" s="1"/>
  <c r="H22" i="225"/>
  <c r="F137" i="361" s="1"/>
  <c r="H20" i="225"/>
  <c r="F117" i="361" s="1"/>
  <c r="G19" i="225"/>
  <c r="F106" i="361" s="1"/>
  <c r="G20" i="225"/>
  <c r="F116" i="361" s="1"/>
  <c r="K25" i="227"/>
  <c r="F508" i="361" s="1"/>
  <c r="I30" i="227"/>
  <c r="F524" i="361" s="1"/>
  <c r="J30" i="210"/>
  <c r="F145" i="360" s="1"/>
  <c r="L14" i="227"/>
  <c r="F454" i="361" s="1"/>
  <c r="I25" i="226"/>
  <c r="F350" i="361" s="1"/>
  <c r="F21" i="210"/>
  <c r="F115" i="360" s="1"/>
  <c r="E18" i="281"/>
  <c r="F5997" i="361" s="1"/>
  <c r="E19" i="281"/>
  <c r="F6005" i="361" s="1"/>
  <c r="F330" i="359" l="1"/>
  <c r="F29" i="205"/>
  <c r="F37" i="205" s="1"/>
  <c r="H29" i="205"/>
  <c r="F362" i="359" s="1"/>
  <c r="J17" i="205"/>
  <c r="F319" i="359" s="1"/>
  <c r="F318" i="359"/>
  <c r="H21" i="202"/>
  <c r="F68" i="359" s="1"/>
  <c r="I18" i="202"/>
  <c r="F57" i="359" s="1"/>
  <c r="F55" i="359"/>
  <c r="I47" i="204"/>
  <c r="F263" i="359" s="1"/>
  <c r="J33" i="204"/>
  <c r="F209" i="359" s="1"/>
  <c r="F208" i="359"/>
  <c r="F777" i="360"/>
  <c r="E21" i="219"/>
  <c r="E22" i="219" s="1"/>
  <c r="G30" i="227"/>
  <c r="F522" i="361" s="1"/>
  <c r="G30" i="226"/>
  <c r="F360" i="361" s="1"/>
  <c r="L23" i="281"/>
  <c r="F6035" i="361" s="1"/>
  <c r="F346" i="361"/>
  <c r="J25" i="226"/>
  <c r="F419" i="360"/>
  <c r="E28" i="226"/>
  <c r="J30" i="227"/>
  <c r="F525" i="361" s="1"/>
  <c r="F452" i="361"/>
  <c r="F111" i="361"/>
  <c r="F249" i="361"/>
  <c r="F109" i="361"/>
  <c r="K38" i="225"/>
  <c r="F250" i="361" s="1"/>
  <c r="F120" i="361"/>
  <c r="N20" i="225"/>
  <c r="F123" i="361" s="1"/>
  <c r="N19" i="225"/>
  <c r="F113" i="361" s="1"/>
  <c r="L20" i="225"/>
  <c r="F81" i="361"/>
  <c r="I19" i="225"/>
  <c r="F108" i="361" s="1"/>
  <c r="F78" i="361"/>
  <c r="G14" i="217"/>
  <c r="F9" i="219"/>
  <c r="F10" i="219" s="1"/>
  <c r="F778" i="360" s="1"/>
  <c r="H30" i="226"/>
  <c r="F361" i="361" s="1"/>
  <c r="E34" i="210"/>
  <c r="F162" i="360" s="1"/>
  <c r="H25" i="227"/>
  <c r="M23" i="227"/>
  <c r="F492" i="361" s="1"/>
  <c r="F484" i="361"/>
  <c r="E25" i="227"/>
  <c r="H34" i="210"/>
  <c r="F165" i="360" s="1"/>
  <c r="F154" i="360"/>
  <c r="F30" i="227"/>
  <c r="F521" i="361" s="1"/>
  <c r="G32" i="210"/>
  <c r="F153" i="360" s="1"/>
  <c r="E26" i="206"/>
  <c r="F422" i="359" s="1"/>
  <c r="N23" i="281"/>
  <c r="F6036" i="361" s="1"/>
  <c r="L45" i="225"/>
  <c r="K23" i="281"/>
  <c r="F6034" i="361" s="1"/>
  <c r="J23" i="281"/>
  <c r="F6033" i="361" s="1"/>
  <c r="I23" i="281"/>
  <c r="F6032" i="361" s="1"/>
  <c r="G23" i="281"/>
  <c r="F6031" i="361" s="1"/>
  <c r="F23" i="281"/>
  <c r="F6030" i="361" s="1"/>
  <c r="F5462" i="361"/>
  <c r="E14" i="226"/>
  <c r="J12" i="226"/>
  <c r="F302" i="361" s="1"/>
  <c r="G23" i="210"/>
  <c r="F30" i="226"/>
  <c r="H21" i="225"/>
  <c r="F127" i="361" s="1"/>
  <c r="M38" i="225"/>
  <c r="N21" i="225"/>
  <c r="F133" i="361" s="1"/>
  <c r="L21" i="225"/>
  <c r="F131" i="361" s="1"/>
  <c r="K22" i="225"/>
  <c r="F140" i="361" s="1"/>
  <c r="J41" i="225"/>
  <c r="J43" i="225" s="1"/>
  <c r="F269"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E55" i="213"/>
  <c r="F530" i="360" s="1"/>
  <c r="G34" i="211"/>
  <c r="F254" i="360" s="1"/>
  <c r="E19" i="209"/>
  <c r="F47" i="360" s="1"/>
  <c r="K12" i="209"/>
  <c r="F35" i="360" s="1"/>
  <c r="I39" i="210"/>
  <c r="F177" i="360" s="1"/>
  <c r="M42" i="305"/>
  <c r="F576" i="359" s="1"/>
  <c r="K48" i="305"/>
  <c r="F602" i="359" s="1"/>
  <c r="P42" i="305"/>
  <c r="F579" i="359" s="1"/>
  <c r="O24" i="305"/>
  <c r="F496" i="359" s="1"/>
  <c r="N42" i="305"/>
  <c r="F577" i="359" s="1"/>
  <c r="I11" i="206"/>
  <c r="F401" i="359" s="1"/>
  <c r="E25" i="206"/>
  <c r="F417" i="359" s="1"/>
  <c r="G29" i="205"/>
  <c r="J16" i="202"/>
  <c r="F48" i="359" s="1"/>
  <c r="I20" i="205"/>
  <c r="F333" i="359" s="1"/>
  <c r="J9" i="205"/>
  <c r="G21" i="202"/>
  <c r="F67" i="359" s="1"/>
  <c r="F360" i="359"/>
  <c r="F21" i="202"/>
  <c r="F66" i="359" s="1"/>
  <c r="H23" i="210"/>
  <c r="M14" i="227"/>
  <c r="F455" i="361" s="1"/>
  <c r="I35" i="227"/>
  <c r="F551" i="361" s="1"/>
  <c r="F32" i="210"/>
  <c r="F152" i="360" s="1"/>
  <c r="J29" i="210"/>
  <c r="F140" i="360" s="1"/>
  <c r="E23" i="210"/>
  <c r="F19" i="209"/>
  <c r="F48" i="360" s="1"/>
  <c r="J21" i="210"/>
  <c r="F119" i="360" s="1"/>
  <c r="H37" i="205"/>
  <c r="F387" i="359" s="1"/>
  <c r="L24" i="305"/>
  <c r="F493" i="359" s="1"/>
  <c r="F23" i="210"/>
  <c r="I30" i="226"/>
  <c r="F362" i="361" s="1"/>
  <c r="M25" i="227"/>
  <c r="F510" i="361" s="1"/>
  <c r="I21" i="225"/>
  <c r="F128" i="361" s="1"/>
  <c r="G38" i="225"/>
  <c r="F246" i="361" s="1"/>
  <c r="G21" i="225"/>
  <c r="F126" i="361" s="1"/>
  <c r="F20" i="225"/>
  <c r="F115" i="361" s="1"/>
  <c r="H38" i="225"/>
  <c r="F247" i="361" s="1"/>
  <c r="G22" i="225"/>
  <c r="F136" i="361" s="1"/>
  <c r="E19" i="225"/>
  <c r="F104" i="361" s="1"/>
  <c r="E20" i="225"/>
  <c r="F114" i="361" s="1"/>
  <c r="F351" i="361"/>
  <c r="K30" i="227"/>
  <c r="F526" i="361" s="1"/>
  <c r="L30" i="227"/>
  <c r="F527" i="361" s="1"/>
  <c r="G35" i="227"/>
  <c r="F549" i="361" s="1"/>
  <c r="G35" i="226"/>
  <c r="F378" i="361" s="1"/>
  <c r="E23" i="281"/>
  <c r="F6029" i="361" s="1"/>
  <c r="M48" i="305" l="1"/>
  <c r="F604" i="359" s="1"/>
  <c r="F309" i="361"/>
  <c r="H8" i="203"/>
  <c r="H11" i="203" s="1"/>
  <c r="F107" i="359" s="1"/>
  <c r="I29" i="205"/>
  <c r="F363" i="359" s="1"/>
  <c r="F361" i="359"/>
  <c r="J18" i="202"/>
  <c r="F58" i="359" s="1"/>
  <c r="J47" i="204"/>
  <c r="F264" i="359" s="1"/>
  <c r="F128" i="360"/>
  <c r="F125" i="360"/>
  <c r="F126" i="360"/>
  <c r="J35" i="227"/>
  <c r="F552" i="361" s="1"/>
  <c r="J14" i="226"/>
  <c r="F314" i="361" s="1"/>
  <c r="F358" i="361"/>
  <c r="F352" i="361"/>
  <c r="E37" i="210"/>
  <c r="J37" i="210" s="1"/>
  <c r="F172" i="360" s="1"/>
  <c r="S28" i="226"/>
  <c r="Q28" i="226" s="1"/>
  <c r="J28" i="226"/>
  <c r="F357" i="361" s="1"/>
  <c r="I12" i="209"/>
  <c r="F33" i="360" s="1"/>
  <c r="F127" i="360"/>
  <c r="M41" i="225"/>
  <c r="M43" i="225" s="1"/>
  <c r="F272" i="361" s="1"/>
  <c r="F252" i="361"/>
  <c r="I38" i="225"/>
  <c r="F248" i="361" s="1"/>
  <c r="F118" i="361"/>
  <c r="N38" i="225"/>
  <c r="F253" i="361" s="1"/>
  <c r="N22" i="225"/>
  <c r="F143" i="361" s="1"/>
  <c r="F121" i="361"/>
  <c r="L22" i="225"/>
  <c r="F141" i="361" s="1"/>
  <c r="K41" i="225"/>
  <c r="K43" i="225" s="1"/>
  <c r="F270" i="361" s="1"/>
  <c r="L38" i="225"/>
  <c r="J9" i="219"/>
  <c r="F776" i="360" s="1"/>
  <c r="F21" i="219"/>
  <c r="F22" i="219" s="1"/>
  <c r="F814" i="360" s="1"/>
  <c r="H35" i="226"/>
  <c r="F379" i="361" s="1"/>
  <c r="F35" i="227"/>
  <c r="F548" i="361" s="1"/>
  <c r="F505" i="361"/>
  <c r="H30" i="227"/>
  <c r="F35" i="226"/>
  <c r="F377" i="361" s="1"/>
  <c r="F359" i="361"/>
  <c r="G34" i="210"/>
  <c r="F164" i="360" s="1"/>
  <c r="F502" i="361"/>
  <c r="E30" i="227"/>
  <c r="J10" i="219"/>
  <c r="F780" i="360" s="1"/>
  <c r="F779" i="360"/>
  <c r="E32" i="230"/>
  <c r="F629" i="361" s="1"/>
  <c r="R26" i="206"/>
  <c r="P26" i="206" s="1"/>
  <c r="I26" i="206"/>
  <c r="F426" i="359" s="1"/>
  <c r="R25" i="206"/>
  <c r="P25" i="206" s="1"/>
  <c r="N45" i="225"/>
  <c r="K45" i="225"/>
  <c r="J45" i="225"/>
  <c r="J47" i="225" s="1"/>
  <c r="F284" i="361" s="1"/>
  <c r="J32" i="210"/>
  <c r="F156" i="360" s="1"/>
  <c r="G39" i="210"/>
  <c r="F173" i="360"/>
  <c r="N41" i="225"/>
  <c r="N43" i="225" s="1"/>
  <c r="F273" i="361" s="1"/>
  <c r="M47" i="225"/>
  <c r="F287"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85" i="359"/>
  <c r="H39" i="210"/>
  <c r="J12" i="209"/>
  <c r="F34" i="210"/>
  <c r="F163" i="360" s="1"/>
  <c r="E35" i="226"/>
  <c r="F376" i="361" s="1"/>
  <c r="J30" i="226"/>
  <c r="F363" i="361" s="1"/>
  <c r="H12" i="209"/>
  <c r="G12" i="209"/>
  <c r="F813" i="360"/>
  <c r="L36" i="305"/>
  <c r="F549" i="359" s="1"/>
  <c r="J23" i="210"/>
  <c r="F130" i="360" s="1"/>
  <c r="I35" i="226"/>
  <c r="F380" i="361" s="1"/>
  <c r="H41" i="225"/>
  <c r="H43" i="225" s="1"/>
  <c r="F267" i="361" s="1"/>
  <c r="G41" i="225"/>
  <c r="G43" i="225" s="1"/>
  <c r="F266" i="361" s="1"/>
  <c r="E22" i="225"/>
  <c r="F134" i="361" s="1"/>
  <c r="E38" i="225"/>
  <c r="F244" i="361" s="1"/>
  <c r="E21" i="225"/>
  <c r="F124" i="361" s="1"/>
  <c r="F22" i="225"/>
  <c r="F135" i="361" s="1"/>
  <c r="F245" i="361"/>
  <c r="F21" i="225"/>
  <c r="F125" i="361" s="1"/>
  <c r="K35" i="227"/>
  <c r="F553" i="361" s="1"/>
  <c r="L35" i="227"/>
  <c r="F554" i="361" s="1"/>
  <c r="J29" i="205" l="1"/>
  <c r="F364" i="359" s="1"/>
  <c r="J21" i="202"/>
  <c r="F70" i="359" s="1"/>
  <c r="E8" i="230"/>
  <c r="E10" i="230" s="1"/>
  <c r="I17" i="206"/>
  <c r="F405" i="359" s="1"/>
  <c r="F31" i="360"/>
  <c r="G11" i="209"/>
  <c r="F23" i="360" s="1"/>
  <c r="I19" i="209"/>
  <c r="F51" i="360" s="1"/>
  <c r="I11" i="209"/>
  <c r="F25" i="360" s="1"/>
  <c r="J11" i="209"/>
  <c r="F26" i="360" s="1"/>
  <c r="F34" i="360"/>
  <c r="H11" i="209"/>
  <c r="F24" i="360" s="1"/>
  <c r="F32" i="360"/>
  <c r="I41" i="225"/>
  <c r="I43" i="225" s="1"/>
  <c r="F268" i="361" s="1"/>
  <c r="F251" i="361"/>
  <c r="L41" i="225"/>
  <c r="L43" i="225" s="1"/>
  <c r="K47" i="225"/>
  <c r="F285" i="361" s="1"/>
  <c r="J21" i="219"/>
  <c r="F812" i="360" s="1"/>
  <c r="F523" i="361"/>
  <c r="H35" i="227"/>
  <c r="F550" i="361" s="1"/>
  <c r="G44" i="210"/>
  <c r="F191" i="360" s="1"/>
  <c r="F175" i="360"/>
  <c r="F520" i="361"/>
  <c r="E35" i="227"/>
  <c r="F547" i="361" s="1"/>
  <c r="H44" i="210"/>
  <c r="F192" i="360" s="1"/>
  <c r="F176" i="360"/>
  <c r="M30" i="227"/>
  <c r="F528" i="361" s="1"/>
  <c r="F39" i="210"/>
  <c r="F174" i="360" s="1"/>
  <c r="E44" i="210"/>
  <c r="F189" i="360" s="1"/>
  <c r="N47" i="225"/>
  <c r="F288" i="361" s="1"/>
  <c r="J22" i="219"/>
  <c r="F818" i="360" s="1"/>
  <c r="O42" i="305"/>
  <c r="F578" i="359" s="1"/>
  <c r="I37" i="205"/>
  <c r="F388" i="359" s="1"/>
  <c r="E21" i="230"/>
  <c r="F620" i="361" s="1"/>
  <c r="I8" i="203"/>
  <c r="J8" i="203" s="1"/>
  <c r="G11" i="203"/>
  <c r="J19" i="209"/>
  <c r="F52" i="360" s="1"/>
  <c r="J34" i="210"/>
  <c r="F167" i="360" s="1"/>
  <c r="H19" i="209"/>
  <c r="F50" i="360" s="1"/>
  <c r="L12" i="209"/>
  <c r="F36" i="360" s="1"/>
  <c r="G19" i="209"/>
  <c r="F49" i="360" s="1"/>
  <c r="F12" i="230"/>
  <c r="L42" i="305"/>
  <c r="F575" i="359" s="1"/>
  <c r="J35" i="226"/>
  <c r="F381" i="361" s="1"/>
  <c r="E41" i="225"/>
  <c r="E43" i="225" s="1"/>
  <c r="F264" i="361" s="1"/>
  <c r="F41" i="225"/>
  <c r="F43" i="225" s="1"/>
  <c r="F265" i="361" s="1"/>
  <c r="O48" i="305" l="1"/>
  <c r="F606" i="359" s="1"/>
  <c r="F106" i="359"/>
  <c r="I11" i="203"/>
  <c r="J11" i="203" s="1"/>
  <c r="E20" i="230"/>
  <c r="F619" i="361" s="1"/>
  <c r="E9" i="230"/>
  <c r="F610" i="361" s="1"/>
  <c r="F271" i="361"/>
  <c r="L47" i="225"/>
  <c r="F286" i="361" s="1"/>
  <c r="M35" i="227"/>
  <c r="F555" i="361" s="1"/>
  <c r="F44" i="210"/>
  <c r="F190" i="360" s="1"/>
  <c r="J39" i="210"/>
  <c r="F178" i="360" s="1"/>
  <c r="E26" i="230"/>
  <c r="F625" i="361" s="1"/>
  <c r="E24" i="230"/>
  <c r="F623" i="361" s="1"/>
  <c r="F108" i="359"/>
  <c r="J37" i="205"/>
  <c r="F389" i="359" s="1"/>
  <c r="L19" i="209"/>
  <c r="F54" i="360" s="1"/>
  <c r="L11" i="209"/>
  <c r="F28" i="360" s="1"/>
  <c r="L48" i="305"/>
  <c r="F603" i="359" s="1"/>
  <c r="E13" i="230" l="1"/>
  <c r="F612" i="361" s="1"/>
  <c r="J44" i="210"/>
  <c r="F194" i="360" s="1"/>
  <c r="F109" i="359"/>
  <c r="E27" i="230"/>
  <c r="F626" i="361" s="1"/>
  <c r="F432" i="359" l="1"/>
  <c r="H13" i="305"/>
  <c r="H38" i="305"/>
  <c r="F555" i="359" s="1"/>
  <c r="Y10" i="305"/>
  <c r="H45" i="305"/>
  <c r="F583" i="359" s="1"/>
  <c r="F10" i="305"/>
  <c r="F436" i="359"/>
  <c r="Y13" i="305"/>
  <c r="W13" i="305" s="1"/>
  <c r="E24" i="305"/>
  <c r="G13" i="305"/>
  <c r="I38" i="305" l="1"/>
  <c r="F556" i="359" s="1"/>
  <c r="F32" i="305"/>
  <c r="F522" i="359" s="1"/>
  <c r="F21" i="305"/>
  <c r="F470" i="359" s="1"/>
  <c r="F45" i="305"/>
  <c r="F581" i="359" s="1"/>
  <c r="F18" i="305"/>
  <c r="F452" i="359" s="1"/>
  <c r="F22" i="305"/>
  <c r="F478" i="359" s="1"/>
  <c r="F20" i="305"/>
  <c r="F464" i="359" s="1"/>
  <c r="F19" i="305"/>
  <c r="F458" i="359" s="1"/>
  <c r="F31" i="305"/>
  <c r="F516" i="359" s="1"/>
  <c r="F40" i="305"/>
  <c r="F562" i="359" s="1"/>
  <c r="F46" i="305"/>
  <c r="F590" i="359" s="1"/>
  <c r="F33" i="305"/>
  <c r="F528" i="359" s="1"/>
  <c r="F29" i="305"/>
  <c r="F504" i="359" s="1"/>
  <c r="F53" i="305"/>
  <c r="F614" i="359" s="1"/>
  <c r="F52" i="305"/>
  <c r="F30" i="305"/>
  <c r="F510" i="359" s="1"/>
  <c r="F28" i="305"/>
  <c r="F438" i="359"/>
  <c r="H24" i="305"/>
  <c r="F486" i="359"/>
  <c r="E36" i="305"/>
  <c r="F608" i="359" l="1"/>
  <c r="F54" i="305"/>
  <c r="F620" i="359" s="1"/>
  <c r="F542" i="359"/>
  <c r="E42" i="305"/>
  <c r="F489" i="359"/>
  <c r="H36" i="305"/>
  <c r="F498" i="359"/>
  <c r="F34" i="305"/>
  <c r="F534" i="359" s="1"/>
  <c r="F568" i="359" l="1"/>
  <c r="E48" i="305"/>
  <c r="F596" i="359" s="1"/>
  <c r="F545" i="359"/>
  <c r="H42" i="305"/>
  <c r="F571" i="359" l="1"/>
  <c r="H48" i="305"/>
  <c r="F599" i="359" s="1"/>
  <c r="F433" i="359" l="1"/>
  <c r="G18" i="305"/>
  <c r="F453" i="359" s="1"/>
  <c r="G45" i="305"/>
  <c r="F582" i="359" s="1"/>
  <c r="G40" i="305"/>
  <c r="F563" i="359" s="1"/>
  <c r="G31" i="305"/>
  <c r="F517" i="359" s="1"/>
  <c r="G17" i="305"/>
  <c r="G19" i="305"/>
  <c r="F459" i="359" s="1"/>
  <c r="G20" i="305"/>
  <c r="F465" i="359" s="1"/>
  <c r="G52" i="305"/>
  <c r="G33" i="305"/>
  <c r="F529" i="359" s="1"/>
  <c r="G28" i="305"/>
  <c r="G30" i="305"/>
  <c r="F511" i="359" s="1"/>
  <c r="AA10" i="305"/>
  <c r="W10" i="305" s="1"/>
  <c r="G32" i="305"/>
  <c r="F523" i="359" s="1"/>
  <c r="G22" i="305"/>
  <c r="F479" i="359" s="1"/>
  <c r="G53" i="305"/>
  <c r="F615" i="359" s="1"/>
  <c r="G46" i="305"/>
  <c r="F591" i="359" s="1"/>
  <c r="G29" i="305"/>
  <c r="F505" i="359" s="1"/>
  <c r="G21" i="305"/>
  <c r="F471" i="359" s="1"/>
  <c r="J38" i="305"/>
  <c r="F557" i="359" s="1"/>
  <c r="J13" i="305"/>
  <c r="F439" i="359" l="1"/>
  <c r="J24" i="305"/>
  <c r="I13" i="305"/>
  <c r="F499" i="359"/>
  <c r="G34" i="305"/>
  <c r="F535" i="359" s="1"/>
  <c r="F445" i="359"/>
  <c r="G24" i="305"/>
  <c r="F609" i="359"/>
  <c r="G54" i="305"/>
  <c r="F621" i="359" s="1"/>
  <c r="F488" i="359" l="1"/>
  <c r="G36" i="305"/>
  <c r="F13" i="305"/>
  <c r="I17" i="305"/>
  <c r="F491" i="359"/>
  <c r="J36" i="305"/>
  <c r="F446" i="359" l="1"/>
  <c r="I24" i="305"/>
  <c r="F437" i="359"/>
  <c r="F17" i="305"/>
  <c r="F547" i="359"/>
  <c r="J42" i="305"/>
  <c r="F544" i="359"/>
  <c r="G42" i="305"/>
  <c r="F570" i="359" l="1"/>
  <c r="G48" i="305"/>
  <c r="F598" i="359" s="1"/>
  <c r="F573" i="359"/>
  <c r="J48" i="305"/>
  <c r="F601" i="359" s="1"/>
  <c r="F444" i="359"/>
  <c r="F24" i="305"/>
  <c r="F490" i="359"/>
  <c r="I36" i="305"/>
  <c r="F546" i="359" l="1"/>
  <c r="I42" i="305"/>
  <c r="F487" i="359"/>
  <c r="F36" i="305"/>
  <c r="F572" i="359" l="1"/>
  <c r="I48" i="305"/>
  <c r="F600" i="359" s="1"/>
  <c r="F543" i="359"/>
  <c r="E12" i="230"/>
  <c r="F42" i="305"/>
  <c r="F569" i="359" l="1"/>
  <c r="F48" i="305"/>
  <c r="F597" i="3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tc={18EEE75F-18FE-4CED-A120-1559077BE57A}</author>
    <author>tc={E6D5E297-0AC3-4D4D-A881-FBD463F8D7F8}</author>
    <author>tc={7BD2EF7F-9020-4425-8AC4-FFF1BBE37FE0}</author>
    <author>tc={92EE2BC8-40B0-4095-AD63-A7BB35116327}</author>
    <author>tc={40A412D8-368E-4CF7-B9AD-FFD50A45F550}</author>
    <author>tc={1C85CF7C-552D-44C7-8807-A38B452A1603}</author>
    <author>tc={0D52176B-FF98-4C59-ACFC-9130B07D344B}</author>
    <author>tc={03169B36-3169-4210-897C-64E0510F45DF}</author>
    <author>tc={4E5E7559-053F-4489-AF77-3815D566C067}</author>
    <author>tc={B34FA2C7-99CE-4A78-876B-555F192F1ACE}</author>
    <author>tc={4990301F-1F97-4129-84B2-8D35CB98F918}</author>
    <author>tc={C6380555-A1CC-401C-8582-CF47C5177432}</author>
    <author>tc={E99A61E9-40D6-49AA-8B13-CC255110C1BE}</author>
    <author>tc={A2CEC47A-AE4F-4196-A8DC-B87D06FBABA5}</author>
    <author>tc={5E5976F3-03AC-4389-ACDE-7DCC48B4B0AE}</author>
    <author>tc={DEA68150-FD6C-4BFC-B6EF-A29063F8B5D4}</author>
    <author>tc={F35B34B2-BAEE-4F66-8DA3-F8755EF4951D}</author>
    <author>tc={381ED4FA-665C-4C4A-8886-4C4732CABACA}</author>
    <author>tc={419B3956-8906-4D49-812A-C77981C1D5D0}</author>
    <author>tc={35313867-6161-41C0-86C4-C812FD9C9BD7}</author>
    <author>tc={3FB75C7A-53BA-447B-98EF-AD7D95F9DA7C}</author>
    <author>tc={ECF7337E-20DB-4512-A790-50E495ACEE5E}</author>
    <author>tc={C4D617C4-5194-46D3-B297-5898B79243E3}</author>
    <author>tc={D7360C0A-4496-4209-A0FA-8C84F23D8DFE}</author>
    <author>tc={EFE9E522-1D33-4BEF-8C33-1D2500AB982E}</author>
    <author>tc={7DB5E887-DED9-4B2D-9DBA-77C6E6E8475A}</author>
    <author>tc={533A2834-AB5D-4D6F-AA16-3BFD64485628}</author>
    <author>tc={0B14C9B2-B193-4113-848F-F51141B0466E}</author>
    <author>tc={5C62A28E-5E90-4504-A951-B9F928718272}</author>
    <author>tc={9FC0FD1D-F108-4D82-B7BE-348CCCF5AACE}</author>
    <author>tc={A7E74AD7-2C01-41AA-9D18-131B5978053E}</author>
    <author>tc={F2BCB701-B96A-46CA-8BC9-E81998123936}</author>
    <author>tc={57073BCC-AA5A-49DF-879C-0B0530BFA84D}</author>
    <author>tc={455AA825-CFC6-46A8-80D7-AA286C4F9084}</author>
    <author>tc={8D82CC05-F6DE-4963-83BB-B11FEE3B30B7}</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H9" authorId="1" shapeId="0" xr:uid="{18EEE75F-18FE-4CED-A120-1559077BE57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2" shapeId="0" xr:uid="{E6D5E297-0AC3-4D4D-A881-FBD463F8D7F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7" authorId="3" shapeId="0" xr:uid="{7BD2EF7F-9020-4425-8AC4-FFF1BBE37FE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7" authorId="4" shapeId="0" xr:uid="{92EE2BC8-40B0-4095-AD63-A7BB3511632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H37" authorId="5" shapeId="0" xr:uid="{40A412D8-368E-4CF7-B9AD-FFD50A45F55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7" authorId="6" shapeId="0" xr:uid="{1C85CF7C-552D-44C7-8807-A38B452A160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7" authorId="7" shapeId="0" xr:uid="{0D52176B-FF98-4C59-ACFC-9130B07D344B}">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7" authorId="8" shapeId="0" xr:uid="{03169B36-3169-4210-897C-64E0510F45DF}">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8" authorId="9" shapeId="0" xr:uid="{4E5E7559-053F-4489-AF77-3815D566C06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8" authorId="10" shapeId="0" xr:uid="{B34FA2C7-99CE-4A78-876B-555F192F1AC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8" authorId="11" shapeId="0" xr:uid="{4990301F-1F97-4129-84B2-8D35CB98F91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8" authorId="12" shapeId="0" xr:uid="{C6380555-A1CC-401C-8582-CF47C5177432}">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8" authorId="13" shapeId="0" xr:uid="{E99A61E9-40D6-49AA-8B13-CC255110C1B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8" authorId="14" shapeId="0" xr:uid="{A2CEC47A-AE4F-4196-A8DC-B87D06FBABA5}">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9" authorId="15" shapeId="0" xr:uid="{5E5976F3-03AC-4389-ACDE-7DCC48B4B0A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9" authorId="16" shapeId="0" xr:uid="{DEA68150-FD6C-4BFC-B6EF-A29063F8B5D4}">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9" authorId="17" shapeId="0" xr:uid="{F35B34B2-BAEE-4F66-8DA3-F8755EF4951D}">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9" authorId="18" shapeId="0" xr:uid="{381ED4FA-665C-4C4A-8886-4C4732CABAC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9" authorId="19" shapeId="0" xr:uid="{419B3956-8906-4D49-812A-C77981C1D5D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9" authorId="20" shapeId="0" xr:uid="{35313867-6161-41C0-86C4-C812FD9C9BD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0" authorId="21" shapeId="0" xr:uid="{3FB75C7A-53BA-447B-98EF-AD7D95F9DA7C}">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0" authorId="22" shapeId="0" xr:uid="{ECF7337E-20DB-4512-A790-50E495ACEE5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0" authorId="23" shapeId="0" xr:uid="{C4D617C4-5194-46D3-B297-5898B79243E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40" authorId="24" shapeId="0" xr:uid="{D7360C0A-4496-4209-A0FA-8C84F23D8DF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40" authorId="25" shapeId="0" xr:uid="{EFE9E522-1D33-4BEF-8C33-1D2500AB982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40" authorId="26" shapeId="0" xr:uid="{7DB5E887-DED9-4B2D-9DBA-77C6E6E8475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1" authorId="27" shapeId="0" xr:uid="{533A2834-AB5D-4D6F-AA16-3BFD6448562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1" authorId="28" shapeId="0" xr:uid="{0B14C9B2-B193-4113-848F-F51141B0466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1" authorId="29" shapeId="0" xr:uid="{5C62A28E-5E90-4504-A951-B9F928718272}">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2" authorId="30" shapeId="0" xr:uid="{9FC0FD1D-F108-4D82-B7BE-348CCCF5AAC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2" authorId="31" shapeId="0" xr:uid="{A7E74AD7-2C01-41AA-9D18-131B5978053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2" authorId="32" shapeId="0" xr:uid="{F2BCB701-B96A-46CA-8BC9-E81998123936}">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42" authorId="33" shapeId="0" xr:uid="{57073BCC-AA5A-49DF-879C-0B0530BFA84D}">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42" authorId="34" shapeId="0" xr:uid="{455AA825-CFC6-46A8-80D7-AA286C4F9084}">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42" authorId="35" shapeId="0" xr:uid="{8D82CC05-F6DE-4963-83BB-B11FEE3B30B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tc={631DDDC9-9B33-4E48-994B-2D3D6A5A1E79}</author>
  </authors>
  <commentList>
    <comment ref="AX21" authorId="0" shapeId="0" xr:uid="{631DDDC9-9B33-4E48-994B-2D3D6A5A1E79}">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<sst xmlns="http://schemas.openxmlformats.org/spreadsheetml/2006/main" count="40492" uniqueCount="16488">
  <si>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</si>
  <si>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</si>
  <si>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</si>
  <si>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</si>
  <si>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</si>
  <si>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</si>
  <si>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</si>
  <si>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</si>
  <si>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</si>
  <si>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</si>
  <si>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</si>
  <si>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</si>
  <si>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</si>
  <si>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</si>
  <si>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</si>
  <si>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</si>
  <si>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</si>
  <si>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</si>
  <si>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</si>
  <si>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</si>
  <si>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</si>
  <si>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</si>
  <si>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</si>
  <si>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</si>
  <si>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</si>
  <si>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</si>
  <si>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</si>
  <si>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</si>
  <si>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</si>
  <si>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</si>
  <si>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</si>
  <si>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</si>
  <si>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</si>
  <si>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</si>
  <si>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</si>
  <si>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</si>
  <si>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</si>
  <si>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</si>
  <si>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</si>
  <si>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</si>
  <si>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</si>
  <si>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</si>
  <si>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</si>
  <si>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</si>
  <si>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</si>
  <si>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</si>
  <si>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</si>
  <si>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</si>
  <si>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</si>
  <si>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</si>
  <si>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</si>
  <si>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</si>
  <si>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</si>
  <si>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</si>
  <si>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</si>
  <si>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</si>
  <si>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</si>
  <si>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</si>
  <si>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</si>
  <si>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</si>
  <si>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</si>
  <si>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</si>
  <si>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</si>
  <si>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</si>
  <si>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</si>
  <si>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</si>
  <si>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</si>
  <si>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</si>
  <si>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</si>
  <si>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</si>
  <si>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</si>
  <si>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</si>
  <si>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</si>
  <si>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</si>
  <si>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</si>
  <si>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</si>
  <si>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</si>
  <si>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</si>
  <si>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</si>
  <si>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</si>
  <si>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</si>
  <si>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</si>
  <si>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</si>
  <si>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</si>
  <si>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</si>
  <si>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</si>
  <si>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</si>
  <si>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</si>
  <si>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</si>
  <si>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</si>
  <si>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</si>
  <si>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</si>
  <si>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</si>
  <si>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</si>
  <si>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</si>
  <si>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</si>
  <si>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</si>
  <si>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</si>
  <si>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</si>
  <si>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</si>
  <si>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</si>
  <si>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</si>
  <si>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</si>
  <si>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</si>
  <si>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</si>
  <si>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</si>
  <si>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</si>
  <si>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</si>
  <si>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</si>
  <si>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</si>
  <si>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</si>
  <si>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</si>
  <si>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</si>
  <si>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</si>
  <si>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</si>
  <si>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</si>
  <si>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</si>
  <si>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</si>
  <si>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</si>
  <si>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</si>
  <si>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</si>
  <si>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</si>
  <si>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</si>
  <si>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</si>
  <si>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</si>
  <si>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</si>
  <si>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</si>
  <si>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</si>
  <si>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</si>
  <si>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</si>
  <si>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</si>
  <si>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</si>
  <si>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</si>
  <si>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</si>
  <si>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</si>
  <si>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</si>
  <si>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</si>
  <si>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</si>
  <si>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</si>
  <si>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</si>
  <si>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</si>
  <si>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</si>
  <si>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</si>
  <si>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</si>
  <si>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</si>
  <si>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</si>
  <si>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</si>
  <si>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</si>
  <si>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</si>
  <si>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</si>
  <si>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</si>
  <si>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</si>
  <si>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</si>
  <si>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</si>
  <si>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</si>
  <si>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</si>
  <si>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</si>
  <si>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</si>
  <si>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</si>
  <si>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</si>
  <si>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</si>
  <si>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</si>
  <si>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</si>
  <si>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</si>
  <si>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</si>
  <si>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</si>
  <si>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</si>
  <si>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</si>
  <si>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</si>
  <si>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</si>
  <si>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</si>
  <si>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</si>
  <si>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</si>
  <si>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</si>
  <si>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</si>
  <si>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</si>
  <si>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</si>
  <si>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</si>
  <si>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</si>
  <si>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</si>
  <si>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</si>
  <si>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</si>
  <si>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</si>
  <si>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</si>
  <si>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</si>
  <si>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</si>
  <si>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</si>
  <si>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</si>
  <si>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</si>
  <si>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</si>
  <si>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</si>
  <si>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</si>
  <si>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</si>
  <si>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</si>
  <si>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</si>
  <si>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</si>
  <si>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</si>
  <si>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</si>
  <si>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</si>
  <si>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</si>
  <si>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</si>
  <si>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</si>
  <si>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</si>
  <si>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</si>
  <si>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</si>
  <si>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</si>
  <si>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</si>
  <si>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</si>
  <si>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</si>
  <si>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</si>
  <si>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</si>
  <si>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</si>
  <si>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</si>
  <si>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</si>
  <si>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</si>
  <si>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</si>
  <si>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</si>
  <si>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</si>
  <si>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</si>
  <si>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</si>
  <si>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</si>
  <si>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</si>
  <si>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</si>
  <si>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</si>
  <si>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</si>
  <si>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</si>
  <si>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</si>
  <si>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</si>
  <si>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</si>
  <si>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</si>
  <si>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</si>
  <si>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</si>
  <si>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</si>
  <si>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</si>
  <si>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</si>
  <si>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</si>
  <si>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</si>
  <si>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</si>
  <si>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</si>
  <si>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</si>
  <si>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</si>
  <si>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</si>
  <si>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</si>
  <si>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</si>
  <si>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</si>
  <si>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</si>
  <si>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</si>
  <si>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</si>
  <si>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</si>
  <si>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</si>
  <si>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</si>
  <si>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</si>
  <si>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</si>
  <si>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</si>
  <si>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</si>
  <si>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</si>
  <si>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</si>
  <si>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</si>
  <si>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</si>
  <si>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</si>
  <si>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</si>
  <si>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</si>
  <si>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</si>
  <si>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</si>
  <si>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</si>
  <si>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</si>
  <si>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</si>
  <si>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</si>
  <si>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</si>
  <si>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</si>
  <si>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</si>
  <si>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</si>
  <si>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</si>
  <si>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</si>
  <si>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</si>
  <si>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</si>
  <si>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</si>
  <si>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</si>
  <si>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</si>
  <si>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</si>
  <si>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</si>
  <si>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</si>
  <si>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</si>
  <si>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</si>
  <si>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</si>
  <si>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</si>
  <si>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</si>
  <si>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</si>
  <si>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</si>
  <si>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</si>
  <si>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</si>
  <si>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</si>
  <si>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</si>
  <si>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</si>
  <si>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</si>
  <si>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</si>
  <si>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</si>
  <si>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</si>
  <si>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</si>
  <si>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</si>
  <si>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</si>
  <si>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</si>
  <si>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</si>
  <si>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</si>
  <si>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</si>
  <si>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</si>
  <si>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</si>
  <si>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</si>
  <si>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</si>
  <si>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</si>
  <si>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</si>
  <si>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</si>
  <si>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</si>
  <si>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</si>
  <si>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</si>
  <si>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</si>
  <si>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</si>
  <si>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</si>
  <si>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</si>
  <si>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</si>
  <si>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</si>
  <si>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</si>
  <si>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</si>
  <si>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</si>
  <si>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</si>
  <si>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</si>
  <si>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</si>
  <si>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</si>
  <si>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</si>
  <si>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</si>
  <si>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</si>
  <si>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</si>
  <si>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</si>
  <si>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</si>
  <si>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</si>
  <si>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</si>
  <si>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</si>
  <si>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</si>
  <si>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</si>
  <si>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</si>
  <si>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</si>
  <si>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</si>
  <si>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</si>
  <si>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</si>
  <si>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</si>
  <si>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</si>
  <si>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</si>
  <si>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</si>
  <si>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</si>
  <si>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</si>
  <si>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</si>
  <si>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</si>
  <si>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</si>
  <si>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</si>
  <si>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</si>
  <si>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</si>
  <si>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</si>
  <si>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</si>
  <si>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</si>
  <si>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</si>
  <si>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</si>
  <si>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</si>
  <si>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</si>
  <si>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</si>
  <si>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</si>
  <si>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</si>
  <si>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</si>
  <si>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</si>
  <si>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</si>
  <si>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</si>
  <si>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</si>
  <si>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</si>
  <si>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</si>
  <si>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</si>
  <si>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</si>
  <si>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</si>
  <si>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</si>
  <si>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</si>
  <si>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</si>
  <si>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</si>
  <si>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</si>
  <si>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</si>
  <si>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</si>
  <si>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</si>
  <si>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</si>
  <si>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</si>
  <si>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</si>
  <si>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</si>
  <si>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</si>
  <si>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</si>
  <si>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</si>
  <si>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</si>
  <si>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</si>
  <si>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</si>
  <si>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</si>
  <si>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</si>
  <si>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</si>
  <si>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</si>
  <si>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</si>
  <si>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</si>
  <si>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</si>
  <si>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</si>
  <si>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</si>
  <si>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</si>
  <si>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</si>
  <si>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</si>
  <si>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</si>
  <si>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</si>
  <si>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</si>
  <si>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</si>
  <si>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</si>
  <si>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</si>
  <si>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</si>
  <si>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</si>
  <si>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</si>
  <si>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</si>
  <si>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</si>
  <si>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</si>
  <si>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</si>
  <si>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</si>
  <si>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</si>
  <si>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</si>
  <si>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</si>
  <si>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</si>
  <si>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</si>
  <si>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</si>
  <si>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</si>
  <si>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</si>
  <si>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</si>
  <si>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</si>
  <si>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</si>
  <si>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</si>
  <si>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</si>
  <si>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</si>
  <si>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</si>
  <si>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</si>
  <si>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</si>
  <si>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</si>
  <si>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</si>
  <si>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</si>
  <si>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</si>
  <si>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</si>
  <si>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</si>
  <si>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</si>
  <si>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</si>
  <si>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</si>
  <si>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</si>
  <si>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</si>
  <si>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</si>
  <si>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</si>
  <si>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</si>
  <si>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</si>
  <si>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</si>
  <si>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</si>
  <si>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</si>
  <si>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</si>
  <si>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</si>
  <si>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</si>
  <si>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</si>
  <si>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</si>
  <si>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</si>
  <si>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</si>
  <si>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</si>
  <si>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</si>
  <si>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</si>
  <si>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</si>
  <si>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</si>
  <si>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</si>
  <si>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</si>
  <si>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</si>
  <si>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</si>
  <si>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</si>
  <si>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</si>
  <si>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</si>
  <si>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</si>
  <si>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</si>
  <si>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</si>
  <si>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</si>
  <si>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</si>
  <si>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</si>
  <si>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</si>
  <si>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</si>
  <si>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</si>
  <si>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</si>
  <si>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</si>
  <si>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</si>
  <si>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</si>
  <si>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</si>
  <si>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</si>
  <si>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</si>
  <si>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</si>
  <si>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</si>
  <si>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</si>
  <si>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</si>
  <si>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</si>
  <si>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</si>
  <si>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</si>
  <si>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</si>
  <si>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</si>
  <si>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</si>
  <si>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</si>
  <si>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</si>
  <si>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</si>
  <si>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</si>
  <si>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</si>
  <si>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</si>
  <si>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</si>
  <si>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</si>
  <si>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</si>
  <si>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</si>
  <si>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</si>
  <si>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</si>
  <si>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</si>
  <si>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</si>
  <si>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</si>
  <si>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</si>
  <si>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</si>
  <si>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</si>
  <si>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</si>
  <si>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</si>
  <si>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</si>
  <si>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</si>
  <si>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</si>
  <si>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</si>
  <si>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</si>
  <si>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</si>
  <si>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</si>
  <si>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</si>
  <si>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</si>
  <si>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</si>
  <si>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</si>
  <si>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</si>
  <si>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</si>
  <si>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</si>
  <si>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</si>
  <si>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</si>
  <si>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</si>
  <si>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</si>
  <si>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</si>
  <si>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</si>
  <si>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</si>
  <si>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</si>
  <si>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</si>
  <si>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</si>
  <si>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</si>
  <si>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</si>
  <si>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</si>
  <si>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</si>
  <si>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</si>
  <si>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</si>
  <si>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</si>
  <si>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</si>
  <si>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</si>
  <si>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</si>
  <si>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</si>
  <si>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</si>
  <si>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</si>
  <si>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</si>
  <si>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</si>
  <si>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</si>
  <si>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</si>
  <si>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</si>
  <si>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</si>
  <si>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</si>
  <si>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</si>
  <si>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</si>
  <si>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</si>
  <si>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</si>
  <si>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</si>
  <si>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</si>
  <si>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</si>
  <si>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</si>
  <si>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</si>
  <si>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</si>
  <si>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</si>
  <si>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</si>
  <si>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</si>
  <si>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</si>
  <si>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</si>
  <si>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</si>
  <si>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</si>
  <si>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</si>
  <si>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</si>
  <si>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</si>
  <si>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</si>
  <si>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</si>
  <si>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</si>
  <si>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</si>
  <si>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</si>
  <si>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</si>
  <si>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</si>
  <si>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</si>
  <si>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</si>
  <si>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</si>
  <si>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</si>
  <si>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</si>
  <si>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</si>
  <si>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</si>
  <si>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</si>
  <si>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</si>
  <si>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</si>
  <si>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</si>
  <si>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</si>
  <si>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</si>
  <si>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</si>
  <si>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</si>
  <si>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</si>
  <si>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</si>
  <si>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</si>
  <si>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</si>
  <si>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</si>
  <si>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</si>
  <si>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</si>
  <si>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</si>
  <si>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</si>
  <si>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</si>
  <si>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</si>
  <si>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</si>
  <si>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</si>
  <si>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</si>
  <si>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</si>
  <si>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</si>
  <si>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</si>
  <si>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</si>
  <si>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</si>
  <si>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</si>
  <si>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</si>
  <si>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</si>
  <si>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</si>
  <si>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</si>
  <si>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</si>
  <si>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</si>
  <si>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</si>
  <si>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</si>
  <si>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</si>
  <si>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</si>
  <si>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</si>
  <si>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</si>
  <si>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</si>
  <si>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</si>
  <si>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</si>
  <si>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</si>
  <si>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</si>
  <si>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</si>
  <si>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</si>
  <si>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</si>
  <si>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</si>
  <si>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</si>
  <si>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</si>
  <si>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</si>
  <si>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</si>
  <si>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</si>
  <si>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</si>
  <si>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</si>
  <si>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</si>
  <si>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</si>
  <si>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</si>
  <si>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</si>
  <si>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</si>
  <si>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</si>
  <si>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</si>
  <si>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</si>
  <si>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</si>
  <si>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</si>
  <si>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</si>
  <si>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</si>
  <si>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</si>
  <si>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</si>
  <si>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</si>
  <si>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</si>
  <si>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</si>
  <si>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</si>
  <si>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</si>
  <si>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</si>
  <si>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</si>
  <si>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</si>
  <si>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</si>
  <si>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</si>
  <si>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</si>
  <si>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</si>
  <si>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</si>
  <si>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</si>
  <si>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</si>
  <si>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</si>
  <si>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</si>
  <si>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</si>
  <si>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</si>
  <si>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</si>
  <si>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</si>
  <si>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</si>
  <si>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</si>
  <si>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</si>
  <si>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</si>
  <si>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</si>
  <si>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</si>
  <si>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</si>
  <si>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</si>
  <si>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</si>
  <si>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</si>
  <si>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</si>
  <si>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</si>
  <si>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</si>
  <si>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</si>
  <si>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</si>
  <si>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</si>
  <si>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</si>
  <si>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</si>
  <si>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</si>
  <si>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</si>
  <si>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</si>
  <si>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</si>
  <si>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</si>
  <si>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</si>
  <si>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</si>
  <si>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</si>
  <si>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</si>
  <si>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</si>
  <si>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</si>
  <si>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</si>
  <si>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</si>
  <si>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</si>
  <si>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</si>
  <si>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</si>
  <si>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</si>
  <si>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</si>
  <si>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</si>
  <si>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</si>
  <si>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</si>
  <si>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</si>
  <si>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</si>
  <si>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</si>
  <si>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</si>
  <si>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</si>
  <si>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</si>
  <si>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</si>
  <si>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</si>
  <si>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</si>
  <si>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</si>
  <si>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</si>
  <si>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</si>
  <si>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</si>
  <si>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</si>
  <si>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</si>
  <si>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</si>
  <si>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</si>
  <si>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</si>
  <si>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</si>
  <si>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</si>
  <si>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</si>
  <si>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</si>
  <si>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</si>
  <si>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</si>
  <si>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</si>
  <si>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</si>
  <si>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</si>
  <si>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</si>
  <si>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</si>
  <si>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</si>
  <si>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</si>
  <si>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</si>
  <si>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</si>
  <si>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</si>
  <si>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</si>
  <si>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</si>
  <si>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</si>
  <si>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</si>
  <si>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</si>
  <si>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</si>
  <si>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</si>
  <si>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</si>
  <si>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</si>
  <si>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</si>
  <si>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</si>
  <si>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</si>
  <si>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</si>
  <si>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</si>
  <si>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</si>
  <si>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</si>
  <si>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</si>
  <si>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</si>
  <si>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</si>
  <si>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</si>
  <si>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</si>
  <si>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</si>
  <si>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</si>
  <si>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</si>
  <si>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</si>
  <si>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</si>
  <si>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</si>
  <si>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</si>
  <si>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</si>
  <si>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</si>
  <si>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</si>
  <si>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</si>
  <si>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</si>
  <si>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</si>
  <si>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</si>
  <si>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</si>
  <si>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</si>
  <si>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</si>
  <si>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</si>
  <si>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</si>
  <si>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</si>
  <si>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</si>
  <si>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</si>
  <si>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</si>
  <si>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</si>
  <si>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</si>
  <si>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</si>
  <si>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</si>
  <si>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</si>
  <si>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</si>
  <si>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</si>
  <si>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</si>
  <si>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</si>
  <si>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</si>
  <si>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</si>
  <si>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</si>
  <si>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</si>
  <si>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</si>
  <si>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</si>
  <si>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</si>
  <si>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</si>
  <si>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</si>
  <si>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</si>
  <si>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</si>
  <si>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</si>
  <si>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</si>
  <si>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</si>
  <si>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</si>
  <si>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</si>
  <si>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</si>
  <si>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</si>
  <si>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</si>
  <si>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</si>
  <si>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</si>
  <si>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</si>
  <si>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</si>
  <si>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</si>
  <si>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</si>
  <si>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</si>
  <si>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</si>
  <si>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</si>
  <si>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</si>
  <si>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</si>
  <si>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</si>
  <si>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</si>
  <si>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</si>
  <si>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</si>
  <si>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</si>
  <si>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</si>
  <si>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</si>
  <si>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</si>
  <si>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</si>
  <si>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</si>
  <si>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</si>
  <si>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</si>
  <si>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</si>
  <si>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</si>
  <si>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</si>
  <si>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</si>
  <si>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</si>
  <si>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</si>
  <si>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</si>
  <si>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</si>
  <si>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</si>
  <si>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</si>
  <si>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</si>
  <si>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</si>
  <si>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</si>
  <si>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</si>
  <si>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</si>
  <si>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</si>
  <si>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</si>
  <si>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</si>
  <si>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</si>
  <si>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</si>
  <si>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</si>
  <si>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</si>
  <si>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</si>
  <si>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</si>
  <si>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</si>
  <si>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</si>
  <si>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</si>
  <si>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</si>
  <si>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</si>
  <si>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</si>
  <si>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</si>
  <si>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</si>
  <si>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</si>
  <si>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</si>
  <si>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</si>
  <si>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</si>
  <si>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</si>
  <si>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</si>
  <si>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</si>
  <si>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</si>
  <si>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</si>
  <si>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</si>
  <si>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</si>
  <si>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</si>
  <si>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</si>
  <si>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</si>
  <si>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</si>
  <si>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</si>
  <si>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</si>
  <si>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</si>
  <si>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</si>
  <si>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</si>
  <si>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</si>
  <si>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</si>
  <si>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</si>
  <si>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</si>
  <si>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</si>
  <si>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</si>
  <si>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</si>
  <si>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</si>
  <si>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</si>
  <si>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</si>
  <si>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</si>
  <si>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</si>
  <si>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</si>
  <si>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</si>
  <si>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</si>
  <si>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</si>
  <si>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</si>
  <si>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</si>
  <si>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</si>
  <si>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</si>
  <si>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</si>
  <si>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</si>
  <si>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</si>
  <si>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</si>
  <si>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</si>
  <si>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</si>
  <si>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</si>
  <si>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</si>
  <si>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</si>
  <si>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</si>
  <si>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</si>
  <si>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</si>
  <si>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</si>
  <si>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</si>
  <si>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</si>
  <si>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</si>
  <si>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</si>
  <si>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</si>
  <si>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</si>
  <si>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</si>
  <si>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</si>
  <si>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</si>
  <si>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</si>
  <si>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</si>
  <si>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</si>
  <si>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</si>
  <si>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</si>
  <si>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</si>
  <si>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</si>
  <si>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</si>
  <si>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</si>
  <si>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</si>
  <si>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</si>
  <si>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</si>
  <si>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</si>
  <si>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</si>
  <si>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</si>
  <si>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</si>
  <si>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</si>
  <si>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</si>
  <si>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</si>
  <si>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</si>
  <si>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</si>
  <si>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</si>
  <si>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</si>
  <si>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</si>
  <si>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</si>
  <si>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</si>
  <si>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</si>
  <si>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</si>
  <si>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</si>
  <si>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</si>
  <si>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</si>
  <si>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</si>
  <si>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</si>
  <si>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</si>
  <si>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</si>
  <si>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</si>
  <si>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</si>
  <si>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</si>
  <si>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</si>
  <si>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</si>
  <si>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</si>
  <si>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</si>
  <si>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</si>
  <si>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</si>
  <si>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</si>
  <si>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</si>
  <si>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</si>
  <si>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</si>
  <si>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</si>
  <si>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</si>
  <si>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</si>
  <si>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</si>
  <si>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</si>
  <si>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</si>
  <si>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</si>
  <si>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</si>
  <si>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</si>
  <si>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</si>
  <si>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</si>
  <si>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</si>
  <si>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</si>
  <si>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</si>
  <si>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</si>
  <si>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</si>
  <si>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</si>
  <si>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</si>
  <si>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</si>
  <si>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</si>
  <si>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</si>
  <si>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</si>
  <si>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</si>
  <si>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</si>
  <si>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</si>
  <si>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</si>
  <si>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</si>
  <si>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</si>
  <si>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</si>
  <si>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</si>
  <si>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</si>
  <si>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</si>
  <si>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</si>
  <si>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</si>
  <si>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</si>
  <si>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</si>
  <si>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</si>
  <si>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</si>
  <si>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</si>
  <si>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</si>
  <si>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</si>
  <si>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</si>
  <si>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</si>
  <si>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</si>
  <si>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</si>
  <si>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</si>
  <si>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</si>
  <si>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</si>
  <si>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</si>
  <si>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</si>
  <si>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</si>
  <si>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</si>
  <si>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</si>
  <si>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</si>
  <si>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</si>
  <si>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</si>
  <si>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</si>
  <si>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</si>
  <si>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</si>
  <si>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</si>
  <si>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</si>
  <si>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</si>
  <si>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</si>
  <si>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</si>
  <si>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</si>
  <si>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</si>
  <si>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</si>
  <si>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</si>
  <si>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</si>
  <si>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</si>
  <si>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</si>
  <si>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</si>
  <si>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</si>
  <si>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</si>
  <si>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</si>
  <si>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</si>
  <si>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</si>
  <si>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</si>
  <si>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</si>
  <si>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</si>
  <si>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</si>
  <si>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</si>
  <si>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</si>
  <si>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</si>
  <si>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</si>
  <si>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</si>
  <si>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</si>
  <si>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</si>
  <si>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</si>
  <si>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</si>
  <si>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</si>
  <si>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</si>
  <si>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</si>
  <si>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</si>
  <si>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</si>
  <si>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</si>
  <si>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</si>
  <si>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</si>
  <si>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</si>
  <si>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</si>
  <si>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</si>
  <si>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</si>
  <si>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</si>
  <si>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</si>
  <si>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</si>
  <si>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</si>
  <si>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</si>
  <si>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</si>
  <si>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</si>
  <si>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</si>
  <si>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</si>
  <si>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</si>
  <si>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</si>
  <si>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</si>
  <si>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</si>
  <si>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</si>
  <si>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</si>
  <si>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</si>
  <si>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</si>
  <si>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</si>
  <si>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</si>
  <si>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</si>
  <si>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</si>
  <si>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</si>
  <si>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</si>
  <si>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</si>
  <si>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</si>
  <si>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</si>
  <si>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</si>
  <si>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</si>
  <si>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</si>
  <si>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</si>
  <si>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</si>
  <si>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</si>
  <si>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</si>
  <si>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</si>
  <si>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</si>
  <si>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</si>
  <si>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</si>
  <si>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</si>
  <si>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</si>
  <si>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</si>
  <si>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</si>
  <si>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</si>
  <si>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</si>
  <si>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</si>
  <si>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</si>
  <si>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</si>
  <si>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</si>
  <si>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</si>
  <si>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</si>
  <si>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</si>
  <si>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</si>
  <si>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</si>
  <si>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</si>
  <si>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</si>
  <si>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</si>
  <si>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</si>
  <si>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</si>
  <si>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</si>
  <si>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</si>
  <si>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</si>
  <si>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</si>
  <si>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</si>
  <si>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</si>
  <si>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</si>
  <si>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</si>
  <si>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</si>
  <si>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</si>
  <si>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</si>
  <si>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</si>
  <si>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</si>
  <si>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</si>
  <si>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</si>
  <si>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</si>
  <si>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</si>
  <si>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</si>
  <si>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</si>
  <si>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</si>
  <si>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</si>
  <si>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</si>
  <si>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</si>
  <si>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</si>
  <si>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</si>
  <si>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</si>
  <si>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</si>
  <si>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</si>
  <si>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</si>
  <si>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</si>
  <si>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</si>
  <si>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</si>
  <si>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</si>
  <si>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</si>
  <si>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</si>
  <si>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</si>
  <si>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</si>
  <si>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</si>
  <si>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</si>
  <si>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</si>
  <si>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</si>
  <si>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</si>
  <si>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</si>
  <si>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</si>
  <si>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</si>
  <si>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</si>
  <si>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</si>
  <si>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</si>
  <si>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</si>
  <si>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</si>
  <si>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</si>
  <si>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</si>
  <si>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</si>
  <si>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</si>
  <si>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</si>
  <si>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</si>
  <si>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</si>
  <si>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</si>
  <si>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</si>
  <si>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</si>
  <si>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</si>
  <si>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</si>
  <si>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</si>
  <si>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</si>
  <si>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</si>
  <si>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</si>
  <si>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</si>
  <si>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</si>
  <si>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</si>
  <si>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</si>
  <si>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</si>
  <si>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</si>
  <si>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</si>
  <si>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</si>
  <si>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</si>
  <si>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</si>
  <si>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</si>
  <si>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</si>
  <si>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</si>
  <si>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</si>
  <si>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</si>
  <si>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</si>
  <si>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</si>
  <si>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</si>
  <si>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</si>
  <si>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</si>
  <si>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</si>
  <si>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</si>
  <si>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</si>
  <si>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</si>
  <si>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</si>
  <si>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</si>
  <si>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</si>
  <si>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</si>
  <si>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</si>
  <si>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</si>
  <si>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</si>
  <si>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</si>
  <si>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</si>
  <si>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</si>
  <si>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</si>
  <si>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</si>
  <si>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</si>
  <si>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</si>
  <si>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</si>
  <si>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</si>
  <si>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</si>
  <si>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</si>
  <si>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</si>
  <si>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</si>
  <si>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</si>
  <si>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</si>
  <si>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</si>
  <si>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</si>
  <si>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</si>
  <si>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</si>
  <si>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</si>
  <si>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</si>
  <si>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</si>
  <si>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</si>
  <si>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</si>
  <si>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</si>
  <si>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</si>
  <si>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</si>
  <si>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</si>
  <si>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</si>
  <si>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</si>
  <si>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</si>
  <si>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</si>
  <si>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</si>
  <si>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</si>
  <si>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</si>
  <si>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</si>
  <si>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</si>
  <si>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</si>
  <si>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</si>
  <si>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</si>
  <si>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</si>
  <si>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</si>
  <si>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</si>
  <si>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</si>
  <si>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</si>
  <si>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</si>
  <si>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</si>
  <si>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</si>
  <si>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</si>
  <si>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</si>
  <si>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</si>
  <si>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</si>
  <si>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</si>
  <si>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</si>
  <si>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</si>
  <si>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</si>
  <si>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</si>
  <si>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</si>
  <si>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</si>
  <si>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</si>
  <si>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</si>
  <si>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</si>
  <si>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</si>
  <si>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</si>
  <si>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</si>
  <si>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</si>
  <si>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</si>
  <si>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</si>
  <si>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</si>
  <si>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</si>
  <si>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</si>
  <si>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</si>
  <si>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</si>
  <si>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</si>
  <si>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</si>
  <si>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</si>
  <si>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</si>
  <si>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</si>
  <si>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</si>
  <si>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</si>
  <si>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</si>
  <si>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</si>
  <si>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</si>
  <si>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</si>
  <si>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</si>
  <si>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</si>
  <si>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</si>
  <si>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</si>
  <si>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</si>
  <si>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</si>
  <si>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</si>
  <si>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</si>
  <si>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</si>
  <si>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</si>
  <si>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</si>
  <si>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</si>
  <si>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</si>
  <si>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</si>
  <si>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</si>
  <si>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</si>
  <si>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</si>
  <si>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</si>
  <si>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</si>
  <si>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</si>
  <si>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</si>
  <si>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</si>
  <si>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</si>
  <si>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</si>
  <si>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</si>
  <si>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</si>
  <si>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</si>
  <si>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</si>
  <si>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</si>
  <si>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</si>
  <si>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</si>
  <si>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</si>
  <si>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</si>
  <si>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</si>
  <si>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</si>
  <si>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</si>
  <si>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</si>
  <si>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</si>
  <si>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</si>
  <si>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</si>
  <si>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</si>
  <si>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</si>
  <si>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</si>
  <si>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</si>
  <si>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</si>
  <si>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</si>
  <si>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</si>
  <si>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</si>
  <si>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</si>
  <si>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</si>
  <si>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</si>
  <si>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</si>
  <si>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</si>
  <si>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</si>
  <si>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</si>
  <si>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</si>
  <si>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</si>
  <si>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</si>
  <si>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</si>
  <si>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</si>
  <si>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</si>
  <si>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</si>
  <si>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</si>
  <si>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</si>
  <si>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</si>
  <si>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</si>
  <si>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</si>
  <si>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</si>
  <si>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</si>
  <si>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</si>
  <si>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</si>
  <si>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</si>
  <si>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</si>
  <si>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</si>
  <si>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</si>
  <si>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</si>
  <si>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</si>
  <si>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</si>
  <si>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</si>
  <si>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</si>
  <si>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</si>
  <si>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</si>
  <si>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</si>
  <si>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</si>
  <si>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</si>
  <si>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</si>
  <si>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</si>
  <si>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</si>
  <si>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</si>
  <si>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</si>
  <si>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</si>
  <si>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</si>
  <si>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</si>
  <si>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</si>
  <si>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</si>
  <si>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</si>
  <si>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</si>
  <si>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</si>
  <si>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</si>
  <si>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</si>
  <si>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</si>
  <si>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</si>
  <si>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</si>
  <si>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</si>
  <si>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</si>
  <si>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</si>
  <si>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</si>
  <si>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</si>
  <si>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</si>
  <si>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</si>
  <si>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</si>
  <si>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</si>
  <si>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</si>
  <si>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</si>
  <si>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</si>
  <si>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</si>
  <si>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</si>
  <si>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</si>
  <si>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</si>
  <si>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</si>
  <si>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</si>
  <si>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</si>
  <si>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</si>
  <si>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</si>
  <si>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</si>
  <si>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</si>
  <si>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</si>
  <si>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</si>
  <si>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</si>
  <si>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</si>
  <si>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</si>
  <si>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</si>
  <si>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</si>
  <si>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</si>
  <si>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</si>
  <si>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</si>
  <si>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</si>
  <si>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</si>
  <si>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</si>
  <si>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</si>
  <si>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</si>
  <si>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</si>
  <si>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</si>
  <si>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</si>
  <si>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</si>
  <si>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</si>
  <si>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</si>
  <si>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</si>
  <si>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</si>
  <si>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</si>
  <si>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</si>
  <si>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</si>
  <si>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</si>
  <si>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</si>
  <si>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</si>
  <si>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</si>
  <si>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</si>
  <si>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</si>
  <si>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</si>
  <si>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</si>
  <si>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</si>
  <si>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</si>
  <si>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</si>
  <si>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</si>
  <si>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</si>
  <si>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</si>
  <si>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</si>
  <si>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</si>
  <si>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</si>
  <si>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</si>
  <si>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</si>
  <si>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</si>
  <si>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</si>
  <si>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</si>
  <si>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</si>
  <si>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</si>
  <si>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</si>
  <si>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</si>
  <si>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</si>
  <si>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</si>
  <si>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</si>
  <si>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</si>
  <si>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</si>
  <si>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</si>
  <si>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</si>
  <si>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</si>
  <si>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</si>
  <si>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</si>
  <si>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</si>
  <si>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</si>
  <si>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</si>
  <si>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</si>
  <si>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</si>
  <si>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</si>
  <si>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</si>
  <si>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</si>
  <si>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</si>
  <si>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</si>
  <si>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</si>
  <si>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</si>
  <si>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</si>
  <si>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</si>
  <si>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</si>
  <si>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</si>
  <si>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</si>
  <si>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</si>
  <si>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</si>
  <si>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</si>
  <si>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</si>
  <si>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</si>
  <si>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</si>
  <si>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</si>
  <si>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</si>
  <si>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</si>
  <si>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</si>
  <si>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</si>
  <si>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</si>
  <si>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</si>
  <si>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</si>
  <si>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</si>
  <si>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</si>
  <si>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</si>
  <si>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</si>
  <si>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</si>
  <si>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</si>
  <si>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</si>
  <si>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</si>
  <si>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</si>
  <si>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</si>
  <si>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</si>
  <si>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</si>
  <si>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</si>
  <si>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</si>
  <si>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</si>
  <si>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</si>
  <si>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</si>
  <si>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</si>
  <si>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</si>
  <si>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</si>
  <si>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</si>
  <si>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</si>
  <si>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</si>
  <si>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</si>
  <si>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</si>
  <si>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</si>
  <si>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</si>
  <si>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</si>
  <si>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</si>
  <si>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</si>
  <si>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</si>
  <si>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</si>
  <si>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</si>
  <si>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</si>
  <si>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</si>
  <si>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</si>
  <si>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</si>
  <si>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</si>
  <si>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</si>
  <si>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</si>
  <si>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</si>
  <si>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</si>
  <si>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</si>
  <si>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</si>
  <si>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</si>
  <si>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</si>
  <si>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</si>
  <si>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</si>
  <si>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</si>
  <si>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</si>
  <si>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</si>
  <si>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</si>
  <si>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</si>
  <si>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</si>
  <si>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</si>
  <si>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</si>
  <si>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</si>
  <si>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</si>
  <si>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</si>
  <si>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</si>
  <si>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</si>
  <si>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</si>
  <si>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</si>
  <si>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</si>
  <si>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</si>
  <si>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</si>
  <si>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</si>
  <si>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</si>
  <si>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</si>
  <si>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</si>
  <si>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</si>
  <si>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</si>
  <si>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</si>
  <si>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</si>
  <si>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</si>
  <si>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</si>
  <si>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</si>
  <si>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</si>
  <si>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</si>
  <si>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</si>
  <si>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</si>
  <si>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</si>
  <si>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</si>
  <si>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</si>
  <si>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</si>
  <si>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</si>
  <si>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</si>
  <si>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</si>
  <si>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</si>
  <si>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</si>
  <si>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</si>
  <si>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</si>
  <si>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</si>
  <si>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</si>
  <si>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</si>
  <si>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</si>
  <si>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</si>
  <si>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</si>
  <si>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</si>
  <si>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</si>
  <si>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</si>
  <si>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</si>
  <si>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</si>
  <si>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</si>
  <si>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</si>
  <si>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</si>
  <si>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</si>
  <si>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</si>
  <si>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</si>
  <si>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</si>
  <si>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</si>
  <si>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</si>
  <si>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</si>
  <si>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</si>
  <si>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</si>
  <si>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</si>
  <si>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</si>
  <si>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</si>
  <si>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</si>
  <si>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</si>
  <si>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</si>
  <si>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</si>
  <si>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</si>
  <si>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</si>
  <si>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</si>
  <si>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</si>
  <si>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</si>
  <si>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</si>
  <si>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</si>
  <si>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</si>
  <si>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</si>
  <si>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</si>
  <si>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</si>
  <si>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</si>
  <si>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</si>
  <si>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</si>
  <si>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</si>
  <si>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</si>
  <si>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</si>
  <si>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</si>
  <si>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</si>
  <si>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</si>
  <si>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</si>
  <si>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</si>
  <si>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</si>
  <si>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</si>
  <si>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</si>
  <si>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</si>
  <si>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</si>
  <si>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</si>
  <si>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</si>
  <si>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</si>
  <si>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</si>
  <si>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</si>
  <si>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</si>
  <si>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</si>
  <si>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</si>
  <si>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</si>
  <si>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</si>
  <si>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</si>
  <si>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</si>
  <si>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</si>
  <si>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</si>
  <si>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</si>
  <si>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</si>
  <si>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</si>
  <si>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</si>
  <si>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</si>
  <si>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</si>
  <si>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</si>
  <si>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</si>
  <si>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</si>
  <si>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</si>
  <si>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</si>
  <si>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</si>
  <si>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</si>
  <si>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</si>
  <si>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</si>
  <si>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</si>
  <si>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</si>
  <si>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</si>
  <si>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</si>
  <si>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</si>
  <si>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</si>
  <si>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</si>
  <si>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</si>
  <si>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</si>
  <si>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</si>
  <si>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</si>
  <si>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</si>
  <si>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</si>
  <si>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</si>
  <si>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</si>
  <si>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</si>
  <si>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</si>
  <si>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</si>
  <si>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</si>
  <si>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</si>
  <si>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</si>
  <si>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</si>
  <si>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</si>
  <si>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</si>
  <si>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</si>
  <si>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</si>
  <si>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</si>
  <si>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</si>
  <si>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</si>
  <si>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</si>
  <si>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</si>
  <si>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</si>
  <si>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</si>
  <si>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</si>
  <si>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</si>
  <si>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</si>
  <si>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</si>
  <si>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</si>
  <si>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</si>
  <si>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</si>
  <si>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</si>
  <si>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</si>
  <si>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</si>
  <si>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</si>
  <si>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</si>
  <si>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</si>
  <si>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</si>
  <si>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</si>
  <si>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</si>
  <si>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</si>
  <si>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</si>
  <si>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</si>
  <si>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</si>
  <si>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</si>
  <si>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</si>
  <si>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</si>
  <si>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</si>
  <si>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</si>
  <si>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</si>
  <si>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</si>
  <si>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</si>
  <si>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</si>
  <si>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</si>
  <si>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</si>
  <si>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</si>
  <si>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</si>
  <si>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</si>
  <si>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</si>
  <si>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</si>
  <si>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</si>
  <si>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</si>
  <si>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</si>
  <si>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</si>
  <si>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</si>
  <si>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</si>
  <si>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</si>
  <si>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</si>
  <si>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</si>
  <si>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</si>
  <si>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</si>
  <si>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</si>
  <si>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</si>
  <si>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</si>
  <si>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</si>
  <si>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</si>
  <si>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</si>
  <si>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</si>
  <si>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</si>
  <si>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</si>
  <si>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</si>
  <si>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</si>
  <si>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</si>
  <si>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</si>
  <si>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</si>
  <si>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</si>
  <si>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</si>
  <si>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</si>
  <si>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</si>
  <si>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</si>
  <si>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</si>
  <si>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</si>
  <si>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</si>
  <si>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</si>
  <si>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</si>
  <si>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</si>
  <si>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</si>
  <si>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</si>
  <si>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</si>
  <si>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</si>
  <si>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</si>
  <si>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</si>
  <si>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</si>
  <si>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</si>
  <si>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</si>
  <si>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</si>
  <si>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</si>
  <si>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</si>
  <si>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</si>
  <si>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</si>
  <si>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</si>
  <si>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</si>
  <si>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</si>
  <si>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</si>
  <si>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</si>
  <si>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</si>
  <si>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</si>
  <si>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</si>
  <si>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</si>
  <si>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</si>
  <si>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</si>
  <si>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</si>
  <si>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</si>
  <si>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</si>
  <si>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</si>
  <si>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</si>
  <si>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</si>
  <si>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</si>
  <si>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</si>
  <si>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</si>
  <si>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</si>
  <si>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</si>
  <si>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</si>
  <si>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</si>
  <si>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</si>
  <si>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</si>
  <si>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</si>
  <si>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</si>
  <si>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</si>
  <si>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</si>
  <si>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</si>
  <si>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</si>
  <si>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</si>
  <si>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</si>
  <si>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</si>
  <si>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</si>
  <si>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</si>
  <si>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</si>
  <si>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</si>
  <si>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</si>
  <si>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</si>
  <si>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</si>
  <si>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</si>
  <si>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</si>
  <si>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</si>
  <si>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</si>
  <si>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</si>
  <si>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</si>
  <si>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</si>
  <si>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</si>
  <si>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</si>
  <si>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</si>
  <si>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</si>
  <si>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</si>
  <si>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</si>
  <si>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</si>
  <si>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</si>
  <si>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</si>
  <si>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</si>
  <si>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</si>
  <si>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</si>
  <si>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</si>
  <si>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</si>
  <si>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</si>
  <si>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</si>
  <si>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</si>
  <si>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</si>
  <si>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</si>
  <si>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</si>
  <si>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</si>
  <si>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</si>
  <si>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</si>
  <si>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</si>
  <si>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</si>
  <si>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</si>
  <si>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</si>
  <si>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</si>
  <si>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</si>
  <si>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</si>
  <si>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</si>
  <si>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</si>
  <si>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</si>
  <si>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</si>
  <si>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</si>
  <si>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</si>
  <si>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</si>
  <si>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</si>
  <si>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</si>
  <si>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</si>
  <si>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</si>
  <si>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</si>
  <si>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</si>
  <si>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</si>
  <si>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</si>
  <si>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</si>
  <si>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</si>
  <si>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</si>
  <si>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</si>
  <si>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</si>
  <si>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</si>
  <si>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</si>
  <si>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</si>
  <si>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</si>
  <si>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</si>
  <si>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</si>
  <si>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</si>
  <si>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</si>
  <si>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</si>
  <si>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</si>
  <si>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</si>
  <si>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</si>
  <si>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</si>
  <si>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</si>
  <si>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</si>
  <si>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</si>
  <si>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</si>
  <si>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</si>
  <si>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</si>
  <si>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</si>
  <si>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</si>
  <si>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</si>
  <si>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</si>
  <si>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</si>
  <si>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</si>
  <si>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</si>
  <si>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</si>
  <si>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</si>
  <si>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</si>
  <si>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</si>
  <si>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</si>
  <si>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</si>
  <si>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</si>
  <si>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</si>
  <si>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</si>
  <si>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</si>
  <si>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</si>
  <si>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</si>
  <si>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</si>
  <si>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</si>
  <si>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</si>
  <si>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</si>
  <si>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</si>
  <si>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</si>
  <si>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</si>
  <si>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</si>
  <si>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</si>
  <si>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</si>
  <si>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</si>
  <si>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</si>
  <si>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</si>
  <si>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</si>
  <si>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</si>
  <si>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</si>
  <si>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</si>
  <si>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</si>
  <si>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</si>
  <si>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</si>
  <si>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</si>
  <si>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</si>
  <si>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</si>
  <si>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</si>
  <si>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</si>
  <si>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</si>
  <si>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</si>
  <si>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</si>
  <si>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</si>
  <si>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</si>
  <si>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</si>
  <si>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</si>
  <si>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</si>
  <si>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</si>
  <si>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</si>
  <si>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</si>
  <si>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</si>
  <si>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</si>
  <si>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</si>
  <si>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</si>
  <si>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</si>
  <si>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</si>
  <si>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</si>
  <si>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</si>
  <si>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</si>
  <si>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</si>
  <si>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</si>
  <si>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</si>
  <si>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</si>
  <si>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</si>
  <si>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</si>
  <si>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</si>
  <si>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</si>
  <si>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</si>
  <si>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</si>
  <si>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</si>
  <si>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</si>
  <si>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</si>
  <si>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</si>
  <si>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</si>
  <si>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</si>
  <si>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</si>
  <si>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</si>
  <si>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</si>
  <si>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</si>
  <si>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</si>
  <si>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</si>
  <si>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</si>
  <si>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</si>
  <si>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</si>
  <si>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</si>
  <si>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</si>
  <si>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</si>
  <si>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</si>
  <si>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</si>
  <si>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</si>
  <si>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</si>
  <si>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</si>
  <si>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</si>
  <si>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</si>
  <si>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</si>
  <si>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</si>
  <si>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</si>
  <si>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</si>
  <si>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</si>
  <si>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</si>
  <si>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</si>
  <si>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</si>
  <si>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</si>
  <si>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</si>
  <si>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</si>
  <si>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</si>
  <si>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</si>
  <si>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</si>
  <si>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</si>
  <si>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</si>
  <si>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</si>
  <si>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</si>
  <si>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</si>
  <si>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</si>
  <si>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</si>
  <si>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</si>
  <si>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</si>
  <si>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</si>
  <si>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</si>
  <si>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</si>
  <si>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</si>
  <si>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</si>
  <si>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</si>
  <si>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</si>
  <si>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</si>
  <si>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</si>
  <si>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</si>
  <si>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</si>
  <si>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</si>
  <si>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</si>
  <si>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</si>
  <si>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</si>
  <si>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</si>
  <si>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</si>
  <si>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</si>
  <si>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</si>
  <si>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</si>
  <si>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</si>
  <si>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</si>
  <si>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</si>
  <si>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</si>
  <si>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</si>
  <si>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</si>
  <si>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</si>
  <si>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</si>
  <si>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</si>
  <si>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</si>
  <si>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</si>
  <si>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</si>
  <si>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</si>
  <si>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</si>
  <si>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</si>
  <si>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</si>
  <si>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</si>
  <si>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</si>
  <si>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</si>
  <si>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</si>
  <si>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</si>
  <si>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</si>
  <si>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</si>
  <si>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</si>
  <si>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</si>
  <si>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</si>
  <si>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</si>
  <si>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</si>
  <si>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</si>
  <si>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</si>
  <si>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</si>
  <si>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</si>
  <si>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</si>
  <si>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</si>
  <si>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</si>
  <si>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</si>
  <si>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</si>
  <si>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</si>
  <si>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</si>
  <si>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</si>
  <si>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</si>
  <si>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</si>
  <si>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</si>
  <si>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</si>
  <si>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</si>
  <si>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</si>
  <si>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</si>
  <si>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</si>
  <si>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</si>
  <si>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</si>
  <si>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</si>
  <si>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</si>
  <si>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</si>
  <si>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</si>
  <si>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</si>
  <si>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</si>
  <si>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</si>
  <si>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</si>
  <si>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</si>
  <si>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</si>
  <si>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</si>
  <si>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</si>
  <si>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</si>
  <si>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</si>
  <si>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</si>
  <si>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</si>
  <si>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</si>
  <si>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</si>
  <si>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</si>
  <si>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</si>
  <si>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</si>
  <si>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</si>
  <si>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</si>
  <si>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</si>
  <si>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</si>
  <si>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</si>
  <si>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</si>
  <si>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</si>
  <si>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</si>
  <si>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</si>
  <si>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</si>
  <si>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</si>
  <si>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</si>
  <si>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</si>
  <si>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</si>
  <si>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</si>
  <si>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</si>
  <si>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</si>
  <si>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</si>
  <si>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</si>
  <si>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</si>
  <si>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</si>
  <si>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</si>
  <si>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</si>
  <si>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</si>
  <si>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</si>
  <si>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</si>
  <si>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</si>
  <si>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</si>
  <si>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</si>
  <si>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</si>
  <si>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</si>
  <si>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</si>
  <si>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</si>
  <si>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</si>
  <si>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</si>
  <si>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</si>
  <si>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</si>
  <si>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</si>
  <si>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</si>
  <si>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</si>
  <si>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</si>
  <si>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</si>
  <si>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</si>
  <si>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</si>
  <si>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</si>
  <si>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</si>
  <si>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</si>
  <si>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</si>
  <si>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</si>
  <si>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</si>
  <si>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</si>
  <si>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</si>
  <si>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</si>
  <si>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</si>
  <si>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</si>
  <si>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</si>
  <si>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</si>
  <si>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</si>
  <si>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</si>
  <si>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</si>
  <si>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</si>
  <si>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</si>
  <si>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</si>
  <si>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</si>
  <si>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</si>
  <si>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</si>
  <si>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</si>
  <si>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</si>
  <si>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</si>
  <si>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</si>
  <si>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</si>
  <si>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</si>
  <si>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</si>
  <si>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</si>
  <si>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</si>
  <si>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</si>
  <si>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</si>
  <si>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</si>
  <si>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</si>
  <si>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</si>
  <si>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</si>
  <si>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</si>
  <si>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</si>
  <si>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</si>
  <si>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</si>
  <si>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</si>
  <si>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</si>
  <si>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</si>
  <si>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</si>
  <si>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</si>
  <si>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</si>
  <si>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</si>
  <si>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</si>
  <si>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</si>
  <si>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</si>
  <si>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</si>
  <si>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</si>
  <si>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</si>
  <si>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</si>
  <si>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</si>
  <si>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</si>
  <si>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</si>
  <si>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</si>
  <si>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</si>
  <si>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</si>
  <si>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</si>
  <si>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</si>
  <si>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</si>
  <si>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</si>
  <si>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</si>
  <si>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</si>
  <si>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</si>
  <si>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</si>
  <si>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</si>
  <si>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</si>
  <si>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</si>
  <si>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</si>
  <si>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</si>
  <si>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</si>
  <si>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</si>
  <si>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</si>
  <si>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</si>
  <si>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</si>
  <si>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</si>
  <si>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</si>
  <si>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</si>
  <si>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</si>
  <si>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</si>
  <si>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</si>
  <si>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</si>
  <si>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</si>
  <si>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</si>
  <si>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</si>
  <si>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</si>
  <si>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</si>
  <si>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</si>
  <si>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</si>
  <si>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</si>
  <si>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</si>
  <si>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</si>
  <si>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</si>
  <si>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</si>
  <si>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</si>
  <si>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</si>
  <si>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</si>
  <si>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</si>
  <si>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</si>
  <si>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</si>
  <si>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</si>
  <si>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</si>
  <si>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</si>
  <si>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</si>
  <si>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</si>
  <si>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</si>
  <si>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</si>
  <si>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</si>
  <si>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</si>
  <si>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</si>
  <si>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</si>
  <si>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</si>
  <si>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</si>
  <si>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</si>
  <si>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</si>
  <si>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</si>
  <si>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</si>
  <si>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</si>
  <si>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</si>
  <si>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</si>
  <si>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</si>
  <si>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</si>
  <si>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</si>
  <si>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</si>
  <si>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</si>
  <si>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</si>
  <si>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</si>
  <si>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</si>
  <si>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</si>
  <si>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</si>
  <si>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</si>
  <si>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</si>
  <si>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</si>
  <si>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</si>
  <si>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</si>
  <si>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</si>
  <si>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</si>
  <si>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</si>
  <si>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</si>
  <si>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</si>
  <si>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</si>
  <si>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</si>
  <si>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</si>
  <si>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</si>
  <si>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</si>
  <si>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</si>
  <si>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</si>
  <si>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</si>
  <si>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</si>
  <si>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</si>
  <si>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</si>
  <si>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</si>
  <si>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</si>
  <si>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</si>
  <si>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</si>
  <si>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</si>
  <si>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</si>
  <si>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</si>
  <si>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</si>
  <si>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</si>
  <si>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</si>
  <si>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</si>
  <si>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</si>
  <si>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</si>
  <si>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</si>
  <si>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</si>
  <si>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</si>
  <si>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</si>
  <si>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</si>
  <si>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</si>
  <si>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</si>
  <si>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</si>
  <si>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</si>
  <si>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</si>
  <si>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</si>
  <si>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</si>
  <si>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</si>
  <si>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</si>
  <si>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</si>
  <si>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</si>
  <si>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</si>
  <si>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</si>
  <si>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</si>
  <si>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</si>
  <si>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</si>
  <si>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</si>
  <si>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</si>
  <si>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</si>
  <si>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</si>
  <si>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</si>
  <si>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</si>
  <si>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</si>
  <si>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</si>
  <si>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</si>
  <si>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</si>
  <si>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</si>
  <si>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</si>
  <si>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</si>
  <si>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</si>
  <si>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</si>
  <si>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</si>
  <si>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</si>
  <si>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</si>
  <si>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</si>
  <si>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</si>
  <si>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</si>
  <si>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</si>
  <si>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</si>
  <si>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</si>
  <si>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</si>
  <si>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</si>
  <si>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</si>
  <si>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</si>
  <si>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</si>
  <si>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</si>
  <si>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</si>
  <si>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</si>
  <si>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</si>
  <si>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</si>
  <si>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</si>
  <si>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</si>
  <si>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</si>
  <si>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</si>
  <si>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</si>
  <si>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</si>
  <si>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</si>
  <si>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</si>
  <si>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</si>
  <si>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</si>
  <si>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</si>
  <si>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</si>
  <si>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</si>
  <si>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</si>
  <si>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</si>
  <si>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</si>
  <si>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</si>
  <si>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</si>
  <si>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</si>
  <si>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</si>
  <si>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</si>
  <si>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</si>
  <si>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</si>
  <si>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</si>
  <si>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</si>
  <si>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</si>
  <si>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</si>
  <si>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</si>
  <si>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</si>
  <si>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</si>
  <si>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</si>
  <si>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</si>
  <si>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</si>
  <si>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</si>
  <si>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</si>
  <si>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</si>
  <si>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</si>
  <si>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</si>
  <si>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</si>
  <si>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</si>
  <si>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</si>
  <si>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</si>
  <si>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</si>
  <si>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</si>
  <si>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</si>
  <si>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</si>
  <si>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</si>
  <si>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</si>
  <si>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</si>
  <si>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</si>
  <si>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</si>
  <si>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</si>
  <si>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</si>
  <si>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</si>
  <si>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</si>
  <si>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</si>
  <si>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</si>
  <si>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</si>
  <si>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</si>
  <si>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</si>
  <si>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</si>
  <si>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</si>
  <si>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</si>
  <si>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</si>
  <si>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</si>
  <si>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</si>
  <si>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</si>
  <si>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</si>
  <si>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</si>
  <si>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</si>
  <si>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</si>
  <si>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</si>
  <si>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</si>
  <si>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</si>
  <si>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</si>
  <si>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</si>
  <si>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</si>
  <si>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</si>
  <si>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</si>
  <si>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</si>
  <si>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</si>
  <si>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</si>
  <si>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</si>
  <si>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</si>
  <si>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</si>
  <si>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</si>
  <si>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</si>
  <si>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</si>
  <si>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</si>
  <si>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</si>
  <si>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</si>
  <si>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</si>
  <si>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</si>
  <si>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</si>
  <si>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</si>
  <si>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</si>
  <si>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</si>
  <si>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</si>
  <si>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</si>
  <si>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</si>
  <si>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</si>
  <si>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</si>
  <si>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</si>
  <si>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</si>
  <si>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</si>
  <si>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</si>
  <si>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</si>
  <si>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</si>
  <si>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</si>
  <si>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</si>
  <si>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</si>
  <si>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</si>
  <si>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</si>
  <si>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</si>
  <si>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</si>
  <si>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</si>
  <si>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</si>
  <si>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</si>
  <si>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</si>
  <si>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</si>
  <si>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</si>
  <si>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</si>
  <si>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</si>
  <si>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</si>
  <si>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</si>
  <si>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</si>
  <si>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</si>
  <si>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</si>
  <si>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</si>
  <si>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</si>
  <si>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</si>
  <si>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</si>
  <si>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</si>
  <si>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</si>
  <si>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</si>
  <si>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</si>
  <si>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</si>
  <si>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</si>
  <si>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</si>
  <si>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</si>
  <si>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</si>
  <si>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</si>
  <si>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</si>
  <si>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</si>
  <si>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</si>
  <si>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</si>
  <si>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</si>
  <si>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</si>
  <si>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</si>
  <si>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</si>
  <si>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</si>
  <si>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</si>
  <si>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</si>
  <si>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</si>
  <si>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</si>
  <si>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</si>
  <si>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</si>
  <si>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</si>
  <si>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</si>
  <si>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</si>
  <si>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</si>
  <si>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</si>
  <si>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</si>
  <si>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</si>
  <si>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</si>
  <si>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</si>
  <si>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</si>
  <si>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</si>
  <si>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</si>
  <si>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</si>
  <si>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</si>
  <si>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</si>
  <si>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</si>
  <si>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</si>
  <si>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</si>
  <si>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</si>
  <si>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</si>
  <si>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</si>
  <si>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</si>
  <si>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</si>
  <si>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</si>
  <si>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</si>
  <si>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</si>
  <si>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</si>
  <si>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</si>
  <si>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</si>
  <si>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</si>
  <si>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</si>
  <si>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</si>
  <si>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</si>
  <si>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</si>
  <si>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</si>
  <si>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</si>
  <si>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</si>
  <si>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</si>
  <si>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</si>
  <si>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</si>
  <si>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</si>
  <si>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</si>
  <si>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</si>
  <si>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</si>
  <si>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</si>
  <si>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</si>
  <si>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</si>
  <si>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</si>
  <si>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</si>
  <si>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</si>
  <si>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</si>
  <si>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</si>
  <si>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</si>
  <si>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</si>
  <si>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</si>
  <si>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</si>
  <si>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</si>
  <si>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</si>
  <si>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</si>
  <si>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</si>
  <si>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</si>
  <si>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</si>
  <si>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</si>
  <si>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</si>
  <si>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</si>
  <si>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</si>
  <si>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</si>
  <si>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</si>
  <si>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</si>
  <si>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</si>
  <si>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</si>
  <si>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</si>
  <si>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</si>
  <si>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</si>
  <si>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</si>
  <si>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</si>
  <si>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</si>
  <si>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</si>
  <si>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</si>
  <si>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</si>
  <si>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</si>
  <si>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</si>
  <si>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</si>
  <si>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</si>
  <si>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</si>
  <si>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</si>
  <si>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</si>
  <si>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</si>
  <si>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</si>
  <si>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</si>
  <si>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</si>
  <si>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</si>
  <si>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</si>
  <si>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</si>
  <si>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</si>
  <si>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</si>
  <si>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</si>
  <si>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</si>
  <si>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</si>
  <si>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</si>
  <si>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</si>
  <si>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</si>
  <si>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</si>
  <si>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</si>
  <si>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</si>
  <si>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</si>
  <si>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</si>
  <si>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</si>
  <si>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</si>
  <si>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</si>
  <si>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</si>
  <si>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</si>
  <si>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</si>
  <si>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</si>
  <si>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</si>
  <si>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</si>
  <si>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</si>
  <si>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</si>
  <si>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</si>
  <si>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</si>
  <si>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</si>
  <si>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</si>
  <si>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</si>
  <si>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</si>
  <si>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</si>
  <si>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</si>
  <si>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</si>
  <si>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</si>
  <si>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</si>
  <si>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</si>
  <si>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</si>
  <si>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</si>
  <si>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</si>
  <si>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</si>
  <si>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</si>
  <si>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</si>
  <si>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</si>
  <si>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</si>
  <si>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</si>
  <si>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</si>
  <si>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</si>
  <si>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</si>
  <si>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</si>
  <si>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</si>
  <si>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</si>
  <si>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</si>
  <si>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</si>
  <si>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</si>
  <si>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</si>
  <si>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</si>
  <si>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</si>
  <si>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</si>
  <si>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</si>
  <si>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</si>
  <si>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</si>
  <si>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</si>
  <si>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</si>
  <si>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</si>
  <si>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</si>
  <si>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</si>
  <si>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</si>
  <si>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</si>
  <si>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</si>
  <si>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</si>
  <si>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</si>
  <si>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</si>
  <si>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</si>
  <si>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</si>
  <si>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</si>
  <si>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</si>
  <si>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</si>
  <si>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</si>
  <si>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</si>
  <si>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</si>
  <si>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</si>
  <si>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</si>
  <si>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</si>
  <si>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</si>
  <si>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</si>
  <si>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</si>
  <si>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</si>
  <si>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</si>
  <si>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</si>
  <si>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</si>
  <si>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</si>
  <si>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</si>
  <si>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</si>
  <si>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</si>
  <si>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</si>
  <si>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</si>
  <si>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</si>
  <si>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</si>
  <si>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</si>
  <si>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</si>
  <si>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</si>
  <si>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</si>
  <si>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</si>
  <si>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</si>
  <si>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</si>
  <si>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</si>
  <si>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</si>
  <si>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</si>
  <si>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</si>
  <si>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</si>
  <si>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</si>
  <si>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</si>
  <si>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</si>
  <si>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</si>
  <si>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</si>
  <si>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</si>
  <si>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</si>
  <si>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</si>
  <si>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</si>
  <si>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</si>
  <si>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</si>
  <si>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</si>
  <si>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</si>
  <si>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</si>
  <si>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</si>
  <si>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</si>
  <si>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</si>
  <si>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</si>
  <si>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</si>
  <si>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</si>
  <si>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</si>
  <si>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</si>
  <si>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</si>
  <si>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</si>
  <si>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</si>
  <si>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</si>
  <si>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</si>
  <si>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</si>
  <si>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</si>
  <si>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</si>
  <si>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</si>
  <si>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</si>
  <si>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</si>
  <si>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</si>
  <si>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</si>
  <si>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</si>
  <si>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</si>
  <si>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</si>
  <si>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</si>
  <si>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</si>
  <si>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</si>
  <si>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</si>
  <si>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</si>
  <si>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</si>
  <si>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</si>
  <si>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</si>
  <si>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</si>
  <si>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</si>
  <si>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</si>
  <si>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</si>
  <si>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</si>
  <si>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</si>
  <si>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</si>
  <si>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</si>
  <si>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</si>
  <si>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</si>
  <si>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</si>
  <si>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</si>
  <si>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</si>
  <si>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</si>
  <si>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</si>
  <si>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</si>
  <si>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</si>
  <si>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</si>
  <si>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</si>
  <si>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</si>
  <si>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</si>
  <si>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</si>
  <si>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</si>
  <si>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</si>
  <si>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</si>
  <si>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</si>
  <si>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</si>
  <si>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</si>
  <si>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</si>
  <si>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</si>
  <si>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</si>
  <si>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</si>
  <si>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</si>
  <si>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</si>
  <si>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</si>
  <si>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</si>
  <si>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</si>
  <si>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</si>
  <si>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</si>
  <si>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</si>
  <si>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</si>
  <si>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</si>
  <si>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</si>
  <si>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</si>
  <si>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</si>
  <si>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</si>
  <si>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</si>
  <si>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</si>
  <si>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</si>
  <si>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</si>
  <si>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</si>
  <si>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</si>
  <si>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</si>
  <si>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</si>
  <si>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</si>
  <si>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</si>
  <si>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</si>
  <si>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</si>
  <si>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</si>
  <si>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</si>
  <si>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</si>
  <si>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</si>
  <si>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</si>
  <si>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</si>
  <si>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</si>
  <si>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</si>
  <si>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</si>
  <si>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</si>
  <si>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</si>
  <si>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</si>
  <si>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</si>
  <si>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</si>
  <si>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</si>
  <si>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</si>
  <si>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</si>
  <si>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</si>
  <si>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</si>
  <si>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</si>
  <si>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</si>
  <si>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</si>
  <si>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</si>
  <si>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</si>
  <si>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</si>
  <si>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</si>
  <si>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</si>
  <si>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</si>
  <si>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</si>
  <si>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</si>
  <si>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</si>
  <si>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</si>
  <si>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</si>
  <si>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</si>
  <si>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</si>
  <si>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</si>
  <si>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</si>
  <si>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</si>
  <si>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</si>
  <si>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</si>
  <si>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</si>
  <si>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</si>
  <si>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</si>
  <si>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</si>
  <si>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</si>
  <si>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</si>
  <si>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</si>
  <si>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</si>
  <si>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</si>
  <si>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</si>
  <si>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</si>
  <si>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</si>
  <si>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</si>
  <si>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</si>
  <si>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</si>
  <si>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</si>
  <si>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</si>
  <si>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</si>
  <si>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</si>
  <si>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</si>
  <si>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</si>
  <si>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</si>
  <si>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</si>
  <si>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</si>
  <si>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</si>
  <si>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</si>
  <si>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</si>
  <si>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</si>
  <si>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</si>
  <si>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</si>
  <si>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</si>
  <si>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</si>
  <si>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</si>
  <si>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</si>
  <si>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</si>
  <si>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</si>
  <si>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</si>
  <si>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</si>
  <si>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</si>
  <si>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</si>
  <si>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</si>
  <si>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</si>
  <si>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</si>
  <si>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</si>
  <si>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</si>
  <si>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</si>
  <si>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</si>
  <si>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</si>
  <si>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</si>
  <si>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</si>
  <si>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</si>
  <si>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</si>
  <si>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</si>
  <si>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</si>
  <si>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</si>
  <si>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</si>
  <si>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</si>
  <si>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</si>
  <si>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</si>
  <si>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</si>
  <si>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</si>
  <si>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</si>
  <si>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</si>
  <si>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</si>
  <si>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</si>
  <si>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</si>
  <si>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</si>
  <si>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</si>
  <si>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</si>
  <si>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</si>
  <si>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</si>
  <si>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</si>
  <si>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</si>
  <si>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</si>
  <si>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</si>
  <si>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</si>
  <si>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</si>
  <si>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</si>
  <si>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</si>
  <si>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</si>
  <si>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</si>
  <si>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</si>
  <si>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</si>
  <si>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</si>
  <si>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</si>
  <si>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</si>
  <si>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</si>
  <si>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</si>
  <si>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</si>
  <si>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</si>
  <si>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</si>
  <si>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</si>
  <si>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</si>
  <si>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</si>
  <si>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</si>
  <si>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</si>
  <si>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</si>
  <si>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</si>
  <si>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</si>
  <si>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</si>
  <si>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</si>
  <si>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</si>
  <si>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</si>
  <si>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</si>
  <si>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</si>
  <si>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</si>
  <si>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</si>
  <si>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</si>
  <si>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</si>
  <si>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</si>
  <si>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</si>
  <si>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</si>
  <si>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</si>
  <si>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</si>
  <si>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</si>
  <si>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</si>
  <si>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</si>
  <si>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</si>
  <si>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</si>
  <si>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</si>
  <si>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</si>
  <si>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</si>
  <si>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</si>
  <si>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</si>
  <si>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</si>
  <si>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</si>
  <si>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</si>
  <si>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</si>
  <si>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</si>
  <si>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</si>
  <si>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</si>
  <si>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</si>
  <si>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</si>
  <si>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</si>
  <si>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</si>
  <si>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</si>
  <si>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</si>
  <si>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</si>
  <si>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</si>
  <si>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</si>
  <si>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</si>
  <si>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</si>
  <si>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</si>
  <si>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</si>
  <si>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</si>
  <si>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</si>
  <si>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</si>
  <si>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</si>
  <si>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</si>
  <si>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</si>
  <si>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</si>
  <si>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</si>
  <si>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</si>
  <si>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</si>
  <si>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</si>
  <si>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</si>
  <si>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</si>
  <si>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</si>
  <si>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</si>
  <si>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</si>
  <si>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</si>
  <si>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</si>
  <si>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</si>
  <si>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</si>
  <si>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</si>
  <si>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</si>
  <si>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</si>
  <si>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</si>
  <si>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</si>
  <si>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</si>
  <si>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</si>
  <si>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</si>
  <si>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</si>
  <si>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</si>
  <si>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</si>
  <si>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</si>
  <si>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</si>
  <si>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</si>
  <si>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</si>
  <si>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</si>
  <si>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</si>
  <si>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</si>
  <si>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</si>
  <si>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</si>
  <si>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</si>
  <si>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</si>
  <si>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</si>
  <si>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</si>
  <si>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</si>
  <si>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</si>
  <si>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</si>
  <si>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</si>
  <si>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</si>
  <si>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</si>
  <si>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</si>
  <si>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</si>
  <si>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</si>
  <si>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</si>
  <si>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</si>
  <si>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</si>
  <si>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</si>
  <si>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</si>
  <si>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</si>
  <si>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</si>
  <si>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</si>
  <si>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</si>
  <si>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</si>
  <si>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</si>
  <si>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</si>
  <si>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</si>
  <si>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</si>
  <si>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</si>
  <si>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</si>
  <si>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</si>
  <si>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</si>
  <si>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</si>
  <si>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</si>
  <si>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</si>
  <si>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</si>
  <si>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</si>
  <si>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</si>
  <si>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</si>
  <si>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</si>
  <si>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</si>
  <si>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</si>
  <si>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</si>
  <si>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</si>
  <si>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</si>
  <si>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</si>
  <si>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</si>
  <si>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</si>
  <si>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</si>
  <si>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</si>
  <si>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</si>
  <si>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</si>
  <si>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</si>
  <si>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</si>
  <si>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</si>
  <si>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</si>
  <si>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</si>
  <si>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</si>
  <si>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</si>
  <si>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</si>
  <si>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</si>
  <si>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</si>
  <si>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</si>
  <si>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</si>
  <si>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</si>
  <si>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</si>
  <si>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</si>
  <si>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</si>
  <si>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</si>
  <si>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</si>
  <si>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</si>
  <si>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</si>
  <si>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</si>
  <si>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</si>
  <si>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</si>
  <si>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</si>
  <si>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</si>
  <si>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</si>
  <si>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</si>
  <si>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</si>
  <si>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</si>
  <si>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</si>
  <si>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</si>
  <si>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</si>
  <si>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</si>
  <si>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</si>
  <si>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</si>
  <si>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</si>
  <si>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</si>
  <si>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</si>
  <si>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</si>
  <si>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</si>
  <si>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</si>
  <si>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</si>
  <si>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</si>
  <si>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</si>
  <si>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</si>
  <si>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</si>
  <si>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</si>
  <si>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</si>
  <si>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</si>
  <si>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</si>
  <si>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</si>
  <si>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</si>
  <si>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</si>
  <si>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</si>
  <si>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</si>
  <si>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</si>
  <si>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</si>
  <si>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xml:space="preserve">£50m 1.98% bond due August 2042 </t>
  </si>
  <si>
    <t>Thames Water Utilities Finance plc</t>
  </si>
  <si>
    <t>Bond</t>
  </si>
  <si>
    <t>Bullet</t>
  </si>
  <si>
    <t>XS0318577912</t>
  </si>
  <si>
    <t>Senior</t>
  </si>
  <si>
    <t>Moodys Caa3 (stable outlook), S&amp;P CCC (outlook negative)</t>
  </si>
  <si>
    <t>GBP million</t>
  </si>
  <si>
    <t>4B.1</t>
  </si>
  <si>
    <t xml:space="preserve">£100m 1.846% bond due August 2047 </t>
  </si>
  <si>
    <t>XS0318577755</t>
  </si>
  <si>
    <t>4B.2</t>
  </si>
  <si>
    <t xml:space="preserve">£200m 1.819% bond due August 2049 </t>
  </si>
  <si>
    <t>XS0318577672</t>
  </si>
  <si>
    <t>4B.3</t>
  </si>
  <si>
    <t xml:space="preserve">£200m 1.771% bond due August 2057 </t>
  </si>
  <si>
    <t>XS0318577599</t>
  </si>
  <si>
    <t>4B.4</t>
  </si>
  <si>
    <t xml:space="preserve">£350m 1.76% bond due August 2062 </t>
  </si>
  <si>
    <t>XS0318577326</t>
  </si>
  <si>
    <t>4B.5</t>
  </si>
  <si>
    <t xml:space="preserve">£50m 3.853% bond due December 2040 </t>
  </si>
  <si>
    <t>XS0404852526</t>
  </si>
  <si>
    <t>4B.6</t>
  </si>
  <si>
    <t xml:space="preserve">£55m 2.091% bond due October 2042 </t>
  </si>
  <si>
    <t>XS0455926260</t>
  </si>
  <si>
    <t>4B.7</t>
  </si>
  <si>
    <t xml:space="preserve">£40m 1.974% bond due October 2045 </t>
  </si>
  <si>
    <t>Amortising</t>
  </si>
  <si>
    <t>XS0548262061</t>
  </si>
  <si>
    <t>4B.8</t>
  </si>
  <si>
    <t xml:space="preserve">£500m 5.5% bond due February 2041 </t>
  </si>
  <si>
    <t>XS0590171103</t>
  </si>
  <si>
    <t>Fixed</t>
  </si>
  <si>
    <t>4B.9</t>
  </si>
  <si>
    <t xml:space="preserve">£300m 4.375% bond due July 2034 </t>
  </si>
  <si>
    <t>XS0800185174</t>
  </si>
  <si>
    <t>4B.10</t>
  </si>
  <si>
    <t xml:space="preserve">£300m 4.625% bond due June 2046 </t>
  </si>
  <si>
    <t>XS0800186222</t>
  </si>
  <si>
    <t>4B.11</t>
  </si>
  <si>
    <t>£500.0m 4.0% bond due June 2025 (S)</t>
  </si>
  <si>
    <t>XS1078777114</t>
  </si>
  <si>
    <t>4B.12</t>
  </si>
  <si>
    <t>£500.0m 4.0% bond due June 2025 (NS)</t>
  </si>
  <si>
    <t>4B.13</t>
  </si>
  <si>
    <t xml:space="preserve">£40m 0.75% bond due December 2034 </t>
  </si>
  <si>
    <t>XS1334772925</t>
  </si>
  <si>
    <t>4B.14</t>
  </si>
  <si>
    <t xml:space="preserve">£45m 0.721% bond due December 2027 </t>
  </si>
  <si>
    <t>XS1335311574</t>
  </si>
  <si>
    <t>4B.15</t>
  </si>
  <si>
    <t>£300m 3.5% bond due February 2028 (S)</t>
  </si>
  <si>
    <t>XS1371533867</t>
  </si>
  <si>
    <t>4B.16</t>
  </si>
  <si>
    <t>£300m 3.5% bond due February 2028 (NS)</t>
  </si>
  <si>
    <t>4B.17</t>
  </si>
  <si>
    <t>£400m 7.738% bond due April 2058 (S)</t>
  </si>
  <si>
    <t>XS1537083716</t>
  </si>
  <si>
    <t>4B.18</t>
  </si>
  <si>
    <t>£400m 7.738% bond due April 2058 (NS)</t>
  </si>
  <si>
    <t>4B.19</t>
  </si>
  <si>
    <t xml:space="preserve">£250m 2.625% bond due January 2032 </t>
  </si>
  <si>
    <t>XS1555168365</t>
  </si>
  <si>
    <t>4B.20</t>
  </si>
  <si>
    <t xml:space="preserve">£250m 2.875% bond due May 2027 </t>
  </si>
  <si>
    <t>XS1605393054</t>
  </si>
  <si>
    <t>Moodys C (stable outlook), S&amp;P CC (outlook negative)</t>
  </si>
  <si>
    <t>This is Class B Debt</t>
  </si>
  <si>
    <t>4B.21</t>
  </si>
  <si>
    <t>¥20bn 3.28% bond due August 2038 (S)</t>
  </si>
  <si>
    <t>XS0382041225</t>
  </si>
  <si>
    <t>JPY million</t>
  </si>
  <si>
    <t>JPY Bond swapped to GBP, the Swap has break option on 5 January 2026 and counterparties has served notice for termination</t>
  </si>
  <si>
    <t>4B.22</t>
  </si>
  <si>
    <t>¥20bn 3.28% bond due August 2038 (NS)</t>
  </si>
  <si>
    <t>4B.23</t>
  </si>
  <si>
    <t xml:space="preserve">$250m 4.22% loan due March 2027 </t>
  </si>
  <si>
    <t>Private placement</t>
  </si>
  <si>
    <t>$250mMar2027</t>
  </si>
  <si>
    <t>USD million</t>
  </si>
  <si>
    <t>US$ private placement swapped to GBP</t>
  </si>
  <si>
    <t>4B.24</t>
  </si>
  <si>
    <t>£330m 6.75% bond due November 2028 (S)</t>
  </si>
  <si>
    <t>XS0092157600</t>
  </si>
  <si>
    <t>4B.25</t>
  </si>
  <si>
    <t>£330m 6.75% bond due November 2028 (NS)</t>
  </si>
  <si>
    <t>4B.26</t>
  </si>
  <si>
    <t xml:space="preserve">£200m 6.5% bond due February 2032 </t>
  </si>
  <si>
    <t>XS0107289323</t>
  </si>
  <si>
    <t>4B.27</t>
  </si>
  <si>
    <t xml:space="preserve">£300m 1.6802% bond due July 2053 </t>
  </si>
  <si>
    <t>XS0265832922</t>
  </si>
  <si>
    <t>4B.28</t>
  </si>
  <si>
    <t xml:space="preserve">£300m 1.681% bond due July 2055 </t>
  </si>
  <si>
    <t>XS0267219896</t>
  </si>
  <si>
    <t>4B.29</t>
  </si>
  <si>
    <t xml:space="preserve">£600m 5.125% bond due September 2037 </t>
  </si>
  <si>
    <t>XS0268693743</t>
  </si>
  <si>
    <t>4B.30</t>
  </si>
  <si>
    <t xml:space="preserve">£350m 2.375% bond due April 2040 </t>
  </si>
  <si>
    <t>XS2161831776</t>
  </si>
  <si>
    <t>4B.31</t>
  </si>
  <si>
    <t xml:space="preserve">£40m 2.442% bond due May 2050 </t>
  </si>
  <si>
    <t>XS2168290000</t>
  </si>
  <si>
    <t>4B.32</t>
  </si>
  <si>
    <t xml:space="preserve">$106m 4.07% loan due April 2026 </t>
  </si>
  <si>
    <t>GB00BKLH3C27</t>
  </si>
  <si>
    <t>4B.33</t>
  </si>
  <si>
    <t xml:space="preserve">$131m 4.27% loan due April 2029 </t>
  </si>
  <si>
    <t>GB00BKLH3D34</t>
  </si>
  <si>
    <t>4B.34</t>
  </si>
  <si>
    <t xml:space="preserve">€50m 2.1% loan due April 2030 </t>
  </si>
  <si>
    <t>GB00BKLH3F57</t>
  </si>
  <si>
    <t>EUR million</t>
  </si>
  <si>
    <t>EUR private placement swapped to GBP</t>
  </si>
  <si>
    <t>4B.35</t>
  </si>
  <si>
    <t>£150m floating to index linked December 2039 Swap - Receive leg</t>
  </si>
  <si>
    <t>Swap - receiving leg</t>
  </si>
  <si>
    <t>£200mJun2026</t>
  </si>
  <si>
    <t>Floating</t>
  </si>
  <si>
    <t>Super-senior</t>
  </si>
  <si>
    <t>Overnight SONIA</t>
  </si>
  <si>
    <t>A</t>
  </si>
  <si>
    <t>See pay leg of this swap under RPI linked instruments section for accretion paydown dates. 
6 months CAS has been included with the Margin</t>
  </si>
  <si>
    <t>4B.36</t>
  </si>
  <si>
    <t>£150m floating to index linked December 2039 Swap - Pay leg</t>
  </si>
  <si>
    <t>Swap - paying leg</t>
  </si>
  <si>
    <t>Accretion paydown dates: 31 December 2029, 31 December 2034 and 31 December 2039</t>
  </si>
  <si>
    <t>4B.37</t>
  </si>
  <si>
    <t>£50m floating to index linked December 2039 Swap - Receive leg</t>
  </si>
  <si>
    <t>4B.38</t>
  </si>
  <si>
    <t>£50m floating to index linked December 2039 Swap - Pay leg</t>
  </si>
  <si>
    <t>4B.39</t>
  </si>
  <si>
    <t>£1.9m floating to index linked December 2029 Swap - Receive leg</t>
  </si>
  <si>
    <t>£63mMar2031</t>
  </si>
  <si>
    <t>See pay leg of this swap under RPI linked instruments section for accretion paydown dates.
6 months CAS has been included with the Margin</t>
  </si>
  <si>
    <t>4B.40</t>
  </si>
  <si>
    <t>£1.9m floating to index linked December 2029 Swap - Pay leg</t>
  </si>
  <si>
    <t>Accretion paydown dates: 31 December 2029 and 31 December 2039</t>
  </si>
  <si>
    <t>4B.41</t>
  </si>
  <si>
    <t>£35m floating to index linked December 2039 Swap - Receive leg</t>
  </si>
  <si>
    <t>4B.42</t>
  </si>
  <si>
    <t>£35m floating to index linked December 2039 Swap - Pay leg</t>
  </si>
  <si>
    <t>4B.43</t>
  </si>
  <si>
    <t>£1,305.7m floating rate loan facility - Class A (S)</t>
  </si>
  <si>
    <t>Loan (non-EIB)</t>
  </si>
  <si>
    <t>£1,305.7mRCF</t>
  </si>
  <si>
    <t>&lt;33.33% utilisation - 0.10%
33.33% to 66.66% - 0.20%
&gt;66.66% - 0.30%</t>
  </si>
  <si>
    <t>6 months CAS has been included with the Margin</t>
  </si>
  <si>
    <t>4B.44</t>
  </si>
  <si>
    <t>£1,305.7m floating rate loan facility - Class A (NS)</t>
  </si>
  <si>
    <t>4B.45</t>
  </si>
  <si>
    <t xml:space="preserve">$57m 2.06% bond due November 2030 </t>
  </si>
  <si>
    <t>XS2254339331</t>
  </si>
  <si>
    <t>US$ Bond swapped to GBP</t>
  </si>
  <si>
    <t>4B.46</t>
  </si>
  <si>
    <t xml:space="preserve">£100m 3.261% loan due November 2043 </t>
  </si>
  <si>
    <t>Thames Water Utilities Limited</t>
  </si>
  <si>
    <t>£100mNov2043</t>
  </si>
  <si>
    <t>4B.47</t>
  </si>
  <si>
    <t xml:space="preserve">£215m 0.38% loan due November 2032 </t>
  </si>
  <si>
    <t>£215mNov2032</t>
  </si>
  <si>
    <t>This was originally issued to EIB but there has been a transfer of lender away from EIB.</t>
  </si>
  <si>
    <t>4B.48</t>
  </si>
  <si>
    <t>£144.8m 3.44% loan due Oct 2033</t>
  </si>
  <si>
    <t>£144.8mOct2033</t>
  </si>
  <si>
    <t>4B.49</t>
  </si>
  <si>
    <t>£180.1m 0.5975% loan due Oct 2033</t>
  </si>
  <si>
    <t>£180.1mOct2033</t>
  </si>
  <si>
    <t>4B.50</t>
  </si>
  <si>
    <t xml:space="preserve">£70m 3.867% loan due March 2026 </t>
  </si>
  <si>
    <t>£70mMar2026</t>
  </si>
  <si>
    <t>4B.51</t>
  </si>
  <si>
    <t xml:space="preserve">£50m 3.875% loan due March 2026 </t>
  </si>
  <si>
    <t>£50mMar2026</t>
  </si>
  <si>
    <t>4B.52</t>
  </si>
  <si>
    <t>£20m floating rate loan due March 2026</t>
  </si>
  <si>
    <t>£20mMar2026</t>
  </si>
  <si>
    <t>This is Class B Debt. 6 months CAS has been included with the Margin</t>
  </si>
  <si>
    <t>4B.53</t>
  </si>
  <si>
    <t xml:space="preserve">£39m 3.918% loan due March 2026 </t>
  </si>
  <si>
    <t>£39mMar2026</t>
  </si>
  <si>
    <t>4B.54</t>
  </si>
  <si>
    <t>£63m floating rate loan due March 2029</t>
  </si>
  <si>
    <t>£63mMar2029</t>
  </si>
  <si>
    <t>4B.55</t>
  </si>
  <si>
    <t>£63m floating rate loan due March 2031 (S)</t>
  </si>
  <si>
    <t>4B.56</t>
  </si>
  <si>
    <t>£63m floating rate loan due March 2031 (NS)</t>
  </si>
  <si>
    <t>4B.57</t>
  </si>
  <si>
    <t>£216m 2.45% loan due April 2028 (S)</t>
  </si>
  <si>
    <t>GB00BDC5BK06</t>
  </si>
  <si>
    <t>4B.58</t>
  </si>
  <si>
    <t>£216m 2.45% loan due April 2028 (NS)</t>
  </si>
  <si>
    <t>4B.59</t>
  </si>
  <si>
    <t>£210m 2.55% loan due March 2030 (S)</t>
  </si>
  <si>
    <t>GB00BDC5BL13</t>
  </si>
  <si>
    <t>4B.60</t>
  </si>
  <si>
    <t>£210m 2.55% loan due March 2030 (NS)</t>
  </si>
  <si>
    <t>4B.61</t>
  </si>
  <si>
    <t xml:space="preserve">£40m 2.62% loan due March 2033 </t>
  </si>
  <si>
    <t>GB00BDC5BM20</t>
  </si>
  <si>
    <t>4B.62</t>
  </si>
  <si>
    <t>$285m 3.57% loan due March 2027 (S)</t>
  </si>
  <si>
    <t>GB00BDC5BJ90</t>
  </si>
  <si>
    <t>US$ private placement. Underlying swaps have matured and this debt is unhedged. Interest rate is USD.</t>
  </si>
  <si>
    <t>4B.63</t>
  </si>
  <si>
    <t>$285m 3.57% loan due March 2027 (NS)</t>
  </si>
  <si>
    <t>4B.64</t>
  </si>
  <si>
    <t>£75m fixed to index linked September 2037 Swap - Receive leg</t>
  </si>
  <si>
    <t>See pay leg of this swap under RPI linked instruments section for accretion paydown dates.</t>
  </si>
  <si>
    <t>4B.65</t>
  </si>
  <si>
    <t>£75m fixed to index linked September 2037 Swap - Pay leg</t>
  </si>
  <si>
    <t>Accretion paydown at maturity</t>
  </si>
  <si>
    <t>4B.66</t>
  </si>
  <si>
    <t>£25m fixed to index linked September 2037 Swap - Receive leg</t>
  </si>
  <si>
    <t>4B.67</t>
  </si>
  <si>
    <t>£25m fixed to index linked September 2037 Swap - Pay leg</t>
  </si>
  <si>
    <t>4B.68</t>
  </si>
  <si>
    <t>4B.69</t>
  </si>
  <si>
    <t>4B.70</t>
  </si>
  <si>
    <t>4B.71</t>
  </si>
  <si>
    <t>4B.72</t>
  </si>
  <si>
    <t>£200m fixed to index linked September 2037 Swap - Receive leg</t>
  </si>
  <si>
    <t>4B.73</t>
  </si>
  <si>
    <t>£200m fixed to index linked September 2037 Swap - Pay leg</t>
  </si>
  <si>
    <t>Accretion paydown dates: 28 September 2027, 28 September 2032 and 28 September 2037</t>
  </si>
  <si>
    <t>4B.74</t>
  </si>
  <si>
    <t>£200m fixed to index linked February 2038 Swap - Receive leg</t>
  </si>
  <si>
    <t>This leg of the swap changes to floating rate from 9 February 2032.
Annual fixed rate 6.5%.
After 9 February 2032 until maturity SONIA + 0.2766%
See pay leg of this swap under RPI linked instruments section for accretion paydown dates.</t>
  </si>
  <si>
    <t>4B.75</t>
  </si>
  <si>
    <t>£200m fixed to index linked February 2038 Swap - Pay leg</t>
  </si>
  <si>
    <t>Accretion paydown dates: 9 February 2032 and 9 February 2038</t>
  </si>
  <si>
    <t>4B.76</t>
  </si>
  <si>
    <t>£94.0m fixed to index linked August 2038 Swap - Receive leg</t>
  </si>
  <si>
    <t>4B.77</t>
  </si>
  <si>
    <t>£94.0m fixed to index linked August 2038 Swap - Pay leg</t>
  </si>
  <si>
    <t>Accretion paydown dates: 20 August 2028, 20 August 2033 and 20 August 2038</t>
  </si>
  <si>
    <t>4B.78</t>
  </si>
  <si>
    <t>£10m floating to index linked March 2026 Swap - Receive leg</t>
  </si>
  <si>
    <t>6 months CAS has been included with the Margin.
See pay leg of this swap under RPI linked instruments section for accretion paydown dates.</t>
  </si>
  <si>
    <t>4B.79</t>
  </si>
  <si>
    <t>£10m floating to index linked March 2026 Swap - Pay leg</t>
  </si>
  <si>
    <t>4B.80</t>
  </si>
  <si>
    <t>4B.81</t>
  </si>
  <si>
    <t>4B.82</t>
  </si>
  <si>
    <t>£114.8m fixed to index linked April 2058 Swap - Receive leg</t>
  </si>
  <si>
    <t>4B.83</t>
  </si>
  <si>
    <t>£114.8m fixed to index linked April 2058 Swap - Pay leg</t>
  </si>
  <si>
    <t>4B.84</t>
  </si>
  <si>
    <t>£200m floating from fixed rate March 2030 Swap - Receive leg</t>
  </si>
  <si>
    <t>4B.85</t>
  </si>
  <si>
    <t>£200m floating from fixed rate March 2030 Swap - Pay leg</t>
  </si>
  <si>
    <t>4B.86</t>
  </si>
  <si>
    <t>£100m floating from fixed rate March 2030 Swap - Receive leg</t>
  </si>
  <si>
    <t>4B.87</t>
  </si>
  <si>
    <t>£100m floating from fixed rate March 2030 Swap - Pay leg</t>
  </si>
  <si>
    <t>4B.88</t>
  </si>
  <si>
    <t>£50m floating from fixed rate March 2030 Swap - Receive leg</t>
  </si>
  <si>
    <t>4B.89</t>
  </si>
  <si>
    <t>£50m floating from fixed rate March 2030 Swap - Pay leg</t>
  </si>
  <si>
    <t>4B.90</t>
  </si>
  <si>
    <t>£150m floating from fixed rate March 2030 Swap - Receive leg</t>
  </si>
  <si>
    <t>4B.91</t>
  </si>
  <si>
    <t>£150m floating from fixed rate March 2030 Swap - Pay leg</t>
  </si>
  <si>
    <t>4B.92</t>
  </si>
  <si>
    <t>£250m floating from fixed rate March 2030 Swap - Receive leg</t>
  </si>
  <si>
    <t>4B.93</t>
  </si>
  <si>
    <t>£250m floating from fixed rate March 2030 Swap - Pay leg</t>
  </si>
  <si>
    <t>4B.94</t>
  </si>
  <si>
    <t>4B.95</t>
  </si>
  <si>
    <t>4B.96</t>
  </si>
  <si>
    <t>4B.97</t>
  </si>
  <si>
    <t>4B.98</t>
  </si>
  <si>
    <t>4B.99</t>
  </si>
  <si>
    <t>4B.100</t>
  </si>
  <si>
    <t>4B.101</t>
  </si>
  <si>
    <t>4B.102</t>
  </si>
  <si>
    <t>£43.5m floating from fixed rate March 2030 Swap - Receive leg</t>
  </si>
  <si>
    <t>4B.103</t>
  </si>
  <si>
    <t>£43.5m floating from fixed rate March 2030 Swap - Pay leg</t>
  </si>
  <si>
    <t>4B.104</t>
  </si>
  <si>
    <t>4B.105</t>
  </si>
  <si>
    <t>4B.106</t>
  </si>
  <si>
    <t>£60m floating from fixed rate March 2030 Swap - Receive leg</t>
  </si>
  <si>
    <t>XS2707822644</t>
  </si>
  <si>
    <t>4B.107</t>
  </si>
  <si>
    <t>£60m floating from fixed rate March 2030 Swap - Pay leg</t>
  </si>
  <si>
    <t>4B.108</t>
  </si>
  <si>
    <t>£40m floating from fixed rate March 2030 Swap - Receive leg</t>
  </si>
  <si>
    <t>4B.109</t>
  </si>
  <si>
    <t>£40m floating from fixed rate March 2030 Swap - Pay leg</t>
  </si>
  <si>
    <t>4B.110</t>
  </si>
  <si>
    <t>4B.111</t>
  </si>
  <si>
    <t>4B.112</t>
  </si>
  <si>
    <t>4B.113</t>
  </si>
  <si>
    <t>4B.114</t>
  </si>
  <si>
    <t>£81.9m floating from fixed rate March 2030 Swap - Receive leg</t>
  </si>
  <si>
    <t>4B.115</t>
  </si>
  <si>
    <t>£81.9m floating from fixed rate March 2030 Swap - Pay leg</t>
  </si>
  <si>
    <t>4B.116</t>
  </si>
  <si>
    <t>£101.3m floating from fixed rate March 2030 Swap - Receive leg</t>
  </si>
  <si>
    <t>4B.117</t>
  </si>
  <si>
    <t>£101.3m floating from fixed rate March 2030 Swap - Pay leg</t>
  </si>
  <si>
    <t>4B.118</t>
  </si>
  <si>
    <t>£44.0m floating from fixed rate March 2030 Swap - Receive leg</t>
  </si>
  <si>
    <t>4B.119</t>
  </si>
  <si>
    <t>£44.0m floating from fixed rate March 2030 Swap - Pay leg</t>
  </si>
  <si>
    <t>4B.120</t>
  </si>
  <si>
    <t>£200m fixed to index linked October 2029 Swap - Pay leg</t>
  </si>
  <si>
    <t>4B.121</t>
  </si>
  <si>
    <t>£200m fixed to index linked October 2029 Swap - Receive leg</t>
  </si>
  <si>
    <t>4B.122</t>
  </si>
  <si>
    <t>£100m fixed to index linked February 2029 Swap - Pay leg</t>
  </si>
  <si>
    <t>4B.123</t>
  </si>
  <si>
    <t>£100m fixed to index linked February 2029 Swap - Receive leg</t>
  </si>
  <si>
    <t>4B.124</t>
  </si>
  <si>
    <t>£250m fixed to index linked February 2029 Swap - Pay leg</t>
  </si>
  <si>
    <t>4B.125</t>
  </si>
  <si>
    <t>£250m fixed to index linked February 2029 Swap - Receive leg</t>
  </si>
  <si>
    <t>4B.126</t>
  </si>
  <si>
    <t>4B.127</t>
  </si>
  <si>
    <t>4B.128</t>
  </si>
  <si>
    <t>£100m fixed to index linked March 2029 Swap - Pay leg</t>
  </si>
  <si>
    <t>4B.129</t>
  </si>
  <si>
    <t>£100m fixed to index linked March 2029 Swap - Receive leg</t>
  </si>
  <si>
    <t>4B.130</t>
  </si>
  <si>
    <t>£100m fixed to index linked November 2029 Swap - Pay leg</t>
  </si>
  <si>
    <t>4B.131</t>
  </si>
  <si>
    <t>£100m fixed to index linked November 2029 Swap - Receive leg</t>
  </si>
  <si>
    <t>4B.132</t>
  </si>
  <si>
    <t>4B.133</t>
  </si>
  <si>
    <t>4B.134</t>
  </si>
  <si>
    <t>4B.135</t>
  </si>
  <si>
    <t>4B.136</t>
  </si>
  <si>
    <t>£150m floating to fixed rate March 2030 Swap - Pay leg</t>
  </si>
  <si>
    <t>4B.137</t>
  </si>
  <si>
    <t>£150m floating to fixed rate March 2030 Swap - Receive leg</t>
  </si>
  <si>
    <t>4B.138</t>
  </si>
  <si>
    <t>4B.139</t>
  </si>
  <si>
    <t>4B.140</t>
  </si>
  <si>
    <t>£50m floating to fixed rate March 2030 Swap - Pay leg</t>
  </si>
  <si>
    <t>4B.141</t>
  </si>
  <si>
    <t>£50m floating to fixed rate March 2030 Swap - Receive leg</t>
  </si>
  <si>
    <t>4B.142</t>
  </si>
  <si>
    <t>4B.143</t>
  </si>
  <si>
    <t>4B.144</t>
  </si>
  <si>
    <t>£200m floating to fixed rate March 2030 Swap - Pay leg</t>
  </si>
  <si>
    <t>4B.145</t>
  </si>
  <si>
    <t>£200m floating to fixed rate March 2030 Swap - Receive leg</t>
  </si>
  <si>
    <t>4B.146</t>
  </si>
  <si>
    <t>£125m floating to fixed rate March 2030 Swap - Pay leg</t>
  </si>
  <si>
    <t>4B.147</t>
  </si>
  <si>
    <t>£125m floating to fixed rate March 2030 Swap - Receive leg</t>
  </si>
  <si>
    <t>4B.148</t>
  </si>
  <si>
    <t>£81.9m floating to fixed rate March 2030 Swap - Pay leg</t>
  </si>
  <si>
    <t>4B.149</t>
  </si>
  <si>
    <t>£81.9m floating to fixed rate March 2030 Swap - Receive leg</t>
  </si>
  <si>
    <t>4B.150</t>
  </si>
  <si>
    <t>£68.0m floating to fixed rate March 2030 Swap - Pay leg</t>
  </si>
  <si>
    <t>4B.151</t>
  </si>
  <si>
    <t>£68.0m floating to fixed rate March 2030 Swap - Receive leg</t>
  </si>
  <si>
    <t>4B.152</t>
  </si>
  <si>
    <t>£33.2m floating to fixed rate March 2030 Swap - Pay leg</t>
  </si>
  <si>
    <t>4B.153</t>
  </si>
  <si>
    <t>£33.2m floating to fixed rate March 2030 Swap - Receive leg</t>
  </si>
  <si>
    <t>4B.154</t>
  </si>
  <si>
    <t>£44.0m floating to fixed rate March 2030 Swap - Pay leg</t>
  </si>
  <si>
    <t>4B.155</t>
  </si>
  <si>
    <t>£44.0m floating to fixed rate March 2030 Swap - Receive leg</t>
  </si>
  <si>
    <t>4B.156</t>
  </si>
  <si>
    <t>£25m floating to fixed rate March 2030 Swap - Pay leg</t>
  </si>
  <si>
    <t>4B.157</t>
  </si>
  <si>
    <t>£25m floating to fixed rate March 2030 Swap - Receive leg</t>
  </si>
  <si>
    <t>4B.158</t>
  </si>
  <si>
    <t>4B.159</t>
  </si>
  <si>
    <t>4B.160</t>
  </si>
  <si>
    <t>4B.161</t>
  </si>
  <si>
    <t>4B.162</t>
  </si>
  <si>
    <t>£75m floating to fixed rate March 2030 Swap - Pay leg</t>
  </si>
  <si>
    <t>4B.163</t>
  </si>
  <si>
    <t>4B.164</t>
  </si>
  <si>
    <t>4B.165</t>
  </si>
  <si>
    <t>4B.166</t>
  </si>
  <si>
    <t>4B.167</t>
  </si>
  <si>
    <t>4B.168</t>
  </si>
  <si>
    <t>4B.169</t>
  </si>
  <si>
    <t>4B.170</t>
  </si>
  <si>
    <t>£100m floating to fixed rate March 2030 Swap - Pay leg</t>
  </si>
  <si>
    <t>4B.171</t>
  </si>
  <si>
    <t>£100m floating to fixed rate March 2030 Swap - Receive leg</t>
  </si>
  <si>
    <t>4B.172</t>
  </si>
  <si>
    <t>4B.173</t>
  </si>
  <si>
    <t>4B.174</t>
  </si>
  <si>
    <t>4B.175</t>
  </si>
  <si>
    <t>4B.176</t>
  </si>
  <si>
    <t>£143.5m floating to fixed rate March 2030 Swap - Pay leg</t>
  </si>
  <si>
    <t>4B.177</t>
  </si>
  <si>
    <t>£143.5m floating to fixed rate March 2030 Swap - Receive leg</t>
  </si>
  <si>
    <t>4B.178</t>
  </si>
  <si>
    <t>4B.179</t>
  </si>
  <si>
    <t>4B.180</t>
  </si>
  <si>
    <t xml:space="preserve">$40m 1.604% bond due December 2027 </t>
  </si>
  <si>
    <t>XS2278588343</t>
  </si>
  <si>
    <t>4B.181</t>
  </si>
  <si>
    <t>£50m fixed to index linked September 2037 Swap - Receive leg</t>
  </si>
  <si>
    <t>4B.182</t>
  </si>
  <si>
    <t>£50m fixed to index linked September 2037 Swap - Pay leg</t>
  </si>
  <si>
    <t>Accretion paydown dates: 28 September 2035 and 28 September 2037</t>
  </si>
  <si>
    <t>4B.183</t>
  </si>
  <si>
    <t>4B.184</t>
  </si>
  <si>
    <t>4B.185</t>
  </si>
  <si>
    <t>4B.186</t>
  </si>
  <si>
    <t>4B.187</t>
  </si>
  <si>
    <t>£40m fixed to index linked September 2037 Swap - Receive leg</t>
  </si>
  <si>
    <t>4B.188</t>
  </si>
  <si>
    <t>£40m fixed to index linked September 2037 Swap - Pay leg</t>
  </si>
  <si>
    <t>4B.189</t>
  </si>
  <si>
    <t>4B.190</t>
  </si>
  <si>
    <t>4B.191</t>
  </si>
  <si>
    <t>£30m fixed to index linked September 2037 Swap - Receive leg</t>
  </si>
  <si>
    <t>4B.192</t>
  </si>
  <si>
    <t>£30m fixed to index linked September 2037 Swap - Pay leg</t>
  </si>
  <si>
    <t>4B.193</t>
  </si>
  <si>
    <t>4B.194</t>
  </si>
  <si>
    <t>4B.195</t>
  </si>
  <si>
    <t>£50m fixed to index linked January 2029 Swap - Pay leg</t>
  </si>
  <si>
    <t>4B.196</t>
  </si>
  <si>
    <t>£50m fixed to index linked January 2029 Swap - Receive leg</t>
  </si>
  <si>
    <t>4B.197</t>
  </si>
  <si>
    <t>£50m fixed to index linked February 2029 Swap - Pay leg</t>
  </si>
  <si>
    <t>4B.198</t>
  </si>
  <si>
    <t>£50m fixed to index linked February 2029 Swap - Receive leg</t>
  </si>
  <si>
    <t>4B.199</t>
  </si>
  <si>
    <t>£200m floating rate loan due June 2026</t>
  </si>
  <si>
    <t>4B.200</t>
  </si>
  <si>
    <t xml:space="preserve">€575m 0.875% bond due January 2028 </t>
  </si>
  <si>
    <t>XS2438026440</t>
  </si>
  <si>
    <t>EUR Bond swapped to GBP</t>
  </si>
  <si>
    <t>4B.201</t>
  </si>
  <si>
    <t xml:space="preserve">€575m 1.25% bond due January 2032 </t>
  </si>
  <si>
    <t>XS2438026366</t>
  </si>
  <si>
    <t>4B.202</t>
  </si>
  <si>
    <t>£100m floating rate loan due May 2029</t>
  </si>
  <si>
    <t>£100mMay2029</t>
  </si>
  <si>
    <t>N/A</t>
  </si>
  <si>
    <t>4B.203</t>
  </si>
  <si>
    <t>£100m floating to index linked July 2039 Swap - Pay leg</t>
  </si>
  <si>
    <t>Accretion paydown dates: 18 July 2032 and 18 July 2039</t>
  </si>
  <si>
    <t>4B.204</t>
  </si>
  <si>
    <t>£100m floating to index linked July 2039 Swap - Receive leg</t>
  </si>
  <si>
    <t>4B.205</t>
  </si>
  <si>
    <t xml:space="preserve">£100m floating rate loan due September 2028 </t>
  </si>
  <si>
    <t>£100mSep2028</t>
  </si>
  <si>
    <t>4B.206</t>
  </si>
  <si>
    <t>£100m floating to index linked February 2060 Swap - Receive leg</t>
  </si>
  <si>
    <t>4B.207</t>
  </si>
  <si>
    <t>£100m floating to index linked February 2060 Swap - Pay leg</t>
  </si>
  <si>
    <t>Accretion paydown dates: 17 February 2030, 17 February 2035, 17 February 2040, 17 February 2045, 17 February 2050, 17 February 2055 and 17 February 2060</t>
  </si>
  <si>
    <t>4B.208</t>
  </si>
  <si>
    <t>£50m floating rate loan due August 2025</t>
  </si>
  <si>
    <t>£50mAug2025</t>
  </si>
  <si>
    <t>4B.209</t>
  </si>
  <si>
    <t>£150m floating rate loan due April 2029 (NS)</t>
  </si>
  <si>
    <t>£150mApr2029</t>
  </si>
  <si>
    <t>4B.210</t>
  </si>
  <si>
    <t>£150m floating rate loan due April 2029 (S)</t>
  </si>
  <si>
    <t>4B.211</t>
  </si>
  <si>
    <t>£6.4m floating to fixed rate March 2030 Swap - Pay leg</t>
  </si>
  <si>
    <t>4B.212</t>
  </si>
  <si>
    <t>£6.4m floating to fixed rate March 2030 Swap - Receive leg</t>
  </si>
  <si>
    <t>4B.213</t>
  </si>
  <si>
    <t>£63m floating to index linked December 2029 Swap - Receive leg</t>
  </si>
  <si>
    <t>4B.214</t>
  </si>
  <si>
    <t>£63m floating to index linked December 2029 Swap - Pay leg</t>
  </si>
  <si>
    <t>4B.215</t>
  </si>
  <si>
    <t>£47.6m floating to fixed rate March 2030 Swap - Pay leg</t>
  </si>
  <si>
    <t>4B.216</t>
  </si>
  <si>
    <t>£47.6m floating to fixed rate March 2030 Swap - Receive leg</t>
  </si>
  <si>
    <t>4B.217</t>
  </si>
  <si>
    <t>$81m 5.30% loan due Novemeber 2037</t>
  </si>
  <si>
    <t>$81mNov2037</t>
  </si>
  <si>
    <t>4B.218</t>
  </si>
  <si>
    <t>$95m 4.89% loan due Novemeber 2029</t>
  </si>
  <si>
    <t>$95mNov2029</t>
  </si>
  <si>
    <t>4B.219</t>
  </si>
  <si>
    <t>$256m 5.01% loan due Novemeber 2032</t>
  </si>
  <si>
    <t>$256mNov2032</t>
  </si>
  <si>
    <t>4B.220</t>
  </si>
  <si>
    <t>£18m 4.80% loan due Novemeber 2029</t>
  </si>
  <si>
    <t>£18mNov2029</t>
  </si>
  <si>
    <t>4B.221</t>
  </si>
  <si>
    <t>£150m 4.94% loan due Novemeber 2037</t>
  </si>
  <si>
    <t>£150mNov2037</t>
  </si>
  <si>
    <t>4B.222</t>
  </si>
  <si>
    <t>£90m 5.12% loan due Novemeber 2042</t>
  </si>
  <si>
    <t>£90mNov2042</t>
  </si>
  <si>
    <t>4B.223</t>
  </si>
  <si>
    <t>€650m 4.00% bond due April 2027</t>
  </si>
  <si>
    <t>XS2576550326</t>
  </si>
  <si>
    <t>4B.224</t>
  </si>
  <si>
    <t>€1000m 4.375% bond due January 2031</t>
  </si>
  <si>
    <t>XS2576550672</t>
  </si>
  <si>
    <t>4B.225</t>
  </si>
  <si>
    <t>£65m floating rate loan facility - Class B</t>
  </si>
  <si>
    <t>£65mDec2027</t>
  </si>
  <si>
    <t>4B.226</t>
  </si>
  <si>
    <t>£98.5m floating rate loan facility - Class A</t>
  </si>
  <si>
    <t>£98.5mDec2029</t>
  </si>
  <si>
    <t>4B.227</t>
  </si>
  <si>
    <t>£80.0m floating rate loan facility - Class A</t>
  </si>
  <si>
    <t>£80mMay2028</t>
  </si>
  <si>
    <t>0.2% of the utilisation</t>
  </si>
  <si>
    <t>4B.228</t>
  </si>
  <si>
    <t>£725.0m floating rate loan facility - Class A</t>
  </si>
  <si>
    <t>£725mMay2028</t>
  </si>
  <si>
    <t>=&lt;50% utilisation - 0.6%
&gt;50% - 1.1%</t>
  </si>
  <si>
    <t>4B.229</t>
  </si>
  <si>
    <t>£250m fixed to index linked November 2032 Swap - Receive leg</t>
  </si>
  <si>
    <t>4B.230</t>
  </si>
  <si>
    <t>£250m fixed to index linked November 2032 Swap - Pay leg</t>
  </si>
  <si>
    <t>4B.231</t>
  </si>
  <si>
    <t>£200m fixed to index linked November 2032 Swap - Receive leg</t>
  </si>
  <si>
    <t>4B.232</t>
  </si>
  <si>
    <t>£200m fixed to index linked November 2032 Swap - Pay leg</t>
  </si>
  <si>
    <t>4B.233</t>
  </si>
  <si>
    <t>£100m fixed to index linked November 2032 Swap - Receive leg</t>
  </si>
  <si>
    <t>4B.234</t>
  </si>
  <si>
    <t>£100m fixed to index linked November 2032 Swap - Pay leg</t>
  </si>
  <si>
    <t>4B.235</t>
  </si>
  <si>
    <t>£50m fixed to index linked November 2032 Swap - Receive leg</t>
  </si>
  <si>
    <t>4B.236</t>
  </si>
  <si>
    <t>£50m fixed to index linked November 2032 Swap - Pay leg</t>
  </si>
  <si>
    <t>4B.237</t>
  </si>
  <si>
    <t>4B.238</t>
  </si>
  <si>
    <t>4B.239</t>
  </si>
  <si>
    <t>4B.240</t>
  </si>
  <si>
    <t>4B.241</t>
  </si>
  <si>
    <t>£300m fixed to index linked November 2032 Swap - Receive leg</t>
  </si>
  <si>
    <t>4B.242</t>
  </si>
  <si>
    <t>£300m fixed to index linked November 2032 Swap - Pay leg</t>
  </si>
  <si>
    <t>4B.243</t>
  </si>
  <si>
    <t>£300m 8.250% bond due April 2040 (S)</t>
  </si>
  <si>
    <t>4B.244</t>
  </si>
  <si>
    <t>£300m 8.250% bond due April 2040 (NS)</t>
  </si>
  <si>
    <t>4B.245</t>
  </si>
  <si>
    <t>£275m 7.125% bond due April 2031</t>
  </si>
  <si>
    <t>XS2755443020</t>
  </si>
  <si>
    <t>4B.246</t>
  </si>
  <si>
    <t>£575m 7.750% bond due April 2044</t>
  </si>
  <si>
    <t>XS2755443376</t>
  </si>
  <si>
    <t>4B.247</t>
  </si>
  <si>
    <t>£21.5m consent fee loan due March 2027</t>
  </si>
  <si>
    <t>£21.5mCFloanMar2027</t>
  </si>
  <si>
    <t>Includes £9.3 million Super Senior Debt and £0.3 million Class B Debt</t>
  </si>
  <si>
    <t>4B.248</t>
  </si>
  <si>
    <t>£102.1m consent fee bond due March 2027</t>
  </si>
  <si>
    <t>£102.1mCFbondMAr2027</t>
  </si>
  <si>
    <t>Includes £1.9 million Super Senior Debt and £0.7 million Class B Debt</t>
  </si>
  <si>
    <t>4B.249</t>
  </si>
  <si>
    <t>Bank overdraft</t>
  </si>
  <si>
    <t>Overdraft</t>
  </si>
  <si>
    <t>BankOverdraft</t>
  </si>
  <si>
    <t>Bank overdraft as at 31 March 2025 reflects the impact of committed external payments where cash settlement occurred on 1st April 2025. This is an accounting overdraft and not actual overdraft, no interest is incurred hence 0.0% interest rate. All other columns have been left blank due to this being an accounting only overdraft.</t>
  </si>
  <si>
    <t>4B.250</t>
  </si>
  <si>
    <t>£1,208.3m Consent Fees Derivative</t>
  </si>
  <si>
    <t>£1,208.3mCFDerivative</t>
  </si>
  <si>
    <t>D</t>
  </si>
  <si>
    <t>Consent Fees Accounting Derivative, does not hedge any debt. Underlying instrument type (Pre swap) and Post swap type (combined instruments ) has been left blank. There is an additional one-off 3% fee payable but timing is uncertain</t>
  </si>
  <si>
    <t>4B.251</t>
  </si>
  <si>
    <t>4B.252</t>
  </si>
  <si>
    <t>£211.8m Consent Fees Derivative</t>
  </si>
  <si>
    <t>£211.8mCFDerivative</t>
  </si>
  <si>
    <t>4B.253</t>
  </si>
  <si>
    <t>4B.254</t>
  </si>
  <si>
    <t>£1.5bn TWSSI facility</t>
  </si>
  <si>
    <t>Thames Water Super Senior Issuer plc</t>
  </si>
  <si>
    <t>£1.5bnTWSSI</t>
  </si>
  <si>
    <t>4B.255</t>
  </si>
  <si>
    <t>Lease Site - Shalford WTW</t>
  </si>
  <si>
    <t>Finance lease</t>
  </si>
  <si>
    <t>4B.256</t>
  </si>
  <si>
    <t>Lease Site - Walnut Court Parking/Kembrey Park</t>
  </si>
  <si>
    <t>4B.257</t>
  </si>
  <si>
    <t>Lease vehicle - BG70RJY</t>
  </si>
  <si>
    <t>4B.258</t>
  </si>
  <si>
    <t>Lease vehicle - BU70VEH</t>
  </si>
  <si>
    <t>4B.259</t>
  </si>
  <si>
    <t>Lease vehicle - BG70RYM</t>
  </si>
  <si>
    <t>4B.260</t>
  </si>
  <si>
    <t>Lease vehicle - BG20LHL</t>
  </si>
  <si>
    <t>4B.261</t>
  </si>
  <si>
    <t>Lease vehicle - BU20KTK</t>
  </si>
  <si>
    <t>4B.262</t>
  </si>
  <si>
    <t>Lease vehicle - BU20KTT</t>
  </si>
  <si>
    <t>4B.263</t>
  </si>
  <si>
    <t>Lease Site - Camb Ave Slough Parking</t>
  </si>
  <si>
    <t>4B.264</t>
  </si>
  <si>
    <t>4B.265</t>
  </si>
  <si>
    <t>4B.266</t>
  </si>
  <si>
    <t>Lease Site - Camb Ave Slough</t>
  </si>
  <si>
    <t>Base Rate</t>
  </si>
  <si>
    <t>4B.267</t>
  </si>
  <si>
    <t>Lease Site - Didcot</t>
  </si>
  <si>
    <t>4B.268</t>
  </si>
  <si>
    <t>Lease Site - Spencer House</t>
  </si>
  <si>
    <t>4B.269</t>
  </si>
  <si>
    <t>Lease Site - Crystal Palace</t>
  </si>
  <si>
    <t>4B.270</t>
  </si>
  <si>
    <t>Lease Site - Hampton Court</t>
  </si>
  <si>
    <t>4B.271</t>
  </si>
  <si>
    <t>Lease Site - Rosebery Avenue Borehole</t>
  </si>
  <si>
    <t>4B.272</t>
  </si>
  <si>
    <t>4B.273</t>
  </si>
  <si>
    <t>4B.274</t>
  </si>
  <si>
    <t>Lease Site - Blackworth Ind Est</t>
  </si>
  <si>
    <t>4B.275</t>
  </si>
  <si>
    <t>Lease Site - Bernie Grants Art Centre Borehole</t>
  </si>
  <si>
    <t>4B.276</t>
  </si>
  <si>
    <t>4B.277</t>
  </si>
  <si>
    <t>Lease Site - Clearwater Court</t>
  </si>
  <si>
    <t>4B.278</t>
  </si>
  <si>
    <t>Lease Site - Kemble Court</t>
  </si>
  <si>
    <t>4B.279</t>
  </si>
  <si>
    <t>4B.280</t>
  </si>
  <si>
    <t>Lease Site - Walnut Court</t>
  </si>
  <si>
    <t>4B.281</t>
  </si>
  <si>
    <t>Lease Site - Didcot 2</t>
  </si>
  <si>
    <t>4B.282</t>
  </si>
  <si>
    <t>4B.283</t>
  </si>
  <si>
    <t>Lease Site - Tanner Street Borehole</t>
  </si>
  <si>
    <t>4B.284</t>
  </si>
  <si>
    <t>Lease Site - Bluebell Ave Borehole</t>
  </si>
  <si>
    <t>4B.285</t>
  </si>
  <si>
    <t>Lease Site - Cremorne Wharf</t>
  </si>
  <si>
    <t>4B.286</t>
  </si>
  <si>
    <t>Lease Site - Tideway Tunnel</t>
  </si>
  <si>
    <t>4B.287</t>
  </si>
  <si>
    <t>Lease Site - Nine Elms</t>
  </si>
  <si>
    <t>4B.288</t>
  </si>
  <si>
    <t>Lease Site - Chelsea Embankment forshore and bed of the river Thames</t>
  </si>
  <si>
    <t>4B.289</t>
  </si>
  <si>
    <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</si>
  <si>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</si>
  <si>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</si>
  <si>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</si>
  <si>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</si>
  <si>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</si>
  <si>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</si>
  <si>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</si>
  <si>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</si>
  <si>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</si>
  <si>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</si>
  <si>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</si>
  <si>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</si>
  <si>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</si>
  <si>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</si>
  <si>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</si>
  <si>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</si>
  <si>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</si>
  <si>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</si>
  <si>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</si>
  <si>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</si>
  <si>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</si>
  <si>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</si>
  <si>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</si>
  <si>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</si>
  <si>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</si>
  <si>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</si>
  <si>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</si>
  <si>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</si>
  <si>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</si>
  <si>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</si>
  <si>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</si>
  <si>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</si>
  <si>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</si>
  <si>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</si>
  <si>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</si>
  <si>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</si>
  <si>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</si>
  <si>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</si>
  <si>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</si>
  <si>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</si>
  <si>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</si>
  <si>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</si>
  <si>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</si>
  <si>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</si>
  <si>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</si>
  <si>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</si>
  <si>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</si>
  <si>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</si>
  <si>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</si>
  <si>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</si>
  <si>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</si>
  <si>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</si>
  <si>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</si>
  <si>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</si>
  <si>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</si>
  <si>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</si>
  <si>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</si>
  <si>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</si>
  <si>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</si>
  <si>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</si>
  <si>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</si>
  <si>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</si>
  <si>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</si>
  <si>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</si>
  <si>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</si>
  <si>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</si>
  <si>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</si>
  <si>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</si>
  <si>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</si>
  <si>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</si>
  <si>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</si>
  <si>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</si>
  <si>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</si>
  <si>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</si>
  <si>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</si>
  <si>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</si>
  <si>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</si>
  <si>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</si>
  <si>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</si>
  <si>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</si>
  <si>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</si>
  <si>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</si>
  <si>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</si>
  <si>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</si>
  <si>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</si>
  <si>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</si>
  <si>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</si>
  <si>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</si>
  <si>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</si>
  <si>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</si>
  <si>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</si>
  <si>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</si>
  <si>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</si>
  <si>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</si>
  <si>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</si>
  <si>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</si>
  <si>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</si>
  <si>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</si>
  <si>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</si>
  <si>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</si>
  <si>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</si>
  <si>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</si>
  <si>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</si>
  <si>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</si>
  <si>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</si>
  <si>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</si>
  <si>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</si>
  <si>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</si>
  <si>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</si>
  <si>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</si>
  <si>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</si>
  <si>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</si>
  <si>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</si>
  <si>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</si>
  <si>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</si>
  <si>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</si>
  <si>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</si>
  <si>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</si>
  <si>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</si>
  <si>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</si>
  <si>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</si>
  <si>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</si>
  <si>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</si>
  <si>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</si>
  <si>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</si>
  <si>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</si>
  <si>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</si>
  <si>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</si>
  <si>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</si>
  <si>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</si>
  <si>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</si>
  <si>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</si>
  <si>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</si>
  <si>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</si>
  <si>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</si>
  <si>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</si>
  <si>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</si>
  <si>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</si>
  <si>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</si>
  <si>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</si>
  <si>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</si>
  <si>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</si>
  <si>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</si>
  <si>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</si>
  <si>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</si>
  <si>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</si>
  <si>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</si>
  <si>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</si>
  <si>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</si>
  <si>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</si>
  <si>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</si>
  <si>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</si>
  <si>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Notes</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</si>
  <si>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</si>
  <si>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</si>
  <si>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</si>
  <si>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</si>
  <si>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</si>
  <si>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</si>
  <si>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</si>
  <si>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</si>
  <si>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</si>
  <si>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</si>
  <si>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</si>
  <si>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</si>
  <si>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</si>
  <si>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</si>
  <si>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</si>
  <si>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</si>
  <si>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</si>
  <si>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</si>
  <si>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</si>
  <si>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</si>
  <si>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</si>
  <si>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</si>
  <si>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</si>
  <si>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</si>
  <si>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</si>
  <si>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</si>
  <si>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</si>
  <si>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</si>
  <si>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</si>
  <si>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</si>
  <si>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</si>
  <si>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</si>
  <si>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</si>
  <si>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</si>
  <si>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</si>
  <si>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</si>
  <si>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</si>
  <si>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</si>
  <si>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</si>
  <si>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</si>
  <si>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</si>
  <si>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</si>
  <si>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</si>
  <si>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</si>
  <si>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</si>
  <si>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</si>
  <si>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</si>
  <si>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</si>
  <si>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</si>
  <si>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</si>
  <si>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</si>
  <si>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</si>
  <si>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</si>
  <si>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</si>
  <si>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</si>
  <si>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</si>
  <si>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</si>
  <si>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</si>
  <si>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</si>
  <si>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</si>
  <si>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</si>
  <si>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</si>
  <si>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</si>
  <si>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</si>
  <si>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</si>
  <si>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</si>
  <si>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</si>
  <si>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</si>
  <si>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</si>
  <si>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</si>
  <si>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</si>
  <si>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</si>
  <si>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</si>
  <si>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</si>
  <si>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</si>
  <si>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</si>
  <si>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</si>
  <si>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</si>
  <si>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</si>
  <si>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</si>
  <si>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</si>
  <si>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</si>
  <si>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</si>
  <si>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</si>
  <si>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</si>
  <si>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</si>
  <si>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</si>
  <si>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</si>
  <si>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</si>
  <si>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</si>
  <si>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</si>
  <si>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</si>
  <si>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</si>
  <si>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</si>
  <si>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</si>
  <si>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</si>
  <si>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</si>
  <si>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</si>
  <si>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</si>
  <si>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</si>
  <si>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</si>
  <si>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</si>
  <si>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</si>
  <si>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</si>
  <si>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</si>
  <si>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</si>
  <si>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</si>
  <si>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</si>
  <si>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</si>
  <si>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</si>
  <si>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</si>
  <si>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</si>
  <si>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</si>
  <si>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</si>
  <si>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</si>
  <si>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</si>
  <si>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</si>
  <si>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</si>
  <si>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</si>
  <si>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</si>
  <si>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</si>
  <si>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</si>
  <si>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</si>
  <si>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</si>
  <si>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</si>
  <si>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</si>
  <si>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</si>
  <si>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</si>
  <si>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</si>
  <si>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</si>
  <si>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</si>
  <si>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</si>
  <si>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</si>
  <si>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</si>
  <si>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</si>
  <si>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</si>
  <si>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</si>
  <si>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</si>
  <si>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</si>
  <si>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</si>
  <si>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</si>
  <si>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</si>
  <si>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</si>
  <si>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</si>
  <si>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</si>
  <si>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</si>
  <si>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</si>
  <si>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</si>
  <si>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</si>
  <si>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</si>
  <si>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</si>
  <si>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</si>
  <si>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</si>
  <si>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</si>
  <si>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</si>
  <si>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</si>
  <si>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</si>
  <si>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</si>
  <si>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</si>
  <si>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</si>
  <si>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</si>
  <si>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</si>
  <si>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</si>
  <si>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</si>
  <si>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</si>
  <si>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</si>
  <si>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</si>
  <si>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</si>
  <si>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</si>
  <si>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</si>
  <si>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</si>
  <si>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</si>
  <si>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</si>
  <si>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</si>
  <si>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</si>
  <si>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</si>
  <si>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</si>
  <si>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</si>
  <si>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</si>
  <si>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</si>
  <si>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</si>
  <si>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</si>
  <si>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</si>
  <si>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</si>
  <si>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</si>
  <si>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</si>
  <si>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</si>
  <si>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</si>
  <si>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</si>
  <si>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</si>
  <si>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</si>
  <si>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</si>
  <si>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</si>
  <si>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</si>
  <si>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</si>
  <si>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</si>
  <si>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</si>
  <si>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</si>
  <si>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</si>
  <si>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</si>
  <si>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</si>
  <si>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</si>
  <si>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</si>
  <si>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</si>
  <si>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</si>
  <si>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</si>
  <si>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</si>
  <si>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</si>
  <si>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</si>
  <si>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</si>
  <si>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</si>
  <si>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</si>
  <si>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</si>
  <si>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</si>
  <si>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</si>
  <si>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</si>
  <si>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</si>
  <si>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</si>
  <si>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</si>
  <si>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</si>
  <si>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</si>
  <si>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</si>
  <si>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</si>
  <si>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</si>
  <si>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</si>
  <si>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</si>
  <si>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</si>
  <si>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</si>
  <si>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</si>
  <si>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</si>
  <si>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</si>
  <si>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</si>
  <si>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</si>
  <si>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</si>
  <si>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</si>
  <si>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</si>
  <si>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</si>
  <si>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</si>
  <si>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</si>
  <si>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</si>
  <si>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</si>
  <si>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</si>
  <si>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</si>
  <si>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</si>
  <si>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</si>
  <si>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</si>
  <si>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</si>
  <si>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</si>
  <si>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</si>
  <si>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</si>
  <si>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</si>
  <si>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</si>
  <si>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</si>
  <si>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</si>
  <si>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</si>
  <si>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</si>
  <si>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</si>
  <si>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</si>
  <si>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</si>
  <si>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</si>
  <si>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</si>
  <si>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</si>
  <si>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</si>
  <si>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</si>
  <si>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</si>
  <si>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</si>
  <si>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</si>
  <si>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</si>
  <si>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</si>
  <si>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</si>
  <si>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</si>
  <si>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</si>
  <si>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</si>
  <si>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</si>
  <si>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</si>
  <si>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</si>
  <si>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</si>
  <si>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</si>
  <si>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</si>
  <si>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</si>
  <si>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</si>
  <si>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</si>
  <si>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</si>
  <si>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</si>
  <si>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</si>
  <si>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</si>
  <si>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</si>
  <si>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</si>
  <si>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</si>
  <si>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</si>
  <si>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</si>
  <si>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</si>
  <si>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</si>
  <si>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</si>
  <si>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</si>
  <si>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</si>
  <si>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</si>
  <si>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</si>
  <si>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</si>
  <si>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</si>
  <si>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</si>
  <si>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</si>
  <si>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</si>
  <si>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</si>
  <si>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</si>
  <si>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</si>
  <si>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</si>
  <si>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</si>
  <si>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</si>
  <si>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</si>
  <si>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</si>
  <si>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</si>
  <si>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</si>
  <si>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</si>
  <si>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</si>
  <si>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</si>
  <si>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</si>
  <si>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</si>
  <si>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</si>
  <si>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</si>
  <si>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</si>
  <si>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</si>
  <si>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</si>
  <si>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</si>
  <si>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</si>
  <si>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</si>
  <si>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</si>
  <si>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</si>
  <si>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</si>
  <si>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</si>
  <si>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</si>
  <si>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</si>
  <si>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</si>
  <si>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</si>
  <si>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</si>
  <si>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</si>
  <si>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</si>
  <si>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</si>
  <si>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</si>
  <si>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</si>
  <si>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</si>
  <si>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</si>
  <si>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</si>
  <si>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</si>
  <si>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</si>
  <si>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</si>
  <si>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</si>
  <si>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</si>
  <si>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</si>
  <si>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</si>
  <si>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</si>
  <si>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</si>
  <si>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</si>
  <si>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</si>
  <si>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</si>
  <si>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</si>
  <si>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</si>
  <si>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</si>
  <si>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</si>
  <si>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</si>
  <si>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</si>
  <si>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</si>
  <si>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</si>
  <si>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</si>
  <si>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</si>
  <si>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</si>
  <si>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</si>
  <si>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</si>
  <si>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</si>
  <si>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</si>
  <si>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</si>
  <si>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</si>
  <si>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</si>
  <si>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</si>
  <si>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</si>
  <si>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</si>
  <si>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</si>
  <si>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</si>
  <si>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</si>
  <si>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</si>
  <si>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</si>
  <si>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</si>
  <si>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</si>
  <si>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</si>
  <si>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</si>
  <si>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</si>
  <si>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</si>
  <si>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</si>
  <si>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</si>
  <si>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</si>
  <si>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</si>
  <si>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</si>
  <si>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</si>
  <si>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</si>
  <si>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</si>
  <si>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</si>
  <si>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</si>
  <si>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</si>
  <si>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</si>
  <si>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</si>
  <si>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</si>
  <si>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</si>
  <si>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</si>
  <si>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</si>
  <si>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</si>
  <si>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</si>
  <si>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</si>
  <si>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</si>
  <si>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</si>
  <si>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</si>
  <si>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</si>
  <si>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</si>
  <si>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</si>
  <si>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</si>
  <si>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</si>
  <si>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</si>
  <si>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</si>
  <si>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</si>
  <si>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</si>
  <si>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</si>
  <si>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</si>
  <si>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</si>
  <si>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</si>
  <si>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</si>
  <si>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</si>
  <si>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</si>
  <si>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</si>
  <si>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</si>
  <si>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</si>
  <si>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</si>
  <si>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</si>
  <si>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</si>
  <si>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</si>
  <si>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</si>
  <si>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</si>
  <si>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</si>
  <si>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</si>
  <si>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</si>
  <si>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</si>
  <si>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</si>
  <si>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</si>
  <si>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</si>
  <si>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</si>
  <si>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</si>
  <si>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</si>
  <si>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</si>
  <si>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</si>
  <si>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</si>
  <si>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</si>
  <si>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</si>
  <si>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</si>
  <si>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</si>
  <si>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</si>
  <si>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</si>
  <si>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</si>
  <si>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</si>
  <si>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</si>
  <si>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</si>
  <si>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</si>
  <si>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</si>
  <si>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</si>
  <si>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</si>
  <si>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</si>
  <si>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</si>
  <si>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</si>
  <si>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</si>
  <si>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</si>
  <si>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</si>
  <si>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</si>
  <si>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</si>
  <si>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</si>
  <si>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</si>
  <si>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</si>
  <si>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</si>
  <si>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</si>
  <si>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</si>
  <si>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</si>
  <si>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</si>
  <si>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</si>
  <si>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</si>
  <si>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</si>
  <si>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</si>
  <si>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</si>
  <si>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4D.19</t>
  </si>
  <si>
    <t>Item 1</t>
  </si>
  <si>
    <t>BP3357001WR</t>
  </si>
  <si>
    <t>BP3357001RWT</t>
  </si>
  <si>
    <t>BP3357001RWS</t>
  </si>
  <si>
    <t>BP3357001WT</t>
  </si>
  <si>
    <t>BP3357001TWD</t>
  </si>
  <si>
    <t>BP3357001CAW</t>
  </si>
  <si>
    <t>4D.20</t>
  </si>
  <si>
    <t>Item 2</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</si>
  <si>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</si>
  <si>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</si>
  <si>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</si>
  <si>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</si>
  <si>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</si>
  <si>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</si>
  <si>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</si>
  <si>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</si>
  <si>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</si>
  <si>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</si>
  <si>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</si>
  <si>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</si>
  <si>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</si>
  <si>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</si>
  <si>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</si>
  <si>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</si>
  <si>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</si>
  <si>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</si>
  <si>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</si>
  <si>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</si>
  <si>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</si>
  <si>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</si>
  <si>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</si>
  <si>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</si>
  <si>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</si>
  <si>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</si>
  <si>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</si>
  <si>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</si>
  <si>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</si>
  <si>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</si>
  <si>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</si>
  <si>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</si>
  <si>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</si>
  <si>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</si>
  <si>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</si>
  <si>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</si>
  <si>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</si>
  <si>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</si>
  <si>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</si>
  <si>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</si>
  <si>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</si>
  <si>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</si>
  <si>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</si>
  <si>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</si>
  <si>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</si>
  <si>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</si>
  <si>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</si>
  <si>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</si>
  <si>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</si>
  <si>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</si>
  <si>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</si>
  <si>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</si>
  <si>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</si>
  <si>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</si>
  <si>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</si>
  <si>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</si>
  <si>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</si>
  <si>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</si>
  <si>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</si>
  <si>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</si>
  <si>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</si>
  <si>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</si>
  <si>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</si>
  <si>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</si>
  <si>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</si>
  <si>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</si>
  <si>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</si>
  <si>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</si>
  <si>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</si>
  <si>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</si>
  <si>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</si>
  <si>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</si>
  <si>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</si>
  <si>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</si>
  <si>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</si>
  <si>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</si>
  <si>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</si>
  <si>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</si>
  <si>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</si>
  <si>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</si>
  <si>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</si>
  <si>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</si>
  <si>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</si>
  <si>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</si>
  <si>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</si>
  <si>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</si>
  <si>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</si>
  <si>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</si>
  <si>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</si>
  <si>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</si>
  <si>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</si>
  <si>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</si>
  <si>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</si>
  <si>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</si>
  <si>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</si>
  <si>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</si>
  <si>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</si>
  <si>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</si>
  <si>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</si>
  <si>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</si>
  <si>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</si>
  <si>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</si>
  <si>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</si>
  <si>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</si>
  <si>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</si>
  <si>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</si>
  <si>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</si>
  <si>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</si>
  <si>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</si>
  <si>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</si>
  <si>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</si>
  <si>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</si>
  <si>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</si>
  <si>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</si>
  <si>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</si>
  <si>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</si>
  <si>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</si>
  <si>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</si>
  <si>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</si>
  <si>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</si>
  <si>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</si>
  <si>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</si>
  <si>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</si>
  <si>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</si>
  <si>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</si>
  <si>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</si>
  <si>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</si>
  <si>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</si>
  <si>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</si>
  <si>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</si>
  <si>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</si>
  <si>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</si>
  <si>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</si>
  <si>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</si>
  <si>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</si>
  <si>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</si>
  <si>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</si>
  <si>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</si>
  <si>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</si>
  <si>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</si>
  <si>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</si>
  <si>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</si>
  <si>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</si>
  <si>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</si>
  <si>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</si>
  <si>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</si>
  <si>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</si>
  <si>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</si>
  <si>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</si>
  <si>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</si>
  <si>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</si>
  <si>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</si>
  <si>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</si>
  <si>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</si>
  <si>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</si>
  <si>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</si>
  <si>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</si>
  <si>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</si>
  <si>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</si>
  <si>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</si>
  <si>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</si>
  <si>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</si>
  <si>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</si>
  <si>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</si>
  <si>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</si>
  <si>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</si>
  <si>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</si>
  <si>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</si>
  <si>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</si>
  <si>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</si>
  <si>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</si>
  <si>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</si>
  <si>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</si>
  <si>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</si>
  <si>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</si>
  <si>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</si>
  <si>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</si>
  <si>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</si>
  <si>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</si>
  <si>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</si>
  <si>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</si>
  <si>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</si>
  <si>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</si>
  <si>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</si>
  <si>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</si>
  <si>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</si>
  <si>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</si>
  <si>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</si>
  <si>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</si>
  <si>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</si>
  <si>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</si>
  <si>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</si>
  <si>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</si>
  <si>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</si>
  <si>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</si>
  <si>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</si>
  <si>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</si>
  <si>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</si>
  <si>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</si>
  <si>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</si>
  <si>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</si>
  <si>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</si>
  <si>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</si>
  <si>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</si>
  <si>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</si>
  <si>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</si>
  <si>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</si>
  <si>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</si>
  <si>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</si>
  <si>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</si>
  <si>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</si>
  <si>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</si>
  <si>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</si>
  <si>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</si>
  <si>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</si>
  <si>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</si>
  <si>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</si>
  <si>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</si>
  <si>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</si>
  <si>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</si>
  <si>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</si>
  <si>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</si>
  <si>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</si>
  <si>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</si>
  <si>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</si>
  <si>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</si>
  <si>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</si>
  <si>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</si>
  <si>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</si>
  <si>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</si>
  <si>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</si>
  <si>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</si>
  <si>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</si>
  <si>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</si>
  <si>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</si>
  <si>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</si>
  <si>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</si>
  <si>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</si>
  <si>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</si>
  <si>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</si>
  <si>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</si>
  <si>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</si>
  <si>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</si>
  <si>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</si>
  <si>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</si>
  <si>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</si>
  <si>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</si>
  <si>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</si>
  <si>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</si>
  <si>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</si>
  <si>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</si>
  <si>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</si>
  <si>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</si>
  <si>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</si>
  <si>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</si>
  <si>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</si>
  <si>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</si>
  <si>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</si>
  <si>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</si>
  <si>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</si>
  <si>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</si>
  <si>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</si>
  <si>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</si>
  <si>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</si>
  <si>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</si>
  <si>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</si>
  <si>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</si>
  <si>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</si>
  <si>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</si>
  <si>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</si>
  <si>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</si>
  <si>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</si>
  <si>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</si>
  <si>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</si>
  <si>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</si>
  <si>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</si>
  <si>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</si>
  <si>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</si>
  <si>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</si>
  <si>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</si>
  <si>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</si>
  <si>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</si>
  <si>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</si>
  <si>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</si>
  <si>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</si>
  <si>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</si>
  <si>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</si>
  <si>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</si>
  <si>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</si>
  <si>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Resilience Conditional Allowance</t>
  </si>
  <si>
    <t>4F.1</t>
  </si>
  <si>
    <t>Strategic Resourcing Options – Effluent Reuse in London</t>
  </si>
  <si>
    <t>4F.2</t>
  </si>
  <si>
    <t>Strategic Resourcing Options – Transfer TW-Affinity Water</t>
  </si>
  <si>
    <t>4F.3</t>
  </si>
  <si>
    <t>Strategic Resourcing Options – Transfer TW-Southern</t>
  </si>
  <si>
    <t>4F.4</t>
  </si>
  <si>
    <t>Strategic Resourcing Options – Abingdon Reservoir (SESRO)</t>
  </si>
  <si>
    <t>4F.5</t>
  </si>
  <si>
    <t>Strategic Resourcing Options – Severn Thames Transfer</t>
  </si>
  <si>
    <t>4F.6</t>
  </si>
  <si>
    <t>London Water Network Conditional Allowance</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</si>
  <si>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</si>
  <si>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</si>
  <si>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</si>
  <si>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</si>
  <si>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</si>
  <si>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</si>
  <si>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</si>
  <si>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</si>
  <si>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</si>
  <si>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</si>
  <si>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4F.12</t>
  </si>
  <si>
    <t>4F.13</t>
  </si>
  <si>
    <t>4F.14</t>
  </si>
  <si>
    <t>4F.15</t>
  </si>
  <si>
    <t>4F.16</t>
  </si>
  <si>
    <t>4F.17</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</si>
  <si>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</si>
  <si>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</si>
  <si>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</si>
  <si>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</si>
  <si>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</si>
  <si>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</si>
  <si>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</si>
  <si>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</si>
  <si>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</si>
  <si>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</si>
  <si>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</si>
  <si>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</si>
  <si>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</si>
  <si>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</si>
  <si>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</si>
  <si>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</si>
  <si>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</si>
  <si>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</si>
  <si>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</si>
  <si>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</si>
  <si>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</si>
  <si>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</si>
  <si>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</si>
  <si>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</si>
  <si>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</si>
  <si>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</si>
  <si>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</si>
  <si>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</si>
  <si>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</si>
  <si>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</si>
  <si>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</si>
  <si>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</si>
  <si>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</si>
  <si>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</si>
  <si>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</si>
  <si>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</si>
  <si>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</si>
  <si>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</si>
  <si>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</si>
  <si>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</si>
  <si>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</si>
  <si>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</si>
  <si>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</si>
  <si>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</si>
  <si>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</si>
  <si>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</si>
  <si>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</si>
  <si>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</si>
  <si>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</si>
  <si>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</si>
  <si>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</si>
  <si>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</si>
  <si>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</si>
  <si>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</si>
  <si>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</si>
  <si>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</si>
  <si>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</si>
  <si>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</si>
  <si>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</si>
  <si>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</si>
  <si>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</si>
  <si>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</si>
  <si>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</si>
  <si>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</si>
  <si>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</si>
  <si>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</si>
  <si>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</si>
  <si>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</si>
  <si>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</si>
  <si>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</si>
  <si>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</si>
  <si>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</si>
  <si>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</si>
  <si>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</si>
  <si>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</si>
  <si>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</si>
  <si>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</si>
  <si>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</si>
  <si>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</si>
  <si>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</si>
  <si>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</si>
  <si>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</si>
  <si>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</si>
  <si>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</si>
  <si>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</si>
  <si>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</si>
  <si>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</si>
  <si>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Caa3 (stable outlook)</t>
  </si>
  <si>
    <t>4H.10</t>
  </si>
  <si>
    <t>B0203FMCRM</t>
  </si>
  <si>
    <t>Credit rating - Standard and Poor's</t>
  </si>
  <si>
    <t>CCC (outlook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</si>
  <si>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</si>
  <si>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</si>
  <si>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</si>
  <si>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</si>
  <si>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</si>
  <si>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</si>
  <si>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</si>
  <si>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</si>
  <si>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</si>
  <si>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</si>
  <si>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</si>
  <si>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</si>
  <si>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</si>
  <si>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</si>
  <si>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</si>
  <si>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</si>
  <si>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</si>
  <si>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</si>
  <si>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</si>
  <si>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</si>
  <si>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</si>
  <si>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</si>
  <si>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</si>
  <si>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</si>
  <si>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</si>
  <si>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</si>
  <si>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</si>
  <si>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</si>
  <si>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</si>
  <si>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</si>
  <si>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</si>
  <si>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</si>
  <si>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</si>
  <si>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</si>
  <si>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</si>
  <si>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</si>
  <si>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</si>
  <si>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</si>
  <si>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</si>
  <si>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</si>
  <si>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</si>
  <si>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</si>
  <si>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</si>
  <si>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</si>
  <si>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</si>
  <si>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</si>
  <si>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</si>
  <si>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</si>
  <si>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</si>
  <si>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</si>
  <si>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</si>
  <si>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</si>
  <si>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</si>
  <si>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</si>
  <si>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</si>
  <si>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</si>
  <si>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</si>
  <si>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</si>
  <si>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</si>
  <si>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</si>
  <si>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</si>
  <si>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</si>
  <si>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</si>
  <si>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</si>
  <si>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</si>
  <si>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</si>
  <si>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</si>
  <si>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</si>
  <si>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</si>
  <si>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</si>
  <si>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</si>
  <si>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</si>
  <si>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</si>
  <si>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</si>
  <si>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</si>
  <si>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</si>
  <si>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</si>
  <si>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</si>
  <si>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</si>
  <si>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</si>
  <si>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</si>
  <si>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</si>
  <si>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</si>
  <si>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</si>
  <si>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</si>
  <si>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</si>
  <si>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</si>
  <si>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</si>
  <si>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</si>
  <si>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</si>
  <si>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</si>
  <si>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</si>
  <si>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</si>
  <si>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</si>
  <si>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</si>
  <si>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</si>
  <si>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</si>
  <si>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</si>
  <si>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</si>
  <si>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</si>
  <si>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</si>
  <si>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</si>
  <si>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</si>
  <si>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</si>
  <si>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</si>
  <si>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</si>
  <si>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</si>
  <si>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</si>
  <si>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</si>
  <si>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</si>
  <si>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</si>
  <si>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</si>
  <si>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</si>
  <si>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</si>
  <si>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</si>
  <si>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</si>
  <si>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</si>
  <si>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</si>
  <si>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</si>
  <si>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</si>
  <si>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</si>
  <si>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</si>
  <si>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</si>
  <si>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</si>
  <si>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</si>
  <si>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</si>
  <si>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</si>
  <si>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</si>
  <si>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</si>
  <si>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</si>
  <si>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</si>
  <si>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</si>
  <si>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</si>
  <si>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</si>
  <si>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</si>
  <si>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</si>
  <si>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</si>
  <si>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</si>
  <si>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</si>
  <si>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</si>
  <si>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</si>
  <si>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</si>
  <si>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</si>
  <si>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</si>
  <si>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</si>
  <si>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</si>
  <si>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</si>
  <si>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</si>
  <si>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</si>
  <si>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</si>
  <si>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</si>
  <si>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</si>
  <si>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</si>
  <si>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</si>
  <si>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</si>
  <si>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</si>
  <si>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</si>
  <si>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</si>
  <si>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</si>
  <si>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</si>
  <si>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</si>
  <si>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</si>
  <si>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</si>
  <si>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</si>
  <si>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</si>
  <si>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</si>
  <si>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</si>
  <si>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</si>
  <si>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</si>
  <si>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</si>
  <si>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</si>
  <si>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</si>
  <si>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</si>
  <si>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</si>
  <si>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</si>
  <si>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</si>
  <si>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</si>
  <si>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</si>
  <si>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</si>
  <si>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</si>
  <si>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</si>
  <si>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</si>
  <si>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</si>
  <si>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</si>
  <si>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</si>
  <si>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</si>
  <si>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</si>
  <si>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</si>
  <si>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</si>
  <si>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</si>
  <si>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</si>
  <si>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</si>
  <si>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</si>
  <si>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</si>
  <si>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</si>
  <si>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</si>
  <si>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</si>
  <si>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</si>
  <si>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</si>
  <si>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</si>
  <si>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</si>
  <si>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</si>
  <si>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</si>
  <si>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</si>
  <si>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</si>
  <si>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</si>
  <si>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</si>
  <si>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</si>
  <si>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</si>
  <si>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</si>
  <si>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</si>
  <si>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</si>
  <si>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</si>
  <si>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</si>
  <si>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</si>
  <si>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</si>
  <si>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</si>
  <si>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</si>
  <si>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</si>
  <si>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</si>
  <si>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</si>
  <si>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</si>
  <si>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</si>
  <si>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</si>
  <si>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</si>
  <si>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</si>
  <si>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</si>
  <si>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</si>
  <si>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</si>
  <si>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</si>
  <si>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</si>
  <si>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</si>
  <si>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</si>
  <si>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</si>
  <si>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</si>
  <si>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</si>
  <si>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</si>
  <si>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</si>
  <si>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</si>
  <si>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</si>
  <si>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</si>
  <si>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</si>
  <si>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</si>
  <si>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</si>
  <si>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</si>
  <si>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</si>
  <si>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</si>
  <si>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</si>
  <si>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</si>
  <si>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</si>
  <si>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</si>
  <si>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</si>
  <si>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</si>
  <si>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</si>
  <si>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</si>
  <si>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</si>
  <si>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</si>
  <si>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</si>
  <si>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</si>
  <si>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</si>
  <si>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</si>
  <si>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</si>
  <si>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</si>
  <si>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</si>
  <si>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</si>
  <si>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</si>
  <si>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</si>
  <si>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</si>
  <si>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</si>
  <si>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</si>
  <si>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</si>
  <si>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</si>
  <si>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</si>
  <si>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</si>
  <si>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</si>
  <si>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</si>
  <si>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</si>
  <si>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</si>
  <si>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</si>
  <si>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</si>
  <si>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</si>
  <si>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</si>
  <si>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</si>
  <si>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</si>
  <si>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</si>
  <si>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</si>
  <si>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</si>
  <si>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</si>
  <si>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</si>
  <si>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</si>
  <si>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</si>
  <si>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</si>
  <si>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</si>
  <si>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</si>
  <si>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</si>
  <si>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</si>
  <si>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</si>
  <si>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</si>
  <si>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</si>
  <si>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</si>
  <si>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</si>
  <si>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</si>
  <si>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</si>
  <si>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</si>
  <si>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</si>
  <si>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</si>
  <si>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</si>
  <si>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</si>
  <si>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</si>
  <si>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</si>
  <si>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</si>
  <si>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</si>
  <si>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</si>
  <si>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</si>
  <si>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</si>
  <si>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</si>
  <si>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</si>
  <si>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</si>
  <si>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</si>
  <si>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</si>
  <si>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</si>
  <si>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</si>
  <si>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</si>
  <si>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</si>
  <si>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</si>
  <si>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</si>
  <si>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</si>
  <si>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</si>
  <si>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</si>
  <si>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</si>
  <si>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</si>
  <si>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</si>
  <si>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</si>
  <si>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</si>
  <si>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</si>
  <si>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</si>
  <si>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</si>
  <si>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</si>
  <si>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</si>
  <si>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</si>
  <si>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</si>
  <si>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</si>
  <si>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</si>
  <si>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</si>
  <si>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</si>
  <si>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</si>
  <si>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</si>
  <si>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</si>
  <si>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</si>
  <si>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</si>
  <si>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</si>
  <si>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</si>
  <si>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</si>
  <si>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</si>
  <si>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</si>
  <si>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</si>
  <si>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</si>
  <si>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</si>
  <si>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</si>
  <si>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</si>
  <si>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</si>
  <si>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</si>
  <si>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</si>
  <si>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</si>
  <si>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</si>
  <si>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</si>
  <si>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</si>
  <si>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</si>
  <si>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</si>
  <si>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</si>
  <si>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</si>
  <si>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</si>
  <si>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</si>
  <si>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</si>
  <si>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</si>
  <si>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</si>
  <si>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</si>
  <si>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</si>
  <si>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</si>
  <si>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</si>
  <si>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</si>
  <si>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</si>
  <si>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</si>
  <si>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</si>
  <si>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</si>
  <si>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</si>
  <si>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</si>
  <si>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</si>
  <si>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</si>
  <si>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</si>
  <si>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</si>
  <si>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</si>
  <si>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</si>
  <si>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</si>
  <si>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</si>
  <si>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</si>
  <si>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</si>
  <si>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</si>
  <si>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</si>
  <si>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</si>
  <si>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</si>
  <si>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</si>
  <si>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</si>
  <si>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</si>
  <si>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</si>
  <si>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</si>
  <si>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</si>
  <si>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</si>
  <si>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</si>
  <si>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</si>
  <si>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</si>
  <si>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</si>
  <si>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</si>
  <si>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</si>
  <si>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</si>
  <si>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</si>
  <si>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</si>
  <si>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</si>
  <si>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</si>
  <si>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</si>
  <si>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</si>
  <si>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</si>
  <si>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</si>
  <si>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</si>
  <si>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</si>
  <si>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</si>
  <si>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</si>
  <si>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</si>
  <si>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</si>
  <si>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</si>
  <si>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</si>
  <si>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</si>
  <si>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</si>
  <si>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</si>
  <si>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</si>
  <si>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</si>
  <si>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</si>
  <si>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</si>
  <si>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</si>
  <si>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</si>
  <si>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</si>
  <si>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</si>
  <si>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</si>
  <si>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</si>
  <si>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</si>
  <si>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</si>
  <si>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</si>
  <si>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</si>
  <si>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</si>
  <si>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</si>
  <si>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</si>
  <si>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</si>
  <si>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</si>
  <si>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</si>
  <si>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</si>
  <si>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</si>
  <si>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</si>
  <si>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</si>
  <si>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</si>
  <si>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</si>
  <si>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</si>
  <si>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</si>
  <si>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</si>
  <si>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</si>
  <si>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</si>
  <si>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</si>
  <si>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</si>
  <si>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</si>
  <si>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</si>
  <si>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</si>
  <si>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</si>
  <si>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</si>
  <si>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</si>
  <si>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</si>
  <si>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</si>
  <si>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</si>
  <si>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</si>
  <si>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</si>
  <si>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</si>
  <si>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</si>
  <si>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</si>
  <si>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</si>
  <si>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</si>
  <si>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</si>
  <si>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</si>
  <si>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</si>
  <si>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</si>
  <si>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</si>
  <si>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</si>
  <si>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</si>
  <si>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</si>
  <si>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</si>
  <si>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</si>
  <si>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</si>
  <si>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</si>
  <si>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</si>
  <si>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</si>
  <si>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</si>
  <si>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</si>
  <si>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</si>
  <si>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</si>
  <si>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</si>
  <si>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</si>
  <si>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</si>
  <si>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</si>
  <si>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</si>
  <si>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</si>
  <si>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</si>
  <si>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</si>
  <si>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</si>
  <si>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</si>
  <si>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</si>
  <si>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</si>
  <si>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</si>
  <si>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</si>
  <si>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</si>
  <si>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</si>
  <si>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</si>
  <si>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</si>
  <si>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</si>
  <si>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</si>
  <si>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</si>
  <si>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</si>
  <si>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</si>
  <si>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</si>
  <si>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</si>
  <si>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</si>
  <si>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</si>
  <si>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</si>
  <si>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</si>
  <si>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</si>
  <si>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</si>
  <si>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</si>
  <si>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</si>
  <si>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</si>
  <si>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</si>
  <si>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</si>
  <si>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</si>
  <si>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</si>
  <si>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</si>
  <si>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</si>
  <si>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</si>
  <si>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</si>
  <si>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</si>
  <si>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</si>
  <si>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</si>
  <si>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</si>
  <si>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</si>
  <si>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</si>
  <si>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</si>
  <si>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</si>
  <si>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</si>
  <si>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</si>
  <si>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</si>
  <si>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</si>
  <si>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</si>
  <si>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</si>
  <si>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</si>
  <si>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</si>
  <si>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</si>
  <si>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</si>
  <si>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</si>
  <si>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</si>
  <si>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</si>
  <si>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</si>
  <si>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</si>
  <si>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</si>
  <si>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</si>
  <si>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</si>
  <si>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</si>
  <si>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</si>
  <si>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</si>
  <si>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</si>
  <si>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</si>
  <si>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</si>
  <si>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</si>
  <si>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</si>
  <si>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</si>
  <si>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</si>
  <si>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</si>
  <si>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</si>
  <si>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</si>
  <si>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</si>
  <si>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</si>
  <si>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</si>
  <si>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</si>
  <si>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</si>
  <si>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</si>
  <si>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</si>
  <si>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</si>
  <si>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</si>
  <si>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</si>
  <si>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</si>
  <si>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</si>
  <si>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</si>
  <si>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</si>
  <si>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</si>
  <si>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</si>
  <si>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</si>
  <si>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</si>
  <si>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</si>
  <si>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</si>
  <si>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</si>
  <si>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</si>
  <si>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</si>
  <si>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</si>
  <si>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</si>
  <si>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</si>
  <si>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</si>
  <si>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</si>
  <si>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</si>
  <si>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</si>
  <si>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</si>
  <si>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</si>
  <si>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</si>
  <si>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</si>
  <si>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</si>
  <si>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</si>
  <si>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</si>
  <si>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</si>
  <si>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</si>
  <si>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</si>
  <si>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</si>
  <si>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</si>
  <si>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</si>
  <si>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</si>
  <si>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</si>
  <si>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</si>
  <si>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</si>
  <si>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</si>
  <si>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</si>
  <si>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</si>
  <si>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</si>
  <si>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</si>
  <si>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</si>
  <si>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</si>
  <si>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</si>
  <si>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</si>
  <si>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</si>
  <si>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</si>
  <si>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</si>
  <si>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</si>
  <si>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</si>
  <si>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</si>
  <si>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</si>
  <si>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</si>
  <si>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</si>
  <si>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</si>
  <si>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</si>
  <si>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</si>
  <si>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</si>
  <si>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</si>
  <si>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</si>
  <si>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</si>
  <si>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</si>
  <si>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</si>
  <si>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</si>
  <si>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</si>
  <si>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</si>
  <si>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</si>
  <si>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</si>
  <si>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</si>
  <si>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</si>
  <si>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</si>
  <si>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</si>
  <si>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</si>
  <si>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</si>
  <si>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</si>
  <si>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</si>
  <si>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</si>
  <si>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</si>
  <si>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</si>
  <si>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</si>
  <si>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</si>
  <si>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</si>
  <si>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</si>
  <si>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</si>
  <si>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</si>
  <si>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</si>
  <si>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</si>
  <si>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</si>
  <si>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</si>
  <si>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</si>
  <si>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</si>
  <si>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</si>
  <si>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</si>
  <si>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</si>
  <si>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</si>
  <si>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</si>
  <si>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</si>
  <si>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</si>
  <si>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</si>
  <si>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</si>
  <si>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</si>
  <si>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</si>
  <si>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</si>
  <si>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</si>
  <si>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</si>
  <si>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</si>
  <si>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</si>
  <si>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</si>
  <si>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</si>
  <si>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</si>
  <si>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</si>
  <si>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</si>
  <si>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</si>
  <si>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</si>
  <si>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</si>
  <si>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</si>
  <si>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</si>
  <si>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</si>
  <si>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</si>
  <si>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</si>
  <si>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</si>
  <si>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</si>
  <si>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</si>
  <si>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</si>
  <si>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</si>
  <si>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</si>
  <si>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</si>
  <si>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</si>
  <si>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</si>
  <si>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</si>
  <si>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</si>
  <si>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</si>
  <si>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</si>
  <si>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</si>
  <si>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</si>
  <si>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</si>
  <si>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</si>
  <si>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</si>
  <si>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</si>
  <si>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</si>
  <si>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</si>
  <si>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</si>
  <si>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</si>
  <si>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</si>
  <si>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</si>
  <si>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</si>
  <si>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</si>
  <si>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</si>
  <si>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</si>
  <si>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</si>
  <si>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</si>
  <si>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</si>
  <si>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</si>
  <si>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</si>
  <si>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</si>
  <si>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</si>
  <si>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</si>
  <si>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</si>
  <si>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</si>
  <si>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</si>
  <si>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</si>
  <si>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</si>
  <si>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</si>
  <si>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</si>
  <si>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</si>
  <si>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</si>
  <si>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</si>
  <si>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</si>
  <si>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</si>
  <si>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</si>
  <si>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</si>
  <si>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</si>
  <si>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</si>
  <si>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</si>
  <si>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</si>
  <si>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</si>
  <si>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</si>
  <si>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</si>
  <si>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</si>
  <si>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</si>
  <si>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</si>
  <si>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</si>
  <si>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</si>
  <si>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</si>
  <si>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</si>
  <si>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</si>
  <si>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</si>
  <si>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</si>
  <si>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</si>
  <si>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</si>
  <si>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</si>
  <si>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</si>
  <si>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</si>
  <si>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</si>
  <si>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</si>
  <si>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</si>
  <si>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</si>
  <si>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</si>
  <si>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</si>
  <si>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</si>
  <si>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</si>
  <si>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</si>
  <si>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</si>
  <si>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</si>
  <si>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</si>
  <si>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</si>
  <si>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</si>
  <si>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</si>
  <si>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</si>
  <si>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</si>
  <si>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</si>
  <si>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</si>
  <si>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</si>
  <si>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</si>
  <si>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</si>
  <si>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</si>
  <si>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</si>
  <si>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</si>
  <si>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</si>
  <si>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</si>
  <si>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</si>
  <si>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</si>
  <si>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</si>
  <si>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</si>
  <si>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</si>
  <si>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</si>
  <si>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</si>
  <si>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</si>
  <si>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</si>
  <si>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</si>
  <si>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</si>
  <si>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</si>
  <si>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</si>
  <si>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</si>
  <si>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</si>
  <si>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</si>
  <si>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</si>
  <si>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</si>
  <si>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</si>
  <si>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</si>
  <si>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</si>
  <si>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</si>
  <si>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</si>
  <si>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</si>
  <si>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</si>
  <si>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</si>
  <si>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</si>
  <si>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</si>
  <si>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</si>
  <si>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</si>
  <si>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</si>
  <si>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</si>
  <si>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</si>
  <si>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</si>
  <si>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</si>
  <si>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</si>
  <si>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</si>
  <si>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</si>
  <si>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</si>
  <si>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</si>
  <si>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</si>
  <si>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</si>
  <si>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</si>
  <si>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</si>
  <si>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</si>
  <si>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</si>
  <si>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</si>
  <si>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</si>
  <si>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</si>
  <si>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</si>
  <si>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</si>
  <si>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</si>
  <si>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</si>
  <si>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</si>
  <si>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</si>
  <si>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</si>
  <si>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</si>
  <si>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</si>
  <si>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</si>
  <si>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</si>
  <si>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</si>
  <si>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</si>
  <si>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</si>
  <si>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</si>
  <si>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</si>
  <si>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</si>
  <si>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</si>
  <si>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</si>
  <si>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</si>
  <si>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</si>
  <si>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</si>
  <si>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</si>
  <si>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</si>
  <si>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</si>
  <si>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</si>
  <si>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</si>
  <si>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</si>
  <si>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</si>
  <si>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</si>
  <si>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</si>
  <si>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</si>
  <si>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</si>
  <si>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</si>
  <si>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</si>
  <si>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</si>
  <si>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</si>
  <si>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</si>
  <si>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</si>
  <si>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</si>
  <si>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</si>
  <si>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</si>
  <si>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</si>
  <si>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</si>
  <si>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</si>
  <si>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</si>
  <si>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</si>
  <si>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</si>
  <si>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</si>
  <si>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</si>
  <si>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</si>
  <si>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</si>
  <si>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</si>
  <si>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</si>
  <si>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</si>
  <si>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</si>
  <si>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</si>
  <si>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</si>
  <si>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</si>
  <si>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</si>
  <si>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</si>
  <si>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</si>
  <si>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</si>
  <si>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</si>
  <si>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</si>
  <si>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</si>
  <si>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</si>
  <si>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</si>
  <si>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</si>
  <si>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</si>
  <si>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</si>
  <si>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</si>
  <si>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</si>
  <si>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</si>
  <si>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</si>
  <si>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</si>
  <si>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</si>
  <si>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</si>
  <si>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</si>
  <si>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</si>
  <si>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</si>
  <si>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</si>
  <si>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</si>
  <si>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</si>
  <si>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</si>
  <si>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</si>
  <si>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</si>
  <si>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</si>
  <si>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</si>
  <si>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</si>
  <si>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</si>
  <si>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</si>
  <si>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</si>
  <si>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</si>
  <si>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</si>
  <si>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</si>
  <si>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</si>
  <si>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</si>
  <si>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</si>
  <si>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</si>
  <si>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</si>
  <si>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</si>
  <si>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</si>
  <si>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</si>
  <si>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</si>
  <si>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</si>
  <si>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</si>
  <si>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</si>
  <si>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</si>
  <si>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</si>
  <si>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</si>
  <si>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</si>
  <si>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</si>
  <si>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</si>
  <si>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</si>
  <si>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</si>
  <si>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</si>
  <si>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</si>
  <si>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</si>
  <si>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</si>
  <si>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</si>
  <si>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</si>
  <si>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</si>
  <si>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</si>
  <si>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</si>
  <si>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</si>
  <si>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</si>
  <si>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</si>
  <si>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</si>
  <si>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</si>
  <si>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</si>
  <si>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</si>
  <si>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</si>
  <si>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</si>
  <si>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</si>
  <si>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</si>
  <si>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</si>
  <si>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</si>
  <si>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</si>
  <si>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</si>
  <si>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</si>
  <si>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</si>
  <si>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</si>
  <si>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</si>
  <si>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</si>
  <si>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</si>
  <si>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</si>
  <si>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</si>
  <si>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</si>
  <si>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</si>
  <si>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</si>
  <si>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</si>
  <si>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</si>
  <si>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</si>
  <si>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</si>
  <si>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</si>
  <si>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</si>
  <si>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</si>
  <si>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</si>
  <si>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</si>
  <si>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</si>
  <si>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</si>
  <si>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</si>
  <si>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</si>
  <si>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</si>
  <si>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</si>
  <si>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</si>
  <si>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</si>
  <si>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</si>
  <si>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</si>
  <si>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</si>
  <si>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</si>
  <si>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</si>
  <si>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</si>
  <si>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</si>
  <si>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</si>
  <si>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</si>
  <si>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</si>
  <si>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</si>
  <si>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</si>
  <si>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</si>
  <si>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</si>
  <si>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</si>
  <si>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</si>
  <si>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</si>
  <si>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</si>
  <si>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</si>
  <si>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</si>
  <si>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</si>
  <si>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</si>
  <si>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</si>
  <si>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</si>
  <si>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</si>
  <si>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</si>
  <si>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</si>
  <si>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</si>
  <si>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</si>
  <si>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</si>
  <si>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</si>
  <si>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</si>
  <si>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</si>
  <si>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</si>
  <si>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</si>
  <si>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</si>
  <si>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</si>
  <si>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</si>
  <si>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</si>
  <si>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</si>
  <si>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</si>
  <si>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</si>
  <si>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</si>
  <si>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</si>
  <si>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</si>
  <si>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</si>
  <si>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</si>
  <si>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</si>
  <si>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</si>
  <si>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</si>
  <si>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</si>
  <si>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</si>
  <si>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</si>
  <si>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</si>
  <si>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</si>
  <si>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</si>
  <si>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</si>
  <si>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</si>
  <si>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</si>
  <si>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</si>
  <si>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</si>
  <si>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</si>
  <si>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</si>
  <si>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</si>
  <si>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</si>
  <si>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</si>
  <si>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</si>
  <si>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</si>
  <si>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</si>
  <si>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</si>
  <si>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</si>
  <si>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</si>
  <si>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</si>
  <si>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</si>
  <si>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</si>
  <si>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</si>
  <si>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</si>
  <si>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</si>
  <si>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</si>
  <si>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</si>
  <si>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</si>
  <si>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</si>
  <si>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</si>
  <si>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</si>
  <si>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</si>
  <si>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</si>
  <si>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</si>
  <si>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</si>
  <si>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</si>
  <si>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</si>
  <si>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</si>
  <si>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</si>
  <si>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</si>
  <si>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</si>
  <si>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</si>
  <si>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</si>
  <si>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</si>
  <si>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</si>
  <si>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</si>
  <si>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</si>
  <si>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</si>
  <si>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</si>
  <si>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</si>
  <si>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</si>
  <si>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</si>
  <si>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</si>
  <si>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</si>
  <si>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</si>
  <si>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</si>
  <si>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</si>
  <si>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</si>
  <si>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</si>
  <si>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</si>
  <si>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</si>
  <si>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</si>
  <si>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</si>
  <si>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</si>
  <si>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</si>
  <si>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</si>
  <si>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</si>
  <si>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</si>
  <si>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</si>
  <si>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</si>
  <si>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</si>
  <si>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</si>
  <si>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</si>
  <si>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</si>
  <si>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</si>
  <si>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</si>
  <si>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</si>
  <si>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</si>
  <si>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</si>
  <si>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</si>
  <si>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</si>
  <si>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</si>
  <si>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</si>
  <si>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</si>
  <si>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</si>
  <si>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</si>
  <si>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</si>
  <si>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</si>
  <si>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</si>
  <si>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</si>
  <si>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</si>
  <si>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</si>
  <si>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</si>
  <si>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</si>
  <si>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</si>
  <si>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</si>
  <si>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</si>
  <si>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</si>
  <si>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</si>
  <si>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</si>
  <si>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</si>
  <si>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</si>
  <si>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</si>
  <si>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</si>
  <si>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</si>
  <si>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</si>
  <si>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</si>
  <si>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</si>
  <si>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</si>
  <si>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</si>
  <si>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</si>
  <si>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</si>
  <si>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</si>
  <si>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</si>
  <si>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</si>
  <si>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</si>
  <si>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</si>
  <si>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</si>
  <si>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</si>
  <si>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</si>
  <si>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</si>
  <si>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</si>
  <si>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</si>
  <si>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</si>
  <si>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</si>
  <si>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</si>
  <si>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</si>
  <si>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</si>
  <si>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</si>
  <si>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</si>
  <si>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</si>
  <si>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</si>
  <si>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</si>
  <si>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</si>
  <si>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</si>
  <si>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</si>
  <si>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</si>
  <si>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</si>
  <si>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</si>
  <si>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</si>
  <si>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</si>
  <si>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</si>
  <si>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</si>
  <si>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</si>
  <si>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</si>
  <si>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</si>
  <si>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</si>
  <si>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</si>
  <si>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</si>
  <si>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</si>
  <si>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</si>
  <si>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</si>
  <si>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</si>
  <si>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</si>
  <si>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</si>
  <si>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</si>
  <si>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</si>
  <si>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</si>
  <si>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</si>
  <si>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</si>
  <si>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</si>
  <si>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</si>
  <si>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</si>
  <si>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</si>
  <si>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</si>
  <si>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</si>
  <si>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</si>
  <si>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</si>
  <si>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</si>
  <si>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</si>
  <si>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</si>
  <si>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</si>
  <si>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</si>
  <si>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</si>
  <si>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</si>
  <si>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</si>
  <si>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</si>
  <si>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</si>
  <si>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</si>
  <si>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</si>
  <si>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</si>
  <si>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</si>
  <si>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</si>
  <si>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</si>
  <si>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</si>
  <si>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</si>
  <si>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</si>
  <si>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</si>
  <si>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</si>
  <si>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</si>
  <si>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</si>
  <si>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</si>
  <si>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</si>
  <si>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</si>
  <si>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</si>
  <si>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</si>
  <si>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</si>
  <si>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</si>
  <si>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</si>
  <si>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</si>
  <si>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</si>
  <si>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</si>
  <si>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</si>
  <si>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</si>
  <si>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</si>
  <si>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</si>
  <si>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</si>
  <si>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</si>
  <si>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</si>
  <si>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</si>
  <si>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</si>
  <si>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</si>
  <si>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</si>
  <si>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</si>
  <si>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</si>
  <si>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</si>
  <si>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Interest rate payable and receivable for floating leg of derivatives has been determined using 31 March 2025 Sonia plus relevant margins.</t>
  </si>
  <si>
    <t>Instruments which change from "fixed to index linked" to "floating to index linked" during their life have been classified according to their interest rate characteristics as at 31 March 2025.</t>
  </si>
  <si>
    <t>Mark to Market is presented from Thames Water's Perspective.</t>
  </si>
  <si>
    <t>Out-of-the money (liability) positions are presented as positive and in-the-money (asset) positions are presented as negative.</t>
  </si>
  <si>
    <t>The interest rate in column J for index-linked debt uses a denominator net of accretion paydowns, whilst the accretion element of the interest rate comes from a larger notional (due to accretion paydowns of £847.6 million)</t>
  </si>
  <si>
    <t>The total mark-to-market figure in Table 4I excludes (i) FX element of the principal of swaps which hedge foreign currency debt; (ii) accretion on inflation-linked swaps; (iii) accrued interest on swaps. The figures in 4V have been presented on the same basis, as stated in 4.76 of the guidelines.</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</si>
  <si>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</si>
  <si>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</si>
  <si>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</si>
  <si>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</si>
  <si>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</si>
  <si>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</si>
  <si>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</si>
  <si>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</si>
  <si>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</si>
  <si>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</si>
  <si>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</si>
  <si>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</si>
  <si>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</si>
  <si>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</si>
  <si>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</si>
  <si>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</si>
  <si>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</si>
  <si>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</si>
  <si>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</si>
  <si>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</si>
  <si>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</si>
  <si>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</si>
  <si>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</si>
  <si>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</si>
  <si>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</si>
  <si>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</si>
  <si>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</si>
  <si>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</si>
  <si>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</si>
  <si>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</si>
  <si>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</si>
  <si>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</si>
  <si>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</si>
  <si>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</si>
  <si>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</si>
  <si>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</si>
  <si>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</si>
  <si>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</si>
  <si>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</si>
  <si>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</si>
  <si>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</si>
  <si>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</si>
  <si>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</si>
  <si>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</si>
  <si>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</si>
  <si>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</si>
  <si>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</si>
  <si>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</si>
  <si>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</si>
  <si>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</si>
  <si>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</si>
  <si>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</si>
  <si>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</si>
  <si>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</si>
  <si>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</si>
  <si>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</si>
  <si>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</si>
  <si>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</si>
  <si>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</si>
  <si>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</si>
  <si>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</si>
  <si>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</si>
  <si>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</si>
  <si>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</si>
  <si>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</si>
  <si>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</si>
  <si>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</si>
  <si>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</si>
  <si>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</si>
  <si>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</si>
  <si>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</si>
  <si>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</si>
  <si>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</si>
  <si>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</si>
  <si>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</si>
  <si>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</si>
  <si>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</si>
  <si>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</si>
  <si>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</si>
  <si>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</si>
  <si>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</si>
  <si>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</si>
  <si>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</si>
  <si>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</si>
  <si>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</si>
  <si>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</si>
  <si>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</si>
  <si>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</si>
  <si>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</si>
  <si>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</si>
  <si>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</si>
  <si>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</si>
  <si>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</si>
  <si>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</si>
  <si>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</si>
  <si>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</si>
  <si>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</si>
  <si>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</si>
  <si>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</si>
  <si>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</si>
  <si>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</si>
  <si>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</si>
  <si>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</si>
  <si>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</si>
  <si>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</si>
  <si>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</si>
  <si>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</si>
  <si>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</si>
  <si>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</si>
  <si>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</si>
  <si>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</si>
  <si>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</si>
  <si>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</si>
  <si>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</si>
  <si>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</si>
  <si>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</si>
  <si>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</si>
  <si>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</si>
  <si>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</si>
  <si>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</si>
  <si>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</si>
  <si>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</si>
  <si>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</si>
  <si>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</si>
  <si>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</si>
  <si>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</si>
  <si>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</si>
  <si>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</si>
  <si>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</si>
  <si>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</si>
  <si>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</si>
  <si>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</si>
  <si>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</si>
  <si>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</si>
  <si>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</si>
  <si>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</si>
  <si>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</si>
  <si>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</si>
  <si>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</si>
  <si>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</si>
  <si>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</si>
  <si>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</si>
  <si>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</si>
  <si>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</si>
  <si>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</si>
  <si>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</si>
  <si>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</si>
  <si>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</si>
  <si>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</si>
  <si>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</si>
  <si>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</si>
  <si>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</si>
  <si>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</si>
  <si>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</si>
  <si>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</si>
  <si>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</si>
  <si>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</si>
  <si>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</si>
  <si>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</si>
  <si>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</si>
  <si>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</si>
  <si>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</si>
  <si>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</si>
  <si>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</si>
  <si>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</si>
  <si>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</si>
  <si>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</si>
  <si>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</si>
  <si>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</si>
  <si>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</si>
  <si>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</si>
  <si>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</si>
  <si>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</si>
  <si>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</si>
  <si>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</si>
  <si>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</si>
  <si>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</si>
  <si>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</si>
  <si>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</si>
  <si>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</si>
  <si>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</si>
  <si>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</si>
  <si>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</si>
  <si>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</si>
  <si>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</si>
  <si>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</si>
  <si>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</si>
  <si>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</si>
  <si>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</si>
  <si>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</si>
  <si>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</si>
  <si>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</si>
  <si>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</si>
  <si>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</si>
  <si>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</si>
  <si>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</si>
  <si>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</si>
  <si>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</si>
  <si>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</si>
  <si>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</si>
  <si>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</si>
  <si>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</si>
  <si>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</si>
  <si>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</si>
  <si>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</si>
  <si>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</si>
  <si>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</si>
  <si>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</si>
  <si>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</si>
  <si>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</si>
  <si>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</si>
  <si>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</si>
  <si>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</si>
  <si>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</si>
  <si>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</si>
  <si>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</si>
  <si>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</si>
  <si>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</si>
  <si>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</si>
  <si>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</si>
  <si>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</si>
  <si>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</si>
  <si>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</si>
  <si>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</si>
  <si>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</si>
  <si>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</si>
  <si>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</si>
  <si>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</si>
  <si>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</si>
  <si>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</si>
  <si>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</si>
  <si>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</si>
  <si>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</si>
  <si>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</si>
  <si>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</si>
  <si>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</si>
  <si>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</si>
  <si>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</si>
  <si>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</si>
  <si>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</si>
  <si>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</si>
  <si>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</si>
  <si>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</si>
  <si>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</si>
  <si>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</si>
  <si>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</si>
  <si>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</si>
  <si>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</si>
  <si>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</si>
  <si>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</si>
  <si>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</si>
  <si>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</si>
  <si>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</si>
  <si>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</si>
  <si>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</si>
  <si>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</si>
  <si>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</si>
  <si>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</si>
  <si>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</si>
  <si>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</si>
  <si>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</si>
  <si>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</si>
  <si>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</si>
  <si>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</si>
  <si>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</si>
  <si>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</si>
  <si>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</si>
  <si>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</si>
  <si>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</si>
  <si>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</si>
  <si>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</si>
  <si>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</si>
  <si>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</si>
  <si>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</si>
  <si>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</si>
  <si>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</si>
  <si>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</si>
  <si>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</si>
  <si>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</si>
  <si>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</si>
  <si>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</si>
  <si>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</si>
  <si>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</si>
  <si>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</si>
  <si>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</si>
  <si>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</si>
  <si>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</si>
  <si>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</si>
  <si>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</si>
  <si>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</si>
  <si>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</si>
  <si>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</si>
  <si>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</si>
  <si>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</si>
  <si>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</si>
  <si>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</si>
  <si>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</si>
  <si>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</si>
  <si>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</si>
  <si>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</si>
  <si>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</si>
  <si>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</si>
  <si>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</si>
  <si>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</si>
  <si>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</si>
  <si>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</si>
  <si>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</si>
  <si>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</si>
  <si>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</si>
  <si>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</si>
  <si>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</si>
  <si>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</si>
  <si>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</si>
  <si>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</si>
  <si>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</si>
  <si>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</si>
  <si>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</si>
  <si>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</si>
  <si>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</si>
  <si>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</si>
  <si>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</si>
  <si>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</si>
  <si>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</si>
  <si>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</si>
  <si>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</si>
  <si>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</si>
  <si>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</si>
  <si>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</si>
  <si>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</si>
  <si>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</si>
  <si>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</si>
  <si>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</si>
  <si>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</si>
  <si>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</si>
  <si>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</si>
  <si>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</si>
  <si>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</si>
  <si>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</si>
  <si>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</si>
  <si>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</si>
  <si>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</si>
  <si>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</si>
  <si>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</si>
  <si>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</si>
  <si>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</si>
  <si>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</si>
  <si>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</si>
  <si>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</si>
  <si>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</si>
  <si>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</si>
  <si>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</si>
  <si>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</si>
  <si>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</si>
  <si>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</si>
  <si>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</si>
  <si>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</si>
  <si>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</si>
  <si>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</si>
  <si>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</si>
  <si>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</si>
  <si>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</si>
  <si>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</si>
  <si>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</si>
  <si>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</si>
  <si>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</si>
  <si>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</si>
  <si>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</si>
  <si>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</si>
  <si>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</si>
  <si>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</si>
  <si>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</si>
  <si>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</si>
  <si>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</si>
  <si>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</si>
  <si>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</si>
  <si>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</si>
  <si>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</si>
  <si>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</si>
  <si>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</si>
  <si>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</si>
  <si>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</si>
  <si>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</si>
  <si>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</si>
  <si>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</si>
  <si>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</si>
  <si>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</si>
  <si>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</si>
  <si>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</si>
  <si>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</si>
  <si>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</si>
  <si>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</si>
  <si>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</si>
  <si>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</si>
  <si>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</si>
  <si>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</si>
  <si>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</si>
  <si>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</si>
  <si>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</si>
  <si>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</si>
  <si>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</si>
  <si>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</si>
  <si>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</si>
  <si>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</si>
  <si>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</si>
  <si>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</si>
  <si>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</si>
  <si>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</si>
  <si>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</si>
  <si>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</si>
  <si>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</si>
  <si>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</si>
  <si>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</si>
  <si>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</si>
  <si>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</si>
  <si>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</si>
  <si>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</si>
  <si>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</si>
  <si>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</si>
  <si>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</si>
  <si>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</si>
  <si>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</si>
  <si>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</si>
  <si>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</si>
  <si>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</si>
  <si>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</si>
  <si>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</si>
  <si>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</si>
  <si>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</si>
  <si>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</si>
  <si>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</si>
  <si>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</si>
  <si>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</si>
  <si>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</si>
  <si>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</si>
  <si>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</si>
  <si>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</si>
  <si>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</si>
  <si>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</si>
  <si>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</si>
  <si>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</si>
  <si>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</si>
  <si>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</si>
  <si>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</si>
  <si>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</si>
  <si>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</si>
  <si>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</si>
  <si>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</si>
  <si>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</si>
  <si>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</si>
  <si>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</si>
  <si>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</si>
  <si>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</si>
  <si>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</si>
  <si>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</si>
  <si>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</si>
  <si>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</si>
  <si>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</si>
  <si>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</si>
  <si>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</si>
  <si>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</si>
  <si>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</si>
  <si>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</si>
  <si>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</si>
  <si>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</si>
  <si>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</si>
  <si>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</si>
  <si>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</si>
  <si>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</si>
  <si>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</si>
  <si>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</si>
  <si>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</si>
  <si>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</si>
  <si>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</si>
  <si>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</si>
  <si>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</si>
  <si>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</si>
  <si>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</si>
  <si>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</si>
  <si>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</si>
  <si>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</si>
  <si>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</si>
  <si>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</si>
  <si>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</si>
  <si>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</si>
  <si>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</si>
  <si>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</si>
  <si>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</si>
  <si>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</si>
  <si>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</si>
  <si>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</si>
  <si>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</si>
  <si>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</si>
  <si>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</si>
  <si>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</si>
  <si>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</si>
  <si>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</si>
  <si>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</si>
  <si>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</si>
  <si>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</si>
  <si>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</si>
  <si>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</si>
  <si>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</si>
  <si>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</si>
  <si>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</si>
  <si>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</si>
  <si>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</si>
  <si>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</si>
  <si>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</si>
  <si>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</si>
  <si>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</si>
  <si>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</si>
  <si>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</si>
  <si>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</si>
  <si>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</si>
  <si>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</si>
  <si>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</si>
  <si>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</si>
  <si>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</si>
  <si>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</si>
  <si>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</si>
  <si>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</si>
  <si>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</si>
  <si>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</si>
  <si>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</si>
  <si>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</si>
  <si>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</si>
  <si>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</si>
  <si>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</si>
  <si>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</si>
  <si>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</si>
  <si>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</si>
  <si>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</si>
  <si>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</si>
  <si>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</si>
  <si>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</si>
  <si>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</si>
  <si>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</si>
  <si>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</si>
  <si>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</si>
  <si>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</si>
  <si>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</si>
  <si>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</si>
  <si>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</si>
  <si>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</si>
  <si>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</si>
  <si>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</si>
  <si>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</si>
  <si>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</si>
  <si>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</si>
  <si>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</si>
  <si>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</si>
  <si>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</si>
  <si>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</si>
  <si>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</si>
  <si>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</si>
  <si>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</si>
  <si>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</si>
  <si>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</si>
  <si>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</si>
  <si>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</si>
  <si>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</si>
  <si>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</si>
  <si>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</si>
  <si>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</si>
  <si>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</si>
  <si>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</si>
  <si>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</si>
  <si>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</si>
  <si>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</si>
  <si>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</si>
  <si>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</si>
  <si>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</si>
  <si>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</si>
  <si>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</si>
  <si>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</si>
  <si>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</si>
  <si>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</si>
  <si>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</si>
  <si>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</si>
  <si>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</si>
  <si>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</si>
  <si>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</si>
  <si>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</si>
  <si>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</si>
  <si>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</si>
  <si>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</si>
  <si>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</si>
  <si>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</si>
  <si>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</si>
  <si>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</si>
  <si>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</si>
  <si>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</si>
  <si>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</si>
  <si>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</si>
  <si>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</si>
  <si>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</si>
  <si>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</si>
  <si>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</si>
  <si>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</si>
  <si>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</si>
  <si>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</si>
  <si>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</si>
  <si>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</si>
  <si>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</si>
  <si>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</si>
  <si>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</si>
  <si>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</si>
  <si>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</si>
  <si>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</si>
  <si>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</si>
  <si>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</si>
  <si>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</si>
  <si>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</si>
  <si>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</si>
  <si>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</si>
  <si>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</si>
  <si>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</si>
  <si>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</si>
  <si>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</si>
  <si>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</si>
  <si>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</si>
  <si>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</si>
  <si>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</si>
  <si>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</si>
  <si>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</si>
  <si>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</si>
  <si>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</si>
  <si>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</si>
  <si>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</si>
  <si>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</si>
  <si>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</si>
  <si>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</si>
  <si>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</si>
  <si>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</si>
  <si>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</si>
  <si>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</si>
  <si>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</si>
  <si>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</si>
  <si>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</si>
  <si>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</si>
  <si>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</si>
  <si>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</si>
  <si>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</si>
  <si>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</si>
  <si>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</si>
  <si>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</si>
  <si>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</si>
  <si>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</si>
  <si>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</si>
  <si>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</si>
  <si>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</si>
  <si>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</si>
  <si>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</si>
  <si>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</si>
  <si>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</si>
  <si>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</si>
  <si>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</si>
  <si>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</si>
  <si>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</si>
  <si>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</si>
  <si>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</si>
  <si>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</si>
  <si>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</si>
  <si>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</si>
  <si>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</si>
  <si>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</si>
  <si>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</si>
  <si>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</si>
  <si>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</si>
  <si>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</si>
  <si>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</si>
  <si>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</si>
  <si>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</si>
  <si>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</si>
  <si>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</si>
  <si>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</si>
  <si>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</si>
  <si>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</si>
  <si>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</si>
  <si>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</si>
  <si>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</si>
  <si>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</si>
  <si>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</si>
  <si>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</si>
  <si>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</si>
  <si>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</si>
  <si>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</si>
  <si>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</si>
  <si>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</si>
  <si>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</si>
  <si>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</si>
  <si>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</si>
  <si>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</si>
  <si>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</si>
  <si>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</si>
  <si>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</si>
  <si>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</si>
  <si>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</si>
  <si>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</si>
  <si>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</si>
  <si>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</si>
  <si>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</si>
  <si>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</si>
  <si>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</si>
  <si>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</si>
  <si>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</si>
  <si>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</si>
  <si>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</si>
  <si>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</si>
  <si>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</si>
  <si>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</si>
  <si>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</si>
  <si>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</si>
  <si>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</si>
  <si>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</si>
  <si>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</si>
  <si>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</si>
  <si>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</si>
  <si>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</si>
  <si>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</si>
  <si>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</si>
  <si>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</si>
  <si>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</si>
  <si>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</si>
  <si>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</si>
  <si>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</si>
  <si>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</si>
  <si>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</si>
  <si>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</si>
  <si>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</si>
  <si>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</si>
  <si>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</si>
  <si>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</si>
  <si>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</si>
  <si>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</si>
  <si>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</si>
  <si>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</si>
  <si>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</si>
  <si>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</si>
  <si>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</si>
  <si>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</si>
  <si>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</si>
  <si>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</si>
  <si>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</si>
  <si>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</si>
  <si>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</si>
  <si>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</si>
  <si>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</si>
  <si>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</si>
  <si>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</si>
  <si>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</si>
  <si>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</si>
  <si>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</si>
  <si>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</si>
  <si>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</si>
  <si>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</si>
  <si>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</si>
  <si>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</si>
  <si>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</si>
  <si>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</si>
  <si>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</si>
  <si>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</si>
  <si>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</si>
  <si>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</si>
  <si>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</si>
  <si>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</si>
  <si>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</si>
  <si>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</si>
  <si>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</si>
  <si>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</si>
  <si>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</si>
  <si>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</si>
  <si>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</si>
  <si>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</si>
  <si>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</si>
  <si>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</si>
  <si>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</si>
  <si>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</si>
  <si>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</si>
  <si>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</si>
  <si>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</si>
  <si>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</si>
  <si>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</si>
  <si>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</si>
  <si>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</si>
  <si>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</si>
  <si>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</si>
  <si>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</si>
  <si>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</si>
  <si>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</si>
  <si>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</si>
  <si>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</si>
  <si>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</si>
  <si>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</si>
  <si>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</si>
  <si>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</si>
  <si>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</si>
  <si>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</si>
  <si>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</si>
  <si>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</si>
  <si>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</si>
  <si>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</si>
  <si>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</si>
  <si>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</si>
  <si>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</si>
  <si>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</si>
  <si>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</si>
  <si>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</si>
  <si>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</si>
  <si>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</si>
  <si>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</si>
  <si>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</si>
  <si>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</si>
  <si>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</si>
  <si>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</si>
  <si>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</si>
  <si>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</si>
  <si>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</si>
  <si>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</si>
  <si>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</si>
  <si>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</si>
  <si>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</si>
  <si>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</si>
  <si>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</si>
  <si>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</si>
  <si>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</si>
  <si>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</si>
  <si>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</si>
  <si>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</si>
  <si>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</si>
  <si>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</si>
  <si>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</si>
  <si>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</si>
  <si>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</si>
  <si>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</si>
  <si>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</si>
  <si>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</si>
  <si>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</si>
  <si>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</si>
  <si>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</si>
  <si>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</si>
  <si>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</si>
  <si>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</si>
  <si>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</si>
  <si>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</si>
  <si>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</si>
  <si>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</si>
  <si>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</si>
  <si>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</si>
  <si>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</si>
  <si>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</si>
  <si>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</si>
  <si>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</si>
  <si>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</si>
  <si>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</si>
  <si>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</si>
  <si>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</si>
  <si>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</si>
  <si>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</si>
  <si>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</si>
  <si>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</si>
  <si>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</si>
  <si>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</si>
  <si>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</si>
  <si>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</si>
  <si>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</si>
  <si>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</si>
  <si>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</si>
  <si>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</si>
  <si>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</si>
  <si>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</si>
  <si>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</si>
  <si>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</si>
  <si>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</si>
  <si>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</si>
  <si>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</si>
  <si>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</si>
  <si>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</si>
  <si>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</si>
  <si>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</si>
  <si>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</si>
  <si>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</si>
  <si>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</si>
  <si>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</si>
  <si>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</si>
  <si>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</si>
  <si>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</si>
  <si>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</si>
  <si>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</si>
  <si>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</si>
  <si>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</si>
  <si>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</si>
  <si>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</si>
  <si>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</si>
  <si>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</si>
  <si>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</si>
  <si>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</si>
  <si>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</si>
  <si>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</si>
  <si>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</si>
  <si>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</si>
  <si>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</si>
  <si>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</si>
  <si>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</si>
  <si>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</si>
  <si>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</si>
  <si>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</si>
  <si>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</si>
  <si>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</si>
  <si>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</si>
  <si>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</si>
  <si>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</si>
  <si>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</si>
  <si>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</si>
  <si>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</si>
  <si>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</si>
  <si>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</si>
  <si>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</si>
  <si>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</si>
  <si>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</si>
  <si>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</si>
  <si>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</si>
  <si>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</si>
  <si>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</si>
  <si>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</si>
  <si>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</si>
  <si>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</si>
  <si>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</si>
  <si>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</si>
  <si>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</si>
  <si>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</si>
  <si>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</si>
  <si>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</si>
  <si>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</si>
  <si>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</si>
  <si>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</si>
  <si>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</si>
  <si>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</si>
  <si>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</si>
  <si>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</si>
  <si>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</si>
  <si>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</si>
  <si>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</si>
  <si>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</si>
  <si>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</si>
  <si>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</si>
  <si>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</si>
  <si>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</si>
  <si>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</si>
  <si>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</si>
  <si>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</si>
  <si>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</si>
  <si>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</si>
  <si>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</si>
  <si>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</si>
  <si>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</si>
  <si>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</si>
  <si>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</si>
  <si>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</si>
  <si>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</si>
  <si>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</si>
  <si>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</si>
  <si>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</si>
  <si>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</si>
  <si>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</si>
  <si>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</si>
  <si>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</si>
  <si>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</si>
  <si>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</si>
  <si>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</si>
  <si>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</si>
  <si>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</si>
  <si>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</si>
  <si>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</si>
  <si>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</si>
  <si>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</si>
  <si>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</si>
  <si>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</si>
  <si>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</si>
  <si>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</si>
  <si>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</si>
  <si>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</si>
  <si>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</si>
  <si>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</si>
  <si>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</si>
  <si>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</si>
  <si>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</si>
  <si>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</si>
  <si>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</si>
  <si>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</si>
  <si>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</si>
  <si>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</si>
  <si>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</si>
  <si>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</si>
  <si>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</si>
  <si>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</si>
  <si>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</si>
  <si>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</si>
  <si>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</si>
  <si>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</si>
  <si>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</si>
  <si>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</si>
  <si>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</si>
  <si>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</si>
  <si>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</si>
  <si>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</si>
  <si>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</si>
  <si>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</si>
  <si>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</si>
  <si>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</si>
  <si>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</si>
  <si>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</si>
  <si>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</si>
  <si>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</si>
  <si>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</si>
  <si>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</si>
  <si>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</si>
  <si>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</si>
  <si>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</si>
  <si>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</si>
  <si>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</si>
  <si>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</si>
  <si>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</si>
  <si>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</si>
  <si>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</si>
  <si>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</si>
  <si>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</si>
  <si>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</si>
  <si>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</si>
  <si>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</si>
  <si>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</si>
  <si>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</si>
  <si>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</si>
  <si>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</si>
  <si>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</si>
  <si>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</si>
  <si>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</si>
  <si>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</si>
  <si>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</si>
  <si>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</si>
  <si>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</si>
  <si>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</si>
  <si>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</si>
  <si>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</si>
  <si>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</si>
  <si>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</si>
  <si>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</si>
  <si>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</si>
  <si>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</si>
  <si>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</si>
  <si>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</si>
  <si>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</si>
  <si>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</si>
  <si>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</si>
  <si>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</si>
  <si>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</si>
  <si>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</si>
  <si>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</si>
  <si>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</si>
  <si>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</si>
  <si>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</si>
  <si>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</si>
  <si>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</si>
  <si>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</si>
  <si>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</si>
  <si>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</si>
  <si>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</si>
  <si>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</si>
  <si>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</si>
  <si>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</si>
  <si>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</si>
  <si>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</si>
  <si>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</si>
  <si>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</si>
  <si>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</si>
  <si>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</si>
  <si>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</si>
  <si>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</si>
  <si>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</si>
  <si>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</si>
  <si>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</si>
  <si>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</si>
  <si>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</si>
  <si>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</si>
  <si>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</si>
  <si>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</si>
  <si>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</si>
  <si>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</si>
  <si>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</si>
  <si>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</si>
  <si>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</si>
  <si>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</si>
  <si>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</si>
  <si>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</si>
  <si>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</si>
  <si>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</si>
  <si>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</si>
  <si>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</si>
  <si>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</si>
  <si>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</si>
  <si>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</si>
  <si>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</si>
  <si>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</si>
  <si>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</si>
  <si>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</si>
  <si>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</si>
  <si>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</si>
  <si>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</si>
  <si>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</si>
  <si>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</si>
  <si>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</si>
  <si>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</si>
  <si>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</si>
  <si>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</si>
  <si>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</si>
  <si>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</si>
  <si>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</si>
  <si>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</si>
  <si>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</si>
  <si>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</si>
  <si>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</si>
  <si>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</si>
  <si>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</si>
  <si>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</si>
  <si>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</si>
  <si>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</si>
  <si>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</si>
  <si>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</si>
  <si>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</si>
  <si>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</si>
  <si>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</si>
  <si>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</si>
  <si>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</si>
  <si>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</si>
  <si>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</si>
  <si>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</si>
  <si>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</si>
  <si>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</si>
  <si>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</si>
  <si>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</si>
  <si>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</si>
  <si>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</si>
  <si>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</si>
  <si>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</si>
  <si>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</si>
  <si>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</si>
  <si>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</si>
  <si>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</si>
  <si>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</si>
  <si>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</si>
  <si>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</si>
  <si>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</si>
  <si>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</si>
  <si>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</si>
  <si>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</si>
  <si>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</si>
  <si>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</si>
  <si>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</si>
  <si>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</si>
  <si>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</si>
  <si>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</si>
  <si>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</si>
  <si>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</si>
  <si>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</si>
  <si>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</si>
  <si>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</si>
  <si>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</si>
  <si>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</si>
  <si>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</si>
  <si>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</si>
  <si>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</si>
  <si>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</si>
  <si>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</si>
  <si>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</si>
  <si>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</si>
  <si>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</si>
  <si>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</si>
  <si>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</si>
  <si>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</si>
  <si>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</si>
  <si>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</si>
  <si>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</si>
  <si>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</si>
  <si>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</si>
  <si>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</si>
  <si>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</si>
  <si>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</si>
  <si>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</si>
  <si>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</si>
  <si>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</si>
  <si>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</si>
  <si>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</si>
  <si>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</si>
  <si>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</si>
  <si>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</si>
  <si>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</si>
  <si>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</si>
  <si>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</si>
  <si>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</si>
  <si>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</si>
  <si>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</si>
  <si>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</si>
  <si>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</si>
  <si>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</si>
  <si>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</si>
  <si>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</si>
  <si>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</si>
  <si>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</si>
  <si>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</si>
  <si>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</si>
  <si>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</si>
  <si>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</si>
  <si>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</si>
  <si>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</si>
  <si>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</si>
  <si>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</si>
  <si>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</si>
  <si>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</si>
  <si>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</si>
  <si>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</si>
  <si>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</si>
  <si>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</si>
  <si>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</si>
  <si>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</si>
  <si>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</si>
  <si>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</si>
  <si>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</si>
  <si>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</si>
  <si>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</si>
  <si>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</si>
  <si>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</si>
  <si>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</si>
  <si>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</si>
  <si>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</si>
  <si>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</si>
  <si>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</si>
  <si>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</si>
  <si>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</si>
  <si>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</si>
  <si>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</si>
  <si>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</si>
  <si>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</si>
  <si>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</si>
  <si>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</si>
  <si>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</si>
  <si>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</si>
  <si>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</si>
  <si>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</si>
  <si>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</si>
  <si>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</si>
  <si>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</si>
  <si>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</si>
  <si>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</si>
  <si>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</si>
  <si>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</si>
  <si>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</si>
  <si>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</si>
  <si>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</si>
  <si>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</si>
  <si>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</si>
  <si>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</si>
  <si>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</si>
  <si>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</si>
  <si>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</si>
  <si>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</si>
  <si>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</si>
  <si>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</si>
  <si>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</si>
  <si>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</si>
  <si>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</si>
  <si>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</si>
  <si>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</si>
  <si>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</si>
  <si>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</si>
  <si>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</si>
  <si>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</si>
  <si>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</si>
  <si>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</si>
  <si>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</si>
  <si>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</si>
  <si>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</si>
  <si>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</si>
  <si>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</si>
  <si>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</si>
  <si>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</si>
  <si>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</si>
  <si>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</si>
  <si>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</si>
  <si>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</si>
  <si>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</si>
  <si>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</si>
  <si>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</si>
  <si>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</si>
  <si>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</si>
  <si>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</si>
  <si>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</si>
  <si>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</si>
  <si>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</si>
  <si>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</si>
  <si>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</si>
  <si>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</si>
  <si>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</si>
  <si>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</si>
  <si>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</si>
  <si>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</si>
  <si>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</si>
  <si>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</si>
  <si>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</si>
  <si>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</si>
  <si>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</si>
  <si>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</si>
  <si>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</si>
  <si>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</si>
  <si>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</si>
  <si>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</si>
  <si>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</si>
  <si>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</si>
  <si>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</si>
  <si>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</si>
  <si>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</si>
  <si>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</si>
  <si>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</si>
  <si>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</si>
  <si>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</si>
  <si>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</si>
  <si>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</si>
  <si>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</si>
  <si>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</si>
  <si>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</si>
  <si>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</si>
  <si>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</si>
  <si>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</si>
  <si>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</si>
  <si>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</si>
  <si>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</si>
  <si>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</si>
  <si>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</si>
  <si>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</si>
  <si>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</si>
  <si>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</si>
  <si>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</si>
  <si>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</si>
  <si>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</si>
  <si>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</si>
  <si>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</si>
  <si>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</si>
  <si>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</si>
  <si>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</si>
  <si>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</si>
  <si>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</si>
  <si>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</si>
  <si>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</si>
  <si>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</si>
  <si>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</si>
  <si>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</si>
  <si>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</si>
  <si>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</si>
  <si>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</si>
  <si>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</si>
  <si>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</si>
  <si>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</si>
  <si>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</si>
  <si>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</si>
  <si>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</si>
  <si>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</si>
  <si>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</si>
  <si>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</si>
  <si>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</si>
  <si>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</si>
  <si>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</si>
  <si>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</si>
  <si>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</si>
  <si>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</si>
  <si>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</si>
  <si>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</si>
  <si>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</si>
  <si>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</si>
  <si>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</si>
  <si>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</si>
  <si>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</si>
  <si>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</si>
  <si>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</si>
  <si>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</si>
  <si>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</si>
  <si>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</si>
  <si>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</si>
  <si>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</si>
  <si>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</si>
  <si>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</si>
  <si>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</si>
  <si>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</si>
  <si>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</si>
  <si>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</si>
  <si>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</si>
  <si>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</si>
  <si>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</si>
  <si>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</si>
  <si>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</si>
  <si>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</si>
  <si>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</si>
  <si>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</si>
  <si>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</si>
  <si>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</si>
  <si>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</si>
  <si>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</si>
  <si>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</si>
  <si>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</si>
  <si>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</si>
  <si>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</si>
  <si>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</si>
  <si>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</si>
  <si>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</si>
  <si>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</si>
  <si>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</si>
  <si>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</si>
  <si>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</si>
  <si>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</si>
  <si>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</si>
  <si>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</si>
  <si>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</si>
  <si>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</si>
  <si>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</si>
  <si>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</si>
  <si>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</si>
  <si>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</si>
  <si>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</si>
  <si>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</si>
  <si>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</si>
  <si>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</si>
  <si>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</si>
  <si>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</si>
  <si>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</si>
  <si>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</si>
  <si>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</si>
  <si>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</si>
  <si>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</si>
  <si>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</si>
  <si>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</si>
  <si>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</si>
  <si>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</si>
  <si>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</si>
  <si>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</si>
  <si>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</si>
  <si>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</si>
  <si>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</si>
  <si>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</si>
  <si>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</si>
  <si>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</si>
  <si>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</si>
  <si>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</si>
  <si>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</si>
  <si>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</si>
  <si>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</si>
  <si>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</si>
  <si>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</si>
  <si>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</si>
  <si>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</si>
  <si>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</si>
  <si>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</si>
  <si>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</si>
  <si>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</si>
  <si>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</si>
  <si>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</si>
  <si>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</si>
  <si>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</si>
  <si>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</si>
  <si>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</si>
  <si>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</si>
  <si>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</si>
  <si>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</si>
  <si>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</si>
  <si>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</si>
  <si>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</si>
  <si>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</si>
  <si>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</si>
  <si>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</si>
  <si>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</si>
  <si>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</si>
  <si>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</si>
  <si>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</si>
  <si>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</si>
  <si>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</si>
  <si>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</si>
  <si>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</si>
  <si>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</si>
  <si>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</si>
  <si>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</si>
  <si>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</si>
  <si>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</si>
  <si>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</si>
  <si>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</si>
  <si>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</si>
  <si>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</si>
  <si>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</si>
  <si>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</si>
  <si>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</si>
  <si>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</si>
  <si>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</si>
  <si>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</si>
  <si>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</si>
  <si>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</si>
  <si>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</si>
  <si>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</si>
  <si>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</si>
  <si>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</si>
  <si>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</si>
  <si>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</si>
  <si>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</si>
  <si>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</si>
  <si>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</si>
  <si>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</si>
  <si>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</si>
  <si>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</si>
  <si>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</si>
  <si>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</si>
  <si>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</si>
  <si>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</si>
  <si>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</si>
  <si>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</si>
  <si>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</si>
  <si>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</si>
  <si>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</si>
  <si>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</si>
  <si>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</si>
  <si>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</si>
  <si>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</si>
  <si>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</si>
  <si>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</si>
  <si>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</si>
  <si>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</si>
  <si>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</si>
  <si>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</si>
  <si>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</si>
  <si>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</si>
  <si>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</si>
  <si>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</si>
  <si>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</si>
  <si>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</si>
  <si>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</si>
  <si>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</si>
  <si>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</si>
  <si>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</si>
  <si>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</si>
  <si>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</si>
  <si>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</si>
  <si>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</si>
  <si>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</si>
  <si>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</si>
  <si>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</si>
  <si>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</si>
  <si>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</si>
  <si>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</si>
  <si>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</si>
  <si>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</si>
  <si>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</si>
  <si>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</si>
  <si>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</si>
  <si>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</si>
  <si>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</si>
  <si>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</si>
  <si>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</si>
  <si>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1 - Unplanned Outage improvement</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</si>
  <si>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</si>
  <si>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</si>
  <si>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</si>
  <si>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</si>
  <si>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</si>
  <si>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</si>
  <si>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</si>
  <si>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</si>
  <si>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</si>
  <si>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</si>
  <si>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</si>
  <si>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</si>
  <si>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</si>
  <si>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</si>
  <si>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</si>
  <si>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</si>
  <si>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</si>
  <si>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</si>
  <si>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</si>
  <si>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</si>
  <si>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</si>
  <si>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</si>
  <si>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</si>
  <si>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</si>
  <si>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</si>
  <si>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</si>
  <si>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</si>
  <si>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</si>
  <si>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</si>
  <si>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2 - Improving the performance of London water networks</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</si>
  <si>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</si>
  <si>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</si>
  <si>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</si>
  <si>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</si>
  <si>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</si>
  <si>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</si>
  <si>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</si>
  <si>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</si>
  <si>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</si>
  <si>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</si>
  <si>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</si>
  <si>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</si>
  <si>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</si>
  <si>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</si>
  <si>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</si>
  <si>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</si>
  <si>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</si>
  <si>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</si>
  <si>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</si>
  <si>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</si>
  <si>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</si>
  <si>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</si>
  <si>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</si>
  <si>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</si>
  <si>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</si>
  <si>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</si>
  <si>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</si>
  <si>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</si>
  <si>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</si>
  <si>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3 - Feasibility Assessments</t>
  </si>
  <si>
    <t>4L.104</t>
  </si>
  <si>
    <t>Additional line 3</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</si>
  <si>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</si>
  <si>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</si>
  <si>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</si>
  <si>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</si>
  <si>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</si>
  <si>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</si>
  <si>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</si>
  <si>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</si>
  <si>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</si>
  <si>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</si>
  <si>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</si>
  <si>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</si>
  <si>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</si>
  <si>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</si>
  <si>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</si>
  <si>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</si>
  <si>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</si>
  <si>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</si>
  <si>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</si>
  <si>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</si>
  <si>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</si>
  <si>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</si>
  <si>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</si>
  <si>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</si>
  <si>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</si>
  <si>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</si>
  <si>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</si>
  <si>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</si>
  <si>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</si>
  <si>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</si>
  <si>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</si>
  <si>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</si>
  <si>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</si>
  <si>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</si>
  <si>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</si>
  <si>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</si>
  <si>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</si>
  <si>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</si>
  <si>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</si>
  <si>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</si>
  <si>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</si>
  <si>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</si>
  <si>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</si>
  <si>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</si>
  <si>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</si>
  <si>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</si>
  <si>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</si>
  <si>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</si>
  <si>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</si>
  <si>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</si>
  <si>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</si>
  <si>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</si>
  <si>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</si>
  <si>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</si>
  <si>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</si>
  <si>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</si>
  <si>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</si>
  <si>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</si>
  <si>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</si>
  <si>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</si>
  <si>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</si>
  <si>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</si>
  <si>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</si>
  <si>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</si>
  <si>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</si>
  <si>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</si>
  <si>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</si>
  <si>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</si>
  <si>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</si>
  <si>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</si>
  <si>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</si>
  <si>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</si>
  <si>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</si>
  <si>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</si>
  <si>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</si>
  <si>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</si>
  <si>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</si>
  <si>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</si>
  <si>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</si>
  <si>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</si>
  <si>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</si>
  <si>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</si>
  <si>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</si>
  <si>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</si>
  <si>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</si>
  <si>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</si>
  <si>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</si>
  <si>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</si>
  <si>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</si>
  <si>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</si>
  <si>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</si>
  <si>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</si>
  <si>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</si>
  <si>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</si>
  <si>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</si>
  <si>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</si>
  <si>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</si>
  <si>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</si>
  <si>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</si>
  <si>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</si>
  <si>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</si>
  <si>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</si>
  <si>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</si>
  <si>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</si>
  <si>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</si>
  <si>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</si>
  <si>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</si>
  <si>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</si>
  <si>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</si>
  <si>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</si>
  <si>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</si>
  <si>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</si>
  <si>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</si>
  <si>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</si>
  <si>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</si>
  <si>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</si>
  <si>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</si>
  <si>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</si>
  <si>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</si>
  <si>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</si>
  <si>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</si>
  <si>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</si>
  <si>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</si>
  <si>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</si>
  <si>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</si>
  <si>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</si>
  <si>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</si>
  <si>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</si>
  <si>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</si>
  <si>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</si>
  <si>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</si>
  <si>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</si>
  <si>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</si>
  <si>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</si>
  <si>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</si>
  <si>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</si>
  <si>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</si>
  <si>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</si>
  <si>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</si>
  <si>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</si>
  <si>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</si>
  <si>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</si>
  <si>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</si>
  <si>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</si>
  <si>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</si>
  <si>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</si>
  <si>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</si>
  <si>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</si>
  <si>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</si>
  <si>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</si>
  <si>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</si>
  <si>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</si>
  <si>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</si>
  <si>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</si>
  <si>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</si>
  <si>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</si>
  <si>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</si>
  <si>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</si>
  <si>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</si>
  <si>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</si>
  <si>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</si>
  <si>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</si>
  <si>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</si>
  <si>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</si>
  <si>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</si>
  <si>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</si>
  <si>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</si>
  <si>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</si>
  <si>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</si>
  <si>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</si>
  <si>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</si>
  <si>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</si>
  <si>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</si>
  <si>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</si>
  <si>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</si>
  <si>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</si>
  <si>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</si>
  <si>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</si>
  <si>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</si>
  <si>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</si>
  <si>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</si>
  <si>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</si>
  <si>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</si>
  <si>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</si>
  <si>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</si>
  <si>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</si>
  <si>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</si>
  <si>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</si>
  <si>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</si>
  <si>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</si>
  <si>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</si>
  <si>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</si>
  <si>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</si>
  <si>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</si>
  <si>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</si>
  <si>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</si>
  <si>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</si>
  <si>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</si>
  <si>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</si>
  <si>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</si>
  <si>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</si>
  <si>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</si>
  <si>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</si>
  <si>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</si>
  <si>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</si>
  <si>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</si>
  <si>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</si>
  <si>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</si>
  <si>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</si>
  <si>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</si>
  <si>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</si>
  <si>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</si>
  <si>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</si>
  <si>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</si>
  <si>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</si>
  <si>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</si>
  <si>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</si>
  <si>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</si>
  <si>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</si>
  <si>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</si>
  <si>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</si>
  <si>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</si>
  <si>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</si>
  <si>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</si>
  <si>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</si>
  <si>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</si>
  <si>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</si>
  <si>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</si>
  <si>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</si>
  <si>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</si>
  <si>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</si>
  <si>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</si>
  <si>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</si>
  <si>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</si>
  <si>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</si>
  <si>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</si>
  <si>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</si>
  <si>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</si>
  <si>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</si>
  <si>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</si>
  <si>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</si>
  <si>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</si>
  <si>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</si>
  <si>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</si>
  <si>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</si>
  <si>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</si>
  <si>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</si>
  <si>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</si>
  <si>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</si>
  <si>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</si>
  <si>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</si>
  <si>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</si>
  <si>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</si>
  <si>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</si>
  <si>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</si>
  <si>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</si>
  <si>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</si>
  <si>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</si>
  <si>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</si>
  <si>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</si>
  <si>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</si>
  <si>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</si>
  <si>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</si>
  <si>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</si>
  <si>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</si>
  <si>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</si>
  <si>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</si>
  <si>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</si>
  <si>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</si>
  <si>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</si>
  <si>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</si>
  <si>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</si>
  <si>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</si>
  <si>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</si>
  <si>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</si>
  <si>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</si>
  <si>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</si>
  <si>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</si>
  <si>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</si>
  <si>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</si>
  <si>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</si>
  <si>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</si>
  <si>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</si>
  <si>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</si>
  <si>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</si>
  <si>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</si>
  <si>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</si>
  <si>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</si>
  <si>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</si>
  <si>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</si>
  <si>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</si>
  <si>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</si>
  <si>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</si>
  <si>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</si>
  <si>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</si>
  <si>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</si>
  <si>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</si>
  <si>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</si>
  <si>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</si>
  <si>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</si>
  <si>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</si>
  <si>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</si>
  <si>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</si>
  <si>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</si>
  <si>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</si>
  <si>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</si>
  <si>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</si>
  <si>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</si>
  <si>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</si>
  <si>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</si>
  <si>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</si>
  <si>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</si>
  <si>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</si>
  <si>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</si>
  <si>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</si>
  <si>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</si>
  <si>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</si>
  <si>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</si>
  <si>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</si>
  <si>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</si>
  <si>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</si>
  <si>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</si>
  <si>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</si>
  <si>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</si>
  <si>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</si>
  <si>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</si>
  <si>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</si>
  <si>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</si>
  <si>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</si>
  <si>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</si>
  <si>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</si>
  <si>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</si>
  <si>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</si>
  <si>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</si>
  <si>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</si>
  <si>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</si>
  <si>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</si>
  <si>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</si>
  <si>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</si>
  <si>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</si>
  <si>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</si>
  <si>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</si>
  <si>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</si>
  <si>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</si>
  <si>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</si>
  <si>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</si>
  <si>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</si>
  <si>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</si>
  <si>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</si>
  <si>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</si>
  <si>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</si>
  <si>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</si>
  <si>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</si>
  <si>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</si>
  <si>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</si>
  <si>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</si>
  <si>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</si>
  <si>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</si>
  <si>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</si>
  <si>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</si>
  <si>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</si>
  <si>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</si>
  <si>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</si>
  <si>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</si>
  <si>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</si>
  <si>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</si>
  <si>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</si>
  <si>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</si>
  <si>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</si>
  <si>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</si>
  <si>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</si>
  <si>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</si>
  <si>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</si>
  <si>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</si>
  <si>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</si>
  <si>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</si>
  <si>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</si>
  <si>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</si>
  <si>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</si>
  <si>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</si>
  <si>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</si>
  <si>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</si>
  <si>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</si>
  <si>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</si>
  <si>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</si>
  <si>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</si>
  <si>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</si>
  <si>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</si>
  <si>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</si>
  <si>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</si>
  <si>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</si>
  <si>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</si>
  <si>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</si>
  <si>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</si>
  <si>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</si>
  <si>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</si>
  <si>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</si>
  <si>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</si>
  <si>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</si>
  <si>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</si>
  <si>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</si>
  <si>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</si>
  <si>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</si>
  <si>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</si>
  <si>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</si>
  <si>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</si>
  <si>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</si>
  <si>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</si>
  <si>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</si>
  <si>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</si>
  <si>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</si>
  <si>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</si>
  <si>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</si>
  <si>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</si>
  <si>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</si>
  <si>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</si>
  <si>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</si>
  <si>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</si>
  <si>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</si>
  <si>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</si>
  <si>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</si>
  <si>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</si>
  <si>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</si>
  <si>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</si>
  <si>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</si>
  <si>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</si>
  <si>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</si>
  <si>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</si>
  <si>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</si>
  <si>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</si>
  <si>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</si>
  <si>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</si>
  <si>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</si>
  <si>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</si>
  <si>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</si>
  <si>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</si>
  <si>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</si>
  <si>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</si>
  <si>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</si>
  <si>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</si>
  <si>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</si>
  <si>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</si>
  <si>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</si>
  <si>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</si>
  <si>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</si>
  <si>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</si>
  <si>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</si>
  <si>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</si>
  <si>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</si>
  <si>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</si>
  <si>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</si>
  <si>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</si>
  <si>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</si>
  <si>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</si>
  <si>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</si>
  <si>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</si>
  <si>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</si>
  <si>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</si>
  <si>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</si>
  <si>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</si>
  <si>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</si>
  <si>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</si>
  <si>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</si>
  <si>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</si>
  <si>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</si>
  <si>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</si>
  <si>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</si>
  <si>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</si>
  <si>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</si>
  <si>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</si>
  <si>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</si>
  <si>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</si>
  <si>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</si>
  <si>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</si>
  <si>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</si>
  <si>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</si>
  <si>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</si>
  <si>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</si>
  <si>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</si>
  <si>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</si>
  <si>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</si>
  <si>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</si>
  <si>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</si>
  <si>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</si>
  <si>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</si>
  <si>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</si>
  <si>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</si>
  <si>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</si>
  <si>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</si>
  <si>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</si>
  <si>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</si>
  <si>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</si>
  <si>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</si>
  <si>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</si>
  <si>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</si>
  <si>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</si>
  <si>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</si>
  <si>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</si>
  <si>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</si>
  <si>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</si>
  <si>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</si>
  <si>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</si>
  <si>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</si>
  <si>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</si>
  <si>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</si>
  <si>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</si>
  <si>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</si>
  <si>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</si>
  <si>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</si>
  <si>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</si>
  <si>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</si>
  <si>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</si>
  <si>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</si>
  <si>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</si>
  <si>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</si>
  <si>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</si>
  <si>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</si>
  <si>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</si>
  <si>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</si>
  <si>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</si>
  <si>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</si>
  <si>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</si>
  <si>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</si>
  <si>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</si>
  <si>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</si>
  <si>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</si>
  <si>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</si>
  <si>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</si>
  <si>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</si>
  <si>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</si>
  <si>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</si>
  <si>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</si>
  <si>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</si>
  <si>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</si>
  <si>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</si>
  <si>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</si>
  <si>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</si>
  <si>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</si>
  <si>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</si>
  <si>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</si>
  <si>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</si>
  <si>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</si>
  <si>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</si>
  <si>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</si>
  <si>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</si>
  <si>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</si>
  <si>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</si>
  <si>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</si>
  <si>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</si>
  <si>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</si>
  <si>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</si>
  <si>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</si>
  <si>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</si>
  <si>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</si>
  <si>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</si>
  <si>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</si>
  <si>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</si>
  <si>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</si>
  <si>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</si>
  <si>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</si>
  <si>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</si>
  <si>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</si>
  <si>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</si>
  <si>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</si>
  <si>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</si>
  <si>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</si>
  <si>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</si>
  <si>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</si>
  <si>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</si>
  <si>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</si>
  <si>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</si>
  <si>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</si>
  <si>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</si>
  <si>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</si>
  <si>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</si>
  <si>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</si>
  <si>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</si>
  <si>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</si>
  <si>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</si>
  <si>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</si>
  <si>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</si>
  <si>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</si>
  <si>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</si>
  <si>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</si>
  <si>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</si>
  <si>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</si>
  <si>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</si>
  <si>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</si>
  <si>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</si>
  <si>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</si>
  <si>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</si>
  <si>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</si>
  <si>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</si>
  <si>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</si>
  <si>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</si>
  <si>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</si>
  <si>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</si>
  <si>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</si>
  <si>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</si>
  <si>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</si>
  <si>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</si>
  <si>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</si>
  <si>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</si>
  <si>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</si>
  <si>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</si>
  <si>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</si>
  <si>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</si>
  <si>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</si>
  <si>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</si>
  <si>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</si>
  <si>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</si>
  <si>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</si>
  <si>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</si>
  <si>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</si>
  <si>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</si>
  <si>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</si>
  <si>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</si>
  <si>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</si>
  <si>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</si>
  <si>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</si>
  <si>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</si>
  <si>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</si>
  <si>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</si>
  <si>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</si>
  <si>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</si>
  <si>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</si>
  <si>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</si>
  <si>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</si>
  <si>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</si>
  <si>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</si>
  <si>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</si>
  <si>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</si>
  <si>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</si>
  <si>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</si>
  <si>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</si>
  <si>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</si>
  <si>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</si>
  <si>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</si>
  <si>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</si>
  <si>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</si>
  <si>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</si>
  <si>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</si>
  <si>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</si>
  <si>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</si>
  <si>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</si>
  <si>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</si>
  <si>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</si>
  <si>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</si>
  <si>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</si>
  <si>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</si>
  <si>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</si>
  <si>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</si>
  <si>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</si>
  <si>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</si>
  <si>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</si>
  <si>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</si>
  <si>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</si>
  <si>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</si>
  <si>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</si>
  <si>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</si>
  <si>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</si>
  <si>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</si>
  <si>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</si>
  <si>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</si>
  <si>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</si>
  <si>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</si>
  <si>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</si>
  <si>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</si>
  <si>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</si>
  <si>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</si>
  <si>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</si>
  <si>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</si>
  <si>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</si>
  <si>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</si>
  <si>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</si>
  <si>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</si>
  <si>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</si>
  <si>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</si>
  <si>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</si>
  <si>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</si>
  <si>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</si>
  <si>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</si>
  <si>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</si>
  <si>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</si>
  <si>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</si>
  <si>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</si>
  <si>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</si>
  <si>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</si>
  <si>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</si>
  <si>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</si>
  <si>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</si>
  <si>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</si>
  <si>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</si>
  <si>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</si>
  <si>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</si>
  <si>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</si>
  <si>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</si>
  <si>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</si>
  <si>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</si>
  <si>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</si>
  <si>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</si>
  <si>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</si>
  <si>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</si>
  <si>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</si>
  <si>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</si>
  <si>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</si>
  <si>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</si>
  <si>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</si>
  <si>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</si>
  <si>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</si>
  <si>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</si>
  <si>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</si>
  <si>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</si>
  <si>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</si>
  <si>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</si>
  <si>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</si>
  <si>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</si>
  <si>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</si>
  <si>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</si>
  <si>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</si>
  <si>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</si>
  <si>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</si>
  <si>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</si>
  <si>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</si>
  <si>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</si>
  <si>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</si>
  <si>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</si>
  <si>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</si>
  <si>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</si>
  <si>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</si>
  <si>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</si>
  <si>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</si>
  <si>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</si>
  <si>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</si>
  <si>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</si>
  <si>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</si>
  <si>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</si>
  <si>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</si>
  <si>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</si>
  <si>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</si>
  <si>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</si>
  <si>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</si>
  <si>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</si>
  <si>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</si>
  <si>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</si>
  <si>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</si>
  <si>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</si>
  <si>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</si>
  <si>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</si>
  <si>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</si>
  <si>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</si>
  <si>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</si>
  <si>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</si>
  <si>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</si>
  <si>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</si>
  <si>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</si>
  <si>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</si>
  <si>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</si>
  <si>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</si>
  <si>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</si>
  <si>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</si>
  <si>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</si>
  <si>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</si>
  <si>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</si>
  <si>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</si>
  <si>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</si>
  <si>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</si>
  <si>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</si>
  <si>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</si>
  <si>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</si>
  <si>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</si>
  <si>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</si>
  <si>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</si>
  <si>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</si>
  <si>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</si>
  <si>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</si>
  <si>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</si>
  <si>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</si>
  <si>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</si>
  <si>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</si>
  <si>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</si>
  <si>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</si>
  <si>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</si>
  <si>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</si>
  <si>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</si>
  <si>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</si>
  <si>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</si>
  <si>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</si>
  <si>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</si>
  <si>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</si>
  <si>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</si>
  <si>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</si>
  <si>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</si>
  <si>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</si>
  <si>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</si>
  <si>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</si>
  <si>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</si>
  <si>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</si>
  <si>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</si>
  <si>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</si>
  <si>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</si>
  <si>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</si>
  <si>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</si>
  <si>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</si>
  <si>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</si>
  <si>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</si>
  <si>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</si>
  <si>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</si>
  <si>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</si>
  <si>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</si>
  <si>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</si>
  <si>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</si>
  <si>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</si>
  <si>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</si>
  <si>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</si>
  <si>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</si>
  <si>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</si>
  <si>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</si>
  <si>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</si>
  <si>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</si>
  <si>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</si>
  <si>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</si>
  <si>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</si>
  <si>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</si>
  <si>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</si>
  <si>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</si>
  <si>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</si>
  <si>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</si>
  <si>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</si>
  <si>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</si>
  <si>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</si>
  <si>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</si>
  <si>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</si>
  <si>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</si>
  <si>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</si>
  <si>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</si>
  <si>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</si>
  <si>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</si>
  <si>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</si>
  <si>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</si>
  <si>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</si>
  <si>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</si>
  <si>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</si>
  <si>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</si>
  <si>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</si>
  <si>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</si>
  <si>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</si>
  <si>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</si>
  <si>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</si>
  <si>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</si>
  <si>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</si>
  <si>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</si>
  <si>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</si>
  <si>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</si>
  <si>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</si>
  <si>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</si>
  <si>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</si>
  <si>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</si>
  <si>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</si>
  <si>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</si>
  <si>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</si>
  <si>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</si>
  <si>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</si>
  <si>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</si>
  <si>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</si>
  <si>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</si>
  <si>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</si>
  <si>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</si>
  <si>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</si>
  <si>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</si>
  <si>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</si>
  <si>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</si>
  <si>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</si>
  <si>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</si>
  <si>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</si>
  <si>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</si>
  <si>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</si>
  <si>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</si>
  <si>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</si>
  <si>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</si>
  <si>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</si>
  <si>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</si>
  <si>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</si>
  <si>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</si>
  <si>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</si>
  <si>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</si>
  <si>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</si>
  <si>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</si>
  <si>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</si>
  <si>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</si>
  <si>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</si>
  <si>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</si>
  <si>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</si>
  <si>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</si>
  <si>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</si>
  <si>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</si>
  <si>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</si>
  <si>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</si>
  <si>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</si>
  <si>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</si>
  <si>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</si>
  <si>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</si>
  <si>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</si>
  <si>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</si>
  <si>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</si>
  <si>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</si>
  <si>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</si>
  <si>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</si>
  <si>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</si>
  <si>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</si>
  <si>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</si>
  <si>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</si>
  <si>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</si>
  <si>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</si>
  <si>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</si>
  <si>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</si>
  <si>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</si>
  <si>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</si>
  <si>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</si>
  <si>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</si>
  <si>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</si>
  <si>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</si>
  <si>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</si>
  <si>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</si>
  <si>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</si>
  <si>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</si>
  <si>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</si>
  <si>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</si>
  <si>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</si>
  <si>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</si>
  <si>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</si>
  <si>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</si>
  <si>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</si>
  <si>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</si>
  <si>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</si>
  <si>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</si>
  <si>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</si>
  <si>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</si>
  <si>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</si>
  <si>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</si>
  <si>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</si>
  <si>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</si>
  <si>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</si>
  <si>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</si>
  <si>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</si>
  <si>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</si>
  <si>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</si>
  <si>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</si>
  <si>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</si>
  <si>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</si>
  <si>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</si>
  <si>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</si>
  <si>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</si>
  <si>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</si>
  <si>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</si>
  <si>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</si>
  <si>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</si>
  <si>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</si>
  <si>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</si>
  <si>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</si>
  <si>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</si>
  <si>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</si>
  <si>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</si>
  <si>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</si>
  <si>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</si>
  <si>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</si>
  <si>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</si>
  <si>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</si>
  <si>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</si>
  <si>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</si>
  <si>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</si>
  <si>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</si>
  <si>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</si>
  <si>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</si>
  <si>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</si>
  <si>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</si>
  <si>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</si>
  <si>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</si>
  <si>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</si>
  <si>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</si>
  <si>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</si>
  <si>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</si>
  <si>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</si>
  <si>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</si>
  <si>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</si>
  <si>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</si>
  <si>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</si>
  <si>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</si>
  <si>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</si>
  <si>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</si>
  <si>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</si>
  <si>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</si>
  <si>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</si>
  <si>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</si>
  <si>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</si>
  <si>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</si>
  <si>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</si>
  <si>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</si>
  <si>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</si>
  <si>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</si>
  <si>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</si>
  <si>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</si>
  <si>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</si>
  <si>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</si>
  <si>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</si>
  <si>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</si>
  <si>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</si>
  <si>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</si>
  <si>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</si>
  <si>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</si>
  <si>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</si>
  <si>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</si>
  <si>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</si>
  <si>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</si>
  <si>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</si>
  <si>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</si>
  <si>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</si>
  <si>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</si>
  <si>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</si>
  <si>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</si>
  <si>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</si>
  <si>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</si>
  <si>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</si>
  <si>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</si>
  <si>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</si>
  <si>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</si>
  <si>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</si>
  <si>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</si>
  <si>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</si>
  <si>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</si>
  <si>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</si>
  <si>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</si>
  <si>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</si>
  <si>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</si>
  <si>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</si>
  <si>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</si>
  <si>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</si>
  <si>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</si>
  <si>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</si>
  <si>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</si>
  <si>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</si>
  <si>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</si>
  <si>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</si>
  <si>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</si>
  <si>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</si>
  <si>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</si>
  <si>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</si>
  <si>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</si>
  <si>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</si>
  <si>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</si>
  <si>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</si>
  <si>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</si>
  <si>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</si>
  <si>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</si>
  <si>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</si>
  <si>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</si>
  <si>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</si>
  <si>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</si>
  <si>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</si>
  <si>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</si>
  <si>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</si>
  <si>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</si>
  <si>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</si>
  <si>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</si>
  <si>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</si>
  <si>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</si>
  <si>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</si>
  <si>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</si>
  <si>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</si>
  <si>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</si>
  <si>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</si>
  <si>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</si>
  <si>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</si>
  <si>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</si>
  <si>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</si>
  <si>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</si>
  <si>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</si>
  <si>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</si>
  <si>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</si>
  <si>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</si>
  <si>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</si>
  <si>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</si>
  <si>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</si>
  <si>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</si>
  <si>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</si>
  <si>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</si>
  <si>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</si>
  <si>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</si>
  <si>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</si>
  <si>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</si>
  <si>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</si>
  <si>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</si>
  <si>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</si>
  <si>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</si>
  <si>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</si>
  <si>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</si>
  <si>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</si>
  <si>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</si>
  <si>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</si>
  <si>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</si>
  <si>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</si>
  <si>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</si>
  <si>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</si>
  <si>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</si>
  <si>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</si>
  <si>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</si>
  <si>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</si>
  <si>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</si>
  <si>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</si>
  <si>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</si>
  <si>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</si>
  <si>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</si>
  <si>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</si>
  <si>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</si>
  <si>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</si>
  <si>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</si>
  <si>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</si>
  <si>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</si>
  <si>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</si>
  <si>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</si>
  <si>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</si>
  <si>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</si>
  <si>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</si>
  <si>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</si>
  <si>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</si>
  <si>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</si>
  <si>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</si>
  <si>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</si>
  <si>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</si>
  <si>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</si>
  <si>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</si>
  <si>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</si>
  <si>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</si>
  <si>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</si>
  <si>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</si>
  <si>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</si>
  <si>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</si>
  <si>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</si>
  <si>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</si>
  <si>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</si>
  <si>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</si>
  <si>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</si>
  <si>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</si>
  <si>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</si>
  <si>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</si>
  <si>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</si>
  <si>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</si>
  <si>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</si>
  <si>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</si>
  <si>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</si>
  <si>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</si>
  <si>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</si>
  <si>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</si>
  <si>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</si>
  <si>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</si>
  <si>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</si>
  <si>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</si>
  <si>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</si>
  <si>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</si>
  <si>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</si>
  <si>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</si>
  <si>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</si>
  <si>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</si>
  <si>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</si>
  <si>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</si>
  <si>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</si>
  <si>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</si>
  <si>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</si>
  <si>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</si>
  <si>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</si>
  <si>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</si>
  <si>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</si>
  <si>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</si>
  <si>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</si>
  <si>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</si>
  <si>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</si>
  <si>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</si>
  <si>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</si>
  <si>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</si>
  <si>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</si>
  <si>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</si>
  <si>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</si>
  <si>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</si>
  <si>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</si>
  <si>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</si>
  <si>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</si>
  <si>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</si>
  <si>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</si>
  <si>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</si>
  <si>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</si>
  <si>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</si>
  <si>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</si>
  <si>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</si>
  <si>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</si>
  <si>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</si>
  <si>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</si>
  <si>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</si>
  <si>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</si>
  <si>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</si>
  <si>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</si>
  <si>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</si>
  <si>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</si>
  <si>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</si>
  <si>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</si>
  <si>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</si>
  <si>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</si>
  <si>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</si>
  <si>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</si>
  <si>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</si>
  <si>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</si>
  <si>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</si>
  <si>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</si>
  <si>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</si>
  <si>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</si>
  <si>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</si>
  <si>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</si>
  <si>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</si>
  <si>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</si>
  <si>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</si>
  <si>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</si>
  <si>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</si>
  <si>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</si>
  <si>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</si>
  <si>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</si>
  <si>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</si>
  <si>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</si>
  <si>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</si>
  <si>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</si>
  <si>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</si>
  <si>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</si>
  <si>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</si>
  <si>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</si>
  <si>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</si>
  <si>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</si>
  <si>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</si>
  <si>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</si>
  <si>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</si>
  <si>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</si>
  <si>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</si>
  <si>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</si>
  <si>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</si>
  <si>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</si>
  <si>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</si>
  <si>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</si>
  <si>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</si>
  <si>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</si>
  <si>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</si>
  <si>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</si>
  <si>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</si>
  <si>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</si>
  <si>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</si>
  <si>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</si>
  <si>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</si>
  <si>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</si>
  <si>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</si>
  <si>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</si>
  <si>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</si>
  <si>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</si>
  <si>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</si>
  <si>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</si>
  <si>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</si>
  <si>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</si>
  <si>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</si>
  <si>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</si>
  <si>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</si>
  <si>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</si>
  <si>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</si>
  <si>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</si>
  <si>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</si>
  <si>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</si>
  <si>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</si>
  <si>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</si>
  <si>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</si>
  <si>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</si>
  <si>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</si>
  <si>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</si>
  <si>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</si>
  <si>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</si>
  <si>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</si>
  <si>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</si>
  <si>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</si>
  <si>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</si>
  <si>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</si>
  <si>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</si>
  <si>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</si>
  <si>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</si>
  <si>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</si>
  <si>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</si>
  <si>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</si>
  <si>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</si>
  <si>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</si>
  <si>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</si>
  <si>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</si>
  <si>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</si>
  <si>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</si>
  <si>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</si>
  <si>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</si>
  <si>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</si>
  <si>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</si>
  <si>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</si>
  <si>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</si>
  <si>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</si>
  <si>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</si>
  <si>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</si>
  <si>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</si>
  <si>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</si>
  <si>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</si>
  <si>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</si>
  <si>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</si>
  <si>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</si>
  <si>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</si>
  <si>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</si>
  <si>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</si>
  <si>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</si>
  <si>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</si>
  <si>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</si>
  <si>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</si>
  <si>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</si>
  <si>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</si>
  <si>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</si>
  <si>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</si>
  <si>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</si>
  <si>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</si>
  <si>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</si>
  <si>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</si>
  <si>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</si>
  <si>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</si>
  <si>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</si>
  <si>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</si>
  <si>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</si>
  <si>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</si>
  <si>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</si>
  <si>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</si>
  <si>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</si>
  <si>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</si>
  <si>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</si>
  <si>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</si>
  <si>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</si>
  <si>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</si>
  <si>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</si>
  <si>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</si>
  <si>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</si>
  <si>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</si>
  <si>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</si>
  <si>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</si>
  <si>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</si>
  <si>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</si>
  <si>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</si>
  <si>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</si>
  <si>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</si>
  <si>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</si>
  <si>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</si>
  <si>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</si>
  <si>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</si>
  <si>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</si>
  <si>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</si>
  <si>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</si>
  <si>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</si>
  <si>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</si>
  <si>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</si>
  <si>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</si>
  <si>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</si>
  <si>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</si>
  <si>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</si>
  <si>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</si>
  <si>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</si>
  <si>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</si>
  <si>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</si>
  <si>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</si>
  <si>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</si>
  <si>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</si>
  <si>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</si>
  <si>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</si>
  <si>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</si>
  <si>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</si>
  <si>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</si>
  <si>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</si>
  <si>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</si>
  <si>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</si>
  <si>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</si>
  <si>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</si>
  <si>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</si>
  <si>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</si>
  <si>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</si>
  <si>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</si>
  <si>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</si>
  <si>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</si>
  <si>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</si>
  <si>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</si>
  <si>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</si>
  <si>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</si>
  <si>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</si>
  <si>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</si>
  <si>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</si>
  <si>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</si>
  <si>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</si>
  <si>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</si>
  <si>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</si>
  <si>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</si>
  <si>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</si>
  <si>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</si>
  <si>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</si>
  <si>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</si>
  <si>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</si>
  <si>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</si>
  <si>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</si>
  <si>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</si>
  <si>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</si>
  <si>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</si>
  <si>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</si>
  <si>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</si>
  <si>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</si>
  <si>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</si>
  <si>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</si>
  <si>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</si>
  <si>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</si>
  <si>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</si>
  <si>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</si>
  <si>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</si>
  <si>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</si>
  <si>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</si>
  <si>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</si>
  <si>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</si>
  <si>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</si>
  <si>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</si>
  <si>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</si>
  <si>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</si>
  <si>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</si>
  <si>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</si>
  <si>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</si>
  <si>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</si>
  <si>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</si>
  <si>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</si>
  <si>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</si>
  <si>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</si>
  <si>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</si>
  <si>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</si>
  <si>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</si>
  <si>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</si>
  <si>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</si>
  <si>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</si>
  <si>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</si>
  <si>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</si>
  <si>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</si>
  <si>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</si>
  <si>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</si>
  <si>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</si>
  <si>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</si>
  <si>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</si>
  <si>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</si>
  <si>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</si>
  <si>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</si>
  <si>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</si>
  <si>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</si>
  <si>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</si>
  <si>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</si>
  <si>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</si>
  <si>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</si>
  <si>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</si>
  <si>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</si>
  <si>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</si>
  <si>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</si>
  <si>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</si>
  <si>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</si>
  <si>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</si>
  <si>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</si>
  <si>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</si>
  <si>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</si>
  <si>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</si>
  <si>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</si>
  <si>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</si>
  <si>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</si>
  <si>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</si>
  <si>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</si>
  <si>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</si>
  <si>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</si>
  <si>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</si>
  <si>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</si>
  <si>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</si>
  <si>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</si>
  <si>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</si>
  <si>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</si>
  <si>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</si>
  <si>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</si>
  <si>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</si>
  <si>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</si>
  <si>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</si>
  <si>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</si>
  <si>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</si>
  <si>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</si>
  <si>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</si>
  <si>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</si>
  <si>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</si>
  <si>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</si>
  <si>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</si>
  <si>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</si>
  <si>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</si>
  <si>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</si>
  <si>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</si>
  <si>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</si>
  <si>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</si>
  <si>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</si>
  <si>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</si>
  <si>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</si>
  <si>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</si>
  <si>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</si>
  <si>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</si>
  <si>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</si>
  <si>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</si>
  <si>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</si>
  <si>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</si>
  <si>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</si>
  <si>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</si>
  <si>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</si>
  <si>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</si>
  <si>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</si>
  <si>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</si>
  <si>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</si>
  <si>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</si>
  <si>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</si>
  <si>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</si>
  <si>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</si>
  <si>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</si>
  <si>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</si>
  <si>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</si>
  <si>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</si>
  <si>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</si>
  <si>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</si>
  <si>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</si>
  <si>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</si>
  <si>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</si>
  <si>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</si>
  <si>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</si>
  <si>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</si>
  <si>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</si>
  <si>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</si>
  <si>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</si>
  <si>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</si>
  <si>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</si>
  <si>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</si>
  <si>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</si>
  <si>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</si>
  <si>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</si>
  <si>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</si>
  <si>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</si>
  <si>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</si>
  <si>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</si>
  <si>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</si>
  <si>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</si>
  <si>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</si>
  <si>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</si>
  <si>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</si>
  <si>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</si>
  <si>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</si>
  <si>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</si>
  <si>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</si>
  <si>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</si>
  <si>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</si>
  <si>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</si>
  <si>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</si>
  <si>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</si>
  <si>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</si>
  <si>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</si>
  <si>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</si>
  <si>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</si>
  <si>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</si>
  <si>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</si>
  <si>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</si>
  <si>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</si>
  <si>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</si>
  <si>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</si>
  <si>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</si>
  <si>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</si>
  <si>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</si>
  <si>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</si>
  <si>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</si>
  <si>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</si>
  <si>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</si>
  <si>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</si>
  <si>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</si>
  <si>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</si>
  <si>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</si>
  <si>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</si>
  <si>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</si>
  <si>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</si>
  <si>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</si>
  <si>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</si>
  <si>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</si>
  <si>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</si>
  <si>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</si>
  <si>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</si>
  <si>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</si>
  <si>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</si>
  <si>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</si>
  <si>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</si>
  <si>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</si>
  <si>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</si>
  <si>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</si>
  <si>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</si>
  <si>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</si>
  <si>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</si>
  <si>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</si>
  <si>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</si>
  <si>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</si>
  <si>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</si>
  <si>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</si>
  <si>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</si>
  <si>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</si>
  <si>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</si>
  <si>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</si>
  <si>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</si>
  <si>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</si>
  <si>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</si>
  <si>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</si>
  <si>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</si>
  <si>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</si>
  <si>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</si>
  <si>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</si>
  <si>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</si>
  <si>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</si>
  <si>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</si>
  <si>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</si>
  <si>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</si>
  <si>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</si>
  <si>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</si>
  <si>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</si>
  <si>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</si>
  <si>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</si>
  <si>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</si>
  <si>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</si>
  <si>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</si>
  <si>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</si>
  <si>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</si>
  <si>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</si>
  <si>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</si>
  <si>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</si>
  <si>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</si>
  <si>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</si>
  <si>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</si>
  <si>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</si>
  <si>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</si>
  <si>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</si>
  <si>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</si>
  <si>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</si>
  <si>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</si>
  <si>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</si>
  <si>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</si>
  <si>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</si>
  <si>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</si>
  <si>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</si>
  <si>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</si>
  <si>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</si>
  <si>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</si>
  <si>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</si>
  <si>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</si>
  <si>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</si>
  <si>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</si>
  <si>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</si>
  <si>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</si>
  <si>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</si>
  <si>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</si>
  <si>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</si>
  <si>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</si>
  <si>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</si>
  <si>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</si>
  <si>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</si>
  <si>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</si>
  <si>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</si>
  <si>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</si>
  <si>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</si>
  <si>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</si>
  <si>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</si>
  <si>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</si>
  <si>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</si>
  <si>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</si>
  <si>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</si>
  <si>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</si>
  <si>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</si>
  <si>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</si>
  <si>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</si>
  <si>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</si>
  <si>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</si>
  <si>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</si>
  <si>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</si>
  <si>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</si>
  <si>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</si>
  <si>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</si>
  <si>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</si>
  <si>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</si>
  <si>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</si>
  <si>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</si>
  <si>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</si>
  <si>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</si>
  <si>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</si>
  <si>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</si>
  <si>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</si>
  <si>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</si>
  <si>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</si>
  <si>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</si>
  <si>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</si>
  <si>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</si>
  <si>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</si>
  <si>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</si>
  <si>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</si>
  <si>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</si>
  <si>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</si>
  <si>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</si>
  <si>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</si>
  <si>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</si>
  <si>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</si>
  <si>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</si>
  <si>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</si>
  <si>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</si>
  <si>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</si>
  <si>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</si>
  <si>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</si>
  <si>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</si>
  <si>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</si>
  <si>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</si>
  <si>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</si>
  <si>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</si>
  <si>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</si>
  <si>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</si>
  <si>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</si>
  <si>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</si>
  <si>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</si>
  <si>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</si>
  <si>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</si>
  <si>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</si>
  <si>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</si>
  <si>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</si>
  <si>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</si>
  <si>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</si>
  <si>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</si>
  <si>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</si>
  <si>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</si>
  <si>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</si>
  <si>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</si>
  <si>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</si>
  <si>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</si>
  <si>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</si>
  <si>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</si>
  <si>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</si>
  <si>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</si>
  <si>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</si>
  <si>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</si>
  <si>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</si>
  <si>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</si>
  <si>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</si>
  <si>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</si>
  <si>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</si>
  <si>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</si>
  <si>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</si>
  <si>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</si>
  <si>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</si>
  <si>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</si>
  <si>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</si>
  <si>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</si>
  <si>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</si>
  <si>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</si>
  <si>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</si>
  <si>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</si>
  <si>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</si>
  <si>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</si>
  <si>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</si>
  <si>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</si>
  <si>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</si>
  <si>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</si>
  <si>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</si>
  <si>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</si>
  <si>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</si>
  <si>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</si>
  <si>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</si>
  <si>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</si>
  <si>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</si>
  <si>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</si>
  <si>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</si>
  <si>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</si>
  <si>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</si>
  <si>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</si>
  <si>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</si>
  <si>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</si>
  <si>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</si>
  <si>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</si>
  <si>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</si>
  <si>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</si>
  <si>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</si>
  <si>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</si>
  <si>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</si>
  <si>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</si>
  <si>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</si>
  <si>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</si>
  <si>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</si>
  <si>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</si>
  <si>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</si>
  <si>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</si>
  <si>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</si>
  <si>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</si>
  <si>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</si>
  <si>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</si>
  <si>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</si>
  <si>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</si>
  <si>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</si>
  <si>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</si>
  <si>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</si>
  <si>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</si>
  <si>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</si>
  <si>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</si>
  <si>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</si>
  <si>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</si>
  <si>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</si>
  <si>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</si>
  <si>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</si>
  <si>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</si>
  <si>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</si>
  <si>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</si>
  <si>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</si>
  <si>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</si>
  <si>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</si>
  <si>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</si>
  <si>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</si>
  <si>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</si>
  <si>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</si>
  <si>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</si>
  <si>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</si>
  <si>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</si>
  <si>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</si>
  <si>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</si>
  <si>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</si>
  <si>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</si>
  <si>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</si>
  <si>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</si>
  <si>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</si>
  <si>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</si>
  <si>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</si>
  <si>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</si>
  <si>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</si>
  <si>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</si>
  <si>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</si>
  <si>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</si>
  <si>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</si>
  <si>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</si>
  <si>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</si>
  <si>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</si>
  <si>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</si>
  <si>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</si>
  <si>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</si>
  <si>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</si>
  <si>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</si>
  <si>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</si>
  <si>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</si>
  <si>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</si>
  <si>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</si>
  <si>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</si>
  <si>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</si>
  <si>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</si>
  <si>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</si>
  <si>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</si>
  <si>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</si>
  <si>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</si>
  <si>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</si>
  <si>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</si>
  <si>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</si>
  <si>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</si>
  <si>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</si>
  <si>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</si>
  <si>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</si>
  <si>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</si>
  <si>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</si>
  <si>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</si>
  <si>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</si>
  <si>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</si>
  <si>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</si>
  <si>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</si>
  <si>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</si>
  <si>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</si>
  <si>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</si>
  <si>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</si>
  <si>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</si>
  <si>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</si>
  <si>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</si>
  <si>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</si>
  <si>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</si>
  <si>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</si>
  <si>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</si>
  <si>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</si>
  <si>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</si>
  <si>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</si>
  <si>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</si>
  <si>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</si>
  <si>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</si>
  <si>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</si>
  <si>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</si>
  <si>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</si>
  <si>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</si>
  <si>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</si>
  <si>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</si>
  <si>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</si>
  <si>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</si>
  <si>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</si>
  <si>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</si>
  <si>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</si>
  <si>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</si>
  <si>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</si>
  <si>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</si>
  <si>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</si>
  <si>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</si>
  <si>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</si>
  <si>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</si>
  <si>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</si>
  <si>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</si>
  <si>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</si>
  <si>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</si>
  <si>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</si>
  <si>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</si>
  <si>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</si>
  <si>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</si>
  <si>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</si>
  <si>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</si>
  <si>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</si>
  <si>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</si>
  <si>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</si>
  <si>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</si>
  <si>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</si>
  <si>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</si>
  <si>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</si>
  <si>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</si>
  <si>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</si>
  <si>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</si>
  <si>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</si>
  <si>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</si>
  <si>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</si>
  <si>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</si>
  <si>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</si>
  <si>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</si>
  <si>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</si>
  <si>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</si>
  <si>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</si>
  <si>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</si>
  <si>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</si>
  <si>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</si>
  <si>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</si>
  <si>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</si>
  <si>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</si>
  <si>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</si>
  <si>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</si>
  <si>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</si>
  <si>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</si>
  <si>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</si>
  <si>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</si>
  <si>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</si>
  <si>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</si>
  <si>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</si>
  <si>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</si>
  <si>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</si>
  <si>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</si>
  <si>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</si>
  <si>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</si>
  <si>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</si>
  <si>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</si>
  <si>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</si>
  <si>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</si>
  <si>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</si>
  <si>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</si>
  <si>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</si>
  <si>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</si>
  <si>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</si>
  <si>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</si>
  <si>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</si>
  <si>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</si>
  <si>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</si>
  <si>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</si>
  <si>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</si>
  <si>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</si>
  <si>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</si>
  <si>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</si>
  <si>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</si>
  <si>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</si>
  <si>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</si>
  <si>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</si>
  <si>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</si>
  <si>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</si>
  <si>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</si>
  <si>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</si>
  <si>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</si>
  <si>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</si>
  <si>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</si>
  <si>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</si>
  <si>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</si>
  <si>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</si>
  <si>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</si>
  <si>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</si>
  <si>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</si>
  <si>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</si>
  <si>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</si>
  <si>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</si>
  <si>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</si>
  <si>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</si>
  <si>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</si>
  <si>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</si>
  <si>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</si>
  <si>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</si>
  <si>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</si>
  <si>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</si>
  <si>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</si>
  <si>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</si>
  <si>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</si>
  <si>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</si>
  <si>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</si>
  <si>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</si>
  <si>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</si>
  <si>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</si>
  <si>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</si>
  <si>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</si>
  <si>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</si>
  <si>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</si>
  <si>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</si>
  <si>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</si>
  <si>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</si>
  <si>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</si>
  <si>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</si>
  <si>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</si>
  <si>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</si>
  <si>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</si>
  <si>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</si>
  <si>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</si>
  <si>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</si>
  <si>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</si>
  <si>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</si>
  <si>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</si>
  <si>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</si>
  <si>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</si>
  <si>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</si>
  <si>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</si>
  <si>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</si>
  <si>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</si>
  <si>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</si>
  <si>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</si>
  <si>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</si>
  <si>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</si>
  <si>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</si>
  <si>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</si>
  <si>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</si>
  <si>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</si>
  <si>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</si>
  <si>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</si>
  <si>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</si>
  <si>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</si>
  <si>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</si>
  <si>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</si>
  <si>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</si>
  <si>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</si>
  <si>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</si>
  <si>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</si>
  <si>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</si>
  <si>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</si>
  <si>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</si>
  <si>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</si>
  <si>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</si>
  <si>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</si>
  <si>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</si>
  <si>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</si>
  <si>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</si>
  <si>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</si>
  <si>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</si>
  <si>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</si>
  <si>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</si>
  <si>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</si>
  <si>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</si>
  <si>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</si>
  <si>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</si>
  <si>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</si>
  <si>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</si>
  <si>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</si>
  <si>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</si>
  <si>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</si>
  <si>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</si>
  <si>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</si>
  <si>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</si>
  <si>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</si>
  <si>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</si>
  <si>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</si>
  <si>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</si>
  <si>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</si>
  <si>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</si>
  <si>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</si>
  <si>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</si>
  <si>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</si>
  <si>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</si>
  <si>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</si>
  <si>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</si>
  <si>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</si>
  <si>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</si>
  <si>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</si>
  <si>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</si>
  <si>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</si>
  <si>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</si>
  <si>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</si>
  <si>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</si>
  <si>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</si>
  <si>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</si>
  <si>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</si>
  <si>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</si>
  <si>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</si>
  <si>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</si>
  <si>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</si>
  <si>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</si>
  <si>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</si>
  <si>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</si>
  <si>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</si>
  <si>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</si>
  <si>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</si>
  <si>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</si>
  <si>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</si>
  <si>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</si>
  <si>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</si>
  <si>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</si>
  <si>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</si>
  <si>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</si>
  <si>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</si>
  <si>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</si>
  <si>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</si>
  <si>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</si>
  <si>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</si>
  <si>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</si>
  <si>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</si>
  <si>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</si>
  <si>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</si>
  <si>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</si>
  <si>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</si>
  <si>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</si>
  <si>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</si>
  <si>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</si>
  <si>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</si>
  <si>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</si>
  <si>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</si>
  <si>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</si>
  <si>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</si>
  <si>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</si>
  <si>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</si>
  <si>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</si>
  <si>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</si>
  <si>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</si>
  <si>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</si>
  <si>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</si>
  <si>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</si>
  <si>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</si>
  <si>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</si>
  <si>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</si>
  <si>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</si>
  <si>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</si>
  <si>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</si>
  <si>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</si>
  <si>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</si>
  <si>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</si>
  <si>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</si>
  <si>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</si>
  <si>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</si>
  <si>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</si>
  <si>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</si>
  <si>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</si>
  <si>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</si>
  <si>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</si>
  <si>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</si>
  <si>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</si>
  <si>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</si>
  <si>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</si>
  <si>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</si>
  <si>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</si>
  <si>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</si>
  <si>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</si>
  <si>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</si>
  <si>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</si>
  <si>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</si>
  <si>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</si>
  <si>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</si>
  <si>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</si>
  <si>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</si>
  <si>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</si>
  <si>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</si>
  <si>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</si>
  <si>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</si>
  <si>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</si>
  <si>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</si>
  <si>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</si>
  <si>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</si>
  <si>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</si>
  <si>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</si>
  <si>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</si>
  <si>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</si>
  <si>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</si>
  <si>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</si>
  <si>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</si>
  <si>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</si>
  <si>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</si>
  <si>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</si>
  <si>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</si>
  <si>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</si>
  <si>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</si>
  <si>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</si>
  <si>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</si>
  <si>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</si>
  <si>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</si>
  <si>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</si>
  <si>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</si>
  <si>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</si>
  <si>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</si>
  <si>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</si>
  <si>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</si>
  <si>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</si>
  <si>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</si>
  <si>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</si>
  <si>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</si>
  <si>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</si>
  <si>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</si>
  <si>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</si>
  <si>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</si>
  <si>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</si>
  <si>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</si>
  <si>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</si>
  <si>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</si>
  <si>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</si>
  <si>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</si>
  <si>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</si>
  <si>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</si>
  <si>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</si>
  <si>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</si>
  <si>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</si>
  <si>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</si>
  <si>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</si>
  <si>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</si>
  <si>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</si>
  <si>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</si>
  <si>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</si>
  <si>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</si>
  <si>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</si>
  <si>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</si>
  <si>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</si>
  <si>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</si>
  <si>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</si>
  <si>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</si>
  <si>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</si>
  <si>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</si>
  <si>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</si>
  <si>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</si>
  <si>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</si>
  <si>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</si>
  <si>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</si>
  <si>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</si>
  <si>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</si>
  <si>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</si>
  <si>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</si>
  <si>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</si>
  <si>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</si>
  <si>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</si>
  <si>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</si>
  <si>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</si>
  <si>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</si>
  <si>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</si>
  <si>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</si>
  <si>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</si>
  <si>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</si>
  <si>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</si>
  <si>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</si>
  <si>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</si>
  <si>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</si>
  <si>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</si>
  <si>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</si>
  <si>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</si>
  <si>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</si>
  <si>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</si>
  <si>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</si>
  <si>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</si>
  <si>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</si>
  <si>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</si>
  <si>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</si>
  <si>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</si>
  <si>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</si>
  <si>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</si>
  <si>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</si>
  <si>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</si>
  <si>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</si>
  <si>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</si>
  <si>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</si>
  <si>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</si>
  <si>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</si>
  <si>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</si>
  <si>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</si>
  <si>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</si>
  <si>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</si>
  <si>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</si>
  <si>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</si>
  <si>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</si>
  <si>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</si>
  <si>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</si>
  <si>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</si>
  <si>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</si>
  <si>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</si>
  <si>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</si>
  <si>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</si>
  <si>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</si>
  <si>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</si>
  <si>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</si>
  <si>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</si>
  <si>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</si>
  <si>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</si>
  <si>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</si>
  <si>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</si>
  <si>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</si>
  <si>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</si>
  <si>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</si>
  <si>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</si>
  <si>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</si>
  <si>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</si>
  <si>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</si>
  <si>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</si>
  <si>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Lee Tunnel</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</si>
  <si>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</si>
  <si>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</si>
  <si>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</si>
  <si>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</si>
  <si>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</si>
  <si>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</si>
  <si>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</si>
  <si>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</si>
  <si>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</si>
  <si>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</si>
  <si>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</si>
  <si>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</si>
  <si>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</si>
  <si>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</si>
  <si>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</si>
  <si>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</si>
  <si>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</si>
  <si>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</si>
  <si>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</si>
  <si>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</si>
  <si>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</si>
  <si>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</si>
  <si>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</si>
  <si>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</si>
  <si>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</si>
  <si>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</si>
  <si>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</si>
  <si>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</si>
  <si>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</si>
  <si>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</si>
  <si>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</si>
  <si>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</si>
  <si>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</si>
  <si>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</si>
  <si>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2 - New development and growth</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</si>
  <si>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</si>
  <si>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</si>
  <si>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</si>
  <si>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</si>
  <si>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</si>
  <si>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</si>
  <si>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</si>
  <si>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</si>
  <si>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</si>
  <si>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</si>
  <si>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</si>
  <si>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</si>
  <si>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</si>
  <si>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</si>
  <si>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</si>
  <si>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</si>
  <si>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</si>
  <si>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</si>
  <si>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</si>
  <si>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</si>
  <si>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</si>
  <si>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</si>
  <si>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</si>
  <si>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</si>
  <si>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</si>
  <si>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</si>
  <si>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</si>
  <si>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</si>
  <si>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</si>
  <si>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</si>
  <si>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</si>
  <si>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</si>
  <si>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</si>
  <si>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</si>
  <si>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3 - Enhanced sewer cleaning programme (1200km)</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</si>
  <si>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</si>
  <si>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</si>
  <si>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</si>
  <si>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</si>
  <si>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</si>
  <si>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</si>
  <si>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</si>
  <si>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</si>
  <si>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</si>
  <si>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</si>
  <si>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</si>
  <si>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</si>
  <si>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</si>
  <si>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</si>
  <si>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</si>
  <si>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</si>
  <si>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</si>
  <si>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</si>
  <si>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</si>
  <si>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</si>
  <si>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</si>
  <si>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</si>
  <si>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</si>
  <si>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</si>
  <si>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</si>
  <si>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</si>
  <si>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</si>
  <si>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</si>
  <si>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</si>
  <si>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</si>
  <si>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</si>
  <si>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</si>
  <si>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</si>
  <si>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</si>
  <si>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4 - Feasibility assessments</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</si>
  <si>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</si>
  <si>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</si>
  <si>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</si>
  <si>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</si>
  <si>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</si>
  <si>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</si>
  <si>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</si>
  <si>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</si>
  <si>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</si>
  <si>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</si>
  <si>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</si>
  <si>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</si>
  <si>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</si>
  <si>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</si>
  <si>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</si>
  <si>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</si>
  <si>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</si>
  <si>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</si>
  <si>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</si>
  <si>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</si>
  <si>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</si>
  <si>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</si>
  <si>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</si>
  <si>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</si>
  <si>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</si>
  <si>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</si>
  <si>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</si>
  <si>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</si>
  <si>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</si>
  <si>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</si>
  <si>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</si>
  <si>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</si>
  <si>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</si>
  <si>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</si>
  <si>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</si>
  <si>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</si>
  <si>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</si>
  <si>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</si>
  <si>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</si>
  <si>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</si>
  <si>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</si>
  <si>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</si>
  <si>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</si>
  <si>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</si>
  <si>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</si>
  <si>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</si>
  <si>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</si>
  <si>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</si>
  <si>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</si>
  <si>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</si>
  <si>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</si>
  <si>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</si>
  <si>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</si>
  <si>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</si>
  <si>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</si>
  <si>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</si>
  <si>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</si>
  <si>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</si>
  <si>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</si>
  <si>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</si>
  <si>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</si>
  <si>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</si>
  <si>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</si>
  <si>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</si>
  <si>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</si>
  <si>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</si>
  <si>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</si>
  <si>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</si>
  <si>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</si>
  <si>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</si>
  <si>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</si>
  <si>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</si>
  <si>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</si>
  <si>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</si>
  <si>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</si>
  <si>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</si>
  <si>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</si>
  <si>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</si>
  <si>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</si>
  <si>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</si>
  <si>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</si>
  <si>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</si>
  <si>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</si>
  <si>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</si>
  <si>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</si>
  <si>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</si>
  <si>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</si>
  <si>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</si>
  <si>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</si>
  <si>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</si>
  <si>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</si>
  <si>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</si>
  <si>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</si>
  <si>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</si>
  <si>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</si>
  <si>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</si>
  <si>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</si>
  <si>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</si>
  <si>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</si>
  <si>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</si>
  <si>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</si>
  <si>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</si>
  <si>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</si>
  <si>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</si>
  <si>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</si>
  <si>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</si>
  <si>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</si>
  <si>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</si>
  <si>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</si>
  <si>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</si>
  <si>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</si>
  <si>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</si>
  <si>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</si>
  <si>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</si>
  <si>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</si>
  <si>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</si>
  <si>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</si>
  <si>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</si>
  <si>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</si>
  <si>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</si>
  <si>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</si>
  <si>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</si>
  <si>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</si>
  <si>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</si>
  <si>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</si>
  <si>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</si>
  <si>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</si>
  <si>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</si>
  <si>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</si>
  <si>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</si>
  <si>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</si>
  <si>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</si>
  <si>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</si>
  <si>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</si>
  <si>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</si>
  <si>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</si>
  <si>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</si>
  <si>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</si>
  <si>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</si>
  <si>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</si>
  <si>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</si>
  <si>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</si>
  <si>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</si>
  <si>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</si>
  <si>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</si>
  <si>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</si>
  <si>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</si>
  <si>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</si>
  <si>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</si>
  <si>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</si>
  <si>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</si>
  <si>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</si>
  <si>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</si>
  <si>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</si>
  <si>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</si>
  <si>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</si>
  <si>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</si>
  <si>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</si>
  <si>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</si>
  <si>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</si>
  <si>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</si>
  <si>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</si>
  <si>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</si>
  <si>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</si>
  <si>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</si>
  <si>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</si>
  <si>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</si>
  <si>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</si>
  <si>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</si>
  <si>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</si>
  <si>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</si>
  <si>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</si>
  <si>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</si>
  <si>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</si>
  <si>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</si>
  <si>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</si>
  <si>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</si>
  <si>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</si>
  <si>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</si>
  <si>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</si>
  <si>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</si>
  <si>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</si>
  <si>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</si>
  <si>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</si>
  <si>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</si>
  <si>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</si>
  <si>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</si>
  <si>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</si>
  <si>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</si>
  <si>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</si>
  <si>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</si>
  <si>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</si>
  <si>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</si>
  <si>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</si>
  <si>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</si>
  <si>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</si>
  <si>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</si>
  <si>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</si>
  <si>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</si>
  <si>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</si>
  <si>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</si>
  <si>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</si>
  <si>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</si>
  <si>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</si>
  <si>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</si>
  <si>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</si>
  <si>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</si>
  <si>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</si>
  <si>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</si>
  <si>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</si>
  <si>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</si>
  <si>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</si>
  <si>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</si>
  <si>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</si>
  <si>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</si>
  <si>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</si>
  <si>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</si>
  <si>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</si>
  <si>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</si>
  <si>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</si>
  <si>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</si>
  <si>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</si>
  <si>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</si>
  <si>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</si>
  <si>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</si>
  <si>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</si>
  <si>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</si>
  <si>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</si>
  <si>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</si>
  <si>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</si>
  <si>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</si>
  <si>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</si>
  <si>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</si>
  <si>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</si>
  <si>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</si>
  <si>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</si>
  <si>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</si>
  <si>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</si>
  <si>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</si>
  <si>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</si>
  <si>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</si>
  <si>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</si>
  <si>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</si>
  <si>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</si>
  <si>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</si>
  <si>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</si>
  <si>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</si>
  <si>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</si>
  <si>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</si>
  <si>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</si>
  <si>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</si>
  <si>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</si>
  <si>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</si>
  <si>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</si>
  <si>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</si>
  <si>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</si>
  <si>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</si>
  <si>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</si>
  <si>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</si>
  <si>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</si>
  <si>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</si>
  <si>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</si>
  <si>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</si>
  <si>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</si>
  <si>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</si>
  <si>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</si>
  <si>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</si>
  <si>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</si>
  <si>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</si>
  <si>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</si>
  <si>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</si>
  <si>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</si>
  <si>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</si>
  <si>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</si>
  <si>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</si>
  <si>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</si>
  <si>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</si>
  <si>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</si>
  <si>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</si>
  <si>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</si>
  <si>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</si>
  <si>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</si>
  <si>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</si>
  <si>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</si>
  <si>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</si>
  <si>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</si>
  <si>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</si>
  <si>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</si>
  <si>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</si>
  <si>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</si>
  <si>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</si>
  <si>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</si>
  <si>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</si>
  <si>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</si>
  <si>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</si>
  <si>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</si>
  <si>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</si>
  <si>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</si>
  <si>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</si>
  <si>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</si>
  <si>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</si>
  <si>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</si>
  <si>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</si>
  <si>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</si>
  <si>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</si>
  <si>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</si>
  <si>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</si>
  <si>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</si>
  <si>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</si>
  <si>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</si>
  <si>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</si>
  <si>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</si>
  <si>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</si>
  <si>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</si>
  <si>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</si>
  <si>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</si>
  <si>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</si>
  <si>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</si>
  <si>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</si>
  <si>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</si>
  <si>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</si>
  <si>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</si>
  <si>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</si>
  <si>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</si>
  <si>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</si>
  <si>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</si>
  <si>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</si>
  <si>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</si>
  <si>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</si>
  <si>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</si>
  <si>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</si>
  <si>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</si>
  <si>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</si>
  <si>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</si>
  <si>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</si>
  <si>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</si>
  <si>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</si>
  <si>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</si>
  <si>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</si>
  <si>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</si>
  <si>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</si>
  <si>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</si>
  <si>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</si>
  <si>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</si>
  <si>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</si>
  <si>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</si>
  <si>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</si>
  <si>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</si>
  <si>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</si>
  <si>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</si>
  <si>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</si>
  <si>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</si>
  <si>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</si>
  <si>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</si>
  <si>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</si>
  <si>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</si>
  <si>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</si>
  <si>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</si>
  <si>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</si>
  <si>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</si>
  <si>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</si>
  <si>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</si>
  <si>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</si>
  <si>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</si>
  <si>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</si>
  <si>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</si>
  <si>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</si>
  <si>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</si>
  <si>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</si>
  <si>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</si>
  <si>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</si>
  <si>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</si>
  <si>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</si>
  <si>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</si>
  <si>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</si>
  <si>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</si>
  <si>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</si>
  <si>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</si>
  <si>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</si>
  <si>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</si>
  <si>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</si>
  <si>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</si>
  <si>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</si>
  <si>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</si>
  <si>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</si>
  <si>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</si>
  <si>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</si>
  <si>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</si>
  <si>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</si>
  <si>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</si>
  <si>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</si>
  <si>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</si>
  <si>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</si>
  <si>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</si>
  <si>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</si>
  <si>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</si>
  <si>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</si>
  <si>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</si>
  <si>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</si>
  <si>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</si>
  <si>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</si>
  <si>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</si>
  <si>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</si>
  <si>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</si>
  <si>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</si>
  <si>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</si>
  <si>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</si>
  <si>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</si>
  <si>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</si>
  <si>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</si>
  <si>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</si>
  <si>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</si>
  <si>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</si>
  <si>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</si>
  <si>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</si>
  <si>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</si>
  <si>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</si>
  <si>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</si>
  <si>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</si>
  <si>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</si>
  <si>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</si>
  <si>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</si>
  <si>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</si>
  <si>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</si>
  <si>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</si>
  <si>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</si>
  <si>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</si>
  <si>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</si>
  <si>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</si>
  <si>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</si>
  <si>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</si>
  <si>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</si>
  <si>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</si>
  <si>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</si>
  <si>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</si>
  <si>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</si>
  <si>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</si>
  <si>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</si>
  <si>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</si>
  <si>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</si>
  <si>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</si>
  <si>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</si>
  <si>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</si>
  <si>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</si>
  <si>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</si>
  <si>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</si>
  <si>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</si>
  <si>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</si>
  <si>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</si>
  <si>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</si>
  <si>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</si>
  <si>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</si>
  <si>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</si>
  <si>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</si>
  <si>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</si>
  <si>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</si>
  <si>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</si>
  <si>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</si>
  <si>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</si>
  <si>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</si>
  <si>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</si>
  <si>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</si>
  <si>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</si>
  <si>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</si>
  <si>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</si>
  <si>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</si>
  <si>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</si>
  <si>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</si>
  <si>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</si>
  <si>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</si>
  <si>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</si>
  <si>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</si>
  <si>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</si>
  <si>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</si>
  <si>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</si>
  <si>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</si>
  <si>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</si>
  <si>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</si>
  <si>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</si>
  <si>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</si>
  <si>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</si>
  <si>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</si>
  <si>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</si>
  <si>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</si>
  <si>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</si>
  <si>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</si>
  <si>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</si>
  <si>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</si>
  <si>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</si>
  <si>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</si>
  <si>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</si>
  <si>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</si>
  <si>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</si>
  <si>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</si>
  <si>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</si>
  <si>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</si>
  <si>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</si>
  <si>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</si>
  <si>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</si>
  <si>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</si>
  <si>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</si>
  <si>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</si>
  <si>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</si>
  <si>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</si>
  <si>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</si>
  <si>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</si>
  <si>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</si>
  <si>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</si>
  <si>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</si>
  <si>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</si>
  <si>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</si>
  <si>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</si>
  <si>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</si>
  <si>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</si>
  <si>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</si>
  <si>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</si>
  <si>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</si>
  <si>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</si>
  <si>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</si>
  <si>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</si>
  <si>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</si>
  <si>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</si>
  <si>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</si>
  <si>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</si>
  <si>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</si>
  <si>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</si>
  <si>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</si>
  <si>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</si>
  <si>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</si>
  <si>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</si>
  <si>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</si>
  <si>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</si>
  <si>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</si>
  <si>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</si>
  <si>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</si>
  <si>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</si>
  <si>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</si>
  <si>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</si>
  <si>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</si>
  <si>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</si>
  <si>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</si>
  <si>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</si>
  <si>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</si>
  <si>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</si>
  <si>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</si>
  <si>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</si>
  <si>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</si>
  <si>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</si>
  <si>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</si>
  <si>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</si>
  <si>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</si>
  <si>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</si>
  <si>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</si>
  <si>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</si>
  <si>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</si>
  <si>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</si>
  <si>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</si>
  <si>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</si>
  <si>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</si>
  <si>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</si>
  <si>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</si>
  <si>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</si>
  <si>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</si>
  <si>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</si>
  <si>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</si>
  <si>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</si>
  <si>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</si>
  <si>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</si>
  <si>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</si>
  <si>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</si>
  <si>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</si>
  <si>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</si>
  <si>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</si>
  <si>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</si>
  <si>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</si>
  <si>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</si>
  <si>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</si>
  <si>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</si>
  <si>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</si>
  <si>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</si>
  <si>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</si>
  <si>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</si>
  <si>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</si>
  <si>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</si>
  <si>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</si>
  <si>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</si>
  <si>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</si>
  <si>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</si>
  <si>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</si>
  <si>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</si>
  <si>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</si>
  <si>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</si>
  <si>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</si>
  <si>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</si>
  <si>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</si>
  <si>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</si>
  <si>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</si>
  <si>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</si>
  <si>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</si>
  <si>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</si>
  <si>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</si>
  <si>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</si>
  <si>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</si>
  <si>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</si>
  <si>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</si>
  <si>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</si>
  <si>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</si>
  <si>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</si>
  <si>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</si>
  <si>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</si>
  <si>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</si>
  <si>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</si>
  <si>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</si>
  <si>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</si>
  <si>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</si>
  <si>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</si>
  <si>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</si>
  <si>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</si>
  <si>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</si>
  <si>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</si>
  <si>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</si>
  <si>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</si>
  <si>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</si>
  <si>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</si>
  <si>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</si>
  <si>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</si>
  <si>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</si>
  <si>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</si>
  <si>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</si>
  <si>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</si>
  <si>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</si>
  <si>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</si>
  <si>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</si>
  <si>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</si>
  <si>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</si>
  <si>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</si>
  <si>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</si>
  <si>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</si>
  <si>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</si>
  <si>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</si>
  <si>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</si>
  <si>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</si>
  <si>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</si>
  <si>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</si>
  <si>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</si>
  <si>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</si>
  <si>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</si>
  <si>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</si>
  <si>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</si>
  <si>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</si>
  <si>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</si>
  <si>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</si>
  <si>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</si>
  <si>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</si>
  <si>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</si>
  <si>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</si>
  <si>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</si>
  <si>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</si>
  <si>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</si>
  <si>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</si>
  <si>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</si>
  <si>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</si>
  <si>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</si>
  <si>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</si>
  <si>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</si>
  <si>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</si>
  <si>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</si>
  <si>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</si>
  <si>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</si>
  <si>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</si>
  <si>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</si>
  <si>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</si>
  <si>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</si>
  <si>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</si>
  <si>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</si>
  <si>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</si>
  <si>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</si>
  <si>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</si>
  <si>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</si>
  <si>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</si>
  <si>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</si>
  <si>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</si>
  <si>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</si>
  <si>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</si>
  <si>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</si>
  <si>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</si>
  <si>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</si>
  <si>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</si>
  <si>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</si>
  <si>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</si>
  <si>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</si>
  <si>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</si>
  <si>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</si>
  <si>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</si>
  <si>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</si>
  <si>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</si>
  <si>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</si>
  <si>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</si>
  <si>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</si>
  <si>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</si>
  <si>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</si>
  <si>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</si>
  <si>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</si>
  <si>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</si>
  <si>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</si>
  <si>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</si>
  <si>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</si>
  <si>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</si>
  <si>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</si>
  <si>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</si>
  <si>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</si>
  <si>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</si>
  <si>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</si>
  <si>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</si>
  <si>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</si>
  <si>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</si>
  <si>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</si>
  <si>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</si>
  <si>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</si>
  <si>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</si>
  <si>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</si>
  <si>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</si>
  <si>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</si>
  <si>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</si>
  <si>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</si>
  <si>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</si>
  <si>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</si>
  <si>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</si>
  <si>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</si>
  <si>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</si>
  <si>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</si>
  <si>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</si>
  <si>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</si>
  <si>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</si>
  <si>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</si>
  <si>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</si>
  <si>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</si>
  <si>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</si>
  <si>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</si>
  <si>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</si>
  <si>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</si>
  <si>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</si>
  <si>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</si>
  <si>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</si>
  <si>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</si>
  <si>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</si>
  <si>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</si>
  <si>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</si>
  <si>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</si>
  <si>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</si>
  <si>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</si>
  <si>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</si>
  <si>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</si>
  <si>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</si>
  <si>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</si>
  <si>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</si>
  <si>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</si>
  <si>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</si>
  <si>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</si>
  <si>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</si>
  <si>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</si>
  <si>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</si>
  <si>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</si>
  <si>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</si>
  <si>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</si>
  <si>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</si>
  <si>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</si>
  <si>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</si>
  <si>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</si>
  <si>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</si>
  <si>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</si>
  <si>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</si>
  <si>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</si>
  <si>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</si>
  <si>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</si>
  <si>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</si>
  <si>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</si>
  <si>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</si>
  <si>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</si>
  <si>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</si>
  <si>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</si>
  <si>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</si>
  <si>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</si>
  <si>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</si>
  <si>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</si>
  <si>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</si>
  <si>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</si>
  <si>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</si>
  <si>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</si>
  <si>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</si>
  <si>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</si>
  <si>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</si>
  <si>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</si>
  <si>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</si>
  <si>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</si>
  <si>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</si>
  <si>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</si>
  <si>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</si>
  <si>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</si>
  <si>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</si>
  <si>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</si>
  <si>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</si>
  <si>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</si>
  <si>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</si>
  <si>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</si>
  <si>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</si>
  <si>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</si>
  <si>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</si>
  <si>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</si>
  <si>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</si>
  <si>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</si>
  <si>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</si>
  <si>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</si>
  <si>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</si>
  <si>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</si>
  <si>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</si>
  <si>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</si>
  <si>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</si>
  <si>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</si>
  <si>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</si>
  <si>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</si>
  <si>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</si>
  <si>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</si>
  <si>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</si>
  <si>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</si>
  <si>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</si>
  <si>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</si>
  <si>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</si>
  <si>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</si>
  <si>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</si>
  <si>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</si>
  <si>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</si>
  <si>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</si>
  <si>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</si>
  <si>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</si>
  <si>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</si>
  <si>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</si>
  <si>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</si>
  <si>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</si>
  <si>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</si>
  <si>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</si>
  <si>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</si>
  <si>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</si>
  <si>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</si>
  <si>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</si>
  <si>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</si>
  <si>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</si>
  <si>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</si>
  <si>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</si>
  <si>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</si>
  <si>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</si>
  <si>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</si>
  <si>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</si>
  <si>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</si>
  <si>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</si>
  <si>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</si>
  <si>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</si>
  <si>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</si>
  <si>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</si>
  <si>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</si>
  <si>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</si>
  <si>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</si>
  <si>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</si>
  <si>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</si>
  <si>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</si>
  <si>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</si>
  <si>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</si>
  <si>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</si>
  <si>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</si>
  <si>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</si>
  <si>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</si>
  <si>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</si>
  <si>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</si>
  <si>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</si>
  <si>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</si>
  <si>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</si>
  <si>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</si>
  <si>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</si>
  <si>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</si>
  <si>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</si>
  <si>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</si>
  <si>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</si>
  <si>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</si>
  <si>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</si>
  <si>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</si>
  <si>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</si>
  <si>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</si>
  <si>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</si>
  <si>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</si>
  <si>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</si>
  <si>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</si>
  <si>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</si>
  <si>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</si>
  <si>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</si>
  <si>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</si>
  <si>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</si>
  <si>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</si>
  <si>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</si>
  <si>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</si>
  <si>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</si>
  <si>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</si>
  <si>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</si>
  <si>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</si>
  <si>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</si>
  <si>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</si>
  <si>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</si>
  <si>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</si>
  <si>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</si>
  <si>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</si>
  <si>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</si>
  <si>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</si>
  <si>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</si>
  <si>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</si>
  <si>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</si>
  <si>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</si>
  <si>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</si>
  <si>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</si>
  <si>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</si>
  <si>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</si>
  <si>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</si>
  <si>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</si>
  <si>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</si>
  <si>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</si>
  <si>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</si>
  <si>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</si>
  <si>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</si>
  <si>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</si>
  <si>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</si>
  <si>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</si>
  <si>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</si>
  <si>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</si>
  <si>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</si>
  <si>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</si>
  <si>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</si>
  <si>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</si>
  <si>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</si>
  <si>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</si>
  <si>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</si>
  <si>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</si>
  <si>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</si>
  <si>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</si>
  <si>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</si>
  <si>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</si>
  <si>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</si>
  <si>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</si>
  <si>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</si>
  <si>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</si>
  <si>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</si>
  <si>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</si>
  <si>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</si>
  <si>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</si>
  <si>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</si>
  <si>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</si>
  <si>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</si>
  <si>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</si>
  <si>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</si>
  <si>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</si>
  <si>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</si>
  <si>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</si>
  <si>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</si>
  <si>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</si>
  <si>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</si>
  <si>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</si>
  <si>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</si>
  <si>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</si>
  <si>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</si>
  <si>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</si>
  <si>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</si>
  <si>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</si>
  <si>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</si>
  <si>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</si>
  <si>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</si>
  <si>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</si>
  <si>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</si>
  <si>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</si>
  <si>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</si>
  <si>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</si>
  <si>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</si>
  <si>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</si>
  <si>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</si>
  <si>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</si>
  <si>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</si>
  <si>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</si>
  <si>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</si>
  <si>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</si>
  <si>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</si>
  <si>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</si>
  <si>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</si>
  <si>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</si>
  <si>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</si>
  <si>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</si>
  <si>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The total mark-to-market figures in Table 4V have been presented on the same basis as in Table 4I, as stated in 4.76 of the guidelines. The total mark-to-market figure excludes (i) FX element of the principal of swaps which hedge foreign currency debt; (ii) accretion on inflation-linked swaps; (iii) accrued interest on swaps. These adjustments have been implemented as follows:</t>
  </si>
  <si>
    <t>(i) FX element has been adjusted on the foreign currency leg of the cross currency swap</t>
  </si>
  <si>
    <t>(ii) Accretion has been applied to the pay leg of the inflation-linked swaps</t>
  </si>
  <si>
    <t xml:space="preserve">(iii) Accrued interest has been adjusted on the Gross settled outflows or inflows as relevant for the cross currency swaps, for other swaps these have been adjusted on the Net settled section </t>
  </si>
  <si>
    <t>Cross currency swaps: All settled on a Gross basis, with the credit adjustment element of the mark-to-market either applied to the receive leg to reduce the market value receivable or to the pay leg to reduce the market value owed, depending on signage.</t>
  </si>
  <si>
    <t>Interest rate swaps: Interest payment dates may not match in every case between pay leg and receive leg, but there is no final principal exchange at maturity. Our valuation system includes a principal exchange at maturity in reporting the valuation of each leg, which nets out in the overall mark-to-market value.  For this reason we present all of our interest rate swaps as settled on a Net Basis.</t>
  </si>
  <si>
    <t>Index-linked swaps: Interest payment dates may not match in every case between pay leg and receive leg, but there is no final principal exchange at maturity aside from the payment of inflation accretion. Our valuation system includes a principal exchange at maturity in reporting the valuation of each leg, which nets out in the overall mark-to-market value.  For this reason we present all of our index-linked swaps as settled on a Net Basis.</t>
  </si>
  <si>
    <t>All the swaps (except currency swaps) have a break date at 31 Dec 2028 (if not investment grade) and 1 April 2030 (depending on structure of a future recapitalisation), except Consent Fee Derivatives.</t>
  </si>
  <si>
    <t>Pro forma 4W</t>
  </si>
  <si>
    <t>Defined Benefit Pension Scheme – Additional Information</t>
  </si>
  <si>
    <t>Defined benefit pension schemes</t>
  </si>
  <si>
    <t>Pension scheme 1</t>
  </si>
  <si>
    <t>Pension scheme 2</t>
  </si>
  <si>
    <t>Pension scheme 3</t>
  </si>
  <si>
    <t>Scheme details</t>
  </si>
  <si>
    <t>Scheme name</t>
  </si>
  <si>
    <t>Thames Water Pension Scheme</t>
  </si>
  <si>
    <t>Thames Water Mirror Image Pension Scheme</t>
  </si>
  <si>
    <t>Merchant Navy Officers Pension Fund (MNOPF)</t>
  </si>
  <si>
    <t>4W.1</t>
  </si>
  <si>
    <t>TEMP_BON_642718</t>
  </si>
  <si>
    <t>TEMP_BON_8783761</t>
  </si>
  <si>
    <t>TEMP_BON_5124913</t>
  </si>
  <si>
    <t>Scheme status</t>
  </si>
  <si>
    <t>Closed to new members in  April 2011, Closed to all accrual 31 March 2021</t>
  </si>
  <si>
    <t>Closed to new members in 1989, existing active members still accruing.</t>
  </si>
  <si>
    <t>Closed to new members as of 1996 and accrual from 2016</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</si>
  <si>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</si>
  <si>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</si>
  <si>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</si>
  <si>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</si>
  <si>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</si>
  <si>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</si>
  <si>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</si>
  <si>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</si>
  <si>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</si>
  <si>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</si>
  <si>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</si>
  <si>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</si>
  <si>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</si>
  <si>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</si>
  <si>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</si>
  <si>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</si>
  <si>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</si>
  <si>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</si>
  <si>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</si>
  <si>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</si>
  <si>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</si>
  <si>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(-112.100)</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</si>
  <si>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</si>
  <si>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</si>
  <si>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</si>
  <si>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</si>
  <si>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</si>
  <si>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</si>
  <si>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</si>
  <si>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</si>
  <si>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</si>
  <si>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</si>
  <si>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</si>
  <si>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</si>
  <si>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</si>
  <si>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</si>
  <si>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</si>
  <si>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</si>
  <si>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</si>
  <si>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</si>
  <si>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</si>
  <si>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</si>
  <si>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</si>
  <si>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</si>
  <si>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</si>
  <si>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</si>
  <si>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</si>
  <si>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</si>
  <si>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</si>
  <si>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</si>
  <si>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</si>
  <si>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</si>
  <si>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Fixed-interest gilt yield curve plus a fixed addition of 0.5% p.a. all terms</t>
  </si>
  <si>
    <t>Gilts + 0.25% p.a from April 2024</t>
  </si>
  <si>
    <t>4W.12</t>
  </si>
  <si>
    <t>TEMP_BON_958514</t>
  </si>
  <si>
    <t>TEMP_BON_2390837</t>
  </si>
  <si>
    <t>TEMP_BON_4133138</t>
  </si>
  <si>
    <t>Recovery plan (where applicable)</t>
  </si>
  <si>
    <t>Recovery Plan Structure</t>
  </si>
  <si>
    <t xml:space="preserve">DRCs of:
31 August 2024 £20.000M
01 April 2025 £40.044M
01 April 2026 £60.044M*
01 April 2027 £60.044M*
01 April 2028 £36.000M*
01 April 2029 £36.000M*
If 01 April is not a business day, the payment is due on or before the first business day in April that month.
*Payments after 01 April 2025 are adjusted in line with the change in the Retal Prices Index between November to the November immediately before the payment is due (e.g. the 2026 payments relate to the 2024/25 Company Year and will be based upon RPI change up to and including November 2025).
IIM (Internal Inflation Mechanism) DRCs of:
01 April 2025 £21.282M
01 April 2026 £25.548M
01 April 2027 £16.520M
01 April 2028 £6.286M
</t>
  </si>
  <si>
    <t>DRCs of:
01 April 2024 £7,316K
01 April 2025 £7,376K
01 April 2026 £9,000K
01 April 2027 £7,264K
If 01 April is not a business day, the payment is due on or before the first business day in April that month. There are no separate IIM DRCs.
Please note there are also employer contributions for active members at the rate of 14.5% of basic salary. Employee rate is either 7% basic pay (standard) or 3% of basic pay (low cost).</t>
  </si>
  <si>
    <t>We do not add into Hymans IAS19 reports as not significant. No Deficits declared since 31 March 2012.
No Contributions required at this time as MNOPF Trustees feel (after Actuary Advice) that the 99% funding level from the 2024 triennial Valuation may (due to investment performance) get back to 100% over the next three years without the need for extra input.
*Please note that although all assets and liabilities are shown the TWUL participation is 0.08% of this wider set of figures.</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</si>
  <si>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</si>
  <si>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</si>
  <si>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</si>
  <si>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</si>
  <si>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</si>
  <si>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</si>
  <si>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</si>
  <si>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</si>
  <si>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</si>
  <si>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</si>
  <si>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</si>
  <si>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</si>
  <si>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</si>
  <si>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</si>
  <si>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</si>
  <si>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</si>
  <si>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</si>
  <si>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</si>
  <si>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</si>
  <si>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</si>
  <si>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</si>
  <si>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</si>
  <si>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</si>
  <si>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</si>
  <si>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</si>
  <si>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</si>
  <si>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</si>
  <si>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</si>
  <si>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</si>
  <si>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</si>
  <si>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</si>
  <si>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</si>
  <si>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</si>
  <si>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</si>
  <si>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</si>
  <si>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</si>
  <si>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</si>
  <si>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</si>
  <si>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</si>
  <si>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</si>
  <si>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</si>
  <si>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</si>
  <si>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</si>
  <si>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</si>
  <si>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</si>
  <si>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</si>
  <si>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</si>
  <si>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</si>
  <si>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</si>
  <si>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</si>
  <si>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</si>
  <si>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</si>
  <si>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</si>
  <si>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</si>
  <si>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</si>
  <si>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</si>
  <si>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</si>
  <si>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</si>
  <si>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</si>
  <si>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</si>
  <si>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</si>
  <si>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</si>
  <si>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</si>
  <si>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</si>
  <si>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</si>
  <si>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</si>
  <si>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</si>
  <si>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</si>
  <si>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</si>
  <si>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</si>
  <si>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</si>
  <si>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</si>
  <si>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</si>
  <si>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</si>
  <si>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</si>
  <si>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</si>
  <si>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</si>
  <si>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</si>
  <si>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</si>
  <si>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</si>
  <si>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</si>
  <si>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</si>
  <si>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</si>
  <si>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</si>
  <si>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</si>
  <si>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</si>
  <si>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</si>
  <si>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</si>
  <si>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</si>
  <si>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</si>
  <si>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</si>
  <si>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</si>
  <si>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</si>
  <si>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</si>
  <si>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</si>
  <si>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</si>
  <si>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</si>
  <si>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</si>
  <si>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</si>
  <si>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</si>
  <si>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</si>
  <si>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</si>
  <si>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</si>
  <si>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</si>
  <si>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</si>
  <si>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</si>
  <si>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</si>
  <si>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</si>
  <si>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</si>
  <si>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</si>
  <si>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</si>
  <si>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</si>
  <si>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</si>
  <si>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</si>
  <si>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</si>
  <si>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</si>
  <si>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</si>
  <si>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</si>
  <si>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</si>
  <si>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</si>
  <si>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</si>
  <si>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</si>
  <si>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</si>
  <si>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</si>
  <si>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</si>
  <si>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</si>
  <si>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</si>
  <si>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</si>
  <si>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</si>
  <si>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</si>
  <si>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</si>
  <si>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</si>
  <si>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</si>
  <si>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</si>
  <si>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</si>
  <si>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</si>
  <si>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</si>
  <si>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</si>
  <si>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</si>
  <si>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</si>
  <si>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</si>
  <si>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</si>
  <si>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</si>
  <si>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</si>
  <si>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</si>
  <si>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</si>
  <si>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</si>
  <si>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</si>
  <si>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</si>
  <si>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</si>
  <si>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</si>
  <si>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</si>
  <si>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</si>
  <si>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</si>
  <si>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</si>
  <si>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</si>
  <si>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</si>
  <si>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</si>
  <si>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</si>
  <si>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</si>
  <si>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</si>
  <si>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</si>
  <si>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</si>
  <si>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</si>
  <si>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</si>
  <si>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</si>
  <si>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</si>
  <si>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</si>
  <si>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</si>
  <si>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</si>
  <si>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</si>
  <si>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</si>
  <si>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</si>
  <si>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</si>
  <si>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</si>
  <si>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</si>
  <si>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</si>
  <si>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</si>
  <si>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</si>
  <si>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</si>
  <si>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</si>
  <si>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</si>
  <si>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</si>
  <si>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</si>
  <si>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</si>
  <si>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</si>
  <si>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</si>
  <si>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</si>
  <si>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</si>
  <si>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</si>
  <si>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</si>
  <si>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</si>
  <si>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</si>
  <si>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</si>
  <si>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</si>
  <si>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</si>
  <si>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</si>
  <si>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</si>
  <si>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</si>
  <si>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</si>
  <si>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</si>
  <si>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</si>
  <si>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</si>
  <si>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</si>
  <si>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</si>
  <si>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</si>
  <si>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</si>
  <si>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</si>
  <si>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</si>
  <si>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</si>
  <si>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</si>
  <si>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</si>
  <si>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</si>
  <si>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</si>
  <si>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</si>
  <si>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</si>
  <si>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</si>
  <si>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</si>
  <si>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</si>
  <si>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</si>
  <si>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</si>
  <si>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</si>
  <si>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</si>
  <si>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</si>
  <si>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</si>
  <si>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</si>
  <si>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</si>
  <si>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</si>
  <si>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</si>
  <si>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</si>
  <si>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</si>
  <si>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</si>
  <si>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</si>
  <si>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</si>
  <si>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</si>
  <si>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</si>
  <si>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</si>
  <si>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</si>
  <si>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</si>
  <si>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</si>
  <si>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</si>
  <si>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</si>
  <si>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</si>
  <si>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</si>
  <si>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</si>
  <si>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</si>
  <si>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</si>
  <si>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</si>
  <si>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</si>
  <si>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</si>
  <si>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</si>
  <si>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</si>
  <si>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</si>
  <si>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</si>
  <si>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</si>
  <si>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</si>
  <si>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</si>
  <si>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</si>
  <si>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</si>
  <si>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</si>
  <si>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</si>
  <si>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</si>
  <si>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</si>
  <si>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</si>
  <si>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</si>
  <si>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</si>
  <si>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</si>
  <si>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</si>
  <si>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</si>
  <si>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</si>
  <si>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</si>
  <si>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</si>
  <si>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</si>
  <si>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</si>
  <si>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</si>
  <si>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</si>
  <si>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</si>
  <si>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</si>
  <si>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</si>
  <si>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</si>
  <si>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</si>
  <si>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</si>
  <si>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</si>
  <si>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</si>
  <si>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</si>
  <si>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</si>
  <si>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</si>
  <si>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</si>
  <si>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</si>
  <si>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</si>
  <si>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</si>
  <si>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</si>
  <si>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</si>
  <si>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</si>
  <si>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</si>
  <si>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</si>
  <si>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</si>
  <si>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</si>
  <si>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</si>
  <si>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</si>
  <si>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</si>
  <si>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</si>
  <si>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</si>
  <si>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</si>
  <si>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</si>
  <si>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</si>
  <si>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</si>
  <si>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</si>
  <si>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</si>
  <si>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</si>
  <si>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</si>
  <si>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</si>
  <si>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</si>
  <si>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</si>
  <si>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</si>
  <si>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</si>
  <si>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</si>
  <si>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</si>
  <si>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</si>
  <si>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</si>
  <si>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</si>
  <si>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</si>
  <si>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</si>
  <si>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</si>
  <si>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</si>
  <si>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</si>
  <si>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</si>
  <si>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</si>
  <si>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</si>
  <si>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</si>
  <si>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</si>
  <si>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</si>
  <si>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</si>
  <si>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</si>
  <si>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</si>
  <si>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</si>
  <si>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</si>
  <si>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</si>
  <si>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</si>
  <si>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</si>
  <si>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</si>
  <si>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</si>
  <si>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</si>
  <si>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</si>
  <si>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</si>
  <si>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</si>
  <si>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</si>
  <si>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</si>
  <si>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</si>
  <si>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</si>
  <si>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</si>
  <si>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</si>
  <si>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</si>
  <si>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</si>
  <si>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</si>
  <si>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</si>
  <si>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</si>
  <si>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</si>
  <si>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</si>
  <si>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</si>
  <si>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</si>
  <si>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</si>
  <si>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</si>
  <si>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</si>
  <si>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</si>
  <si>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</si>
  <si>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</si>
  <si>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</si>
  <si>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</si>
  <si>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</si>
  <si>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</si>
  <si>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</si>
  <si>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</si>
  <si>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</si>
  <si>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</si>
  <si>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</si>
  <si>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</si>
  <si>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</si>
  <si>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</si>
  <si>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</si>
  <si>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</si>
  <si>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</si>
  <si>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</si>
  <si>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</si>
  <si>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</si>
  <si>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</si>
  <si>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</si>
  <si>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</si>
  <si>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</si>
  <si>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</si>
  <si>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</si>
  <si>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</si>
  <si>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</si>
  <si>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</si>
  <si>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</si>
  <si>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</si>
  <si>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</si>
  <si>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</si>
  <si>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</si>
  <si>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</si>
  <si>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</si>
  <si>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</si>
  <si>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</si>
  <si>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</si>
  <si>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</si>
  <si>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</si>
  <si>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</si>
  <si>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</si>
  <si>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</si>
  <si>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</si>
  <si>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</si>
  <si>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</si>
  <si>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</si>
  <si>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</si>
  <si>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</si>
  <si>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</si>
  <si>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</si>
  <si>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</si>
  <si>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</si>
  <si>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</si>
  <si>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</si>
  <si>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</si>
  <si>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</si>
  <si>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</si>
  <si>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</si>
  <si>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</si>
  <si>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</si>
  <si>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</si>
  <si>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</si>
  <si>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</si>
  <si>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</si>
  <si>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</si>
  <si>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</si>
  <si>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</si>
  <si>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</si>
  <si>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</si>
  <si>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</si>
  <si>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</si>
  <si>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</si>
  <si>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</si>
  <si>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</si>
  <si>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</si>
  <si>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</si>
  <si>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</si>
  <si>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</si>
  <si>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</si>
  <si>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</si>
  <si>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</si>
  <si>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</si>
  <si>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</si>
  <si>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</si>
  <si>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</si>
  <si>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</si>
  <si>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</si>
  <si>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</si>
  <si>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</si>
  <si>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</si>
  <si>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</si>
  <si>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</si>
  <si>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</si>
  <si>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</si>
  <si>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</si>
  <si>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</si>
  <si>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</si>
  <si>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</si>
  <si>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</si>
  <si>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</si>
  <si>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</si>
  <si>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</si>
  <si>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</si>
  <si>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</si>
  <si>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</si>
  <si>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</si>
  <si>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</si>
  <si>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</si>
  <si>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</si>
  <si>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</si>
  <si>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</si>
  <si>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</si>
  <si>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</si>
  <si>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</si>
  <si>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</si>
  <si>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</si>
  <si>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</si>
  <si>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</si>
  <si>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</si>
  <si>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</si>
  <si>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</si>
  <si>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</si>
  <si>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</si>
  <si>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</si>
  <si>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</si>
  <si>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</si>
  <si>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</si>
  <si>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</si>
  <si>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</si>
  <si>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</si>
  <si>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</si>
  <si>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</si>
  <si>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</si>
  <si>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</si>
  <si>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</si>
  <si>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</si>
  <si>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</si>
  <si>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</si>
  <si>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</si>
  <si>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</si>
  <si>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</si>
  <si>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</si>
  <si>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</si>
  <si>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</si>
  <si>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</si>
  <si>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</si>
  <si>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</si>
  <si>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</si>
  <si>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</si>
  <si>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</si>
  <si>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</si>
  <si>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</si>
  <si>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</si>
  <si>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</si>
  <si>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</si>
  <si>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</si>
  <si>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</si>
  <si>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</si>
  <si>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</si>
  <si>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</si>
  <si>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</si>
  <si>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</si>
  <si>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</si>
  <si>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</si>
  <si>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</si>
  <si>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</si>
  <si>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</si>
  <si>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</si>
  <si>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</si>
  <si>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</si>
  <si>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</si>
  <si>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</si>
  <si>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</si>
  <si>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</si>
  <si>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</si>
  <si>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</si>
  <si>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</si>
  <si>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</si>
  <si>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</si>
  <si>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</si>
  <si>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</si>
  <si>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</si>
  <si>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</si>
  <si>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</si>
  <si>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</si>
  <si>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</si>
  <si>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</si>
  <si>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</si>
  <si>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</si>
  <si>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</si>
  <si>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</si>
  <si>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</si>
  <si>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</si>
  <si>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</si>
  <si>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</si>
  <si>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</si>
  <si>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</si>
  <si>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</si>
  <si>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</si>
  <si>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</si>
  <si>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</si>
  <si>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</si>
  <si>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</si>
  <si>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</si>
  <si>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</si>
  <si>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</si>
  <si>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</si>
  <si>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</si>
  <si>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</si>
  <si>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</si>
  <si>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</si>
  <si>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</si>
  <si>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</si>
  <si>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</si>
  <si>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</si>
  <si>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</si>
  <si>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</si>
  <si>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</si>
  <si>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</si>
  <si>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</si>
  <si>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</si>
  <si>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</si>
  <si>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</si>
  <si>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</si>
  <si>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</si>
  <si>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</si>
  <si>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</si>
  <si>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</si>
  <si>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</si>
  <si>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</si>
  <si>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</si>
  <si>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</si>
  <si>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</si>
  <si>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</si>
  <si>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</si>
  <si>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</si>
  <si>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</si>
  <si>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</si>
  <si>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</si>
  <si>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</si>
  <si>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</si>
  <si>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</si>
  <si>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</si>
  <si>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</si>
  <si>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</si>
  <si>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</si>
  <si>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</si>
  <si>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</si>
  <si>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</si>
  <si>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</si>
  <si>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</si>
  <si>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</si>
  <si>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</si>
  <si>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Extra Support Scheme</t>
  </si>
  <si>
    <t>Customers targeted by using Credit Reference Agency data for customers in financial difficulty</t>
  </si>
  <si>
    <t>Cross Subsidy</t>
  </si>
  <si>
    <t>4Z.A1</t>
  </si>
  <si>
    <t>Name of scheme 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</si>
  <si>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</si>
  <si>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</si>
  <si>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</si>
  <si>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</si>
  <si>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</si>
  <si>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</si>
  <si>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</si>
  <si>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</si>
  <si>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</si>
  <si>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</si>
  <si>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</si>
  <si>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</si>
  <si>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</si>
  <si>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</si>
  <si>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</si>
  <si>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</si>
  <si>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</si>
  <si>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</si>
  <si>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</si>
  <si>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</si>
  <si>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</si>
  <si>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</si>
  <si>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</si>
  <si>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</si>
  <si>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</si>
  <si>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</si>
  <si>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</si>
  <si>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</si>
  <si>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</si>
  <si>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</si>
  <si>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</si>
  <si>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</si>
  <si>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</si>
  <si>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</si>
  <si>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</si>
  <si>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</si>
  <si>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</si>
  <si>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</si>
  <si>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</si>
  <si>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</si>
  <si>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</si>
  <si>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</si>
  <si>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</si>
  <si>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</si>
  <si>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</si>
  <si>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</si>
  <si>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</si>
  <si>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</si>
  <si>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</si>
  <si>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</si>
  <si>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</si>
  <si>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</si>
  <si>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</si>
  <si>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</si>
  <si>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</si>
  <si>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</si>
  <si>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</si>
  <si>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</si>
  <si>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</si>
  <si>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</si>
  <si>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</si>
  <si>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</si>
  <si>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</si>
  <si>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</si>
  <si>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</si>
  <si>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</si>
  <si>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</si>
  <si>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</si>
  <si>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</si>
  <si>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</si>
  <si>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</si>
  <si>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</si>
  <si>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</si>
  <si>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</si>
  <si>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</si>
  <si>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</si>
  <si>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</si>
  <si>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</si>
  <si>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</si>
  <si>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</si>
  <si>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</si>
  <si>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</si>
  <si>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</si>
  <si>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</si>
  <si>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</si>
  <si>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</si>
  <si>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</si>
  <si>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</si>
  <si>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</si>
  <si>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</si>
  <si>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</si>
  <si>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</si>
  <si>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</si>
  <si>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</si>
  <si>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</si>
  <si>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</si>
  <si>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</si>
  <si>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</si>
  <si>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</si>
  <si>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</si>
  <si>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</si>
  <si>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</si>
  <si>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</si>
  <si>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</si>
  <si>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</si>
  <si>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</si>
  <si>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</si>
  <si>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</si>
  <si>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</si>
  <si>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</si>
  <si>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</si>
  <si>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</si>
  <si>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</si>
  <si>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</si>
  <si>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</si>
  <si>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</si>
  <si>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</si>
  <si>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</si>
  <si>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</si>
  <si>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</si>
  <si>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</si>
  <si>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</si>
  <si>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</si>
  <si>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</si>
  <si>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</si>
  <si>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</si>
  <si>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</si>
  <si>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</si>
  <si>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</si>
  <si>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</si>
  <si>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</si>
  <si>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</si>
  <si>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</si>
  <si>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</si>
  <si>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</si>
  <si>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</si>
  <si>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</si>
  <si>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</si>
  <si>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</si>
  <si>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</si>
  <si>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</si>
  <si>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</si>
  <si>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</si>
  <si>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</si>
  <si>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</si>
  <si>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</si>
  <si>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</si>
  <si>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</si>
  <si>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</si>
  <si>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</si>
  <si>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</si>
  <si>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</si>
  <si>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</si>
  <si>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</si>
  <si>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</si>
  <si>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</si>
  <si>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</si>
  <si>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</si>
  <si>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</si>
  <si>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</si>
  <si>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</si>
  <si>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</si>
  <si>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</si>
  <si>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</si>
  <si>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</si>
  <si>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</si>
  <si>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</si>
  <si>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</si>
  <si>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</si>
  <si>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</si>
  <si>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</si>
  <si>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</si>
  <si>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</si>
  <si>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</si>
  <si>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</si>
  <si>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</si>
  <si>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</si>
  <si>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</si>
  <si>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</si>
  <si>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</si>
  <si>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</si>
  <si>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</si>
  <si>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</si>
  <si>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</si>
  <si>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</si>
  <si>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</si>
  <si>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</si>
  <si>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</si>
  <si>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</si>
  <si>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</si>
  <si>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</si>
  <si>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</si>
  <si>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</si>
  <si>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</si>
  <si>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</si>
  <si>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</si>
  <si>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</si>
  <si>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</si>
  <si>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</si>
  <si>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</si>
  <si>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</si>
  <si>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</si>
  <si>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</si>
  <si>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</si>
  <si>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</si>
  <si>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</si>
  <si>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</si>
  <si>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</si>
  <si>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</si>
  <si>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</si>
  <si>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</si>
  <si>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</si>
  <si>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</si>
  <si>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</si>
  <si>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</si>
  <si>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</si>
  <si>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</si>
  <si>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</si>
  <si>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</si>
  <si>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</si>
  <si>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</si>
  <si>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</si>
  <si>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</si>
  <si>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</si>
  <si>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</si>
  <si>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</si>
  <si>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</si>
  <si>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</si>
  <si>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</si>
  <si>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</si>
  <si>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</si>
  <si>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</si>
  <si>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</si>
  <si>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</si>
  <si>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</si>
  <si>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</si>
  <si>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</si>
  <si>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</si>
  <si>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</si>
  <si>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</si>
  <si>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</si>
  <si>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</si>
  <si>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</si>
  <si>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</si>
  <si>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</si>
  <si>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</si>
  <si>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</si>
  <si>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</si>
  <si>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</si>
  <si>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</si>
  <si>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</si>
  <si>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</si>
  <si>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</si>
  <si>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</si>
  <si>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</si>
  <si>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</si>
  <si>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</si>
  <si>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</si>
  <si>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</si>
  <si>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</si>
  <si>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</si>
  <si>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</si>
  <si>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</si>
  <si>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</si>
  <si>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</si>
  <si>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</si>
  <si>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</si>
  <si>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</si>
  <si>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</si>
  <si>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</si>
  <si>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</si>
  <si>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</si>
  <si>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</si>
  <si>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</si>
  <si>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</si>
  <si>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</si>
  <si>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</si>
  <si>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</si>
  <si>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</si>
  <si>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</si>
  <si>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</si>
  <si>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</si>
  <si>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</si>
  <si>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</si>
  <si>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</si>
  <si>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</si>
  <si>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</si>
  <si>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</si>
  <si>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</si>
  <si>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</si>
  <si>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</si>
  <si>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</si>
  <si>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</si>
  <si>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</si>
  <si>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</si>
  <si>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</si>
  <si>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</si>
  <si>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</si>
  <si>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</si>
  <si>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</si>
  <si>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</si>
  <si>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</si>
  <si>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Failure to respond to a written enquiry about water or wastewater services (to a property)</t>
  </si>
  <si>
    <t>4Z.C15</t>
  </si>
  <si>
    <t>B0183GS03</t>
  </si>
  <si>
    <t>B0183GS04</t>
  </si>
  <si>
    <t>Restriction of use notices</t>
  </si>
  <si>
    <t>4Z.C16</t>
  </si>
  <si>
    <t>B0184GS03</t>
  </si>
  <si>
    <t>B0184GS04</t>
  </si>
  <si>
    <t>Extra care services</t>
  </si>
  <si>
    <t>4Z.C17</t>
  </si>
  <si>
    <t>B0185GS03</t>
  </si>
  <si>
    <t>B0185GS04</t>
  </si>
  <si>
    <t>EGSS failure payments</t>
  </si>
  <si>
    <t>4Z.C18</t>
  </si>
  <si>
    <t>B0186GS03</t>
  </si>
  <si>
    <t>B0186GS04</t>
  </si>
  <si>
    <t>EGSS penalty payments</t>
  </si>
  <si>
    <t>4Z.C19</t>
  </si>
  <si>
    <t>B0187GS03</t>
  </si>
  <si>
    <t>B0187GS04</t>
  </si>
  <si>
    <t>Ex-gratia &amp; goodwill payments</t>
  </si>
  <si>
    <t>4Z.C20</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</si>
  <si>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</si>
  <si>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</si>
  <si>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</si>
  <si>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</si>
  <si>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</si>
  <si>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</si>
  <si>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</si>
  <si>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</si>
  <si>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</si>
  <si>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</si>
  <si>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</si>
  <si>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</si>
  <si>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</si>
  <si>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</si>
  <si>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</si>
  <si>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</si>
  <si>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</si>
  <si>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</si>
  <si>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</si>
  <si>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</si>
  <si>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</si>
  <si>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</si>
  <si>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</si>
  <si>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</si>
  <si>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</si>
  <si>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</si>
  <si>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</si>
  <si>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</si>
  <si>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</si>
  <si>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</si>
  <si>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</si>
  <si>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</si>
  <si>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</si>
  <si>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</si>
  <si>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</si>
  <si>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High Maynard only</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</si>
  <si>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</si>
  <si>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</si>
  <si>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</si>
  <si>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</si>
  <si>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</si>
  <si>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</si>
  <si>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</si>
  <si>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</si>
  <si>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</si>
  <si>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</si>
  <si>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</si>
  <si>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</si>
  <si>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</si>
  <si>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</si>
  <si>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</si>
  <si>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</si>
  <si>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No change from AR24</t>
  </si>
  <si>
    <t>B0009WRAVASR</t>
  </si>
  <si>
    <t>Water from saline abstractions</t>
  </si>
  <si>
    <t>5A.7</t>
  </si>
  <si>
    <t>Average volume of water abstracted from Gateway - not into supply</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</si>
  <si>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</si>
  <si>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</si>
  <si>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</si>
  <si>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</si>
  <si>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</si>
  <si>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</si>
  <si>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</si>
  <si>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</si>
  <si>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</si>
  <si>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</si>
  <si>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</si>
  <si>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</si>
  <si>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</si>
  <si>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</si>
  <si>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</si>
  <si>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</si>
  <si>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</si>
  <si>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</si>
  <si>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</si>
  <si>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</si>
  <si>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</si>
  <si>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</si>
  <si>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</si>
  <si>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</si>
  <si>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Gateway</t>
  </si>
  <si>
    <t>BN4856</t>
  </si>
  <si>
    <t>Number of reuse schemes</t>
  </si>
  <si>
    <t>5A.16</t>
  </si>
  <si>
    <t>BN4857</t>
  </si>
  <si>
    <t>Total number of sources</t>
  </si>
  <si>
    <t>5A.17</t>
  </si>
  <si>
    <t>Calculated automatically</t>
  </si>
  <si>
    <t>BN4843</t>
  </si>
  <si>
    <t>Total number of water reservoirs</t>
  </si>
  <si>
    <t>5A.18</t>
  </si>
  <si>
    <t>BN10190</t>
  </si>
  <si>
    <t>Total volumetric capacity of water reservoirs</t>
  </si>
  <si>
    <t>5A.19</t>
  </si>
  <si>
    <t>BN10191</t>
  </si>
  <si>
    <t>Total number of intake and source pumping stations</t>
  </si>
  <si>
    <t>5A.20</t>
  </si>
  <si>
    <t>Decrease from AR 24 by 1</t>
  </si>
  <si>
    <t>W5003</t>
  </si>
  <si>
    <t>Total installed power capacity of intake and source pumping stations</t>
  </si>
  <si>
    <t>kW</t>
  </si>
  <si>
    <t>5A.21</t>
  </si>
  <si>
    <t>Increase from AR 24</t>
  </si>
  <si>
    <t>W5003CAP</t>
  </si>
  <si>
    <t>Total length of raw water abstraction mains and other conveyors</t>
  </si>
  <si>
    <t>km</t>
  </si>
  <si>
    <t>5A.22</t>
  </si>
  <si>
    <t>BN10290</t>
  </si>
  <si>
    <t>Average pumping head –  raw water abstraction</t>
  </si>
  <si>
    <t>m.hd</t>
  </si>
  <si>
    <t>5A.23</t>
  </si>
  <si>
    <t>Slight reduction from reported value in APR24</t>
  </si>
  <si>
    <t>BN4861</t>
  </si>
  <si>
    <t>Energy consumption - water resources (MWh)</t>
  </si>
  <si>
    <t>MWh</t>
  </si>
  <si>
    <t>5A.24</t>
  </si>
  <si>
    <t>Energy consumption - raw water abstraction</t>
  </si>
  <si>
    <t>B0009WRAVEC</t>
  </si>
  <si>
    <t>Total number of raw water abstraction imports</t>
  </si>
  <si>
    <t>5A.25</t>
  </si>
  <si>
    <t>No change since AR22 (The only raw water abstraction import is RWE Didcot licence agreement)</t>
  </si>
  <si>
    <t>B0009WRAVTNI</t>
  </si>
  <si>
    <t>Water imported from 3rd parties to raw water abstraction systems</t>
  </si>
  <si>
    <t>5A.26</t>
  </si>
  <si>
    <t>No change since AR22 (No use of RWE Didcot raw water licence agreement in 2024-25)</t>
  </si>
  <si>
    <t>Water imported from 3rd parties' to raw water abstraction systems</t>
  </si>
  <si>
    <t>B0009WRAVWI3</t>
  </si>
  <si>
    <t>Total number of raw water abstraction exports</t>
  </si>
  <si>
    <t>5A.27</t>
  </si>
  <si>
    <t>No change since AR22</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</si>
  <si>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</si>
  <si>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</si>
  <si>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</si>
  <si>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</si>
  <si>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</si>
  <si>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</si>
  <si>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</si>
  <si>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</si>
  <si>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</si>
  <si>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</si>
  <si>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</si>
  <si>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</si>
  <si>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</si>
  <si>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</si>
  <si>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</si>
  <si>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</si>
  <si>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</si>
  <si>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</si>
  <si>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</si>
  <si>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</si>
  <si>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</si>
  <si>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</si>
  <si>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</si>
  <si>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</si>
  <si>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</si>
  <si>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</si>
  <si>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</si>
  <si>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</si>
  <si>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</si>
  <si>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</si>
  <si>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</si>
  <si>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</si>
  <si>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</si>
  <si>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</si>
  <si>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</si>
  <si>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</si>
  <si>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</si>
  <si>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</si>
  <si>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</si>
  <si>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</si>
  <si>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</si>
  <si>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</si>
  <si>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</si>
  <si>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</si>
  <si>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</si>
  <si>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</si>
  <si>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</si>
  <si>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</si>
  <si>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</si>
  <si>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</si>
  <si>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</si>
  <si>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</si>
  <si>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</si>
  <si>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</si>
  <si>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</si>
  <si>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</si>
  <si>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</si>
  <si>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</si>
  <si>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</si>
  <si>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</si>
  <si>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</si>
  <si>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</si>
  <si>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</si>
  <si>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</si>
  <si>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</si>
  <si>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</si>
  <si>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</si>
  <si>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</si>
  <si>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</si>
  <si>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</si>
  <si>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</si>
  <si>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</si>
  <si>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</si>
  <si>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</si>
  <si>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</si>
  <si>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</si>
  <si>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</si>
  <si>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</si>
  <si>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</si>
  <si>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</si>
  <si>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</si>
  <si>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</si>
  <si>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</si>
  <si>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</si>
  <si>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</si>
  <si>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</si>
  <si>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</si>
  <si>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</si>
  <si>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</si>
  <si>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</si>
  <si>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</si>
  <si>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</si>
  <si>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</si>
  <si>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</si>
  <si>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</si>
  <si>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</si>
  <si>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</si>
  <si>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</si>
  <si>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</si>
  <si>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</si>
  <si>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</si>
  <si>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</si>
  <si>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</si>
  <si>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</si>
  <si>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</si>
  <si>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</si>
  <si>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</si>
  <si>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</si>
  <si>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</si>
  <si>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</si>
  <si>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</si>
  <si>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</si>
  <si>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</si>
  <si>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</si>
  <si>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No change from AR 24 for number reported, but there are changes to the site pumps included/eliminated in the AR 25 list.</t>
  </si>
  <si>
    <t>WR001</t>
  </si>
  <si>
    <t>Total installed power capacity of raw water transport pumping stations</t>
  </si>
  <si>
    <t>6A.4</t>
  </si>
  <si>
    <t>Decrease from AR 24.</t>
  </si>
  <si>
    <t>B0005RWTSTIPS</t>
  </si>
  <si>
    <t>Total length of raw water transport mains and other conveyors</t>
  </si>
  <si>
    <t>6A.5</t>
  </si>
  <si>
    <t>BN10290_6A</t>
  </si>
  <si>
    <t>Average pumping head ~ raw water transport</t>
  </si>
  <si>
    <t>Reduction from value reported in APR24</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</si>
  <si>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</si>
  <si>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</si>
  <si>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</si>
  <si>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</si>
  <si>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</si>
  <si>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</si>
  <si>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</si>
  <si>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</si>
  <si>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</si>
  <si>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</si>
  <si>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</si>
  <si>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</si>
  <si>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</si>
  <si>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</si>
  <si>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</si>
  <si>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</si>
  <si>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</si>
  <si>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</si>
  <si>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</si>
  <si>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The annual average volume export from the raw water transfer systems is 89.09 Ml/d in 2024-25. This has been calculated from measured data. This is an decrease of 24.78 Ml/d compared with 2023-24.</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</si>
  <si>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</si>
  <si>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</si>
  <si>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</si>
  <si>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</si>
  <si>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</si>
  <si>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</si>
  <si>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</si>
  <si>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</si>
  <si>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</si>
  <si>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</si>
  <si>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</si>
  <si>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</si>
  <si>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No change from AR 24 for water treated.</t>
  </si>
  <si>
    <t>CPMW0098</t>
  </si>
  <si>
    <t>CPMW0015</t>
  </si>
  <si>
    <t>CPMW0027</t>
  </si>
  <si>
    <t>CPMW0021</t>
  </si>
  <si>
    <t xml:space="preserve">W1 works </t>
  </si>
  <si>
    <t>6A.14</t>
  </si>
  <si>
    <t>Increase from AR 24 for water treated.</t>
  </si>
  <si>
    <t>CPMW0104</t>
  </si>
  <si>
    <t>BN10491</t>
  </si>
  <si>
    <t>CPMW0033</t>
  </si>
  <si>
    <t>BN10791</t>
  </si>
  <si>
    <t>W2 works</t>
  </si>
  <si>
    <t>6A.15</t>
  </si>
  <si>
    <t>Decrease from AR 24 for water treated.</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</si>
  <si>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</si>
  <si>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</si>
  <si>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</si>
  <si>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</si>
  <si>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</si>
  <si>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</si>
  <si>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</si>
  <si>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</si>
  <si>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</si>
  <si>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</si>
  <si>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</si>
  <si>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</si>
  <si>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</si>
  <si>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</si>
  <si>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</si>
  <si>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</si>
  <si>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</si>
  <si>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</si>
  <si>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</si>
  <si>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</si>
  <si>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</si>
  <si>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</si>
  <si>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</si>
  <si>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</si>
  <si>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</si>
  <si>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</si>
  <si>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</si>
  <si>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</si>
  <si>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</si>
  <si>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</si>
  <si>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</si>
  <si>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</si>
  <si>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</si>
  <si>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</si>
  <si>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</si>
  <si>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</si>
  <si>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</si>
  <si>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</si>
  <si>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</si>
  <si>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</si>
  <si>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</si>
  <si>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</si>
  <si>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</si>
  <si>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</si>
  <si>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</si>
  <si>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</si>
  <si>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</si>
  <si>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</si>
  <si>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</si>
  <si>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</si>
  <si>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</si>
  <si>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</si>
  <si>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</si>
  <si>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</si>
  <si>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</si>
  <si>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</si>
  <si>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</si>
  <si>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</si>
  <si>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</si>
  <si>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</si>
  <si>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</si>
  <si>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</si>
  <si>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</si>
  <si>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</si>
  <si>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</si>
  <si>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</si>
  <si>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</si>
  <si>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</si>
  <si>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</si>
  <si>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</si>
  <si>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</si>
  <si>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</si>
  <si>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</si>
  <si>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</si>
  <si>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</si>
  <si>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</si>
  <si>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</si>
  <si>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</si>
  <si>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</si>
  <si>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</si>
  <si>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 xml:space="preserve">No change from AR 24 </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</si>
  <si>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</si>
  <si>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</si>
  <si>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</si>
  <si>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</si>
  <si>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</si>
  <si>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</si>
  <si>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</si>
  <si>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</si>
  <si>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</si>
  <si>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Slight reduction from value reported in APR25</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</si>
  <si>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</si>
  <si>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</si>
  <si>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</si>
  <si>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</si>
  <si>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</si>
  <si>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</si>
  <si>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</si>
  <si>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</si>
  <si>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</si>
  <si>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</si>
  <si>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</si>
  <si>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</si>
  <si>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</si>
  <si>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</si>
  <si>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</si>
  <si>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</si>
  <si>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</si>
  <si>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</si>
  <si>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</si>
  <si>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</si>
  <si>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</si>
  <si>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</si>
  <si>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</si>
  <si>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</si>
  <si>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</si>
  <si>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</si>
  <si>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</si>
  <si>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</si>
  <si>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</si>
  <si>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</si>
  <si>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</si>
  <si>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</si>
  <si>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</si>
  <si>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</si>
  <si>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</si>
  <si>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</si>
  <si>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</si>
  <si>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</si>
  <si>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</si>
  <si>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</si>
  <si>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</si>
  <si>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</si>
  <si>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</si>
  <si>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</si>
  <si>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</si>
  <si>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</si>
  <si>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</si>
  <si>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</si>
  <si>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</si>
  <si>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</si>
  <si>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</si>
  <si>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</si>
  <si>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</si>
  <si>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</si>
  <si>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</si>
  <si>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</si>
  <si>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</si>
  <si>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</si>
  <si>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</si>
  <si>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</si>
  <si>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</si>
  <si>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</si>
  <si>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</si>
  <si>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</si>
  <si>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</si>
  <si>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</si>
  <si>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</si>
  <si>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</si>
  <si>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</si>
  <si>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</si>
  <si>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</si>
  <si>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</si>
  <si>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</si>
  <si>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</si>
  <si>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</si>
  <si>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</si>
  <si>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</si>
  <si>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</si>
  <si>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</si>
  <si>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</si>
  <si>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</si>
  <si>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</si>
  <si>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</si>
  <si>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</si>
  <si>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</si>
  <si>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</si>
  <si>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</si>
  <si>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</si>
  <si>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</si>
  <si>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</si>
  <si>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</si>
  <si>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</si>
  <si>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</si>
  <si>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</si>
  <si>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</si>
  <si>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</si>
  <si>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</si>
  <si>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</si>
  <si>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</si>
  <si>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</si>
  <si>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</si>
  <si>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</si>
  <si>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</si>
  <si>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</si>
  <si>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</si>
  <si>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</si>
  <si>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</si>
  <si>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</si>
  <si>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</si>
  <si>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</si>
  <si>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</si>
  <si>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</si>
  <si>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</si>
  <si>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</si>
  <si>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</si>
  <si>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</si>
  <si>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</si>
  <si>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</si>
  <si>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</si>
  <si>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</si>
  <si>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</si>
  <si>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</si>
  <si>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</si>
  <si>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</si>
  <si>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</si>
  <si>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</si>
  <si>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</si>
  <si>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</si>
  <si>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</si>
  <si>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</si>
  <si>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</si>
  <si>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</si>
  <si>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</si>
  <si>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</si>
  <si>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</si>
  <si>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</si>
  <si>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</si>
  <si>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</si>
  <si>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</si>
  <si>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</si>
  <si>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</si>
  <si>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</si>
  <si>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</si>
  <si>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</si>
  <si>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</si>
  <si>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</si>
  <si>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</si>
  <si>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</si>
  <si>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</si>
  <si>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</si>
  <si>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</si>
  <si>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</si>
  <si>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</si>
  <si>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</si>
  <si>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</si>
  <si>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</si>
  <si>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</si>
  <si>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</si>
  <si>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</si>
  <si>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</si>
  <si>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</si>
  <si>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</si>
  <si>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</si>
  <si>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</si>
  <si>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</si>
  <si>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</si>
  <si>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</si>
  <si>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</si>
  <si>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</si>
  <si>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</si>
  <si>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</si>
  <si>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</si>
  <si>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</si>
  <si>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</si>
  <si>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</si>
  <si>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</si>
  <si>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</si>
  <si>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</si>
  <si>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</si>
  <si>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</si>
  <si>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</si>
  <si>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</si>
  <si>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</si>
  <si>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</si>
  <si>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</si>
  <si>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</si>
  <si>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</si>
  <si>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</si>
  <si>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</si>
  <si>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</si>
  <si>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</si>
  <si>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</si>
  <si>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</si>
  <si>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</si>
  <si>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</si>
  <si>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</si>
  <si>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</si>
  <si>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</si>
  <si>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</si>
  <si>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</si>
  <si>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</si>
  <si>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</si>
  <si>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</si>
  <si>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</si>
  <si>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</si>
  <si>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</si>
  <si>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</si>
  <si>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</si>
  <si>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</si>
  <si>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</si>
  <si>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</si>
  <si>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</si>
  <si>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</si>
  <si>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</si>
  <si>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</si>
  <si>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</si>
  <si>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</si>
  <si>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</si>
  <si>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</si>
  <si>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</si>
  <si>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</si>
  <si>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</si>
  <si>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</si>
  <si>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</si>
  <si>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</si>
  <si>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</si>
  <si>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</si>
  <si>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</si>
  <si>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</si>
  <si>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</si>
  <si>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</si>
  <si>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</si>
  <si>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</si>
  <si>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</si>
  <si>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</si>
  <si>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</si>
  <si>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</si>
  <si>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</si>
  <si>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</si>
  <si>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</si>
  <si>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</si>
  <si>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</si>
  <si>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</si>
  <si>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</si>
  <si>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</si>
  <si>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</si>
  <si>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</si>
  <si>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</si>
  <si>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</si>
  <si>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</si>
  <si>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</si>
  <si>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</si>
  <si>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</si>
  <si>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</si>
  <si>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</si>
  <si>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</si>
  <si>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</si>
  <si>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</si>
  <si>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</si>
  <si>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</si>
  <si>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</si>
  <si>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</si>
  <si>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</si>
  <si>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</si>
  <si>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</si>
  <si>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</si>
  <si>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</si>
  <si>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</si>
  <si>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</si>
  <si>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</si>
  <si>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</si>
  <si>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</si>
  <si>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</si>
  <si>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</si>
  <si>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</si>
  <si>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</si>
  <si>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</si>
  <si>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</si>
  <si>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</si>
  <si>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</si>
  <si>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</si>
  <si>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</si>
  <si>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</si>
  <si>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</si>
  <si>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</si>
  <si>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</si>
  <si>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</si>
  <si>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</si>
  <si>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</si>
  <si>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</si>
  <si>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</si>
  <si>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</si>
  <si>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</si>
  <si>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</si>
  <si>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</si>
  <si>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</si>
  <si>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</si>
  <si>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</si>
  <si>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</si>
  <si>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</si>
  <si>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</si>
  <si>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</si>
  <si>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</si>
  <si>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</si>
  <si>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</si>
  <si>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</si>
  <si>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</si>
  <si>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</si>
  <si>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</si>
  <si>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</si>
  <si>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</si>
  <si>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</si>
  <si>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</si>
  <si>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</si>
  <si>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</si>
  <si>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</si>
  <si>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</si>
  <si>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</si>
  <si>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</si>
  <si>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</si>
  <si>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</si>
  <si>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</si>
  <si>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</si>
  <si>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</si>
  <si>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</si>
  <si>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</si>
  <si>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</si>
  <si>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</si>
  <si>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</si>
  <si>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</si>
  <si>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</si>
  <si>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</si>
  <si>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</si>
  <si>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</si>
  <si>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</si>
  <si>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</si>
  <si>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</si>
  <si>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</si>
  <si>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</si>
  <si>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</si>
  <si>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</si>
  <si>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</si>
  <si>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</si>
  <si>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</si>
  <si>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</si>
  <si>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</si>
  <si>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</si>
  <si>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</si>
  <si>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</si>
  <si>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</si>
  <si>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</si>
  <si>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</si>
  <si>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</si>
  <si>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</si>
  <si>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</si>
  <si>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</si>
  <si>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</si>
  <si>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</si>
  <si>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</si>
  <si>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</si>
  <si>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</si>
  <si>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</si>
  <si>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</si>
  <si>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</si>
  <si>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</si>
  <si>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</si>
  <si>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</si>
  <si>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</si>
  <si>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</si>
  <si>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</si>
  <si>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</si>
  <si>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</si>
  <si>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</si>
  <si>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</si>
  <si>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</si>
  <si>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</si>
  <si>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</si>
  <si>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</si>
  <si>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</si>
  <si>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</si>
  <si>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</si>
  <si>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</si>
  <si>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</si>
  <si>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</si>
  <si>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</si>
  <si>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</si>
  <si>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</si>
  <si>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</si>
  <si>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</si>
  <si>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</si>
  <si>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</si>
  <si>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</si>
  <si>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</si>
  <si>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</si>
  <si>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</si>
  <si>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</si>
  <si>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</si>
  <si>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</si>
  <si>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</si>
  <si>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</si>
  <si>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</si>
  <si>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</si>
  <si>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</si>
  <si>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</si>
  <si>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</si>
  <si>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</si>
  <si>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</si>
  <si>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</si>
  <si>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</si>
  <si>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</si>
  <si>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</si>
  <si>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</si>
  <si>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</si>
  <si>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</si>
  <si>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</si>
  <si>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</si>
  <si>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</si>
  <si>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</si>
  <si>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</si>
  <si>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</si>
  <si>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</si>
  <si>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</si>
  <si>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</si>
  <si>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</si>
  <si>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installed for existing customers – supply-demand balance benefit</t>
  </si>
  <si>
    <t>6D.16</t>
  </si>
  <si>
    <t>New business meters install ed for existing customers – supply-demand balance benefit</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</si>
  <si>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</si>
  <si>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</si>
  <si>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</si>
  <si>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</si>
  <si>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</si>
  <si>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</si>
  <si>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</si>
  <si>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</si>
  <si>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</si>
  <si>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</si>
  <si>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</si>
  <si>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</si>
  <si>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</si>
  <si>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</si>
  <si>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</si>
  <si>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</si>
  <si>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</si>
  <si>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</si>
  <si>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</si>
  <si>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</si>
  <si>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</si>
  <si>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</si>
  <si>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</si>
  <si>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</si>
  <si>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</si>
  <si>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</si>
  <si>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</si>
  <si>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</si>
  <si>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</si>
  <si>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</si>
  <si>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</si>
  <si>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</si>
  <si>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</si>
  <si>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</si>
  <si>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</si>
  <si>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</si>
  <si>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</si>
  <si>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</si>
  <si>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</si>
  <si>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</si>
  <si>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</si>
  <si>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</si>
  <si>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</si>
  <si>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</si>
  <si>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</si>
  <si>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</si>
  <si>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</si>
  <si>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</si>
  <si>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</si>
  <si>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</si>
  <si>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</si>
  <si>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</si>
  <si>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</si>
  <si>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</si>
  <si>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</si>
  <si>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</si>
  <si>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</si>
  <si>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</si>
  <si>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</si>
  <si>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</si>
  <si>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</si>
  <si>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</si>
  <si>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</si>
  <si>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</si>
  <si>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</si>
  <si>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</si>
  <si>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</si>
  <si>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</si>
  <si>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</si>
  <si>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</si>
  <si>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</si>
  <si>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1 - Guildford WRZ network reinforcement</t>
  </si>
  <si>
    <t>PE</t>
  </si>
  <si>
    <t>not available</t>
  </si>
  <si>
    <t>6F.1</t>
  </si>
  <si>
    <t>WRMP scheme 2: Raw water purchase – Didcot</t>
  </si>
  <si>
    <t>6F.2</t>
  </si>
  <si>
    <t>WRMP scheme 3: New River Head - Removal of Constraints</t>
  </si>
  <si>
    <t>6F.3</t>
  </si>
  <si>
    <t>WRMP scheme 4: ASR - Horton Kirby</t>
  </si>
  <si>
    <t>6F.4</t>
  </si>
  <si>
    <t>WRMP scheme 5: Groundwater  Southfleet/Greenhithe</t>
  </si>
  <si>
    <t>6F.5</t>
  </si>
  <si>
    <t>WRMP scheme 6: Indirect potable reuse Deephams</t>
  </si>
  <si>
    <t>6F.6</t>
  </si>
  <si>
    <t>WRMP scheme 7: ASR East London (Addington)</t>
  </si>
  <si>
    <t>6F.7</t>
  </si>
  <si>
    <t>WRMP scheme 8: Ladymead WTW - Removal of Constraints</t>
  </si>
  <si>
    <t>6F.8</t>
  </si>
  <si>
    <t>WRMP scheme 9: Groundwater (Addington)</t>
  </si>
  <si>
    <t>6F.9</t>
  </si>
  <si>
    <t>Smarter Home Visits (SHV)</t>
  </si>
  <si>
    <t>6F.10</t>
  </si>
  <si>
    <t>Smarter Business Visits (SBV) incl. wastage fixes</t>
  </si>
  <si>
    <t>6F.11</t>
  </si>
  <si>
    <t>Wastage Fixes - households</t>
  </si>
  <si>
    <t>6F.12</t>
  </si>
  <si>
    <t>From 22-23 cost included in SHV</t>
  </si>
  <si>
    <t>GreenRedeem / household incentive scheme</t>
  </si>
  <si>
    <t>6F.13</t>
  </si>
  <si>
    <t>Non-potable</t>
  </si>
  <si>
    <t>6F.14</t>
  </si>
  <si>
    <t>Housing Association</t>
  </si>
  <si>
    <t>6F.15</t>
  </si>
  <si>
    <t>Innovation savings</t>
  </si>
  <si>
    <t>6F.16</t>
  </si>
  <si>
    <t>Financial tariffs</t>
  </si>
  <si>
    <t>6F.17</t>
  </si>
  <si>
    <t>Green Economic Recovery (WEF element only)</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</si>
  <si>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</si>
  <si>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</si>
  <si>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</si>
  <si>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</si>
  <si>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</si>
  <si>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</si>
  <si>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</si>
  <si>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</si>
  <si>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</si>
  <si>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</si>
  <si>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</si>
  <si>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</si>
  <si>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</si>
  <si>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</si>
  <si>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</si>
  <si>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</si>
  <si>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</si>
  <si>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</si>
  <si>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</si>
  <si>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</si>
  <si>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</si>
  <si>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</si>
  <si>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</si>
  <si>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</si>
  <si>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</si>
  <si>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</si>
  <si>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</si>
  <si>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</si>
  <si>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</si>
  <si>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</si>
  <si>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</si>
  <si>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</si>
  <si>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</si>
  <si>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</si>
  <si>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</si>
  <si>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</si>
  <si>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</si>
  <si>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</si>
  <si>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</si>
  <si>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</si>
  <si>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</si>
  <si>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</si>
  <si>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</si>
  <si>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</si>
  <si>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</si>
  <si>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</si>
  <si>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</si>
  <si>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</si>
  <si>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</si>
  <si>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</si>
  <si>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</si>
  <si>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</si>
  <si>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</si>
  <si>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</si>
  <si>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</si>
  <si>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</si>
  <si>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</si>
  <si>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</si>
  <si>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</si>
  <si>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</si>
  <si>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</si>
  <si>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</si>
  <si>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</si>
  <si>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</si>
  <si>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</si>
  <si>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</si>
  <si>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</si>
  <si>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</si>
  <si>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</si>
  <si>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</si>
  <si>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</si>
  <si>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</si>
  <si>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</si>
  <si>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</si>
  <si>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</si>
  <si>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</si>
  <si>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</si>
  <si>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</si>
  <si>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</si>
  <si>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</si>
  <si>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</si>
  <si>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</si>
  <si>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</si>
  <si>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</si>
  <si>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</si>
  <si>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</si>
  <si>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</si>
  <si>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</si>
  <si>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</si>
  <si>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</si>
  <si>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</si>
  <si>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</si>
  <si>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</si>
  <si>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</si>
  <si>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</si>
  <si>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</si>
  <si>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</si>
  <si>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</si>
  <si>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</si>
  <si>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</si>
  <si>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</si>
  <si>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</si>
  <si>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</si>
  <si>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</si>
  <si>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</si>
  <si>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</si>
  <si>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</si>
  <si>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</si>
  <si>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</si>
  <si>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</si>
  <si>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</si>
  <si>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</si>
  <si>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</si>
  <si>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</si>
  <si>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</si>
  <si>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</si>
  <si>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Abingdon</t>
  </si>
  <si>
    <t>Aldershot</t>
  </si>
  <si>
    <t>Aylesbury</t>
  </si>
  <si>
    <t>Banbury</t>
  </si>
  <si>
    <t>Basingstoke</t>
  </si>
  <si>
    <t>Beckton</t>
  </si>
  <si>
    <t>Beddington</t>
  </si>
  <si>
    <t>Bicester</t>
  </si>
  <si>
    <t>Bishops Stortford</t>
  </si>
  <si>
    <t>Blackbirds</t>
  </si>
  <si>
    <t>Bordon</t>
  </si>
  <si>
    <t>Bracknell</t>
  </si>
  <si>
    <t>Camberley</t>
  </si>
  <si>
    <t>Chertsey</t>
  </si>
  <si>
    <t>Chesham</t>
  </si>
  <si>
    <t>Cirencester</t>
  </si>
  <si>
    <t>Crawley</t>
  </si>
  <si>
    <t>Crossness</t>
  </si>
  <si>
    <t>Deephams</t>
  </si>
  <si>
    <t>Didcot</t>
  </si>
  <si>
    <t>Reigate (Earlswood)</t>
  </si>
  <si>
    <t>Luton (East Hyde)</t>
  </si>
  <si>
    <t>Esher</t>
  </si>
  <si>
    <t>Farnham</t>
  </si>
  <si>
    <t>Fleet</t>
  </si>
  <si>
    <t>Godalming</t>
  </si>
  <si>
    <t>Guildford</t>
  </si>
  <si>
    <t>Harpenden</t>
  </si>
  <si>
    <t>Hogsmill</t>
  </si>
  <si>
    <t>Horley (Surrey)</t>
  </si>
  <si>
    <t>Leatherhead</t>
  </si>
  <si>
    <t>Little Marlow</t>
  </si>
  <si>
    <t>Long Reach</t>
  </si>
  <si>
    <t>Maidenhead</t>
  </si>
  <si>
    <t>Maple Lodge</t>
  </si>
  <si>
    <t>Mogden</t>
  </si>
  <si>
    <t>Brentwood</t>
  </si>
  <si>
    <t>Newbury</t>
  </si>
  <si>
    <t>Oxford</t>
  </si>
  <si>
    <t>Reading</t>
  </si>
  <si>
    <t>Riverside</t>
  </si>
  <si>
    <t>Rye Meads</t>
  </si>
  <si>
    <t>Sandhurst</t>
  </si>
  <si>
    <t>Slough</t>
  </si>
  <si>
    <t>Swindon (Rodbourne)</t>
  </si>
  <si>
    <t>Wantage</t>
  </si>
  <si>
    <t>Wargrave</t>
  </si>
  <si>
    <t>Weybridge</t>
  </si>
  <si>
    <t>Windsor</t>
  </si>
  <si>
    <t>Witney</t>
  </si>
  <si>
    <t>Woking</t>
  </si>
  <si>
    <t>7B.1</t>
  </si>
  <si>
    <t>Works name (new works)</t>
  </si>
  <si>
    <t>Works name</t>
  </si>
  <si>
    <t>TB2</t>
  </si>
  <si>
    <t>TA2</t>
  </si>
  <si>
    <t>SAS</t>
  </si>
  <si>
    <t>TB1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</si>
  <si>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</si>
  <si>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</si>
  <si>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</si>
  <si>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</si>
  <si>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</si>
  <si>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</si>
  <si>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</si>
  <si>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</si>
  <si>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</si>
  <si>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</si>
  <si>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</si>
  <si>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</si>
  <si>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</si>
  <si>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</si>
  <si>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None</t>
  </si>
  <si>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</si>
  <si>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</si>
  <si>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</si>
  <si>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</si>
  <si>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</si>
  <si>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</si>
  <si>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</si>
  <si>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</si>
  <si>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</si>
  <si>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</si>
  <si>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</si>
  <si>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</si>
  <si>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</si>
  <si>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</si>
  <si>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</si>
  <si>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</si>
  <si>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</si>
  <si>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</si>
  <si>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</si>
  <si>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</si>
  <si>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</si>
  <si>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</si>
  <si>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</si>
  <si>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</si>
  <si>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</si>
  <si>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</si>
  <si>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</si>
  <si>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</si>
  <si>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</si>
  <si>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</si>
  <si>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</si>
  <si>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</si>
  <si>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</si>
  <si>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</si>
  <si>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</si>
  <si>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</si>
  <si>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</si>
  <si>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</si>
  <si>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</si>
  <si>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</si>
  <si>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</si>
  <si>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</si>
  <si>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</si>
  <si>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</si>
  <si>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</si>
  <si>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</si>
  <si>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</si>
  <si>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</si>
  <si>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</si>
  <si>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</si>
  <si>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</si>
  <si>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</si>
  <si>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</si>
  <si>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</si>
  <si>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</si>
  <si>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</si>
  <si>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</si>
  <si>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</si>
  <si>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</si>
  <si>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</si>
  <si>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</si>
  <si>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</si>
  <si>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</si>
  <si>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</si>
  <si>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</si>
  <si>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</si>
  <si>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</si>
  <si>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</si>
  <si>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</si>
  <si>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</si>
  <si>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</si>
  <si>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</si>
  <si>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In line with AR24's reported number being 8.3% lower</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</si>
  <si>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</si>
  <si>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</si>
  <si>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</si>
  <si>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</si>
  <si>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</si>
  <si>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</si>
  <si>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</si>
  <si>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</si>
  <si>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</si>
  <si>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</si>
  <si>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</si>
  <si>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</si>
  <si>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</si>
  <si>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</si>
  <si>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</si>
  <si>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</si>
  <si>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</si>
  <si>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</si>
  <si>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</si>
  <si>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</si>
  <si>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</si>
  <si>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</si>
  <si>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</si>
  <si>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</si>
  <si>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</si>
  <si>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</si>
  <si>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</si>
  <si>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</si>
  <si>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</si>
  <si>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</si>
  <si>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</si>
  <si>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</si>
  <si>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</si>
  <si>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</si>
  <si>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</si>
  <si>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</si>
  <si>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</si>
  <si>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</si>
  <si>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</si>
  <si>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</si>
  <si>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</si>
  <si>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</si>
  <si>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</si>
  <si>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</si>
  <si>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</si>
  <si>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</si>
  <si>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</si>
  <si>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</si>
  <si>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</si>
  <si>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</si>
  <si>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</si>
  <si>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</si>
  <si>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</si>
  <si>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</si>
  <si>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</si>
  <si>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</si>
  <si>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</si>
  <si>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</si>
  <si>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</si>
  <si>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</si>
  <si>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</si>
  <si>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</si>
  <si>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Emergency only overflows. Storm and emergency overflows captured in earlier lines.</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</si>
  <si>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</si>
  <si>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</si>
  <si>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</si>
  <si>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</si>
  <si>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</si>
  <si>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</si>
  <si>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</si>
  <si>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</si>
  <si>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</si>
  <si>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</si>
  <si>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</si>
  <si>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</si>
  <si>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No emergency overflow EDM requirements on our permits</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</si>
  <si>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</si>
  <si>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</si>
  <si>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</si>
  <si>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</si>
  <si>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</si>
  <si>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</si>
  <si>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</si>
  <si>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</si>
  <si>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</si>
  <si>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</si>
  <si>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</si>
  <si>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</si>
  <si>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</si>
  <si>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</si>
  <si>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</si>
  <si>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</si>
  <si>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</si>
  <si>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</si>
  <si>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</si>
  <si>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</si>
  <si>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</si>
  <si>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</si>
  <si>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</si>
  <si>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</si>
  <si>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</si>
  <si>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</si>
  <si>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</si>
  <si>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</si>
  <si>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</si>
  <si>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</si>
  <si>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</si>
  <si>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</si>
  <si>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</si>
  <si>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</si>
  <si>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</si>
  <si>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</si>
  <si>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</si>
  <si>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</si>
  <si>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</si>
  <si>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</si>
  <si>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</si>
  <si>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</si>
  <si>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</si>
  <si>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</si>
  <si>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</si>
  <si>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</si>
  <si>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</si>
  <si>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</si>
  <si>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</si>
  <si>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</si>
  <si>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</si>
  <si>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</si>
  <si>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</si>
  <si>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</si>
  <si>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</si>
  <si>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</si>
  <si>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</si>
  <si>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</si>
  <si>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</si>
  <si>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</si>
  <si>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</si>
  <si>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</si>
  <si>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</si>
  <si>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</si>
  <si>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</si>
  <si>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</si>
  <si>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</si>
  <si>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</si>
  <si>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</si>
  <si>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</si>
  <si>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</si>
  <si>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</si>
  <si>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</si>
  <si>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</si>
  <si>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</si>
  <si>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</si>
  <si>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</si>
  <si>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</si>
  <si>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</si>
  <si>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</si>
  <si>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</si>
  <si>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</si>
  <si>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</si>
  <si>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</si>
  <si>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</si>
  <si>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</si>
  <si>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</si>
  <si>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</si>
  <si>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</si>
  <si>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</si>
  <si>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</si>
  <si>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</si>
  <si>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</si>
  <si>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</si>
  <si>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</si>
  <si>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</si>
  <si>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</si>
  <si>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</si>
  <si>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</si>
  <si>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</si>
  <si>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</si>
  <si>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</si>
  <si>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</si>
  <si>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</si>
  <si>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</si>
  <si>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</si>
  <si>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</si>
  <si>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</si>
  <si>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</si>
  <si>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</si>
  <si>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</si>
  <si>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</si>
  <si>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</si>
  <si>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</si>
  <si>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</si>
  <si>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</si>
  <si>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</si>
  <si>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</si>
  <si>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</si>
  <si>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</si>
  <si>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</si>
  <si>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</si>
  <si>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</si>
  <si>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</si>
  <si>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</si>
  <si>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</si>
  <si>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</si>
  <si>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</si>
  <si>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</si>
  <si>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</si>
  <si>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</si>
  <si>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</si>
  <si>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</si>
  <si>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</si>
  <si>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</si>
  <si>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</si>
  <si>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</si>
  <si>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</si>
  <si>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</si>
  <si>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</si>
  <si>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</si>
  <si>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</si>
  <si>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</si>
  <si>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</si>
  <si>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</si>
  <si>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</si>
  <si>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</si>
  <si>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</si>
  <si>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</si>
  <si>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</si>
  <si>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</si>
  <si>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</si>
  <si>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</si>
  <si>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</si>
  <si>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</si>
  <si>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</si>
  <si>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</si>
  <si>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</si>
  <si>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</si>
  <si>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</si>
  <si>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</si>
  <si>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</si>
  <si>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</si>
  <si>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</si>
  <si>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</si>
  <si>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</si>
  <si>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</si>
  <si>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</si>
  <si>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</si>
  <si>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</si>
  <si>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</si>
  <si>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</si>
  <si>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</si>
  <si>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</si>
  <si>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</si>
  <si>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</si>
  <si>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</si>
  <si>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</si>
  <si>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</si>
  <si>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</si>
  <si>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</si>
  <si>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</si>
  <si>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</si>
  <si>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</si>
  <si>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</si>
  <si>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</si>
  <si>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</si>
  <si>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</si>
  <si>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</si>
  <si>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</si>
  <si>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</si>
  <si>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</si>
  <si>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</si>
  <si>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</si>
  <si>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</si>
  <si>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</si>
  <si>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</si>
  <si>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</si>
  <si>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</si>
  <si>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</si>
  <si>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</si>
  <si>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</si>
  <si>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</si>
  <si>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</si>
  <si>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</si>
  <si>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</si>
  <si>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</si>
  <si>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</si>
  <si>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</si>
  <si>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</si>
  <si>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</si>
  <si>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</si>
  <si>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</si>
  <si>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</si>
  <si>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</si>
  <si>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</si>
  <si>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</si>
  <si>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</si>
  <si>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</si>
  <si>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</si>
  <si>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</si>
  <si>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</si>
  <si>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</si>
  <si>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</si>
  <si>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</si>
  <si>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</si>
  <si>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</si>
  <si>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</si>
  <si>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</si>
  <si>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</si>
  <si>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</si>
  <si>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</si>
  <si>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</si>
  <si>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</si>
  <si>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</si>
  <si>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</si>
  <si>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</si>
  <si>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</si>
  <si>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</si>
  <si>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</si>
  <si>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</si>
  <si>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</si>
  <si>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</si>
  <si>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</si>
  <si>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</si>
  <si>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</si>
  <si>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</si>
  <si>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</si>
  <si>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</si>
  <si>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</si>
  <si>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</si>
  <si>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</si>
  <si>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</si>
  <si>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</si>
  <si>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</si>
  <si>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</si>
  <si>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</si>
  <si>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</si>
  <si>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</si>
  <si>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</si>
  <si>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</si>
  <si>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</si>
  <si>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</si>
  <si>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</si>
  <si>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</si>
  <si>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</si>
  <si>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</si>
  <si>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</si>
  <si>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</si>
  <si>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</si>
  <si>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</si>
  <si>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</si>
  <si>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</si>
  <si>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</si>
  <si>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</si>
  <si>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</si>
  <si>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</si>
  <si>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</si>
  <si>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</si>
  <si>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</si>
  <si>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</si>
  <si>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</si>
  <si>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</si>
  <si>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</si>
  <si>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</si>
  <si>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</si>
  <si>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</si>
  <si>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</si>
  <si>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</si>
  <si>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</si>
  <si>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</si>
  <si>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</si>
  <si>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</si>
  <si>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</si>
  <si>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</si>
  <si>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</si>
  <si>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</si>
  <si>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</si>
  <si>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</si>
  <si>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</si>
  <si>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</si>
  <si>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</si>
  <si>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</si>
  <si>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</si>
  <si>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</si>
  <si>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</si>
  <si>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</si>
  <si>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</si>
  <si>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</si>
  <si>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</si>
  <si>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</si>
  <si>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</si>
  <si>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</si>
  <si>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</si>
  <si>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</si>
  <si>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</si>
  <si>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</si>
  <si>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</si>
  <si>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</si>
  <si>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</si>
  <si>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</si>
  <si>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</si>
  <si>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</si>
  <si>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</si>
  <si>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</si>
  <si>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</si>
  <si>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</si>
  <si>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</si>
  <si>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</si>
  <si>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</si>
  <si>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</si>
  <si>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</si>
  <si>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</si>
  <si>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</si>
  <si>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</si>
  <si>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</si>
  <si>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</si>
  <si>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</si>
  <si>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</si>
  <si>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</si>
  <si>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</si>
  <si>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</si>
  <si>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</si>
  <si>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</si>
  <si>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</si>
  <si>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</si>
  <si>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</si>
  <si>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</si>
  <si>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</si>
  <si>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</si>
  <si>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</si>
  <si>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</si>
  <si>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</si>
  <si>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</si>
  <si>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</si>
  <si>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</si>
  <si>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</si>
  <si>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</si>
  <si>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</si>
  <si>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</si>
  <si>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</si>
  <si>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</si>
  <si>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</si>
  <si>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</si>
  <si>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</si>
  <si>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</si>
  <si>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</si>
  <si>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</si>
  <si>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</si>
  <si>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</si>
  <si>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</si>
  <si>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</si>
  <si>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</si>
  <si>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</si>
  <si>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</si>
  <si>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</si>
  <si>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</si>
  <si>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</si>
  <si>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</si>
  <si>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</si>
  <si>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</si>
  <si>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</si>
  <si>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</si>
  <si>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</si>
  <si>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</si>
  <si>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</si>
  <si>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</si>
  <si>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</si>
  <si>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</si>
  <si>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</si>
  <si>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</si>
  <si>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</si>
  <si>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</si>
  <si>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</si>
  <si>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</si>
  <si>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</si>
  <si>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</si>
  <si>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</si>
  <si>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</si>
  <si>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</si>
  <si>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</si>
  <si>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</si>
  <si>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</si>
  <si>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</si>
  <si>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</si>
  <si>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</si>
  <si>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</si>
  <si>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</si>
  <si>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</si>
  <si>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</si>
  <si>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</si>
  <si>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</si>
  <si>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</si>
  <si>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</si>
  <si>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</si>
  <si>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</si>
  <si>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</si>
  <si>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</si>
  <si>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</si>
  <si>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</si>
  <si>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</si>
  <si>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</si>
  <si>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</si>
  <si>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</si>
  <si>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</si>
  <si>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</si>
  <si>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</si>
  <si>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</si>
  <si>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</si>
  <si>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</si>
  <si>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</si>
  <si>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</si>
  <si>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</si>
  <si>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</si>
  <si>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</si>
  <si>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</si>
  <si>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</si>
  <si>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</si>
  <si>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</si>
  <si>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</si>
  <si>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</si>
  <si>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</si>
  <si>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</si>
  <si>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</si>
  <si>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</si>
  <si>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</si>
  <si>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</si>
  <si>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</si>
  <si>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</si>
  <si>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</si>
  <si>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</si>
  <si>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</si>
  <si>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</si>
  <si>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</si>
  <si>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</si>
  <si>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</si>
  <si>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Wallingford Beach now online</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</si>
  <si>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</si>
  <si>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</si>
  <si>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</si>
  <si>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</si>
  <si>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</si>
  <si>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</si>
  <si>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</si>
  <si>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</si>
  <si>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20 MON4, 1 MON5, excludes early start for AMP8</t>
  </si>
  <si>
    <t>STWM001</t>
  </si>
  <si>
    <t>Number of odour related complaints</t>
  </si>
  <si>
    <t>7E.5</t>
  </si>
  <si>
    <t>4 through real time channels, 162 written and 70 telephoned</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</si>
  <si>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</si>
  <si>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</si>
  <si>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</si>
  <si>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</si>
  <si>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</si>
  <si>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</si>
  <si>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</si>
  <si>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</si>
  <si>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</si>
  <si>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</si>
  <si>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</si>
  <si>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</si>
  <si>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</si>
  <si>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</si>
  <si>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</si>
  <si>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</si>
  <si>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</si>
  <si>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</si>
  <si>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</si>
  <si>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</si>
  <si>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</si>
  <si>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</si>
  <si>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</si>
  <si>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</si>
  <si>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</si>
  <si>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</si>
  <si>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</si>
  <si>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</si>
  <si>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</si>
  <si>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</si>
  <si>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</si>
  <si>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</si>
  <si>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</si>
  <si>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</si>
  <si>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</si>
  <si>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</si>
  <si>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</si>
  <si>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</si>
  <si>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</si>
  <si>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</si>
  <si>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</si>
  <si>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</si>
  <si>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</si>
  <si>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</si>
  <si>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</si>
  <si>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</si>
  <si>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</si>
  <si>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</si>
  <si>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</si>
  <si>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</si>
  <si>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</si>
  <si>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</si>
  <si>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</si>
  <si>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</si>
  <si>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</si>
  <si>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</si>
  <si>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</si>
  <si>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</si>
  <si>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</si>
  <si>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</si>
  <si>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</si>
  <si>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</si>
  <si>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</si>
  <si>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All EDM's had been completed in year 4 of AMP7</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</si>
  <si>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</si>
  <si>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</si>
  <si>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</si>
  <si>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</si>
  <si>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</si>
  <si>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</si>
  <si>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</si>
  <si>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</si>
  <si>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</si>
  <si>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</si>
  <si>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</si>
  <si>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</si>
  <si>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</si>
  <si>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</si>
  <si>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</si>
  <si>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</si>
  <si>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</si>
  <si>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</si>
  <si>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</si>
  <si>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</si>
  <si>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</si>
  <si>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</si>
  <si>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</si>
  <si>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</si>
  <si>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</si>
  <si>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</si>
  <si>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</si>
  <si>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 xml:space="preserve">ABBESS RODING STW </t>
  </si>
  <si>
    <t>6TW000494</t>
  </si>
  <si>
    <t>No P limit prior to enhanced permit limit in adjacent column</t>
  </si>
  <si>
    <t>N</t>
  </si>
  <si>
    <t>7F.1</t>
  </si>
  <si>
    <t xml:space="preserve">ALTON STW </t>
  </si>
  <si>
    <t>7TW200737</t>
  </si>
  <si>
    <t>UWWTR only (2mg/l or 80% removal)</t>
  </si>
  <si>
    <t>7F.2</t>
  </si>
  <si>
    <t xml:space="preserve">Appleton STW </t>
  </si>
  <si>
    <t>6TW000480</t>
  </si>
  <si>
    <t>7F.3</t>
  </si>
  <si>
    <t xml:space="preserve">BANBURY STW </t>
  </si>
  <si>
    <t>7TW200240</t>
  </si>
  <si>
    <t>7F.4</t>
  </si>
  <si>
    <t xml:space="preserve">BARFORD ST MICHAEL STW </t>
  </si>
  <si>
    <t>7TW200656</t>
  </si>
  <si>
    <t>7F.5</t>
  </si>
  <si>
    <t xml:space="preserve">BARKWAY STW </t>
  </si>
  <si>
    <t>7TW200110</t>
  </si>
  <si>
    <t>7F.6</t>
  </si>
  <si>
    <t xml:space="preserve">Basingstoke STW </t>
  </si>
  <si>
    <t>6TW000491</t>
  </si>
  <si>
    <t>UWWTR only (1mg/l or 80% removal)</t>
  </si>
  <si>
    <t>7F.7</t>
  </si>
  <si>
    <t xml:space="preserve">Beddington STW </t>
  </si>
  <si>
    <t>6TW000001</t>
  </si>
  <si>
    <t>7F.8</t>
  </si>
  <si>
    <t xml:space="preserve">BENTLEY STW </t>
  </si>
  <si>
    <t>7TW200743</t>
  </si>
  <si>
    <t>7F.9</t>
  </si>
  <si>
    <t xml:space="preserve">BERKHAMSTEAD STW </t>
  </si>
  <si>
    <t>7TW200120</t>
  </si>
  <si>
    <t>7F.10</t>
  </si>
  <si>
    <t xml:space="preserve">BISHOPS STORTFORD STW </t>
  </si>
  <si>
    <t>7TW200115</t>
  </si>
  <si>
    <t>7F.11</t>
  </si>
  <si>
    <t xml:space="preserve">BLACKBIRDS STW </t>
  </si>
  <si>
    <t>7TW200122</t>
  </si>
  <si>
    <t>7F.12</t>
  </si>
  <si>
    <t xml:space="preserve">BLUNSDON STW </t>
  </si>
  <si>
    <t>7TW200747</t>
  </si>
  <si>
    <t>7F.13</t>
  </si>
  <si>
    <t xml:space="preserve">BORDON STW </t>
  </si>
  <si>
    <t>7TW200659</t>
  </si>
  <si>
    <t>7F.14</t>
  </si>
  <si>
    <t xml:space="preserve">BOXFORD STW </t>
  </si>
  <si>
    <t>7TW200226</t>
  </si>
  <si>
    <t>7F.15</t>
  </si>
  <si>
    <t xml:space="preserve">BRAUGHING STW </t>
  </si>
  <si>
    <t>7TW200109</t>
  </si>
  <si>
    <t>7F.16</t>
  </si>
  <si>
    <t xml:space="preserve">BRENTWOOD STW AMBER </t>
  </si>
  <si>
    <t>7TW200096</t>
  </si>
  <si>
    <t>7F.17</t>
  </si>
  <si>
    <t xml:space="preserve">BRENTWOOD STW GREEN </t>
  </si>
  <si>
    <t>7TW200915</t>
  </si>
  <si>
    <t>7F.18</t>
  </si>
  <si>
    <t xml:space="preserve">Broad Hinton STW </t>
  </si>
  <si>
    <t>6TW000490</t>
  </si>
  <si>
    <t>7F.19</t>
  </si>
  <si>
    <t xml:space="preserve">BUNTINGFORD STW </t>
  </si>
  <si>
    <t>7TW200107</t>
  </si>
  <si>
    <t>7F.20</t>
  </si>
  <si>
    <t xml:space="preserve">BURGHFIELD STW </t>
  </si>
  <si>
    <t>7TW200749</t>
  </si>
  <si>
    <t>7F.21</t>
  </si>
  <si>
    <t xml:space="preserve">BURSTOW STW </t>
  </si>
  <si>
    <t>7TW200156</t>
  </si>
  <si>
    <t>7F.22</t>
  </si>
  <si>
    <t xml:space="preserve">BYFIELD STW </t>
  </si>
  <si>
    <t>6TW000452</t>
  </si>
  <si>
    <t>7F.23</t>
  </si>
  <si>
    <t xml:space="preserve">Camberley STW </t>
  </si>
  <si>
    <t>6TW000486</t>
  </si>
  <si>
    <t>7F.24</t>
  </si>
  <si>
    <t xml:space="preserve">Carterton STW </t>
  </si>
  <si>
    <t>6TW001031</t>
  </si>
  <si>
    <t>7F.25</t>
  </si>
  <si>
    <t xml:space="preserve">CHESHAM STW </t>
  </si>
  <si>
    <t>7TW200121</t>
  </si>
  <si>
    <t>7F.26</t>
  </si>
  <si>
    <t xml:space="preserve">CHIEVELEY STW </t>
  </si>
  <si>
    <t>7TW200227</t>
  </si>
  <si>
    <t>7F.27</t>
  </si>
  <si>
    <t xml:space="preserve">CHIPPING WARDEN STW </t>
  </si>
  <si>
    <t>6TW000453</t>
  </si>
  <si>
    <t>7F.28</t>
  </si>
  <si>
    <t xml:space="preserve">Cirencester STW </t>
  </si>
  <si>
    <t>6TW000483</t>
  </si>
  <si>
    <t>Y</t>
  </si>
  <si>
    <t>7F.29</t>
  </si>
  <si>
    <t xml:space="preserve">CLAVERING STW </t>
  </si>
  <si>
    <t>7TW200112</t>
  </si>
  <si>
    <t>7F.30</t>
  </si>
  <si>
    <t xml:space="preserve">CRANLEIGH STW AMBER </t>
  </si>
  <si>
    <t>7TW200676</t>
  </si>
  <si>
    <t>7F.31</t>
  </si>
  <si>
    <t xml:space="preserve">CRANLEIGH STW GREEN </t>
  </si>
  <si>
    <t>7TW200820</t>
  </si>
  <si>
    <t>7F.32</t>
  </si>
  <si>
    <t xml:space="preserve">CRONDALL STW </t>
  </si>
  <si>
    <t>6TW000454</t>
  </si>
  <si>
    <t>7F.33</t>
  </si>
  <si>
    <t>7TW200756</t>
  </si>
  <si>
    <t>7F.34</t>
  </si>
  <si>
    <t xml:space="preserve">CROUGHTON STW </t>
  </si>
  <si>
    <t>7TW200821</t>
  </si>
  <si>
    <t>7F.35</t>
  </si>
  <si>
    <t xml:space="preserve">DORTON STW </t>
  </si>
  <si>
    <t>7TW200682</t>
  </si>
  <si>
    <t>7F.36</t>
  </si>
  <si>
    <t xml:space="preserve">EAST HYDE STW </t>
  </si>
  <si>
    <t>7TW200103</t>
  </si>
  <si>
    <t>7F.37</t>
  </si>
  <si>
    <t xml:space="preserve">EAST SHEFFORD STW </t>
  </si>
  <si>
    <t>7TW200228</t>
  </si>
  <si>
    <t xml:space="preserve">0.25 limit / 0.1 stretch target </t>
  </si>
  <si>
    <t>7F.38</t>
  </si>
  <si>
    <t xml:space="preserve">EASTHAMPSTEAD PARK STW </t>
  </si>
  <si>
    <t>7TW200823</t>
  </si>
  <si>
    <t>7F.39</t>
  </si>
  <si>
    <t xml:space="preserve">ELSTEAD STW </t>
  </si>
  <si>
    <t>7TW200683</t>
  </si>
  <si>
    <t>7F.40</t>
  </si>
  <si>
    <t xml:space="preserve">ENSTONE STW </t>
  </si>
  <si>
    <t>6TW000455</t>
  </si>
  <si>
    <t>7F.41</t>
  </si>
  <si>
    <t xml:space="preserve">EPPING STW AMBER </t>
  </si>
  <si>
    <t>7TW200100</t>
  </si>
  <si>
    <t>7F.42</t>
  </si>
  <si>
    <t xml:space="preserve">EPPING STW GREEN </t>
  </si>
  <si>
    <t>7TW200914</t>
  </si>
  <si>
    <t>7F.43</t>
  </si>
  <si>
    <t xml:space="preserve">EYDON STW </t>
  </si>
  <si>
    <t>6TW000456</t>
  </si>
  <si>
    <t>7F.44</t>
  </si>
  <si>
    <t xml:space="preserve">FARNHAM STW </t>
  </si>
  <si>
    <t>7TW200760</t>
  </si>
  <si>
    <t>7F.45</t>
  </si>
  <si>
    <t xml:space="preserve">Fleet STW </t>
  </si>
  <si>
    <t>6TW000485</t>
  </si>
  <si>
    <t>7F.46</t>
  </si>
  <si>
    <t xml:space="preserve">FLEET STW </t>
  </si>
  <si>
    <t>7TW200761</t>
  </si>
  <si>
    <t>1 (and also 2mg/l or 80% removal (UWWTR))</t>
  </si>
  <si>
    <t>7F.47</t>
  </si>
  <si>
    <t xml:space="preserve">FOREST HILL STW </t>
  </si>
  <si>
    <t>6TW000457</t>
  </si>
  <si>
    <t>7F.48</t>
  </si>
  <si>
    <t xml:space="preserve">FROXFIELD STW </t>
  </si>
  <si>
    <t>6TW000458</t>
  </si>
  <si>
    <t>7F.49</t>
  </si>
  <si>
    <t xml:space="preserve">GODALMING STW </t>
  </si>
  <si>
    <t>7TW200687</t>
  </si>
  <si>
    <t>7F.50</t>
  </si>
  <si>
    <t xml:space="preserve">GUILDFORD STW AMBER </t>
  </si>
  <si>
    <t>7TW200691</t>
  </si>
  <si>
    <t>7F.51</t>
  </si>
  <si>
    <t xml:space="preserve">GUILDFORD STW GREEN </t>
  </si>
  <si>
    <t>7TW200247</t>
  </si>
  <si>
    <t>7F.52</t>
  </si>
  <si>
    <t xml:space="preserve">HARPENDEN STW </t>
  </si>
  <si>
    <t>7TW200104</t>
  </si>
  <si>
    <t>7F.53</t>
  </si>
  <si>
    <t xml:space="preserve">Hartley Wintney STW </t>
  </si>
  <si>
    <t>6TW000484</t>
  </si>
  <si>
    <t>7F.54</t>
  </si>
  <si>
    <t xml:space="preserve">HARTLEY WINTNEY STW </t>
  </si>
  <si>
    <t>7TW200764</t>
  </si>
  <si>
    <t>7F.55</t>
  </si>
  <si>
    <t xml:space="preserve">HASLEMERE STW </t>
  </si>
  <si>
    <t>7TW200693</t>
  </si>
  <si>
    <t>7F.56</t>
  </si>
  <si>
    <t xml:space="preserve">HATFIELD (MILL GREEN) STW </t>
  </si>
  <si>
    <t>7TW200105</t>
  </si>
  <si>
    <t>7F.57</t>
  </si>
  <si>
    <t xml:space="preserve">HATFIELD HEATH STW </t>
  </si>
  <si>
    <t>7TW200118</t>
  </si>
  <si>
    <t>7F.58</t>
  </si>
  <si>
    <t xml:space="preserve">HOCKFORD STW </t>
  </si>
  <si>
    <t>7TW300093</t>
  </si>
  <si>
    <t>7F.59</t>
  </si>
  <si>
    <t xml:space="preserve">HOLMWOOD STW </t>
  </si>
  <si>
    <t>7TW200154</t>
  </si>
  <si>
    <t>7F.60</t>
  </si>
  <si>
    <t xml:space="preserve">HOOK NORTON STW </t>
  </si>
  <si>
    <t>7TW200695</t>
  </si>
  <si>
    <t>7F.61</t>
  </si>
  <si>
    <t>HORTON-CUM-STUDLEY STW</t>
  </si>
  <si>
    <t>6TW000459</t>
  </si>
  <si>
    <t>7F.62</t>
  </si>
  <si>
    <t xml:space="preserve">KIMPTON STW </t>
  </si>
  <si>
    <t>7TW200830</t>
  </si>
  <si>
    <t>7F.63</t>
  </si>
  <si>
    <t xml:space="preserve">LEADEN RODING STW </t>
  </si>
  <si>
    <t>6TW000495</t>
  </si>
  <si>
    <t>7F.64</t>
  </si>
  <si>
    <t xml:space="preserve">LEWKNOR STW </t>
  </si>
  <si>
    <t>7TW200700</t>
  </si>
  <si>
    <t>7F.65</t>
  </si>
  <si>
    <t xml:space="preserve">LITTLE HALLINGBURY STW </t>
  </si>
  <si>
    <t>7TW200116</t>
  </si>
  <si>
    <t>7F.66</t>
  </si>
  <si>
    <t xml:space="preserve">LUDGERSHALL STW </t>
  </si>
  <si>
    <t>6TW000499</t>
  </si>
  <si>
    <t>7F.67</t>
  </si>
  <si>
    <t xml:space="preserve">MANUDEN STW </t>
  </si>
  <si>
    <t>7TW200113</t>
  </si>
  <si>
    <t>7F.68</t>
  </si>
  <si>
    <t xml:space="preserve">MAPLE LODGE STW </t>
  </si>
  <si>
    <t>7TW200123</t>
  </si>
  <si>
    <t>7F.69</t>
  </si>
  <si>
    <t xml:space="preserve">Marlborough STW </t>
  </si>
  <si>
    <t>6TW000489</t>
  </si>
  <si>
    <t>7F.70</t>
  </si>
  <si>
    <t xml:space="preserve">MARSH GIBBON STW </t>
  </si>
  <si>
    <t>7TW200705</t>
  </si>
  <si>
    <t>7F.71</t>
  </si>
  <si>
    <t xml:space="preserve">MERSTHAM STW AMBER </t>
  </si>
  <si>
    <t>7TW200155</t>
  </si>
  <si>
    <t>7F.72</t>
  </si>
  <si>
    <t xml:space="preserve">MERSTHAM STW GREEN </t>
  </si>
  <si>
    <t>7TW200151</t>
  </si>
  <si>
    <t>7F.73</t>
  </si>
  <si>
    <t xml:space="preserve">MIDDLE BARTON STW </t>
  </si>
  <si>
    <t>6TW000492</t>
  </si>
  <si>
    <t>7F.74</t>
  </si>
  <si>
    <t xml:space="preserve">MORETON PINKNEY STW </t>
  </si>
  <si>
    <t>6TW000460</t>
  </si>
  <si>
    <t>7F.75</t>
  </si>
  <si>
    <t xml:space="preserve">MORETON STW </t>
  </si>
  <si>
    <t>7TW200099</t>
  </si>
  <si>
    <t>7F.76</t>
  </si>
  <si>
    <t xml:space="preserve">Newbury STW </t>
  </si>
  <si>
    <t>6TW000488</t>
  </si>
  <si>
    <t>7F.77</t>
  </si>
  <si>
    <t xml:space="preserve">NORTH WEALD STW </t>
  </si>
  <si>
    <t>7TW200097</t>
  </si>
  <si>
    <t>7F.78</t>
  </si>
  <si>
    <t xml:space="preserve">RIPLEY STW </t>
  </si>
  <si>
    <t>7TW200712</t>
  </si>
  <si>
    <t>7F.79</t>
  </si>
  <si>
    <t xml:space="preserve">RUSPER STW (SURREY) </t>
  </si>
  <si>
    <t>6TW000461</t>
  </si>
  <si>
    <t>SITE CLOSED</t>
  </si>
  <si>
    <t>Decomissioned</t>
  </si>
  <si>
    <t>7F.80</t>
  </si>
  <si>
    <t xml:space="preserve">Sandhurst STW </t>
  </si>
  <si>
    <t>6TW000487</t>
  </si>
  <si>
    <t>7F.81</t>
  </si>
  <si>
    <t xml:space="preserve">SELBOURNE STW </t>
  </si>
  <si>
    <t>6TW000462</t>
  </si>
  <si>
    <t>7F.82</t>
  </si>
  <si>
    <t xml:space="preserve">SHALBOURNE STW </t>
  </si>
  <si>
    <t>6TW000463</t>
  </si>
  <si>
    <t>7F.83</t>
  </si>
  <si>
    <t xml:space="preserve">SHAMLEY GREEN STW </t>
  </si>
  <si>
    <t>7TW200714</t>
  </si>
  <si>
    <t>7F.84</t>
  </si>
  <si>
    <t xml:space="preserve">SHERBOURNE ST JOHN STW </t>
  </si>
  <si>
    <t>6TW000498</t>
  </si>
  <si>
    <t>7F.85</t>
  </si>
  <si>
    <t xml:space="preserve">SHUTFORD STW </t>
  </si>
  <si>
    <t>7TW200716</t>
  </si>
  <si>
    <t>7F.86</t>
  </si>
  <si>
    <t xml:space="preserve">South Leigh STW </t>
  </si>
  <si>
    <t>7TW200720</t>
  </si>
  <si>
    <t>7F.87</t>
  </si>
  <si>
    <t xml:space="preserve">SOUTH MORETON STW </t>
  </si>
  <si>
    <t>6TW000464</t>
  </si>
  <si>
    <t>7F.88</t>
  </si>
  <si>
    <t xml:space="preserve">STANDON STW </t>
  </si>
  <si>
    <t>7TW200111</t>
  </si>
  <si>
    <t>7F.89</t>
  </si>
  <si>
    <t xml:space="preserve">Stanford Rivers STW </t>
  </si>
  <si>
    <t>7TW200101</t>
  </si>
  <si>
    <t>7F.90</t>
  </si>
  <si>
    <t xml:space="preserve">STANSTED MOUNTFITCHETT STW </t>
  </si>
  <si>
    <t>7TW200114</t>
  </si>
  <si>
    <t>7F.91</t>
  </si>
  <si>
    <t xml:space="preserve">STANTON HARCOURT STW </t>
  </si>
  <si>
    <t>7TW200723</t>
  </si>
  <si>
    <t>7F.92</t>
  </si>
  <si>
    <t xml:space="preserve">STANTON ST JOHN STW </t>
  </si>
  <si>
    <t>6TW000465</t>
  </si>
  <si>
    <t>7F.93</t>
  </si>
  <si>
    <t xml:space="preserve">STEWKLEY STW </t>
  </si>
  <si>
    <t>6TW000466</t>
  </si>
  <si>
    <t>7F.94</t>
  </si>
  <si>
    <t xml:space="preserve">STONE STW </t>
  </si>
  <si>
    <t>6TW000500</t>
  </si>
  <si>
    <t>7F.95</t>
  </si>
  <si>
    <t>TAKELEY STW</t>
  </si>
  <si>
    <t>7TW200117</t>
  </si>
  <si>
    <t>7F.96</t>
  </si>
  <si>
    <t xml:space="preserve">TETSWORTH STW </t>
  </si>
  <si>
    <t>7TW200724</t>
  </si>
  <si>
    <t>7F.97</t>
  </si>
  <si>
    <t xml:space="preserve">THERFIELD STW </t>
  </si>
  <si>
    <t>7TW200108</t>
  </si>
  <si>
    <t>7F.98</t>
  </si>
  <si>
    <t xml:space="preserve">THEYDON BOIS STW </t>
  </si>
  <si>
    <t>7TW200102</t>
  </si>
  <si>
    <t>7F.99</t>
  </si>
  <si>
    <t xml:space="preserve">THORNWOOD STW </t>
  </si>
  <si>
    <t>7TW200098</t>
  </si>
  <si>
    <t>7F.100</t>
  </si>
  <si>
    <t xml:space="preserve">WADDESDON STW </t>
  </si>
  <si>
    <t>7TW200726</t>
  </si>
  <si>
    <t>7F.101</t>
  </si>
  <si>
    <t xml:space="preserve">WANBOROUGH WILTS STW </t>
  </si>
  <si>
    <t>6TW000502</t>
  </si>
  <si>
    <t>7F.102</t>
  </si>
  <si>
    <t xml:space="preserve">WATLINGTON STW </t>
  </si>
  <si>
    <t>7TW200729</t>
  </si>
  <si>
    <t>7F.103</t>
  </si>
  <si>
    <t xml:space="preserve">WESTON (HERTS) STW </t>
  </si>
  <si>
    <t>7TW200106</t>
  </si>
  <si>
    <t>7F.104</t>
  </si>
  <si>
    <t xml:space="preserve">WESTON ON THE GREEN STW </t>
  </si>
  <si>
    <t>7TW200731</t>
  </si>
  <si>
    <t>7F.105</t>
  </si>
  <si>
    <t xml:space="preserve">WHITE RODING STW </t>
  </si>
  <si>
    <t>6TW000496</t>
  </si>
  <si>
    <t>7F.106</t>
  </si>
  <si>
    <t xml:space="preserve">WILLINGGALE STW </t>
  </si>
  <si>
    <t>6TW000497</t>
  </si>
  <si>
    <t>7F.107</t>
  </si>
  <si>
    <t xml:space="preserve">WINGRAVE STW </t>
  </si>
  <si>
    <t>7TW200732</t>
  </si>
  <si>
    <t>7F.108</t>
  </si>
  <si>
    <t xml:space="preserve">WISLEY STW </t>
  </si>
  <si>
    <t>7TW200733</t>
  </si>
  <si>
    <t>7F.109</t>
  </si>
  <si>
    <t xml:space="preserve">WOKING STW </t>
  </si>
  <si>
    <t>7TW200734</t>
  </si>
  <si>
    <t>7F.110</t>
  </si>
  <si>
    <t xml:space="preserve">WOODSTOCK STW </t>
  </si>
  <si>
    <t>6TW000493</t>
  </si>
  <si>
    <t>7F.111</t>
  </si>
  <si>
    <t xml:space="preserve">WORMINGHALL STW </t>
  </si>
  <si>
    <t>7TW200735</t>
  </si>
  <si>
    <t>7F.112</t>
  </si>
  <si>
    <t xml:space="preserve">White Waltham STW </t>
  </si>
  <si>
    <t>6TW000479</t>
  </si>
  <si>
    <t>7F.113</t>
  </si>
  <si>
    <t xml:space="preserve">ROI payments to AMP6 Eight2O alliance </t>
  </si>
  <si>
    <t>7F.114</t>
  </si>
  <si>
    <t>7F.115</t>
  </si>
  <si>
    <t>7F.116</t>
  </si>
  <si>
    <t>Chertsey STW AMP8 WINEP Low P and Chem</t>
  </si>
  <si>
    <t>08TW100157a</t>
  </si>
  <si>
    <t>7F.117</t>
  </si>
  <si>
    <t>Chobham STW Phosphorus Dosing and TT</t>
  </si>
  <si>
    <t>09TW100028a</t>
  </si>
  <si>
    <t>7F.118</t>
  </si>
  <si>
    <t>AMP8 Wash Water STW Low P, TT &amp; FST</t>
  </si>
  <si>
    <t>08TW100946a</t>
  </si>
  <si>
    <t>7F.119</t>
  </si>
  <si>
    <t>Slough STW AMP7</t>
  </si>
  <si>
    <t>08TW100935a</t>
  </si>
  <si>
    <t xml:space="preserve">0.25 limit / 0.2 stretch target </t>
  </si>
  <si>
    <t>7F.120</t>
  </si>
  <si>
    <t>Chalgrove STW AMP8 P and Growth</t>
  </si>
  <si>
    <t>08TW100884a</t>
  </si>
  <si>
    <t>7F.121</t>
  </si>
  <si>
    <t>Bracknell STW AMP8 Low P BOD and Chem</t>
  </si>
  <si>
    <t>08TW100878a</t>
  </si>
  <si>
    <t>7F.122</t>
  </si>
  <si>
    <t>Bourton on the Water STW Low P &amp; TT</t>
  </si>
  <si>
    <t>08TW100877a</t>
  </si>
  <si>
    <t>7F.123</t>
  </si>
  <si>
    <t>Hampstead Norreys STW AMP8 Low P</t>
  </si>
  <si>
    <t>08TW100219</t>
  </si>
  <si>
    <t>7F.124</t>
  </si>
  <si>
    <t>Scheme 125</t>
  </si>
  <si>
    <t>WINEP/NEP ID</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</si>
  <si>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</si>
  <si>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</si>
  <si>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</si>
  <si>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</si>
  <si>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</si>
  <si>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</si>
  <si>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</si>
  <si>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</si>
  <si>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</si>
  <si>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</si>
  <si>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</si>
  <si>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</si>
  <si>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</si>
  <si>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</si>
  <si>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</si>
  <si>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</si>
  <si>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</si>
  <si>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</si>
  <si>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</si>
  <si>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</si>
  <si>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</si>
  <si>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</si>
  <si>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</si>
  <si>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</si>
  <si>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</si>
  <si>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</si>
  <si>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</si>
  <si>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</si>
  <si>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</si>
  <si>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</si>
  <si>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</si>
  <si>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</si>
  <si>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</si>
  <si>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</si>
  <si>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</si>
  <si>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</si>
  <si>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</si>
  <si>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</si>
  <si>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</si>
  <si>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</si>
  <si>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</si>
  <si>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</si>
  <si>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</si>
  <si>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</si>
  <si>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</si>
  <si>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</si>
  <si>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</si>
  <si>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</si>
  <si>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</si>
  <si>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</si>
  <si>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</si>
  <si>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</si>
  <si>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</si>
  <si>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</si>
  <si>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</si>
  <si>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</si>
  <si>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</si>
  <si>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</si>
  <si>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</si>
  <si>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</si>
  <si>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</si>
  <si>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</si>
  <si>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</si>
  <si>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</si>
  <si>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</si>
  <si>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</si>
  <si>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</si>
  <si>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</si>
  <si>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</si>
  <si>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</si>
  <si>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</si>
  <si>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</si>
  <si>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</si>
  <si>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</si>
  <si>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</si>
  <si>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</si>
  <si>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</si>
  <si>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</si>
  <si>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</si>
  <si>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</si>
  <si>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</si>
  <si>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</si>
  <si>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</si>
  <si>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</si>
  <si>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</si>
  <si>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</si>
  <si>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</si>
  <si>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</si>
  <si>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</si>
  <si>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</si>
  <si>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</si>
  <si>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</si>
  <si>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</si>
  <si>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</si>
  <si>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</si>
  <si>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</si>
  <si>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</si>
  <si>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</si>
  <si>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</si>
  <si>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</si>
  <si>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</si>
  <si>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</si>
  <si>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</si>
  <si>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</si>
  <si>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</si>
  <si>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</si>
  <si>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</si>
  <si>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</si>
  <si>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</si>
  <si>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</si>
  <si>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</si>
  <si>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</si>
  <si>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</si>
  <si>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</si>
  <si>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</si>
  <si>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</si>
  <si>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</si>
  <si>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</si>
  <si>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</si>
  <si>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</si>
  <si>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</si>
  <si>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</si>
  <si>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</si>
  <si>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</si>
  <si>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</si>
  <si>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</si>
  <si>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</si>
  <si>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</si>
  <si>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</si>
  <si>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</si>
  <si>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</si>
  <si>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</si>
  <si>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</si>
  <si>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</si>
  <si>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</si>
  <si>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</si>
  <si>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</si>
  <si>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</si>
  <si>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</si>
  <si>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</si>
  <si>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</si>
  <si>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</si>
  <si>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</si>
  <si>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</si>
  <si>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</si>
  <si>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</si>
  <si>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</si>
  <si>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</si>
  <si>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</si>
  <si>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</si>
  <si>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</si>
  <si>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</si>
  <si>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</si>
  <si>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</si>
  <si>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</si>
  <si>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</si>
  <si>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</si>
  <si>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</si>
  <si>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</si>
  <si>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</si>
  <si>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</si>
  <si>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</si>
  <si>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</si>
  <si>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</si>
  <si>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</si>
  <si>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</si>
  <si>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</si>
  <si>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</si>
  <si>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</si>
  <si>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</si>
  <si>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</si>
  <si>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</si>
  <si>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</si>
  <si>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</si>
  <si>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</si>
  <si>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</si>
  <si>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</si>
  <si>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</si>
  <si>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</si>
  <si>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</si>
  <si>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</si>
  <si>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</si>
  <si>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</si>
  <si>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</si>
  <si>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</si>
  <si>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</si>
  <si>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</si>
  <si>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</si>
  <si>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</si>
  <si>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</si>
  <si>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</si>
  <si>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</si>
  <si>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</si>
  <si>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</si>
  <si>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</si>
  <si>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</si>
  <si>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</si>
  <si>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</si>
  <si>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</si>
  <si>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</si>
  <si>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</si>
  <si>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</si>
  <si>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</si>
  <si>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</si>
  <si>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</si>
  <si>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</si>
  <si>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</si>
  <si>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</si>
  <si>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</si>
  <si>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</si>
  <si>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</si>
  <si>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</si>
  <si>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</si>
  <si>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</si>
  <si>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</si>
  <si>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</si>
  <si>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</si>
  <si>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</si>
  <si>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</si>
  <si>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</si>
  <si>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</si>
  <si>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</si>
  <si>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</si>
  <si>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</si>
  <si>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</si>
  <si>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</si>
  <si>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</si>
  <si>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</si>
  <si>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</si>
  <si>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</si>
  <si>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</si>
  <si>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</si>
  <si>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</si>
  <si>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</si>
  <si>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</si>
  <si>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</si>
  <si>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</si>
  <si>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</si>
  <si>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</si>
  <si>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</si>
  <si>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</si>
  <si>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</si>
  <si>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</si>
  <si>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</si>
  <si>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</si>
  <si>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</si>
  <si>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</si>
  <si>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</si>
  <si>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</si>
  <si>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</si>
  <si>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</si>
  <si>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</si>
  <si>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</si>
  <si>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</si>
  <si>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</si>
  <si>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</si>
  <si>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</si>
  <si>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</si>
  <si>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</si>
  <si>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</si>
  <si>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</si>
  <si>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</si>
  <si>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</si>
  <si>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</si>
  <si>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</si>
  <si>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</si>
  <si>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</si>
  <si>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</si>
  <si>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</si>
  <si>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</si>
  <si>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</si>
  <si>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</si>
  <si>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</si>
  <si>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</si>
  <si>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</si>
  <si>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</si>
  <si>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</si>
  <si>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</si>
  <si>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</si>
  <si>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</si>
  <si>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</si>
  <si>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</si>
  <si>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</si>
  <si>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</si>
  <si>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</si>
  <si>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</si>
  <si>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</si>
  <si>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</si>
  <si>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</si>
  <si>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</si>
  <si>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</si>
  <si>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</si>
  <si>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</si>
  <si>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</si>
  <si>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</si>
  <si>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</si>
  <si>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</si>
  <si>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</si>
  <si>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</si>
  <si>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</si>
  <si>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</si>
  <si>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</si>
  <si>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</si>
  <si>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</si>
  <si>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</si>
  <si>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</si>
  <si>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</si>
  <si>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</si>
  <si>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</si>
  <si>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</si>
  <si>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</si>
  <si>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</si>
  <si>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</si>
  <si>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</si>
  <si>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</si>
  <si>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</si>
  <si>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</si>
  <si>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</si>
  <si>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</si>
  <si>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</si>
  <si>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</si>
  <si>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</si>
  <si>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</si>
  <si>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</si>
  <si>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</si>
  <si>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</si>
  <si>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</si>
  <si>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</si>
  <si>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</si>
  <si>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</si>
  <si>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</si>
  <si>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</si>
  <si>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</si>
  <si>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</si>
  <si>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</si>
  <si>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</si>
  <si>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</si>
  <si>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</si>
  <si>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</si>
  <si>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</si>
  <si>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</si>
  <si>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</si>
  <si>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</si>
  <si>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</si>
  <si>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</si>
  <si>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</si>
  <si>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</si>
  <si>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</si>
  <si>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</si>
  <si>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</si>
  <si>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</si>
  <si>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</si>
  <si>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</si>
  <si>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</si>
  <si>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</si>
  <si>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</si>
  <si>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</si>
  <si>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</si>
  <si>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</si>
  <si>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</si>
  <si>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</si>
  <si>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</si>
  <si>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</si>
  <si>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</si>
  <si>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</si>
  <si>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</si>
  <si>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</si>
  <si>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</si>
  <si>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</si>
  <si>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</si>
  <si>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</si>
  <si>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</si>
  <si>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</si>
  <si>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</si>
  <si>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</si>
  <si>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</si>
  <si>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</si>
  <si>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</si>
  <si>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</si>
  <si>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</si>
  <si>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</si>
  <si>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</si>
  <si>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</si>
  <si>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</si>
  <si>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</si>
  <si>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</si>
  <si>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</si>
  <si>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</si>
  <si>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</si>
  <si>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</si>
  <si>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</si>
  <si>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</si>
  <si>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</si>
  <si>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</si>
  <si>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</si>
  <si>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</si>
  <si>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</si>
  <si>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</si>
  <si>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</si>
  <si>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</si>
  <si>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</si>
  <si>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</si>
  <si>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</si>
  <si>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</si>
  <si>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</si>
  <si>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</si>
  <si>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</si>
  <si>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</si>
  <si>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</si>
  <si>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</si>
  <si>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</si>
  <si>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</si>
  <si>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</si>
  <si>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</si>
  <si>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</si>
  <si>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</si>
  <si>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</si>
  <si>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</si>
  <si>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</si>
  <si>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</si>
  <si>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</si>
  <si>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</si>
  <si>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</si>
  <si>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</si>
  <si>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</si>
  <si>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</si>
  <si>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</si>
  <si>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</si>
  <si>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</si>
  <si>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</si>
  <si>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</si>
  <si>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</si>
  <si>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</si>
  <si>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</si>
  <si>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</si>
  <si>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</si>
  <si>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</si>
  <si>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</si>
  <si>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</si>
  <si>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</si>
  <si>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</si>
  <si>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</si>
  <si>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</si>
  <si>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</si>
  <si>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</si>
  <si>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</si>
  <si>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</si>
  <si>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</si>
  <si>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</si>
  <si>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</si>
  <si>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</si>
  <si>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</si>
  <si>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</si>
  <si>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</si>
  <si>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</si>
  <si>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</si>
  <si>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</si>
  <si>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</si>
  <si>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</si>
  <si>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</si>
  <si>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</si>
  <si>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</si>
  <si>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</si>
  <si>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</si>
  <si>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</si>
  <si>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</si>
  <si>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</si>
  <si>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</si>
  <si>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</si>
  <si>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</si>
  <si>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</si>
  <si>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</si>
  <si>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</si>
  <si>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</si>
  <si>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</si>
  <si>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</si>
  <si>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</si>
  <si>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</si>
  <si>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</si>
  <si>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</si>
  <si>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</si>
  <si>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</si>
  <si>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</si>
  <si>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</si>
  <si>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</si>
  <si>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</si>
  <si>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</si>
  <si>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</si>
  <si>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</si>
  <si>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</si>
  <si>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</si>
  <si>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</si>
  <si>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</si>
  <si>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</si>
  <si>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</si>
  <si>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</si>
  <si>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</si>
  <si>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</si>
  <si>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</si>
  <si>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</si>
  <si>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</si>
  <si>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</si>
  <si>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</si>
  <si>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</si>
  <si>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</si>
  <si>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</si>
  <si>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</si>
  <si>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</si>
  <si>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</si>
  <si>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</si>
  <si>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</si>
  <si>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</si>
  <si>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</si>
  <si>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</si>
  <si>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</si>
  <si>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</si>
  <si>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</si>
  <si>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</si>
  <si>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</si>
  <si>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</si>
  <si>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</si>
  <si>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</si>
  <si>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</si>
  <si>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</si>
  <si>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</si>
  <si>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</si>
  <si>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</si>
  <si>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</si>
  <si>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</si>
  <si>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</si>
  <si>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</si>
  <si>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</si>
  <si>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</si>
  <si>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</si>
  <si>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</si>
  <si>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Roc Recycle</t>
  </si>
  <si>
    <t>8C.9</t>
  </si>
  <si>
    <t>Income claimed from [other renewable energy subsidy (1)]</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</si>
  <si>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</si>
  <si>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</si>
  <si>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</si>
  <si>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</si>
  <si>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</si>
  <si>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</si>
  <si>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</si>
  <si>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</si>
  <si>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</si>
  <si>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</si>
  <si>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</si>
  <si>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</si>
  <si>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</si>
  <si>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</si>
  <si>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</si>
  <si>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</si>
  <si>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</si>
  <si>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</si>
  <si>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</si>
  <si>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</si>
  <si>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</si>
  <si>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</si>
  <si>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</si>
  <si>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</si>
  <si>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</si>
  <si>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</si>
  <si>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</si>
  <si>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</si>
  <si>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</si>
  <si>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</si>
  <si>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</si>
  <si>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</si>
  <si>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</si>
  <si>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</si>
  <si>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</si>
  <si>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</si>
  <si>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</si>
  <si>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</si>
  <si>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</si>
  <si>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</si>
  <si>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</si>
  <si>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</si>
  <si>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</si>
  <si>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</si>
  <si>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</si>
  <si>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</si>
  <si>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</si>
  <si>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</si>
  <si>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</si>
  <si>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</si>
  <si>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</si>
  <si>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</si>
  <si>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</si>
  <si>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</si>
  <si>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</si>
  <si>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</si>
  <si>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</si>
  <si>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</si>
  <si>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</si>
  <si>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</si>
  <si>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</si>
  <si>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</si>
  <si>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</si>
  <si>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</si>
  <si>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</si>
  <si>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</si>
  <si>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</si>
  <si>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</si>
  <si>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</si>
  <si>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</si>
  <si>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</si>
  <si>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</si>
  <si>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</si>
  <si>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</si>
  <si>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</si>
  <si>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</si>
  <si>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</si>
  <si>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</si>
  <si>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</si>
  <si>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</si>
  <si>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</si>
  <si>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</si>
  <si>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</si>
  <si>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</si>
  <si>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</si>
  <si>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</si>
  <si>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</si>
  <si>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</si>
  <si>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</si>
  <si>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</si>
  <si>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</si>
  <si>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</si>
  <si>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</si>
  <si>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</si>
  <si>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</si>
  <si>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</si>
  <si>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</si>
  <si>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</si>
  <si>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</si>
  <si>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</si>
  <si>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</si>
  <si>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</si>
  <si>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</si>
  <si>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</si>
  <si>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</si>
  <si>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</si>
  <si>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</si>
  <si>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</si>
  <si>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</si>
  <si>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</si>
  <si>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</si>
  <si>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</si>
  <si>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</si>
  <si>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</si>
  <si>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</si>
  <si>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</si>
  <si>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</si>
  <si>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</si>
  <si>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</si>
  <si>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</si>
  <si>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</si>
  <si>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</si>
  <si>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</si>
  <si>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</si>
  <si>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</si>
  <si>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</si>
  <si>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</si>
  <si>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</si>
  <si>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</si>
  <si>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</si>
  <si>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</si>
  <si>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</si>
  <si>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</si>
  <si>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</si>
  <si>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</si>
  <si>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</si>
  <si>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</si>
  <si>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</si>
  <si>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</si>
  <si>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</si>
  <si>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</si>
  <si>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</si>
  <si>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</si>
  <si>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</si>
  <si>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</si>
  <si>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</si>
  <si>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</si>
  <si>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</si>
  <si>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</si>
  <si>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</si>
  <si>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</si>
  <si>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</si>
  <si>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</si>
  <si>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</si>
  <si>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</si>
  <si>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</si>
  <si>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</si>
  <si>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</si>
  <si>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</si>
  <si>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</si>
  <si>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</si>
  <si>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</si>
  <si>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</si>
  <si>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</si>
  <si>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</si>
  <si>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</si>
  <si>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</si>
  <si>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</si>
  <si>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</si>
  <si>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</si>
  <si>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</si>
  <si>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</si>
  <si>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</si>
  <si>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</si>
  <si>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</si>
  <si>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</si>
  <si>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</si>
  <si>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</si>
  <si>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</si>
  <si>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</si>
  <si>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</si>
  <si>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</si>
  <si>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</si>
  <si>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</si>
  <si>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</si>
  <si>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</si>
  <si>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</si>
  <si>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</si>
  <si>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</si>
  <si>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</si>
  <si>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</si>
  <si>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</si>
  <si>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Transforming the energy balance of wastewater treatment</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</si>
  <si>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</si>
  <si>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</si>
  <si>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</si>
  <si>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</si>
  <si>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</si>
  <si>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</si>
  <si>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</si>
  <si>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</si>
  <si>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</si>
  <si>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</si>
  <si>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</si>
  <si>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</si>
  <si>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</si>
  <si>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</si>
  <si>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</si>
  <si>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</si>
  <si>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Towards incentivisation for community-centric rainwater management</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</si>
  <si>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</si>
  <si>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</si>
  <si>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</si>
  <si>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</si>
  <si>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</si>
  <si>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</si>
  <si>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</si>
  <si>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</si>
  <si>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</si>
  <si>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</si>
  <si>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</si>
  <si>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</si>
  <si>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</si>
  <si>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</si>
  <si>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</si>
  <si>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</si>
  <si>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Pipebots for rising mains</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</si>
  <si>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</si>
  <si>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</si>
  <si>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</si>
  <si>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</si>
  <si>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</si>
  <si>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</si>
  <si>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</si>
  <si>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</si>
  <si>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</si>
  <si>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</si>
  <si>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</si>
  <si>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</si>
  <si>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</si>
  <si>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</si>
  <si>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</si>
  <si>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</si>
  <si>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The Use of Sub-Seasonal Forecasting to Improve Operational Decision Making</t>
  </si>
  <si>
    <t>9A.12</t>
  </si>
  <si>
    <t>Innovation project 4</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</si>
  <si>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</si>
  <si>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</si>
  <si>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</si>
  <si>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</si>
  <si>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</si>
  <si>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</si>
  <si>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</si>
  <si>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</si>
  <si>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</si>
  <si>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</si>
  <si>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</si>
  <si>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</si>
  <si>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</si>
  <si>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</si>
  <si>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Unlocking digital twins</t>
  </si>
  <si>
    <t>9A.13</t>
  </si>
  <si>
    <t>Innovation project 5</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</si>
  <si>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</si>
  <si>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</si>
  <si>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</si>
  <si>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</si>
  <si>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</si>
  <si>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</si>
  <si>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</si>
  <si>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</si>
  <si>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</si>
  <si>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</si>
  <si>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</si>
  <si>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</si>
  <si>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</si>
  <si>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</si>
  <si>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No Dig Leak Repair</t>
  </si>
  <si>
    <t>9A.14</t>
  </si>
  <si>
    <t>Innovation project 6</t>
  </si>
  <si>
    <t>BO_2655321</t>
  </si>
  <si>
    <t>BO_2415159</t>
  </si>
  <si>
    <t>BO_5377351</t>
  </si>
  <si>
    <t>BO_3494612</t>
  </si>
  <si>
    <t>BO_9074</t>
  </si>
  <si>
    <t>BO_405946</t>
  </si>
  <si>
    <t>BO_1870993</t>
  </si>
  <si>
    <t>BO_9357011</t>
  </si>
  <si>
    <t>BO_5573103</t>
  </si>
  <si>
    <t>BO_618668</t>
  </si>
  <si>
    <t>BO23_618668</t>
  </si>
  <si>
    <t>BO_3075702</t>
  </si>
  <si>
    <t>BO23_3075702</t>
  </si>
  <si>
    <t>BO25_6545_TOT</t>
  </si>
  <si>
    <t>Proving the Concept of Sewage Sludge Pyrolysis</t>
  </si>
  <si>
    <t>9A.15</t>
  </si>
  <si>
    <t>Innovation project 7</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</si>
  <si>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</si>
  <si>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</si>
  <si>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</si>
  <si>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</si>
  <si>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</si>
  <si>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</si>
  <si>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</si>
  <si>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</si>
  <si>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</si>
  <si>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</si>
  <si>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</si>
  <si>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</si>
  <si>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</si>
  <si>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</si>
  <si>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Developing a Market Based Approach for SuDS</t>
  </si>
  <si>
    <t>9A.16</t>
  </si>
  <si>
    <t>Innovation project 8</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</si>
  <si>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</si>
  <si>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</si>
  <si>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</si>
  <si>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</si>
  <si>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</si>
  <si>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</si>
  <si>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</si>
  <si>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</si>
  <si>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</si>
  <si>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</si>
  <si>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</si>
  <si>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</si>
  <si>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</si>
  <si>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</si>
  <si>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Pipebots for Rising Mains Phase 2</t>
  </si>
  <si>
    <t>9A.17</t>
  </si>
  <si>
    <t>Innovation project 9</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</si>
  <si>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</si>
  <si>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</si>
  <si>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</si>
  <si>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</si>
  <si>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</si>
  <si>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</si>
  <si>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</si>
  <si>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</si>
  <si>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</si>
  <si>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</si>
  <si>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</si>
  <si>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</si>
  <si>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</si>
  <si>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</si>
  <si>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</si>
  <si>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</si>
  <si>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</si>
  <si>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</si>
  <si>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</si>
  <si>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</si>
  <si>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</si>
  <si>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</si>
  <si>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</si>
  <si>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</si>
  <si>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</si>
  <si>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</si>
  <si>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</si>
  <si>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</si>
  <si>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</si>
  <si>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</si>
  <si>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</si>
  <si>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</si>
  <si>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</si>
  <si>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</si>
  <si>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</si>
  <si>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</si>
  <si>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</si>
  <si>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</si>
  <si>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</si>
  <si>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</si>
  <si>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</si>
  <si>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</si>
  <si>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</si>
  <si>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</si>
  <si>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</si>
  <si>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</si>
  <si>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</si>
  <si>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</si>
  <si>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</si>
  <si>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</si>
  <si>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</si>
  <si>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</si>
  <si>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</si>
  <si>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</si>
  <si>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</si>
  <si>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</si>
  <si>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</si>
  <si>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</si>
  <si>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</si>
  <si>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</si>
  <si>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</si>
  <si>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</si>
  <si>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</si>
  <si>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</si>
  <si>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</si>
  <si>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</si>
  <si>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</si>
  <si>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</si>
  <si>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</si>
  <si>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</si>
  <si>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</si>
  <si>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</si>
  <si>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</si>
  <si>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</si>
  <si>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</si>
  <si>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</si>
  <si>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</si>
  <si>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</si>
  <si>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</si>
  <si>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</si>
  <si>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</si>
  <si>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</si>
  <si>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</si>
  <si>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</si>
  <si>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</si>
  <si>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</si>
  <si>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</si>
  <si>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</si>
  <si>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</si>
  <si>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</si>
  <si>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</si>
  <si>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</si>
  <si>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</si>
  <si>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</si>
  <si>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</si>
  <si>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</si>
  <si>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</si>
  <si>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</si>
  <si>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</si>
  <si>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</si>
  <si>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</si>
  <si>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</si>
  <si>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</si>
  <si>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</si>
  <si>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</si>
  <si>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</si>
  <si>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</si>
  <si>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</si>
  <si>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</si>
  <si>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</si>
  <si>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</si>
  <si>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</si>
  <si>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</si>
  <si>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</si>
  <si>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</si>
  <si>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</si>
  <si>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</si>
  <si>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</si>
  <si>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</si>
  <si>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</si>
  <si>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</si>
  <si>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</si>
  <si>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</si>
  <si>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</si>
  <si>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</si>
  <si>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</si>
  <si>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</si>
  <si>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</si>
  <si>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</si>
  <si>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</si>
  <si>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</si>
  <si>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</si>
  <si>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</si>
  <si>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</si>
  <si>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</si>
  <si>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</si>
  <si>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</si>
  <si>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</si>
  <si>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</si>
  <si>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</si>
  <si>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</si>
  <si>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</si>
  <si>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</si>
  <si>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</si>
  <si>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</si>
  <si>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</si>
  <si>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</si>
  <si>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</si>
  <si>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</si>
  <si>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</si>
  <si>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</si>
  <si>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</si>
  <si>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</si>
  <si>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</si>
  <si>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</si>
  <si>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</si>
  <si>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</si>
  <si>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</si>
  <si>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</si>
  <si>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</si>
  <si>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</si>
  <si>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</si>
  <si>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</si>
  <si>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</si>
  <si>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</si>
  <si>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</si>
  <si>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</si>
  <si>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</si>
  <si>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</si>
  <si>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</si>
  <si>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</si>
  <si>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</si>
  <si>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</si>
  <si>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</si>
  <si>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</si>
  <si>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</si>
  <si>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</si>
  <si>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</si>
  <si>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</si>
  <si>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</si>
  <si>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</si>
  <si>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</si>
  <si>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</si>
  <si>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</si>
  <si>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</si>
  <si>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</si>
  <si>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</si>
  <si>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</si>
  <si>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</si>
  <si>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</si>
  <si>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</si>
  <si>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</si>
  <si>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</si>
  <si>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</si>
  <si>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</si>
  <si>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</si>
  <si>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</si>
  <si>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</si>
  <si>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</si>
  <si>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</si>
  <si>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</si>
  <si>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</si>
  <si>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</si>
  <si>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</si>
  <si>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</si>
  <si>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</si>
  <si>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</si>
  <si>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</si>
  <si>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</si>
  <si>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</si>
  <si>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</si>
  <si>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</si>
  <si>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</si>
  <si>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</si>
  <si>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</si>
  <si>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</si>
  <si>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</si>
  <si>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</si>
  <si>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</si>
  <si>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</si>
  <si>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PR19TMS_BW04</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</si>
  <si>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</si>
  <si>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</si>
  <si>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</si>
  <si>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</si>
  <si>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</si>
  <si>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</si>
  <si>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</si>
  <si>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</si>
  <si>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PR19TMS_BW05</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</si>
  <si>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</si>
  <si>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</si>
  <si>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</si>
  <si>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</si>
  <si>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</si>
  <si>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</si>
  <si>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</si>
  <si>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</si>
  <si>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</si>
  <si>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</si>
  <si>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</si>
  <si>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PR19TMS_CS03</t>
  </si>
  <si>
    <t>Number of internal sewer flooding incidents per 10,000 sewer connection</t>
  </si>
  <si>
    <t>Number of sewer connections</t>
  </si>
  <si>
    <t>10C.1</t>
  </si>
  <si>
    <t>3G.1</t>
  </si>
  <si>
    <t>BNX1026_PLA</t>
  </si>
  <si>
    <t>BN01022_PLA</t>
  </si>
  <si>
    <t>BN01026_PLA</t>
  </si>
  <si>
    <t>Internal sewer flooding - company reactively identified (ie neighbouring properties)</t>
  </si>
  <si>
    <t>10C.2</t>
  </si>
  <si>
    <t>3G.2</t>
  </si>
  <si>
    <t>BNX1027_PLA</t>
  </si>
  <si>
    <t>BN01023_PLA</t>
  </si>
  <si>
    <t>BN01027_PLA</t>
  </si>
  <si>
    <t>Internal sewer flooding</t>
  </si>
  <si>
    <t>10C.3</t>
  </si>
  <si>
    <t>3G.3</t>
  </si>
  <si>
    <t>BNX1028_PLA</t>
  </si>
  <si>
    <t>BN01024_PLA</t>
  </si>
  <si>
    <t>BN01028_PLA</t>
  </si>
  <si>
    <t>Pollution incidents</t>
  </si>
  <si>
    <t>PR19TMS_ES01</t>
  </si>
  <si>
    <t>Pollution incidents per 10,000 km of sewer length</t>
  </si>
  <si>
    <t>Sewer length in km</t>
  </si>
  <si>
    <t>10C.4</t>
  </si>
  <si>
    <t>3G.4</t>
  </si>
  <si>
    <t>BNX1029_PLA</t>
  </si>
  <si>
    <t>BN01025_PLA</t>
  </si>
  <si>
    <t>BN01029_PLA</t>
  </si>
  <si>
    <t>decimal places</t>
  </si>
  <si>
    <t>Risk of sewer flooding in a storm</t>
  </si>
  <si>
    <t>PR19TMS_DS01</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</si>
  <si>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</si>
  <si>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</si>
  <si>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</si>
  <si>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</si>
  <si>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</si>
  <si>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</si>
  <si>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</si>
  <si>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</si>
  <si>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</si>
  <si>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</si>
  <si>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</si>
  <si>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</si>
  <si>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</si>
  <si>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</si>
  <si>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</si>
  <si>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</si>
  <si>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</si>
  <si>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</si>
  <si>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</si>
  <si>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</si>
  <si>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</si>
  <si>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</si>
  <si>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</si>
  <si>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</si>
  <si>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</si>
  <si>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</si>
  <si>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</si>
  <si>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</si>
  <si>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</si>
  <si>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</si>
  <si>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</si>
  <si>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</si>
  <si>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</si>
  <si>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</si>
  <si>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</si>
  <si>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</si>
  <si>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</si>
  <si>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</si>
  <si>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</si>
  <si>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</si>
  <si>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</si>
  <si>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</si>
  <si>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</si>
  <si>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</si>
  <si>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</si>
  <si>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</si>
  <si>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</si>
  <si>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</si>
  <si>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</si>
  <si>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</si>
  <si>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</si>
  <si>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</si>
  <si>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</si>
  <si>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</si>
  <si>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</si>
  <si>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</si>
  <si>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</si>
  <si>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</si>
  <si>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</si>
  <si>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</si>
  <si>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</si>
  <si>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</si>
  <si>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</si>
  <si>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</si>
  <si>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</si>
  <si>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</si>
  <si>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</si>
  <si>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</si>
  <si>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</si>
  <si>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</si>
  <si>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</si>
  <si>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</si>
  <si>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</si>
  <si>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</si>
  <si>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</si>
  <si>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</si>
  <si>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</si>
  <si>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</si>
  <si>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</si>
  <si>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</si>
  <si>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</si>
  <si>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</si>
  <si>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</si>
  <si>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</si>
  <si>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</si>
  <si>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</si>
  <si>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</si>
  <si>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</si>
  <si>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</si>
  <si>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</si>
  <si>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</si>
  <si>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</si>
  <si>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</si>
  <si>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</si>
  <si>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</si>
  <si>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</si>
  <si>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</si>
  <si>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</si>
  <si>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</si>
  <si>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</si>
  <si>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</si>
  <si>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</si>
  <si>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</si>
  <si>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</si>
  <si>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</si>
  <si>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</si>
  <si>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</si>
  <si>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</si>
  <si>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</si>
  <si>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</si>
  <si>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</si>
  <si>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</si>
  <si>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</si>
  <si>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</si>
  <si>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</si>
  <si>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</si>
  <si>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</si>
  <si>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</si>
  <si>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</si>
  <si>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</si>
  <si>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</si>
  <si>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</si>
  <si>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</si>
  <si>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</si>
  <si>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</si>
  <si>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</si>
  <si>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</si>
  <si>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</si>
  <si>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</si>
  <si>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</si>
  <si>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</si>
  <si>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</si>
  <si>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</si>
  <si>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</si>
  <si>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</si>
  <si>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</si>
  <si>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</si>
  <si>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</si>
  <si>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</si>
  <si>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</si>
  <si>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</si>
  <si>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</si>
  <si>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</si>
  <si>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</si>
  <si>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</si>
  <si>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</si>
  <si>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</si>
  <si>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</si>
  <si>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</si>
  <si>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</si>
  <si>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</si>
  <si>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</si>
  <si>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</si>
  <si>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</si>
  <si>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</si>
  <si>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</si>
  <si>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</si>
  <si>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</si>
  <si>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</si>
  <si>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</si>
  <si>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</si>
  <si>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</si>
  <si>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</si>
  <si>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</si>
  <si>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</si>
  <si>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</si>
  <si>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</si>
  <si>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</si>
  <si>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</si>
  <si>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</si>
  <si>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</si>
  <si>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</si>
  <si>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</si>
  <si>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</si>
  <si>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</si>
  <si>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</si>
  <si>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</si>
  <si>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</si>
  <si>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</si>
  <si>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</si>
  <si>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</si>
  <si>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</si>
  <si>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</si>
  <si>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</si>
  <si>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</si>
  <si>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</si>
  <si>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</si>
  <si>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</si>
  <si>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</si>
  <si>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</si>
  <si>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</si>
  <si>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</si>
  <si>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</si>
  <si>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</si>
  <si>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</si>
  <si>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</si>
  <si>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</si>
  <si>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</si>
  <si>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</si>
  <si>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</si>
  <si>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</si>
  <si>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</si>
  <si>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</si>
  <si>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</si>
  <si>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</si>
  <si>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</si>
  <si>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</si>
  <si>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</si>
  <si>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</si>
  <si>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</si>
  <si>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</si>
  <si>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</si>
  <si>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</si>
  <si>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</si>
  <si>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</si>
  <si>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</si>
  <si>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</si>
  <si>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</si>
  <si>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</si>
  <si>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</si>
  <si>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</si>
  <si>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</si>
  <si>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</si>
  <si>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</si>
  <si>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</si>
  <si>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</si>
  <si>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</si>
  <si>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</si>
  <si>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</si>
  <si>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</si>
  <si>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</si>
  <si>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</si>
  <si>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</si>
  <si>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</si>
  <si>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</si>
  <si>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</si>
  <si>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</si>
  <si>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</si>
  <si>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</si>
  <si>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</si>
  <si>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</si>
  <si>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</si>
  <si>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</si>
  <si>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</si>
  <si>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</si>
  <si>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</si>
  <si>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</si>
  <si>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</si>
  <si>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</si>
  <si>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</si>
  <si>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</si>
  <si>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</si>
  <si>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</si>
  <si>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</si>
  <si>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</si>
  <si>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</si>
  <si>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</si>
  <si>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</si>
  <si>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</si>
  <si>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</si>
  <si>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</si>
  <si>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</si>
  <si>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</si>
  <si>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</si>
  <si>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</si>
  <si>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</si>
  <si>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</si>
  <si>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</si>
  <si>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</si>
  <si>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</si>
  <si>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</si>
  <si>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</si>
  <si>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</si>
  <si>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</si>
  <si>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</si>
  <si>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</si>
  <si>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</si>
  <si>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</si>
  <si>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</si>
  <si>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</si>
  <si>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</si>
  <si>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</si>
  <si>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</si>
  <si>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</si>
  <si>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</si>
  <si>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</si>
  <si>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</si>
  <si>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</si>
  <si>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</si>
  <si>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</si>
  <si>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</si>
  <si>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</si>
  <si>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</si>
  <si>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</si>
  <si>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</si>
  <si>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</si>
  <si>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</si>
  <si>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</si>
  <si>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</si>
  <si>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</si>
  <si>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</si>
  <si>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</si>
  <si>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</si>
  <si>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</si>
  <si>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</si>
  <si>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</si>
  <si>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</si>
  <si>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</si>
  <si>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</si>
  <si>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</si>
  <si>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</si>
  <si>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</si>
  <si>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</si>
  <si>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</si>
  <si>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</si>
  <si>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</si>
  <si>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</si>
  <si>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</si>
  <si>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</si>
  <si>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</si>
  <si>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</si>
  <si>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</si>
  <si>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</si>
  <si>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</si>
  <si>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</si>
  <si>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</si>
  <si>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</si>
  <si>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</si>
  <si>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</si>
  <si>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</si>
  <si>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</si>
  <si>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</si>
  <si>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</si>
  <si>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</si>
  <si>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</si>
  <si>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</si>
  <si>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</si>
  <si>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</si>
  <si>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</si>
  <si>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</si>
  <si>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</si>
  <si>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</si>
  <si>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</si>
  <si>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</si>
  <si>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</si>
  <si>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</si>
  <si>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</si>
  <si>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</si>
  <si>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</si>
  <si>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</si>
  <si>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</si>
  <si>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</si>
  <si>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</si>
  <si>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</si>
  <si>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</si>
  <si>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</si>
  <si>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</si>
  <si>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</si>
  <si>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</si>
  <si>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</si>
  <si>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</si>
  <si>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</si>
  <si>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</si>
  <si>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</si>
  <si>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</si>
  <si>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</si>
  <si>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</si>
  <si>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</si>
  <si>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</si>
  <si>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</si>
  <si>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</si>
  <si>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</si>
  <si>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</si>
  <si>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</si>
  <si>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</si>
  <si>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</si>
  <si>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</si>
  <si>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</si>
  <si>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</si>
  <si>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</si>
  <si>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</si>
  <si>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</si>
  <si>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</si>
  <si>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</si>
  <si>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</si>
  <si>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</si>
  <si>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</si>
  <si>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</si>
  <si>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</si>
  <si>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</si>
  <si>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</si>
  <si>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</si>
  <si>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</si>
  <si>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</si>
  <si>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</si>
  <si>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</si>
  <si>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</si>
  <si>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</si>
  <si>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</si>
  <si>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</si>
  <si>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</si>
  <si>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</si>
  <si>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</si>
  <si>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</si>
  <si>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</si>
  <si>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</si>
  <si>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</si>
  <si>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</si>
  <si>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</si>
  <si>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</si>
  <si>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</si>
  <si>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</si>
  <si>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</si>
  <si>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</si>
  <si>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</si>
  <si>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</si>
  <si>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</si>
  <si>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</si>
  <si>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</si>
  <si>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</si>
  <si>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</si>
  <si>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</si>
  <si>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</si>
  <si>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</si>
  <si>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</si>
  <si>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</si>
  <si>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</si>
  <si>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</si>
  <si>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</si>
  <si>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</si>
  <si>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</si>
  <si>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</si>
  <si>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</si>
  <si>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</si>
  <si>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</si>
  <si>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</si>
  <si>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</si>
  <si>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</si>
  <si>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</si>
  <si>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</si>
  <si>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</si>
  <si>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</si>
  <si>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</si>
  <si>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</si>
  <si>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</si>
  <si>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</si>
  <si>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</si>
  <si>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</si>
  <si>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</si>
  <si>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</si>
  <si>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</si>
  <si>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</si>
  <si>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</si>
  <si>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</si>
  <si>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</si>
  <si>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</si>
  <si>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</si>
  <si>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</si>
  <si>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</si>
  <si>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</si>
  <si>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</si>
  <si>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</si>
  <si>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</si>
  <si>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</si>
  <si>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</si>
  <si>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</si>
  <si>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</si>
  <si>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</si>
  <si>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</si>
  <si>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</si>
  <si>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</si>
  <si>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</si>
  <si>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</si>
  <si>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</si>
  <si>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</si>
  <si>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</si>
  <si>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</si>
  <si>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</si>
  <si>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</si>
  <si>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</si>
  <si>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</si>
  <si>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</si>
  <si>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</si>
  <si>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</si>
  <si>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</si>
  <si>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</si>
  <si>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</si>
  <si>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</si>
  <si>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</si>
  <si>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</si>
  <si>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</si>
  <si>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</si>
  <si>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</si>
  <si>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</si>
  <si>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</si>
  <si>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</si>
  <si>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</si>
  <si>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</si>
  <si>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</si>
  <si>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</si>
  <si>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</si>
  <si>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</si>
  <si>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</si>
  <si>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</si>
  <si>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</si>
  <si>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</si>
  <si>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</si>
  <si>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</si>
  <si>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</si>
  <si>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</si>
  <si>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</si>
  <si>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</si>
  <si>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</si>
  <si>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</si>
  <si>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</si>
  <si>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</si>
  <si>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</si>
  <si>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</si>
  <si>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</si>
  <si>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</si>
  <si>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</si>
  <si>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</si>
  <si>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</si>
  <si>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</si>
  <si>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</si>
  <si>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</si>
  <si>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</si>
  <si>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</si>
  <si>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</si>
  <si>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</si>
  <si>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</si>
  <si>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</si>
  <si>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</si>
  <si>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</si>
  <si>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</si>
  <si>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</si>
  <si>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</si>
  <si>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</si>
  <si>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</si>
  <si>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</si>
  <si>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</si>
  <si>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</si>
  <si>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</si>
  <si>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</si>
  <si>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</si>
  <si>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</si>
  <si>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</si>
  <si>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</si>
  <si>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</si>
  <si>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</si>
  <si>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</si>
  <si>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</si>
  <si>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</si>
  <si>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</si>
  <si>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</si>
  <si>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</si>
  <si>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</si>
  <si>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</si>
  <si>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</si>
  <si>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</si>
  <si>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</si>
  <si>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</si>
  <si>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</si>
  <si>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</si>
  <si>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</si>
  <si>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</si>
  <si>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</si>
  <si>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</si>
  <si>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</si>
  <si>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</si>
  <si>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</si>
  <si>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</si>
  <si>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</si>
  <si>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</si>
  <si>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</si>
  <si>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</si>
  <si>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</si>
  <si>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</si>
  <si>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</si>
  <si>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</si>
  <si>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</si>
  <si>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</si>
  <si>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</si>
  <si>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</si>
  <si>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</si>
  <si>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</si>
  <si>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</si>
  <si>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</si>
  <si>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</si>
  <si>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</si>
  <si>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</si>
  <si>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</si>
  <si>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</si>
  <si>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</si>
  <si>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</si>
  <si>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</si>
  <si>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</si>
  <si>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</si>
  <si>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</si>
  <si>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</si>
  <si>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</si>
  <si>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</si>
  <si>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</si>
  <si>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</si>
  <si>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</si>
  <si>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</si>
  <si>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</si>
  <si>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</si>
  <si>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</si>
  <si>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</si>
  <si>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</si>
  <si>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</si>
  <si>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</si>
  <si>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</si>
  <si>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</si>
  <si>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</si>
  <si>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</si>
  <si>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</si>
  <si>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</si>
  <si>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</si>
  <si>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</si>
  <si>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</si>
  <si>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</si>
  <si>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</si>
  <si>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</si>
  <si>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</si>
  <si>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</si>
  <si>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</si>
  <si>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</si>
  <si>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</si>
  <si>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</si>
  <si>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</si>
  <si>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</si>
  <si>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</si>
  <si>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</si>
  <si>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</si>
  <si>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</si>
  <si>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</si>
  <si>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</si>
  <si>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</si>
  <si>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</si>
  <si>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</si>
  <si>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</si>
  <si>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</si>
  <si>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</si>
  <si>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</si>
  <si>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</si>
  <si>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</si>
  <si>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</si>
  <si>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</si>
  <si>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</si>
  <si>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</si>
  <si>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</si>
  <si>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</si>
  <si>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</si>
  <si>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</si>
  <si>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</si>
  <si>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</si>
  <si>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</si>
  <si>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</si>
  <si>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</si>
  <si>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</si>
  <si>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</si>
  <si>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</si>
  <si>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</si>
  <si>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</si>
  <si>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</si>
  <si>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</si>
  <si>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</si>
  <si>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</si>
  <si>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</si>
  <si>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</si>
  <si>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</si>
  <si>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</si>
  <si>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</si>
  <si>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</si>
  <si>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</si>
  <si>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</si>
  <si>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</si>
  <si>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</si>
  <si>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</si>
  <si>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</si>
  <si>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</si>
  <si>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</si>
  <si>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</si>
  <si>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</si>
  <si>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</si>
  <si>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</si>
  <si>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</si>
  <si>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</si>
  <si>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</si>
  <si>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</si>
  <si>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</si>
  <si>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</si>
  <si>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</si>
  <si>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</si>
  <si>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</si>
  <si>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</si>
  <si>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</si>
  <si>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</si>
  <si>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</si>
  <si>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</si>
  <si>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</si>
  <si>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</si>
  <si>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</si>
  <si>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</si>
  <si>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</si>
  <si>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</si>
  <si>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</si>
  <si>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</si>
  <si>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</si>
  <si>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</si>
  <si>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</si>
  <si>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</si>
  <si>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</si>
  <si>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</si>
  <si>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</si>
  <si>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</si>
  <si>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</si>
  <si>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</si>
  <si>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</si>
  <si>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</si>
  <si>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</si>
  <si>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</si>
  <si>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</si>
  <si>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</si>
  <si>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</si>
  <si>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</si>
  <si>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</si>
  <si>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</si>
  <si>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</si>
  <si>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</si>
  <si>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</si>
  <si>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</si>
  <si>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</si>
  <si>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</si>
  <si>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</si>
  <si>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</si>
  <si>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</si>
  <si>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</si>
  <si>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</si>
  <si>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</si>
  <si>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</si>
  <si>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</si>
  <si>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</si>
  <si>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</si>
  <si>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</si>
  <si>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</si>
  <si>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</si>
  <si>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</si>
  <si>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</si>
  <si>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</si>
  <si>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</si>
  <si>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</si>
  <si>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</si>
  <si>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</si>
  <si>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</si>
  <si>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</si>
  <si>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</si>
  <si>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</si>
  <si>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</si>
  <si>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</si>
  <si>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</si>
  <si>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</si>
  <si>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</si>
  <si>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</si>
  <si>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</si>
  <si>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</si>
  <si>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</si>
  <si>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</si>
  <si>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</si>
  <si>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</si>
  <si>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</si>
  <si>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</si>
  <si>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</si>
  <si>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</si>
  <si>
    <t xml:space="preserve">Margin is variable.
See pay leg of this swap under RPI linked instruments section for accretion paydown dates.
6 months CAS has been included with the Margin
</t>
  </si>
  <si>
    <r>
      <t>Lease Site - Dormay Street Area 13</t>
    </r>
    <r>
      <rPr>
        <vertAlign val="superscript"/>
        <sz val="12"/>
        <rFont val="Arial"/>
        <family val="2"/>
        <scheme val="minor"/>
      </rPr>
      <t>11</t>
    </r>
  </si>
  <si>
    <r>
      <t>Lease Site - Car Parking Area Stadium Junction 11 M4 Reading</t>
    </r>
    <r>
      <rPr>
        <vertAlign val="superscript"/>
        <sz val="12"/>
        <rFont val="Arial"/>
        <family val="2"/>
        <scheme val="minor"/>
      </rPr>
      <t>10</t>
    </r>
  </si>
  <si>
    <r>
      <t>Lease Site - National Trust - Cliveden</t>
    </r>
    <r>
      <rPr>
        <vertAlign val="superscript"/>
        <sz val="12"/>
        <rFont val="Arial"/>
        <family val="2"/>
        <scheme val="minor"/>
      </rPr>
      <t>12</t>
    </r>
  </si>
  <si>
    <r>
      <t>Lease Site - Coal Wharf</t>
    </r>
    <r>
      <rPr>
        <vertAlign val="superscript"/>
        <sz val="12"/>
        <rFont val="Arial"/>
        <family val="2"/>
        <scheme val="minor"/>
      </rPr>
      <t>11</t>
    </r>
  </si>
  <si>
    <r>
      <t>Lease Site - Camelford House</t>
    </r>
    <r>
      <rPr>
        <vertAlign val="superscript"/>
        <sz val="12"/>
        <rFont val="Arial"/>
        <family val="2"/>
        <scheme val="minor"/>
      </rPr>
      <t>11</t>
    </r>
  </si>
  <si>
    <r>
      <t>Lease Site - Blackbird Leys</t>
    </r>
    <r>
      <rPr>
        <vertAlign val="superscript"/>
        <sz val="12"/>
        <rFont val="Arial"/>
        <family val="2"/>
        <scheme val="minor"/>
      </rPr>
      <t>12</t>
    </r>
  </si>
  <si>
    <r>
      <t>Lease Site - Arches 45-47, 52 &amp; 56 Norman Road</t>
    </r>
    <r>
      <rPr>
        <vertAlign val="superscript"/>
        <sz val="12"/>
        <rFont val="Arial"/>
        <family val="2"/>
        <scheme val="minor"/>
      </rPr>
      <t>10</t>
    </r>
  </si>
  <si>
    <t>1. Where commitment fees or margin are based on a credit rating grid, information included on the table above reflects the percentage which is currently applicable as at 31 March 2025.</t>
  </si>
  <si>
    <t>2. 2058 and 2060 maturity swaps each constitute three restructured transactions, the table above shows the combined position.</t>
  </si>
  <si>
    <t>3. Foreign currency debt is shown after incorporating the impact of cross currency swap, hence such swaps are not included in above table. These swaps would fall under Swap category D, aside from one Yen swap which is Category B due to a break clause.</t>
  </si>
  <si>
    <t>Cross currency swaps are Super Senior.</t>
  </si>
  <si>
    <t>4. Where margin is variable a weighted average is shown.</t>
  </si>
  <si>
    <t>5. The fair value of all receive legs and pay legs of the relevant swap should be added together to calculate the total fair value of the swap.</t>
  </si>
  <si>
    <t>6. Issuance cost include the Total Issuance Cost at Inception when the debt was issued.</t>
  </si>
  <si>
    <t>7. Bank overdraft as at 31 March 2025 reflects the impact of committed external payments where cash settlement occurred on 1st April 2025.</t>
  </si>
  <si>
    <t>8. On column 1 "Instrument", debt instruments that are partially swapped include suffix "(S)" for the split which has been swapped and suffix "(NS)" for the split which has not been swapped and both parts have been reported separately.</t>
  </si>
  <si>
    <t>¥20bn 3.28% bond due August 2038 (NS), although marked as (NS)  is shown after incorporating the impact of cross currency swap i.e. same as all foreign currency debt.</t>
  </si>
  <si>
    <t>9. On 25 February 2025, all debts had their maturity dates extended by two years, and all RCF facilities were cancelled or converted to term loans.</t>
  </si>
  <si>
    <t>However, the maturity dates will revert back to original maturities if the Group meets investment grade with two rating agencies, amongst other requirements.</t>
  </si>
  <si>
    <t>There is significant judgement on when the Group will meet investment grade and therefore the maturity dates in the table above reflect the original maturity date,</t>
  </si>
  <si>
    <t xml:space="preserve"> exept for "$285m 3.57% loan due March 2027" which had original maturity of March 2025 and is shown with two year extension.</t>
  </si>
  <si>
    <t>The two year extension applies to amortisations as well.</t>
  </si>
  <si>
    <t>The two year extesnion doesn't apply to leases and consent fee debt.</t>
  </si>
  <si>
    <t>Revolving Credit Facilities are shown as extended but may flip back.</t>
  </si>
  <si>
    <t>The average maturity calculation is distorted due to information on footnote 9.</t>
  </si>
  <si>
    <t>10. These are new leases in the current financial period.</t>
  </si>
  <si>
    <t>11. These leases have extended in the current period, based on updated provided.</t>
  </si>
  <si>
    <t>12. As a result of modifications in the period, the discount rate on these leases have been updated to the latest discount rate for the remaining period of the lease in line with the accounting standards.</t>
  </si>
  <si>
    <t>13. Leases are not secured and are surbordinated.</t>
  </si>
  <si>
    <t>14. All the swaps have a break date at 31 Dec 2028 (if not investment grade) and 1 April 2030 (depending on structure of a future recapitalisation), except Consent Fee Derivatives.</t>
  </si>
  <si>
    <t>15. All floating loans catogorised as Loan (non-EIB), can be repaid early without panelty.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</si>
</sst>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_-* #,##0.0_-;\-* #,##0.0_-;_-* &quot;-&quot;??_-;_-@_-"/>
    <numFmt numFmtId="178" formatCode="#,##0.000_);\(#,##0.000\);&quot;-  &quot;;&quot; &quot;@&quot; &quot;"/>
  </numFmts>
  <fonts count="177">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12"/>
      <name val="Arial"/>
      <family val="2"/>
    </font>
    <font>
      <sz val="12"/>
      <color rgb="FFFE4819"/>
      <name val="Arial"/>
      <family val="2"/>
    </font>
    <font>
      <i/>
      <sz val="12"/>
      <color rgb="FF000000"/>
      <name val="Arial"/>
      <family val="2"/>
    </font>
    <font>
      <sz val="10"/>
      <name val="Calibri"/>
      <family val="2"/>
    </font>
    <font>
      <sz val="12"/>
      <color rgb="FF000000"/>
      <name val="Aptos Narrow"/>
      <family val="2"/>
    </font>
    <font>
      <sz val="12"/>
      <name val="Aptos Narrow"/>
      <family val="2"/>
    </font>
    <font>
      <b/>
      <sz val="11"/>
      <name val="Aptos"/>
      <family val="2"/>
    </font>
    <font>
      <strike/>
      <sz val="12"/>
      <color rgb="FF000000"/>
      <name val="Arial"/>
      <family val="2"/>
      <scheme val="minor"/>
    </font>
    <font>
      <sz val="12"/>
      <color theme="6" tint="-0.249977111117893"/>
      <name val="Arial"/>
      <family val="2"/>
      <scheme val="minor"/>
    </font>
    <font>
      <sz val="12"/>
      <name val="Arial"/>
      <scheme val="minor"/>
    </font>
    <font>
      <sz val="12"/>
      <color rgb="FF000000"/>
      <name val="Arial"/>
      <scheme val="minor"/>
    </font>
    <font>
      <sz val="12"/>
      <color theme="1"/>
      <name val="Arial"/>
      <scheme val="minor"/>
    </font>
    <font>
      <sz val="11"/>
      <color theme="1"/>
      <name val="Aptos"/>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EFCA"/>
        <bgColor rgb="FF000000"/>
      </patternFill>
    </fill>
    <fill>
      <patternFill patternType="solid">
        <fgColor rgb="FF84CEFF"/>
        <bgColor rgb="FF000000"/>
      </patternFill>
    </fill>
    <fill>
      <patternFill patternType="solid">
        <fgColor rgb="FFFF84D3"/>
        <bgColor rgb="FF000000"/>
      </patternFill>
    </fill>
  </fills>
  <borders count="31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
      <left style="thin">
        <color rgb="FF003595"/>
      </left>
      <right style="thin">
        <color rgb="FF003595"/>
      </right>
      <top style="thin">
        <color rgb="FF003595"/>
      </top>
      <bottom style="thin">
        <color rgb="FF003595"/>
      </bottom>
      <diagonal/>
    </border>
    <border>
      <left/>
      <right style="thick">
        <color rgb="FF808080"/>
      </right>
      <top/>
      <bottom style="thin">
        <color rgb="FF808080"/>
      </bottom>
      <diagonal/>
    </border>
    <border>
      <left/>
      <right style="thick">
        <color rgb="FF808080"/>
      </right>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6" fillId="0" borderId="0" applyNumberFormat="0" applyFill="0" applyBorder="0" applyAlignment="0" applyProtection="0"/>
    <xf numFmtId="165" fontId="5" fillId="0" borderId="0" applyFont="0" applyFill="0" applyBorder="0" applyAlignment="0" applyProtection="0"/>
    <xf numFmtId="0" fontId="5" fillId="0" borderId="0"/>
    <xf numFmtId="169" fontId="5" fillId="0" borderId="0" applyFont="0" applyFill="0" applyBorder="0" applyProtection="0">
      <alignment vertical="top"/>
    </xf>
  </cellStyleXfs>
  <cellXfs count="3717">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76" fillId="13" borderId="0" xfId="30" applyFont="1" applyFill="1" applyBorder="1" applyAlignment="1">
      <alignment horizontal="center" vertical="center"/>
    </xf>
    <xf numFmtId="0" fontId="51" fillId="0" borderId="0" xfId="0" applyFont="1"/>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41" fillId="0" borderId="0" xfId="0" applyFont="1" applyAlignment="1">
      <alignment horizontal="center" vertical="center" wrapText="1"/>
    </xf>
    <xf numFmtId="0" fontId="40" fillId="9" borderId="58" xfId="30" applyFont="1" applyFill="1" applyBorder="1" applyAlignment="1">
      <alignment horizontal="center" vertical="center" wrapText="1"/>
    </xf>
    <xf numFmtId="0" fontId="40" fillId="0" borderId="0" xfId="30" applyFont="1" applyFill="1" applyBorder="1" applyAlignment="1">
      <alignment vertical="center" wrapText="1"/>
    </xf>
    <xf numFmtId="172" fontId="42" fillId="16" borderId="63" xfId="39" applyNumberFormat="1" applyFont="1" applyFill="1" applyBorder="1" applyAlignment="1">
      <alignment horizontal="center"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5" fontId="74" fillId="9" borderId="76" xfId="39" applyFont="1" applyFill="1" applyBorder="1" applyAlignment="1">
      <alignment horizontal="center" vertical="center" wrapText="1"/>
    </xf>
    <xf numFmtId="165"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9" borderId="0" xfId="39" applyFont="1" applyFill="1" applyBorder="1" applyAlignment="1">
      <alignment vertical="center"/>
    </xf>
    <xf numFmtId="165" fontId="48" fillId="0" borderId="0" xfId="39" applyFont="1" applyBorder="1" applyAlignment="1">
      <alignment vertical="center"/>
    </xf>
    <xf numFmtId="173" fontId="48" fillId="0" borderId="0" xfId="39" applyNumberFormat="1" applyFont="1" applyAlignment="1">
      <alignment horizontal="left" vertical="center" wrapText="1"/>
    </xf>
    <xf numFmtId="165" fontId="64" fillId="9" borderId="0" xfId="39" applyFont="1" applyFill="1" applyBorder="1" applyAlignment="1">
      <alignment vertical="center"/>
    </xf>
    <xf numFmtId="165" fontId="65" fillId="13"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40" fillId="9" borderId="74" xfId="39" applyFont="1" applyFill="1" applyBorder="1" applyAlignment="1">
      <alignment horizontal="center" vertical="center" wrapText="1"/>
    </xf>
    <xf numFmtId="165"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5" fontId="40" fillId="9"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9"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5" borderId="15" xfId="39" applyFont="1" applyFill="1" applyBorder="1" applyAlignment="1">
      <alignment horizontal="center" vertical="center"/>
    </xf>
    <xf numFmtId="165" fontId="60" fillId="14"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6" borderId="0" xfId="39" applyFont="1" applyFill="1" applyAlignment="1">
      <alignment horizontal="center" vertical="center"/>
    </xf>
    <xf numFmtId="165" fontId="40" fillId="9"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0" fontId="43" fillId="0" borderId="0" xfId="0" applyFont="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1" borderId="33" xfId="39" applyFont="1" applyFill="1" applyBorder="1" applyAlignment="1" applyProtection="1">
      <alignment horizontal="center" vertical="center" wrapText="1"/>
      <protection locked="0"/>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5"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38" fillId="9" borderId="67" xfId="0" applyFont="1" applyFill="1" applyBorder="1" applyAlignment="1">
      <alignment horizontal="center" vertical="center"/>
    </xf>
    <xf numFmtId="0" fontId="47"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41" fillId="0" borderId="0" xfId="30" applyFont="1" applyBorder="1" applyAlignment="1">
      <alignment horizontal="left" vertical="top" wrapText="1"/>
    </xf>
    <xf numFmtId="0" fontId="121"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63" fillId="0" borderId="0" xfId="56" applyFont="1" applyFill="1" applyBorder="1" applyAlignment="1">
      <alignment vertical="center" wrapText="1"/>
    </xf>
    <xf numFmtId="0" fontId="34" fillId="0" borderId="0" xfId="45" applyFont="1"/>
    <xf numFmtId="0" fontId="122" fillId="0" borderId="0" xfId="45" applyFont="1" applyAlignment="1">
      <alignment horizontal="center" vertical="center" wrapText="1"/>
    </xf>
    <xf numFmtId="0" fontId="63" fillId="0" borderId="0" xfId="15" applyFont="1" applyAlignment="1">
      <alignment horizontal="left" vertical="center" wrapText="1"/>
    </xf>
    <xf numFmtId="0" fontId="124" fillId="0" borderId="0" xfId="15" applyFont="1" applyAlignment="1">
      <alignment vertical="center" wrapText="1"/>
    </xf>
    <xf numFmtId="0" fontId="34" fillId="0" borderId="0" xfId="55" applyAlignment="1">
      <alignment vertical="center"/>
    </xf>
    <xf numFmtId="0" fontId="125"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6"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7"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1" fontId="42" fillId="9" borderId="66" xfId="0" applyNumberFormat="1" applyFont="1" applyFill="1" applyBorder="1" applyAlignment="1">
      <alignment vertical="center"/>
    </xf>
    <xf numFmtId="171" fontId="42" fillId="9" borderId="67" xfId="0" applyNumberFormat="1" applyFont="1" applyFill="1" applyBorder="1" applyAlignment="1">
      <alignment vertical="center"/>
    </xf>
    <xf numFmtId="171" fontId="42" fillId="5" borderId="0" xfId="0" applyNumberFormat="1" applyFont="1" applyFill="1" applyAlignment="1">
      <alignment vertical="center"/>
    </xf>
    <xf numFmtId="171" fontId="42" fillId="9" borderId="63" xfId="0" applyNumberFormat="1" applyFont="1" applyFill="1" applyBorder="1" applyAlignment="1">
      <alignment vertical="center"/>
    </xf>
    <xf numFmtId="171" fontId="42" fillId="9" borderId="64" xfId="0" applyNumberFormat="1" applyFont="1" applyFill="1" applyBorder="1" applyAlignment="1">
      <alignment vertical="center"/>
    </xf>
    <xf numFmtId="171" fontId="42" fillId="9" borderId="33" xfId="0" applyNumberFormat="1" applyFont="1" applyFill="1" applyBorder="1" applyAlignment="1">
      <alignment vertical="center"/>
    </xf>
    <xf numFmtId="171" fontId="42" fillId="9" borderId="72" xfId="0" applyNumberFormat="1" applyFont="1" applyFill="1" applyBorder="1" applyAlignment="1">
      <alignment vertical="center"/>
    </xf>
    <xf numFmtId="171" fontId="42" fillId="9" borderId="76" xfId="0" applyNumberFormat="1" applyFont="1" applyFill="1" applyBorder="1" applyAlignment="1">
      <alignment vertical="center"/>
    </xf>
    <xf numFmtId="171" fontId="42" fillId="9" borderId="75" xfId="0" applyNumberFormat="1" applyFont="1" applyFill="1" applyBorder="1" applyAlignment="1">
      <alignment vertical="center"/>
    </xf>
    <xf numFmtId="171" fontId="47" fillId="9" borderId="76" xfId="0" applyNumberFormat="1" applyFont="1" applyFill="1" applyBorder="1" applyAlignment="1">
      <alignment vertical="center"/>
    </xf>
    <xf numFmtId="171" fontId="47" fillId="9" borderId="75" xfId="0" applyNumberFormat="1" applyFont="1" applyFill="1" applyBorder="1" applyAlignment="1">
      <alignment vertical="center"/>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172" fontId="133"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7" fontId="44" fillId="24" borderId="76" xfId="39" applyNumberFormat="1" applyFont="1" applyFill="1" applyBorder="1" applyAlignment="1">
      <alignment vertical="center"/>
    </xf>
    <xf numFmtId="177" fontId="44" fillId="24" borderId="75" xfId="39" applyNumberFormat="1" applyFont="1" applyFill="1" applyBorder="1" applyAlignment="1">
      <alignment vertical="center"/>
    </xf>
    <xf numFmtId="177" fontId="44" fillId="24" borderId="66" xfId="39" applyNumberFormat="1" applyFont="1" applyFill="1" applyBorder="1" applyAlignment="1">
      <alignment vertical="center"/>
    </xf>
    <xf numFmtId="177"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7" fontId="44" fillId="24" borderId="110" xfId="39" applyNumberFormat="1" applyFont="1" applyFill="1" applyBorder="1" applyAlignment="1">
      <alignment vertical="center"/>
    </xf>
    <xf numFmtId="177" fontId="44" fillId="24" borderId="112" xfId="39" applyNumberFormat="1" applyFont="1" applyFill="1" applyBorder="1" applyAlignment="1">
      <alignment vertical="center"/>
    </xf>
    <xf numFmtId="177"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7" fontId="44" fillId="24" borderId="115" xfId="39" applyNumberFormat="1" applyFont="1" applyFill="1" applyBorder="1" applyAlignment="1">
      <alignment vertical="center"/>
    </xf>
    <xf numFmtId="177"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7"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2" fillId="12" borderId="33" xfId="39" applyNumberFormat="1" applyFont="1" applyFill="1" applyBorder="1" applyAlignment="1" applyProtection="1">
      <alignment horizontal="center" vertical="center" wrapText="1"/>
    </xf>
    <xf numFmtId="172" fontId="42" fillId="12" borderId="72"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172" fontId="44" fillId="16" borderId="63" xfId="39" applyNumberFormat="1" applyFont="1" applyFill="1" applyBorder="1" applyAlignment="1" applyProtection="1">
      <alignment horizontal="center" vertical="center" wrapText="1"/>
    </xf>
    <xf numFmtId="172" fontId="42" fillId="12"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33"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0" fontId="44" fillId="25"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2"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0" fontId="44" fillId="24" borderId="115" xfId="38" applyNumberFormat="1" applyFont="1" applyFill="1" applyBorder="1" applyAlignment="1" applyProtection="1">
      <alignment vertical="center"/>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2" borderId="66" xfId="0" applyNumberFormat="1" applyFont="1" applyFill="1" applyBorder="1" applyAlignment="1">
      <alignment vertical="center" wrapText="1"/>
    </xf>
    <xf numFmtId="172" fontId="44" fillId="12" borderId="76" xfId="0" applyNumberFormat="1" applyFont="1" applyFill="1" applyBorder="1" applyAlignment="1">
      <alignment vertical="center" wrapText="1"/>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0" fontId="42" fillId="11" borderId="72"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44" fillId="11" borderId="63" xfId="0" applyNumberFormat="1" applyFont="1" applyFill="1" applyBorder="1" applyAlignment="1" applyProtection="1">
      <alignment vertical="center" wrapText="1"/>
      <protection locked="0"/>
    </xf>
    <xf numFmtId="172" fontId="44" fillId="11"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0" borderId="66" xfId="0" applyNumberFormat="1" applyFont="1" applyFill="1" applyBorder="1" applyAlignment="1" applyProtection="1">
      <alignment horizontal="center" vertical="center" wrapText="1"/>
      <protection locked="0"/>
    </xf>
    <xf numFmtId="172" fontId="42" fillId="20" borderId="67"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42" fillId="22" borderId="63" xfId="38" applyNumberFormat="1" applyFont="1" applyFill="1" applyBorder="1" applyAlignment="1" applyProtection="1">
      <alignment horizontal="center" vertical="center"/>
      <protection locked="0"/>
    </xf>
    <xf numFmtId="10" fontId="42" fillId="22" borderId="33" xfId="38" applyNumberFormat="1" applyFont="1" applyFill="1" applyBorder="1" applyAlignment="1" applyProtection="1">
      <alignment horizontal="center" vertical="center"/>
      <protection locked="0"/>
    </xf>
    <xf numFmtId="10" fontId="42" fillId="22"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4" borderId="66" xfId="39" applyNumberFormat="1" applyFont="1" applyFill="1" applyBorder="1" applyAlignment="1" applyProtection="1">
      <alignment vertical="center"/>
    </xf>
    <xf numFmtId="167" fontId="44" fillId="22" borderId="76" xfId="39"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167" fontId="44" fillId="24" borderId="67" xfId="39" applyNumberFormat="1" applyFont="1" applyFill="1" applyBorder="1" applyAlignment="1" applyProtection="1">
      <alignment vertical="center"/>
    </xf>
    <xf numFmtId="167" fontId="44" fillId="24" borderId="116" xfId="39" applyNumberFormat="1" applyFont="1" applyFill="1" applyBorder="1" applyAlignment="1" applyProtection="1">
      <alignment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7"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172" fontId="44" fillId="12" borderId="33" xfId="39" applyNumberFormat="1" applyFont="1" applyFill="1" applyBorder="1" applyAlignment="1" applyProtection="1">
      <alignment vertical="center"/>
      <protection locked="0"/>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0" fontId="135" fillId="0" borderId="33" xfId="0" applyFont="1" applyBorder="1" applyAlignment="1">
      <alignment horizontal="left" vertical="center" wrapText="1"/>
    </xf>
    <xf numFmtId="0" fontId="135" fillId="0" borderId="33" xfId="0" applyFont="1" applyBorder="1" applyAlignment="1">
      <alignment horizontal="center" vertical="center" wrapText="1"/>
    </xf>
    <xf numFmtId="0" fontId="135"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5"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39" fillId="0" borderId="0" xfId="30" applyFont="1" applyFill="1" applyBorder="1" applyAlignment="1">
      <alignment vertical="center"/>
    </xf>
    <xf numFmtId="0" fontId="140" fillId="0" borderId="0" xfId="30" applyFont="1" applyFill="1" applyBorder="1" applyAlignment="1">
      <alignment vertical="center"/>
    </xf>
    <xf numFmtId="0" fontId="141"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5" fillId="0" borderId="62" xfId="0" applyFont="1" applyBorder="1" applyAlignment="1">
      <alignment horizontal="left" vertical="center" wrapText="1"/>
    </xf>
    <xf numFmtId="0" fontId="135" fillId="25" borderId="72"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5" fillId="0" borderId="65" xfId="0" applyFont="1" applyBorder="1" applyAlignment="1">
      <alignment horizontal="left" vertical="center" wrapText="1"/>
    </xf>
    <xf numFmtId="0" fontId="135" fillId="0" borderId="0" xfId="0" applyFont="1"/>
    <xf numFmtId="0" fontId="135" fillId="0" borderId="66" xfId="0" applyFont="1" applyBorder="1" applyAlignment="1">
      <alignment horizontal="center" vertical="center" wrapText="1"/>
    </xf>
    <xf numFmtId="0" fontId="12" fillId="0" borderId="0" xfId="0" applyFont="1"/>
    <xf numFmtId="0" fontId="135"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6" fillId="9" borderId="58" xfId="0" applyFont="1" applyFill="1" applyBorder="1" applyAlignment="1">
      <alignment horizontal="left" vertical="center" wrapText="1"/>
    </xf>
    <xf numFmtId="0" fontId="142"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173" fontId="39" fillId="20" borderId="63" xfId="0" applyNumberFormat="1" applyFont="1" applyFill="1" applyBorder="1" applyProtection="1">
      <protection locked="0"/>
    </xf>
    <xf numFmtId="173" fontId="39" fillId="20" borderId="33" xfId="0" applyNumberFormat="1" applyFont="1" applyFill="1" applyBorder="1" applyProtection="1">
      <protection locked="0"/>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0" fontId="143" fillId="28" borderId="152" xfId="0" applyFont="1" applyFill="1" applyBorder="1" applyAlignment="1">
      <alignment vertical="top"/>
    </xf>
    <xf numFmtId="0" fontId="145" fillId="28" borderId="0" xfId="0" applyFont="1" applyFill="1" applyAlignment="1">
      <alignment vertical="top"/>
    </xf>
    <xf numFmtId="0" fontId="145" fillId="28" borderId="0" xfId="0" applyFont="1" applyFill="1" applyAlignment="1">
      <alignment horizontal="left" vertical="top"/>
    </xf>
    <xf numFmtId="0" fontId="146"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7" fillId="0" borderId="0" xfId="0" applyFont="1"/>
    <xf numFmtId="10" fontId="44" fillId="12" borderId="67" xfId="38" applyNumberFormat="1" applyFont="1" applyFill="1" applyBorder="1" applyAlignment="1" applyProtection="1">
      <alignment horizontal="center" vertical="center" wrapText="1"/>
      <protection locked="0"/>
    </xf>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5"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6" fillId="0" borderId="0" xfId="58"/>
    <xf numFmtId="0" fontId="146"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6" fillId="9" borderId="74" xfId="0" applyFont="1" applyFill="1" applyBorder="1" applyAlignment="1">
      <alignment vertical="center" wrapText="1"/>
    </xf>
    <xf numFmtId="0" fontId="136" fillId="9" borderId="76" xfId="0" applyFont="1" applyFill="1" applyBorder="1" applyAlignment="1">
      <alignment horizontal="center" vertical="center" wrapText="1"/>
    </xf>
    <xf numFmtId="0" fontId="136" fillId="9" borderId="75" xfId="0" applyFont="1" applyFill="1" applyBorder="1" applyAlignment="1">
      <alignment horizontal="center" vertical="center" wrapText="1"/>
    </xf>
    <xf numFmtId="0" fontId="148" fillId="0" borderId="0" xfId="0" applyFont="1" applyAlignment="1">
      <alignment vertical="center" wrapText="1"/>
    </xf>
    <xf numFmtId="0" fontId="135" fillId="0" borderId="119" xfId="0" applyFont="1" applyBorder="1" applyAlignment="1">
      <alignment vertical="center" wrapText="1"/>
    </xf>
    <xf numFmtId="0" fontId="149" fillId="0" borderId="120" xfId="0" applyFont="1" applyBorder="1" applyAlignment="1">
      <alignment horizontal="center" vertical="center" wrapText="1"/>
    </xf>
    <xf numFmtId="0" fontId="149" fillId="0" borderId="165" xfId="0" applyFont="1" applyBorder="1" applyAlignment="1">
      <alignment horizontal="center" vertical="center" wrapText="1"/>
    </xf>
    <xf numFmtId="0" fontId="135" fillId="20" borderId="64" xfId="0" applyFont="1" applyFill="1" applyBorder="1" applyAlignment="1">
      <alignment horizontal="center" vertical="center" wrapText="1"/>
    </xf>
    <xf numFmtId="0" fontId="135" fillId="0" borderId="65" xfId="0" applyFont="1" applyBorder="1" applyAlignment="1">
      <alignment vertical="center" wrapText="1"/>
    </xf>
    <xf numFmtId="0" fontId="149" fillId="0" borderId="66" xfId="0" applyFont="1" applyBorder="1" applyAlignment="1">
      <alignment horizontal="center" vertical="center" wrapText="1"/>
    </xf>
    <xf numFmtId="0" fontId="149" fillId="0" borderId="109" xfId="0" applyFont="1" applyBorder="1" applyAlignment="1">
      <alignment horizontal="center" vertical="center" wrapText="1"/>
    </xf>
    <xf numFmtId="0" fontId="135"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5" fontId="54" fillId="0" borderId="58" xfId="39" applyFont="1" applyBorder="1" applyAlignment="1">
      <alignment horizontal="center" vertical="center" wrapText="1"/>
    </xf>
    <xf numFmtId="165" fontId="54" fillId="0" borderId="69" xfId="39" applyFont="1" applyBorder="1" applyAlignment="1">
      <alignment horizontal="center" vertical="center" wrapText="1"/>
    </xf>
    <xf numFmtId="165" fontId="54" fillId="0" borderId="73" xfId="39" applyFont="1" applyBorder="1" applyAlignment="1">
      <alignment horizontal="center" vertical="center" wrapText="1"/>
    </xf>
    <xf numFmtId="165"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5"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72" fillId="0" borderId="0" xfId="29" applyFont="1" applyBorder="1" applyAlignment="1">
      <alignment horizontal="center" vertical="center" wrapText="1"/>
    </xf>
    <xf numFmtId="0" fontId="152" fillId="29" borderId="0" xfId="0" applyFont="1" applyFill="1"/>
    <xf numFmtId="0" fontId="95" fillId="29" borderId="0" xfId="0" applyFont="1" applyFill="1"/>
    <xf numFmtId="172" fontId="39" fillId="0" borderId="0" xfId="39" applyNumberFormat="1" applyFont="1"/>
    <xf numFmtId="172" fontId="39" fillId="9" borderId="64" xfId="39" applyNumberFormat="1" applyFont="1" applyFill="1" applyBorder="1"/>
    <xf numFmtId="172" fontId="39" fillId="9" borderId="72" xfId="39" applyNumberFormat="1" applyFont="1" applyFill="1" applyBorder="1"/>
    <xf numFmtId="172" fontId="44" fillId="0" borderId="0"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0" fontId="40" fillId="9" borderId="178" xfId="0" applyFont="1" applyFill="1" applyBorder="1" applyAlignment="1">
      <alignment horizontal="center" vertical="center" wrapText="1"/>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5" fillId="30" borderId="0" xfId="0" applyNumberFormat="1" applyFont="1" applyFill="1" applyAlignment="1">
      <alignment horizontal="left" vertical="top"/>
    </xf>
    <xf numFmtId="0" fontId="145" fillId="30" borderId="0" xfId="0" applyFont="1" applyFill="1" applyAlignment="1">
      <alignment horizontal="left" vertical="top"/>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173" fontId="44" fillId="19" borderId="67" xfId="39" applyNumberFormat="1" applyFont="1" applyFill="1" applyBorder="1" applyAlignment="1">
      <alignment horizontal="center" vertical="center" wrapText="1"/>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3" fillId="0" borderId="0" xfId="0" applyFont="1"/>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5" fillId="0" borderId="0" xfId="15" applyFont="1" applyAlignment="1">
      <alignment horizontal="center" vertical="center"/>
    </xf>
    <xf numFmtId="0" fontId="155" fillId="14" borderId="0" xfId="15" applyFont="1" applyFill="1" applyAlignment="1">
      <alignment horizontal="center" vertical="center"/>
    </xf>
    <xf numFmtId="0" fontId="80" fillId="0" borderId="0" xfId="0" applyFont="1"/>
    <xf numFmtId="0" fontId="80" fillId="14" borderId="0" xfId="0" applyFont="1" applyFill="1"/>
    <xf numFmtId="0" fontId="156" fillId="0" borderId="0" xfId="0" applyFont="1"/>
    <xf numFmtId="0" fontId="51" fillId="0" borderId="69" xfId="30" applyFont="1" applyBorder="1" applyAlignment="1" applyProtection="1">
      <alignment horizontal="center" vertical="center" wrapText="1"/>
      <protection locked="0"/>
    </xf>
    <xf numFmtId="172" fontId="51" fillId="11" borderId="120" xfId="39" applyNumberFormat="1" applyFont="1" applyFill="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4" fillId="14" borderId="0" xfId="0" applyFont="1" applyFill="1"/>
    <xf numFmtId="0" fontId="80" fillId="5" borderId="0" xfId="0" applyFont="1" applyFill="1"/>
    <xf numFmtId="169" fontId="153"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173" fontId="44" fillId="11" borderId="123" xfId="0" applyNumberFormat="1" applyFont="1" applyFill="1" applyBorder="1" applyAlignment="1" applyProtection="1">
      <alignment horizontal="center" vertical="center" wrapText="1"/>
      <protection locked="0"/>
    </xf>
    <xf numFmtId="173" fontId="44" fillId="11" borderId="105" xfId="0" applyNumberFormat="1" applyFont="1" applyFill="1" applyBorder="1" applyAlignment="1" applyProtection="1">
      <alignment horizontal="center" vertical="center" wrapText="1"/>
      <protection locked="0"/>
    </xf>
    <xf numFmtId="173" fontId="44" fillId="11" borderId="124" xfId="0" applyNumberFormat="1" applyFont="1" applyFill="1" applyBorder="1" applyAlignment="1" applyProtection="1">
      <alignment horizontal="center" vertical="center" wrapText="1"/>
      <protection locked="0"/>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39" fillId="9" borderId="63" xfId="0" applyNumberFormat="1" applyFont="1" applyFill="1" applyBorder="1" applyAlignment="1" applyProtection="1">
      <alignment vertical="center"/>
      <protection locked="0"/>
    </xf>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4" fillId="9" borderId="111"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5" fillId="9" borderId="65" xfId="0" applyFont="1" applyFill="1" applyBorder="1" applyAlignment="1" applyProtection="1">
      <alignment horizontal="center" vertical="center" wrapText="1"/>
      <protection locked="0"/>
    </xf>
    <xf numFmtId="0" fontId="135" fillId="9" borderId="66" xfId="0" applyFont="1" applyFill="1" applyBorder="1" applyAlignment="1" applyProtection="1">
      <alignment horizontal="center" vertical="center" wrapText="1"/>
      <protection locked="0"/>
    </xf>
    <xf numFmtId="0" fontId="135" fillId="9" borderId="109" xfId="0" applyFont="1" applyFill="1" applyBorder="1" applyAlignment="1" applyProtection="1">
      <alignment horizontal="center" vertical="center" wrapText="1"/>
      <protection locked="0"/>
    </xf>
    <xf numFmtId="0" fontId="135"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4" fillId="14" borderId="204" xfId="0" applyFont="1" applyFill="1" applyBorder="1"/>
    <xf numFmtId="165"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5" fillId="0" borderId="110" xfId="0" applyFont="1" applyBorder="1" applyAlignment="1">
      <alignment horizontal="left" vertical="center" wrapText="1"/>
    </xf>
    <xf numFmtId="0" fontId="135"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58"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0" fontId="42" fillId="22" borderId="123" xfId="38" applyNumberFormat="1" applyFont="1" applyFill="1" applyBorder="1" applyAlignment="1" applyProtection="1">
      <alignment horizontal="center" vertical="center"/>
      <protection locked="0"/>
    </xf>
    <xf numFmtId="10" fontId="42" fillId="22" borderId="105" xfId="38" applyNumberFormat="1" applyFont="1" applyFill="1" applyBorder="1" applyAlignment="1" applyProtection="1">
      <alignment horizontal="center" vertical="center"/>
      <protection locked="0"/>
    </xf>
    <xf numFmtId="10" fontId="42" fillId="22" borderId="124"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211" xfId="39" applyNumberFormat="1" applyFont="1" applyFill="1" applyBorder="1" applyAlignment="1" applyProtection="1">
      <alignment vertical="center"/>
      <protection locked="0"/>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5" borderId="211" xfId="38" applyNumberFormat="1" applyFont="1" applyFill="1" applyBorder="1" applyAlignment="1" applyProtection="1">
      <alignment vertical="center"/>
      <protection locked="0"/>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0" fontId="44" fillId="25" borderId="75" xfId="38" applyNumberFormat="1" applyFont="1" applyFill="1" applyBorder="1" applyAlignment="1" applyProtection="1">
      <alignment vertical="center"/>
      <protection locked="0"/>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42" fillId="0" borderId="210" xfId="0" applyFont="1" applyBorder="1" applyAlignment="1">
      <alignment horizontal="center" vertical="center" wrapText="1"/>
    </xf>
    <xf numFmtId="172" fontId="42" fillId="9" borderId="210" xfId="39" applyNumberFormat="1" applyFont="1" applyFill="1" applyBorder="1" applyAlignment="1" applyProtection="1">
      <alignment horizontal="center" vertical="center" wrapText="1"/>
      <protection locked="0"/>
    </xf>
    <xf numFmtId="172" fontId="42" fillId="9" borderId="210" xfId="39" applyNumberFormat="1" applyFont="1" applyFill="1" applyBorder="1" applyAlignment="1" applyProtection="1">
      <alignment vertical="center"/>
      <protection locked="0"/>
    </xf>
    <xf numFmtId="172" fontId="42" fillId="11" borderId="210" xfId="39" applyNumberFormat="1" applyFont="1" applyFill="1" applyBorder="1" applyAlignment="1" applyProtection="1">
      <alignment vertical="center"/>
      <protection locked="0"/>
    </xf>
    <xf numFmtId="0" fontId="42" fillId="0" borderId="211" xfId="0" applyFont="1" applyBorder="1" applyAlignment="1">
      <alignment horizontal="center" vertical="center" wrapText="1"/>
    </xf>
    <xf numFmtId="172" fontId="42" fillId="9" borderId="211" xfId="39" applyNumberFormat="1" applyFont="1" applyFill="1" applyBorder="1" applyAlignment="1" applyProtection="1">
      <alignment horizontal="center" vertical="center" wrapText="1"/>
      <protection locked="0"/>
    </xf>
    <xf numFmtId="172" fontId="42" fillId="9" borderId="211" xfId="39" applyNumberFormat="1" applyFont="1" applyFill="1" applyBorder="1" applyAlignment="1" applyProtection="1">
      <alignment vertical="center"/>
      <protection locked="0"/>
    </xf>
    <xf numFmtId="172" fontId="42" fillId="11" borderId="211" xfId="39" applyNumberFormat="1" applyFont="1" applyFill="1" applyBorder="1" applyAlignment="1" applyProtection="1">
      <alignment vertical="center"/>
      <protection locked="0"/>
    </xf>
    <xf numFmtId="172" fontId="42" fillId="9" borderId="215" xfId="39" applyNumberFormat="1" applyFont="1" applyFill="1" applyBorder="1" applyAlignment="1" applyProtection="1">
      <alignment vertical="center"/>
      <protection locked="0"/>
    </xf>
    <xf numFmtId="172" fontId="42" fillId="9" borderId="219" xfId="39" applyNumberFormat="1" applyFont="1" applyFill="1" applyBorder="1" applyAlignment="1" applyProtection="1">
      <alignment vertical="center"/>
      <protection locked="0"/>
    </xf>
    <xf numFmtId="0" fontId="42" fillId="0" borderId="212" xfId="0" applyFont="1" applyBorder="1" applyAlignment="1">
      <alignment horizontal="center" vertical="center" wrapText="1"/>
    </xf>
    <xf numFmtId="172" fontId="42" fillId="9" borderId="212" xfId="39" applyNumberFormat="1" applyFont="1" applyFill="1" applyBorder="1" applyAlignment="1" applyProtection="1">
      <alignment horizontal="center" vertical="center" wrapText="1"/>
      <protection locked="0"/>
    </xf>
    <xf numFmtId="172" fontId="42" fillId="9" borderId="212" xfId="39" applyNumberFormat="1" applyFont="1" applyFill="1" applyBorder="1" applyAlignment="1" applyProtection="1">
      <alignment vertical="center"/>
      <protection locked="0"/>
    </xf>
    <xf numFmtId="172" fontId="42" fillId="12" borderId="212" xfId="39" applyNumberFormat="1" applyFont="1" applyFill="1" applyBorder="1" applyAlignment="1" applyProtection="1">
      <alignment vertical="center"/>
    </xf>
    <xf numFmtId="172" fontId="42" fillId="9" borderId="217" xfId="39" applyNumberFormat="1" applyFont="1" applyFill="1" applyBorder="1" applyAlignment="1" applyProtection="1">
      <alignment vertical="center"/>
      <protection locked="0"/>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2" borderId="123" xfId="39" applyNumberFormat="1" applyFont="1" applyFill="1" applyBorder="1" applyAlignment="1" applyProtection="1">
      <alignment horizontal="center" vertical="center" wrapText="1"/>
    </xf>
    <xf numFmtId="172" fontId="44" fillId="12" borderId="105" xfId="39" applyNumberFormat="1" applyFont="1" applyFill="1" applyBorder="1" applyAlignment="1" applyProtection="1">
      <alignment horizontal="center" vertical="center" wrapText="1"/>
    </xf>
    <xf numFmtId="172" fontId="44" fillId="12" borderId="120" xfId="39" applyNumberFormat="1" applyFont="1" applyFill="1" applyBorder="1" applyAlignment="1" applyProtection="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167" fontId="44" fillId="12" borderId="215" xfId="0" applyNumberFormat="1" applyFont="1" applyFill="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67" fontId="44" fillId="12" borderId="217" xfId="0" applyNumberFormat="1" applyFont="1" applyFill="1" applyBorder="1" applyAlignment="1">
      <alignment horizontal="center" vertical="center" wrapText="1"/>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0"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6"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172" fontId="44" fillId="12" borderId="124" xfId="39" applyNumberFormat="1" applyFont="1" applyFill="1" applyBorder="1" applyAlignment="1" applyProtection="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172" fontId="44" fillId="12" borderId="212" xfId="39" applyNumberFormat="1" applyFont="1" applyFill="1" applyBorder="1" applyAlignment="1" applyProtection="1">
      <alignment horizontal="center" vertical="center" wrapText="1"/>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4" xfId="15" applyFont="1" applyBorder="1" applyAlignment="1">
      <alignment horizontal="center" vertical="center" wrapText="1"/>
    </xf>
    <xf numFmtId="0" fontId="68" fillId="0" borderId="235" xfId="15" applyFont="1" applyBorder="1" applyAlignment="1">
      <alignment horizontal="center" vertical="center" wrapText="1"/>
    </xf>
    <xf numFmtId="0" fontId="68" fillId="0" borderId="236" xfId="15" applyFont="1" applyBorder="1" applyAlignment="1">
      <alignment horizontal="center" vertical="center" wrapText="1"/>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7" fillId="9" borderId="241" xfId="15" applyFont="1" applyFill="1" applyBorder="1" applyAlignment="1">
      <alignment horizontal="center" vertical="center" wrapText="1"/>
    </xf>
    <xf numFmtId="0" fontId="68" fillId="20" borderId="242" xfId="15" applyFont="1" applyFill="1" applyBorder="1" applyAlignment="1" applyProtection="1">
      <alignment horizontal="center" vertical="center" wrapText="1"/>
      <protection locked="0"/>
    </xf>
    <xf numFmtId="175" fontId="68" fillId="12" borderId="242" xfId="38" applyNumberFormat="1" applyFont="1" applyFill="1" applyBorder="1" applyAlignment="1">
      <alignment horizontal="center" vertical="center" wrapText="1"/>
    </xf>
    <xf numFmtId="0" fontId="68" fillId="20" borderId="243" xfId="15" applyFont="1" applyFill="1" applyBorder="1" applyAlignment="1" applyProtection="1">
      <alignment horizontal="center" vertical="center" wrapText="1"/>
      <protection locked="0"/>
    </xf>
    <xf numFmtId="175" fontId="68" fillId="19" borderId="243" xfId="38" applyNumberFormat="1" applyFont="1" applyFill="1" applyBorder="1" applyAlignment="1">
      <alignment horizontal="center" vertical="center" wrapText="1"/>
    </xf>
    <xf numFmtId="0" fontId="68" fillId="20" borderId="244" xfId="15" applyFont="1" applyFill="1" applyBorder="1" applyAlignment="1" applyProtection="1">
      <alignment horizontal="center" vertical="center" wrapText="1"/>
      <protection locked="0"/>
    </xf>
    <xf numFmtId="175" fontId="68" fillId="19" borderId="244" xfId="38" applyNumberFormat="1" applyFont="1" applyFill="1" applyBorder="1" applyAlignment="1">
      <alignment horizontal="center" vertical="center" wrapText="1"/>
    </xf>
    <xf numFmtId="0" fontId="68" fillId="0" borderId="245" xfId="15" applyFont="1" applyBorder="1" applyAlignment="1">
      <alignment horizontal="center" vertical="center" wrapText="1"/>
    </xf>
    <xf numFmtId="0" fontId="67" fillId="9" borderId="246" xfId="15" applyFont="1" applyFill="1" applyBorder="1" applyAlignment="1">
      <alignment horizontal="center" vertical="center" wrapText="1"/>
    </xf>
    <xf numFmtId="0" fontId="67" fillId="9" borderId="247" xfId="15" applyFont="1" applyFill="1" applyBorder="1" applyAlignment="1">
      <alignment horizontal="center" vertical="center" wrapText="1"/>
    </xf>
    <xf numFmtId="0" fontId="67" fillId="9" borderId="248" xfId="15" applyFont="1" applyFill="1" applyBorder="1" applyAlignment="1">
      <alignment horizontal="center" vertical="center" wrapText="1"/>
    </xf>
    <xf numFmtId="0" fontId="98" fillId="0" borderId="240" xfId="30" applyFont="1" applyBorder="1" applyAlignment="1">
      <alignment horizontal="center" vertical="center" wrapText="1"/>
    </xf>
    <xf numFmtId="0" fontId="98" fillId="0" borderId="243" xfId="30" applyFont="1" applyBorder="1" applyAlignment="1">
      <alignment horizontal="center" vertical="center" wrapText="1"/>
    </xf>
    <xf numFmtId="0" fontId="98" fillId="0" borderId="244" xfId="30" applyFont="1" applyBorder="1" applyAlignment="1">
      <alignment horizontal="center" vertical="center" wrapText="1"/>
    </xf>
    <xf numFmtId="3" fontId="68" fillId="0" borderId="249" xfId="15" applyNumberFormat="1" applyFont="1" applyBorder="1" applyAlignment="1">
      <alignment horizontal="center" vertical="center" wrapText="1"/>
    </xf>
    <xf numFmtId="0" fontId="68" fillId="20" borderId="250" xfId="15" applyFont="1" applyFill="1" applyBorder="1" applyAlignment="1" applyProtection="1">
      <alignment horizontal="center" vertical="center" wrapText="1"/>
      <protection locked="0"/>
    </xf>
    <xf numFmtId="175" fontId="68" fillId="19" borderId="249" xfId="38" applyNumberFormat="1" applyFont="1" applyFill="1" applyBorder="1" applyAlignment="1">
      <alignment horizontal="center" vertical="center" wrapText="1"/>
    </xf>
    <xf numFmtId="0" fontId="67" fillId="9" borderId="237" xfId="15" applyFont="1" applyFill="1" applyBorder="1" applyAlignment="1">
      <alignment horizontal="center" vertical="center" wrapText="1"/>
    </xf>
    <xf numFmtId="0" fontId="67" fillId="9" borderId="239" xfId="15" applyFont="1" applyFill="1" applyBorder="1" applyAlignment="1">
      <alignment horizontal="center" vertical="center" wrapText="1"/>
    </xf>
    <xf numFmtId="0" fontId="126"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0" fillId="0" borderId="0" xfId="39" applyNumberFormat="1" applyFont="1" applyAlignment="1">
      <alignment horizontal="center" vertical="center" wrapText="1"/>
    </xf>
    <xf numFmtId="173" fontId="44" fillId="12" borderId="72" xfId="39" applyNumberFormat="1" applyFont="1" applyFill="1" applyBorder="1" applyAlignment="1">
      <alignment horizontal="center" vertical="center" wrapText="1"/>
    </xf>
    <xf numFmtId="173" fontId="44" fillId="12" borderId="71" xfId="0" applyNumberFormat="1" applyFont="1" applyFill="1" applyBorder="1" applyAlignment="1">
      <alignment horizontal="center" vertical="center" wrapText="1"/>
    </xf>
    <xf numFmtId="173" fontId="44" fillId="12" borderId="33" xfId="39" applyNumberFormat="1" applyFont="1" applyFill="1" applyBorder="1" applyAlignment="1">
      <alignment horizontal="center" vertical="center" wrapText="1"/>
    </xf>
    <xf numFmtId="173" fontId="39" fillId="20" borderId="71" xfId="0" applyNumberFormat="1" applyFont="1" applyFill="1" applyBorder="1" applyProtection="1">
      <protection locked="0"/>
    </xf>
    <xf numFmtId="173" fontId="44" fillId="12" borderId="62" xfId="39" applyNumberFormat="1" applyFont="1" applyFill="1" applyBorder="1" applyAlignment="1">
      <alignment horizontal="center" vertical="center" wrapText="1"/>
    </xf>
    <xf numFmtId="173" fontId="39" fillId="9" borderId="65" xfId="0" applyNumberFormat="1" applyFont="1" applyFill="1" applyBorder="1" applyAlignment="1" applyProtection="1">
      <alignment vertical="center"/>
      <protection locked="0"/>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0" fillId="9" borderId="62" xfId="0" applyNumberFormat="1" applyFont="1" applyFill="1" applyBorder="1" applyAlignment="1" applyProtection="1">
      <alignment horizontal="center" vertical="center" wrapText="1"/>
      <protection locked="0"/>
    </xf>
    <xf numFmtId="1" fontId="40" fillId="9" borderId="71" xfId="0" applyNumberFormat="1" applyFont="1" applyFill="1" applyBorder="1" applyAlignment="1" applyProtection="1">
      <alignment horizontal="center" vertical="center" wrapText="1"/>
      <protection locked="0"/>
    </xf>
    <xf numFmtId="1" fontId="40" fillId="9" borderId="65" xfId="0" applyNumberFormat="1" applyFont="1" applyFill="1" applyBorder="1" applyAlignment="1" applyProtection="1">
      <alignment horizontal="center" vertical="center" wrapText="1"/>
      <protection locked="0"/>
    </xf>
    <xf numFmtId="173" fontId="40" fillId="9" borderId="119" xfId="0" applyNumberFormat="1" applyFont="1" applyFill="1" applyBorder="1" applyAlignment="1" applyProtection="1">
      <alignment horizontal="center" vertical="center" wrapText="1"/>
      <protection locked="0"/>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51" fillId="0" borderId="204" xfId="15" applyFont="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172" fontId="96" fillId="31" borderId="204" xfId="39" applyNumberFormat="1" applyFont="1" applyFill="1" applyBorder="1" applyAlignment="1">
      <alignment horizontal="center" vertical="center" wrapText="1"/>
    </xf>
    <xf numFmtId="165" fontId="96" fillId="31" borderId="204" xfId="39" applyFont="1" applyFill="1" applyBorder="1" applyAlignment="1">
      <alignment vertical="center"/>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57" xfId="0" applyFont="1" applyFill="1" applyBorder="1" applyAlignment="1">
      <alignment horizontal="center" vertical="center" wrapText="1"/>
    </xf>
    <xf numFmtId="0" fontId="40" fillId="9" borderId="258" xfId="0" applyFont="1" applyFill="1" applyBorder="1" applyAlignment="1">
      <alignment horizontal="center" vertical="center" wrapText="1"/>
    </xf>
    <xf numFmtId="0" fontId="40" fillId="9" borderId="259"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3" xfId="39" applyNumberFormat="1" applyFont="1" applyFill="1" applyBorder="1" applyAlignment="1" applyProtection="1">
      <alignment horizontal="center" vertical="center" wrapText="1"/>
      <protection locked="0"/>
    </xf>
    <xf numFmtId="172" fontId="44" fillId="11" borderId="264" xfId="39" applyNumberFormat="1" applyFont="1" applyFill="1" applyBorder="1" applyAlignment="1" applyProtection="1">
      <alignment horizontal="center" vertical="center" wrapText="1"/>
      <protection locked="0"/>
    </xf>
    <xf numFmtId="169" fontId="51" fillId="0" borderId="0" xfId="46" applyFont="1" applyFill="1" applyBorder="1">
      <alignment vertical="top"/>
    </xf>
    <xf numFmtId="0" fontId="80" fillId="0" borderId="213" xfId="0" applyFont="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65" xfId="38" applyFont="1" applyFill="1" applyBorder="1" applyAlignment="1">
      <alignment horizontal="center" vertical="center" wrapText="1"/>
    </xf>
    <xf numFmtId="0" fontId="68" fillId="20" borderId="266" xfId="15" applyFont="1" applyFill="1" applyBorder="1" applyAlignment="1" applyProtection="1">
      <alignment horizontal="center" vertical="center" wrapText="1"/>
      <protection locked="0"/>
    </xf>
    <xf numFmtId="0" fontId="67" fillId="9" borderId="267" xfId="15" applyFont="1" applyFill="1" applyBorder="1" applyAlignment="1">
      <alignment vertical="center" wrapText="1"/>
    </xf>
    <xf numFmtId="0" fontId="67" fillId="9" borderId="268" xfId="15" applyFont="1" applyFill="1" applyBorder="1" applyAlignment="1">
      <alignment vertical="center" wrapText="1"/>
    </xf>
    <xf numFmtId="0" fontId="68" fillId="0" borderId="269" xfId="15" applyFont="1" applyBorder="1" applyAlignment="1">
      <alignment horizontal="center" vertical="center" wrapText="1"/>
    </xf>
    <xf numFmtId="0" fontId="68" fillId="0" borderId="270" xfId="15" applyFont="1" applyBorder="1" applyAlignment="1">
      <alignment horizontal="center" vertical="center" wrapText="1"/>
    </xf>
    <xf numFmtId="0" fontId="67" fillId="9" borderId="271" xfId="15" applyFont="1" applyFill="1" applyBorder="1" applyAlignment="1">
      <alignment horizontal="center" vertical="center" wrapText="1"/>
    </xf>
    <xf numFmtId="0" fontId="67" fillId="9" borderId="272" xfId="15" applyFont="1" applyFill="1" applyBorder="1" applyAlignment="1">
      <alignment horizontal="center" vertical="center" wrapText="1"/>
    </xf>
    <xf numFmtId="0" fontId="67" fillId="9" borderId="273" xfId="15" applyFont="1" applyFill="1" applyBorder="1" applyAlignment="1">
      <alignment horizontal="center" vertical="center" wrapText="1"/>
    </xf>
    <xf numFmtId="0" fontId="68" fillId="0" borderId="267" xfId="15" applyFont="1" applyBorder="1" applyAlignment="1">
      <alignment horizontal="center" vertical="center" wrapText="1"/>
    </xf>
    <xf numFmtId="0" fontId="68" fillId="0" borderId="274" xfId="15" applyFont="1" applyBorder="1" applyAlignment="1">
      <alignment horizontal="center" vertical="center" wrapText="1"/>
    </xf>
    <xf numFmtId="167" fontId="68" fillId="0" borderId="274" xfId="15" applyNumberFormat="1" applyFont="1" applyBorder="1" applyAlignment="1">
      <alignment horizontal="center" vertical="center" wrapText="1"/>
    </xf>
    <xf numFmtId="0" fontId="68" fillId="0" borderId="268" xfId="15" applyFont="1" applyBorder="1" applyAlignment="1">
      <alignment horizontal="center" vertical="center" wrapText="1"/>
    </xf>
    <xf numFmtId="0" fontId="68" fillId="0" borderId="275"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76" xfId="15" applyFont="1" applyBorder="1" applyAlignment="1">
      <alignment horizontal="center" vertical="center" wrapText="1"/>
    </xf>
    <xf numFmtId="167" fontId="68" fillId="0" borderId="276" xfId="15" applyNumberFormat="1" applyFont="1" applyBorder="1" applyAlignment="1">
      <alignment horizontal="center" vertical="center" wrapText="1"/>
    </xf>
    <xf numFmtId="0" fontId="67" fillId="9" borderId="269" xfId="15" applyFont="1" applyFill="1" applyBorder="1" applyAlignment="1">
      <alignment horizontal="center" vertical="center" wrapText="1"/>
    </xf>
    <xf numFmtId="0" fontId="67" fillId="9" borderId="270" xfId="15" applyFont="1" applyFill="1" applyBorder="1" applyAlignment="1">
      <alignment horizontal="center" vertical="center" wrapText="1"/>
    </xf>
    <xf numFmtId="0" fontId="68" fillId="20" borderId="267" xfId="15" applyFont="1" applyFill="1" applyBorder="1" applyAlignment="1" applyProtection="1">
      <alignment horizontal="center" vertical="center" wrapText="1"/>
      <protection locked="0"/>
    </xf>
    <xf numFmtId="175" fontId="68" fillId="12" borderId="268" xfId="38" applyNumberFormat="1" applyFont="1" applyFill="1" applyBorder="1" applyAlignment="1">
      <alignment horizontal="center" vertical="center" wrapText="1"/>
    </xf>
    <xf numFmtId="0" fontId="68" fillId="20" borderId="275"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69" xfId="15" applyFont="1" applyFill="1" applyBorder="1" applyAlignment="1" applyProtection="1">
      <alignment horizontal="center" vertical="center" wrapText="1"/>
      <protection locked="0"/>
    </xf>
    <xf numFmtId="175" fontId="68" fillId="19" borderId="270"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77" xfId="30" applyFont="1" applyFill="1" applyBorder="1" applyAlignment="1">
      <alignment horizontal="center" vertical="center" wrapText="1"/>
    </xf>
    <xf numFmtId="0" fontId="98" fillId="0" borderId="278" xfId="30" applyFont="1" applyFill="1" applyBorder="1" applyAlignment="1">
      <alignment horizontal="center" vertical="center" wrapText="1"/>
    </xf>
    <xf numFmtId="0" fontId="98" fillId="0" borderId="279" xfId="30" applyFont="1" applyFill="1" applyBorder="1" applyAlignment="1">
      <alignment horizontal="center" vertical="center" wrapText="1"/>
    </xf>
    <xf numFmtId="0" fontId="67" fillId="9" borderId="234" xfId="15" applyFont="1" applyFill="1" applyBorder="1" applyAlignment="1">
      <alignment vertical="center" wrapText="1"/>
    </xf>
    <xf numFmtId="0" fontId="67" fillId="9" borderId="280"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4" xfId="30"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9" fontId="68" fillId="19" borderId="248"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6" xfId="15" applyFont="1" applyBorder="1" applyAlignment="1">
      <alignment horizontal="center" vertical="center" wrapText="1"/>
    </xf>
    <xf numFmtId="0" fontId="68" fillId="0" borderId="247" xfId="15" applyFont="1" applyBorder="1" applyAlignment="1">
      <alignment horizontal="center" vertical="center" wrapText="1"/>
    </xf>
    <xf numFmtId="3" fontId="68" fillId="0" borderId="248" xfId="15" applyNumberFormat="1" applyFont="1" applyBorder="1" applyAlignment="1">
      <alignment horizontal="center" vertical="center" wrapText="1"/>
    </xf>
    <xf numFmtId="0" fontId="68" fillId="0" borderId="281" xfId="15" applyFont="1" applyBorder="1" applyAlignment="1">
      <alignment horizontal="center" vertical="center" wrapText="1"/>
    </xf>
    <xf numFmtId="0" fontId="68" fillId="0" borderId="280" xfId="15" applyFont="1" applyBorder="1" applyAlignment="1">
      <alignment horizontal="center" vertical="center" wrapText="1"/>
    </xf>
    <xf numFmtId="167" fontId="68" fillId="0" borderId="238" xfId="15" applyNumberFormat="1" applyFont="1" applyBorder="1" applyAlignment="1">
      <alignment horizontal="center" vertical="center" wrapText="1"/>
    </xf>
    <xf numFmtId="0" fontId="68" fillId="20" borderId="234" xfId="15" applyFont="1" applyFill="1" applyBorder="1" applyAlignment="1" applyProtection="1">
      <alignment horizontal="center" vertical="center" wrapText="1"/>
      <protection locked="0"/>
    </xf>
    <xf numFmtId="175" fontId="68" fillId="12" borderId="280" xfId="38" applyNumberFormat="1" applyFont="1" applyFill="1" applyBorder="1" applyAlignment="1">
      <alignment horizontal="center" vertical="center" wrapText="1"/>
    </xf>
    <xf numFmtId="0" fontId="68" fillId="20" borderId="235" xfId="15" applyFont="1" applyFill="1" applyBorder="1" applyAlignment="1" applyProtection="1">
      <alignment horizontal="center" vertical="center" wrapText="1"/>
      <protection locked="0"/>
    </xf>
    <xf numFmtId="175" fontId="68" fillId="19" borderId="236" xfId="38" applyNumberFormat="1" applyFont="1" applyFill="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9" borderId="239" xfId="38" applyNumberFormat="1" applyFont="1" applyFill="1" applyBorder="1" applyAlignment="1">
      <alignment horizontal="center" vertical="center" wrapText="1"/>
    </xf>
    <xf numFmtId="0" fontId="98" fillId="0" borderId="240" xfId="30" applyFont="1" applyFill="1" applyBorder="1" applyAlignment="1">
      <alignment horizontal="center" vertical="center" wrapText="1"/>
    </xf>
    <xf numFmtId="0" fontId="98" fillId="0" borderId="243" xfId="30" applyFont="1" applyFill="1" applyBorder="1" applyAlignment="1">
      <alignment horizontal="center" vertical="center" wrapText="1"/>
    </xf>
    <xf numFmtId="175" fontId="68" fillId="0" borderId="236" xfId="15" applyNumberFormat="1" applyFont="1" applyBorder="1" applyAlignment="1">
      <alignment horizontal="center" vertical="center" wrapText="1"/>
    </xf>
    <xf numFmtId="175" fontId="68" fillId="0" borderId="239" xfId="38" applyNumberFormat="1" applyFont="1" applyBorder="1" applyAlignment="1">
      <alignment horizontal="center" vertical="center" wrapText="1"/>
    </xf>
    <xf numFmtId="175" fontId="68" fillId="19" borderId="280" xfId="38" applyNumberFormat="1" applyFont="1" applyFill="1" applyBorder="1" applyAlignment="1">
      <alignment horizontal="center" vertical="center" wrapText="1"/>
    </xf>
    <xf numFmtId="175" fontId="68" fillId="20" borderId="235" xfId="38" applyNumberFormat="1" applyFont="1" applyFill="1" applyBorder="1" applyAlignment="1" applyProtection="1">
      <alignment horizontal="center" vertical="center" wrapText="1"/>
      <protection locked="0"/>
    </xf>
    <xf numFmtId="175" fontId="68" fillId="20" borderId="237" xfId="38" applyNumberFormat="1" applyFont="1" applyFill="1" applyBorder="1" applyAlignment="1" applyProtection="1">
      <alignment horizontal="center" vertical="center" wrapText="1"/>
      <protection locked="0"/>
    </xf>
    <xf numFmtId="167" fontId="68" fillId="0" borderId="239" xfId="15" applyNumberFormat="1" applyFont="1" applyBorder="1" applyAlignment="1">
      <alignment horizontal="center" vertical="center" wrapText="1"/>
    </xf>
    <xf numFmtId="167" fontId="68" fillId="0" borderId="281" xfId="15" applyNumberFormat="1" applyFont="1" applyBorder="1" applyAlignment="1">
      <alignment horizontal="center" vertical="center" wrapText="1"/>
    </xf>
    <xf numFmtId="167" fontId="68" fillId="20" borderId="234" xfId="15" applyNumberFormat="1" applyFont="1" applyFill="1" applyBorder="1" applyAlignment="1" applyProtection="1">
      <alignment horizontal="center" vertical="center" wrapText="1"/>
      <protection locked="0"/>
    </xf>
    <xf numFmtId="167" fontId="68" fillId="20" borderId="237" xfId="15" applyNumberFormat="1" applyFont="1" applyFill="1" applyBorder="1" applyAlignment="1" applyProtection="1">
      <alignment horizontal="center" vertical="center" wrapText="1"/>
      <protection locked="0"/>
    </xf>
    <xf numFmtId="167" fontId="68" fillId="0" borderId="247" xfId="15" applyNumberFormat="1" applyFont="1" applyBorder="1" applyAlignment="1">
      <alignment horizontal="center" vertical="center" wrapText="1"/>
    </xf>
    <xf numFmtId="175" fontId="68" fillId="19" borderId="248"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48" xfId="15" applyNumberFormat="1" applyFont="1" applyBorder="1" applyAlignment="1">
      <alignment horizontal="center" vertical="center" wrapText="1"/>
    </xf>
    <xf numFmtId="9" fontId="68" fillId="0" borderId="248" xfId="38" applyFont="1" applyBorder="1" applyAlignment="1">
      <alignment horizontal="center" vertical="center" wrapText="1"/>
    </xf>
    <xf numFmtId="9" fontId="68" fillId="20" borderId="246" xfId="15" applyNumberFormat="1" applyFont="1" applyFill="1" applyBorder="1" applyAlignment="1" applyProtection="1">
      <alignment horizontal="center" vertical="center" wrapText="1"/>
      <protection locked="0"/>
    </xf>
    <xf numFmtId="0" fontId="68" fillId="5" borderId="281" xfId="15" applyFont="1" applyFill="1" applyBorder="1" applyAlignment="1">
      <alignment horizontal="center" vertical="center" wrapText="1"/>
    </xf>
    <xf numFmtId="3" fontId="68" fillId="0" borderId="280" xfId="57" applyNumberFormat="1" applyFont="1" applyBorder="1" applyAlignment="1">
      <alignment horizontal="center" vertical="center" wrapText="1"/>
    </xf>
    <xf numFmtId="3" fontId="68" fillId="0" borderId="239" xfId="57" applyNumberFormat="1" applyFont="1" applyBorder="1" applyAlignment="1">
      <alignment horizontal="center" vertical="center" wrapText="1"/>
    </xf>
    <xf numFmtId="167" fontId="68" fillId="0" borderId="280" xfId="57" applyNumberFormat="1" applyFont="1" applyBorder="1" applyAlignment="1">
      <alignment horizontal="center" vertical="center" wrapText="1"/>
    </xf>
    <xf numFmtId="167" fontId="68" fillId="0" borderId="236" xfId="57" applyNumberFormat="1" applyFont="1" applyBorder="1" applyAlignment="1">
      <alignment horizontal="center" vertical="center" wrapText="1"/>
    </xf>
    <xf numFmtId="167" fontId="68" fillId="0" borderId="236" xfId="15" applyNumberFormat="1" applyFont="1" applyBorder="1" applyAlignment="1">
      <alignment horizontal="center" vertical="center" wrapText="1"/>
    </xf>
    <xf numFmtId="167" fontId="68" fillId="20" borderId="235" xfId="15" applyNumberFormat="1" applyFont="1" applyFill="1" applyBorder="1" applyAlignment="1" applyProtection="1">
      <alignment horizontal="center" vertical="center" wrapText="1"/>
      <protection locked="0"/>
    </xf>
    <xf numFmtId="9" fontId="68" fillId="0" borderId="236" xfId="15" applyNumberFormat="1" applyFont="1" applyBorder="1" applyAlignment="1">
      <alignment horizontal="center" vertical="center" wrapText="1"/>
    </xf>
    <xf numFmtId="9" fontId="68" fillId="0" borderId="282" xfId="15" applyNumberFormat="1" applyFont="1" applyBorder="1" applyAlignment="1">
      <alignment horizontal="center" vertical="center" wrapText="1"/>
    </xf>
    <xf numFmtId="9" fontId="68" fillId="20" borderId="235" xfId="38" applyFont="1" applyFill="1" applyBorder="1" applyAlignment="1" applyProtection="1">
      <alignment horizontal="center" vertical="center" wrapText="1"/>
      <protection locked="0"/>
    </xf>
    <xf numFmtId="166" fontId="68" fillId="20" borderId="237" xfId="15" applyNumberFormat="1" applyFont="1" applyFill="1" applyBorder="1" applyAlignment="1" applyProtection="1">
      <alignment horizontal="center" vertical="center" wrapText="1"/>
      <protection locked="0"/>
    </xf>
    <xf numFmtId="9" fontId="68" fillId="0" borderId="280" xfId="15" applyNumberFormat="1" applyFont="1" applyBorder="1" applyAlignment="1">
      <alignment horizontal="center" vertical="center" wrapText="1"/>
    </xf>
    <xf numFmtId="9" fontId="68" fillId="0" borderId="239" xfId="15" applyNumberFormat="1" applyFont="1" applyBorder="1" applyAlignment="1">
      <alignment horizontal="center" vertical="center" wrapText="1"/>
    </xf>
    <xf numFmtId="9" fontId="68" fillId="20" borderId="234" xfId="38" applyFont="1" applyFill="1" applyBorder="1" applyAlignment="1" applyProtection="1">
      <alignment horizontal="center" vertical="center" wrapText="1"/>
      <protection locked="0"/>
    </xf>
    <xf numFmtId="9" fontId="68" fillId="20" borderId="237" xfId="38" applyFont="1" applyFill="1" applyBorder="1" applyAlignment="1" applyProtection="1">
      <alignment horizontal="center" vertical="center" wrapText="1"/>
      <protection locked="0"/>
    </xf>
    <xf numFmtId="167" fontId="68" fillId="0" borderId="282" xfId="57" applyNumberFormat="1" applyFont="1" applyBorder="1" applyAlignment="1">
      <alignment horizontal="center" vertical="center" wrapText="1"/>
    </xf>
    <xf numFmtId="0" fontId="98" fillId="0" borderId="283" xfId="30" applyFont="1" applyFill="1" applyBorder="1" applyAlignment="1">
      <alignment horizontal="center" vertical="center" wrapText="1"/>
    </xf>
    <xf numFmtId="9" fontId="68" fillId="0" borderId="282" xfId="57" applyNumberFormat="1" applyFont="1" applyBorder="1" applyAlignment="1">
      <alignment horizontal="center" vertical="center" wrapText="1"/>
    </xf>
    <xf numFmtId="3" fontId="68" fillId="0" borderId="282" xfId="57" applyNumberFormat="1" applyFont="1" applyBorder="1" applyAlignment="1">
      <alignment horizontal="center" vertical="center" wrapText="1"/>
    </xf>
    <xf numFmtId="3" fontId="68" fillId="0" borderId="236" xfId="57" applyNumberFormat="1" applyFont="1" applyBorder="1" applyAlignment="1">
      <alignment horizontal="center" vertical="center" wrapText="1"/>
    </xf>
    <xf numFmtId="166" fontId="68" fillId="20" borderId="235" xfId="15" applyNumberFormat="1" applyFont="1" applyFill="1" applyBorder="1" applyAlignment="1" applyProtection="1">
      <alignment horizontal="center" vertical="center" wrapText="1"/>
      <protection locked="0"/>
    </xf>
    <xf numFmtId="9" fontId="68" fillId="0" borderId="280" xfId="38" applyFont="1" applyBorder="1" applyAlignment="1">
      <alignment horizontal="center" vertical="center" wrapText="1"/>
    </xf>
    <xf numFmtId="0" fontId="68" fillId="0" borderId="282"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49" fontId="0" fillId="0" borderId="0" xfId="0" applyNumberFormat="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172" fontId="51" fillId="11" borderId="72" xfId="39" applyNumberFormat="1" applyFont="1" applyFill="1" applyBorder="1" applyAlignment="1" applyProtection="1">
      <alignment horizontal="center" vertical="center" wrapText="1"/>
      <protection locked="0"/>
    </xf>
    <xf numFmtId="0" fontId="40" fillId="9" borderId="262" xfId="0" applyFont="1" applyFill="1" applyBorder="1" applyAlignment="1">
      <alignment horizontal="center" vertical="center" wrapText="1"/>
    </xf>
    <xf numFmtId="0" fontId="42" fillId="0" borderId="85" xfId="3" applyFont="1" applyBorder="1" applyAlignment="1" applyProtection="1">
      <alignment vertical="center"/>
      <protection locked="0"/>
    </xf>
    <xf numFmtId="49" fontId="42" fillId="11" borderId="86" xfId="3"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0" fontId="40" fillId="9" borderId="33" xfId="0" quotePrefix="1" applyFont="1" applyFill="1" applyBorder="1" applyAlignment="1">
      <alignment horizontal="center" vertical="center" wrapText="1"/>
    </xf>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49" fontId="42" fillId="20" borderId="86" xfId="3" quotePrefix="1" applyNumberFormat="1" applyFont="1" applyFill="1" applyBorder="1" applyAlignment="1" applyProtection="1">
      <alignment horizontal="left" vertical="top"/>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172" fontId="51" fillId="0" borderId="286" xfId="39" applyNumberFormat="1" applyFont="1" applyFill="1" applyBorder="1" applyAlignment="1" applyProtection="1">
      <alignment horizontal="center" vertical="center" wrapText="1"/>
      <protection locked="0"/>
    </xf>
    <xf numFmtId="0" fontId="154" fillId="0" borderId="0" xfId="0" applyFont="1"/>
    <xf numFmtId="0" fontId="40" fillId="9" borderId="287" xfId="0" applyFont="1" applyFill="1" applyBorder="1" applyAlignment="1">
      <alignment horizontal="center" vertical="center" wrapText="1"/>
    </xf>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pplyProtection="1">
      <alignment horizontal="center" vertical="center" wrapText="1"/>
      <protection locked="0"/>
    </xf>
    <xf numFmtId="173" fontId="44" fillId="19" borderId="66" xfId="0"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173" fontId="44" fillId="12" borderId="74" xfId="39" applyNumberFormat="1" applyFont="1" applyFill="1" applyBorder="1" applyAlignment="1">
      <alignment horizontal="center" vertical="center" wrapText="1"/>
    </xf>
    <xf numFmtId="173" fontId="44" fillId="12" borderId="76" xfId="39" applyNumberFormat="1" applyFont="1" applyFill="1" applyBorder="1" applyAlignment="1">
      <alignment horizontal="center" vertical="center" wrapText="1"/>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0" fillId="14" borderId="0" xfId="0" applyFill="1"/>
    <xf numFmtId="0" fontId="96" fillId="31" borderId="290" xfId="0" applyFont="1" applyFill="1" applyBorder="1" applyAlignment="1">
      <alignment wrapText="1"/>
    </xf>
    <xf numFmtId="0" fontId="96" fillId="31" borderId="290" xfId="0" applyFont="1" applyFill="1" applyBorder="1"/>
    <xf numFmtId="0" fontId="96" fillId="31" borderId="290" xfId="0" applyFont="1" applyFill="1" applyBorder="1" applyAlignment="1">
      <alignment horizontal="center" vertical="center" wrapText="1"/>
    </xf>
    <xf numFmtId="0" fontId="96" fillId="31" borderId="290" xfId="0" applyFont="1" applyFill="1" applyBorder="1" applyAlignment="1">
      <alignment vertical="center"/>
    </xf>
    <xf numFmtId="0" fontId="96" fillId="31" borderId="290" xfId="15" applyFont="1" applyFill="1" applyBorder="1" applyAlignment="1">
      <alignment vertical="center"/>
    </xf>
    <xf numFmtId="0" fontId="37" fillId="31" borderId="290" xfId="0" applyFont="1" applyFill="1" applyBorder="1"/>
    <xf numFmtId="0" fontId="96" fillId="31" borderId="204" xfId="0" applyFont="1" applyFill="1" applyBorder="1" applyAlignment="1">
      <alignment vertical="center"/>
    </xf>
    <xf numFmtId="0" fontId="96" fillId="31" borderId="290" xfId="28" applyFont="1" applyFill="1" applyBorder="1" applyAlignment="1">
      <alignment horizontal="center" vertical="center" wrapText="1"/>
    </xf>
    <xf numFmtId="0" fontId="152" fillId="29" borderId="204" xfId="0" applyFont="1" applyFill="1" applyBorder="1"/>
    <xf numFmtId="0" fontId="95" fillId="29" borderId="204" xfId="0" applyFont="1" applyFill="1" applyBorder="1"/>
    <xf numFmtId="0" fontId="156" fillId="14" borderId="204" xfId="0" applyFont="1" applyFill="1" applyBorder="1"/>
    <xf numFmtId="0" fontId="161" fillId="31" borderId="290" xfId="37" applyFont="1" applyFill="1" applyBorder="1" applyAlignment="1">
      <alignment vertical="center" wrapText="1"/>
    </xf>
    <xf numFmtId="0" fontId="96" fillId="31" borderId="290" xfId="0" applyFont="1" applyFill="1" applyBorder="1" applyAlignment="1">
      <alignment vertical="top" wrapText="1"/>
    </xf>
    <xf numFmtId="172" fontId="96" fillId="31" borderId="290" xfId="59" applyNumberFormat="1" applyFont="1" applyFill="1" applyBorder="1" applyAlignment="1">
      <alignment horizontal="center" vertical="center" wrapText="1"/>
    </xf>
    <xf numFmtId="173" fontId="96" fillId="31" borderId="290" xfId="59" applyNumberFormat="1" applyFont="1" applyFill="1" applyBorder="1" applyAlignment="1">
      <alignment vertical="center"/>
    </xf>
    <xf numFmtId="0" fontId="42" fillId="6" borderId="291" xfId="0" applyFont="1" applyFill="1" applyBorder="1" applyAlignment="1">
      <alignment horizontal="center" vertical="center"/>
    </xf>
    <xf numFmtId="0" fontId="51" fillId="14" borderId="292" xfId="0" applyFont="1" applyFill="1" applyBorder="1"/>
    <xf numFmtId="172" fontId="42" fillId="32" borderId="204" xfId="39" applyNumberFormat="1" applyFont="1" applyFill="1" applyBorder="1" applyAlignment="1" applyProtection="1">
      <alignment horizontal="center" vertical="center" wrapText="1"/>
      <protection locked="0"/>
    </xf>
    <xf numFmtId="172" fontId="42" fillId="32" borderId="294" xfId="39" applyNumberFormat="1" applyFont="1" applyFill="1" applyBorder="1" applyAlignment="1" applyProtection="1">
      <alignment horizontal="center" vertical="center" wrapText="1"/>
      <protection locked="0"/>
    </xf>
    <xf numFmtId="0" fontId="162" fillId="14" borderId="204" xfId="0" applyFont="1" applyFill="1" applyBorder="1"/>
    <xf numFmtId="0" fontId="96" fillId="31" borderId="290" xfId="3" applyFont="1" applyFill="1" applyBorder="1" applyAlignment="1">
      <alignment horizontal="center" vertical="center" wrapText="1"/>
    </xf>
    <xf numFmtId="0" fontId="67" fillId="6" borderId="297" xfId="15" applyFont="1" applyFill="1" applyBorder="1" applyAlignment="1">
      <alignment horizontal="center" vertical="center" wrapText="1"/>
    </xf>
    <xf numFmtId="0" fontId="67" fillId="6" borderId="298" xfId="15" applyFont="1" applyFill="1" applyBorder="1" applyAlignment="1">
      <alignment horizontal="center" vertical="center" wrapText="1"/>
    </xf>
    <xf numFmtId="0" fontId="68" fillId="6" borderId="295" xfId="15" applyFont="1" applyFill="1" applyBorder="1" applyAlignment="1" applyProtection="1">
      <alignment horizontal="center" vertical="center" wrapText="1"/>
      <protection locked="0"/>
    </xf>
    <xf numFmtId="175" fontId="68" fillId="6" borderId="296" xfId="38" applyNumberFormat="1" applyFont="1" applyFill="1" applyBorder="1" applyAlignment="1">
      <alignment horizontal="center" vertical="center" wrapText="1"/>
    </xf>
    <xf numFmtId="0" fontId="68" fillId="6" borderId="299" xfId="15" applyFont="1" applyFill="1" applyBorder="1" applyAlignment="1" applyProtection="1">
      <alignment horizontal="center" vertical="center" wrapText="1"/>
      <protection locked="0"/>
    </xf>
    <xf numFmtId="175" fontId="68" fillId="6" borderId="294" xfId="38" applyNumberFormat="1" applyFont="1" applyFill="1" applyBorder="1" applyAlignment="1">
      <alignment horizontal="center" vertical="center" wrapText="1"/>
    </xf>
    <xf numFmtId="0" fontId="68" fillId="6" borderId="297" xfId="15" applyFont="1" applyFill="1" applyBorder="1" applyAlignment="1" applyProtection="1">
      <alignment horizontal="center" vertical="center" wrapText="1"/>
      <protection locked="0"/>
    </xf>
    <xf numFmtId="175" fontId="68" fillId="6" borderId="298" xfId="38" applyNumberFormat="1" applyFont="1" applyFill="1" applyBorder="1" applyAlignment="1">
      <alignment horizontal="center" vertical="center" wrapText="1"/>
    </xf>
    <xf numFmtId="0" fontId="68" fillId="6" borderId="300" xfId="15" applyFont="1" applyFill="1" applyBorder="1" applyAlignment="1" applyProtection="1">
      <alignment horizontal="center" vertical="center" wrapText="1"/>
      <protection locked="0"/>
    </xf>
    <xf numFmtId="9" fontId="68" fillId="6" borderId="301" xfId="38" applyFont="1" applyFill="1" applyBorder="1" applyAlignment="1">
      <alignment horizontal="center" vertical="center" wrapText="1"/>
    </xf>
    <xf numFmtId="175" fontId="68" fillId="6" borderId="299" xfId="38" applyNumberFormat="1" applyFont="1" applyFill="1" applyBorder="1" applyAlignment="1" applyProtection="1">
      <alignment horizontal="center" vertical="center" wrapText="1"/>
      <protection locked="0"/>
    </xf>
    <xf numFmtId="175" fontId="68" fillId="6" borderId="297" xfId="38" applyNumberFormat="1" applyFont="1" applyFill="1" applyBorder="1" applyAlignment="1" applyProtection="1">
      <alignment horizontal="center" vertical="center" wrapText="1"/>
      <protection locked="0"/>
    </xf>
    <xf numFmtId="167" fontId="68" fillId="6" borderId="295" xfId="15" applyNumberFormat="1" applyFont="1" applyFill="1" applyBorder="1" applyAlignment="1" applyProtection="1">
      <alignment horizontal="center" vertical="center" wrapText="1"/>
      <protection locked="0"/>
    </xf>
    <xf numFmtId="167" fontId="68" fillId="6" borderId="297" xfId="15" applyNumberFormat="1" applyFont="1" applyFill="1" applyBorder="1" applyAlignment="1" applyProtection="1">
      <alignment horizontal="center" vertical="center" wrapText="1"/>
      <protection locked="0"/>
    </xf>
    <xf numFmtId="175" fontId="68" fillId="6" borderId="302" xfId="38" applyNumberFormat="1" applyFont="1" applyFill="1" applyBorder="1" applyAlignment="1">
      <alignment horizontal="center" vertical="center" wrapText="1"/>
    </xf>
    <xf numFmtId="9" fontId="68" fillId="6" borderId="300" xfId="15" applyNumberFormat="1" applyFont="1" applyFill="1" applyBorder="1" applyAlignment="1" applyProtection="1">
      <alignment horizontal="center" vertical="center" wrapText="1"/>
      <protection locked="0"/>
    </xf>
    <xf numFmtId="175" fontId="68" fillId="6" borderId="301" xfId="38" applyNumberFormat="1" applyFont="1" applyFill="1" applyBorder="1" applyAlignment="1">
      <alignment horizontal="center" vertical="center" wrapText="1"/>
    </xf>
    <xf numFmtId="167" fontId="68" fillId="6" borderId="299" xfId="15" applyNumberFormat="1" applyFont="1" applyFill="1" applyBorder="1" applyAlignment="1" applyProtection="1">
      <alignment horizontal="center" vertical="center" wrapText="1"/>
      <protection locked="0"/>
    </xf>
    <xf numFmtId="9" fontId="68" fillId="6" borderId="299" xfId="38" applyFont="1" applyFill="1" applyBorder="1" applyAlignment="1" applyProtection="1">
      <alignment horizontal="center" vertical="center" wrapText="1"/>
      <protection locked="0"/>
    </xf>
    <xf numFmtId="166" fontId="68" fillId="6" borderId="297" xfId="15" applyNumberFormat="1" applyFont="1" applyFill="1" applyBorder="1" applyAlignment="1" applyProtection="1">
      <alignment horizontal="center" vertical="center" wrapText="1"/>
      <protection locked="0"/>
    </xf>
    <xf numFmtId="9" fontId="68" fillId="6" borderId="295" xfId="38" applyFont="1" applyFill="1" applyBorder="1" applyAlignment="1" applyProtection="1">
      <alignment horizontal="center" vertical="center" wrapText="1"/>
      <protection locked="0"/>
    </xf>
    <xf numFmtId="9" fontId="68" fillId="6" borderId="297" xfId="38" applyFont="1" applyFill="1" applyBorder="1" applyAlignment="1" applyProtection="1">
      <alignment horizontal="center" vertical="center" wrapText="1"/>
      <protection locked="0"/>
    </xf>
    <xf numFmtId="166" fontId="68" fillId="6" borderId="299" xfId="15" applyNumberFormat="1" applyFont="1" applyFill="1" applyBorder="1" applyAlignment="1" applyProtection="1">
      <alignment horizontal="center" vertical="center" wrapText="1"/>
      <protection locked="0"/>
    </xf>
    <xf numFmtId="0" fontId="0" fillId="31" borderId="0" xfId="0" applyFill="1"/>
    <xf numFmtId="17" fontId="0" fillId="0" borderId="0" xfId="0" quotePrefix="1" applyNumberFormat="1"/>
    <xf numFmtId="0" fontId="0" fillId="0" borderId="0" xfId="0" quotePrefix="1"/>
    <xf numFmtId="172" fontId="42" fillId="16" borderId="64" xfId="39" applyNumberFormat="1" applyFont="1" applyFill="1" applyBorder="1" applyAlignment="1">
      <alignment horizontal="center" vertical="center" wrapText="1"/>
    </xf>
    <xf numFmtId="0" fontId="126" fillId="0" borderId="204" xfId="55" applyFont="1" applyBorder="1" applyAlignment="1">
      <alignment vertical="center" wrapText="1"/>
    </xf>
    <xf numFmtId="0" fontId="126" fillId="0" borderId="304" xfId="55" applyFont="1" applyBorder="1" applyAlignment="1">
      <alignment vertical="center" wrapText="1"/>
    </xf>
    <xf numFmtId="167" fontId="41" fillId="20" borderId="20" xfId="40" applyNumberFormat="1" applyFont="1" applyFill="1" applyBorder="1" applyAlignment="1" applyProtection="1">
      <alignment horizontal="left" vertical="top"/>
      <protection locked="0"/>
    </xf>
    <xf numFmtId="0" fontId="68" fillId="0" borderId="306" xfId="15" applyFont="1" applyBorder="1" applyAlignment="1">
      <alignment horizontal="center" vertical="center" wrapText="1"/>
    </xf>
    <xf numFmtId="0" fontId="68" fillId="20" borderId="306" xfId="15" applyFont="1" applyFill="1" applyBorder="1" applyAlignment="1" applyProtection="1">
      <alignment horizontal="center" vertical="center" wrapText="1"/>
      <protection locked="0"/>
    </xf>
    <xf numFmtId="0" fontId="68" fillId="6" borderId="307" xfId="15" applyFont="1" applyFill="1" applyBorder="1" applyAlignment="1" applyProtection="1">
      <alignment horizontal="center" vertical="center" wrapText="1"/>
      <protection locked="0"/>
    </xf>
    <xf numFmtId="0" fontId="163" fillId="22" borderId="308" xfId="0" applyFont="1" applyFill="1" applyBorder="1" applyAlignment="1">
      <alignment vertical="center" wrapText="1"/>
    </xf>
    <xf numFmtId="0" fontId="4" fillId="33" borderId="308" xfId="0" applyFont="1" applyFill="1" applyBorder="1" applyAlignment="1">
      <alignment horizontal="left" vertical="top" wrapText="1"/>
    </xf>
    <xf numFmtId="0" fontId="4" fillId="33" borderId="308" xfId="0" quotePrefix="1" applyFont="1" applyFill="1" applyBorder="1" applyAlignment="1">
      <alignment horizontal="left" vertical="top" wrapText="1"/>
    </xf>
    <xf numFmtId="0" fontId="144" fillId="28" borderId="152" xfId="0" applyFont="1" applyFill="1" applyBorder="1" applyAlignment="1">
      <alignment vertical="top"/>
    </xf>
    <xf numFmtId="0" fontId="144" fillId="28" borderId="0" xfId="0" applyFont="1" applyFill="1" applyAlignment="1">
      <alignment vertical="top"/>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60" fillId="14" borderId="0" xfId="15" applyFont="1" applyFill="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71" xfId="0" applyFont="1" applyBorder="1" applyAlignment="1">
      <alignment vertical="center" wrapText="1"/>
    </xf>
    <xf numFmtId="0" fontId="44" fillId="0" borderId="65" xfId="0" applyFont="1" applyBorder="1" applyAlignment="1">
      <alignment vertical="center" wrapText="1"/>
    </xf>
    <xf numFmtId="0" fontId="44" fillId="0" borderId="74" xfId="0" applyFont="1" applyBorder="1" applyAlignment="1">
      <alignment vertical="center" wrapText="1"/>
    </xf>
    <xf numFmtId="0" fontId="44" fillId="0" borderId="71" xfId="0" applyFont="1" applyBorder="1" applyAlignment="1">
      <alignment vertical="center"/>
    </xf>
    <xf numFmtId="0" fontId="42" fillId="0" borderId="74" xfId="0" applyFont="1" applyBorder="1" applyAlignment="1">
      <alignment horizontal="left" vertical="center" wrapText="1"/>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63" fillId="5" borderId="0" xfId="29" applyFont="1" applyFill="1" applyBorder="1" applyAlignment="1">
      <alignment horizontal="left"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39" fillId="0" borderId="71" xfId="0" applyFont="1" applyBorder="1" applyAlignment="1">
      <alignment horizontal="left" vertical="center" wrapText="1"/>
    </xf>
    <xf numFmtId="0" fontId="39" fillId="0" borderId="65" xfId="0" applyFont="1" applyBorder="1" applyAlignment="1">
      <alignment horizontal="left" vertical="center" wrapText="1"/>
    </xf>
    <xf numFmtId="0" fontId="59" fillId="0" borderId="0" xfId="15" applyFont="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39" fillId="0" borderId="66" xfId="0" applyFont="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9" fillId="0" borderId="33" xfId="0" applyFont="1" applyBorder="1" applyAlignment="1">
      <alignment horizontal="center" vertical="center"/>
    </xf>
    <xf numFmtId="0" fontId="38" fillId="9" borderId="66" xfId="15" applyFont="1" applyFill="1" applyBorder="1" applyAlignment="1">
      <alignment horizontal="center" vertical="center" wrapText="1"/>
    </xf>
    <xf numFmtId="0" fontId="39" fillId="0" borderId="33" xfId="0" applyFont="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0" fontId="63" fillId="0" borderId="0" xfId="0" applyFont="1" applyAlignment="1">
      <alignment vertical="center"/>
    </xf>
    <xf numFmtId="0" fontId="63" fillId="0" borderId="0" xfId="29" applyFont="1" applyFill="1" applyBorder="1" applyAlignment="1">
      <alignment horizontal="left" vertical="center" wrapText="1"/>
    </xf>
    <xf numFmtId="0" fontId="38" fillId="9" borderId="66" xfId="15" applyFont="1" applyFill="1" applyBorder="1" applyAlignment="1">
      <alignment horizontal="center" vertical="center" textRotation="90" wrapText="1"/>
    </xf>
    <xf numFmtId="0" fontId="38" fillId="9" borderId="66" xfId="3"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39" fillId="0" borderId="62" xfId="0" applyFont="1" applyBorder="1" applyAlignment="1">
      <alignment horizontal="left" vertical="center" wrapText="1"/>
    </xf>
    <xf numFmtId="0" fontId="40" fillId="9" borderId="120" xfId="0" applyFont="1" applyFill="1" applyBorder="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62" fillId="0" borderId="0" xfId="0" applyFont="1"/>
    <xf numFmtId="0" fontId="38" fillId="22" borderId="85" xfId="0" applyFont="1" applyFill="1" applyBorder="1" applyAlignment="1">
      <alignment horizontal="center" vertical="center" wrapText="1"/>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123" fillId="0" borderId="0" xfId="56" applyFont="1" applyBorder="1" applyAlignment="1">
      <alignment horizontal="left"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135" fillId="34" borderId="63" xfId="0" applyFont="1" applyFill="1" applyBorder="1" applyAlignment="1">
      <alignment horizontal="center" vertical="center" wrapText="1"/>
    </xf>
    <xf numFmtId="0" fontId="135" fillId="34" borderId="33" xfId="0" applyFont="1" applyFill="1" applyBorder="1" applyAlignment="1">
      <alignment horizontal="center" vertical="center" wrapText="1"/>
    </xf>
    <xf numFmtId="0" fontId="135" fillId="34" borderId="66" xfId="0" applyFont="1" applyFill="1" applyBorder="1" applyAlignment="1">
      <alignment horizontal="center" vertical="center" wrapText="1"/>
    </xf>
    <xf numFmtId="0" fontId="135" fillId="35" borderId="33" xfId="0" applyFont="1" applyFill="1" applyBorder="1" applyAlignment="1">
      <alignment horizontal="center" vertical="center" wrapText="1"/>
    </xf>
    <xf numFmtId="0" fontId="135" fillId="34" borderId="76" xfId="0" applyFont="1" applyFill="1" applyBorder="1" applyAlignment="1">
      <alignment horizontal="center" vertical="center" wrapText="1"/>
    </xf>
    <xf numFmtId="0" fontId="164" fillId="0" borderId="0" xfId="0" applyFont="1" applyAlignment="1">
      <alignment horizontal="center" wrapText="1"/>
    </xf>
    <xf numFmtId="0" fontId="136" fillId="0" borderId="0" xfId="0" applyFont="1" applyAlignment="1">
      <alignment horizontal="center" vertical="center" wrapText="1"/>
    </xf>
    <xf numFmtId="0" fontId="164" fillId="34" borderId="63" xfId="0" applyFont="1" applyFill="1" applyBorder="1" applyAlignment="1">
      <alignment horizontal="center" vertical="center" wrapText="1"/>
    </xf>
    <xf numFmtId="0" fontId="164" fillId="34" borderId="64" xfId="0" applyFont="1" applyFill="1" applyBorder="1" applyAlignment="1">
      <alignment horizontal="center" vertical="center" wrapText="1"/>
    </xf>
    <xf numFmtId="0" fontId="164" fillId="34" borderId="33" xfId="0" applyFont="1" applyFill="1" applyBorder="1" applyAlignment="1">
      <alignment horizontal="center" vertical="center" wrapText="1"/>
    </xf>
    <xf numFmtId="0" fontId="164" fillId="35" borderId="33" xfId="0" applyFont="1" applyFill="1" applyBorder="1" applyAlignment="1">
      <alignment horizontal="center" vertical="center" wrapText="1"/>
    </xf>
    <xf numFmtId="0" fontId="164" fillId="34" borderId="72" xfId="0" applyFont="1" applyFill="1" applyBorder="1" applyAlignment="1">
      <alignment horizontal="center" vertical="center" wrapText="1"/>
    </xf>
    <xf numFmtId="0" fontId="164" fillId="35" borderId="72" xfId="0" applyFont="1" applyFill="1" applyBorder="1" applyAlignment="1">
      <alignment horizontal="center" vertical="center" wrapText="1"/>
    </xf>
    <xf numFmtId="0" fontId="165" fillId="22" borderId="33" xfId="0" applyFont="1" applyFill="1" applyBorder="1" applyAlignment="1">
      <alignment horizontal="center" vertical="center" wrapText="1"/>
    </xf>
    <xf numFmtId="0" fontId="165" fillId="22" borderId="33" xfId="0" applyFont="1" applyFill="1" applyBorder="1" applyAlignment="1">
      <alignment horizontal="center" wrapText="1"/>
    </xf>
    <xf numFmtId="0" fontId="164" fillId="22" borderId="33" xfId="0" applyFont="1" applyFill="1" applyBorder="1" applyAlignment="1">
      <alignment horizontal="center" vertical="center" wrapText="1"/>
    </xf>
    <xf numFmtId="0" fontId="164" fillId="22" borderId="33" xfId="0" applyFont="1" applyFill="1" applyBorder="1" applyAlignment="1">
      <alignment vertical="center"/>
    </xf>
    <xf numFmtId="0" fontId="135" fillId="34" borderId="72" xfId="0" applyFont="1" applyFill="1" applyBorder="1" applyAlignment="1">
      <alignment horizontal="center" vertical="center" wrapText="1"/>
    </xf>
    <xf numFmtId="0" fontId="135" fillId="35" borderId="72" xfId="0" applyFont="1" applyFill="1" applyBorder="1" applyAlignment="1">
      <alignment horizontal="center" vertical="center" wrapText="1"/>
    </xf>
    <xf numFmtId="0" fontId="135" fillId="34" borderId="141" xfId="0" applyFont="1" applyFill="1" applyBorder="1" applyAlignment="1">
      <alignment horizontal="center" vertical="center" wrapText="1"/>
    </xf>
    <xf numFmtId="0" fontId="135" fillId="34" borderId="138" xfId="0" applyFont="1" applyFill="1" applyBorder="1" applyAlignment="1">
      <alignment horizontal="center" vertical="center" wrapText="1"/>
    </xf>
    <xf numFmtId="0" fontId="135" fillId="34" borderId="64" xfId="0" applyFont="1" applyFill="1" applyBorder="1" applyAlignment="1">
      <alignment horizontal="center" vertical="center" wrapText="1"/>
    </xf>
    <xf numFmtId="0" fontId="135" fillId="34" borderId="67" xfId="0" applyFont="1" applyFill="1" applyBorder="1" applyAlignment="1">
      <alignment horizontal="center" vertical="center" wrapText="1"/>
    </xf>
    <xf numFmtId="0" fontId="135" fillId="34" borderId="82" xfId="0" applyFont="1" applyFill="1" applyBorder="1" applyAlignment="1">
      <alignment horizontal="center" vertical="center" wrapText="1"/>
    </xf>
    <xf numFmtId="3" fontId="135" fillId="34" borderId="72" xfId="0" applyNumberFormat="1" applyFont="1" applyFill="1" applyBorder="1" applyAlignment="1">
      <alignment horizontal="center" vertical="center" wrapText="1"/>
    </xf>
    <xf numFmtId="4" fontId="135" fillId="34" borderId="72" xfId="0" applyNumberFormat="1" applyFont="1" applyFill="1" applyBorder="1" applyAlignment="1">
      <alignment horizontal="center" vertical="center" wrapText="1"/>
    </xf>
    <xf numFmtId="3" fontId="135" fillId="34" borderId="67" xfId="0" applyNumberFormat="1" applyFont="1" applyFill="1" applyBorder="1" applyAlignment="1">
      <alignment horizontal="center" vertical="center" wrapText="1"/>
    </xf>
    <xf numFmtId="3" fontId="135" fillId="34" borderId="64" xfId="0" applyNumberFormat="1" applyFont="1" applyFill="1" applyBorder="1" applyAlignment="1">
      <alignment horizontal="center" vertical="center" wrapText="1"/>
    </xf>
    <xf numFmtId="0" fontId="164" fillId="34" borderId="67" xfId="0" applyFont="1" applyFill="1" applyBorder="1" applyAlignment="1">
      <alignment horizontal="center" vertical="center" wrapText="1"/>
    </xf>
    <xf numFmtId="0" fontId="164" fillId="0" borderId="0" xfId="0" applyFont="1" applyAlignment="1">
      <alignment horizontal="center" vertical="center" wrapText="1"/>
    </xf>
    <xf numFmtId="0" fontId="135" fillId="34" borderId="75" xfId="0" applyFont="1" applyFill="1" applyBorder="1" applyAlignment="1">
      <alignment horizontal="center" vertical="center" wrapText="1"/>
    </xf>
    <xf numFmtId="0" fontId="135" fillId="35" borderId="67" xfId="0" applyFont="1" applyFill="1" applyBorder="1" applyAlignment="1">
      <alignment horizontal="center" vertical="center" wrapText="1"/>
    </xf>
    <xf numFmtId="3" fontId="135" fillId="35" borderId="67" xfId="0" applyNumberFormat="1" applyFont="1" applyFill="1" applyBorder="1" applyAlignment="1">
      <alignment horizontal="center" vertical="center" wrapText="1"/>
    </xf>
    <xf numFmtId="3" fontId="135" fillId="34" borderId="75" xfId="0" applyNumberFormat="1" applyFont="1" applyFill="1" applyBorder="1" applyAlignment="1">
      <alignment horizontal="center" vertical="center" wrapText="1"/>
    </xf>
    <xf numFmtId="10" fontId="135" fillId="34" borderId="63" xfId="0" applyNumberFormat="1" applyFont="1" applyFill="1" applyBorder="1" applyAlignment="1">
      <alignment horizontal="center" vertical="center" wrapText="1"/>
    </xf>
    <xf numFmtId="10" fontId="135" fillId="34" borderId="64" xfId="0" applyNumberFormat="1" applyFont="1" applyFill="1" applyBorder="1" applyAlignment="1">
      <alignment horizontal="center" vertical="center" wrapText="1"/>
    </xf>
    <xf numFmtId="10" fontId="135" fillId="34" borderId="33" xfId="0" applyNumberFormat="1" applyFont="1" applyFill="1" applyBorder="1" applyAlignment="1">
      <alignment horizontal="center" vertical="center" wrapText="1"/>
    </xf>
    <xf numFmtId="10" fontId="135" fillId="34" borderId="72" xfId="0" applyNumberFormat="1" applyFont="1" applyFill="1" applyBorder="1" applyAlignment="1">
      <alignment horizontal="center" vertical="center" wrapText="1"/>
    </xf>
    <xf numFmtId="0" fontId="166" fillId="34" borderId="63" xfId="0" applyFont="1" applyFill="1" applyBorder="1" applyAlignment="1">
      <alignment horizontal="center" vertical="center" wrapText="1"/>
    </xf>
    <xf numFmtId="0" fontId="166" fillId="34" borderId="33" xfId="0" applyFont="1" applyFill="1" applyBorder="1" applyAlignment="1">
      <alignment horizontal="center" vertical="center" wrapText="1"/>
    </xf>
    <xf numFmtId="0" fontId="166" fillId="34" borderId="66" xfId="0" applyFont="1" applyFill="1" applyBorder="1" applyAlignment="1">
      <alignment horizontal="center" vertical="center" wrapText="1"/>
    </xf>
    <xf numFmtId="0" fontId="135" fillId="36" borderId="76" xfId="0" applyFont="1" applyFill="1" applyBorder="1" applyAlignment="1">
      <alignment horizontal="center" vertical="center" wrapText="1"/>
    </xf>
    <xf numFmtId="0" fontId="135" fillId="34" borderId="74" xfId="0" applyFont="1" applyFill="1" applyBorder="1" applyAlignment="1">
      <alignment horizontal="center" vertical="center" wrapText="1"/>
    </xf>
    <xf numFmtId="0" fontId="135" fillId="35" borderId="76" xfId="0" applyFont="1" applyFill="1" applyBorder="1" applyAlignment="1">
      <alignment horizontal="center" vertical="center" wrapText="1"/>
    </xf>
    <xf numFmtId="10" fontId="135" fillId="34" borderId="76" xfId="0" applyNumberFormat="1" applyFont="1" applyFill="1" applyBorder="1" applyAlignment="1">
      <alignment horizontal="center" vertical="center" wrapText="1"/>
    </xf>
    <xf numFmtId="10" fontId="135" fillId="34" borderId="75" xfId="0" applyNumberFormat="1" applyFont="1" applyFill="1" applyBorder="1" applyAlignment="1">
      <alignment horizontal="center" vertical="center" wrapText="1"/>
    </xf>
    <xf numFmtId="3" fontId="132" fillId="20" borderId="309" xfId="0" applyNumberFormat="1" applyFont="1" applyFill="1" applyBorder="1" applyAlignment="1" applyProtection="1">
      <alignment horizontal="center" vertical="center" wrapText="1"/>
      <protection locked="0"/>
    </xf>
    <xf numFmtId="10" fontId="167" fillId="19" borderId="309" xfId="38" applyNumberFormat="1" applyFont="1" applyFill="1" applyBorder="1" applyAlignment="1">
      <alignment horizontal="center" vertical="center" wrapText="1"/>
    </xf>
    <xf numFmtId="0" fontId="56" fillId="0" borderId="69" xfId="0" applyFont="1" applyBorder="1" applyAlignment="1" applyProtection="1">
      <alignment wrapText="1"/>
      <protection locked="0"/>
    </xf>
    <xf numFmtId="0" fontId="39" fillId="0" borderId="69" xfId="0" applyFont="1" applyBorder="1" applyAlignment="1" applyProtection="1">
      <alignment wrapText="1"/>
      <protection locked="0"/>
    </xf>
    <xf numFmtId="1" fontId="44" fillId="9" borderId="33" xfId="0" applyNumberFormat="1" applyFont="1" applyFill="1" applyBorder="1" applyAlignment="1" applyProtection="1">
      <alignment horizontal="center" vertical="center" wrapText="1"/>
      <protection locked="0"/>
    </xf>
    <xf numFmtId="175" fontId="44" fillId="11" borderId="66" xfId="0" applyNumberFormat="1" applyFont="1" applyFill="1" applyBorder="1" applyAlignment="1" applyProtection="1">
      <alignment horizontal="center" vertical="center" wrapText="1"/>
      <protection locked="0"/>
    </xf>
    <xf numFmtId="175" fontId="44" fillId="11" borderId="67" xfId="0" applyNumberFormat="1" applyFont="1" applyFill="1" applyBorder="1" applyAlignment="1" applyProtection="1">
      <alignment horizontal="center" vertical="center" wrapText="1"/>
      <protection locked="0"/>
    </xf>
    <xf numFmtId="172" fontId="99" fillId="11" borderId="123" xfId="39" applyNumberFormat="1" applyFont="1" applyFill="1" applyBorder="1" applyAlignment="1" applyProtection="1">
      <alignment horizontal="center" vertical="center" wrapText="1"/>
      <protection locked="0"/>
    </xf>
    <xf numFmtId="0" fontId="135" fillId="34" borderId="120" xfId="0" applyFont="1" applyFill="1" applyBorder="1" applyAlignment="1">
      <alignment horizontal="center" vertical="center" wrapText="1"/>
    </xf>
    <xf numFmtId="0" fontId="135" fillId="34" borderId="147" xfId="0" applyFont="1" applyFill="1" applyBorder="1" applyAlignment="1">
      <alignment horizontal="center" vertical="center" wrapText="1"/>
    </xf>
    <xf numFmtId="0" fontId="135" fillId="34" borderId="124" xfId="0" applyFont="1" applyFill="1" applyBorder="1" applyAlignment="1">
      <alignment horizontal="center" vertical="center" wrapText="1"/>
    </xf>
    <xf numFmtId="167" fontId="135" fillId="34" borderId="66" xfId="0" applyNumberFormat="1" applyFont="1" applyFill="1" applyBorder="1" applyAlignment="1">
      <alignment horizontal="center" vertical="center" wrapText="1"/>
    </xf>
    <xf numFmtId="167" fontId="135" fillId="34" borderId="113" xfId="0" applyNumberFormat="1" applyFont="1" applyFill="1" applyBorder="1" applyAlignment="1">
      <alignment horizontal="center" vertical="center" wrapText="1"/>
    </xf>
    <xf numFmtId="0" fontId="135" fillId="0" borderId="73" xfId="0" applyFont="1" applyBorder="1"/>
    <xf numFmtId="0" fontId="36" fillId="0" borderId="70" xfId="0" applyFont="1" applyBorder="1" applyAlignment="1" applyProtection="1">
      <alignment horizontal="left" vertical="center" wrapText="1"/>
      <protection locked="0"/>
    </xf>
    <xf numFmtId="0" fontId="44" fillId="11" borderId="87" xfId="45" applyFont="1" applyFill="1" applyBorder="1" applyAlignment="1" applyProtection="1">
      <alignment horizontal="center" vertical="center" wrapText="1"/>
      <protection locked="0"/>
    </xf>
    <xf numFmtId="167" fontId="135" fillId="34" borderId="72" xfId="0" applyNumberFormat="1" applyFont="1" applyFill="1" applyBorder="1" applyAlignment="1">
      <alignment horizontal="center" vertical="center" wrapText="1"/>
    </xf>
    <xf numFmtId="0" fontId="135" fillId="0" borderId="71" xfId="0" applyFont="1" applyBorder="1" applyAlignment="1">
      <alignment vertical="center" wrapText="1"/>
    </xf>
    <xf numFmtId="0" fontId="135" fillId="0" borderId="33" xfId="0" applyFont="1" applyBorder="1" applyAlignment="1">
      <alignment vertical="center" wrapText="1"/>
    </xf>
    <xf numFmtId="0" fontId="135" fillId="0" borderId="80" xfId="0" applyFont="1" applyBorder="1" applyAlignment="1">
      <alignment vertical="center" wrapText="1"/>
    </xf>
    <xf numFmtId="0" fontId="135" fillId="0" borderId="81" xfId="0" applyFont="1" applyBorder="1" applyAlignment="1">
      <alignment vertical="center" wrapText="1"/>
    </xf>
    <xf numFmtId="0" fontId="135" fillId="34" borderId="62" xfId="0" applyFont="1" applyFill="1" applyBorder="1" applyAlignment="1">
      <alignment horizontal="center" vertical="center" wrapText="1"/>
    </xf>
    <xf numFmtId="0" fontId="135" fillId="34" borderId="71" xfId="0" applyFont="1" applyFill="1" applyBorder="1" applyAlignment="1">
      <alignment horizontal="center" vertical="center" wrapText="1"/>
    </xf>
    <xf numFmtId="0" fontId="168" fillId="0" borderId="62" xfId="0" applyFont="1" applyBorder="1" applyAlignment="1">
      <alignment horizontal="left" wrapText="1"/>
    </xf>
    <xf numFmtId="0" fontId="168" fillId="0" borderId="119" xfId="0" applyFont="1" applyBorder="1" applyAlignment="1">
      <alignment horizontal="left" wrapText="1"/>
    </xf>
    <xf numFmtId="0" fontId="168" fillId="0" borderId="146" xfId="0" applyFont="1" applyBorder="1" applyAlignment="1">
      <alignment horizontal="left" wrapText="1"/>
    </xf>
    <xf numFmtId="14" fontId="44" fillId="0" borderId="174" xfId="0" applyNumberFormat="1" applyFont="1" applyBorder="1" applyAlignment="1">
      <alignment horizontal="left" vertical="center" wrapText="1"/>
    </xf>
    <xf numFmtId="14" fontId="44" fillId="0" borderId="175" xfId="0" applyNumberFormat="1" applyFont="1" applyBorder="1" applyAlignment="1">
      <alignment horizontal="left" vertical="center" wrapText="1"/>
    </xf>
    <xf numFmtId="1" fontId="135" fillId="34" borderId="64" xfId="0" applyNumberFormat="1" applyFont="1" applyFill="1" applyBorder="1" applyAlignment="1">
      <alignment horizontal="center" vertical="center" wrapText="1"/>
    </xf>
    <xf numFmtId="1" fontId="135" fillId="34" borderId="72" xfId="0" applyNumberFormat="1" applyFont="1" applyFill="1" applyBorder="1" applyAlignment="1">
      <alignment horizontal="center" vertical="center" wrapText="1"/>
    </xf>
    <xf numFmtId="1" fontId="135" fillId="34" borderId="141" xfId="0" applyNumberFormat="1" applyFont="1" applyFill="1" applyBorder="1" applyAlignment="1">
      <alignment horizontal="center" vertical="center" wrapText="1"/>
    </xf>
    <xf numFmtId="9" fontId="44" fillId="11" borderId="75"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lignment vertical="center"/>
    </xf>
    <xf numFmtId="172" fontId="44" fillId="20" borderId="33" xfId="0" applyNumberFormat="1" applyFont="1" applyFill="1" applyBorder="1" applyAlignment="1">
      <alignment vertical="center"/>
    </xf>
    <xf numFmtId="0" fontId="39" fillId="0" borderId="136" xfId="0" applyFont="1" applyBorder="1" applyAlignment="1" applyProtection="1">
      <alignment wrapText="1"/>
      <protection locked="0"/>
    </xf>
    <xf numFmtId="172" fontId="44" fillId="12" borderId="121" xfId="39" applyNumberFormat="1" applyFont="1" applyFill="1" applyBorder="1" applyAlignment="1">
      <alignment horizontal="center" vertical="center" wrapText="1"/>
    </xf>
    <xf numFmtId="167" fontId="44" fillId="34" borderId="76" xfId="39" applyNumberFormat="1" applyFont="1" applyFill="1" applyBorder="1" applyAlignment="1" applyProtection="1">
      <alignment vertical="center"/>
      <protection locked="0"/>
    </xf>
    <xf numFmtId="10" fontId="44" fillId="34" borderId="76" xfId="38" applyNumberFormat="1" applyFont="1" applyFill="1" applyBorder="1" applyAlignment="1" applyProtection="1">
      <alignment vertical="center"/>
      <protection locked="0"/>
    </xf>
    <xf numFmtId="10" fontId="44" fillId="36" borderId="76" xfId="38" applyNumberFormat="1" applyFont="1" applyFill="1" applyBorder="1" applyAlignment="1" applyProtection="1">
      <alignment vertical="center"/>
    </xf>
    <xf numFmtId="167" fontId="44" fillId="35" borderId="76" xfId="38" applyNumberFormat="1" applyFont="1" applyFill="1" applyBorder="1" applyAlignment="1" applyProtection="1">
      <alignment vertical="center"/>
    </xf>
    <xf numFmtId="172" fontId="44" fillId="11" borderId="63" xfId="39" applyNumberFormat="1" applyFont="1" applyFill="1" applyBorder="1" applyAlignment="1" applyProtection="1">
      <alignment horizontal="right" vertical="center" wrapText="1"/>
      <protection locked="0"/>
    </xf>
    <xf numFmtId="172" fontId="44" fillId="11" borderId="64" xfId="39" applyNumberFormat="1" applyFont="1" applyFill="1" applyBorder="1" applyAlignment="1" applyProtection="1">
      <alignment horizontal="right" vertical="center" wrapText="1"/>
      <protection locked="0"/>
    </xf>
    <xf numFmtId="172" fontId="44" fillId="11" borderId="33" xfId="39" applyNumberFormat="1" applyFont="1" applyFill="1" applyBorder="1" applyAlignment="1" applyProtection="1">
      <alignment horizontal="right" vertical="center" wrapText="1"/>
      <protection locked="0"/>
    </xf>
    <xf numFmtId="172" fontId="44" fillId="11" borderId="72" xfId="39" applyNumberFormat="1" applyFont="1" applyFill="1" applyBorder="1" applyAlignment="1" applyProtection="1">
      <alignment horizontal="right" vertical="center" wrapText="1"/>
      <protection locked="0"/>
    </xf>
    <xf numFmtId="172" fontId="44" fillId="12" borderId="66" xfId="39" applyNumberFormat="1" applyFont="1" applyFill="1" applyBorder="1" applyAlignment="1">
      <alignment horizontal="right" vertical="center" wrapText="1"/>
    </xf>
    <xf numFmtId="172" fontId="44" fillId="12" borderId="67" xfId="39" applyNumberFormat="1" applyFont="1" applyFill="1" applyBorder="1" applyAlignment="1">
      <alignment horizontal="right" vertical="center" wrapText="1"/>
    </xf>
    <xf numFmtId="165" fontId="78" fillId="0" borderId="0" xfId="39" applyFont="1" applyAlignment="1">
      <alignment vertical="center"/>
    </xf>
    <xf numFmtId="165" fontId="42" fillId="0" borderId="0" xfId="39" applyFont="1" applyAlignment="1">
      <alignment horizontal="center" vertical="center" wrapText="1"/>
    </xf>
    <xf numFmtId="165" fontId="78" fillId="0" borderId="0" xfId="39" applyFont="1" applyAlignment="1">
      <alignment horizontal="center" vertical="center" wrapText="1"/>
    </xf>
    <xf numFmtId="10" fontId="44" fillId="25" borderId="312" xfId="38" applyNumberFormat="1" applyFont="1" applyFill="1" applyBorder="1" applyAlignment="1" applyProtection="1">
      <alignment vertical="center"/>
      <protection locked="0"/>
    </xf>
    <xf numFmtId="167" fontId="44" fillId="25" borderId="215" xfId="38" applyNumberFormat="1" applyFont="1" applyFill="1" applyBorder="1" applyAlignment="1" applyProtection="1">
      <alignment vertical="center"/>
      <protection locked="0"/>
    </xf>
    <xf numFmtId="167" fontId="44" fillId="25" borderId="217" xfId="38" applyNumberFormat="1" applyFont="1" applyFill="1" applyBorder="1" applyAlignment="1" applyProtection="1">
      <alignment vertical="center"/>
      <protection locked="0"/>
    </xf>
    <xf numFmtId="167" fontId="44" fillId="25" borderId="76" xfId="38" applyNumberFormat="1" applyFont="1" applyFill="1" applyBorder="1" applyAlignment="1" applyProtection="1">
      <alignment vertical="center"/>
      <protection locked="0"/>
    </xf>
    <xf numFmtId="167" fontId="44" fillId="25" borderId="211" xfId="38" applyNumberFormat="1" applyFont="1" applyFill="1" applyBorder="1" applyAlignment="1" applyProtection="1">
      <alignment vertical="center"/>
      <protection locked="0"/>
    </xf>
    <xf numFmtId="167" fontId="44" fillId="25" borderId="210" xfId="38" applyNumberFormat="1" applyFont="1" applyFill="1" applyBorder="1" applyAlignment="1" applyProtection="1">
      <alignment vertical="center"/>
      <protection locked="0"/>
    </xf>
    <xf numFmtId="167" fontId="44" fillId="25" borderId="219" xfId="38" applyNumberFormat="1" applyFont="1" applyFill="1" applyBorder="1" applyAlignment="1" applyProtection="1">
      <alignment vertical="center"/>
      <protection locked="0"/>
    </xf>
    <xf numFmtId="167" fontId="42" fillId="11" borderId="86" xfId="3" applyNumberFormat="1" applyFont="1" applyFill="1" applyBorder="1" applyAlignment="1" applyProtection="1">
      <alignment horizontal="right" vertical="top"/>
      <protection locked="0"/>
    </xf>
    <xf numFmtId="167" fontId="42" fillId="11"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wrapText="1"/>
      <protection locked="0"/>
    </xf>
    <xf numFmtId="167" fontId="42" fillId="11" borderId="87" xfId="3" applyNumberFormat="1" applyFont="1" applyFill="1" applyBorder="1" applyAlignment="1" applyProtection="1">
      <alignment horizontal="left" vertical="top" wrapText="1"/>
      <protection locked="0"/>
    </xf>
    <xf numFmtId="172" fontId="42" fillId="20" borderId="33" xfId="39" applyNumberFormat="1" applyFont="1" applyFill="1" applyBorder="1" applyAlignment="1" applyProtection="1">
      <alignment horizontal="center" vertical="center" wrapText="1"/>
      <protection locked="0"/>
    </xf>
    <xf numFmtId="172" fontId="42" fillId="20" borderId="72" xfId="39" applyNumberFormat="1" applyFont="1" applyFill="1" applyBorder="1" applyAlignment="1" applyProtection="1">
      <alignment horizontal="center" vertical="center" wrapText="1"/>
      <protection locked="0"/>
    </xf>
    <xf numFmtId="172" fontId="42" fillId="19" borderId="20" xfId="0" applyNumberFormat="1" applyFont="1" applyFill="1" applyBorder="1" applyAlignment="1">
      <alignment horizontal="center" vertical="center" wrapText="1"/>
    </xf>
    <xf numFmtId="0" fontId="1" fillId="0" borderId="0" xfId="0" applyFont="1" applyAlignment="1">
      <alignment vertical="top"/>
    </xf>
    <xf numFmtId="0" fontId="63" fillId="0" borderId="0" xfId="29" applyFont="1" applyFill="1" applyBorder="1" applyAlignment="1">
      <alignment horizontal="center" vertical="center" wrapText="1"/>
    </xf>
    <xf numFmtId="0" fontId="1" fillId="6" borderId="0" xfId="0" applyFont="1" applyFill="1"/>
    <xf numFmtId="0" fontId="1" fillId="0" borderId="0" xfId="0" applyFont="1"/>
    <xf numFmtId="0" fontId="40" fillId="0" borderId="145" xfId="0" applyFont="1" applyBorder="1" applyAlignment="1">
      <alignment horizontal="center" vertical="center" wrapText="1"/>
    </xf>
    <xf numFmtId="0" fontId="41" fillId="0" borderId="0" xfId="30" applyFont="1" applyBorder="1" applyAlignment="1">
      <alignment horizontal="center" vertical="top" wrapText="1"/>
    </xf>
    <xf numFmtId="0" fontId="44" fillId="0" borderId="74" xfId="0" applyFont="1" applyBorder="1" applyAlignment="1">
      <alignment horizontal="center" vertical="center" wrapText="1"/>
    </xf>
    <xf numFmtId="172" fontId="42" fillId="0" borderId="0" xfId="0" applyNumberFormat="1" applyFont="1" applyAlignment="1" applyProtection="1">
      <alignment horizontal="center" vertical="top" wrapText="1"/>
      <protection locked="0"/>
    </xf>
    <xf numFmtId="0" fontId="94" fillId="0" borderId="0" xfId="30" applyFont="1" applyFill="1" applyBorder="1" applyAlignment="1">
      <alignment vertical="top" wrapText="1"/>
    </xf>
    <xf numFmtId="172" fontId="39" fillId="0" borderId="0" xfId="0" applyNumberFormat="1" applyFont="1" applyAlignment="1" applyProtection="1">
      <alignment vertical="top"/>
      <protection locked="0"/>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96" fillId="14" borderId="0" xfId="48" applyFont="1" applyFill="1" applyBorder="1" applyAlignment="1">
      <alignment horizontal="center" vertical="center"/>
    </xf>
    <xf numFmtId="0" fontId="1" fillId="14" borderId="0" xfId="0" applyFont="1" applyFill="1"/>
    <xf numFmtId="0" fontId="39" fillId="0" borderId="66" xfId="0" applyFont="1" applyBorder="1" applyAlignment="1">
      <alignment horizontal="center" vertical="top"/>
    </xf>
    <xf numFmtId="0" fontId="39" fillId="0" borderId="0" xfId="0" applyFont="1" applyAlignment="1">
      <alignment horizontal="center" vertical="top"/>
    </xf>
    <xf numFmtId="0" fontId="39" fillId="0" borderId="76" xfId="0" applyFont="1" applyBorder="1" applyAlignment="1">
      <alignment horizontal="center" vertical="top"/>
    </xf>
    <xf numFmtId="0" fontId="39" fillId="0" borderId="58" xfId="0" applyFont="1" applyBorder="1" applyAlignment="1" applyProtection="1">
      <alignment vertical="top"/>
      <protection locked="0"/>
    </xf>
    <xf numFmtId="0" fontId="44" fillId="0" borderId="115" xfId="0" applyFont="1" applyBorder="1" applyAlignment="1">
      <alignment horizontal="left" vertical="center" wrapText="1"/>
    </xf>
    <xf numFmtId="0" fontId="172" fillId="0" borderId="0" xfId="0" applyFont="1" applyAlignment="1">
      <alignment horizontal="center" vertical="center"/>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1" fillId="0" borderId="0" xfId="0" applyFont="1" applyAlignment="1">
      <alignment horizontal="center" vertical="top"/>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284"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85"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0" fontId="1" fillId="0" borderId="0" xfId="0" applyFont="1" applyAlignment="1">
      <alignment vertical="center" wrapText="1"/>
    </xf>
    <xf numFmtId="165" fontId="1" fillId="6" borderId="0" xfId="39" applyFont="1" applyFill="1" applyAlignment="1">
      <alignment vertical="center"/>
    </xf>
    <xf numFmtId="165" fontId="1" fillId="0" borderId="0" xfId="39" applyFont="1" applyAlignment="1">
      <alignment vertical="center"/>
    </xf>
    <xf numFmtId="165" fontId="1" fillId="9"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72" fontId="1" fillId="0" borderId="0" xfId="0" applyNumberFormat="1" applyFont="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0" fontId="1" fillId="0" borderId="0" xfId="0" applyFont="1" applyAlignment="1">
      <alignment horizontal="center" vertical="center" wrapText="1"/>
    </xf>
    <xf numFmtId="0" fontId="1" fillId="6" borderId="0" xfId="0" applyFont="1" applyFill="1" applyAlignment="1">
      <alignment vertical="center" wrapText="1"/>
    </xf>
    <xf numFmtId="0" fontId="1" fillId="0" borderId="0" xfId="0" applyFont="1" applyAlignment="1">
      <alignment vertical="top" wrapText="1"/>
    </xf>
    <xf numFmtId="0" fontId="1" fillId="9"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0" borderId="73" xfId="0" applyFont="1" applyBorder="1" applyAlignment="1" applyProtection="1">
      <alignment wrapText="1"/>
      <protection locked="0"/>
    </xf>
    <xf numFmtId="0" fontId="1" fillId="0" borderId="122" xfId="0" applyFont="1" applyBorder="1" applyAlignment="1" applyProtection="1">
      <alignment wrapText="1"/>
      <protection locked="0"/>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45" applyFont="1"/>
    <xf numFmtId="0" fontId="1" fillId="0" borderId="305" xfId="0" applyFont="1" applyBorder="1"/>
    <xf numFmtId="0" fontId="1" fillId="0" borderId="303" xfId="0" applyFont="1" applyBorder="1"/>
    <xf numFmtId="167" fontId="1" fillId="0" borderId="0" xfId="0" applyNumberFormat="1" applyFont="1"/>
    <xf numFmtId="0" fontId="1" fillId="0" borderId="204" xfId="0" applyFont="1" applyBorder="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204" xfId="0" applyFont="1" applyFill="1" applyBorder="1" applyAlignment="1">
      <alignment vertical="center" wrapText="1"/>
    </xf>
    <xf numFmtId="172" fontId="135" fillId="34" borderId="311" xfId="0" applyNumberFormat="1" applyFont="1" applyFill="1" applyBorder="1" applyAlignment="1">
      <alignment horizontal="center" vertical="center" wrapText="1"/>
    </xf>
    <xf numFmtId="172" fontId="135" fillId="34" borderId="111" xfId="0" applyNumberFormat="1" applyFont="1" applyFill="1" applyBorder="1" applyAlignment="1">
      <alignment horizontal="center" vertical="center" wrapText="1"/>
    </xf>
    <xf numFmtId="172" fontId="135" fillId="34" borderId="63" xfId="0" applyNumberFormat="1" applyFont="1" applyFill="1" applyBorder="1" applyAlignment="1">
      <alignment horizontal="center" vertical="center" wrapText="1"/>
    </xf>
    <xf numFmtId="172" fontId="135" fillId="34" borderId="310" xfId="0" applyNumberFormat="1" applyFont="1" applyFill="1" applyBorder="1" applyAlignment="1">
      <alignment horizontal="center" vertical="center" wrapText="1"/>
    </xf>
    <xf numFmtId="172" fontId="135" fillId="34" borderId="120" xfId="0" applyNumberFormat="1" applyFont="1" applyFill="1" applyBorder="1" applyAlignment="1">
      <alignment horizontal="center" vertical="center" wrapText="1"/>
    </xf>
    <xf numFmtId="172" fontId="135" fillId="34" borderId="147" xfId="0" applyNumberFormat="1" applyFont="1" applyFill="1" applyBorder="1" applyAlignment="1">
      <alignment horizontal="center" vertical="center" wrapText="1"/>
    </xf>
    <xf numFmtId="172" fontId="173" fillId="11" borderId="33" xfId="59" applyNumberFormat="1" applyFont="1" applyFill="1" applyBorder="1" applyAlignment="1" applyProtection="1">
      <alignment horizontal="center" vertical="center" wrapText="1"/>
      <protection locked="0"/>
    </xf>
    <xf numFmtId="172" fontId="42" fillId="11" borderId="120" xfId="39" applyNumberFormat="1" applyFont="1" applyFill="1" applyBorder="1" applyAlignment="1" applyProtection="1">
      <alignment horizontal="center" vertical="center" wrapText="1"/>
      <protection locked="0"/>
    </xf>
    <xf numFmtId="172" fontId="42" fillId="11" borderId="313" xfId="39" applyNumberFormat="1" applyFont="1" applyFill="1" applyBorder="1" applyAlignment="1" applyProtection="1">
      <alignment horizontal="center" vertical="center" wrapText="1"/>
      <protection locked="0"/>
    </xf>
    <xf numFmtId="172" fontId="42" fillId="32" borderId="293" xfId="39" applyNumberFormat="1" applyFont="1" applyFill="1" applyBorder="1" applyAlignment="1" applyProtection="1">
      <alignment horizontal="center" vertical="center" wrapText="1"/>
      <protection locked="0"/>
    </xf>
    <xf numFmtId="172" fontId="42" fillId="11" borderId="288" xfId="39" applyNumberFormat="1" applyFont="1" applyFill="1" applyBorder="1" applyAlignment="1" applyProtection="1">
      <alignment horizontal="center" vertical="center" wrapText="1"/>
      <protection locked="0"/>
    </xf>
    <xf numFmtId="172" fontId="42" fillId="11" borderId="314" xfId="39" applyNumberFormat="1" applyFont="1" applyFill="1" applyBorder="1" applyAlignment="1" applyProtection="1">
      <alignment horizontal="center" vertical="center" wrapText="1"/>
      <protection locked="0"/>
    </xf>
    <xf numFmtId="3" fontId="42" fillId="11" borderId="33" xfId="39" applyNumberFormat="1" applyFont="1" applyFill="1" applyBorder="1" applyAlignment="1" applyProtection="1">
      <alignment horizontal="center" vertical="center" wrapText="1"/>
      <protection locked="0"/>
    </xf>
    <xf numFmtId="172" fontId="42" fillId="11" borderId="64" xfId="39" applyNumberFormat="1" applyFont="1" applyFill="1" applyBorder="1" applyAlignment="1" applyProtection="1">
      <alignment horizontal="center" vertical="center" wrapText="1"/>
      <protection locked="0"/>
    </xf>
    <xf numFmtId="172" fontId="44" fillId="11" borderId="116" xfId="39" applyNumberFormat="1" applyFont="1" applyFill="1" applyBorder="1" applyAlignment="1" applyProtection="1">
      <alignment horizontal="center" vertical="center" wrapText="1"/>
      <protection locked="0"/>
    </xf>
    <xf numFmtId="167" fontId="39" fillId="19" borderId="86" xfId="40" applyNumberFormat="1" applyFont="1" applyFill="1" applyBorder="1" applyAlignment="1">
      <alignment horizontal="right" vertical="top"/>
    </xf>
    <xf numFmtId="167" fontId="39" fillId="19" borderId="20" xfId="40" applyNumberFormat="1" applyFont="1" applyFill="1" applyBorder="1" applyAlignment="1">
      <alignment horizontal="right" vertical="top"/>
    </xf>
    <xf numFmtId="0" fontId="174" fillId="0" borderId="0" xfId="0" applyFont="1" applyAlignment="1">
      <alignment vertical="center" wrapText="1"/>
    </xf>
    <xf numFmtId="0" fontId="175" fillId="0" borderId="0" xfId="0" applyFont="1"/>
    <xf numFmtId="0" fontId="174" fillId="0" borderId="0" xfId="0" applyFont="1" applyAlignment="1">
      <alignment horizontal="left" vertical="center" indent="1"/>
    </xf>
    <xf numFmtId="0" fontId="175" fillId="0" borderId="0" xfId="0" applyFont="1" applyAlignment="1">
      <alignment vertical="center"/>
    </xf>
    <xf numFmtId="167" fontId="42" fillId="19" borderId="86" xfId="3" applyNumberFormat="1" applyFont="1" applyFill="1" applyBorder="1" applyAlignment="1">
      <alignment horizontal="right" vertical="top"/>
    </xf>
    <xf numFmtId="167" fontId="42" fillId="19" borderId="20" xfId="3" applyNumberFormat="1" applyFont="1" applyFill="1" applyBorder="1" applyAlignment="1">
      <alignment horizontal="right" vertical="top"/>
    </xf>
    <xf numFmtId="0" fontId="1" fillId="0" borderId="11" xfId="0" applyFont="1" applyBorder="1"/>
    <xf numFmtId="167" fontId="41" fillId="5" borderId="0" xfId="40" applyNumberFormat="1" applyFont="1" applyFill="1" applyAlignment="1" applyProtection="1">
      <alignment horizontal="right"/>
      <protection locked="0"/>
    </xf>
    <xf numFmtId="172" fontId="174" fillId="16" borderId="63" xfId="39" applyNumberFormat="1" applyFont="1" applyFill="1" applyBorder="1" applyAlignment="1">
      <alignment horizontal="center" vertical="center" wrapText="1"/>
    </xf>
    <xf numFmtId="172" fontId="135" fillId="34" borderId="66" xfId="0" applyNumberFormat="1" applyFont="1" applyFill="1" applyBorder="1" applyAlignment="1">
      <alignment horizontal="center" vertical="center" wrapText="1"/>
    </xf>
    <xf numFmtId="172" fontId="135" fillId="34" borderId="33" xfId="0" applyNumberFormat="1" applyFont="1" applyFill="1" applyBorder="1" applyAlignment="1">
      <alignment horizontal="center" vertical="center" wrapText="1"/>
    </xf>
    <xf numFmtId="167" fontId="135" fillId="34" borderId="33" xfId="0" applyNumberFormat="1" applyFont="1" applyFill="1" applyBorder="1" applyAlignment="1">
      <alignment horizontal="center" vertical="center" wrapText="1"/>
    </xf>
    <xf numFmtId="172" fontId="173" fillId="11" borderId="33" xfId="39" applyNumberFormat="1" applyFont="1" applyFill="1" applyBorder="1" applyAlignment="1" applyProtection="1">
      <alignment horizontal="center" vertical="center" wrapText="1"/>
      <protection locked="0"/>
    </xf>
    <xf numFmtId="167" fontId="173" fillId="11" borderId="33" xfId="0" applyNumberFormat="1" applyFont="1" applyFill="1" applyBorder="1" applyAlignment="1" applyProtection="1">
      <alignment horizontal="center" vertical="center" wrapText="1"/>
      <protection locked="0"/>
    </xf>
    <xf numFmtId="167" fontId="164" fillId="34" borderId="33" xfId="0" applyNumberFormat="1" applyFont="1" applyFill="1" applyBorder="1" applyAlignment="1">
      <alignment horizontal="center" vertical="center" wrapText="1"/>
    </xf>
    <xf numFmtId="0" fontId="175" fillId="0" borderId="73" xfId="0" applyFont="1" applyBorder="1" applyProtection="1">
      <protection locked="0"/>
    </xf>
    <xf numFmtId="178" fontId="42" fillId="11" borderId="86" xfId="3" applyNumberFormat="1" applyFont="1" applyFill="1" applyBorder="1" applyAlignment="1" applyProtection="1">
      <alignment horizontal="right" vertical="top"/>
      <protection locked="0"/>
    </xf>
    <xf numFmtId="14" fontId="42" fillId="11" borderId="86" xfId="3" applyNumberFormat="1" applyFont="1" applyFill="1" applyBorder="1" applyAlignment="1" applyProtection="1">
      <alignment horizontal="right" vertical="top"/>
      <protection locked="0"/>
    </xf>
    <xf numFmtId="166" fontId="42" fillId="11" borderId="86" xfId="3" applyNumberFormat="1" applyFont="1" applyFill="1" applyBorder="1" applyAlignment="1" applyProtection="1">
      <alignment horizontal="left" vertical="top"/>
      <protection locked="0"/>
    </xf>
    <xf numFmtId="166" fontId="39" fillId="11" borderId="86" xfId="40" applyNumberFormat="1" applyFont="1" applyFill="1" applyBorder="1" applyAlignment="1" applyProtection="1">
      <alignment horizontal="right" vertical="top"/>
      <protection locked="0"/>
    </xf>
    <xf numFmtId="10" fontId="42" fillId="19" borderId="86" xfId="47" applyNumberFormat="1" applyFont="1" applyFill="1" applyBorder="1" applyAlignment="1">
      <alignment horizontal="left" vertical="top"/>
    </xf>
    <xf numFmtId="49" fontId="41" fillId="20" borderId="86" xfId="40" applyNumberFormat="1" applyFont="1" applyFill="1" applyBorder="1" applyAlignment="1" applyProtection="1">
      <alignment horizontal="left" vertical="top"/>
      <protection locked="0"/>
    </xf>
    <xf numFmtId="167" fontId="41" fillId="20" borderId="86" xfId="40" applyNumberFormat="1" applyFont="1" applyFill="1" applyBorder="1" applyAlignment="1" applyProtection="1">
      <alignment horizontal="right" vertical="top"/>
      <protection locked="0"/>
    </xf>
    <xf numFmtId="10" fontId="42" fillId="11" borderId="86" xfId="47" applyNumberFormat="1" applyFont="1" applyFill="1" applyBorder="1" applyAlignment="1" applyProtection="1">
      <alignment horizontal="right" vertical="top"/>
      <protection locked="0"/>
    </xf>
    <xf numFmtId="49" fontId="42" fillId="20" borderId="86" xfId="3" applyNumberFormat="1" applyFont="1" applyFill="1" applyBorder="1" applyAlignment="1" applyProtection="1">
      <alignment horizontal="center" vertical="top"/>
      <protection locked="0"/>
    </xf>
    <xf numFmtId="178" fontId="42" fillId="11" borderId="20" xfId="3" applyNumberFormat="1" applyFont="1" applyFill="1" applyBorder="1" applyAlignment="1" applyProtection="1">
      <alignment horizontal="right" vertical="top"/>
      <protection locked="0"/>
    </xf>
    <xf numFmtId="14" fontId="42" fillId="11" borderId="20" xfId="3" applyNumberFormat="1" applyFont="1" applyFill="1" applyBorder="1" applyAlignment="1" applyProtection="1">
      <alignment horizontal="right" vertical="top"/>
      <protection locked="0"/>
    </xf>
    <xf numFmtId="166" fontId="39" fillId="11" borderId="20" xfId="40" applyNumberFormat="1" applyFont="1" applyFill="1" applyBorder="1" applyAlignment="1" applyProtection="1">
      <alignment horizontal="right" vertical="top"/>
      <protection locked="0"/>
    </xf>
    <xf numFmtId="49" fontId="42" fillId="20" borderId="20" xfId="40" applyNumberFormat="1" applyFont="1" applyFill="1" applyBorder="1" applyAlignment="1" applyProtection="1">
      <alignment horizontal="left" vertical="top"/>
      <protection locked="0"/>
    </xf>
    <xf numFmtId="167" fontId="42" fillId="20" borderId="20" xfId="40" applyNumberFormat="1" applyFont="1" applyFill="1" applyBorder="1" applyAlignment="1" applyProtection="1">
      <alignment horizontal="right" vertical="top"/>
      <protection locked="0"/>
    </xf>
    <xf numFmtId="10" fontId="42" fillId="11" borderId="20" xfId="47" applyNumberFormat="1" applyFont="1" applyFill="1" applyBorder="1" applyAlignment="1" applyProtection="1">
      <alignment horizontal="right" vertical="top"/>
      <protection locked="0"/>
    </xf>
    <xf numFmtId="49" fontId="42" fillId="20" borderId="20" xfId="3" applyNumberFormat="1" applyFont="1" applyFill="1" applyBorder="1" applyAlignment="1" applyProtection="1">
      <alignment horizontal="center" vertical="top"/>
      <protection locked="0"/>
    </xf>
    <xf numFmtId="171" fontId="42" fillId="20" borderId="20" xfId="38" applyNumberFormat="1" applyFont="1" applyFill="1" applyBorder="1" applyAlignment="1" applyProtection="1">
      <alignment horizontal="right" vertical="top"/>
      <protection locked="0"/>
    </xf>
    <xf numFmtId="171" fontId="41" fillId="20" borderId="20" xfId="38" applyNumberFormat="1" applyFont="1" applyFill="1" applyBorder="1" applyAlignment="1" applyProtection="1">
      <alignment horizontal="right" vertical="top"/>
      <protection locked="0"/>
    </xf>
    <xf numFmtId="178" fontId="42" fillId="9" borderId="98" xfId="3" applyNumberFormat="1" applyFont="1" applyFill="1" applyBorder="1" applyAlignment="1" applyProtection="1">
      <alignment horizontal="right" vertical="top" wrapText="1"/>
      <protection locked="0"/>
    </xf>
    <xf numFmtId="167" fontId="42" fillId="19" borderId="98" xfId="3" applyNumberFormat="1" applyFont="1" applyFill="1" applyBorder="1" applyAlignment="1">
      <alignment horizontal="right" vertical="top"/>
    </xf>
    <xf numFmtId="49" fontId="42" fillId="9" borderId="220" xfId="3" applyNumberFormat="1" applyFont="1" applyFill="1" applyBorder="1" applyAlignment="1" applyProtection="1">
      <alignment horizontal="center" vertical="top" wrapText="1"/>
      <protection locked="0"/>
    </xf>
    <xf numFmtId="178" fontId="41" fillId="5" borderId="0" xfId="40" applyNumberFormat="1" applyFont="1" applyFill="1" applyAlignment="1" applyProtection="1">
      <alignment horizontal="right" vertical="center"/>
      <protection locked="0"/>
    </xf>
    <xf numFmtId="0" fontId="41" fillId="5" borderId="0" xfId="40" applyFont="1" applyFill="1" applyAlignment="1" applyProtection="1">
      <alignment horizontal="center" vertical="center"/>
      <protection locked="0"/>
    </xf>
    <xf numFmtId="167" fontId="41" fillId="5" borderId="0" xfId="40" applyNumberFormat="1" applyFont="1" applyFill="1" applyProtection="1">
      <protection locked="0"/>
    </xf>
    <xf numFmtId="14" fontId="42" fillId="11" borderId="99" xfId="47" applyNumberFormat="1" applyFont="1" applyFill="1" applyBorder="1" applyAlignment="1" applyProtection="1">
      <alignment horizontal="right"/>
      <protection locked="0"/>
    </xf>
    <xf numFmtId="178" fontId="41" fillId="5" borderId="0" xfId="40" applyNumberFormat="1" applyFont="1" applyFill="1" applyAlignment="1" applyProtection="1">
      <alignment horizontal="right"/>
      <protection locked="0"/>
    </xf>
    <xf numFmtId="0" fontId="41" fillId="5" borderId="0" xfId="40" applyFont="1" applyFill="1" applyAlignment="1" applyProtection="1">
      <alignment horizontal="center"/>
      <protection locked="0"/>
    </xf>
    <xf numFmtId="178" fontId="41" fillId="9" borderId="86" xfId="40" applyNumberFormat="1" applyFont="1" applyFill="1" applyBorder="1" applyAlignment="1" applyProtection="1">
      <alignment horizontal="right" vertical="top" wrapText="1"/>
      <protection locked="0"/>
    </xf>
    <xf numFmtId="0" fontId="41" fillId="9" borderId="86" xfId="40" applyFont="1" applyFill="1" applyBorder="1" applyAlignment="1" applyProtection="1">
      <alignment horizontal="right" vertical="top" wrapText="1"/>
      <protection locked="0"/>
    </xf>
    <xf numFmtId="0" fontId="41" fillId="9" borderId="86" xfId="40" applyFont="1" applyFill="1" applyBorder="1" applyAlignment="1" applyProtection="1">
      <alignment horizontal="center" vertical="top" wrapText="1"/>
      <protection locked="0"/>
    </xf>
    <xf numFmtId="178" fontId="41" fillId="9" borderId="89" xfId="40" applyNumberFormat="1" applyFont="1" applyFill="1" applyBorder="1" applyAlignment="1" applyProtection="1">
      <alignment horizontal="right" vertical="top" wrapText="1"/>
      <protection locked="0"/>
    </xf>
    <xf numFmtId="0" fontId="41" fillId="9" borderId="89" xfId="40" applyFont="1" applyFill="1" applyBorder="1" applyAlignment="1" applyProtection="1">
      <alignment horizontal="right" vertical="top" wrapText="1"/>
      <protection locked="0"/>
    </xf>
    <xf numFmtId="0" fontId="41" fillId="9" borderId="89" xfId="40" applyFont="1" applyFill="1" applyBorder="1" applyAlignment="1" applyProtection="1">
      <alignment horizontal="center" vertical="top" wrapText="1"/>
      <protection locked="0"/>
    </xf>
    <xf numFmtId="178" fontId="41" fillId="9" borderId="20" xfId="40" applyNumberFormat="1" applyFont="1" applyFill="1" applyBorder="1" applyAlignment="1" applyProtection="1">
      <alignment horizontal="right" vertical="top" wrapText="1"/>
      <protection locked="0"/>
    </xf>
    <xf numFmtId="0" fontId="41" fillId="9" borderId="20" xfId="40" applyFont="1" applyFill="1" applyBorder="1" applyAlignment="1" applyProtection="1">
      <alignment horizontal="right" vertical="top" wrapText="1"/>
      <protection locked="0"/>
    </xf>
    <xf numFmtId="0" fontId="41" fillId="9" borderId="20" xfId="40" applyFont="1" applyFill="1" applyBorder="1" applyAlignment="1" applyProtection="1">
      <alignment horizontal="center" vertical="top" wrapText="1"/>
      <protection locked="0"/>
    </xf>
    <xf numFmtId="178" fontId="41" fillId="5" borderId="0" xfId="40" applyNumberFormat="1" applyFont="1" applyFill="1" applyAlignment="1">
      <alignment horizontal="right"/>
    </xf>
    <xf numFmtId="0" fontId="41" fillId="5" borderId="0" xfId="40" applyFont="1" applyFill="1" applyAlignment="1">
      <alignment horizontal="right"/>
    </xf>
    <xf numFmtId="0" fontId="41" fillId="5" borderId="0" xfId="40" applyFont="1" applyFill="1" applyAlignment="1">
      <alignment horizontal="center"/>
    </xf>
    <xf numFmtId="10" fontId="42" fillId="19" borderId="94" xfId="47" applyNumberFormat="1" applyFont="1" applyFill="1" applyBorder="1" applyAlignment="1" applyProtection="1">
      <alignment horizontal="right" vertical="top" wrapText="1"/>
      <protection locked="0"/>
    </xf>
    <xf numFmtId="10" fontId="42" fillId="19" borderId="20" xfId="47" applyNumberFormat="1" applyFont="1" applyFill="1" applyBorder="1" applyAlignment="1" applyProtection="1">
      <alignment horizontal="right" vertical="top" wrapText="1"/>
      <protection locked="0"/>
    </xf>
    <xf numFmtId="10" fontId="42" fillId="19" borderId="95" xfId="47" applyNumberFormat="1" applyFont="1" applyFill="1" applyBorder="1" applyAlignment="1" applyProtection="1">
      <alignment horizontal="right" vertical="top" wrapText="1"/>
      <protection locked="0"/>
    </xf>
    <xf numFmtId="173" fontId="42" fillId="19" borderId="88" xfId="57" applyNumberFormat="1" applyFont="1" applyFill="1" applyBorder="1" applyAlignment="1" applyProtection="1">
      <alignment horizontal="right" vertical="top" wrapText="1"/>
      <protection locked="0"/>
    </xf>
    <xf numFmtId="173" fontId="42" fillId="19" borderId="89" xfId="57" applyNumberFormat="1" applyFont="1" applyFill="1" applyBorder="1" applyAlignment="1" applyProtection="1">
      <alignment horizontal="right" vertical="top" wrapText="1"/>
      <protection locked="0"/>
    </xf>
    <xf numFmtId="166" fontId="41" fillId="5" borderId="0" xfId="40" applyNumberFormat="1" applyFont="1" applyFill="1"/>
    <xf numFmtId="175" fontId="41" fillId="5" borderId="0" xfId="38" applyNumberFormat="1" applyFont="1" applyFill="1"/>
    <xf numFmtId="0" fontId="170" fillId="5" borderId="0" xfId="40" applyFont="1" applyFill="1"/>
    <xf numFmtId="169" fontId="176" fillId="5" borderId="0" xfId="46" applyFont="1" applyFill="1">
      <alignment vertical="top"/>
    </xf>
    <xf numFmtId="178" fontId="39" fillId="5" borderId="0" xfId="46" applyNumberFormat="1" applyFont="1" applyFill="1" applyAlignment="1">
      <alignment horizontal="right" vertical="top"/>
    </xf>
    <xf numFmtId="169" fontId="39" fillId="5" borderId="0" xfId="46" applyFont="1" applyFill="1" applyAlignment="1">
      <alignment horizontal="right" vertical="top"/>
    </xf>
    <xf numFmtId="169" fontId="39" fillId="5" borderId="0" xfId="46" applyFont="1" applyFill="1" applyAlignment="1">
      <alignment horizontal="center" vertical="top"/>
    </xf>
    <xf numFmtId="178" fontId="5" fillId="5" borderId="0" xfId="46" applyNumberFormat="1" applyFill="1" applyAlignment="1">
      <alignment horizontal="right" vertical="top"/>
    </xf>
    <xf numFmtId="169" fontId="5" fillId="5" borderId="0" xfId="46" applyFill="1" applyAlignment="1">
      <alignment horizontal="right" vertical="top"/>
    </xf>
    <xf numFmtId="169" fontId="5" fillId="5" borderId="0" xfId="46" applyFill="1" applyAlignment="1">
      <alignment horizontal="center" vertical="top"/>
    </xf>
    <xf numFmtId="169" fontId="5" fillId="0" borderId="0" xfId="46" applyFill="1" applyAlignment="1">
      <alignment horizontal="center" vertical="top"/>
    </xf>
    <xf numFmtId="169" fontId="5" fillId="5" borderId="0" xfId="46" quotePrefix="1" applyFont="1" applyFill="1">
      <alignment vertical="top"/>
    </xf>
    <xf numFmtId="169" fontId="5" fillId="5" borderId="0" xfId="46" applyFont="1" applyFill="1">
      <alignment vertical="top"/>
    </xf>
    <xf numFmtId="0" fontId="40" fillId="9" borderId="154" xfId="0" applyFont="1" applyFill="1" applyBorder="1" applyAlignment="1">
      <alignment horizontal="left" vertical="center"/>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146" fillId="0" borderId="154" xfId="58" applyFill="1" applyBorder="1" applyAlignment="1">
      <alignment horizontal="left" vertical="top" wrapText="1"/>
    </xf>
    <xf numFmtId="0" fontId="146" fillId="0" borderId="155" xfId="58" applyFill="1" applyBorder="1" applyAlignment="1">
      <alignment horizontal="left" vertical="top" wrapText="1"/>
    </xf>
    <xf numFmtId="0" fontId="146" fillId="0" borderId="156" xfId="58" applyFill="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0" fillId="9" borderId="232" xfId="0" applyFont="1" applyFill="1" applyBorder="1" applyAlignment="1">
      <alignment horizontal="left" vertical="center"/>
    </xf>
    <xf numFmtId="0" fontId="144" fillId="28" borderId="152" xfId="0" applyFont="1" applyFill="1" applyBorder="1" applyAlignment="1">
      <alignment vertical="top"/>
    </xf>
    <xf numFmtId="0" fontId="144" fillId="28" borderId="153" xfId="0" applyFont="1" applyFill="1" applyBorder="1" applyAlignment="1">
      <alignment vertical="top"/>
    </xf>
    <xf numFmtId="0" fontId="144" fillId="28" borderId="0" xfId="0" applyFont="1" applyFill="1" applyAlignment="1">
      <alignment vertical="top"/>
    </xf>
    <xf numFmtId="0" fontId="1" fillId="0" borderId="157" xfId="0" applyFont="1" applyBorder="1" applyAlignment="1">
      <alignment horizontal="left" vertical="top" wrapText="1"/>
    </xf>
    <xf numFmtId="0" fontId="1" fillId="0" borderId="233" xfId="0" applyFont="1" applyBorder="1" applyAlignment="1">
      <alignment horizontal="left" vertical="top" wrapText="1"/>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7"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211"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0" fillId="9" borderId="124" xfId="15" applyFont="1" applyFill="1" applyBorder="1" applyAlignment="1">
      <alignment horizontal="center" vertical="center"/>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2" borderId="33" xfId="15" applyFont="1" applyFill="1" applyBorder="1" applyAlignment="1">
      <alignment horizontal="center" vertical="center" wrapText="1"/>
    </xf>
    <xf numFmtId="0" fontId="38" fillId="22" borderId="81" xfId="15"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4" xfId="15" applyFont="1" applyFill="1" applyBorder="1" applyAlignment="1">
      <alignment horizontal="center" vertical="center"/>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81"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78" xfId="15" applyFont="1" applyFill="1" applyBorder="1" applyAlignment="1">
      <alignment horizontal="center" vertical="center"/>
    </xf>
    <xf numFmtId="0" fontId="38" fillId="22" borderId="66"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8" fillId="22" borderId="66"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2" xfId="15" applyFont="1" applyFill="1" applyBorder="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0" borderId="31" xfId="39" applyFont="1" applyFill="1" applyBorder="1" applyAlignment="1">
      <alignment horizontal="center" vertical="center" wrapText="1"/>
    </xf>
    <xf numFmtId="165" fontId="55" fillId="10" borderId="0" xfId="39" applyFont="1" applyFill="1" applyAlignment="1">
      <alignment horizontal="center" vertical="center" wrapText="1"/>
    </xf>
    <xf numFmtId="165" fontId="55" fillId="10" borderId="16" xfId="39" applyFont="1" applyFill="1" applyBorder="1" applyAlignment="1">
      <alignment horizontal="center" vertical="center" wrapText="1"/>
    </xf>
    <xf numFmtId="165" fontId="55" fillId="10" borderId="17" xfId="39" applyFont="1" applyFill="1" applyBorder="1" applyAlignment="1">
      <alignment horizontal="center" vertical="center" wrapText="1"/>
    </xf>
    <xf numFmtId="165" fontId="60" fillId="14"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0" borderId="124" xfId="0" applyFont="1" applyBorder="1" applyAlignment="1">
      <alignment horizontal="left" vertical="center" wrapText="1"/>
    </xf>
    <xf numFmtId="0" fontId="39" fillId="0" borderId="77" xfId="0" applyFont="1" applyBorder="1" applyAlignment="1">
      <alignment horizontal="left" vertical="center" wrapText="1"/>
    </xf>
    <xf numFmtId="0" fontId="39" fillId="0" borderId="123" xfId="0" applyFont="1" applyBorder="1" applyAlignment="1">
      <alignment horizontal="left" vertical="center" wrapText="1"/>
    </xf>
    <xf numFmtId="0" fontId="39" fillId="0" borderId="104" xfId="0" applyFont="1" applyBorder="1" applyAlignment="1">
      <alignment horizontal="left" vertical="center" wrapText="1"/>
    </xf>
    <xf numFmtId="0" fontId="39" fillId="0" borderId="105" xfId="0" applyFont="1" applyBorder="1" applyAlignment="1">
      <alignment horizontal="left"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1" fillId="0" borderId="0" xfId="0" applyFont="1" applyAlignment="1">
      <alignment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33" xfId="15" applyFont="1" applyFill="1" applyBorder="1" applyAlignment="1">
      <alignment horizontal="center" vertical="center" wrapText="1"/>
    </xf>
    <xf numFmtId="0" fontId="38" fillId="9" borderId="66"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2" fillId="0" borderId="0" xfId="0" applyFont="1" applyAlignment="1">
      <alignment horizontal="left"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9" borderId="89" xfId="0" applyFont="1" applyFill="1" applyBorder="1" applyAlignment="1">
      <alignment horizontal="center" vertical="center" wrapText="1"/>
    </xf>
    <xf numFmtId="0" fontId="40" fillId="9" borderId="92" xfId="0" applyFont="1" applyFill="1" applyBorder="1" applyAlignment="1">
      <alignment horizontal="center" vertical="center" wrapText="1"/>
    </xf>
    <xf numFmtId="0" fontId="72" fillId="10" borderId="0" xfId="29" applyFont="1" applyFill="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38" fillId="9" borderId="62"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1"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0" fontId="63" fillId="0" borderId="0" xfId="0" applyFont="1" applyAlignment="1">
      <alignment vertical="center"/>
    </xf>
    <xf numFmtId="0" fontId="101" fillId="0" borderId="0" xfId="0" applyFont="1" applyAlignment="1">
      <alignment vertical="center"/>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38" fillId="9"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173" fillId="0" borderId="0" xfId="0" applyFont="1" applyAlignment="1">
      <alignment horizontal="left" vertical="center" wrapText="1"/>
    </xf>
    <xf numFmtId="0" fontId="174" fillId="0" borderId="0" xfId="0" applyFont="1" applyAlignment="1">
      <alignment horizontal="left" vertical="top"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63" fillId="5" borderId="0" xfId="0" applyFont="1" applyFill="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3"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39" fillId="0" borderId="33" xfId="0" applyFont="1" applyBorder="1" applyAlignment="1">
      <alignment horizontal="left" vertical="center" wrapText="1"/>
    </xf>
    <xf numFmtId="0" fontId="168" fillId="0" borderId="104" xfId="0" applyFont="1" applyBorder="1" applyAlignment="1">
      <alignment wrapText="1"/>
    </xf>
    <xf numFmtId="0" fontId="168" fillId="0" borderId="105" xfId="0" applyFont="1" applyBorder="1" applyAlignment="1">
      <alignment wrapText="1"/>
    </xf>
    <xf numFmtId="0" fontId="168" fillId="0" borderId="77" xfId="0" applyFont="1" applyBorder="1" applyAlignment="1">
      <alignment wrapText="1"/>
    </xf>
    <xf numFmtId="0" fontId="168" fillId="0" borderId="123" xfId="0" applyFont="1" applyBorder="1" applyAlignment="1">
      <alignment wrapText="1"/>
    </xf>
    <xf numFmtId="0" fontId="169" fillId="0" borderId="104" xfId="0" applyFont="1" applyBorder="1" applyAlignment="1">
      <alignment wrapText="1"/>
    </xf>
    <xf numFmtId="0" fontId="169" fillId="0" borderId="105" xfId="0" applyFont="1" applyBorder="1" applyAlignment="1">
      <alignment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39" fillId="0" borderId="62" xfId="0" applyFont="1" applyBorder="1" applyAlignment="1">
      <alignment horizontal="left" vertical="center" wrapText="1"/>
    </xf>
    <xf numFmtId="0" fontId="152" fillId="29" borderId="204" xfId="0" applyFont="1" applyFill="1" applyBorder="1" applyAlignment="1">
      <alignment horizontal="left" wrapText="1"/>
    </xf>
    <xf numFmtId="0" fontId="40" fillId="9" borderId="253" xfId="30" applyFont="1" applyFill="1" applyBorder="1" applyAlignment="1">
      <alignment horizontal="left" vertical="top" wrapText="1"/>
    </xf>
    <xf numFmtId="0" fontId="40" fillId="9" borderId="254" xfId="30" applyFont="1" applyFill="1" applyBorder="1" applyAlignment="1">
      <alignment horizontal="left" vertical="top" wrapText="1"/>
    </xf>
    <xf numFmtId="0" fontId="40" fillId="9" borderId="255" xfId="30" applyFont="1" applyFill="1" applyBorder="1" applyAlignment="1">
      <alignment horizontal="left" vertical="top" wrapText="1"/>
    </xf>
    <xf numFmtId="0" fontId="40" fillId="9" borderId="256" xfId="30" applyFont="1" applyFill="1" applyBorder="1" applyAlignment="1">
      <alignment horizontal="left" vertical="top" wrapText="1"/>
    </xf>
    <xf numFmtId="0" fontId="40" fillId="9" borderId="260" xfId="30" applyFont="1" applyFill="1" applyBorder="1" applyAlignment="1">
      <alignment horizontal="left" vertical="top" wrapText="1"/>
    </xf>
    <xf numFmtId="0" fontId="40" fillId="9" borderId="261" xfId="30" applyFont="1" applyFill="1" applyBorder="1" applyAlignment="1">
      <alignment horizontal="left" vertical="top"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89"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2" fillId="29" borderId="204" xfId="0" applyFont="1" applyFill="1" applyBorder="1" applyAlignment="1">
      <alignment horizontal="left" vertical="top" wrapText="1"/>
    </xf>
    <xf numFmtId="0" fontId="1" fillId="14" borderId="0" xfId="0" applyFont="1" applyFill="1" applyAlignment="1">
      <alignment horizontal="center"/>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55" fillId="10" borderId="0" xfId="29" applyFont="1" applyFill="1" applyBorder="1" applyAlignment="1">
      <alignment horizontal="left" vertical="center" wrapText="1"/>
    </xf>
    <xf numFmtId="0" fontId="158" fillId="14" borderId="204" xfId="0" applyFont="1" applyFill="1" applyBorder="1"/>
    <xf numFmtId="0" fontId="158"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8" fillId="14" borderId="0" xfId="0" applyFont="1" applyFill="1" applyAlignment="1">
      <alignment horizontal="center" vertical="center"/>
    </xf>
    <xf numFmtId="0" fontId="1" fillId="14" borderId="0" xfId="0" applyFont="1" applyFill="1" applyAlignment="1">
      <alignment horizontal="center" vertical="top"/>
    </xf>
    <xf numFmtId="0" fontId="159"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67" fillId="9" borderId="251" xfId="15" applyFont="1" applyFill="1" applyBorder="1" applyAlignment="1">
      <alignment horizontal="center" vertical="center" wrapText="1"/>
    </xf>
    <xf numFmtId="0" fontId="67" fillId="9" borderId="252" xfId="15" applyFont="1" applyFill="1" applyBorder="1" applyAlignment="1">
      <alignment horizontal="center" vertical="center" wrapText="1"/>
    </xf>
    <xf numFmtId="0" fontId="67" fillId="6" borderId="295" xfId="15" applyFont="1" applyFill="1" applyBorder="1" applyAlignment="1">
      <alignment horizontal="center" vertical="center" wrapText="1"/>
    </xf>
    <xf numFmtId="0" fontId="67" fillId="6" borderId="296" xfId="15" applyFont="1" applyFill="1" applyBorder="1" applyAlignment="1">
      <alignment horizontal="center" vertical="center" wrapText="1"/>
    </xf>
    <xf numFmtId="0" fontId="67" fillId="9" borderId="267" xfId="15" applyFont="1" applyFill="1" applyBorder="1" applyAlignment="1">
      <alignment horizontal="center" vertical="center" wrapText="1"/>
    </xf>
    <xf numFmtId="0" fontId="67" fillId="9" borderId="268" xfId="15" applyFont="1" applyFill="1" applyBorder="1" applyAlignment="1">
      <alignment horizontal="center" vertical="center" wrapText="1"/>
    </xf>
    <xf numFmtId="0" fontId="123" fillId="0" borderId="0" xfId="56" applyFont="1" applyBorder="1" applyAlignment="1">
      <alignment horizontal="left"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0" xfId="15" applyFont="1" applyFill="1" applyBorder="1" applyAlignment="1">
      <alignment horizontal="center"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173" fontId="40"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1" defaultTableStyle="TableStyleMedium2" defaultPivotStyle="PivotStyleLight16">
    <tableStyle name="Invisible" pivot="0" table="0" count="0" xr9:uid="{58A9D4C4-CE79-4533-994A-06EF5C2EFCAE}"/>
  </tableStyles>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H9" dT="2023-08-16T08:57:55.06" personId="{00000000-0000-0000-0000-000000000000}" id="{18EEE75F-18FE-4CED-A120-1559077BE57A}">
    <text>New input cells x 6 to breakdown total energy consumption for bio</text>
  </threadedComment>
  <threadedComment ref="E37" dT="2023-08-31T13:39:36.91" personId="{00000000-0000-0000-0000-000000000000}" id="{E6D5E297-0AC3-4D4D-A881-FBD463F8D7F8}">
    <text>New input cells x 6 to breakdown total energy consumption for bio</text>
  </threadedComment>
  <threadedComment ref="F37" dT="2023-08-31T13:39:36.91" personId="{00000000-0000-0000-0000-000000000000}" id="{7BD2EF7F-9020-4425-8AC4-FFF1BBE37FE0}">
    <text>New input cells x 6 to breakdown total energy consumption for bio</text>
  </threadedComment>
  <threadedComment ref="G37" dT="2023-08-31T13:39:36.91" personId="{00000000-0000-0000-0000-000000000000}" id="{92EE2BC8-40B0-4095-AD63-A7BB35116327}">
    <text>New input cells x 6 to breakdown total energy consumption for bio</text>
  </threadedComment>
  <threadedComment ref="H37" dT="2023-08-31T13:39:36.91" personId="{00000000-0000-0000-0000-000000000000}" id="{40A412D8-368E-4CF7-B9AD-FFD50A45F550}">
    <text>New input cells x 6 to breakdown total energy consumption for bio</text>
  </threadedComment>
  <threadedComment ref="I37" dT="2023-08-31T13:39:36.91" personId="{00000000-0000-0000-0000-000000000000}" id="{1C85CF7C-552D-44C7-8807-A38B452A1603}">
    <text>New input cells x 6 to breakdown total energy consumption for bio</text>
  </threadedComment>
  <threadedComment ref="J37" dT="2023-08-31T13:39:36.91" personId="{00000000-0000-0000-0000-000000000000}" id="{0D52176B-FF98-4C59-ACFC-9130B07D344B}">
    <text>New input cells x 6 to breakdown total energy consumption for bio</text>
  </threadedComment>
  <threadedComment ref="K37" dT="2023-08-31T13:39:36.91" personId="{00000000-0000-0000-0000-000000000000}" id="{03169B36-3169-4210-897C-64E0510F45DF}">
    <text>New input cells x 6 to breakdown total energy consumption for bio</text>
  </threadedComment>
  <threadedComment ref="E38" dT="2023-08-31T13:39:36.91" personId="{00000000-0000-0000-0000-000000000000}" id="{4E5E7559-053F-4489-AF77-3815D566C067}">
    <text>New input cells x 6 to breakdown total energy consumption for bio</text>
  </threadedComment>
  <threadedComment ref="F38" dT="2023-08-31T13:39:36.91" personId="{00000000-0000-0000-0000-000000000000}" id="{B34FA2C7-99CE-4A78-876B-555F192F1ACE}">
    <text>New input cells x 6 to breakdown total energy consumption for bio</text>
  </threadedComment>
  <threadedComment ref="G38" dT="2023-08-31T13:39:36.91" personId="{00000000-0000-0000-0000-000000000000}" id="{4990301F-1F97-4129-84B2-8D35CB98F918}">
    <text>New input cells x 6 to breakdown total energy consumption for bio</text>
  </threadedComment>
  <threadedComment ref="I38" dT="2023-08-31T13:39:36.91" personId="{00000000-0000-0000-0000-000000000000}" id="{C6380555-A1CC-401C-8582-CF47C5177432}">
    <text>New input cells x 6 to breakdown total energy consumption for bio</text>
  </threadedComment>
  <threadedComment ref="J38" dT="2023-08-31T13:39:36.91" personId="{00000000-0000-0000-0000-000000000000}" id="{E99A61E9-40D6-49AA-8B13-CC255110C1BE}">
    <text>New input cells x 6 to breakdown total energy consumption for bio</text>
  </threadedComment>
  <threadedComment ref="K38" dT="2023-08-31T13:39:36.91" personId="{00000000-0000-0000-0000-000000000000}" id="{A2CEC47A-AE4F-4196-A8DC-B87D06FBABA5}">
    <text>New input cells x 6 to breakdown total energy consumption for bio</text>
  </threadedComment>
  <threadedComment ref="E39" dT="2023-08-31T13:39:36.91" personId="{00000000-0000-0000-0000-000000000000}" id="{5E5976F3-03AC-4389-ACDE-7DCC48B4B0AE}">
    <text>New input cells x 6 to breakdown total energy consumption for bio</text>
  </threadedComment>
  <threadedComment ref="F39" dT="2023-08-31T13:39:36.91" personId="{00000000-0000-0000-0000-000000000000}" id="{DEA68150-FD6C-4BFC-B6EF-A29063F8B5D4}">
    <text>New input cells x 6 to breakdown total energy consumption for bio</text>
  </threadedComment>
  <threadedComment ref="G39" dT="2023-08-31T13:39:36.91" personId="{00000000-0000-0000-0000-000000000000}" id="{F35B34B2-BAEE-4F66-8DA3-F8755EF4951D}">
    <text>New input cells x 6 to breakdown total energy consumption for bio</text>
  </threadedComment>
  <threadedComment ref="I39" dT="2023-08-31T13:39:36.91" personId="{00000000-0000-0000-0000-000000000000}" id="{381ED4FA-665C-4C4A-8886-4C4732CABACA}">
    <text>New input cells x 6 to breakdown total energy consumption for bio</text>
  </threadedComment>
  <threadedComment ref="J39" dT="2023-08-31T13:39:36.91" personId="{00000000-0000-0000-0000-000000000000}" id="{419B3956-8906-4D49-812A-C77981C1D5D0}">
    <text>New input cells x 6 to breakdown total energy consumption for bio</text>
  </threadedComment>
  <threadedComment ref="K39" dT="2023-08-31T13:39:36.91" personId="{00000000-0000-0000-0000-000000000000}" id="{35313867-6161-41C0-86C4-C812FD9C9BD7}">
    <text>New input cells x 6 to breakdown total energy consumption for bio</text>
  </threadedComment>
  <threadedComment ref="E40" dT="2023-08-31T13:39:36.91" personId="{00000000-0000-0000-0000-000000000000}" id="{3FB75C7A-53BA-447B-98EF-AD7D95F9DA7C}">
    <text>New input cells x 6 to breakdown total energy consumption for bio</text>
  </threadedComment>
  <threadedComment ref="F40" dT="2023-08-31T13:39:36.91" personId="{00000000-0000-0000-0000-000000000000}" id="{ECF7337E-20DB-4512-A790-50E495ACEE5E}">
    <text>New input cells x 6 to breakdown total energy consumption for bio</text>
  </threadedComment>
  <threadedComment ref="G40" dT="2023-08-31T13:39:36.91" personId="{00000000-0000-0000-0000-000000000000}" id="{C4D617C4-5194-46D3-B297-5898B79243E3}">
    <text>New input cells x 6 to breakdown total energy consumption for bio</text>
  </threadedComment>
  <threadedComment ref="I40" dT="2023-08-31T13:39:36.91" personId="{00000000-0000-0000-0000-000000000000}" id="{D7360C0A-4496-4209-A0FA-8C84F23D8DFE}">
    <text>New input cells x 6 to breakdown total energy consumption for bio</text>
  </threadedComment>
  <threadedComment ref="J40" dT="2023-08-31T13:39:36.91" personId="{00000000-0000-0000-0000-000000000000}" id="{EFE9E522-1D33-4BEF-8C33-1D2500AB982E}">
    <text>New input cells x 6 to breakdown total energy consumption for bio</text>
  </threadedComment>
  <threadedComment ref="K40" dT="2023-08-31T13:39:36.91" personId="{00000000-0000-0000-0000-000000000000}" id="{7DB5E887-DED9-4B2D-9DBA-77C6E6E8475A}">
    <text>New input cells x 6 to breakdown total energy consumption for bio</text>
  </threadedComment>
  <threadedComment ref="E41" dT="2023-08-31T13:39:36.91" personId="{00000000-0000-0000-0000-000000000000}" id="{533A2834-AB5D-4D6F-AA16-3BFD64485628}">
    <text>New input cells x 6 to breakdown total energy consumption for bio</text>
  </threadedComment>
  <threadedComment ref="F41" dT="2023-08-31T13:39:36.91" personId="{00000000-0000-0000-0000-000000000000}" id="{0B14C9B2-B193-4113-848F-F51141B0466E}">
    <text>New input cells x 6 to breakdown total energy consumption for bio</text>
  </threadedComment>
  <threadedComment ref="G41" dT="2023-08-31T13:39:36.91" personId="{00000000-0000-0000-0000-000000000000}" id="{5C62A28E-5E90-4504-A951-B9F928718272}">
    <text>New input cells x 6 to breakdown total energy consumption for bio</text>
  </threadedComment>
  <threadedComment ref="E42" dT="2023-08-31T13:39:36.91" personId="{00000000-0000-0000-0000-000000000000}" id="{9FC0FD1D-F108-4D82-B7BE-348CCCF5AACE}">
    <text>New input cells x 6 to breakdown total energy consumption for bio</text>
  </threadedComment>
  <threadedComment ref="F42" dT="2023-08-31T13:39:36.91" personId="{00000000-0000-0000-0000-000000000000}" id="{A7E74AD7-2C01-41AA-9D18-131B5978053E}">
    <text>New input cells x 6 to breakdown total energy consumption for bio</text>
  </threadedComment>
  <threadedComment ref="G42" dT="2023-08-31T13:39:36.91" personId="{00000000-0000-0000-0000-000000000000}" id="{F2BCB701-B96A-46CA-8BC9-E81998123936}">
    <text>New input cells x 6 to breakdown total energy consumption for bio</text>
  </threadedComment>
  <threadedComment ref="I42" dT="2023-08-31T13:39:36.91" personId="{00000000-0000-0000-0000-000000000000}" id="{57073BCC-AA5A-49DF-879C-0B0530BFA84D}">
    <text>New input cells x 6 to breakdown total energy consumption for bio</text>
  </threadedComment>
  <threadedComment ref="J42" dT="2023-08-31T13:39:36.91" personId="{00000000-0000-0000-0000-000000000000}" id="{455AA825-CFC6-46A8-80D7-AA286C4F9084}">
    <text>New input cells x 6 to breakdown total energy consumption for bio</text>
  </threadedComment>
  <threadedComment ref="K42" dT="2023-08-31T13:39:36.91" personId="{00000000-0000-0000-0000-000000000000}" id="{8D82CC05-F6DE-4963-83BB-B11FEE3B30B7}">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AX21" dT="2023-03-24T18:57:07.42" personId="{00000000-0000-0000-0000-000000000000}" id="{631DDDC9-9B33-4E48-994B-2D3D6A5A1E79}">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
  <cols>
    <col min="1" max="1" width="1.58203125" style="184" customWidth="1"/>
    <col min="2" max="2" width="38.08203125" style="184" bestFit="1" customWidth="1"/>
    <col min="3" max="3" width="34.6640625" style="184" bestFit="1" customWidth="1"/>
    <col min="4" max="4" width="10.08203125" style="184" bestFit="1" customWidth="1"/>
    <col min="5" max="5" width="14.58203125" style="184" bestFit="1" customWidth="1"/>
    <col min="6" max="6" width="9" style="184"/>
    <col min="7" max="7" width="25.08203125" style="184" bestFit="1" customWidth="1"/>
    <col min="8" max="8" width="38.08203125" style="184" bestFit="1" customWidth="1"/>
    <col min="9" max="9" width="24.5" style="184" bestFit="1" customWidth="1"/>
    <col min="10" max="10" width="43.08203125" style="184" bestFit="1" customWidth="1"/>
    <col min="11" max="11" width="30.1640625" style="184" bestFit="1" customWidth="1"/>
    <col min="12" max="12" width="38.5" style="184" bestFit="1" customWidth="1"/>
    <col min="13" max="13" width="34" style="184" bestFit="1" customWidth="1"/>
    <col min="14" max="14" width="22" style="184" bestFit="1" customWidth="1"/>
    <col min="15" max="15" width="23.08203125" style="184" bestFit="1" customWidth="1"/>
    <col min="16" max="16" width="33.5" style="184" bestFit="1" customWidth="1"/>
    <col min="17" max="17" width="29.6640625" style="184" bestFit="1" customWidth="1"/>
    <col min="18" max="18" width="9" style="184"/>
    <col min="19" max="19" width="30.08203125" style="184" bestFit="1" customWidth="1"/>
    <col min="20" max="20" width="9" style="184"/>
    <col min="21" max="21" width="76.4140625" style="184" bestFit="1" customWidth="1"/>
    <col min="22" max="16384" width="9" style="184"/>
  </cols>
  <sheetData>
    <row r="1" spans="2:21" s="183" customFormat="1">
      <c r="B1" s="3124"/>
      <c r="C1" s="3124"/>
      <c r="D1" s="3124"/>
      <c r="E1" s="3124"/>
      <c r="F1" s="3124"/>
      <c r="G1" s="3124"/>
      <c r="H1" s="3124"/>
      <c r="I1" s="3124"/>
      <c r="J1" s="3124"/>
      <c r="K1" s="3124"/>
      <c r="L1" s="3124"/>
      <c r="M1" s="3124"/>
      <c r="N1" s="3124"/>
      <c r="O1" s="3124"/>
      <c r="P1" s="3124"/>
      <c r="Q1" s="3124"/>
      <c r="R1" s="3124"/>
      <c r="S1" s="3124"/>
      <c r="T1" s="3124"/>
      <c r="U1" s="3124"/>
    </row>
    <row r="2" spans="2:21" ht="45" customHeight="1">
      <c r="B2" s="2910" t="s">
        <v>0</v>
      </c>
      <c r="C2" s="2910"/>
      <c r="D2" s="2910"/>
      <c r="E2" s="2910"/>
      <c r="F2" s="2910"/>
      <c r="G2" s="2910"/>
      <c r="H2" s="2910"/>
      <c r="I2" s="2910"/>
      <c r="J2" s="2910"/>
      <c r="K2" s="2910"/>
      <c r="L2" s="2910"/>
      <c r="M2" s="2910"/>
      <c r="N2" s="2910"/>
      <c r="O2" s="2910"/>
      <c r="P2" s="2910"/>
      <c r="Q2" s="2910"/>
      <c r="R2" s="2910"/>
      <c r="S2" s="2910"/>
      <c r="T2" s="2910"/>
      <c r="U2" s="2910"/>
    </row>
    <row r="3" spans="2:21" s="183" customFormat="1" ht="15" customHeight="1" thickBot="1">
      <c r="B3" s="185"/>
      <c r="C3" s="185"/>
      <c r="D3" s="3124"/>
      <c r="E3" s="3124"/>
      <c r="F3" s="3124"/>
      <c r="G3" s="3124"/>
      <c r="H3" s="3124">
        <f>COUNTA(H4:H104)+3</f>
        <v>61</v>
      </c>
      <c r="I3" s="3124">
        <f t="shared" ref="I3:Q3" si="0">COUNTA(I4:I104)+3</f>
        <v>30</v>
      </c>
      <c r="J3" s="3124">
        <f t="shared" si="0"/>
        <v>71</v>
      </c>
      <c r="K3" s="3124">
        <f t="shared" si="0"/>
        <v>47</v>
      </c>
      <c r="L3" s="3124">
        <f t="shared" si="0"/>
        <v>81</v>
      </c>
      <c r="M3" s="3124">
        <f t="shared" si="0"/>
        <v>24</v>
      </c>
      <c r="N3" s="3124">
        <f t="shared" si="0"/>
        <v>62</v>
      </c>
      <c r="O3" s="3124">
        <f t="shared" si="0"/>
        <v>33</v>
      </c>
      <c r="P3" s="3124">
        <f t="shared" si="0"/>
        <v>34</v>
      </c>
      <c r="Q3" s="3124">
        <f t="shared" si="0"/>
        <v>54</v>
      </c>
      <c r="R3" s="3124"/>
      <c r="S3" s="3124"/>
      <c r="T3" s="3124"/>
      <c r="U3" s="3124"/>
    </row>
    <row r="4" spans="2:21" s="189" customFormat="1" ht="22.5" customHeight="1" thickBot="1">
      <c r="B4" s="186" t="s">
        <v>1</v>
      </c>
      <c r="C4" s="187" t="s">
        <v>2</v>
      </c>
      <c r="D4" s="187" t="s">
        <v>3</v>
      </c>
      <c r="E4" s="188" t="s">
        <v>4</v>
      </c>
      <c r="F4" s="3125"/>
      <c r="G4" s="186" t="s">
        <v>5</v>
      </c>
      <c r="H4" s="186" t="s">
        <v>6</v>
      </c>
      <c r="I4" s="186" t="s">
        <v>7</v>
      </c>
      <c r="J4" s="186" t="s">
        <v>8</v>
      </c>
      <c r="K4" s="186" t="s">
        <v>9</v>
      </c>
      <c r="L4" s="186" t="s">
        <v>10</v>
      </c>
      <c r="M4" s="186" t="s">
        <v>11</v>
      </c>
      <c r="N4" s="186" t="s">
        <v>12</v>
      </c>
      <c r="O4" s="186" t="s">
        <v>13</v>
      </c>
      <c r="P4" s="186" t="s">
        <v>14</v>
      </c>
      <c r="Q4" s="186" t="s">
        <v>15</v>
      </c>
      <c r="R4" s="3125"/>
      <c r="S4" s="186" t="s">
        <v>16</v>
      </c>
      <c r="T4" s="3125"/>
      <c r="U4" s="186" t="s">
        <v>17</v>
      </c>
    </row>
    <row r="5" spans="2:21" s="190" customFormat="1" ht="15" customHeight="1">
      <c r="B5" s="3126"/>
      <c r="C5" s="3127" t="s">
        <v>18</v>
      </c>
      <c r="D5" s="3127" t="s">
        <v>19</v>
      </c>
      <c r="E5" s="3128" t="s">
        <v>20</v>
      </c>
      <c r="F5" s="3129"/>
      <c r="G5" s="3130" t="s">
        <v>21</v>
      </c>
      <c r="H5" s="3130" t="s">
        <v>22</v>
      </c>
      <c r="I5" s="3130" t="s">
        <v>23</v>
      </c>
      <c r="J5" s="3130" t="s">
        <v>24</v>
      </c>
      <c r="K5" s="3130" t="s">
        <v>25</v>
      </c>
      <c r="L5" s="3130" t="s">
        <v>26</v>
      </c>
      <c r="M5" s="3130" t="s">
        <v>27</v>
      </c>
      <c r="N5" s="3130" t="s">
        <v>28</v>
      </c>
      <c r="O5" s="3130" t="s">
        <v>29</v>
      </c>
      <c r="P5" s="3130" t="s">
        <v>30</v>
      </c>
      <c r="Q5" s="3130" t="s">
        <v>31</v>
      </c>
      <c r="R5" s="3129"/>
      <c r="S5" s="3126" t="s">
        <v>32</v>
      </c>
      <c r="T5" s="3129"/>
      <c r="U5" s="3126" t="s">
        <v>33</v>
      </c>
    </row>
    <row r="6" spans="2:21" s="190" customFormat="1" ht="15" customHeight="1">
      <c r="B6" s="3131" t="s">
        <v>34</v>
      </c>
      <c r="C6" s="3132" t="s">
        <v>34</v>
      </c>
      <c r="D6" s="3132" t="s">
        <v>35</v>
      </c>
      <c r="E6" s="3133" t="s">
        <v>36</v>
      </c>
      <c r="F6" s="3129"/>
      <c r="G6" s="3134" t="s">
        <v>37</v>
      </c>
      <c r="H6" s="3134" t="s">
        <v>38</v>
      </c>
      <c r="I6" s="3134" t="s">
        <v>39</v>
      </c>
      <c r="J6" s="3134" t="s">
        <v>40</v>
      </c>
      <c r="K6" s="3134" t="s">
        <v>41</v>
      </c>
      <c r="L6" s="3134" t="s">
        <v>42</v>
      </c>
      <c r="M6" s="3134" t="s">
        <v>43</v>
      </c>
      <c r="N6" s="3134" t="s">
        <v>44</v>
      </c>
      <c r="O6" s="3134" t="s">
        <v>45</v>
      </c>
      <c r="P6" s="3134" t="s">
        <v>46</v>
      </c>
      <c r="Q6" s="3134" t="s">
        <v>47</v>
      </c>
      <c r="R6" s="3129"/>
      <c r="S6" s="3131" t="s">
        <v>48</v>
      </c>
      <c r="T6" s="3129"/>
      <c r="U6" s="3131" t="s">
        <v>49</v>
      </c>
    </row>
    <row r="7" spans="2:21" s="190" customFormat="1" ht="15" customHeight="1">
      <c r="B7" s="3131" t="s">
        <v>50</v>
      </c>
      <c r="C7" s="3132" t="s">
        <v>6</v>
      </c>
      <c r="D7" s="3132" t="s">
        <v>51</v>
      </c>
      <c r="E7" s="3133" t="s">
        <v>20</v>
      </c>
      <c r="F7" s="3129"/>
      <c r="G7" s="3134" t="s">
        <v>52</v>
      </c>
      <c r="H7" s="3134" t="s">
        <v>53</v>
      </c>
      <c r="I7" s="3134" t="s">
        <v>54</v>
      </c>
      <c r="J7" s="3134" t="s">
        <v>55</v>
      </c>
      <c r="K7" s="3134" t="s">
        <v>56</v>
      </c>
      <c r="L7" s="3134" t="s">
        <v>57</v>
      </c>
      <c r="M7" s="3134" t="s">
        <v>58</v>
      </c>
      <c r="N7" s="3134" t="s">
        <v>59</v>
      </c>
      <c r="O7" s="3134" t="s">
        <v>60</v>
      </c>
      <c r="P7" s="3134" t="s">
        <v>61</v>
      </c>
      <c r="Q7" s="3134" t="s">
        <v>62</v>
      </c>
      <c r="R7" s="3129"/>
      <c r="S7" s="3131" t="s">
        <v>63</v>
      </c>
      <c r="T7" s="3129"/>
      <c r="U7" s="3131" t="s">
        <v>64</v>
      </c>
    </row>
    <row r="8" spans="2:21" s="190" customFormat="1" ht="15" customHeight="1">
      <c r="B8" s="3131" t="s">
        <v>65</v>
      </c>
      <c r="C8" s="3132" t="s">
        <v>66</v>
      </c>
      <c r="D8" s="3132" t="s">
        <v>67</v>
      </c>
      <c r="E8" s="3133" t="s">
        <v>36</v>
      </c>
      <c r="F8" s="3129"/>
      <c r="G8" s="3134" t="s">
        <v>68</v>
      </c>
      <c r="H8" s="3134" t="s">
        <v>69</v>
      </c>
      <c r="I8" s="3134" t="s">
        <v>70</v>
      </c>
      <c r="J8" s="3134" t="s">
        <v>71</v>
      </c>
      <c r="K8" s="3134" t="s">
        <v>72</v>
      </c>
      <c r="L8" s="3134" t="s">
        <v>73</v>
      </c>
      <c r="M8" s="3134" t="s">
        <v>74</v>
      </c>
      <c r="N8" s="3134" t="s">
        <v>75</v>
      </c>
      <c r="O8" s="3134" t="s">
        <v>76</v>
      </c>
      <c r="P8" s="3134" t="s">
        <v>77</v>
      </c>
      <c r="Q8" s="3134" t="s">
        <v>78</v>
      </c>
      <c r="R8" s="3129"/>
      <c r="S8" s="3131" t="s">
        <v>79</v>
      </c>
      <c r="T8" s="3129"/>
      <c r="U8" s="3131" t="s">
        <v>80</v>
      </c>
    </row>
    <row r="9" spans="2:21" s="190" customFormat="1" ht="15" customHeight="1">
      <c r="B9" s="3131" t="s">
        <v>81</v>
      </c>
      <c r="C9" s="3132" t="s">
        <v>14</v>
      </c>
      <c r="D9" s="3132" t="s">
        <v>82</v>
      </c>
      <c r="E9" s="3133" t="s">
        <v>20</v>
      </c>
      <c r="F9" s="3129"/>
      <c r="G9" s="3134" t="s">
        <v>83</v>
      </c>
      <c r="H9" s="3134" t="s">
        <v>84</v>
      </c>
      <c r="I9" s="3134" t="s">
        <v>85</v>
      </c>
      <c r="J9" s="3134" t="s">
        <v>86</v>
      </c>
      <c r="K9" s="3134" t="s">
        <v>87</v>
      </c>
      <c r="L9" s="3134" t="s">
        <v>88</v>
      </c>
      <c r="M9" s="3134" t="s">
        <v>89</v>
      </c>
      <c r="N9" s="3134" t="s">
        <v>90</v>
      </c>
      <c r="O9" s="3134" t="s">
        <v>91</v>
      </c>
      <c r="P9" s="3134" t="s">
        <v>92</v>
      </c>
      <c r="Q9" s="3134" t="s">
        <v>93</v>
      </c>
      <c r="R9" s="3129"/>
      <c r="S9" s="3131" t="s">
        <v>94</v>
      </c>
      <c r="T9" s="3129"/>
      <c r="U9" s="3129"/>
    </row>
    <row r="10" spans="2:21" s="190" customFormat="1" ht="15" customHeight="1">
      <c r="B10" s="3131" t="s">
        <v>95</v>
      </c>
      <c r="C10" s="3132" t="s">
        <v>96</v>
      </c>
      <c r="D10" s="3132" t="s">
        <v>97</v>
      </c>
      <c r="E10" s="3133" t="s">
        <v>20</v>
      </c>
      <c r="F10" s="3129"/>
      <c r="G10" s="3134" t="s">
        <v>98</v>
      </c>
      <c r="H10" s="3134" t="s">
        <v>99</v>
      </c>
      <c r="I10" s="3134" t="s">
        <v>100</v>
      </c>
      <c r="J10" s="3134" t="s">
        <v>101</v>
      </c>
      <c r="K10" s="3134" t="s">
        <v>102</v>
      </c>
      <c r="L10" s="3134" t="s">
        <v>103</v>
      </c>
      <c r="M10" s="3134" t="s">
        <v>104</v>
      </c>
      <c r="N10" s="3134" t="s">
        <v>105</v>
      </c>
      <c r="O10" s="3134" t="s">
        <v>106</v>
      </c>
      <c r="P10" s="3134" t="s">
        <v>107</v>
      </c>
      <c r="Q10" s="3134" t="s">
        <v>108</v>
      </c>
      <c r="R10" s="3129"/>
      <c r="S10" s="3131" t="s">
        <v>109</v>
      </c>
      <c r="T10" s="3129"/>
      <c r="U10" s="3129"/>
    </row>
    <row r="11" spans="2:21" s="190" customFormat="1" ht="15" customHeight="1">
      <c r="B11" s="3131" t="s">
        <v>110</v>
      </c>
      <c r="C11" s="3132" t="s">
        <v>7</v>
      </c>
      <c r="D11" s="3132" t="s">
        <v>111</v>
      </c>
      <c r="E11" s="3133" t="s">
        <v>20</v>
      </c>
      <c r="F11" s="3129"/>
      <c r="G11" s="3134" t="s">
        <v>112</v>
      </c>
      <c r="H11" s="3134" t="s">
        <v>113</v>
      </c>
      <c r="I11" s="3134" t="s">
        <v>114</v>
      </c>
      <c r="J11" s="3134" t="s">
        <v>115</v>
      </c>
      <c r="K11" s="3134" t="s">
        <v>116</v>
      </c>
      <c r="L11" s="3134" t="s">
        <v>117</v>
      </c>
      <c r="M11" s="3134" t="s">
        <v>118</v>
      </c>
      <c r="N11" s="3134" t="s">
        <v>119</v>
      </c>
      <c r="O11" s="3134" t="s">
        <v>120</v>
      </c>
      <c r="P11" s="3134" t="s">
        <v>121</v>
      </c>
      <c r="Q11" s="3134" t="s">
        <v>122</v>
      </c>
      <c r="R11" s="3129"/>
      <c r="S11" s="3131" t="s">
        <v>123</v>
      </c>
      <c r="T11" s="3129"/>
      <c r="U11" s="3129"/>
    </row>
    <row r="12" spans="2:21" s="190" customFormat="1" ht="15" customHeight="1">
      <c r="B12" s="3131" t="s">
        <v>124</v>
      </c>
      <c r="C12" s="3132" t="s">
        <v>125</v>
      </c>
      <c r="D12" s="3132" t="s">
        <v>126</v>
      </c>
      <c r="E12" s="3133" t="s">
        <v>36</v>
      </c>
      <c r="F12" s="3129"/>
      <c r="G12" s="3134" t="s">
        <v>127</v>
      </c>
      <c r="H12" s="3134" t="s">
        <v>128</v>
      </c>
      <c r="I12" s="3134" t="s">
        <v>129</v>
      </c>
      <c r="J12" s="3134" t="s">
        <v>130</v>
      </c>
      <c r="K12" s="3134" t="s">
        <v>131</v>
      </c>
      <c r="L12" s="3134" t="s">
        <v>132</v>
      </c>
      <c r="M12" s="3134" t="s">
        <v>133</v>
      </c>
      <c r="N12" s="3134" t="s">
        <v>134</v>
      </c>
      <c r="O12" s="3134" t="s">
        <v>135</v>
      </c>
      <c r="P12" s="3134" t="s">
        <v>136</v>
      </c>
      <c r="Q12" s="3134" t="s">
        <v>137</v>
      </c>
      <c r="R12" s="3129"/>
      <c r="S12" s="3129"/>
      <c r="T12" s="3129"/>
      <c r="U12" s="3129"/>
    </row>
    <row r="13" spans="2:21" s="190" customFormat="1" ht="15" customHeight="1">
      <c r="B13" s="3131" t="s">
        <v>138</v>
      </c>
      <c r="C13" s="3132" t="s">
        <v>139</v>
      </c>
      <c r="D13" s="3132" t="s">
        <v>140</v>
      </c>
      <c r="E13" s="3133" t="s">
        <v>20</v>
      </c>
      <c r="F13" s="3129"/>
      <c r="G13" s="3134" t="s">
        <v>141</v>
      </c>
      <c r="H13" s="3134" t="s">
        <v>142</v>
      </c>
      <c r="I13" s="3134" t="s">
        <v>143</v>
      </c>
      <c r="J13" s="3134" t="s">
        <v>144</v>
      </c>
      <c r="K13" s="3134" t="s">
        <v>145</v>
      </c>
      <c r="L13" s="3134" t="s">
        <v>146</v>
      </c>
      <c r="M13" s="3134" t="s">
        <v>147</v>
      </c>
      <c r="N13" s="3134" t="s">
        <v>148</v>
      </c>
      <c r="O13" s="3134" t="s">
        <v>149</v>
      </c>
      <c r="P13" s="3134" t="s">
        <v>150</v>
      </c>
      <c r="Q13" s="3134" t="s">
        <v>151</v>
      </c>
      <c r="R13" s="3129"/>
      <c r="S13" s="3129"/>
      <c r="T13" s="3129"/>
      <c r="U13" s="3129"/>
    </row>
    <row r="14" spans="2:21" s="190" customFormat="1" ht="15" customHeight="1">
      <c r="B14" s="3131" t="s">
        <v>152</v>
      </c>
      <c r="C14" s="3132" t="s">
        <v>153</v>
      </c>
      <c r="D14" s="3132" t="s">
        <v>154</v>
      </c>
      <c r="E14" s="3133" t="s">
        <v>36</v>
      </c>
      <c r="F14" s="3129"/>
      <c r="G14" s="3134" t="s">
        <v>155</v>
      </c>
      <c r="H14" s="3134" t="s">
        <v>156</v>
      </c>
      <c r="I14" s="3134" t="s">
        <v>157</v>
      </c>
      <c r="J14" s="3134" t="s">
        <v>158</v>
      </c>
      <c r="K14" s="3134" t="s">
        <v>159</v>
      </c>
      <c r="L14" s="3134" t="s">
        <v>160</v>
      </c>
      <c r="M14" s="3134" t="s">
        <v>161</v>
      </c>
      <c r="N14" s="3134" t="s">
        <v>162</v>
      </c>
      <c r="O14" s="3134" t="s">
        <v>163</v>
      </c>
      <c r="P14" s="3134" t="s">
        <v>164</v>
      </c>
      <c r="Q14" s="3134" t="s">
        <v>165</v>
      </c>
      <c r="R14" s="3129"/>
      <c r="S14" s="3129"/>
      <c r="T14" s="3129"/>
      <c r="U14" s="3129"/>
    </row>
    <row r="15" spans="2:21" s="190" customFormat="1" ht="15" customHeight="1">
      <c r="B15" s="3131" t="s">
        <v>166</v>
      </c>
      <c r="C15" s="3132" t="s">
        <v>167</v>
      </c>
      <c r="D15" s="3132" t="s">
        <v>168</v>
      </c>
      <c r="E15" s="3133" t="s">
        <v>36</v>
      </c>
      <c r="F15" s="3129"/>
      <c r="G15" s="3134" t="s">
        <v>169</v>
      </c>
      <c r="H15" s="3134" t="s">
        <v>170</v>
      </c>
      <c r="I15" s="3134" t="s">
        <v>171</v>
      </c>
      <c r="J15" s="3134" t="s">
        <v>172</v>
      </c>
      <c r="K15" s="3134" t="s">
        <v>173</v>
      </c>
      <c r="L15" s="3134" t="s">
        <v>174</v>
      </c>
      <c r="M15" s="3134" t="s">
        <v>175</v>
      </c>
      <c r="N15" s="3134" t="s">
        <v>176</v>
      </c>
      <c r="O15" s="3134" t="s">
        <v>177</v>
      </c>
      <c r="P15" s="3134" t="s">
        <v>178</v>
      </c>
      <c r="Q15" s="3134" t="s">
        <v>179</v>
      </c>
      <c r="R15" s="3129"/>
      <c r="S15" s="3129"/>
      <c r="T15" s="3129"/>
      <c r="U15" s="3129"/>
    </row>
    <row r="16" spans="2:21" s="190" customFormat="1" ht="15" customHeight="1">
      <c r="B16" s="3131" t="s">
        <v>180</v>
      </c>
      <c r="C16" s="3132" t="s">
        <v>181</v>
      </c>
      <c r="D16" s="3132" t="s">
        <v>182</v>
      </c>
      <c r="E16" s="3133" t="s">
        <v>20</v>
      </c>
      <c r="F16" s="3129"/>
      <c r="G16" s="3134" t="s">
        <v>183</v>
      </c>
      <c r="H16" s="3134" t="s">
        <v>184</v>
      </c>
      <c r="I16" s="3134" t="s">
        <v>185</v>
      </c>
      <c r="J16" s="3134" t="s">
        <v>186</v>
      </c>
      <c r="K16" s="3134" t="s">
        <v>187</v>
      </c>
      <c r="L16" s="3134" t="s">
        <v>188</v>
      </c>
      <c r="M16" s="3134" t="s">
        <v>189</v>
      </c>
      <c r="N16" s="3134" t="s">
        <v>190</v>
      </c>
      <c r="O16" s="3134" t="s">
        <v>191</v>
      </c>
      <c r="P16" s="3134" t="s">
        <v>192</v>
      </c>
      <c r="Q16" s="3134" t="s">
        <v>193</v>
      </c>
      <c r="R16" s="3129"/>
      <c r="S16" s="3129"/>
      <c r="T16" s="3129"/>
      <c r="U16" s="3129"/>
    </row>
    <row r="17" spans="2:17" s="190" customFormat="1" ht="15" customHeight="1">
      <c r="B17" s="3131" t="s">
        <v>194</v>
      </c>
      <c r="C17" s="3132" t="s">
        <v>195</v>
      </c>
      <c r="D17" s="3132" t="s">
        <v>196</v>
      </c>
      <c r="E17" s="3133" t="s">
        <v>20</v>
      </c>
      <c r="F17" s="3129"/>
      <c r="G17" s="3134" t="s">
        <v>197</v>
      </c>
      <c r="H17" s="3134" t="s">
        <v>198</v>
      </c>
      <c r="I17" s="3134" t="s">
        <v>199</v>
      </c>
      <c r="J17" s="3134" t="s">
        <v>200</v>
      </c>
      <c r="K17" s="3134" t="s">
        <v>201</v>
      </c>
      <c r="L17" s="3134" t="s">
        <v>202</v>
      </c>
      <c r="M17" s="3134" t="s">
        <v>203</v>
      </c>
      <c r="N17" s="3134" t="s">
        <v>204</v>
      </c>
      <c r="O17" s="3134" t="s">
        <v>205</v>
      </c>
      <c r="P17" s="3134" t="s">
        <v>206</v>
      </c>
      <c r="Q17" s="3134" t="s">
        <v>207</v>
      </c>
    </row>
    <row r="18" spans="2:17" s="190" customFormat="1" ht="15" customHeight="1">
      <c r="B18" s="3131" t="s">
        <v>208</v>
      </c>
      <c r="C18" s="3132" t="s">
        <v>9</v>
      </c>
      <c r="D18" s="3132" t="s">
        <v>209</v>
      </c>
      <c r="E18" s="3133" t="s">
        <v>20</v>
      </c>
      <c r="F18" s="3129"/>
      <c r="G18" s="3134" t="s">
        <v>210</v>
      </c>
      <c r="H18" s="3134" t="s">
        <v>211</v>
      </c>
      <c r="I18" s="3134" t="s">
        <v>212</v>
      </c>
      <c r="J18" s="3134" t="s">
        <v>213</v>
      </c>
      <c r="K18" s="3134" t="s">
        <v>214</v>
      </c>
      <c r="L18" s="3134" t="s">
        <v>215</v>
      </c>
      <c r="M18" s="3134" t="s">
        <v>216</v>
      </c>
      <c r="N18" s="3134" t="s">
        <v>217</v>
      </c>
      <c r="O18" s="3134" t="s">
        <v>218</v>
      </c>
      <c r="P18" s="3134" t="s">
        <v>219</v>
      </c>
      <c r="Q18" s="3134" t="s">
        <v>220</v>
      </c>
    </row>
    <row r="19" spans="2:17" s="190" customFormat="1" ht="15" customHeight="1">
      <c r="B19" s="3131" t="s">
        <v>221</v>
      </c>
      <c r="C19" s="3132" t="s">
        <v>222</v>
      </c>
      <c r="D19" s="3132" t="s">
        <v>223</v>
      </c>
      <c r="E19" s="3133" t="s">
        <v>36</v>
      </c>
      <c r="F19" s="3129"/>
      <c r="G19" s="3134" t="s">
        <v>224</v>
      </c>
      <c r="H19" s="3134" t="s">
        <v>225</v>
      </c>
      <c r="I19" s="3134" t="s">
        <v>226</v>
      </c>
      <c r="J19" s="3134" t="s">
        <v>227</v>
      </c>
      <c r="K19" s="3134" t="s">
        <v>228</v>
      </c>
      <c r="L19" s="3134" t="s">
        <v>229</v>
      </c>
      <c r="M19" s="3134" t="s">
        <v>230</v>
      </c>
      <c r="N19" s="3134" t="s">
        <v>231</v>
      </c>
      <c r="O19" s="3134" t="s">
        <v>232</v>
      </c>
      <c r="P19" s="3134" t="s">
        <v>233</v>
      </c>
      <c r="Q19" s="3134" t="s">
        <v>234</v>
      </c>
    </row>
    <row r="20" spans="2:17" s="190" customFormat="1" ht="15" customHeight="1">
      <c r="B20" s="3131" t="s">
        <v>235</v>
      </c>
      <c r="C20" s="3132" t="s">
        <v>235</v>
      </c>
      <c r="D20" s="3132" t="s">
        <v>236</v>
      </c>
      <c r="E20" s="3133" t="s">
        <v>20</v>
      </c>
      <c r="F20" s="3129"/>
      <c r="G20" s="3134" t="s">
        <v>237</v>
      </c>
      <c r="H20" s="3134" t="s">
        <v>238</v>
      </c>
      <c r="I20" s="3134" t="s">
        <v>239</v>
      </c>
      <c r="J20" s="3134" t="s">
        <v>240</v>
      </c>
      <c r="K20" s="3134" t="s">
        <v>241</v>
      </c>
      <c r="L20" s="3134" t="s">
        <v>242</v>
      </c>
      <c r="M20" s="3134" t="s">
        <v>243</v>
      </c>
      <c r="N20" s="3134" t="s">
        <v>244</v>
      </c>
      <c r="O20" s="3134" t="s">
        <v>245</v>
      </c>
      <c r="P20" s="3134" t="s">
        <v>246</v>
      </c>
      <c r="Q20" s="3134" t="s">
        <v>247</v>
      </c>
    </row>
    <row r="21" spans="2:17" s="190" customFormat="1" ht="15" customHeight="1">
      <c r="B21" s="3131" t="s">
        <v>248</v>
      </c>
      <c r="C21" s="3132" t="s">
        <v>12</v>
      </c>
      <c r="D21" s="3132" t="s">
        <v>249</v>
      </c>
      <c r="E21" s="3133" t="s">
        <v>20</v>
      </c>
      <c r="F21" s="3129"/>
      <c r="G21" s="3134" t="s">
        <v>250</v>
      </c>
      <c r="H21" s="3134" t="s">
        <v>251</v>
      </c>
      <c r="I21" s="3134" t="s">
        <v>252</v>
      </c>
      <c r="J21" s="3134" t="s">
        <v>253</v>
      </c>
      <c r="K21" s="3134" t="s">
        <v>254</v>
      </c>
      <c r="L21" s="3134" t="s">
        <v>255</v>
      </c>
      <c r="M21" s="3134" t="s">
        <v>256</v>
      </c>
      <c r="N21" s="3134" t="s">
        <v>257</v>
      </c>
      <c r="O21" s="3134" t="s">
        <v>258</v>
      </c>
      <c r="P21" s="3134" t="s">
        <v>259</v>
      </c>
      <c r="Q21" s="3134" t="s">
        <v>260</v>
      </c>
    </row>
    <row r="22" spans="2:17" s="190" customFormat="1" ht="15" customHeight="1">
      <c r="B22" s="3131" t="s">
        <v>261</v>
      </c>
      <c r="C22" s="3132" t="s">
        <v>8</v>
      </c>
      <c r="D22" s="3132" t="s">
        <v>262</v>
      </c>
      <c r="E22" s="3133" t="s">
        <v>20</v>
      </c>
      <c r="F22" s="3129"/>
      <c r="G22" s="3134" t="s">
        <v>263</v>
      </c>
      <c r="H22" s="3134" t="s">
        <v>264</v>
      </c>
      <c r="I22" s="3134" t="s">
        <v>265</v>
      </c>
      <c r="J22" s="3134" t="s">
        <v>266</v>
      </c>
      <c r="K22" s="3134" t="s">
        <v>267</v>
      </c>
      <c r="L22" s="3134" t="s">
        <v>268</v>
      </c>
      <c r="M22" s="3134" t="s">
        <v>269</v>
      </c>
      <c r="N22" s="3134" t="s">
        <v>270</v>
      </c>
      <c r="O22" s="3134" t="s">
        <v>271</v>
      </c>
      <c r="P22" s="3134" t="s">
        <v>272</v>
      </c>
      <c r="Q22" s="3134" t="s">
        <v>273</v>
      </c>
    </row>
    <row r="23" spans="2:17" s="190" customFormat="1" ht="15" customHeight="1">
      <c r="B23" s="3131" t="s">
        <v>274</v>
      </c>
      <c r="C23" s="3132" t="s">
        <v>13</v>
      </c>
      <c r="D23" s="3132" t="s">
        <v>275</v>
      </c>
      <c r="E23" s="3133" t="s">
        <v>20</v>
      </c>
      <c r="F23" s="3129"/>
      <c r="G23" s="3134" t="s">
        <v>276</v>
      </c>
      <c r="H23" s="3134" t="s">
        <v>277</v>
      </c>
      <c r="I23" s="3134" t="s">
        <v>278</v>
      </c>
      <c r="J23" s="3134" t="s">
        <v>279</v>
      </c>
      <c r="K23" s="3134" t="s">
        <v>280</v>
      </c>
      <c r="L23" s="3134" t="s">
        <v>281</v>
      </c>
      <c r="M23" s="3134" t="s">
        <v>282</v>
      </c>
      <c r="N23" s="3134" t="s">
        <v>283</v>
      </c>
      <c r="O23" s="3134" t="s">
        <v>284</v>
      </c>
      <c r="P23" s="3134" t="s">
        <v>285</v>
      </c>
      <c r="Q23" s="3134" t="s">
        <v>286</v>
      </c>
    </row>
    <row r="24" spans="2:17" s="190" customFormat="1" ht="15" customHeight="1" thickBot="1">
      <c r="B24" s="3135" t="s">
        <v>287</v>
      </c>
      <c r="C24" s="3136" t="s">
        <v>15</v>
      </c>
      <c r="D24" s="3136" t="s">
        <v>288</v>
      </c>
      <c r="E24" s="3137" t="s">
        <v>20</v>
      </c>
      <c r="F24" s="3129"/>
      <c r="G24" s="3134" t="s">
        <v>289</v>
      </c>
      <c r="H24" s="3134" t="s">
        <v>290</v>
      </c>
      <c r="I24" s="3134" t="s">
        <v>291</v>
      </c>
      <c r="J24" s="3134" t="s">
        <v>292</v>
      </c>
      <c r="K24" s="3134" t="s">
        <v>293</v>
      </c>
      <c r="L24" s="3134" t="s">
        <v>294</v>
      </c>
      <c r="M24" s="3134" t="s">
        <v>295</v>
      </c>
      <c r="N24" s="3134" t="s">
        <v>296</v>
      </c>
      <c r="O24" s="3134" t="s">
        <v>297</v>
      </c>
      <c r="P24" s="3134" t="s">
        <v>298</v>
      </c>
      <c r="Q24" s="3134" t="s">
        <v>299</v>
      </c>
    </row>
    <row r="25" spans="2:17" s="190" customFormat="1" ht="15" customHeight="1">
      <c r="B25" s="3129"/>
      <c r="C25" s="3129"/>
      <c r="D25" s="3129"/>
      <c r="E25" s="3129"/>
      <c r="F25" s="3129"/>
      <c r="G25" s="3134" t="s">
        <v>300</v>
      </c>
      <c r="H25" s="3134" t="s">
        <v>301</v>
      </c>
      <c r="I25" s="3134" t="s">
        <v>302</v>
      </c>
      <c r="J25" s="3134" t="s">
        <v>303</v>
      </c>
      <c r="K25" s="3134" t="s">
        <v>304</v>
      </c>
      <c r="L25" s="3134" t="s">
        <v>305</v>
      </c>
      <c r="M25" s="3134"/>
      <c r="N25" s="3134" t="s">
        <v>306</v>
      </c>
      <c r="O25" s="3134" t="s">
        <v>307</v>
      </c>
      <c r="P25" s="3134" t="s">
        <v>308</v>
      </c>
      <c r="Q25" s="3134" t="s">
        <v>309</v>
      </c>
    </row>
    <row r="26" spans="2:17">
      <c r="B26" s="3129"/>
      <c r="C26" s="3129"/>
      <c r="D26" s="3129"/>
      <c r="E26" s="3129"/>
      <c r="F26" s="3102"/>
      <c r="G26" s="3134" t="s">
        <v>310</v>
      </c>
      <c r="H26" s="3134" t="s">
        <v>311</v>
      </c>
      <c r="I26" s="3134" t="s">
        <v>312</v>
      </c>
      <c r="J26" s="3134" t="s">
        <v>313</v>
      </c>
      <c r="K26" s="3138" t="s">
        <v>314</v>
      </c>
      <c r="L26" s="3134" t="s">
        <v>315</v>
      </c>
      <c r="M26" s="3134"/>
      <c r="N26" s="3134" t="s">
        <v>316</v>
      </c>
      <c r="O26" s="3134" t="s">
        <v>317</v>
      </c>
      <c r="P26" s="3134" t="s">
        <v>318</v>
      </c>
      <c r="Q26" s="3134" t="s">
        <v>319</v>
      </c>
    </row>
    <row r="27" spans="2:17">
      <c r="B27" s="3102"/>
      <c r="C27" s="3102"/>
      <c r="D27" s="3102"/>
      <c r="E27" s="3102"/>
      <c r="F27" s="3102"/>
      <c r="G27" s="3138" t="s">
        <v>320</v>
      </c>
      <c r="H27" s="3138" t="s">
        <v>321</v>
      </c>
      <c r="I27" s="3138" t="s">
        <v>322</v>
      </c>
      <c r="J27" s="3138" t="s">
        <v>323</v>
      </c>
      <c r="K27" s="3138" t="s">
        <v>324</v>
      </c>
      <c r="L27" s="3138" t="s">
        <v>325</v>
      </c>
      <c r="M27" s="3138"/>
      <c r="N27" s="3138" t="s">
        <v>326</v>
      </c>
      <c r="O27" s="3138" t="s">
        <v>327</v>
      </c>
      <c r="P27" s="3138" t="s">
        <v>328</v>
      </c>
      <c r="Q27" s="3138" t="s">
        <v>329</v>
      </c>
    </row>
    <row r="28" spans="2:17">
      <c r="B28" s="3139" t="s">
        <v>330</v>
      </c>
      <c r="C28" s="3140"/>
      <c r="D28" s="3140"/>
      <c r="E28" s="3141"/>
      <c r="F28" s="3102"/>
      <c r="G28" s="3138" t="s">
        <v>331</v>
      </c>
      <c r="H28" s="3138" t="s">
        <v>332</v>
      </c>
      <c r="I28" s="3138" t="s">
        <v>333</v>
      </c>
      <c r="J28" s="3138" t="s">
        <v>334</v>
      </c>
      <c r="K28" s="3138" t="s">
        <v>335</v>
      </c>
      <c r="L28" s="3138" t="s">
        <v>336</v>
      </c>
      <c r="M28" s="3138"/>
      <c r="N28" s="3138" t="s">
        <v>337</v>
      </c>
      <c r="O28" s="3138" t="s">
        <v>338</v>
      </c>
      <c r="P28" s="3138" t="s">
        <v>339</v>
      </c>
      <c r="Q28" s="3138" t="s">
        <v>340</v>
      </c>
    </row>
    <row r="29" spans="2:17">
      <c r="B29" s="3142"/>
      <c r="C29" s="3102"/>
      <c r="D29" s="3102"/>
      <c r="E29" s="3224"/>
      <c r="F29" s="3102"/>
      <c r="G29" s="3138" t="s">
        <v>341</v>
      </c>
      <c r="H29" s="3138" t="s">
        <v>342</v>
      </c>
      <c r="I29" s="3138" t="s">
        <v>343</v>
      </c>
      <c r="J29" s="3138" t="s">
        <v>344</v>
      </c>
      <c r="K29" s="3138" t="s">
        <v>345</v>
      </c>
      <c r="L29" s="3138" t="s">
        <v>346</v>
      </c>
      <c r="M29" s="3138"/>
      <c r="N29" s="3138" t="s">
        <v>347</v>
      </c>
      <c r="O29" s="3138" t="s">
        <v>348</v>
      </c>
      <c r="P29" s="3138" t="s">
        <v>349</v>
      </c>
      <c r="Q29" s="3138" t="s">
        <v>350</v>
      </c>
    </row>
    <row r="30" spans="2:17">
      <c r="B30" s="3142" t="s">
        <v>351</v>
      </c>
      <c r="C30" s="3102"/>
      <c r="D30" s="3102"/>
      <c r="E30" s="3224"/>
      <c r="F30" s="3102"/>
      <c r="G30" s="3143" t="s">
        <v>352</v>
      </c>
      <c r="H30" s="3138" t="s">
        <v>353</v>
      </c>
      <c r="I30" s="3138" t="s">
        <v>295</v>
      </c>
      <c r="J30" s="3138" t="s">
        <v>354</v>
      </c>
      <c r="K30" s="3138" t="s">
        <v>355</v>
      </c>
      <c r="L30" s="3138" t="s">
        <v>356</v>
      </c>
      <c r="M30" s="3138"/>
      <c r="N30" s="3138" t="s">
        <v>357</v>
      </c>
      <c r="O30" s="3138" t="s">
        <v>358</v>
      </c>
      <c r="P30" s="3138" t="s">
        <v>359</v>
      </c>
      <c r="Q30" s="3138" t="s">
        <v>360</v>
      </c>
    </row>
    <row r="31" spans="2:17">
      <c r="B31" s="3142" t="s">
        <v>361</v>
      </c>
      <c r="C31" s="3102"/>
      <c r="D31" s="3102"/>
      <c r="E31" s="3224"/>
      <c r="F31" s="3102"/>
      <c r="G31" s="3144" t="s">
        <v>362</v>
      </c>
      <c r="H31" s="3145" t="s">
        <v>363</v>
      </c>
      <c r="I31" s="3138"/>
      <c r="J31" s="3138" t="s">
        <v>364</v>
      </c>
      <c r="K31" s="3138" t="s">
        <v>365</v>
      </c>
      <c r="L31" s="3138" t="s">
        <v>366</v>
      </c>
      <c r="M31" s="3138"/>
      <c r="N31" s="3138" t="s">
        <v>367</v>
      </c>
      <c r="O31" s="3138" t="s">
        <v>368</v>
      </c>
      <c r="P31" s="3138" t="s">
        <v>369</v>
      </c>
      <c r="Q31" s="3138" t="s">
        <v>370</v>
      </c>
    </row>
    <row r="32" spans="2:17">
      <c r="B32" s="3146" t="s">
        <v>371</v>
      </c>
      <c r="C32" s="3147"/>
      <c r="D32" s="3147"/>
      <c r="E32" s="3148"/>
      <c r="F32" s="3102"/>
      <c r="G32" s="3144" t="s">
        <v>372</v>
      </c>
      <c r="H32" s="3145" t="s">
        <v>373</v>
      </c>
      <c r="I32" s="3138"/>
      <c r="J32" s="3138" t="s">
        <v>374</v>
      </c>
      <c r="K32" s="3138" t="s">
        <v>375</v>
      </c>
      <c r="L32" s="3138" t="s">
        <v>376</v>
      </c>
      <c r="M32" s="3138"/>
      <c r="N32" s="3138" t="s">
        <v>377</v>
      </c>
      <c r="O32" s="3138" t="s">
        <v>378</v>
      </c>
      <c r="P32" s="3138" t="s">
        <v>379</v>
      </c>
      <c r="Q32" s="3138" t="s">
        <v>380</v>
      </c>
    </row>
    <row r="33" spans="2:17">
      <c r="B33" s="3129"/>
      <c r="C33" s="3129"/>
      <c r="D33" s="3129"/>
      <c r="E33" s="3129"/>
      <c r="F33" s="3102"/>
      <c r="G33" s="3149" t="s">
        <v>381</v>
      </c>
      <c r="H33" s="3138" t="s">
        <v>382</v>
      </c>
      <c r="I33" s="3138"/>
      <c r="J33" s="3138" t="s">
        <v>383</v>
      </c>
      <c r="K33" s="3138" t="s">
        <v>384</v>
      </c>
      <c r="L33" s="3138" t="s">
        <v>385</v>
      </c>
      <c r="M33" s="3138"/>
      <c r="N33" s="3138" t="s">
        <v>386</v>
      </c>
      <c r="O33" s="3138" t="s">
        <v>295</v>
      </c>
      <c r="P33" s="3138" t="s">
        <v>387</v>
      </c>
      <c r="Q33" s="3138" t="s">
        <v>388</v>
      </c>
    </row>
    <row r="34" spans="2:17">
      <c r="B34" s="3102"/>
      <c r="C34" s="3102"/>
      <c r="D34" s="3102"/>
      <c r="E34" s="3102"/>
      <c r="F34" s="3102"/>
      <c r="G34" s="3138" t="s">
        <v>389</v>
      </c>
      <c r="H34" s="3138" t="s">
        <v>390</v>
      </c>
      <c r="I34" s="3138"/>
      <c r="J34" s="3138" t="s">
        <v>391</v>
      </c>
      <c r="K34" s="3138" t="s">
        <v>392</v>
      </c>
      <c r="L34" s="3138" t="s">
        <v>393</v>
      </c>
      <c r="M34" s="3138"/>
      <c r="N34" s="3138" t="s">
        <v>394</v>
      </c>
      <c r="O34" s="3138"/>
      <c r="P34" s="3138" t="s">
        <v>295</v>
      </c>
      <c r="Q34" s="3138" t="s">
        <v>395</v>
      </c>
    </row>
    <row r="35" spans="2:17">
      <c r="B35" s="3102"/>
      <c r="C35" s="3102"/>
      <c r="D35" s="3102"/>
      <c r="E35" s="3102"/>
      <c r="F35" s="3102"/>
      <c r="G35" s="3138" t="s">
        <v>396</v>
      </c>
      <c r="H35" s="3138" t="s">
        <v>397</v>
      </c>
      <c r="I35" s="3138"/>
      <c r="J35" s="3138" t="s">
        <v>398</v>
      </c>
      <c r="K35" s="3138" t="s">
        <v>399</v>
      </c>
      <c r="L35" s="3138" t="s">
        <v>400</v>
      </c>
      <c r="M35" s="3138"/>
      <c r="N35" s="3138" t="s">
        <v>401</v>
      </c>
      <c r="O35" s="3138"/>
      <c r="P35" s="3138"/>
      <c r="Q35" s="3138" t="s">
        <v>402</v>
      </c>
    </row>
    <row r="36" spans="2:17">
      <c r="B36" s="3102"/>
      <c r="C36" s="3102"/>
      <c r="D36" s="3102"/>
      <c r="E36" s="3102"/>
      <c r="F36" s="3102"/>
      <c r="G36" s="3138" t="s">
        <v>403</v>
      </c>
      <c r="H36" s="3138" t="s">
        <v>404</v>
      </c>
      <c r="I36" s="3138"/>
      <c r="J36" s="3138" t="s">
        <v>405</v>
      </c>
      <c r="K36" s="3138" t="s">
        <v>406</v>
      </c>
      <c r="L36" s="3138" t="s">
        <v>407</v>
      </c>
      <c r="M36" s="3138"/>
      <c r="N36" s="3138" t="s">
        <v>408</v>
      </c>
      <c r="O36" s="3138"/>
      <c r="P36" s="3138"/>
      <c r="Q36" s="3138" t="s">
        <v>409</v>
      </c>
    </row>
    <row r="37" spans="2:17">
      <c r="B37" s="3102"/>
      <c r="C37" s="3102"/>
      <c r="D37" s="3102"/>
      <c r="E37" s="3102"/>
      <c r="F37" s="3102"/>
      <c r="G37" s="3138" t="s">
        <v>410</v>
      </c>
      <c r="H37" s="3138" t="s">
        <v>411</v>
      </c>
      <c r="I37" s="3138"/>
      <c r="J37" s="3138" t="s">
        <v>412</v>
      </c>
      <c r="K37" s="3138" t="s">
        <v>413</v>
      </c>
      <c r="L37" s="3138" t="s">
        <v>414</v>
      </c>
      <c r="M37" s="3138"/>
      <c r="N37" s="3138" t="s">
        <v>415</v>
      </c>
      <c r="O37" s="3138"/>
      <c r="P37" s="3138"/>
      <c r="Q37" s="3138" t="s">
        <v>416</v>
      </c>
    </row>
    <row r="38" spans="2:17">
      <c r="B38" s="3102"/>
      <c r="C38" s="3102"/>
      <c r="D38" s="3102"/>
      <c r="E38" s="3102"/>
      <c r="F38" s="3102"/>
      <c r="G38" s="3138" t="s">
        <v>417</v>
      </c>
      <c r="H38" s="3138" t="s">
        <v>418</v>
      </c>
      <c r="I38" s="3138"/>
      <c r="J38" s="3138" t="s">
        <v>419</v>
      </c>
      <c r="K38" s="3138" t="s">
        <v>420</v>
      </c>
      <c r="L38" s="3138" t="s">
        <v>421</v>
      </c>
      <c r="M38" s="3138"/>
      <c r="N38" s="3138" t="s">
        <v>422</v>
      </c>
      <c r="O38" s="3138"/>
      <c r="P38" s="3138"/>
      <c r="Q38" s="3138" t="s">
        <v>423</v>
      </c>
    </row>
    <row r="39" spans="2:17">
      <c r="B39" s="3102"/>
      <c r="C39" s="3102"/>
      <c r="D39" s="3102"/>
      <c r="E39" s="3102"/>
      <c r="F39" s="3102"/>
      <c r="G39" s="3138" t="s">
        <v>424</v>
      </c>
      <c r="H39" s="3138" t="s">
        <v>425</v>
      </c>
      <c r="I39" s="3138"/>
      <c r="J39" s="3138" t="s">
        <v>426</v>
      </c>
      <c r="K39" s="3138" t="s">
        <v>427</v>
      </c>
      <c r="L39" s="3138" t="s">
        <v>428</v>
      </c>
      <c r="M39" s="3138"/>
      <c r="N39" s="3138" t="s">
        <v>429</v>
      </c>
      <c r="O39" s="3138"/>
      <c r="P39" s="3138"/>
      <c r="Q39" s="3138" t="s">
        <v>430</v>
      </c>
    </row>
    <row r="40" spans="2:17">
      <c r="B40" s="3102"/>
      <c r="C40" s="3102"/>
      <c r="D40" s="3102"/>
      <c r="E40" s="3102"/>
      <c r="F40" s="3102"/>
      <c r="G40" s="3138" t="s">
        <v>431</v>
      </c>
      <c r="H40" s="3138" t="s">
        <v>432</v>
      </c>
      <c r="I40" s="3138"/>
      <c r="J40" s="3138" t="s">
        <v>433</v>
      </c>
      <c r="K40" s="3138" t="s">
        <v>434</v>
      </c>
      <c r="L40" s="3138" t="s">
        <v>435</v>
      </c>
      <c r="M40" s="3138"/>
      <c r="N40" s="3138" t="s">
        <v>436</v>
      </c>
      <c r="O40" s="3138"/>
      <c r="P40" s="3138"/>
      <c r="Q40" s="3138" t="s">
        <v>437</v>
      </c>
    </row>
    <row r="41" spans="2:17">
      <c r="B41" s="3102"/>
      <c r="C41" s="3102"/>
      <c r="D41" s="3102"/>
      <c r="E41" s="3102"/>
      <c r="F41" s="3102"/>
      <c r="G41" s="3138" t="s">
        <v>438</v>
      </c>
      <c r="H41" s="3138" t="s">
        <v>439</v>
      </c>
      <c r="I41" s="3138"/>
      <c r="J41" s="3138" t="s">
        <v>440</v>
      </c>
      <c r="K41" s="3138" t="s">
        <v>441</v>
      </c>
      <c r="L41" s="3138" t="s">
        <v>442</v>
      </c>
      <c r="M41" s="3138"/>
      <c r="N41" s="3138" t="s">
        <v>443</v>
      </c>
      <c r="O41" s="3138"/>
      <c r="P41" s="3138"/>
      <c r="Q41" s="3138" t="s">
        <v>444</v>
      </c>
    </row>
    <row r="42" spans="2:17">
      <c r="B42" s="3102"/>
      <c r="C42" s="3102"/>
      <c r="D42" s="3102"/>
      <c r="E42" s="3102"/>
      <c r="F42" s="3102"/>
      <c r="G42" s="3138" t="s">
        <v>445</v>
      </c>
      <c r="H42" s="3138" t="s">
        <v>446</v>
      </c>
      <c r="I42" s="3138"/>
      <c r="J42" s="3138" t="s">
        <v>447</v>
      </c>
      <c r="K42" s="3138" t="s">
        <v>448</v>
      </c>
      <c r="L42" s="3138" t="s">
        <v>449</v>
      </c>
      <c r="M42" s="3138"/>
      <c r="N42" s="3138" t="s">
        <v>450</v>
      </c>
      <c r="O42" s="3138"/>
      <c r="P42" s="3138"/>
      <c r="Q42" s="3138" t="s">
        <v>451</v>
      </c>
    </row>
    <row r="43" spans="2:17">
      <c r="B43" s="3102"/>
      <c r="C43" s="3102"/>
      <c r="D43" s="3102"/>
      <c r="E43" s="3102"/>
      <c r="F43" s="3102"/>
      <c r="G43" s="3138" t="s">
        <v>452</v>
      </c>
      <c r="H43" s="3138" t="s">
        <v>453</v>
      </c>
      <c r="I43" s="3138"/>
      <c r="J43" s="3138" t="s">
        <v>454</v>
      </c>
      <c r="K43" s="3138" t="s">
        <v>455</v>
      </c>
      <c r="L43" s="3138" t="s">
        <v>456</v>
      </c>
      <c r="M43" s="3138"/>
      <c r="N43" s="3138" t="s">
        <v>457</v>
      </c>
      <c r="O43" s="3138"/>
      <c r="P43" s="3138"/>
      <c r="Q43" s="3138" t="s">
        <v>458</v>
      </c>
    </row>
    <row r="44" spans="2:17">
      <c r="B44" s="3102"/>
      <c r="C44" s="3102"/>
      <c r="D44" s="3102"/>
      <c r="E44" s="3102"/>
      <c r="F44" s="3102"/>
      <c r="G44" s="3138" t="s">
        <v>459</v>
      </c>
      <c r="H44" s="3138" t="s">
        <v>460</v>
      </c>
      <c r="I44" s="3138"/>
      <c r="J44" s="3138" t="s">
        <v>461</v>
      </c>
      <c r="K44" s="3138" t="s">
        <v>462</v>
      </c>
      <c r="L44" s="3138" t="s">
        <v>463</v>
      </c>
      <c r="M44" s="3138"/>
      <c r="N44" s="3138" t="s">
        <v>464</v>
      </c>
      <c r="O44" s="3138"/>
      <c r="P44" s="3138"/>
      <c r="Q44" s="3138" t="s">
        <v>465</v>
      </c>
    </row>
    <row r="45" spans="2:17">
      <c r="B45" s="3102"/>
      <c r="C45" s="3102"/>
      <c r="D45" s="3102"/>
      <c r="E45" s="3102"/>
      <c r="F45" s="3102"/>
      <c r="G45" s="3138" t="s">
        <v>466</v>
      </c>
      <c r="H45" s="3138" t="s">
        <v>467</v>
      </c>
      <c r="I45" s="3138"/>
      <c r="J45" s="3138" t="s">
        <v>468</v>
      </c>
      <c r="K45" s="3138" t="s">
        <v>469</v>
      </c>
      <c r="L45" s="3138" t="s">
        <v>470</v>
      </c>
      <c r="M45" s="3138"/>
      <c r="N45" s="3138" t="s">
        <v>471</v>
      </c>
      <c r="O45" s="3138"/>
      <c r="P45" s="3138"/>
      <c r="Q45" s="3138" t="s">
        <v>472</v>
      </c>
    </row>
    <row r="46" spans="2:17">
      <c r="B46" s="3102"/>
      <c r="C46" s="3102"/>
      <c r="D46" s="3102"/>
      <c r="E46" s="3102"/>
      <c r="F46" s="3102"/>
      <c r="G46" s="3138" t="s">
        <v>473</v>
      </c>
      <c r="H46" s="3138" t="s">
        <v>474</v>
      </c>
      <c r="I46" s="3138"/>
      <c r="J46" s="3138" t="s">
        <v>475</v>
      </c>
      <c r="K46" s="3138" t="s">
        <v>476</v>
      </c>
      <c r="L46" s="3138" t="s">
        <v>477</v>
      </c>
      <c r="M46" s="3138"/>
      <c r="N46" s="3138" t="s">
        <v>478</v>
      </c>
      <c r="O46" s="3138"/>
      <c r="P46" s="3138"/>
      <c r="Q46" s="3138" t="s">
        <v>479</v>
      </c>
    </row>
    <row r="47" spans="2:17">
      <c r="B47" s="3102"/>
      <c r="C47" s="3102"/>
      <c r="D47" s="3102"/>
      <c r="E47" s="3102"/>
      <c r="F47" s="3102"/>
      <c r="G47" s="3138" t="s">
        <v>480</v>
      </c>
      <c r="H47" s="3138" t="s">
        <v>481</v>
      </c>
      <c r="I47" s="3138"/>
      <c r="J47" s="3138" t="s">
        <v>482</v>
      </c>
      <c r="K47" s="3138" t="s">
        <v>295</v>
      </c>
      <c r="L47" s="3138" t="s">
        <v>483</v>
      </c>
      <c r="M47" s="3138"/>
      <c r="N47" s="3138" t="s">
        <v>484</v>
      </c>
      <c r="O47" s="3138"/>
      <c r="P47" s="3138"/>
      <c r="Q47" s="3138" t="s">
        <v>485</v>
      </c>
    </row>
    <row r="48" spans="2:17">
      <c r="B48" s="3102"/>
      <c r="C48" s="3102"/>
      <c r="D48" s="3102"/>
      <c r="E48" s="3102"/>
      <c r="F48" s="3102"/>
      <c r="G48" s="3138" t="s">
        <v>486</v>
      </c>
      <c r="H48" s="3138" t="s">
        <v>487</v>
      </c>
      <c r="I48" s="3138"/>
      <c r="J48" s="3138" t="s">
        <v>488</v>
      </c>
      <c r="K48" s="3102"/>
      <c r="L48" s="3138" t="s">
        <v>489</v>
      </c>
      <c r="M48" s="3138"/>
      <c r="N48" s="3138" t="s">
        <v>490</v>
      </c>
      <c r="O48" s="3138"/>
      <c r="P48" s="3138"/>
      <c r="Q48" s="3138" t="s">
        <v>491</v>
      </c>
    </row>
    <row r="49" spans="2:17">
      <c r="B49" s="3102"/>
      <c r="C49" s="3102"/>
      <c r="D49" s="3102"/>
      <c r="E49" s="3102"/>
      <c r="F49" s="3102"/>
      <c r="G49" s="3138" t="s">
        <v>492</v>
      </c>
      <c r="H49" s="3138" t="s">
        <v>493</v>
      </c>
      <c r="I49" s="3138"/>
      <c r="J49" s="3138" t="s">
        <v>494</v>
      </c>
      <c r="K49" s="3102"/>
      <c r="L49" s="3138" t="s">
        <v>495</v>
      </c>
      <c r="M49" s="3138"/>
      <c r="N49" s="3138" t="s">
        <v>496</v>
      </c>
      <c r="O49" s="3138"/>
      <c r="P49" s="3138"/>
      <c r="Q49" s="3138" t="s">
        <v>497</v>
      </c>
    </row>
    <row r="50" spans="2:17">
      <c r="B50" s="3102"/>
      <c r="C50" s="3102"/>
      <c r="D50" s="3102"/>
      <c r="E50" s="3102"/>
      <c r="F50" s="3102"/>
      <c r="G50" s="3138" t="s">
        <v>498</v>
      </c>
      <c r="H50" s="3138" t="s">
        <v>499</v>
      </c>
      <c r="I50" s="3138"/>
      <c r="J50" s="3138" t="s">
        <v>500</v>
      </c>
      <c r="K50" s="3102"/>
      <c r="L50" s="3138" t="s">
        <v>501</v>
      </c>
      <c r="M50" s="3138"/>
      <c r="N50" s="3138" t="s">
        <v>502</v>
      </c>
      <c r="O50" s="3138"/>
      <c r="P50" s="3138"/>
      <c r="Q50" s="3138" t="s">
        <v>503</v>
      </c>
    </row>
    <row r="51" spans="2:17">
      <c r="B51" s="3102"/>
      <c r="C51" s="3102"/>
      <c r="D51" s="3102"/>
      <c r="E51" s="3102"/>
      <c r="F51" s="3102"/>
      <c r="G51" s="3138" t="s">
        <v>504</v>
      </c>
      <c r="H51" s="3138" t="s">
        <v>505</v>
      </c>
      <c r="I51" s="3138"/>
      <c r="J51" s="3138" t="s">
        <v>506</v>
      </c>
      <c r="K51" s="3138"/>
      <c r="L51" s="3138" t="s">
        <v>507</v>
      </c>
      <c r="M51" s="3138"/>
      <c r="N51" s="3138" t="s">
        <v>508</v>
      </c>
      <c r="O51" s="3138"/>
      <c r="P51" s="3138"/>
      <c r="Q51" s="3138" t="s">
        <v>509</v>
      </c>
    </row>
    <row r="52" spans="2:17">
      <c r="B52" s="3102"/>
      <c r="C52" s="3102"/>
      <c r="D52" s="3102"/>
      <c r="E52" s="3102"/>
      <c r="F52" s="3102"/>
      <c r="G52" s="3138" t="s">
        <v>510</v>
      </c>
      <c r="H52" s="3138" t="s">
        <v>511</v>
      </c>
      <c r="I52" s="3138"/>
      <c r="J52" s="3138" t="s">
        <v>512</v>
      </c>
      <c r="K52" s="3138"/>
      <c r="L52" s="3138" t="s">
        <v>513</v>
      </c>
      <c r="M52" s="3138"/>
      <c r="N52" s="3138" t="s">
        <v>514</v>
      </c>
      <c r="O52" s="3138"/>
      <c r="P52" s="3138"/>
      <c r="Q52" s="3138" t="s">
        <v>515</v>
      </c>
    </row>
    <row r="53" spans="2:17">
      <c r="B53" s="3102"/>
      <c r="C53" s="3102"/>
      <c r="D53" s="3102"/>
      <c r="E53" s="3102"/>
      <c r="F53" s="3102"/>
      <c r="G53" s="3138" t="s">
        <v>516</v>
      </c>
      <c r="H53" s="3138" t="s">
        <v>517</v>
      </c>
      <c r="I53" s="3138"/>
      <c r="J53" s="3138" t="s">
        <v>518</v>
      </c>
      <c r="K53" s="3138"/>
      <c r="L53" s="3138" t="s">
        <v>519</v>
      </c>
      <c r="M53" s="3138"/>
      <c r="N53" s="3138" t="s">
        <v>520</v>
      </c>
      <c r="O53" s="3138"/>
      <c r="P53" s="3138"/>
      <c r="Q53" s="3138" t="s">
        <v>521</v>
      </c>
    </row>
    <row r="54" spans="2:17">
      <c r="B54" s="3102"/>
      <c r="C54" s="3102"/>
      <c r="D54" s="3102"/>
      <c r="E54" s="3102"/>
      <c r="F54" s="3102"/>
      <c r="G54" s="3138" t="s">
        <v>522</v>
      </c>
      <c r="H54" s="3138" t="s">
        <v>523</v>
      </c>
      <c r="I54" s="3138"/>
      <c r="J54" s="3138" t="s">
        <v>524</v>
      </c>
      <c r="K54" s="3138"/>
      <c r="L54" s="3138" t="s">
        <v>525</v>
      </c>
      <c r="M54" s="3138"/>
      <c r="N54" s="3138" t="s">
        <v>526</v>
      </c>
      <c r="O54" s="3138"/>
      <c r="P54" s="3138"/>
      <c r="Q54" s="3138" t="s">
        <v>295</v>
      </c>
    </row>
    <row r="55" spans="2:17">
      <c r="B55" s="3102"/>
      <c r="C55" s="3102"/>
      <c r="D55" s="3102"/>
      <c r="E55" s="3102"/>
      <c r="F55" s="3102"/>
      <c r="G55" s="3138" t="s">
        <v>527</v>
      </c>
      <c r="H55" s="3138" t="s">
        <v>528</v>
      </c>
      <c r="I55" s="3138"/>
      <c r="J55" s="3138" t="s">
        <v>529</v>
      </c>
      <c r="K55" s="3138"/>
      <c r="L55" s="3138" t="s">
        <v>530</v>
      </c>
      <c r="M55" s="3138"/>
      <c r="N55" s="3138" t="s">
        <v>531</v>
      </c>
      <c r="O55" s="3138"/>
      <c r="P55" s="3138"/>
      <c r="Q55" s="3138"/>
    </row>
    <row r="56" spans="2:17">
      <c r="B56" s="3102"/>
      <c r="C56" s="3102"/>
      <c r="D56" s="3102"/>
      <c r="E56" s="3102"/>
      <c r="F56" s="3102"/>
      <c r="G56" s="3138" t="s">
        <v>532</v>
      </c>
      <c r="H56" s="3138" t="s">
        <v>533</v>
      </c>
      <c r="I56" s="3138"/>
      <c r="J56" s="3138" t="s">
        <v>534</v>
      </c>
      <c r="K56" s="3138"/>
      <c r="L56" s="3138" t="s">
        <v>535</v>
      </c>
      <c r="M56" s="3138"/>
      <c r="N56" s="3138" t="s">
        <v>536</v>
      </c>
      <c r="O56" s="3138"/>
      <c r="P56" s="3138"/>
      <c r="Q56" s="3138"/>
    </row>
    <row r="57" spans="2:17">
      <c r="B57" s="3102"/>
      <c r="C57" s="3102"/>
      <c r="D57" s="3102"/>
      <c r="E57" s="3102"/>
      <c r="F57" s="3102"/>
      <c r="G57" s="3138" t="s">
        <v>537</v>
      </c>
      <c r="H57" s="3138" t="s">
        <v>538</v>
      </c>
      <c r="I57" s="3138"/>
      <c r="J57" s="3138" t="s">
        <v>539</v>
      </c>
      <c r="K57" s="3138"/>
      <c r="L57" s="3138" t="s">
        <v>540</v>
      </c>
      <c r="M57" s="3138"/>
      <c r="N57" s="3138" t="s">
        <v>541</v>
      </c>
      <c r="O57" s="3138"/>
      <c r="P57" s="3138"/>
      <c r="Q57" s="3138"/>
    </row>
    <row r="58" spans="2:17">
      <c r="B58" s="3102"/>
      <c r="C58" s="3102"/>
      <c r="D58" s="3102"/>
      <c r="E58" s="3102"/>
      <c r="F58" s="3102"/>
      <c r="G58" s="3138" t="s">
        <v>542</v>
      </c>
      <c r="H58" s="3138" t="s">
        <v>543</v>
      </c>
      <c r="I58" s="3138"/>
      <c r="J58" s="3138" t="s">
        <v>544</v>
      </c>
      <c r="K58" s="3138"/>
      <c r="L58" s="3138" t="s">
        <v>545</v>
      </c>
      <c r="M58" s="3138"/>
      <c r="N58" s="3138" t="s">
        <v>546</v>
      </c>
      <c r="O58" s="3138"/>
      <c r="P58" s="3138"/>
      <c r="Q58" s="3138"/>
    </row>
    <row r="59" spans="2:17" ht="14.5" thickBot="1">
      <c r="B59" s="3102"/>
      <c r="C59" s="3102"/>
      <c r="D59" s="3102"/>
      <c r="E59" s="3102"/>
      <c r="F59" s="3102"/>
      <c r="G59" s="3138" t="s">
        <v>547</v>
      </c>
      <c r="H59" s="3138" t="s">
        <v>548</v>
      </c>
      <c r="I59" s="3138"/>
      <c r="J59" s="3138" t="s">
        <v>549</v>
      </c>
      <c r="K59" s="3138"/>
      <c r="L59" s="3138" t="s">
        <v>550</v>
      </c>
      <c r="M59" s="3138"/>
      <c r="N59" s="3138" t="s">
        <v>551</v>
      </c>
      <c r="O59" s="3138"/>
      <c r="P59" s="3138"/>
      <c r="Q59" s="3138"/>
    </row>
    <row r="60" spans="2:17" ht="14.5" thickBot="1">
      <c r="B60" s="3150" t="str">
        <f>INDEX(Lists!D5:D33,MATCH(SelectCompany!B4,Lists!C5:C33,0))</f>
        <v>TMS</v>
      </c>
      <c r="C60" s="3102"/>
      <c r="D60" s="3102"/>
      <c r="E60" s="3102"/>
      <c r="F60" s="3102"/>
      <c r="G60" s="3138" t="s">
        <v>552</v>
      </c>
      <c r="H60" s="3138" t="s">
        <v>553</v>
      </c>
      <c r="I60" s="3138"/>
      <c r="J60" s="3138" t="s">
        <v>554</v>
      </c>
      <c r="K60" s="3138"/>
      <c r="L60" s="3138" t="s">
        <v>555</v>
      </c>
      <c r="M60" s="3138"/>
      <c r="N60" s="3138" t="s">
        <v>556</v>
      </c>
      <c r="O60" s="3138"/>
      <c r="P60" s="3138"/>
      <c r="Q60" s="3138"/>
    </row>
    <row r="61" spans="2:17">
      <c r="B61" s="3102"/>
      <c r="C61" s="3102"/>
      <c r="D61" s="3102"/>
      <c r="E61" s="3102"/>
      <c r="F61" s="3102"/>
      <c r="G61" s="3138" t="s">
        <v>557</v>
      </c>
      <c r="H61" s="3138" t="s">
        <v>295</v>
      </c>
      <c r="I61" s="3138"/>
      <c r="J61" s="3138" t="s">
        <v>558</v>
      </c>
      <c r="K61" s="3138"/>
      <c r="L61" s="3138" t="s">
        <v>559</v>
      </c>
      <c r="M61" s="3138"/>
      <c r="N61" s="3138" t="s">
        <v>560</v>
      </c>
      <c r="O61" s="3138"/>
      <c r="P61" s="3138"/>
      <c r="Q61" s="3138"/>
    </row>
    <row r="62" spans="2:17">
      <c r="B62" s="3102"/>
      <c r="C62" s="3102"/>
      <c r="D62" s="3102"/>
      <c r="E62" s="3102"/>
      <c r="F62" s="3102"/>
      <c r="G62" s="3138" t="s">
        <v>561</v>
      </c>
      <c r="H62" s="3138"/>
      <c r="I62" s="3138"/>
      <c r="J62" s="3138" t="s">
        <v>562</v>
      </c>
      <c r="K62" s="3138"/>
      <c r="L62" s="3138" t="s">
        <v>563</v>
      </c>
      <c r="M62" s="3138"/>
      <c r="N62" s="3138" t="s">
        <v>295</v>
      </c>
      <c r="O62" s="3138"/>
      <c r="P62" s="3138"/>
      <c r="Q62" s="3138"/>
    </row>
    <row r="63" spans="2:17">
      <c r="B63" s="3102"/>
      <c r="C63" s="3102"/>
      <c r="D63" s="3102"/>
      <c r="E63" s="3102"/>
      <c r="F63" s="3102"/>
      <c r="G63" s="3138" t="s">
        <v>564</v>
      </c>
      <c r="H63" s="3138"/>
      <c r="I63" s="3138"/>
      <c r="J63" s="3138" t="s">
        <v>565</v>
      </c>
      <c r="K63" s="3138"/>
      <c r="L63" s="3138" t="s">
        <v>566</v>
      </c>
      <c r="M63" s="3138"/>
      <c r="N63" s="3138"/>
      <c r="O63" s="3138"/>
      <c r="P63" s="3138"/>
      <c r="Q63" s="3138"/>
    </row>
    <row r="64" spans="2:17">
      <c r="B64" s="3102"/>
      <c r="C64" s="3102"/>
      <c r="D64" s="3102"/>
      <c r="E64" s="3102"/>
      <c r="F64" s="3102"/>
      <c r="G64" s="3138" t="s">
        <v>567</v>
      </c>
      <c r="H64" s="3138"/>
      <c r="I64" s="3138"/>
      <c r="J64" s="3138" t="s">
        <v>568</v>
      </c>
      <c r="K64" s="3138"/>
      <c r="L64" s="3138" t="s">
        <v>569</v>
      </c>
      <c r="M64" s="3138"/>
      <c r="N64" s="3138"/>
      <c r="O64" s="3138"/>
      <c r="P64" s="3138"/>
      <c r="Q64" s="3138"/>
    </row>
    <row r="65" spans="7:17">
      <c r="G65" s="3138" t="s">
        <v>570</v>
      </c>
      <c r="H65" s="3138"/>
      <c r="I65" s="3138"/>
      <c r="J65" s="3138" t="s">
        <v>571</v>
      </c>
      <c r="K65" s="3138"/>
      <c r="L65" s="3138" t="s">
        <v>572</v>
      </c>
      <c r="M65" s="3138"/>
      <c r="N65" s="3138"/>
      <c r="O65" s="3138"/>
      <c r="P65" s="3138"/>
      <c r="Q65" s="3138"/>
    </row>
    <row r="66" spans="7:17">
      <c r="G66" s="3138" t="s">
        <v>573</v>
      </c>
      <c r="H66" s="3138"/>
      <c r="I66" s="3138"/>
      <c r="J66" s="3138" t="s">
        <v>574</v>
      </c>
      <c r="K66" s="3138"/>
      <c r="L66" s="3138" t="s">
        <v>575</v>
      </c>
      <c r="M66" s="3138"/>
      <c r="N66" s="3138"/>
      <c r="O66" s="3138"/>
      <c r="P66" s="3138"/>
      <c r="Q66" s="3138"/>
    </row>
    <row r="67" spans="7:17">
      <c r="G67" s="3138" t="s">
        <v>576</v>
      </c>
      <c r="H67" s="3138"/>
      <c r="I67" s="3138"/>
      <c r="J67" s="3138" t="s">
        <v>577</v>
      </c>
      <c r="K67" s="3138"/>
      <c r="L67" s="3138" t="s">
        <v>578</v>
      </c>
      <c r="M67" s="3138"/>
      <c r="N67" s="3138"/>
      <c r="O67" s="3138"/>
      <c r="P67" s="3138"/>
      <c r="Q67" s="3138"/>
    </row>
    <row r="68" spans="7:17">
      <c r="G68" s="3138" t="s">
        <v>579</v>
      </c>
      <c r="H68" s="3138"/>
      <c r="I68" s="3138"/>
      <c r="J68" s="3138" t="s">
        <v>580</v>
      </c>
      <c r="K68" s="3138"/>
      <c r="L68" s="3138" t="s">
        <v>581</v>
      </c>
      <c r="M68" s="3138"/>
      <c r="N68" s="3138"/>
      <c r="O68" s="3138"/>
      <c r="P68" s="3138"/>
      <c r="Q68" s="3138"/>
    </row>
    <row r="69" spans="7:17">
      <c r="G69" s="3138" t="s">
        <v>582</v>
      </c>
      <c r="H69" s="3138"/>
      <c r="I69" s="3138"/>
      <c r="J69" s="3138" t="s">
        <v>583</v>
      </c>
      <c r="K69" s="3138"/>
      <c r="L69" s="3138" t="s">
        <v>584</v>
      </c>
      <c r="M69" s="3138"/>
      <c r="N69" s="3138"/>
      <c r="O69" s="3138"/>
      <c r="P69" s="3138"/>
      <c r="Q69" s="3138"/>
    </row>
    <row r="70" spans="7:17">
      <c r="G70" s="3138" t="s">
        <v>585</v>
      </c>
      <c r="H70" s="3138"/>
      <c r="I70" s="3138"/>
      <c r="J70" s="3138" t="s">
        <v>586</v>
      </c>
      <c r="K70" s="3138"/>
      <c r="L70" s="3138" t="s">
        <v>587</v>
      </c>
      <c r="M70" s="3138"/>
      <c r="N70" s="3138"/>
      <c r="O70" s="3138"/>
      <c r="P70" s="3138"/>
      <c r="Q70" s="3138"/>
    </row>
    <row r="71" spans="7:17">
      <c r="G71" s="3138" t="s">
        <v>588</v>
      </c>
      <c r="H71" s="3138"/>
      <c r="I71" s="3138"/>
      <c r="J71" s="3138" t="s">
        <v>295</v>
      </c>
      <c r="K71" s="3138"/>
      <c r="L71" s="3138" t="s">
        <v>589</v>
      </c>
      <c r="M71" s="3138"/>
      <c r="N71" s="3138"/>
      <c r="O71" s="3138"/>
      <c r="P71" s="3138"/>
      <c r="Q71" s="3138"/>
    </row>
    <row r="72" spans="7:17">
      <c r="G72" s="3138" t="s">
        <v>590</v>
      </c>
      <c r="H72" s="3138"/>
      <c r="I72" s="3138"/>
      <c r="J72" s="3138"/>
      <c r="K72" s="3138"/>
      <c r="L72" s="3138" t="s">
        <v>591</v>
      </c>
      <c r="M72" s="3138"/>
      <c r="N72" s="3138"/>
      <c r="O72" s="3138"/>
      <c r="P72" s="3138"/>
      <c r="Q72" s="3138"/>
    </row>
    <row r="73" spans="7:17">
      <c r="G73" s="3138" t="s">
        <v>592</v>
      </c>
      <c r="H73" s="3138"/>
      <c r="I73" s="3138"/>
      <c r="J73" s="3138"/>
      <c r="K73" s="3138"/>
      <c r="L73" s="3138" t="s">
        <v>593</v>
      </c>
      <c r="M73" s="3138"/>
      <c r="N73" s="3138"/>
      <c r="O73" s="3138"/>
      <c r="P73" s="3138"/>
      <c r="Q73" s="3138"/>
    </row>
    <row r="74" spans="7:17">
      <c r="G74" s="3138" t="s">
        <v>594</v>
      </c>
      <c r="H74" s="3138"/>
      <c r="I74" s="3138"/>
      <c r="J74" s="3138"/>
      <c r="K74" s="3138"/>
      <c r="L74" s="3138" t="s">
        <v>595</v>
      </c>
      <c r="M74" s="3138"/>
      <c r="N74" s="3138"/>
      <c r="O74" s="3138"/>
      <c r="P74" s="3138"/>
      <c r="Q74" s="3138"/>
    </row>
    <row r="75" spans="7:17">
      <c r="G75" s="3138" t="s">
        <v>596</v>
      </c>
      <c r="H75" s="3138"/>
      <c r="I75" s="3138"/>
      <c r="J75" s="3138"/>
      <c r="K75" s="3138"/>
      <c r="L75" s="3138" t="s">
        <v>597</v>
      </c>
      <c r="M75" s="3138"/>
      <c r="N75" s="3138"/>
      <c r="O75" s="3138"/>
      <c r="P75" s="3138"/>
      <c r="Q75" s="3138"/>
    </row>
    <row r="76" spans="7:17">
      <c r="G76" s="3138" t="s">
        <v>598</v>
      </c>
      <c r="H76" s="3138"/>
      <c r="I76" s="3138"/>
      <c r="J76" s="3138"/>
      <c r="K76" s="3138"/>
      <c r="L76" s="3138" t="s">
        <v>599</v>
      </c>
      <c r="M76" s="3138"/>
      <c r="N76" s="3138"/>
      <c r="O76" s="3138"/>
      <c r="P76" s="3138"/>
      <c r="Q76" s="3138"/>
    </row>
    <row r="77" spans="7:17">
      <c r="G77" s="3138" t="s">
        <v>600</v>
      </c>
      <c r="H77" s="3138"/>
      <c r="I77" s="3138"/>
      <c r="J77" s="3138"/>
      <c r="K77" s="3138"/>
      <c r="L77" s="3138" t="s">
        <v>601</v>
      </c>
      <c r="M77" s="3138"/>
      <c r="N77" s="3138"/>
      <c r="O77" s="3138"/>
      <c r="P77" s="3138"/>
      <c r="Q77" s="3138"/>
    </row>
    <row r="78" spans="7:17">
      <c r="G78" s="3138" t="s">
        <v>602</v>
      </c>
      <c r="H78" s="3138"/>
      <c r="I78" s="3138"/>
      <c r="J78" s="3138"/>
      <c r="K78" s="3138"/>
      <c r="L78" s="3138" t="s">
        <v>603</v>
      </c>
      <c r="M78" s="3138"/>
      <c r="N78" s="3138"/>
      <c r="O78" s="3138"/>
      <c r="P78" s="3138"/>
      <c r="Q78" s="3138"/>
    </row>
    <row r="79" spans="7:17">
      <c r="G79" s="3138" t="s">
        <v>604</v>
      </c>
      <c r="H79" s="3138"/>
      <c r="I79" s="3138"/>
      <c r="J79" s="3138"/>
      <c r="K79" s="3138"/>
      <c r="L79" s="3138" t="s">
        <v>605</v>
      </c>
      <c r="M79" s="3138"/>
      <c r="N79" s="3138"/>
      <c r="O79" s="3138"/>
      <c r="P79" s="3138"/>
      <c r="Q79" s="3138"/>
    </row>
    <row r="80" spans="7:17">
      <c r="G80" s="3138" t="s">
        <v>606</v>
      </c>
      <c r="H80" s="3138"/>
      <c r="I80" s="3138"/>
      <c r="J80" s="3138"/>
      <c r="K80" s="3138"/>
      <c r="L80" s="3138" t="s">
        <v>607</v>
      </c>
      <c r="M80" s="3138"/>
      <c r="N80" s="3138"/>
      <c r="O80" s="3138"/>
      <c r="P80" s="3138"/>
      <c r="Q80" s="3138"/>
    </row>
    <row r="81" spans="7:17">
      <c r="G81" s="3138" t="s">
        <v>608</v>
      </c>
      <c r="H81" s="3138"/>
      <c r="I81" s="3138"/>
      <c r="J81" s="3138"/>
      <c r="K81" s="3138"/>
      <c r="L81" s="3138" t="s">
        <v>295</v>
      </c>
      <c r="M81" s="3138"/>
      <c r="N81" s="3138"/>
      <c r="O81" s="3138"/>
      <c r="P81" s="3138"/>
      <c r="Q81" s="3138"/>
    </row>
    <row r="82" spans="7:17">
      <c r="G82" s="3138" t="s">
        <v>609</v>
      </c>
      <c r="H82" s="3138"/>
      <c r="I82" s="3138"/>
      <c r="J82" s="3138"/>
      <c r="K82" s="3138"/>
      <c r="L82" s="3138"/>
      <c r="M82" s="3138"/>
      <c r="N82" s="3138"/>
      <c r="O82" s="3138"/>
      <c r="P82" s="3138"/>
      <c r="Q82" s="3138"/>
    </row>
    <row r="83" spans="7:17">
      <c r="G83" s="3138" t="s">
        <v>610</v>
      </c>
      <c r="H83" s="3138"/>
      <c r="I83" s="3138"/>
      <c r="J83" s="3138"/>
      <c r="K83" s="3138"/>
      <c r="L83" s="3138"/>
      <c r="M83" s="3138"/>
      <c r="N83" s="3138"/>
      <c r="O83" s="3138"/>
      <c r="P83" s="3138"/>
      <c r="Q83" s="3138"/>
    </row>
    <row r="84" spans="7:17">
      <c r="G84" s="3138" t="s">
        <v>611</v>
      </c>
      <c r="H84" s="3138"/>
      <c r="I84" s="3138"/>
      <c r="J84" s="3138"/>
      <c r="K84" s="3138"/>
      <c r="L84" s="3138"/>
      <c r="M84" s="3138"/>
      <c r="N84" s="3138"/>
      <c r="O84" s="3138"/>
      <c r="P84" s="3138"/>
      <c r="Q84" s="3138"/>
    </row>
    <row r="85" spans="7:17">
      <c r="G85" s="3138" t="s">
        <v>612</v>
      </c>
      <c r="H85" s="3138"/>
      <c r="I85" s="3138"/>
      <c r="J85" s="3138"/>
      <c r="K85" s="3138"/>
      <c r="L85" s="3138"/>
      <c r="M85" s="3138"/>
      <c r="N85" s="3138"/>
      <c r="O85" s="3138"/>
      <c r="P85" s="3138"/>
      <c r="Q85" s="3138"/>
    </row>
    <row r="86" spans="7:17">
      <c r="G86" s="3138" t="s">
        <v>613</v>
      </c>
      <c r="H86" s="3138"/>
      <c r="I86" s="3138"/>
      <c r="J86" s="3138"/>
      <c r="K86" s="3138"/>
      <c r="L86" s="3138"/>
      <c r="M86" s="3138"/>
      <c r="N86" s="3138"/>
      <c r="O86" s="3138"/>
      <c r="P86" s="3138"/>
      <c r="Q86" s="3138"/>
    </row>
    <row r="87" spans="7:17">
      <c r="G87" s="3138" t="s">
        <v>614</v>
      </c>
      <c r="H87" s="3138"/>
      <c r="I87" s="3138"/>
      <c r="J87" s="3138"/>
      <c r="K87" s="3138"/>
      <c r="L87" s="3138"/>
      <c r="M87" s="3138"/>
      <c r="N87" s="3138"/>
      <c r="O87" s="3138"/>
      <c r="P87" s="3138"/>
      <c r="Q87" s="3138"/>
    </row>
    <row r="88" spans="7:17">
      <c r="G88" s="3138" t="s">
        <v>615</v>
      </c>
      <c r="H88" s="3138"/>
      <c r="I88" s="3138"/>
      <c r="J88" s="3138"/>
      <c r="K88" s="3138"/>
      <c r="L88" s="3138"/>
      <c r="M88" s="3138"/>
      <c r="N88" s="3138"/>
      <c r="O88" s="3138"/>
      <c r="P88" s="3138"/>
      <c r="Q88" s="3138"/>
    </row>
    <row r="89" spans="7:17">
      <c r="G89" s="3138" t="s">
        <v>616</v>
      </c>
      <c r="H89" s="3138"/>
      <c r="I89" s="3138"/>
      <c r="J89" s="3138"/>
      <c r="K89" s="3138"/>
      <c r="L89" s="3138"/>
      <c r="M89" s="3138"/>
      <c r="N89" s="3138"/>
      <c r="O89" s="3138"/>
      <c r="P89" s="3138"/>
      <c r="Q89" s="3138"/>
    </row>
    <row r="90" spans="7:17">
      <c r="G90" s="3138" t="s">
        <v>617</v>
      </c>
      <c r="H90" s="3138"/>
      <c r="I90" s="3138"/>
      <c r="J90" s="3138"/>
      <c r="K90" s="3138"/>
      <c r="L90" s="3138"/>
      <c r="M90" s="3138"/>
      <c r="N90" s="3138"/>
      <c r="O90" s="3138"/>
      <c r="P90" s="3138"/>
      <c r="Q90" s="3138"/>
    </row>
    <row r="91" spans="7:17">
      <c r="G91" s="3138" t="s">
        <v>618</v>
      </c>
      <c r="H91" s="3138"/>
      <c r="I91" s="3138"/>
      <c r="J91" s="3138"/>
      <c r="K91" s="3138"/>
      <c r="L91" s="3138"/>
      <c r="M91" s="3138"/>
      <c r="N91" s="3138"/>
      <c r="O91" s="3138"/>
      <c r="P91" s="3138"/>
      <c r="Q91" s="3138"/>
    </row>
    <row r="92" spans="7:17">
      <c r="G92" s="3138" t="s">
        <v>619</v>
      </c>
      <c r="H92" s="3138"/>
      <c r="I92" s="3138"/>
      <c r="J92" s="3138"/>
      <c r="K92" s="3138"/>
      <c r="L92" s="3138"/>
      <c r="M92" s="3138"/>
      <c r="N92" s="3138"/>
      <c r="O92" s="3138"/>
      <c r="P92" s="3138"/>
      <c r="Q92" s="3138"/>
    </row>
    <row r="93" spans="7:17">
      <c r="G93" s="3138" t="s">
        <v>620</v>
      </c>
      <c r="H93" s="3138"/>
      <c r="I93" s="3138"/>
      <c r="J93" s="3138"/>
      <c r="K93" s="3138"/>
      <c r="L93" s="3138"/>
      <c r="M93" s="3138"/>
      <c r="N93" s="3138"/>
      <c r="O93" s="3138"/>
      <c r="P93" s="3138"/>
      <c r="Q93" s="3138"/>
    </row>
    <row r="94" spans="7:17">
      <c r="G94" s="3138" t="s">
        <v>621</v>
      </c>
      <c r="H94" s="3138"/>
      <c r="I94" s="3138"/>
      <c r="J94" s="3138"/>
      <c r="K94" s="3138"/>
      <c r="L94" s="3138"/>
      <c r="M94" s="3138"/>
      <c r="N94" s="3138"/>
      <c r="O94" s="3138"/>
      <c r="P94" s="3138"/>
      <c r="Q94" s="3138"/>
    </row>
    <row r="95" spans="7:17">
      <c r="G95" s="3138" t="s">
        <v>622</v>
      </c>
      <c r="H95" s="3138"/>
      <c r="I95" s="3138"/>
      <c r="J95" s="3138"/>
      <c r="K95" s="3138"/>
      <c r="L95" s="3138"/>
      <c r="M95" s="3138"/>
      <c r="N95" s="3138"/>
      <c r="O95" s="3138"/>
      <c r="P95" s="3138"/>
      <c r="Q95" s="3138"/>
    </row>
    <row r="96" spans="7:17">
      <c r="G96" s="3138" t="s">
        <v>623</v>
      </c>
      <c r="H96" s="3138"/>
      <c r="I96" s="3138"/>
      <c r="J96" s="3138"/>
      <c r="K96" s="3138"/>
      <c r="L96" s="3138"/>
      <c r="M96" s="3138"/>
      <c r="N96" s="3138"/>
      <c r="O96" s="3138"/>
      <c r="P96" s="3138"/>
      <c r="Q96" s="3138"/>
    </row>
    <row r="97" spans="7:17">
      <c r="G97" s="3138" t="s">
        <v>624</v>
      </c>
      <c r="H97" s="3138"/>
      <c r="I97" s="3138"/>
      <c r="J97" s="3138"/>
      <c r="K97" s="3138"/>
      <c r="L97" s="3138"/>
      <c r="M97" s="3138"/>
      <c r="N97" s="3138"/>
      <c r="O97" s="3138"/>
      <c r="P97" s="3138"/>
      <c r="Q97" s="3138"/>
    </row>
    <row r="98" spans="7:17">
      <c r="G98" s="3138" t="s">
        <v>625</v>
      </c>
      <c r="H98" s="3138"/>
      <c r="I98" s="3138"/>
      <c r="J98" s="3138"/>
      <c r="K98" s="3138"/>
      <c r="L98" s="3138"/>
      <c r="M98" s="3138"/>
      <c r="N98" s="3138"/>
      <c r="O98" s="3138"/>
      <c r="P98" s="3138"/>
      <c r="Q98" s="3138"/>
    </row>
    <row r="99" spans="7:17">
      <c r="G99" s="3138" t="s">
        <v>626</v>
      </c>
      <c r="H99" s="3138"/>
      <c r="I99" s="3138"/>
      <c r="J99" s="3138"/>
      <c r="K99" s="3138"/>
      <c r="L99" s="3138"/>
      <c r="M99" s="3138"/>
      <c r="N99" s="3138"/>
      <c r="O99" s="3138"/>
      <c r="P99" s="3138"/>
      <c r="Q99" s="3138"/>
    </row>
    <row r="100" spans="7:17">
      <c r="G100" s="3138" t="s">
        <v>627</v>
      </c>
      <c r="H100" s="3138"/>
      <c r="I100" s="3138"/>
      <c r="J100" s="3138"/>
      <c r="K100" s="3138"/>
      <c r="L100" s="3138"/>
      <c r="M100" s="3138"/>
      <c r="N100" s="3138"/>
      <c r="O100" s="3138"/>
      <c r="P100" s="3138"/>
      <c r="Q100" s="3138"/>
    </row>
    <row r="101" spans="7:17">
      <c r="G101" s="3138" t="s">
        <v>628</v>
      </c>
      <c r="H101" s="3138"/>
      <c r="I101" s="3138"/>
      <c r="J101" s="3138"/>
      <c r="K101" s="3138"/>
      <c r="L101" s="3138"/>
      <c r="M101" s="3138"/>
      <c r="N101" s="3138"/>
      <c r="O101" s="3138"/>
      <c r="P101" s="3138"/>
      <c r="Q101" s="3138"/>
    </row>
    <row r="102" spans="7:17">
      <c r="G102" s="3138" t="s">
        <v>629</v>
      </c>
      <c r="H102" s="3138"/>
      <c r="I102" s="3138"/>
      <c r="J102" s="3138"/>
      <c r="K102" s="3138"/>
      <c r="L102" s="3138"/>
      <c r="M102" s="3138"/>
      <c r="N102" s="3138"/>
      <c r="O102" s="3138"/>
      <c r="P102" s="3138"/>
      <c r="Q102" s="3138"/>
    </row>
    <row r="103" spans="7:17">
      <c r="G103" s="3138" t="s">
        <v>630</v>
      </c>
      <c r="H103" s="3138"/>
      <c r="I103" s="3138"/>
      <c r="J103" s="3138"/>
      <c r="K103" s="3138"/>
      <c r="L103" s="3138"/>
      <c r="M103" s="3138"/>
      <c r="N103" s="3138"/>
      <c r="O103" s="3138"/>
      <c r="P103" s="3138"/>
      <c r="Q103" s="3138"/>
    </row>
    <row r="104" spans="7:17">
      <c r="G104" s="3138" t="s">
        <v>631</v>
      </c>
      <c r="H104" s="3138"/>
      <c r="I104" s="3138"/>
      <c r="J104" s="3138"/>
      <c r="K104" s="3138"/>
      <c r="L104" s="3138"/>
      <c r="M104" s="3138"/>
      <c r="N104" s="3138"/>
      <c r="O104" s="3138"/>
      <c r="P104" s="3138"/>
      <c r="Q104" s="3138"/>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topLeftCell="B13" workbookViewId="0">
      <selection activeCell="F33" sqref="F33"/>
    </sheetView>
  </sheetViews>
  <sheetFormatPr defaultColWidth="8.58203125" defaultRowHeight="14"/>
  <cols>
    <col min="1" max="1" width="12.4140625" style="189" hidden="1" customWidth="1"/>
    <col min="2" max="2" width="47.58203125" style="189" bestFit="1" customWidth="1"/>
    <col min="3" max="3" width="7" style="189" customWidth="1"/>
    <col min="4" max="4" width="5.08203125" style="189" customWidth="1"/>
    <col min="5" max="9" width="12.5" style="189" customWidth="1"/>
    <col min="10" max="10" width="1.58203125" style="189" customWidth="1"/>
    <col min="11" max="11" width="12.5" style="189" customWidth="1"/>
    <col min="12" max="12" width="1.58203125" style="189" customWidth="1"/>
    <col min="13" max="13" width="33.58203125" style="189" customWidth="1"/>
    <col min="14" max="14" width="10" style="189" hidden="1" customWidth="1"/>
    <col min="15" max="15" width="1.58203125" style="189" customWidth="1"/>
    <col min="16" max="16" width="25.08203125" style="189" customWidth="1"/>
    <col min="17" max="17" width="1.58203125" style="200" customWidth="1"/>
    <col min="18" max="22" width="8.08203125" style="200" hidden="1" customWidth="1"/>
    <col min="23" max="23" width="1.58203125" style="200" hidden="1" customWidth="1"/>
    <col min="24" max="24" width="1.58203125" style="189" customWidth="1"/>
    <col min="25" max="25" width="49.58203125" style="189" customWidth="1"/>
    <col min="26" max="30" width="12.5" style="189" customWidth="1"/>
    <col min="31" max="31" width="1.58203125" style="189" customWidth="1"/>
    <col min="32" max="16384" width="8.58203125" style="189"/>
  </cols>
  <sheetData>
    <row r="1" spans="1:30" s="315" customFormat="1" ht="22.5">
      <c r="B1" s="3319" t="s">
        <v>1257</v>
      </c>
      <c r="C1" s="3319"/>
      <c r="D1" s="3319"/>
      <c r="E1" s="3319"/>
      <c r="F1" s="3319"/>
      <c r="G1" s="3319"/>
      <c r="H1" s="3319"/>
      <c r="I1" s="3319"/>
      <c r="J1" s="270"/>
      <c r="K1" s="197"/>
      <c r="O1" s="271"/>
      <c r="P1" s="3156"/>
      <c r="Q1" s="3160"/>
      <c r="R1" s="3155"/>
      <c r="S1" s="3155"/>
      <c r="T1" s="3155"/>
      <c r="U1" s="3155"/>
      <c r="V1" s="3155"/>
      <c r="W1" s="3160"/>
      <c r="Y1" s="3319" t="s">
        <v>667</v>
      </c>
      <c r="Z1" s="3319"/>
      <c r="AA1" s="3319"/>
      <c r="AB1" s="3319"/>
      <c r="AC1" s="3319"/>
      <c r="AD1" s="3319"/>
    </row>
    <row r="2" spans="1:30" s="315" customFormat="1" ht="22.5">
      <c r="B2" s="3319" t="str">
        <f>SelectCompany!B4</f>
        <v>Thames Water</v>
      </c>
      <c r="C2" s="3319"/>
      <c r="D2" s="3319"/>
      <c r="E2" s="3319"/>
      <c r="F2" s="3319"/>
      <c r="G2" s="3319"/>
      <c r="H2" s="3319"/>
      <c r="I2" s="3319"/>
      <c r="J2" s="270"/>
      <c r="K2" s="197"/>
      <c r="O2" s="271"/>
      <c r="P2" s="3156"/>
      <c r="Q2" s="3160"/>
      <c r="R2" s="3155"/>
      <c r="S2" s="3155"/>
      <c r="T2" s="3155"/>
      <c r="U2" s="3155"/>
      <c r="V2" s="3155"/>
      <c r="W2" s="3160"/>
      <c r="Y2" s="3319"/>
      <c r="Z2" s="3319"/>
      <c r="AA2" s="3319"/>
      <c r="AB2" s="3319"/>
      <c r="AC2" s="3319"/>
      <c r="AD2" s="316"/>
    </row>
    <row r="3" spans="1:30" ht="19">
      <c r="A3" s="3125"/>
      <c r="B3" s="3320" t="s">
        <v>1258</v>
      </c>
      <c r="C3" s="3321"/>
      <c r="D3" s="3321"/>
      <c r="E3" s="3321"/>
      <c r="F3" s="3321"/>
      <c r="G3" s="3321"/>
      <c r="H3" s="3321"/>
      <c r="I3" s="3321"/>
      <c r="J3" s="3321"/>
      <c r="K3" s="3321"/>
      <c r="L3" s="3321"/>
      <c r="M3" s="3321"/>
      <c r="N3" s="3125"/>
      <c r="O3" s="273"/>
      <c r="P3" s="202" t="s">
        <v>669</v>
      </c>
      <c r="Q3" s="3160"/>
      <c r="R3" s="3155"/>
      <c r="S3" s="3155"/>
      <c r="T3" s="3155"/>
      <c r="U3" s="3155"/>
      <c r="V3" s="3155"/>
      <c r="W3" s="3160"/>
      <c r="X3" s="3125"/>
      <c r="Y3" s="3322" t="s">
        <v>1258</v>
      </c>
      <c r="Z3" s="3323"/>
      <c r="AA3" s="3323"/>
      <c r="AB3" s="3323"/>
      <c r="AC3" s="3323"/>
      <c r="AD3" s="3323"/>
    </row>
    <row r="4" spans="1:30" ht="16" thickBot="1">
      <c r="A4" s="3125"/>
      <c r="B4" s="203"/>
      <c r="C4" s="203"/>
      <c r="D4" s="203"/>
      <c r="E4" s="3125"/>
      <c r="F4" s="3125"/>
      <c r="G4" s="3125"/>
      <c r="H4" s="3125"/>
      <c r="I4" s="3125"/>
      <c r="J4" s="3125"/>
      <c r="K4" s="3125"/>
      <c r="L4" s="3125"/>
      <c r="M4" s="3125"/>
      <c r="N4" s="3125"/>
      <c r="O4" s="3159"/>
      <c r="P4" s="3156"/>
      <c r="Q4" s="3160"/>
      <c r="R4" s="3326" t="s">
        <v>670</v>
      </c>
      <c r="S4" s="3326"/>
      <c r="T4" s="3326"/>
      <c r="U4" s="3326"/>
      <c r="V4" s="3326"/>
      <c r="W4" s="3160"/>
      <c r="X4" s="3125"/>
      <c r="Y4" s="203"/>
      <c r="Z4" s="3125"/>
      <c r="AA4" s="3125"/>
      <c r="AB4" s="3125"/>
      <c r="AC4" s="3125"/>
      <c r="AD4" s="3125"/>
    </row>
    <row r="5" spans="1:30" ht="16" thickTop="1">
      <c r="A5" s="171"/>
      <c r="B5" s="3376" t="s">
        <v>671</v>
      </c>
      <c r="C5" s="3329" t="s">
        <v>672</v>
      </c>
      <c r="D5" s="3329" t="s">
        <v>673</v>
      </c>
      <c r="E5" s="3332" t="s">
        <v>1259</v>
      </c>
      <c r="F5" s="3332" t="s">
        <v>1260</v>
      </c>
      <c r="G5" s="3332" t="s">
        <v>1261</v>
      </c>
      <c r="H5" s="3332"/>
      <c r="I5" s="3334" t="s">
        <v>902</v>
      </c>
      <c r="J5" s="171"/>
      <c r="K5" s="3336" t="s">
        <v>677</v>
      </c>
      <c r="L5" s="171"/>
      <c r="M5" s="3336" t="s">
        <v>678</v>
      </c>
      <c r="N5" s="171"/>
      <c r="O5" s="3159"/>
      <c r="P5" s="3156"/>
      <c r="Q5" s="3160"/>
      <c r="R5" s="206" t="s">
        <v>679</v>
      </c>
      <c r="S5" s="207"/>
      <c r="T5" s="207"/>
      <c r="U5" s="207"/>
      <c r="V5" s="207"/>
      <c r="W5" s="3160"/>
      <c r="X5" s="3125"/>
      <c r="Y5" s="3376" t="s">
        <v>671</v>
      </c>
      <c r="Z5" s="3332" t="s">
        <v>1259</v>
      </c>
      <c r="AA5" s="3332" t="s">
        <v>1260</v>
      </c>
      <c r="AB5" s="3332" t="s">
        <v>1261</v>
      </c>
      <c r="AC5" s="3332"/>
      <c r="AD5" s="3334" t="s">
        <v>902</v>
      </c>
    </row>
    <row r="6" spans="1:30" ht="36" customHeight="1" thickBot="1">
      <c r="A6" s="2248" t="s">
        <v>680</v>
      </c>
      <c r="B6" s="3377"/>
      <c r="C6" s="3331"/>
      <c r="D6" s="3331"/>
      <c r="E6" s="3333"/>
      <c r="F6" s="3333"/>
      <c r="G6" s="317" t="s">
        <v>1262</v>
      </c>
      <c r="H6" s="317" t="s">
        <v>1263</v>
      </c>
      <c r="I6" s="3335"/>
      <c r="J6" s="171"/>
      <c r="K6" s="3337"/>
      <c r="L6" s="171"/>
      <c r="M6" s="3337"/>
      <c r="N6" s="171"/>
      <c r="O6" s="3159"/>
      <c r="P6" s="3156"/>
      <c r="Q6" s="3160"/>
      <c r="R6" s="3125"/>
      <c r="S6" s="3125"/>
      <c r="T6" s="3125"/>
      <c r="U6" s="3125"/>
      <c r="V6" s="3125"/>
      <c r="W6" s="3160"/>
      <c r="X6" s="3125"/>
      <c r="Y6" s="3377"/>
      <c r="Z6" s="3333"/>
      <c r="AA6" s="3333"/>
      <c r="AB6" s="317" t="s">
        <v>1262</v>
      </c>
      <c r="AC6" s="317" t="s">
        <v>1263</v>
      </c>
      <c r="AD6" s="3335"/>
    </row>
    <row r="7" spans="1:30" ht="16.5" thickTop="1" thickBot="1">
      <c r="A7" s="2391" t="s">
        <v>684</v>
      </c>
      <c r="B7" s="3125"/>
      <c r="C7" s="203"/>
      <c r="D7" s="203"/>
      <c r="E7" s="59"/>
      <c r="F7" s="59"/>
      <c r="G7" s="279"/>
      <c r="H7" s="279"/>
      <c r="I7" s="59"/>
      <c r="J7" s="171"/>
      <c r="K7" s="171"/>
      <c r="L7" s="171"/>
      <c r="M7" s="171"/>
      <c r="N7" s="171"/>
      <c r="O7" s="3159"/>
      <c r="P7" s="3156"/>
      <c r="Q7" s="3160"/>
      <c r="R7" s="3156"/>
      <c r="S7" s="3156"/>
      <c r="T7" s="3156"/>
      <c r="U7" s="3156"/>
      <c r="V7" s="3156"/>
      <c r="W7" s="3160"/>
      <c r="X7" s="3125"/>
      <c r="Y7" s="203"/>
      <c r="Z7" s="2853" t="s">
        <v>831</v>
      </c>
      <c r="AA7" s="59"/>
      <c r="AB7" s="279"/>
      <c r="AC7" s="279"/>
      <c r="AD7" s="59"/>
    </row>
    <row r="8" spans="1:30" ht="16.5" thickTop="1" thickBot="1">
      <c r="A8" s="171"/>
      <c r="B8" s="319" t="s">
        <v>1264</v>
      </c>
      <c r="C8" s="320"/>
      <c r="D8" s="320"/>
      <c r="E8" s="277"/>
      <c r="F8" s="321"/>
      <c r="G8" s="321"/>
      <c r="H8" s="321"/>
      <c r="I8" s="59"/>
      <c r="J8" s="171"/>
      <c r="K8" s="171"/>
      <c r="L8" s="171"/>
      <c r="M8" s="171"/>
      <c r="N8" s="171"/>
      <c r="O8" s="3159"/>
      <c r="P8" s="3156"/>
      <c r="Q8" s="3160"/>
      <c r="R8" s="3125"/>
      <c r="S8" s="3125"/>
      <c r="T8" s="3125"/>
      <c r="U8" s="3125"/>
      <c r="V8" s="3125"/>
      <c r="W8" s="3160"/>
      <c r="X8" s="3125"/>
      <c r="Y8" s="319" t="s">
        <v>1264</v>
      </c>
      <c r="Z8" s="277"/>
      <c r="AA8" s="321"/>
      <c r="AB8" s="321"/>
      <c r="AC8" s="321"/>
      <c r="AD8" s="59"/>
    </row>
    <row r="9" spans="1:30" ht="16" thickTop="1">
      <c r="A9" s="2387" t="s">
        <v>686</v>
      </c>
      <c r="B9" s="2932" t="s">
        <v>1265</v>
      </c>
      <c r="C9" s="213" t="s">
        <v>688</v>
      </c>
      <c r="D9" s="213">
        <v>3</v>
      </c>
      <c r="E9" s="214">
        <v>6994.9759999999987</v>
      </c>
      <c r="F9" s="214">
        <v>2357.0249999999992</v>
      </c>
      <c r="G9" s="214">
        <v>8674.0369999999966</v>
      </c>
      <c r="H9" s="214">
        <v>0</v>
      </c>
      <c r="I9" s="1532">
        <f>IFERROR(SUM(E9:H9 ),0)</f>
        <v>18026.037999999993</v>
      </c>
      <c r="J9" s="171"/>
      <c r="K9" s="217" t="s">
        <v>1266</v>
      </c>
      <c r="L9" s="171"/>
      <c r="M9" s="219"/>
      <c r="N9" s="171"/>
      <c r="O9" s="3161"/>
      <c r="P9" s="220">
        <f>IF( SUM( R9:V9 ) = 0, 0, $R$5 )</f>
        <v>0</v>
      </c>
      <c r="Q9" s="3160"/>
      <c r="R9" s="221">
        <f xml:space="preserve"> IF( ISNUMBER( E9 ), 0, 1 )</f>
        <v>0</v>
      </c>
      <c r="S9" s="221">
        <f xml:space="preserve"> IF( ISNUMBER( F9 ), 0, 1 )</f>
        <v>0</v>
      </c>
      <c r="T9" s="221">
        <f xml:space="preserve"> IF( ISNUMBER( G9 ), 0, 1 )</f>
        <v>0</v>
      </c>
      <c r="U9" s="221">
        <f xml:space="preserve"> IF( ISNUMBER( H9 ), 0, 1 )</f>
        <v>0</v>
      </c>
      <c r="V9" s="207"/>
      <c r="W9" s="3160"/>
      <c r="X9" s="3125"/>
      <c r="Y9" s="2932" t="s">
        <v>1265</v>
      </c>
      <c r="Z9" s="214" t="s">
        <v>1267</v>
      </c>
      <c r="AA9" s="214" t="s">
        <v>1268</v>
      </c>
      <c r="AB9" s="214" t="s">
        <v>1269</v>
      </c>
      <c r="AC9" s="214" t="s">
        <v>1270</v>
      </c>
      <c r="AD9" s="216" t="s">
        <v>1271</v>
      </c>
    </row>
    <row r="10" spans="1:30" ht="15.5">
      <c r="A10" s="171"/>
      <c r="B10" s="322" t="s">
        <v>1047</v>
      </c>
      <c r="C10" s="258" t="s">
        <v>688</v>
      </c>
      <c r="D10" s="258">
        <v>3</v>
      </c>
      <c r="E10" s="1781">
        <f>-IFERROR('1C'!J43,0)</f>
        <v>0</v>
      </c>
      <c r="F10" s="1547"/>
      <c r="G10" s="1547"/>
      <c r="H10" s="1547"/>
      <c r="I10" s="225">
        <f>+E10</f>
        <v>0</v>
      </c>
      <c r="J10" s="171"/>
      <c r="K10" s="226" t="s">
        <v>1272</v>
      </c>
      <c r="L10" s="171"/>
      <c r="M10" s="227"/>
      <c r="N10" s="171"/>
      <c r="O10" s="3161"/>
      <c r="P10" s="3156"/>
      <c r="Q10" s="3160"/>
      <c r="R10" s="3156"/>
      <c r="S10" s="3156"/>
      <c r="T10" s="3156"/>
      <c r="U10" s="3156"/>
      <c r="V10" s="3156"/>
      <c r="W10" s="3160"/>
      <c r="X10" s="3125"/>
      <c r="Y10" s="322" t="s">
        <v>1047</v>
      </c>
      <c r="Z10" s="2655" t="s">
        <v>1273</v>
      </c>
      <c r="AA10" s="323"/>
      <c r="AB10" s="323"/>
      <c r="AC10" s="323"/>
      <c r="AD10" s="324" t="s">
        <v>1274</v>
      </c>
    </row>
    <row r="11" spans="1:30" ht="15.5">
      <c r="A11" s="171"/>
      <c r="B11" s="2936" t="s">
        <v>1275</v>
      </c>
      <c r="C11" s="228" t="s">
        <v>688</v>
      </c>
      <c r="D11" s="228">
        <v>3</v>
      </c>
      <c r="E11" s="1781">
        <f>SUM(E9:E10)</f>
        <v>6994.9759999999987</v>
      </c>
      <c r="F11" s="1781">
        <f>SUM(F9:F10)</f>
        <v>2357.0249999999992</v>
      </c>
      <c r="G11" s="1781">
        <f>SUM(G9:G10)</f>
        <v>8674.0369999999966</v>
      </c>
      <c r="H11" s="1781">
        <f>SUM(H9:H10)</f>
        <v>0</v>
      </c>
      <c r="I11" s="1536">
        <f>SUM(E11:H11)</f>
        <v>18026.037999999993</v>
      </c>
      <c r="J11" s="171"/>
      <c r="K11" s="226" t="s">
        <v>1276</v>
      </c>
      <c r="L11" s="171"/>
      <c r="M11" s="227"/>
      <c r="N11" s="171"/>
      <c r="O11" s="3161"/>
      <c r="P11" s="3156"/>
      <c r="Q11" s="3160"/>
      <c r="R11" s="3156"/>
      <c r="S11" s="3156"/>
      <c r="T11" s="3156"/>
      <c r="U11" s="3156"/>
      <c r="V11" s="3156"/>
      <c r="W11" s="3160"/>
      <c r="X11" s="3125"/>
      <c r="Y11" s="2936" t="s">
        <v>1275</v>
      </c>
      <c r="Z11" s="2656" t="s">
        <v>1277</v>
      </c>
      <c r="AA11" s="224" t="s">
        <v>1278</v>
      </c>
      <c r="AB11" s="224" t="s">
        <v>1279</v>
      </c>
      <c r="AC11" s="224" t="s">
        <v>1280</v>
      </c>
      <c r="AD11" s="225" t="s">
        <v>1281</v>
      </c>
    </row>
    <row r="12" spans="1:30" ht="15.5">
      <c r="A12" s="171"/>
      <c r="B12" s="2933" t="s">
        <v>1282</v>
      </c>
      <c r="C12" s="222" t="s">
        <v>688</v>
      </c>
      <c r="D12" s="222">
        <v>3</v>
      </c>
      <c r="E12" s="1548"/>
      <c r="F12" s="1547"/>
      <c r="G12" s="1547"/>
      <c r="H12" s="1547"/>
      <c r="I12" s="326">
        <v>-79.015000000000001</v>
      </c>
      <c r="J12" s="171"/>
      <c r="K12" s="226" t="s">
        <v>1283</v>
      </c>
      <c r="L12" s="171"/>
      <c r="M12" s="227"/>
      <c r="N12" s="171"/>
      <c r="O12" s="3161"/>
      <c r="P12" s="220">
        <f t="shared" ref="P12:P13" si="0">IF( SUM( R12:V12 ) = 0, 0, $R$5 )</f>
        <v>0</v>
      </c>
      <c r="Q12" s="3160"/>
      <c r="R12" s="3156"/>
      <c r="S12" s="3156"/>
      <c r="T12" s="3156"/>
      <c r="U12" s="3156"/>
      <c r="V12" s="221">
        <f xml:space="preserve"> IF( ISNUMBER( I12 ), 0, 1 )</f>
        <v>0</v>
      </c>
      <c r="W12" s="3160"/>
      <c r="X12" s="3125"/>
      <c r="Y12" s="2933" t="s">
        <v>1282</v>
      </c>
      <c r="Z12" s="325"/>
      <c r="AA12" s="323"/>
      <c r="AB12" s="323"/>
      <c r="AC12" s="323"/>
      <c r="AD12" s="326" t="s">
        <v>1284</v>
      </c>
    </row>
    <row r="13" spans="1:30" ht="15.5">
      <c r="A13" s="171"/>
      <c r="B13" s="2933" t="s">
        <v>1285</v>
      </c>
      <c r="C13" s="222" t="s">
        <v>688</v>
      </c>
      <c r="D13" s="222">
        <v>3</v>
      </c>
      <c r="E13" s="1548"/>
      <c r="F13" s="1547"/>
      <c r="G13" s="1547"/>
      <c r="H13" s="1547"/>
      <c r="I13" s="326">
        <v>-201.60499999999999</v>
      </c>
      <c r="J13" s="171"/>
      <c r="K13" s="226" t="s">
        <v>1286</v>
      </c>
      <c r="L13" s="171"/>
      <c r="M13" s="227"/>
      <c r="N13" s="171"/>
      <c r="O13" s="3161"/>
      <c r="P13" s="220">
        <f t="shared" si="0"/>
        <v>0</v>
      </c>
      <c r="Q13" s="3160"/>
      <c r="R13" s="3156"/>
      <c r="S13" s="3156"/>
      <c r="T13" s="3156"/>
      <c r="U13" s="3156"/>
      <c r="V13" s="221">
        <f xml:space="preserve"> IF( ISNUMBER( I13 ), 0, 1 )</f>
        <v>0</v>
      </c>
      <c r="W13" s="3160"/>
      <c r="X13" s="3125"/>
      <c r="Y13" s="2933" t="s">
        <v>1285</v>
      </c>
      <c r="Z13" s="325"/>
      <c r="AA13" s="323"/>
      <c r="AB13" s="323"/>
      <c r="AC13" s="323"/>
      <c r="AD13" s="326" t="s">
        <v>1287</v>
      </c>
    </row>
    <row r="14" spans="1:30" ht="16" thickBot="1">
      <c r="A14" s="2387" t="s">
        <v>784</v>
      </c>
      <c r="B14" s="2934" t="s">
        <v>1288</v>
      </c>
      <c r="C14" s="283" t="s">
        <v>688</v>
      </c>
      <c r="D14" s="283">
        <v>3</v>
      </c>
      <c r="E14" s="1549"/>
      <c r="F14" s="1550"/>
      <c r="G14" s="1550"/>
      <c r="H14" s="1550"/>
      <c r="I14" s="1538">
        <f>IFERROR(SUM( I11:I13 ),0)</f>
        <v>17745.417999999994</v>
      </c>
      <c r="J14" s="171"/>
      <c r="K14" s="284" t="s">
        <v>1289</v>
      </c>
      <c r="L14" s="171"/>
      <c r="M14" s="238"/>
      <c r="N14" s="171"/>
      <c r="O14" s="3161"/>
      <c r="P14" s="3156"/>
      <c r="Q14" s="3160"/>
      <c r="R14" s="3156"/>
      <c r="S14" s="3156"/>
      <c r="T14" s="3156"/>
      <c r="U14" s="3156"/>
      <c r="V14" s="3156"/>
      <c r="W14" s="3160"/>
      <c r="X14" s="3125"/>
      <c r="Y14" s="2934" t="s">
        <v>1288</v>
      </c>
      <c r="Z14" s="327"/>
      <c r="AA14" s="328"/>
      <c r="AB14" s="328"/>
      <c r="AC14" s="328"/>
      <c r="AD14" s="235" t="s">
        <v>1290</v>
      </c>
    </row>
    <row r="15" spans="1:30" ht="16.5" thickTop="1" thickBot="1">
      <c r="A15" s="171"/>
      <c r="B15" s="286"/>
      <c r="C15" s="286"/>
      <c r="D15" s="286"/>
      <c r="E15" s="1551"/>
      <c r="F15" s="1552"/>
      <c r="G15" s="1552"/>
      <c r="H15" s="1552"/>
      <c r="I15" s="1552"/>
      <c r="J15" s="171"/>
      <c r="K15" s="218"/>
      <c r="L15" s="171"/>
      <c r="M15" s="171"/>
      <c r="N15" s="171"/>
      <c r="O15" s="3161"/>
      <c r="P15" s="3156"/>
      <c r="Q15" s="3160"/>
      <c r="R15" s="3156"/>
      <c r="S15" s="3156"/>
      <c r="T15" s="3156"/>
      <c r="U15" s="3156"/>
      <c r="V15" s="3156"/>
      <c r="W15" s="3160"/>
      <c r="X15" s="3125"/>
      <c r="Y15" s="286"/>
      <c r="Z15" s="286"/>
      <c r="AA15" s="59"/>
      <c r="AB15" s="59"/>
      <c r="AC15" s="59"/>
      <c r="AD15" s="59"/>
    </row>
    <row r="16" spans="1:30" ht="16.5" thickTop="1" thickBot="1">
      <c r="A16" s="171"/>
      <c r="B16" s="319" t="s">
        <v>1291</v>
      </c>
      <c r="C16" s="320"/>
      <c r="D16" s="320"/>
      <c r="E16" s="1553"/>
      <c r="F16" s="1554"/>
      <c r="G16" s="1554"/>
      <c r="H16" s="1554"/>
      <c r="I16" s="1552"/>
      <c r="J16" s="171"/>
      <c r="K16" s="171"/>
      <c r="L16" s="171"/>
      <c r="M16" s="171"/>
      <c r="N16" s="171"/>
      <c r="O16" s="3161"/>
      <c r="P16" s="3156"/>
      <c r="Q16" s="3160"/>
      <c r="R16" s="3156"/>
      <c r="S16" s="3156"/>
      <c r="T16" s="3156"/>
      <c r="U16" s="3156"/>
      <c r="V16" s="3156"/>
      <c r="W16" s="3160"/>
      <c r="X16" s="3125"/>
      <c r="Y16" s="319" t="s">
        <v>1291</v>
      </c>
      <c r="Z16" s="277"/>
      <c r="AA16" s="321"/>
      <c r="AB16" s="321"/>
      <c r="AC16" s="321"/>
      <c r="AD16" s="59"/>
    </row>
    <row r="17" spans="1:30" ht="16" thickTop="1">
      <c r="A17" s="2387" t="s">
        <v>686</v>
      </c>
      <c r="B17" s="2932" t="s">
        <v>1291</v>
      </c>
      <c r="C17" s="213" t="s">
        <v>1292</v>
      </c>
      <c r="D17" s="213">
        <v>3</v>
      </c>
      <c r="E17" s="1555"/>
      <c r="F17" s="1555"/>
      <c r="G17" s="1555"/>
      <c r="H17" s="1555"/>
      <c r="I17" s="1561">
        <f>IFERROR(I14/(SUM('4C'!J46:N46)),0)</f>
        <v>0.84468098657176849</v>
      </c>
      <c r="J17" s="171"/>
      <c r="K17" s="217" t="s">
        <v>1293</v>
      </c>
      <c r="L17" s="171"/>
      <c r="M17" s="219"/>
      <c r="N17" s="171"/>
      <c r="O17" s="3161"/>
      <c r="P17" s="3156"/>
      <c r="Q17" s="3160"/>
      <c r="R17" s="3156"/>
      <c r="S17" s="3156"/>
      <c r="T17" s="3156"/>
      <c r="U17" s="3156"/>
      <c r="V17" s="3156"/>
      <c r="W17" s="3160"/>
      <c r="X17" s="3125"/>
      <c r="Y17" s="2932" t="s">
        <v>1291</v>
      </c>
      <c r="Z17" s="329"/>
      <c r="AA17" s="329"/>
      <c r="AB17" s="329"/>
      <c r="AC17" s="329"/>
      <c r="AD17" s="330" t="s">
        <v>1294</v>
      </c>
    </row>
    <row r="18" spans="1:30" ht="16" thickBot="1">
      <c r="A18" s="2387" t="s">
        <v>784</v>
      </c>
      <c r="B18" s="331" t="s">
        <v>1295</v>
      </c>
      <c r="C18" s="264" t="s">
        <v>1292</v>
      </c>
      <c r="D18" s="264">
        <v>3</v>
      </c>
      <c r="E18" s="1556"/>
      <c r="F18" s="1557"/>
      <c r="G18" s="1557"/>
      <c r="H18" s="1557"/>
      <c r="I18" s="334">
        <v>0.84399999999999997</v>
      </c>
      <c r="J18" s="171"/>
      <c r="K18" s="284" t="s">
        <v>1296</v>
      </c>
      <c r="L18" s="171"/>
      <c r="M18" s="238"/>
      <c r="N18" s="171"/>
      <c r="O18" s="3161"/>
      <c r="P18" s="220">
        <f>IF( SUM( R18:V18 ) = 0, 0, $R$5 )</f>
        <v>0</v>
      </c>
      <c r="Q18" s="3160"/>
      <c r="R18" s="3156"/>
      <c r="S18" s="3156"/>
      <c r="T18" s="3156"/>
      <c r="U18" s="3156"/>
      <c r="V18" s="221">
        <f xml:space="preserve"> IF( ISNUMBER( I18 ), 0, 1 )</f>
        <v>0</v>
      </c>
      <c r="W18" s="3160"/>
      <c r="X18" s="3125"/>
      <c r="Y18" s="331" t="s">
        <v>1295</v>
      </c>
      <c r="Z18" s="332"/>
      <c r="AA18" s="333"/>
      <c r="AB18" s="333"/>
      <c r="AC18" s="333"/>
      <c r="AD18" s="334" t="s">
        <v>1297</v>
      </c>
    </row>
    <row r="19" spans="1:30" ht="16.5" thickTop="1" thickBot="1">
      <c r="A19" s="171"/>
      <c r="B19" s="335"/>
      <c r="C19" s="335"/>
      <c r="D19" s="335"/>
      <c r="E19" s="1558"/>
      <c r="F19" s="1552"/>
      <c r="G19" s="1552"/>
      <c r="H19" s="1552"/>
      <c r="I19" s="1552"/>
      <c r="J19" s="171"/>
      <c r="K19" s="218"/>
      <c r="L19" s="171"/>
      <c r="M19" s="171"/>
      <c r="N19" s="171"/>
      <c r="O19" s="3161"/>
      <c r="P19" s="3156"/>
      <c r="Q19" s="3160"/>
      <c r="R19" s="3156"/>
      <c r="S19" s="3156"/>
      <c r="T19" s="3156"/>
      <c r="U19" s="3156"/>
      <c r="V19" s="3156"/>
      <c r="W19" s="3160"/>
      <c r="X19" s="3125"/>
      <c r="Y19" s="335"/>
      <c r="Z19" s="335"/>
      <c r="AA19" s="59"/>
      <c r="AB19" s="59"/>
      <c r="AC19" s="59"/>
      <c r="AD19" s="59"/>
    </row>
    <row r="20" spans="1:30" ht="16.5" thickTop="1" thickBot="1">
      <c r="A20" s="171"/>
      <c r="B20" s="319" t="s">
        <v>1298</v>
      </c>
      <c r="C20" s="320"/>
      <c r="D20" s="320"/>
      <c r="E20" s="1553"/>
      <c r="F20" s="1554"/>
      <c r="G20" s="1554"/>
      <c r="H20" s="1554"/>
      <c r="I20" s="1552"/>
      <c r="J20" s="171"/>
      <c r="K20" s="171"/>
      <c r="L20" s="171"/>
      <c r="M20" s="171"/>
      <c r="N20" s="171"/>
      <c r="O20" s="3161"/>
      <c r="P20" s="3156"/>
      <c r="Q20" s="3160"/>
      <c r="R20" s="3156"/>
      <c r="S20" s="3156"/>
      <c r="T20" s="3156"/>
      <c r="U20" s="3156"/>
      <c r="V20" s="3156"/>
      <c r="W20" s="3160"/>
      <c r="X20" s="3125"/>
      <c r="Y20" s="319" t="s">
        <v>1298</v>
      </c>
      <c r="Z20" s="277"/>
      <c r="AA20" s="321"/>
      <c r="AB20" s="321"/>
      <c r="AC20" s="321"/>
      <c r="AD20" s="59"/>
    </row>
    <row r="21" spans="1:30" ht="16" thickTop="1">
      <c r="A21" s="2387" t="s">
        <v>686</v>
      </c>
      <c r="B21" s="2483" t="s">
        <v>1299</v>
      </c>
      <c r="C21" s="2484" t="s">
        <v>688</v>
      </c>
      <c r="D21" s="2484">
        <v>3</v>
      </c>
      <c r="E21" s="2482">
        <v>521.79347323411753</v>
      </c>
      <c r="F21" s="2482">
        <v>187.20910347495325</v>
      </c>
      <c r="G21" s="2482">
        <v>198.91382809888887</v>
      </c>
      <c r="H21" s="2482">
        <v>0</v>
      </c>
      <c r="I21" s="2485">
        <f>IFERROR(SUM(E21:H21 ),0)</f>
        <v>907.91640480795968</v>
      </c>
      <c r="J21" s="171"/>
      <c r="K21" s="217" t="s">
        <v>1300</v>
      </c>
      <c r="L21" s="171"/>
      <c r="M21" s="219"/>
      <c r="N21" s="171"/>
      <c r="O21" s="3161"/>
      <c r="P21" s="220">
        <f t="shared" ref="P21:P22" si="1">IF( SUM( R21:V21 ) = 0, 0, $R$5 )</f>
        <v>0</v>
      </c>
      <c r="Q21" s="3160"/>
      <c r="R21" s="221">
        <f t="shared" ref="R21:R22" si="2" xml:space="preserve"> IF( ISNUMBER( E21 ), 0, 1 )</f>
        <v>0</v>
      </c>
      <c r="S21" s="221">
        <f t="shared" ref="S21:S22" si="3" xml:space="preserve"> IF( ISNUMBER( F21 ), 0, 1 )</f>
        <v>0</v>
      </c>
      <c r="T21" s="221">
        <f t="shared" ref="T21:T22" si="4" xml:space="preserve"> IF( ISNUMBER( G21 ), 0, 1 )</f>
        <v>0</v>
      </c>
      <c r="U21" s="221">
        <f t="shared" ref="U21:U22" si="5" xml:space="preserve"> IF( ISNUMBER( H21 ), 0, 1 )</f>
        <v>0</v>
      </c>
      <c r="V21" s="3156"/>
      <c r="W21" s="3160"/>
      <c r="X21" s="3125"/>
      <c r="Y21" s="2932" t="s">
        <v>1299</v>
      </c>
      <c r="Z21" s="214" t="s">
        <v>1301</v>
      </c>
      <c r="AA21" s="214" t="s">
        <v>1302</v>
      </c>
      <c r="AB21" s="214" t="s">
        <v>1303</v>
      </c>
      <c r="AC21" s="214" t="s">
        <v>1304</v>
      </c>
      <c r="AD21" s="336" t="s">
        <v>1305</v>
      </c>
    </row>
    <row r="22" spans="1:30" ht="16" thickBot="1">
      <c r="A22" s="2387" t="s">
        <v>784</v>
      </c>
      <c r="B22" s="2486" t="s">
        <v>1306</v>
      </c>
      <c r="C22" s="2471" t="s">
        <v>688</v>
      </c>
      <c r="D22" s="2471">
        <v>3</v>
      </c>
      <c r="E22" s="2487">
        <v>371.67273051667081</v>
      </c>
      <c r="F22" s="2487">
        <v>157.20601236199343</v>
      </c>
      <c r="G22" s="2487">
        <v>70.351073739233271</v>
      </c>
      <c r="H22" s="2487">
        <v>0</v>
      </c>
      <c r="I22" s="2488">
        <f>IFERROR(SUM(E22:H22 ),0)</f>
        <v>599.22981661789754</v>
      </c>
      <c r="J22" s="171"/>
      <c r="K22" s="284" t="s">
        <v>1307</v>
      </c>
      <c r="L22" s="171"/>
      <c r="M22" s="238"/>
      <c r="N22" s="171"/>
      <c r="O22" s="3161"/>
      <c r="P22" s="220">
        <f t="shared" si="1"/>
        <v>0</v>
      </c>
      <c r="Q22" s="3160"/>
      <c r="R22" s="221">
        <f t="shared" si="2"/>
        <v>0</v>
      </c>
      <c r="S22" s="221">
        <f t="shared" si="3"/>
        <v>0</v>
      </c>
      <c r="T22" s="221">
        <f t="shared" si="4"/>
        <v>0</v>
      </c>
      <c r="U22" s="221">
        <f t="shared" si="5"/>
        <v>0</v>
      </c>
      <c r="V22" s="3156"/>
      <c r="W22" s="3160"/>
      <c r="X22" s="3125"/>
      <c r="Y22" s="331" t="s">
        <v>1306</v>
      </c>
      <c r="Z22" s="233" t="s">
        <v>1308</v>
      </c>
      <c r="AA22" s="233" t="s">
        <v>1309</v>
      </c>
      <c r="AB22" s="233" t="s">
        <v>1310</v>
      </c>
      <c r="AC22" s="233" t="s">
        <v>1311</v>
      </c>
      <c r="AD22" s="337" t="s">
        <v>1312</v>
      </c>
    </row>
    <row r="23" spans="1:30" ht="16.5" thickTop="1" thickBot="1">
      <c r="A23" s="171"/>
      <c r="B23" s="171"/>
      <c r="C23" s="171"/>
      <c r="D23" s="171"/>
      <c r="E23" s="753"/>
      <c r="F23" s="753"/>
      <c r="G23" s="1559"/>
      <c r="H23" s="1559"/>
      <c r="I23" s="753"/>
      <c r="J23" s="171"/>
      <c r="K23" s="171"/>
      <c r="L23" s="171"/>
      <c r="M23" s="171"/>
      <c r="N23" s="171"/>
      <c r="O23" s="3161"/>
      <c r="P23" s="3156"/>
      <c r="Q23" s="296"/>
      <c r="R23" s="3156"/>
      <c r="S23" s="3156"/>
      <c r="T23" s="3156"/>
      <c r="U23" s="3156"/>
      <c r="V23" s="3156"/>
      <c r="W23" s="296"/>
      <c r="X23" s="3125"/>
      <c r="Y23" s="171"/>
      <c r="Z23" s="171"/>
      <c r="AA23" s="171"/>
      <c r="AB23" s="81"/>
      <c r="AC23" s="81"/>
      <c r="AD23" s="171"/>
    </row>
    <row r="24" spans="1:30" ht="16.5" thickTop="1" thickBot="1">
      <c r="A24" s="171"/>
      <c r="B24" s="319" t="s">
        <v>1313</v>
      </c>
      <c r="C24" s="320"/>
      <c r="D24" s="320"/>
      <c r="E24" s="1553"/>
      <c r="F24" s="1554"/>
      <c r="G24" s="1554"/>
      <c r="H24" s="1554"/>
      <c r="I24" s="1552"/>
      <c r="J24" s="171"/>
      <c r="K24" s="171"/>
      <c r="L24" s="171"/>
      <c r="M24" s="171"/>
      <c r="N24" s="171"/>
      <c r="O24" s="3161"/>
      <c r="P24" s="3156"/>
      <c r="Q24" s="296"/>
      <c r="R24" s="3156"/>
      <c r="S24" s="3156"/>
      <c r="T24" s="3156"/>
      <c r="U24" s="3156"/>
      <c r="V24" s="3156"/>
      <c r="W24" s="296"/>
      <c r="X24" s="3125"/>
      <c r="Y24" s="319" t="s">
        <v>1313</v>
      </c>
      <c r="Z24" s="277"/>
      <c r="AA24" s="321"/>
      <c r="AB24" s="321"/>
      <c r="AC24" s="321"/>
      <c r="AD24" s="59"/>
    </row>
    <row r="25" spans="1:30" ht="16.5" customHeight="1" thickTop="1">
      <c r="A25" s="2387" t="s">
        <v>686</v>
      </c>
      <c r="B25" s="2932" t="s">
        <v>1314</v>
      </c>
      <c r="C25" s="213" t="s">
        <v>1292</v>
      </c>
      <c r="D25" s="213">
        <v>3</v>
      </c>
      <c r="E25" s="1782">
        <f>IFERROR(+E21/E11,0)</f>
        <v>7.4595462977159271E-2</v>
      </c>
      <c r="F25" s="1782">
        <f>IFERROR(+F21/F11,0)</f>
        <v>7.9426015199225E-2</v>
      </c>
      <c r="G25" s="1782">
        <f>IFERROR(+G21/G11,0)</f>
        <v>2.2932093568299162E-2</v>
      </c>
      <c r="H25" s="1782">
        <f>IFERROR(+H21/H11,0)</f>
        <v>0</v>
      </c>
      <c r="I25" s="1783">
        <f>IFERROR(+I21/I11,0)</f>
        <v>5.036694168779407E-2</v>
      </c>
      <c r="J25" s="171"/>
      <c r="K25" s="217" t="s">
        <v>1315</v>
      </c>
      <c r="L25" s="171"/>
      <c r="M25" s="219"/>
      <c r="N25" s="171"/>
      <c r="O25" s="3161"/>
      <c r="P25" s="220">
        <f t="shared" ref="P25:P26" si="6">IF( SUM( R25:V25 ) = 0, 0, $R$5 )</f>
        <v>0</v>
      </c>
      <c r="Q25" s="296"/>
      <c r="R25" s="221">
        <f t="shared" ref="R25:R26" si="7" xml:space="preserve"> IF( ISNUMBER( E25 ), 0, 1 )</f>
        <v>0</v>
      </c>
      <c r="S25" s="221">
        <f t="shared" ref="S25:S26" si="8" xml:space="preserve"> IF( ISNUMBER( F25 ), 0, 1 )</f>
        <v>0</v>
      </c>
      <c r="T25" s="221">
        <f t="shared" ref="T25:T26" si="9" xml:space="preserve"> IF( ISNUMBER( G25 ), 0, 1 )</f>
        <v>0</v>
      </c>
      <c r="U25" s="221">
        <f t="shared" ref="U25:U26" si="10" xml:space="preserve"> IF( ISNUMBER( H25 ), 0, 1 )</f>
        <v>0</v>
      </c>
      <c r="V25" s="3156"/>
      <c r="W25" s="296"/>
      <c r="X25" s="3125"/>
      <c r="Y25" s="2932" t="s">
        <v>1314</v>
      </c>
      <c r="Z25" s="338" t="s">
        <v>1316</v>
      </c>
      <c r="AA25" s="338" t="s">
        <v>1317</v>
      </c>
      <c r="AB25" s="338" t="s">
        <v>1318</v>
      </c>
      <c r="AC25" s="338" t="s">
        <v>1319</v>
      </c>
      <c r="AD25" s="1713" t="s">
        <v>1320</v>
      </c>
    </row>
    <row r="26" spans="1:30" ht="16" thickBot="1">
      <c r="A26" s="2387" t="s">
        <v>784</v>
      </c>
      <c r="B26" s="331" t="s">
        <v>1321</v>
      </c>
      <c r="C26" s="264" t="s">
        <v>1292</v>
      </c>
      <c r="D26" s="264">
        <v>3</v>
      </c>
      <c r="E26" s="1784">
        <f>IFERROR(+E22/E11,0)</f>
        <v>5.3134239562318851E-2</v>
      </c>
      <c r="F26" s="1784">
        <f>IFERROR(+F22/F11,0)</f>
        <v>6.6696794629668113E-2</v>
      </c>
      <c r="G26" s="1784">
        <f>IFERROR(+G22/G11,0)</f>
        <v>8.1105341998464267E-3</v>
      </c>
      <c r="H26" s="1784">
        <f>IFERROR(+H22/H11,0)</f>
        <v>0</v>
      </c>
      <c r="I26" s="1785">
        <f>IFERROR(+I22/I11,0)</f>
        <v>3.3242458304919682E-2</v>
      </c>
      <c r="J26" s="171"/>
      <c r="K26" s="284" t="s">
        <v>1322</v>
      </c>
      <c r="L26" s="171"/>
      <c r="M26" s="238"/>
      <c r="N26" s="171"/>
      <c r="O26" s="3161"/>
      <c r="P26" s="220">
        <f t="shared" si="6"/>
        <v>0</v>
      </c>
      <c r="Q26" s="3160"/>
      <c r="R26" s="221">
        <f t="shared" si="7"/>
        <v>0</v>
      </c>
      <c r="S26" s="221">
        <f t="shared" si="8"/>
        <v>0</v>
      </c>
      <c r="T26" s="221">
        <f t="shared" si="9"/>
        <v>0</v>
      </c>
      <c r="U26" s="221">
        <f t="shared" si="10"/>
        <v>0</v>
      </c>
      <c r="V26" s="3156"/>
      <c r="W26" s="3160"/>
      <c r="X26" s="3125"/>
      <c r="Y26" s="331" t="s">
        <v>1321</v>
      </c>
      <c r="Z26" s="339" t="s">
        <v>1323</v>
      </c>
      <c r="AA26" s="339" t="s">
        <v>1324</v>
      </c>
      <c r="AB26" s="339" t="s">
        <v>1325</v>
      </c>
      <c r="AC26" s="339" t="s">
        <v>1326</v>
      </c>
      <c r="AD26" s="334" t="s">
        <v>1327</v>
      </c>
    </row>
    <row r="27" spans="1:30" ht="16.5" thickTop="1" thickBot="1">
      <c r="A27" s="171"/>
      <c r="B27" s="335"/>
      <c r="C27" s="335"/>
      <c r="D27" s="335"/>
      <c r="E27" s="1560"/>
      <c r="F27" s="1552"/>
      <c r="G27" s="1552"/>
      <c r="H27" s="1552"/>
      <c r="I27" s="1552"/>
      <c r="J27" s="171"/>
      <c r="K27" s="218"/>
      <c r="L27" s="171"/>
      <c r="M27" s="171"/>
      <c r="N27" s="171"/>
      <c r="O27" s="3161"/>
      <c r="P27" s="3156"/>
      <c r="Q27" s="3160"/>
      <c r="R27" s="3156"/>
      <c r="S27" s="3156"/>
      <c r="T27" s="3156"/>
      <c r="U27" s="3156"/>
      <c r="V27" s="3156"/>
      <c r="W27" s="3160"/>
      <c r="X27" s="3125"/>
      <c r="Y27" s="335"/>
      <c r="Z27" s="279"/>
      <c r="AA27" s="59"/>
      <c r="AB27" s="59"/>
      <c r="AC27" s="59"/>
      <c r="AD27" s="59"/>
    </row>
    <row r="28" spans="1:30" ht="16.5" thickTop="1" thickBot="1">
      <c r="A28" s="171"/>
      <c r="B28" s="319" t="s">
        <v>1328</v>
      </c>
      <c r="C28" s="320"/>
      <c r="D28" s="320"/>
      <c r="E28" s="1553"/>
      <c r="F28" s="1554"/>
      <c r="G28" s="1554"/>
      <c r="H28" s="1554"/>
      <c r="I28" s="1552"/>
      <c r="J28" s="171"/>
      <c r="K28" s="171"/>
      <c r="L28" s="171"/>
      <c r="M28" s="171"/>
      <c r="N28" s="171"/>
      <c r="O28" s="3161"/>
      <c r="P28" s="3156"/>
      <c r="Q28" s="3160"/>
      <c r="R28" s="3156"/>
      <c r="S28" s="3156"/>
      <c r="T28" s="3156"/>
      <c r="U28" s="3156"/>
      <c r="V28" s="3156"/>
      <c r="W28" s="3160"/>
      <c r="X28" s="3125"/>
      <c r="Y28" s="319" t="s">
        <v>1328</v>
      </c>
      <c r="Z28" s="277"/>
      <c r="AA28" s="321"/>
      <c r="AB28" s="321"/>
      <c r="AC28" s="321"/>
      <c r="AD28" s="59"/>
    </row>
    <row r="29" spans="1:30" ht="16.5" thickTop="1" thickBot="1">
      <c r="A29" s="2387" t="s">
        <v>686</v>
      </c>
      <c r="B29" s="2935" t="s">
        <v>1329</v>
      </c>
      <c r="C29" s="297" t="s">
        <v>1330</v>
      </c>
      <c r="D29" s="297">
        <v>3</v>
      </c>
      <c r="E29" s="340">
        <v>6.0570000000000004</v>
      </c>
      <c r="F29" s="340">
        <v>3.41</v>
      </c>
      <c r="G29" s="340">
        <v>19.152000000000001</v>
      </c>
      <c r="H29" s="340">
        <v>0</v>
      </c>
      <c r="I29" s="585">
        <v>11.581</v>
      </c>
      <c r="J29" s="171"/>
      <c r="K29" s="300" t="s">
        <v>1331</v>
      </c>
      <c r="L29" s="171"/>
      <c r="M29" s="301"/>
      <c r="N29" s="171"/>
      <c r="O29" s="3161"/>
      <c r="P29" s="220">
        <f>IF( SUM( R29:V29 ) = 0, 0, $R$5 )</f>
        <v>0</v>
      </c>
      <c r="Q29" s="3160"/>
      <c r="R29" s="221">
        <f t="shared" ref="R29:U29" si="11" xml:space="preserve"> IF( ISNUMBER( E29 ), 0, 1 )</f>
        <v>0</v>
      </c>
      <c r="S29" s="221">
        <f t="shared" si="11"/>
        <v>0</v>
      </c>
      <c r="T29" s="221">
        <f t="shared" si="11"/>
        <v>0</v>
      </c>
      <c r="U29" s="221">
        <f t="shared" si="11"/>
        <v>0</v>
      </c>
      <c r="V29" s="3156"/>
      <c r="W29" s="3160"/>
      <c r="X29" s="3125"/>
      <c r="Y29" s="2935" t="s">
        <v>1329</v>
      </c>
      <c r="Z29" s="340" t="s">
        <v>1332</v>
      </c>
      <c r="AA29" s="340" t="s">
        <v>1333</v>
      </c>
      <c r="AB29" s="340" t="s">
        <v>1334</v>
      </c>
      <c r="AC29" s="340" t="s">
        <v>1335</v>
      </c>
      <c r="AD29" s="341" t="s">
        <v>1336</v>
      </c>
    </row>
    <row r="30" spans="1:30" ht="16" thickTop="1">
      <c r="A30" s="171"/>
      <c r="B30" s="171"/>
      <c r="C30" s="171"/>
      <c r="D30" s="171"/>
      <c r="E30" s="171"/>
      <c r="F30" s="171"/>
      <c r="G30" s="171"/>
      <c r="H30" s="171"/>
      <c r="I30" s="59"/>
      <c r="J30" s="171"/>
      <c r="K30" s="171"/>
      <c r="L30" s="171"/>
      <c r="M30" s="3125"/>
      <c r="N30" s="2387" t="s">
        <v>826</v>
      </c>
      <c r="O30" s="3125"/>
      <c r="P30" s="3156"/>
      <c r="Q30" s="287"/>
      <c r="R30" s="207"/>
      <c r="S30" s="207"/>
      <c r="T30" s="207"/>
      <c r="U30" s="207"/>
      <c r="V30" s="207"/>
      <c r="W30" s="287"/>
      <c r="X30" s="3125"/>
      <c r="Y30" s="3125"/>
      <c r="Z30" s="3125"/>
      <c r="AA30" s="3125"/>
      <c r="AB30" s="3125"/>
      <c r="AC30" s="3125"/>
      <c r="AD30" s="2854" t="s">
        <v>827</v>
      </c>
    </row>
    <row r="31" spans="1:30" ht="15.5">
      <c r="A31" s="171"/>
      <c r="B31" s="171"/>
      <c r="C31" s="171"/>
      <c r="D31" s="171"/>
      <c r="E31" s="171"/>
      <c r="F31" s="171"/>
      <c r="G31" s="171"/>
      <c r="H31" s="171"/>
      <c r="I31" s="171"/>
      <c r="J31" s="171"/>
      <c r="K31" s="171"/>
      <c r="L31" s="171"/>
      <c r="M31" s="171"/>
      <c r="N31" s="171"/>
      <c r="O31" s="3125"/>
      <c r="P31" s="3156"/>
      <c r="Q31" s="287"/>
      <c r="R31" s="3157"/>
      <c r="S31" s="3158"/>
      <c r="T31" s="3158"/>
      <c r="U31" s="3158"/>
      <c r="V31" s="3158"/>
      <c r="W31" s="287"/>
      <c r="X31" s="3125"/>
      <c r="Y31" s="3125"/>
      <c r="Z31" s="3125"/>
      <c r="AA31" s="3125"/>
      <c r="AB31" s="3125"/>
      <c r="AC31" s="3125"/>
      <c r="AD31" s="3125"/>
    </row>
    <row r="32" spans="1:30" ht="15.5">
      <c r="A32" s="171"/>
      <c r="B32" s="171"/>
      <c r="C32" s="171"/>
      <c r="D32" s="171"/>
      <c r="E32" s="171"/>
      <c r="F32" s="171"/>
      <c r="G32" s="171"/>
      <c r="H32" s="171"/>
      <c r="I32" s="171"/>
      <c r="J32" s="171"/>
      <c r="K32" s="171"/>
      <c r="L32" s="171"/>
      <c r="M32" s="171"/>
      <c r="N32" s="171"/>
      <c r="O32" s="3125"/>
      <c r="P32" s="3156"/>
      <c r="Q32" s="3155"/>
      <c r="R32" s="207"/>
      <c r="S32" s="207"/>
      <c r="T32" s="207"/>
      <c r="U32" s="207"/>
      <c r="V32" s="207"/>
      <c r="W32" s="3155"/>
      <c r="X32" s="3125"/>
      <c r="Y32" s="3125"/>
      <c r="Z32" s="3125"/>
      <c r="AA32" s="3125"/>
      <c r="AB32" s="3125"/>
      <c r="AC32" s="3125"/>
      <c r="AD32" s="3125"/>
    </row>
    <row r="33" spans="1:22" ht="15.5">
      <c r="A33" s="171"/>
      <c r="B33" s="171"/>
      <c r="C33" s="171"/>
      <c r="D33" s="171"/>
      <c r="E33" s="171"/>
      <c r="F33" s="171"/>
      <c r="G33" s="171"/>
      <c r="H33" s="171"/>
      <c r="I33" s="171"/>
      <c r="J33" s="171"/>
      <c r="K33" s="171"/>
      <c r="L33" s="171"/>
      <c r="M33" s="171"/>
      <c r="N33" s="171"/>
      <c r="O33" s="3125"/>
      <c r="P33" s="3156"/>
      <c r="Q33" s="3155"/>
      <c r="R33" s="207"/>
      <c r="S33" s="207"/>
      <c r="T33" s="207"/>
      <c r="U33" s="207"/>
      <c r="V33" s="207"/>
    </row>
    <row r="34" spans="1:22" ht="15.5">
      <c r="A34" s="3125"/>
      <c r="B34" s="171"/>
      <c r="C34" s="171"/>
      <c r="D34" s="171"/>
      <c r="E34" s="171"/>
      <c r="F34" s="171"/>
      <c r="G34" s="171"/>
      <c r="H34" s="171"/>
      <c r="I34" s="171"/>
      <c r="J34" s="171"/>
      <c r="K34" s="171"/>
      <c r="L34" s="171"/>
      <c r="M34" s="171"/>
      <c r="N34" s="3125"/>
      <c r="O34" s="3125"/>
      <c r="P34" s="3125"/>
      <c r="Q34" s="3155"/>
      <c r="R34" s="3155"/>
      <c r="S34" s="3155"/>
      <c r="T34" s="3155"/>
      <c r="U34" s="3155"/>
      <c r="V34" s="3155"/>
    </row>
    <row r="35" spans="1:22" ht="15.5">
      <c r="A35" s="3125"/>
      <c r="B35" s="171"/>
      <c r="C35" s="171"/>
      <c r="D35" s="171"/>
      <c r="E35" s="171"/>
      <c r="F35" s="171"/>
      <c r="G35" s="171"/>
      <c r="H35" s="171"/>
      <c r="I35" s="171"/>
      <c r="J35" s="171"/>
      <c r="K35" s="171"/>
      <c r="L35" s="171"/>
      <c r="M35" s="171"/>
      <c r="N35" s="3125"/>
      <c r="O35" s="3125"/>
      <c r="P35" s="3125"/>
      <c r="Q35" s="3155"/>
      <c r="R35" s="3155"/>
      <c r="S35" s="3155"/>
      <c r="T35" s="3155"/>
      <c r="U35" s="3155"/>
      <c r="V35" s="3155"/>
    </row>
    <row r="36" spans="1:22" ht="15.5">
      <c r="A36" s="3125"/>
      <c r="B36" s="171"/>
      <c r="C36" s="171"/>
      <c r="D36" s="171"/>
      <c r="E36" s="171"/>
      <c r="F36" s="171"/>
      <c r="G36" s="171"/>
      <c r="H36" s="171"/>
      <c r="I36" s="171"/>
      <c r="J36" s="171"/>
      <c r="K36" s="171"/>
      <c r="L36" s="171"/>
      <c r="M36" s="171"/>
      <c r="N36" s="3125"/>
      <c r="O36" s="3125"/>
      <c r="P36" s="3125"/>
      <c r="Q36" s="3155"/>
      <c r="R36" s="3155"/>
      <c r="S36" s="3155"/>
      <c r="T36" s="3155"/>
      <c r="U36" s="3155"/>
      <c r="V36" s="3155"/>
    </row>
    <row r="37" spans="1:22" ht="15.5">
      <c r="A37" s="3125"/>
      <c r="B37" s="171"/>
      <c r="C37" s="171"/>
      <c r="D37" s="171"/>
      <c r="E37" s="171"/>
      <c r="F37" s="171"/>
      <c r="G37" s="171"/>
      <c r="H37" s="171"/>
      <c r="I37" s="171"/>
      <c r="J37" s="171"/>
      <c r="K37" s="171"/>
      <c r="L37" s="171"/>
      <c r="M37" s="171"/>
      <c r="N37" s="3125"/>
      <c r="O37" s="3125"/>
      <c r="P37" s="3125"/>
      <c r="Q37" s="3155"/>
      <c r="R37" s="3155"/>
      <c r="S37" s="3155"/>
      <c r="T37" s="3155"/>
      <c r="U37" s="3155"/>
      <c r="V37" s="3155"/>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63"/>
  <sheetViews>
    <sheetView topLeftCell="B6" zoomScale="55" zoomScaleNormal="55" workbookViewId="0">
      <selection activeCell="I42" sqref="I42:J42"/>
    </sheetView>
  </sheetViews>
  <sheetFormatPr defaultColWidth="8.58203125" defaultRowHeight="15.5"/>
  <cols>
    <col min="1" max="1" width="12.4140625" style="192" hidden="1" customWidth="1"/>
    <col min="2" max="2" width="56.58203125" style="192" bestFit="1" customWidth="1"/>
    <col min="3" max="3" width="11.08203125" style="192" customWidth="1"/>
    <col min="4" max="4" width="9.6640625" style="192" customWidth="1"/>
    <col min="5" max="16" width="17.1640625" style="192" customWidth="1"/>
    <col min="17" max="19" width="8.58203125" style="192"/>
    <col min="20" max="20" width="19.6640625" style="192" customWidth="1"/>
    <col min="21" max="21" width="10" style="192" hidden="1" customWidth="1"/>
    <col min="22" max="22" width="3.08203125" style="192" customWidth="1"/>
    <col min="23" max="23" width="29.1640625" style="192" bestFit="1" customWidth="1"/>
    <col min="24" max="24" width="3.5" style="192" customWidth="1"/>
    <col min="25" max="25" width="27.6640625" style="192" hidden="1" customWidth="1"/>
    <col min="26" max="37" width="8.58203125" style="192" hidden="1" customWidth="1"/>
    <col min="38" max="38" width="8.58203125" style="192"/>
    <col min="39" max="39" width="60.6640625" style="192" bestFit="1" customWidth="1"/>
    <col min="40" max="40" width="6.08203125" style="192" bestFit="1" customWidth="1"/>
    <col min="41" max="41" width="5.1640625" style="192" bestFit="1" customWidth="1"/>
    <col min="42" max="42" width="46.58203125" style="192" bestFit="1" customWidth="1"/>
    <col min="43" max="43" width="44.6640625" style="192" bestFit="1" customWidth="1"/>
    <col min="44" max="44" width="43" style="192" bestFit="1" customWidth="1"/>
    <col min="45" max="45" width="46.58203125" style="192" bestFit="1" customWidth="1"/>
    <col min="46" max="46" width="44.6640625" style="192" bestFit="1" customWidth="1"/>
    <col min="47" max="47" width="43" style="192" bestFit="1" customWidth="1"/>
    <col min="48" max="48" width="46.58203125" style="192" bestFit="1" customWidth="1"/>
    <col min="49" max="49" width="44.6640625" style="192" bestFit="1" customWidth="1"/>
    <col min="50" max="50" width="43" style="192" bestFit="1" customWidth="1"/>
    <col min="51" max="51" width="46.58203125" style="192" bestFit="1" customWidth="1"/>
    <col min="52" max="52" width="44.6640625" style="192" bestFit="1" customWidth="1"/>
    <col min="53" max="53" width="43" style="192" bestFit="1" customWidth="1"/>
    <col min="54" max="16384" width="8.58203125" style="192"/>
  </cols>
  <sheetData>
    <row r="1" spans="1:53" s="342" customFormat="1" ht="22.5">
      <c r="A1" s="1410"/>
      <c r="B1" s="3424" t="s">
        <v>1337</v>
      </c>
      <c r="C1" s="3424"/>
      <c r="D1" s="3424"/>
      <c r="E1" s="3424"/>
      <c r="F1" s="3424"/>
      <c r="G1" s="3424"/>
      <c r="H1" s="3424"/>
      <c r="I1" s="3424"/>
      <c r="J1" s="1419"/>
      <c r="K1" s="1419"/>
      <c r="L1" s="1419"/>
      <c r="M1" s="1419"/>
      <c r="N1" s="1419"/>
      <c r="O1" s="1419"/>
      <c r="P1" s="1419"/>
      <c r="Q1" s="1419"/>
      <c r="R1" s="1419"/>
      <c r="S1" s="1419"/>
      <c r="T1" s="1419"/>
      <c r="U1" s="1410"/>
      <c r="V1" s="271"/>
      <c r="W1" s="208"/>
      <c r="X1" s="1420"/>
      <c r="Y1" s="179"/>
      <c r="Z1" s="179"/>
      <c r="AA1" s="179"/>
      <c r="AB1" s="179"/>
      <c r="AC1" s="179"/>
      <c r="AD1" s="179"/>
      <c r="AE1" s="179"/>
      <c r="AF1" s="179"/>
      <c r="AG1" s="179"/>
      <c r="AH1" s="179"/>
      <c r="AI1" s="179"/>
      <c r="AJ1" s="179"/>
      <c r="AK1" s="1420"/>
      <c r="AL1" s="1410"/>
      <c r="AM1" s="1468" t="s">
        <v>667</v>
      </c>
      <c r="AN1" s="1421"/>
      <c r="AO1" s="1421"/>
      <c r="AP1" s="1421"/>
      <c r="AQ1" s="1421"/>
      <c r="AR1" s="1411"/>
      <c r="AS1" s="1412"/>
      <c r="AT1" s="1412"/>
      <c r="AU1" s="1412"/>
      <c r="AV1" s="1412"/>
      <c r="AW1" s="1412"/>
      <c r="AX1" s="1411"/>
      <c r="AY1" s="1412"/>
      <c r="AZ1" s="1410"/>
      <c r="BA1" s="1410"/>
    </row>
    <row r="2" spans="1:53" s="342" customFormat="1" ht="22.5">
      <c r="A2" s="1410"/>
      <c r="B2" s="3424" t="str">
        <f>SelectCompany!B4</f>
        <v>Thames Water</v>
      </c>
      <c r="C2" s="3424"/>
      <c r="D2" s="3424"/>
      <c r="E2" s="3424"/>
      <c r="F2" s="3424"/>
      <c r="G2" s="3424"/>
      <c r="H2" s="3424"/>
      <c r="I2" s="3424"/>
      <c r="J2" s="1419"/>
      <c r="K2" s="1419"/>
      <c r="L2" s="1419"/>
      <c r="M2" s="1419"/>
      <c r="N2" s="1419"/>
      <c r="O2" s="1419"/>
      <c r="P2" s="1419"/>
      <c r="Q2" s="1419"/>
      <c r="R2" s="1419"/>
      <c r="S2" s="1424"/>
      <c r="T2" s="1424"/>
      <c r="U2" s="1424"/>
      <c r="V2" s="271"/>
      <c r="W2" s="208"/>
      <c r="X2" s="1420"/>
      <c r="Y2" s="179"/>
      <c r="Z2" s="179"/>
      <c r="AA2" s="179"/>
      <c r="AB2" s="179"/>
      <c r="AC2" s="179"/>
      <c r="AD2" s="179"/>
      <c r="AE2" s="179"/>
      <c r="AF2" s="179"/>
      <c r="AG2" s="179"/>
      <c r="AH2" s="179"/>
      <c r="AI2" s="179"/>
      <c r="AJ2" s="179"/>
      <c r="AK2" s="1420"/>
      <c r="AL2" s="1410"/>
      <c r="AM2" s="1419"/>
      <c r="AN2" s="1412"/>
      <c r="AO2" s="1412"/>
      <c r="AP2" s="1412"/>
      <c r="AQ2" s="1412"/>
      <c r="AR2" s="1411"/>
      <c r="AS2" s="1412"/>
      <c r="AT2" s="1412"/>
      <c r="AU2" s="1412"/>
      <c r="AV2" s="1412"/>
      <c r="AW2" s="1412"/>
      <c r="AX2" s="1411"/>
      <c r="AY2" s="1412"/>
      <c r="AZ2" s="1410"/>
      <c r="BA2" s="1410"/>
    </row>
    <row r="3" spans="1:53" s="342" customFormat="1" ht="20">
      <c r="A3" s="1410"/>
      <c r="B3" s="3442" t="s">
        <v>1338</v>
      </c>
      <c r="C3" s="3442"/>
      <c r="D3" s="3442"/>
      <c r="E3" s="3442"/>
      <c r="F3" s="3442"/>
      <c r="G3" s="3442"/>
      <c r="H3" s="3442"/>
      <c r="I3" s="3442"/>
      <c r="J3" s="3442"/>
      <c r="K3" s="3442"/>
      <c r="L3" s="3442"/>
      <c r="M3" s="3442"/>
      <c r="N3" s="3442"/>
      <c r="O3" s="3442"/>
      <c r="P3" s="3442"/>
      <c r="Q3" s="3442"/>
      <c r="R3" s="3442"/>
      <c r="S3" s="3442"/>
      <c r="T3" s="3442"/>
      <c r="U3" s="1424"/>
      <c r="V3" s="271"/>
      <c r="W3" s="1422" t="s">
        <v>669</v>
      </c>
      <c r="X3" s="1420"/>
      <c r="Y3" s="179"/>
      <c r="Z3" s="179"/>
      <c r="AA3" s="179"/>
      <c r="AB3" s="179"/>
      <c r="AC3" s="179"/>
      <c r="AD3" s="179"/>
      <c r="AE3" s="179"/>
      <c r="AF3" s="179"/>
      <c r="AG3" s="179"/>
      <c r="AH3" s="179"/>
      <c r="AI3" s="179"/>
      <c r="AJ3" s="179"/>
      <c r="AK3" s="1420"/>
      <c r="AL3" s="1410"/>
      <c r="AM3" s="3441" t="s">
        <v>1338</v>
      </c>
      <c r="AN3" s="3442"/>
      <c r="AO3" s="3442"/>
      <c r="AP3" s="3442"/>
      <c r="AQ3" s="3442"/>
      <c r="AR3" s="3442"/>
      <c r="AS3" s="3442"/>
      <c r="AT3" s="3442"/>
      <c r="AU3" s="3442"/>
      <c r="AV3" s="3442"/>
      <c r="AW3" s="3442"/>
      <c r="AX3" s="3442"/>
      <c r="AY3" s="3442"/>
      <c r="AZ3" s="3442"/>
      <c r="BA3" s="3442"/>
    </row>
    <row r="4" spans="1:53" ht="16" thickBot="1">
      <c r="A4" s="1424"/>
      <c r="B4" s="767"/>
      <c r="C4" s="767"/>
      <c r="D4" s="767"/>
      <c r="E4" s="767"/>
      <c r="F4" s="767"/>
      <c r="G4" s="767"/>
      <c r="H4" s="767"/>
      <c r="I4" s="767"/>
      <c r="J4" s="767"/>
      <c r="K4" s="767"/>
      <c r="L4" s="767"/>
      <c r="M4" s="767"/>
      <c r="N4" s="767"/>
      <c r="O4" s="767"/>
      <c r="P4" s="767"/>
      <c r="Q4" s="767"/>
      <c r="R4" s="767"/>
      <c r="S4" s="767"/>
      <c r="T4" s="767"/>
      <c r="U4" s="767"/>
      <c r="V4" s="271"/>
      <c r="W4" s="1424"/>
      <c r="X4" s="1420"/>
      <c r="Y4" s="1425" t="s">
        <v>670</v>
      </c>
      <c r="AK4" s="1420"/>
      <c r="AL4" s="1424"/>
      <c r="AM4" s="1424"/>
      <c r="AN4" s="1424"/>
      <c r="AO4" s="1424"/>
      <c r="AP4" s="1525"/>
      <c r="AQ4" s="1424"/>
      <c r="AR4" s="1424"/>
      <c r="AS4" s="1424"/>
      <c r="AT4" s="1424"/>
      <c r="AU4" s="1424"/>
      <c r="AV4" s="1424"/>
      <c r="AW4" s="1424"/>
      <c r="AX4" s="1424"/>
      <c r="AY4" s="1424"/>
      <c r="AZ4" s="1424"/>
      <c r="BA4" s="1424"/>
    </row>
    <row r="5" spans="1:53" ht="16.5" thickTop="1" thickBot="1">
      <c r="A5" s="1424"/>
      <c r="B5" s="1427"/>
      <c r="C5" s="1426"/>
      <c r="D5" s="1426"/>
      <c r="E5" s="3427" t="s">
        <v>1339</v>
      </c>
      <c r="F5" s="3428"/>
      <c r="G5" s="3428"/>
      <c r="H5" s="3428"/>
      <c r="I5" s="3428"/>
      <c r="J5" s="3428"/>
      <c r="K5" s="3428" t="s">
        <v>1340</v>
      </c>
      <c r="L5" s="3428"/>
      <c r="M5" s="3428"/>
      <c r="N5" s="3428"/>
      <c r="O5" s="3428"/>
      <c r="P5" s="3429"/>
      <c r="Q5" s="1424"/>
      <c r="R5" s="3430" t="s">
        <v>677</v>
      </c>
      <c r="S5" s="1424"/>
      <c r="T5" s="3430" t="s">
        <v>678</v>
      </c>
      <c r="U5" s="1424"/>
      <c r="V5" s="271"/>
      <c r="W5" s="1424"/>
      <c r="X5" s="1420"/>
      <c r="Y5" s="192" t="s">
        <v>679</v>
      </c>
      <c r="AK5" s="1420"/>
      <c r="AL5" s="1424"/>
      <c r="AM5" s="1426"/>
      <c r="AN5" s="1426"/>
      <c r="AO5" s="1426"/>
      <c r="AP5" s="3427" t="s">
        <v>1341</v>
      </c>
      <c r="AQ5" s="3428"/>
      <c r="AR5" s="3428"/>
      <c r="AS5" s="3428"/>
      <c r="AT5" s="3428"/>
      <c r="AU5" s="3428"/>
      <c r="AV5" s="3428" t="s">
        <v>1340</v>
      </c>
      <c r="AW5" s="3428"/>
      <c r="AX5" s="3428"/>
      <c r="AY5" s="3428"/>
      <c r="AZ5" s="3428"/>
      <c r="BA5" s="3429"/>
    </row>
    <row r="6" spans="1:53" ht="16" thickTop="1">
      <c r="A6" s="1424"/>
      <c r="B6" s="3433" t="s">
        <v>671</v>
      </c>
      <c r="C6" s="3428"/>
      <c r="D6" s="3436"/>
      <c r="E6" s="3425" t="s">
        <v>1342</v>
      </c>
      <c r="F6" s="3425" t="s">
        <v>1343</v>
      </c>
      <c r="G6" s="3425" t="s">
        <v>1344</v>
      </c>
      <c r="H6" s="3425" t="s">
        <v>1342</v>
      </c>
      <c r="I6" s="3425" t="s">
        <v>1343</v>
      </c>
      <c r="J6" s="3425" t="s">
        <v>1344</v>
      </c>
      <c r="K6" s="3425" t="s">
        <v>1342</v>
      </c>
      <c r="L6" s="3425" t="s">
        <v>1343</v>
      </c>
      <c r="M6" s="3425" t="s">
        <v>1344</v>
      </c>
      <c r="N6" s="3425" t="s">
        <v>1342</v>
      </c>
      <c r="O6" s="3425" t="s">
        <v>1343</v>
      </c>
      <c r="P6" s="3439" t="s">
        <v>1344</v>
      </c>
      <c r="Q6" s="1424"/>
      <c r="R6" s="3431"/>
      <c r="S6" s="1424"/>
      <c r="T6" s="3431"/>
      <c r="U6" s="1424"/>
      <c r="V6" s="271"/>
      <c r="W6" s="1424"/>
      <c r="X6" s="1420"/>
      <c r="AK6" s="1420"/>
      <c r="AL6" s="1424"/>
      <c r="AM6" s="3433" t="s">
        <v>671</v>
      </c>
      <c r="AN6" s="3428" t="s">
        <v>672</v>
      </c>
      <c r="AO6" s="3436" t="s">
        <v>673</v>
      </c>
      <c r="AP6" s="3425" t="s">
        <v>1342</v>
      </c>
      <c r="AQ6" s="3425" t="s">
        <v>1343</v>
      </c>
      <c r="AR6" s="3425" t="s">
        <v>1344</v>
      </c>
      <c r="AS6" s="3425" t="s">
        <v>1342</v>
      </c>
      <c r="AT6" s="3425" t="s">
        <v>1343</v>
      </c>
      <c r="AU6" s="3425" t="s">
        <v>1344</v>
      </c>
      <c r="AV6" s="3425" t="s">
        <v>1342</v>
      </c>
      <c r="AW6" s="3425" t="s">
        <v>1343</v>
      </c>
      <c r="AX6" s="3425" t="s">
        <v>1344</v>
      </c>
      <c r="AY6" s="3425" t="s">
        <v>1342</v>
      </c>
      <c r="AZ6" s="3425" t="s">
        <v>1343</v>
      </c>
      <c r="BA6" s="3439" t="s">
        <v>1344</v>
      </c>
    </row>
    <row r="7" spans="1:53" ht="48" customHeight="1" thickBot="1">
      <c r="A7" s="2265" t="s">
        <v>680</v>
      </c>
      <c r="B7" s="3434"/>
      <c r="C7" s="3435"/>
      <c r="D7" s="3437"/>
      <c r="E7" s="3426"/>
      <c r="F7" s="3426"/>
      <c r="G7" s="3426"/>
      <c r="H7" s="3426"/>
      <c r="I7" s="3426"/>
      <c r="J7" s="3426"/>
      <c r="K7" s="3426"/>
      <c r="L7" s="3426"/>
      <c r="M7" s="3426"/>
      <c r="N7" s="3426"/>
      <c r="O7" s="3426"/>
      <c r="P7" s="3445"/>
      <c r="Q7" s="1424"/>
      <c r="R7" s="3432"/>
      <c r="S7" s="1424"/>
      <c r="T7" s="3432"/>
      <c r="U7" s="1424"/>
      <c r="V7" s="271"/>
      <c r="W7" s="1424"/>
      <c r="X7" s="1420"/>
      <c r="Y7" s="1469"/>
      <c r="AK7" s="1420"/>
      <c r="AL7" s="1424"/>
      <c r="AM7" s="3434"/>
      <c r="AN7" s="3443"/>
      <c r="AO7" s="3444"/>
      <c r="AP7" s="3438"/>
      <c r="AQ7" s="3438"/>
      <c r="AR7" s="3438"/>
      <c r="AS7" s="3438"/>
      <c r="AT7" s="3438"/>
      <c r="AU7" s="3438"/>
      <c r="AV7" s="3438"/>
      <c r="AW7" s="3438"/>
      <c r="AX7" s="3438"/>
      <c r="AY7" s="3438"/>
      <c r="AZ7" s="3438"/>
      <c r="BA7" s="3440"/>
    </row>
    <row r="8" spans="1:53" ht="16.5" thickTop="1" thickBot="1">
      <c r="A8" s="2392" t="s">
        <v>684</v>
      </c>
      <c r="C8" s="3422" t="s">
        <v>672</v>
      </c>
      <c r="D8" s="3412"/>
      <c r="E8" s="3410" t="s">
        <v>1292</v>
      </c>
      <c r="F8" s="3411"/>
      <c r="G8" s="3412"/>
      <c r="H8" s="3410" t="s">
        <v>688</v>
      </c>
      <c r="I8" s="3411"/>
      <c r="J8" s="3412"/>
      <c r="K8" s="3410" t="s">
        <v>1292</v>
      </c>
      <c r="L8" s="3411"/>
      <c r="M8" s="3412"/>
      <c r="N8" s="3416" t="s">
        <v>688</v>
      </c>
      <c r="O8" s="3417"/>
      <c r="P8" s="3418"/>
      <c r="Q8" s="1424"/>
      <c r="R8" s="1424"/>
      <c r="S8" s="1424"/>
      <c r="T8" s="1424"/>
      <c r="U8" s="1424"/>
      <c r="V8" s="271"/>
      <c r="W8" s="1424"/>
      <c r="X8" s="1420"/>
      <c r="AK8" s="1420"/>
      <c r="AL8" s="1424"/>
      <c r="AM8" s="2659"/>
      <c r="AN8" s="1426"/>
      <c r="AO8" s="1426"/>
      <c r="AP8" s="2855" t="s">
        <v>831</v>
      </c>
      <c r="AQ8" s="1426"/>
      <c r="AR8" s="1426"/>
      <c r="AS8" s="1426"/>
      <c r="AT8" s="1426"/>
      <c r="AU8" s="1426"/>
      <c r="AV8" s="1426"/>
      <c r="AW8" s="1426"/>
      <c r="AX8" s="1426"/>
      <c r="AY8" s="1426"/>
      <c r="AZ8" s="1426"/>
      <c r="BA8" s="1426"/>
    </row>
    <row r="9" spans="1:53" ht="16.5" thickTop="1" thickBot="1">
      <c r="A9" s="1424"/>
      <c r="B9" s="1714" t="s">
        <v>1345</v>
      </c>
      <c r="C9" s="3423" t="s">
        <v>673</v>
      </c>
      <c r="D9" s="3415"/>
      <c r="E9" s="3413">
        <v>2</v>
      </c>
      <c r="F9" s="3414"/>
      <c r="G9" s="3415"/>
      <c r="H9" s="3413">
        <v>3</v>
      </c>
      <c r="I9" s="3414"/>
      <c r="J9" s="3415"/>
      <c r="K9" s="3413">
        <v>2</v>
      </c>
      <c r="L9" s="3414"/>
      <c r="M9" s="3415"/>
      <c r="N9" s="3419">
        <v>3</v>
      </c>
      <c r="O9" s="3420"/>
      <c r="P9" s="3421"/>
      <c r="Q9" s="1424"/>
      <c r="R9" s="1424"/>
      <c r="S9" s="1424"/>
      <c r="T9" s="1424"/>
      <c r="U9" s="1424"/>
      <c r="V9" s="271"/>
      <c r="W9" s="1424"/>
      <c r="X9" s="1420"/>
      <c r="AK9" s="1420"/>
      <c r="AL9" s="1424"/>
      <c r="AM9" s="1714" t="s">
        <v>1345</v>
      </c>
      <c r="AN9" s="1426"/>
      <c r="AO9" s="1426"/>
      <c r="AP9" s="1426"/>
      <c r="AQ9" s="1426"/>
      <c r="AR9" s="1426"/>
      <c r="AS9" s="1426"/>
      <c r="AT9" s="1426"/>
      <c r="AU9" s="1426"/>
      <c r="AV9" s="1426"/>
      <c r="AW9" s="1426"/>
      <c r="AX9" s="1426"/>
      <c r="AY9" s="1426"/>
      <c r="AZ9" s="1426"/>
      <c r="BA9" s="1426"/>
    </row>
    <row r="10" spans="1:53" ht="16.5" thickTop="1" thickBot="1">
      <c r="A10" s="2393" t="s">
        <v>686</v>
      </c>
      <c r="B10" s="2935" t="s">
        <v>1345</v>
      </c>
      <c r="C10" s="2939" t="s">
        <v>688</v>
      </c>
      <c r="D10" s="2940">
        <v>3</v>
      </c>
      <c r="E10" s="3072">
        <v>6458.8980000000001</v>
      </c>
      <c r="F10" s="1726">
        <f>IFERROR(E10,0)</f>
        <v>6458.8980000000001</v>
      </c>
      <c r="G10" s="3072">
        <v>2740.9635851337184</v>
      </c>
      <c r="H10" s="2293"/>
      <c r="I10" s="2293"/>
      <c r="J10" s="2293"/>
      <c r="K10" s="1745">
        <v>6078.34</v>
      </c>
      <c r="L10" s="1726">
        <f>IFERROR(K10,0)</f>
        <v>6078.34</v>
      </c>
      <c r="M10" s="1745">
        <v>2829.2739999999999</v>
      </c>
      <c r="N10" s="2293"/>
      <c r="O10" s="2293"/>
      <c r="P10" s="2294"/>
      <c r="Q10" s="1424"/>
      <c r="R10" s="1429" t="s">
        <v>1346</v>
      </c>
      <c r="S10" s="1424"/>
      <c r="T10" s="1430"/>
      <c r="U10" s="1424"/>
      <c r="V10" s="271"/>
      <c r="W10" s="1423">
        <f>IF( SUM( Y10:AJ10 ) = 0, 0, $Y$5 )</f>
        <v>0</v>
      </c>
      <c r="X10" s="1420"/>
      <c r="Y10" s="1425">
        <f xml:space="preserve"> IF( ISNUMBER( E10 ), 0, 1 )</f>
        <v>0</v>
      </c>
      <c r="AA10" s="1425">
        <f xml:space="preserve"> IF( ISNUMBER( G10 ), 0, 1 )</f>
        <v>0</v>
      </c>
      <c r="AE10" s="1425">
        <f xml:space="preserve"> IF( ISNUMBER( K10 ), 0, 1 )</f>
        <v>0</v>
      </c>
      <c r="AG10" s="1425">
        <f xml:space="preserve"> IF( ISNUMBER( M10 ), 0, 1 )</f>
        <v>0</v>
      </c>
      <c r="AK10" s="1420"/>
      <c r="AL10" s="1424"/>
      <c r="AM10" s="2935" t="s">
        <v>1345</v>
      </c>
      <c r="AN10" s="1428" t="s">
        <v>1347</v>
      </c>
      <c r="AO10" s="1428">
        <v>2</v>
      </c>
      <c r="AP10" s="1489" t="s">
        <v>1348</v>
      </c>
      <c r="AQ10" s="1503" t="s">
        <v>767</v>
      </c>
      <c r="AR10" s="1489" t="s">
        <v>1349</v>
      </c>
      <c r="AS10" s="1504" t="s">
        <v>767</v>
      </c>
      <c r="AT10" s="1504" t="s">
        <v>767</v>
      </c>
      <c r="AU10" s="1504" t="s">
        <v>767</v>
      </c>
      <c r="AV10" s="1489" t="s">
        <v>1350</v>
      </c>
      <c r="AW10" s="1504" t="s">
        <v>767</v>
      </c>
      <c r="AX10" s="1489" t="s">
        <v>1351</v>
      </c>
      <c r="AY10" s="1504" t="s">
        <v>767</v>
      </c>
      <c r="AZ10" s="1504" t="s">
        <v>767</v>
      </c>
      <c r="BA10" s="1504" t="s">
        <v>767</v>
      </c>
    </row>
    <row r="11" spans="1:53" ht="16.5" thickTop="1" thickBot="1">
      <c r="A11" s="1424"/>
      <c r="B11" s="1427"/>
      <c r="C11" s="1426"/>
      <c r="D11" s="1426"/>
      <c r="E11" s="1718"/>
      <c r="F11" s="1718"/>
      <c r="G11" s="1718"/>
      <c r="H11" s="1727"/>
      <c r="I11" s="1727"/>
      <c r="J11" s="1727"/>
      <c r="K11" s="1718"/>
      <c r="L11" s="1718"/>
      <c r="M11" s="1718"/>
      <c r="N11" s="1727"/>
      <c r="O11" s="1727"/>
      <c r="P11" s="1727"/>
      <c r="Q11" s="1424"/>
      <c r="R11" s="1424"/>
      <c r="S11" s="1424"/>
      <c r="T11" s="1424"/>
      <c r="U11" s="1424"/>
      <c r="V11" s="271"/>
      <c r="W11" s="1424"/>
      <c r="X11" s="1420"/>
      <c r="AK11" s="1420"/>
      <c r="AL11" s="1424"/>
      <c r="AM11" s="1427"/>
      <c r="AN11" s="1426"/>
      <c r="AO11" s="1426"/>
      <c r="AP11" s="1426"/>
      <c r="AQ11" s="1426"/>
      <c r="AR11" s="1426"/>
      <c r="AS11" s="1426"/>
      <c r="AT11" s="1426"/>
      <c r="AU11" s="1426"/>
      <c r="AV11" s="1426"/>
      <c r="AW11" s="1426"/>
      <c r="AX11" s="1426"/>
      <c r="AY11" s="1426"/>
      <c r="AZ11" s="1426"/>
      <c r="BA11" s="1426"/>
    </row>
    <row r="12" spans="1:53" ht="16.5" thickTop="1" thickBot="1">
      <c r="A12" s="1424"/>
      <c r="B12" s="319" t="s">
        <v>1352</v>
      </c>
      <c r="C12" s="1426"/>
      <c r="D12" s="1426"/>
      <c r="E12" s="1718"/>
      <c r="F12" s="1718"/>
      <c r="G12" s="1718"/>
      <c r="H12" s="1727"/>
      <c r="I12" s="1727"/>
      <c r="J12" s="1727"/>
      <c r="K12" s="1718"/>
      <c r="L12" s="1718"/>
      <c r="M12" s="1718"/>
      <c r="N12" s="1727"/>
      <c r="O12" s="1434"/>
      <c r="P12" s="1434"/>
      <c r="Q12" s="1424"/>
      <c r="R12" s="1424"/>
      <c r="S12" s="1424"/>
      <c r="T12" s="1424"/>
      <c r="U12" s="1424"/>
      <c r="V12" s="271"/>
      <c r="W12" s="1424"/>
      <c r="X12" s="1420"/>
      <c r="AK12" s="1420"/>
      <c r="AL12" s="1424"/>
      <c r="AM12" s="319" t="s">
        <v>1352</v>
      </c>
      <c r="AN12" s="1426"/>
      <c r="AO12" s="1426"/>
      <c r="AP12" s="1426"/>
      <c r="AQ12" s="1426"/>
      <c r="AR12" s="1426"/>
      <c r="AS12" s="1426"/>
      <c r="AT12" s="1426"/>
      <c r="AU12" s="1426"/>
      <c r="AV12" s="1426"/>
      <c r="AW12" s="1426"/>
      <c r="AX12" s="1426"/>
      <c r="AY12" s="1426"/>
      <c r="AZ12" s="1426"/>
      <c r="BA12" s="1426"/>
    </row>
    <row r="13" spans="1:53" ht="16.5" thickTop="1" thickBot="1">
      <c r="A13" s="2393" t="s">
        <v>686</v>
      </c>
      <c r="B13" s="2935" t="s">
        <v>1352</v>
      </c>
      <c r="C13" s="3401" t="s">
        <v>1353</v>
      </c>
      <c r="D13" s="3402"/>
      <c r="E13" s="3073">
        <v>3.9302540078945507E-2</v>
      </c>
      <c r="F13" s="1567">
        <f>IFERROR(+I13/F10,0)</f>
        <v>1.6678825267042167E-2</v>
      </c>
      <c r="G13" s="3074">
        <f>IFERROR(E13,0)</f>
        <v>3.9302540078945507E-2</v>
      </c>
      <c r="H13" s="3075">
        <f>IFERROR(+E10*E13,0)</f>
        <v>253.85109751082098</v>
      </c>
      <c r="I13" s="1729">
        <f>IFERROR(J13,0)</f>
        <v>107.72683115964813</v>
      </c>
      <c r="J13" s="1728">
        <f>IFERROR(+G10*G13,0)</f>
        <v>107.72683115964813</v>
      </c>
      <c r="K13" s="3085">
        <v>3.9E-2</v>
      </c>
      <c r="L13" s="1567">
        <f>IFERROR(+O13/L10,0)</f>
        <v>1.8153259936100972E-2</v>
      </c>
      <c r="M13" s="1571">
        <f>IFERROR(K13,0)</f>
        <v>3.9E-2</v>
      </c>
      <c r="N13" s="1728">
        <f>IFERROR(+K10*K13,0)</f>
        <v>237.05526</v>
      </c>
      <c r="O13" s="1729">
        <f>IFERROR(P13,0)</f>
        <v>110.341686</v>
      </c>
      <c r="P13" s="1750">
        <f>IFERROR(+M10*M13,0)</f>
        <v>110.341686</v>
      </c>
      <c r="Q13" s="1424"/>
      <c r="R13" s="1429" t="s">
        <v>1354</v>
      </c>
      <c r="S13" s="1432"/>
      <c r="T13" s="1429"/>
      <c r="U13" s="1424"/>
      <c r="V13" s="271"/>
      <c r="W13" s="1423">
        <f>IF( SUM( Y13:AJ13 ) = 0, 0, $Y$5 )</f>
        <v>0</v>
      </c>
      <c r="X13" s="1420"/>
      <c r="Y13" s="1425">
        <f xml:space="preserve"> IF( ISNUMBER( E13 ), 0, 1 )</f>
        <v>0</v>
      </c>
      <c r="AE13" s="1425">
        <f xml:space="preserve"> IF( ISNUMBER( K13 ), 0, 1 )</f>
        <v>0</v>
      </c>
      <c r="AK13" s="1420"/>
      <c r="AL13" s="1424"/>
      <c r="AM13" s="2935" t="s">
        <v>1352</v>
      </c>
      <c r="AN13" s="1428" t="s">
        <v>1292</v>
      </c>
      <c r="AO13" s="1428">
        <v>2</v>
      </c>
      <c r="AP13" s="1490" t="s">
        <v>1355</v>
      </c>
      <c r="AQ13" s="1470" t="s">
        <v>1356</v>
      </c>
      <c r="AR13" s="1504" t="s">
        <v>767</v>
      </c>
      <c r="AS13" s="1471" t="s">
        <v>1357</v>
      </c>
      <c r="AT13" s="1504" t="s">
        <v>767</v>
      </c>
      <c r="AU13" s="1471" t="s">
        <v>1358</v>
      </c>
      <c r="AV13" s="1490" t="s">
        <v>1359</v>
      </c>
      <c r="AW13" s="1470" t="s">
        <v>1360</v>
      </c>
      <c r="AX13" s="1504" t="s">
        <v>767</v>
      </c>
      <c r="AY13" s="1471" t="s">
        <v>1361</v>
      </c>
      <c r="AZ13" s="1504" t="s">
        <v>767</v>
      </c>
      <c r="BA13" s="1476" t="s">
        <v>1362</v>
      </c>
    </row>
    <row r="14" spans="1:53" ht="16" thickTop="1">
      <c r="A14" s="1424"/>
      <c r="B14" s="1426"/>
      <c r="C14" s="1433"/>
      <c r="D14" s="1433"/>
      <c r="E14" s="1718"/>
      <c r="F14" s="1718"/>
      <c r="G14" s="1719"/>
      <c r="H14" s="1434"/>
      <c r="I14" s="1434"/>
      <c r="J14" s="1434"/>
      <c r="K14" s="1718"/>
      <c r="L14" s="1718"/>
      <c r="M14" s="1718"/>
      <c r="N14" s="1727"/>
      <c r="O14" s="1727"/>
      <c r="P14" s="1727"/>
      <c r="Q14" s="1424"/>
      <c r="R14" s="1424"/>
      <c r="S14" s="1424"/>
      <c r="T14" s="1424"/>
      <c r="U14" s="1424"/>
      <c r="V14" s="271"/>
      <c r="W14" s="1424"/>
      <c r="X14" s="1420"/>
      <c r="AK14" s="1420"/>
      <c r="AL14" s="1424"/>
      <c r="AM14" s="1426"/>
      <c r="AN14" s="1433"/>
      <c r="AO14" s="1433"/>
      <c r="AP14" s="1434"/>
      <c r="AQ14" s="1434"/>
      <c r="AR14" s="1434"/>
      <c r="AS14" s="1435"/>
      <c r="AT14" s="1435"/>
      <c r="AU14" s="1435"/>
      <c r="AV14" s="1434"/>
      <c r="AW14" s="1434"/>
      <c r="AX14" s="1434"/>
      <c r="AY14" s="1435"/>
      <c r="AZ14" s="1435"/>
      <c r="BA14" s="1435"/>
    </row>
    <row r="15" spans="1:53" ht="16" thickBot="1">
      <c r="A15" s="1424"/>
      <c r="B15" s="1426"/>
      <c r="C15" s="1433"/>
      <c r="D15" s="1433"/>
      <c r="E15" s="1718"/>
      <c r="F15" s="1718"/>
      <c r="G15" s="1718"/>
      <c r="H15" s="1727"/>
      <c r="I15" s="1727"/>
      <c r="J15" s="1727"/>
      <c r="K15" s="1718"/>
      <c r="L15" s="1718"/>
      <c r="M15" s="1718"/>
      <c r="N15" s="1727"/>
      <c r="O15" s="1727"/>
      <c r="P15" s="1727"/>
      <c r="Q15" s="1424"/>
      <c r="R15" s="1424"/>
      <c r="S15" s="1424"/>
      <c r="T15" s="1424"/>
      <c r="U15" s="1424"/>
      <c r="V15" s="271"/>
      <c r="W15" s="1424"/>
      <c r="X15" s="1420"/>
      <c r="AK15" s="1420"/>
      <c r="AL15" s="1424"/>
      <c r="AM15" s="1426"/>
      <c r="AN15" s="1433"/>
      <c r="AO15" s="1433"/>
      <c r="AP15" s="1434"/>
      <c r="AQ15" s="1434"/>
      <c r="AR15" s="1434"/>
      <c r="AS15" s="1435"/>
      <c r="AT15" s="1435"/>
      <c r="AU15" s="1435"/>
      <c r="AV15" s="1434"/>
      <c r="AW15" s="1434"/>
      <c r="AX15" s="1434"/>
      <c r="AY15" s="1435"/>
      <c r="AZ15" s="1435"/>
      <c r="BA15" s="1435"/>
    </row>
    <row r="16" spans="1:53" ht="16.5" thickTop="1" thickBot="1">
      <c r="A16" s="1424"/>
      <c r="B16" s="319" t="s">
        <v>1363</v>
      </c>
      <c r="C16" s="1433"/>
      <c r="D16" s="1433"/>
      <c r="E16" s="1718"/>
      <c r="F16" s="1718"/>
      <c r="G16" s="1718"/>
      <c r="H16" s="1727"/>
      <c r="I16" s="1727"/>
      <c r="J16" s="1727"/>
      <c r="K16" s="1718"/>
      <c r="L16" s="1718"/>
      <c r="M16" s="1718"/>
      <c r="N16" s="1727"/>
      <c r="O16" s="1727"/>
      <c r="P16" s="1727"/>
      <c r="Q16" s="1424"/>
      <c r="R16" s="1424"/>
      <c r="S16" s="1424"/>
      <c r="T16" s="1424"/>
      <c r="U16" s="1424"/>
      <c r="V16" s="271"/>
      <c r="W16" s="1424"/>
      <c r="X16" s="1420"/>
      <c r="AK16" s="1420"/>
      <c r="AL16" s="1424"/>
      <c r="AM16" s="319" t="s">
        <v>1363</v>
      </c>
      <c r="AN16" s="1433"/>
      <c r="AO16" s="1433"/>
      <c r="AP16" s="1434"/>
      <c r="AQ16" s="1434"/>
      <c r="AR16" s="1434"/>
      <c r="AS16" s="1435"/>
      <c r="AT16" s="1435"/>
      <c r="AU16" s="1435"/>
      <c r="AV16" s="1434"/>
      <c r="AW16" s="1434"/>
      <c r="AX16" s="1434"/>
      <c r="AY16" s="1435"/>
      <c r="AZ16" s="1435"/>
      <c r="BA16" s="1435"/>
    </row>
    <row r="17" spans="1:53" ht="16.5" thickTop="1" thickBot="1">
      <c r="A17" s="2393" t="s">
        <v>686</v>
      </c>
      <c r="B17" s="1436" t="s">
        <v>1364</v>
      </c>
      <c r="C17" s="3408" t="s">
        <v>1353</v>
      </c>
      <c r="D17" s="3409"/>
      <c r="E17" s="1715"/>
      <c r="F17" s="1568">
        <f>IFERROR(+E13-F13,0)</f>
        <v>2.2623714811903339E-2</v>
      </c>
      <c r="G17" s="1568">
        <f t="shared" ref="G17:G22" si="0">IFERROR(+J17/$G$10,0)</f>
        <v>2.1531150260354567E-2</v>
      </c>
      <c r="H17" s="2426"/>
      <c r="I17" s="2434">
        <f>IFERROR(+H13-I13,0)</f>
        <v>146.12426635117285</v>
      </c>
      <c r="J17" s="2435">
        <v>59.016098809674247</v>
      </c>
      <c r="K17" s="2429"/>
      <c r="L17" s="1568">
        <f>IFERROR(+K13-L13,0)</f>
        <v>2.0846740063899027E-2</v>
      </c>
      <c r="M17" s="1568">
        <f>IFERROR(+P17/$M$10,0)</f>
        <v>1.8287023455487168E-2</v>
      </c>
      <c r="N17" s="1730"/>
      <c r="O17" s="1731">
        <f>IFERROR(+N13-O13,0)</f>
        <v>126.71357400000001</v>
      </c>
      <c r="P17" s="2436">
        <v>51.738999999999997</v>
      </c>
      <c r="Q17" s="1424"/>
      <c r="R17" s="1439" t="s">
        <v>1365</v>
      </c>
      <c r="S17" s="1432"/>
      <c r="T17" s="1439"/>
      <c r="U17" s="1424"/>
      <c r="V17" s="271"/>
      <c r="W17" s="1423">
        <f t="shared" ref="W17:W22" si="1">IF( SUM( Y17:AJ17 ) = 0, 0, $Y$5 )</f>
        <v>0</v>
      </c>
      <c r="X17" s="1420"/>
      <c r="AD17" s="1425">
        <f xml:space="preserve"> IF( ISNUMBER( J17 ), 0, 1 )</f>
        <v>0</v>
      </c>
      <c r="AJ17" s="1425">
        <f xml:space="preserve"> IF( ISNUMBER( P17 ), 0, 1 )</f>
        <v>0</v>
      </c>
      <c r="AK17" s="1420"/>
      <c r="AL17" s="1424"/>
      <c r="AM17" s="1436" t="s">
        <v>1364</v>
      </c>
      <c r="AN17" s="1437" t="s">
        <v>1292</v>
      </c>
      <c r="AO17" s="1437">
        <v>2</v>
      </c>
      <c r="AP17" s="1438"/>
      <c r="AQ17" s="1472" t="s">
        <v>1366</v>
      </c>
      <c r="AR17" s="1472" t="s">
        <v>1367</v>
      </c>
      <c r="AS17" s="1438"/>
      <c r="AT17" s="1475" t="s">
        <v>1368</v>
      </c>
      <c r="AU17" s="1496" t="s">
        <v>1369</v>
      </c>
      <c r="AV17" s="1438"/>
      <c r="AW17" s="1472" t="s">
        <v>1370</v>
      </c>
      <c r="AX17" s="1472" t="s">
        <v>1371</v>
      </c>
      <c r="AY17" s="1438"/>
      <c r="AZ17" s="1475" t="s">
        <v>1372</v>
      </c>
      <c r="BA17" s="1491" t="s">
        <v>1373</v>
      </c>
    </row>
    <row r="18" spans="1:53" ht="16.5" thickTop="1" thickBot="1">
      <c r="A18" s="1424"/>
      <c r="B18" s="1440" t="s">
        <v>1374</v>
      </c>
      <c r="C18" s="3404" t="s">
        <v>1353</v>
      </c>
      <c r="D18" s="3405"/>
      <c r="E18" s="1716"/>
      <c r="F18" s="1569">
        <f>IFERROR(+I18/$F$10,0)</f>
        <v>-3.0359658225255575E-3</v>
      </c>
      <c r="G18" s="1569">
        <f t="shared" si="0"/>
        <v>-7.1540511101762967E-3</v>
      </c>
      <c r="H18" s="2427"/>
      <c r="I18" s="2433">
        <f>IFERROR(J18,0)</f>
        <v>-19.60899357917868</v>
      </c>
      <c r="J18" s="2432">
        <v>-19.60899357917868</v>
      </c>
      <c r="K18" s="2430"/>
      <c r="L18" s="1569">
        <f>IFERROR(+O18/$L$10,0)</f>
        <v>-2.2170526821467702E-3</v>
      </c>
      <c r="M18" s="1569">
        <f>IFERROR(+P18/$M$10,0)</f>
        <v>-4.7630593572768141E-3</v>
      </c>
      <c r="N18" s="1732"/>
      <c r="O18" s="1733">
        <f>IFERROR(P18,0)</f>
        <v>-13.476000000000001</v>
      </c>
      <c r="P18" s="2437">
        <v>-13.476000000000001</v>
      </c>
      <c r="Q18" s="1424"/>
      <c r="R18" s="1443" t="s">
        <v>1375</v>
      </c>
      <c r="S18" s="1432"/>
      <c r="T18" s="1443"/>
      <c r="U18" s="1424"/>
      <c r="V18" s="271"/>
      <c r="W18" s="1423">
        <f t="shared" si="1"/>
        <v>0</v>
      </c>
      <c r="X18" s="1420"/>
      <c r="AD18" s="1425">
        <f t="shared" ref="AC18:AD22" si="2" xml:space="preserve"> IF( ISNUMBER( J18 ), 0, 1 )</f>
        <v>0</v>
      </c>
      <c r="AJ18" s="1425">
        <f t="shared" ref="AI18:AJ22" si="3" xml:space="preserve"> IF( ISNUMBER( P18 ), 0, 1 )</f>
        <v>0</v>
      </c>
      <c r="AK18" s="1420"/>
      <c r="AL18" s="1424"/>
      <c r="AM18" s="1440" t="s">
        <v>1374</v>
      </c>
      <c r="AN18" s="1441" t="s">
        <v>1292</v>
      </c>
      <c r="AO18" s="1441">
        <v>2</v>
      </c>
      <c r="AP18" s="1442"/>
      <c r="AQ18" s="1473" t="s">
        <v>1376</v>
      </c>
      <c r="AR18" s="1473" t="s">
        <v>1377</v>
      </c>
      <c r="AS18" s="1442"/>
      <c r="AT18" s="1504" t="s">
        <v>767</v>
      </c>
      <c r="AU18" s="1494" t="s">
        <v>1378</v>
      </c>
      <c r="AV18" s="1442"/>
      <c r="AW18" s="1473" t="s">
        <v>1379</v>
      </c>
      <c r="AX18" s="1473" t="s">
        <v>1380</v>
      </c>
      <c r="AY18" s="1442"/>
      <c r="AZ18" s="1504" t="s">
        <v>767</v>
      </c>
      <c r="BA18" s="1492" t="s">
        <v>1381</v>
      </c>
    </row>
    <row r="19" spans="1:53" ht="16.5" thickTop="1" thickBot="1">
      <c r="A19" s="1424"/>
      <c r="B19" s="1440" t="s">
        <v>1382</v>
      </c>
      <c r="C19" s="3404" t="s">
        <v>1353</v>
      </c>
      <c r="D19" s="3405"/>
      <c r="E19" s="1716"/>
      <c r="F19" s="1569">
        <f>IFERROR(+I19/$F$10,0)</f>
        <v>-4.2073398798291874E-4</v>
      </c>
      <c r="G19" s="1569">
        <f t="shared" si="0"/>
        <v>-9.9143160027874845E-4</v>
      </c>
      <c r="H19" s="2427"/>
      <c r="I19" s="2433">
        <f>IFERROR(J19,0)</f>
        <v>-2.7174779135148981</v>
      </c>
      <c r="J19" s="2432">
        <v>-2.7174779135148981</v>
      </c>
      <c r="K19" s="2430"/>
      <c r="L19" s="1569">
        <f t="shared" ref="L19:L21" si="4">IFERROR(+O19/$L$10,0)</f>
        <v>-4.7282646248811354E-4</v>
      </c>
      <c r="M19" s="1569">
        <f t="shared" ref="M19:M21" si="5">IFERROR(+P19/$M$10,0)</f>
        <v>-1.0158082956970588E-3</v>
      </c>
      <c r="N19" s="1732"/>
      <c r="O19" s="1733">
        <f>IFERROR(P19,0)</f>
        <v>-2.8740000000000001</v>
      </c>
      <c r="P19" s="2437">
        <v>-2.8740000000000001</v>
      </c>
      <c r="Q19" s="1424"/>
      <c r="R19" s="1443" t="s">
        <v>1383</v>
      </c>
      <c r="S19" s="1432"/>
      <c r="T19" s="1443"/>
      <c r="U19" s="1424"/>
      <c r="V19" s="271"/>
      <c r="W19" s="1423">
        <f t="shared" si="1"/>
        <v>0</v>
      </c>
      <c r="X19" s="1420"/>
      <c r="AD19" s="1425">
        <f t="shared" si="2"/>
        <v>0</v>
      </c>
      <c r="AJ19" s="1425">
        <f t="shared" si="3"/>
        <v>0</v>
      </c>
      <c r="AK19" s="1420"/>
      <c r="AL19" s="1424"/>
      <c r="AM19" s="1440" t="s">
        <v>1382</v>
      </c>
      <c r="AN19" s="1441" t="s">
        <v>1292</v>
      </c>
      <c r="AO19" s="1441">
        <v>2</v>
      </c>
      <c r="AP19" s="1442"/>
      <c r="AQ19" s="1473" t="s">
        <v>1384</v>
      </c>
      <c r="AR19" s="1473" t="s">
        <v>1385</v>
      </c>
      <c r="AS19" s="1442"/>
      <c r="AT19" s="1504" t="s">
        <v>767</v>
      </c>
      <c r="AU19" s="1494" t="s">
        <v>1386</v>
      </c>
      <c r="AV19" s="1442"/>
      <c r="AW19" s="1473" t="s">
        <v>1387</v>
      </c>
      <c r="AX19" s="1473" t="s">
        <v>1388</v>
      </c>
      <c r="AY19" s="1442"/>
      <c r="AZ19" s="1504" t="s">
        <v>767</v>
      </c>
      <c r="BA19" s="1492" t="s">
        <v>1389</v>
      </c>
    </row>
    <row r="20" spans="1:53" ht="16.5" thickTop="1" thickBot="1">
      <c r="A20" s="1424"/>
      <c r="B20" s="1440" t="s">
        <v>1390</v>
      </c>
      <c r="C20" s="3404" t="s">
        <v>1353</v>
      </c>
      <c r="D20" s="3405"/>
      <c r="E20" s="1716"/>
      <c r="F20" s="1569">
        <f>IFERROR(+I20/$F$10,0)</f>
        <v>3.1485475874154798E-3</v>
      </c>
      <c r="G20" s="1569">
        <f t="shared" si="0"/>
        <v>7.4193425354356054E-3</v>
      </c>
      <c r="H20" s="2427"/>
      <c r="I20" s="2433">
        <f>IFERROR(J20,0)</f>
        <v>20.336147715262669</v>
      </c>
      <c r="J20" s="2432">
        <v>20.336147715262669</v>
      </c>
      <c r="K20" s="2430"/>
      <c r="L20" s="1569">
        <f t="shared" si="4"/>
        <v>6.6909715481529503E-4</v>
      </c>
      <c r="M20" s="1569">
        <f t="shared" si="5"/>
        <v>1.4374712382045714E-3</v>
      </c>
      <c r="N20" s="1732"/>
      <c r="O20" s="1733">
        <f>IFERROR(P20,0)</f>
        <v>4.0670000000000002</v>
      </c>
      <c r="P20" s="2437">
        <v>4.0670000000000002</v>
      </c>
      <c r="Q20" s="1424"/>
      <c r="R20" s="1443" t="s">
        <v>1391</v>
      </c>
      <c r="S20" s="1432"/>
      <c r="T20" s="1443"/>
      <c r="U20" s="1424"/>
      <c r="V20" s="271"/>
      <c r="W20" s="1423">
        <f t="shared" si="1"/>
        <v>0</v>
      </c>
      <c r="X20" s="1420"/>
      <c r="AD20" s="1425">
        <f t="shared" si="2"/>
        <v>0</v>
      </c>
      <c r="AJ20" s="1425">
        <f t="shared" si="3"/>
        <v>0</v>
      </c>
      <c r="AK20" s="1420"/>
      <c r="AL20" s="1424"/>
      <c r="AM20" s="1440" t="s">
        <v>1390</v>
      </c>
      <c r="AN20" s="1441" t="s">
        <v>1292</v>
      </c>
      <c r="AO20" s="1441">
        <v>2</v>
      </c>
      <c r="AP20" s="1442"/>
      <c r="AQ20" s="1473" t="s">
        <v>1392</v>
      </c>
      <c r="AR20" s="1473" t="s">
        <v>1393</v>
      </c>
      <c r="AS20" s="1442"/>
      <c r="AT20" s="1504" t="s">
        <v>767</v>
      </c>
      <c r="AU20" s="1494" t="s">
        <v>1394</v>
      </c>
      <c r="AV20" s="1442"/>
      <c r="AW20" s="1473" t="s">
        <v>1395</v>
      </c>
      <c r="AX20" s="1473" t="s">
        <v>1396</v>
      </c>
      <c r="AY20" s="1442"/>
      <c r="AZ20" s="1504" t="s">
        <v>767</v>
      </c>
      <c r="BA20" s="1492" t="s">
        <v>1397</v>
      </c>
    </row>
    <row r="21" spans="1:53" ht="16" thickTop="1">
      <c r="A21" s="1424"/>
      <c r="B21" s="1440" t="s">
        <v>1398</v>
      </c>
      <c r="C21" s="3404" t="s">
        <v>1353</v>
      </c>
      <c r="D21" s="3405"/>
      <c r="E21" s="1716"/>
      <c r="F21" s="1569">
        <f>IFERROR(+I21/$F$10,0)</f>
        <v>8.4084552894876166E-3</v>
      </c>
      <c r="G21" s="1569">
        <f t="shared" si="0"/>
        <v>2.7345316082572953E-2</v>
      </c>
      <c r="H21" s="2427"/>
      <c r="I21" s="2432">
        <v>54.309355052360985</v>
      </c>
      <c r="J21" s="2432">
        <v>74.952515606303891</v>
      </c>
      <c r="K21" s="2430"/>
      <c r="L21" s="1569">
        <f t="shared" si="4"/>
        <v>2.461313450711872E-2</v>
      </c>
      <c r="M21" s="1569">
        <f t="shared" si="5"/>
        <v>7.0253358282018633E-2</v>
      </c>
      <c r="N21" s="1732"/>
      <c r="O21" s="1734">
        <v>149.607</v>
      </c>
      <c r="P21" s="2437">
        <v>198.76599999999999</v>
      </c>
      <c r="Q21" s="1424"/>
      <c r="R21" s="1443" t="s">
        <v>1399</v>
      </c>
      <c r="S21" s="1432"/>
      <c r="T21" s="1443"/>
      <c r="U21" s="1424"/>
      <c r="V21" s="271"/>
      <c r="W21" s="1423">
        <f t="shared" si="1"/>
        <v>0</v>
      </c>
      <c r="X21" s="1420"/>
      <c r="AC21" s="1425">
        <f t="shared" si="2"/>
        <v>0</v>
      </c>
      <c r="AD21" s="1425">
        <f t="shared" si="2"/>
        <v>0</v>
      </c>
      <c r="AI21" s="1425">
        <f t="shared" si="3"/>
        <v>0</v>
      </c>
      <c r="AJ21" s="1425">
        <f t="shared" si="3"/>
        <v>0</v>
      </c>
      <c r="AK21" s="1420"/>
      <c r="AL21" s="1424"/>
      <c r="AM21" s="1440" t="s">
        <v>1398</v>
      </c>
      <c r="AN21" s="1441" t="s">
        <v>1292</v>
      </c>
      <c r="AO21" s="1441">
        <v>2</v>
      </c>
      <c r="AP21" s="1442"/>
      <c r="AQ21" s="1473" t="s">
        <v>1400</v>
      </c>
      <c r="AR21" s="1473" t="s">
        <v>1401</v>
      </c>
      <c r="AS21" s="1442"/>
      <c r="AT21" s="1494" t="s">
        <v>1402</v>
      </c>
      <c r="AU21" s="1494" t="s">
        <v>1403</v>
      </c>
      <c r="AV21" s="1442"/>
      <c r="AW21" s="1473" t="s">
        <v>1404</v>
      </c>
      <c r="AX21" s="1473" t="s">
        <v>1405</v>
      </c>
      <c r="AY21" s="1442"/>
      <c r="AZ21" s="1494" t="s">
        <v>1406</v>
      </c>
      <c r="BA21" s="1492" t="s">
        <v>1407</v>
      </c>
    </row>
    <row r="22" spans="1:53" ht="16" thickBot="1">
      <c r="A22" s="1424"/>
      <c r="B22" s="1444" t="s">
        <v>1408</v>
      </c>
      <c r="C22" s="3406" t="s">
        <v>1353</v>
      </c>
      <c r="D22" s="3407"/>
      <c r="E22" s="1717"/>
      <c r="F22" s="1570">
        <f>IFERROR(+I22/$F$10,0)</f>
        <v>-3.8381142925742705E-3</v>
      </c>
      <c r="G22" s="1570">
        <f t="shared" si="0"/>
        <v>-1.2482013030704944E-2</v>
      </c>
      <c r="H22" s="2428"/>
      <c r="I22" s="2438">
        <v>-24.789988728079372</v>
      </c>
      <c r="J22" s="2438">
        <v>-34.212743186326811</v>
      </c>
      <c r="K22" s="2431"/>
      <c r="L22" s="1570">
        <f>IFERROR(+O22/$L$10,0)</f>
        <v>-1.6579276841978817E-2</v>
      </c>
      <c r="M22" s="1570">
        <f>IFERROR(+P22/$M$10,0)</f>
        <v>-4.7084377950771965E-2</v>
      </c>
      <c r="N22" s="1735"/>
      <c r="O22" s="2439">
        <v>-100.77448159967352</v>
      </c>
      <c r="P22" s="2440">
        <v>-133.2146063422924</v>
      </c>
      <c r="Q22" s="1424"/>
      <c r="R22" s="1447" t="s">
        <v>1409</v>
      </c>
      <c r="S22" s="1432"/>
      <c r="T22" s="1447"/>
      <c r="U22" s="1424"/>
      <c r="V22" s="271"/>
      <c r="W22" s="1423">
        <f t="shared" si="1"/>
        <v>0</v>
      </c>
      <c r="X22" s="1420"/>
      <c r="AC22" s="1425">
        <f t="shared" si="2"/>
        <v>0</v>
      </c>
      <c r="AD22" s="1425">
        <f t="shared" si="2"/>
        <v>0</v>
      </c>
      <c r="AI22" s="1425">
        <f t="shared" si="3"/>
        <v>0</v>
      </c>
      <c r="AJ22" s="1425">
        <f t="shared" si="3"/>
        <v>0</v>
      </c>
      <c r="AK22" s="1420"/>
      <c r="AL22" s="1424"/>
      <c r="AM22" s="1444" t="s">
        <v>1408</v>
      </c>
      <c r="AN22" s="1445" t="s">
        <v>1292</v>
      </c>
      <c r="AO22" s="1445">
        <v>2</v>
      </c>
      <c r="AP22" s="1446"/>
      <c r="AQ22" s="1474" t="s">
        <v>1410</v>
      </c>
      <c r="AR22" s="1474" t="s">
        <v>1411</v>
      </c>
      <c r="AS22" s="1446"/>
      <c r="AT22" s="1495" t="s">
        <v>1412</v>
      </c>
      <c r="AU22" s="1497" t="s">
        <v>1413</v>
      </c>
      <c r="AV22" s="1446"/>
      <c r="AW22" s="1474" t="s">
        <v>1414</v>
      </c>
      <c r="AX22" s="1474" t="s">
        <v>1415</v>
      </c>
      <c r="AY22" s="1446"/>
      <c r="AZ22" s="1495" t="s">
        <v>1416</v>
      </c>
      <c r="BA22" s="1493" t="s">
        <v>1417</v>
      </c>
    </row>
    <row r="23" spans="1:53" ht="16.5" thickTop="1" thickBot="1">
      <c r="A23" s="1424"/>
      <c r="B23" s="1427"/>
      <c r="C23" s="1433"/>
      <c r="D23" s="1433"/>
      <c r="E23" s="1720"/>
      <c r="F23" s="1720"/>
      <c r="G23" s="1720"/>
      <c r="H23" s="1736"/>
      <c r="I23" s="1736"/>
      <c r="J23" s="1736"/>
      <c r="K23" s="1720"/>
      <c r="L23" s="1720"/>
      <c r="M23" s="1720"/>
      <c r="N23" s="1736"/>
      <c r="O23" s="1736"/>
      <c r="P23" s="1736"/>
      <c r="Q23" s="1424"/>
      <c r="S23" s="1424"/>
      <c r="T23" s="1424"/>
      <c r="U23" s="1424"/>
      <c r="V23" s="271"/>
      <c r="W23" s="1424"/>
      <c r="X23" s="1420"/>
      <c r="AK23" s="1420"/>
      <c r="AL23" s="1424"/>
      <c r="AM23" s="1427"/>
      <c r="AN23" s="1433"/>
      <c r="AO23" s="1433"/>
      <c r="AP23" s="1448"/>
      <c r="AQ23" s="1448"/>
      <c r="AR23" s="1448"/>
      <c r="AS23" s="1449"/>
      <c r="AT23" s="1449"/>
      <c r="AU23" s="1449"/>
      <c r="AV23" s="1448"/>
      <c r="AW23" s="1448"/>
      <c r="AX23" s="1448"/>
      <c r="AY23" s="1449"/>
      <c r="AZ23" s="1449"/>
      <c r="BA23" s="1449"/>
    </row>
    <row r="24" spans="1:53" ht="16.5" thickTop="1" thickBot="1">
      <c r="A24" s="2393" t="s">
        <v>784</v>
      </c>
      <c r="B24" s="1431" t="s">
        <v>1418</v>
      </c>
      <c r="C24" s="3401" t="s">
        <v>1353</v>
      </c>
      <c r="D24" s="3402"/>
      <c r="E24" s="1567">
        <f t="shared" ref="E24:P24" si="6">IFERROR(SUM(E17:E22)+E13,0)</f>
        <v>3.9302540078945507E-2</v>
      </c>
      <c r="F24" s="1567">
        <f t="shared" si="6"/>
        <v>4.3564728852765855E-2</v>
      </c>
      <c r="G24" s="1567">
        <f t="shared" si="6"/>
        <v>7.4970853216148645E-2</v>
      </c>
      <c r="H24" s="1737">
        <f t="shared" si="6"/>
        <v>253.85109751082098</v>
      </c>
      <c r="I24" s="1737">
        <f t="shared" si="6"/>
        <v>281.38014005767167</v>
      </c>
      <c r="J24" s="1737">
        <f t="shared" si="6"/>
        <v>205.49237861186856</v>
      </c>
      <c r="K24" s="1567">
        <f t="shared" si="6"/>
        <v>3.9E-2</v>
      </c>
      <c r="L24" s="1567">
        <f t="shared" si="6"/>
        <v>4.5013075675320313E-2</v>
      </c>
      <c r="M24" s="1567">
        <f t="shared" si="6"/>
        <v>7.6114607371964529E-2</v>
      </c>
      <c r="N24" s="1737">
        <f t="shared" si="6"/>
        <v>237.05526</v>
      </c>
      <c r="O24" s="1737">
        <f t="shared" si="6"/>
        <v>273.6047784003265</v>
      </c>
      <c r="P24" s="1751">
        <f t="shared" si="6"/>
        <v>215.34907965770759</v>
      </c>
      <c r="Q24" s="1424"/>
      <c r="R24" s="1429" t="s">
        <v>1419</v>
      </c>
      <c r="S24" s="1432"/>
      <c r="T24" s="1429"/>
      <c r="U24" s="1424"/>
      <c r="V24" s="271"/>
      <c r="W24" s="1424"/>
      <c r="X24" s="1420"/>
      <c r="AK24" s="1420"/>
      <c r="AL24" s="1424"/>
      <c r="AM24" s="1431" t="s">
        <v>1418</v>
      </c>
      <c r="AN24" s="1428" t="s">
        <v>1292</v>
      </c>
      <c r="AO24" s="1428">
        <v>2</v>
      </c>
      <c r="AP24" s="1470" t="s">
        <v>1420</v>
      </c>
      <c r="AQ24" s="1470" t="s">
        <v>1421</v>
      </c>
      <c r="AR24" s="1470" t="s">
        <v>1422</v>
      </c>
      <c r="AS24" s="1477" t="s">
        <v>1423</v>
      </c>
      <c r="AT24" s="1477" t="s">
        <v>1424</v>
      </c>
      <c r="AU24" s="1477" t="s">
        <v>1425</v>
      </c>
      <c r="AV24" s="1470" t="s">
        <v>1426</v>
      </c>
      <c r="AW24" s="1470" t="s">
        <v>1427</v>
      </c>
      <c r="AX24" s="1470" t="s">
        <v>1428</v>
      </c>
      <c r="AY24" s="1477" t="s">
        <v>1429</v>
      </c>
      <c r="AZ24" s="1477" t="s">
        <v>1430</v>
      </c>
      <c r="BA24" s="1478" t="s">
        <v>1431</v>
      </c>
    </row>
    <row r="25" spans="1:53" ht="16" thickTop="1">
      <c r="A25" s="1424"/>
      <c r="B25" s="1426"/>
      <c r="C25" s="1433"/>
      <c r="D25" s="1433"/>
      <c r="E25" s="1718"/>
      <c r="F25" s="1718"/>
      <c r="G25" s="1718"/>
      <c r="H25" s="1736"/>
      <c r="I25" s="1736"/>
      <c r="J25" s="1736"/>
      <c r="K25" s="1718"/>
      <c r="L25" s="1718"/>
      <c r="M25" s="1718"/>
      <c r="N25" s="1736"/>
      <c r="O25" s="1736"/>
      <c r="P25" s="1736"/>
      <c r="Q25" s="1424"/>
      <c r="R25" s="1424"/>
      <c r="S25" s="1424"/>
      <c r="T25" s="1424"/>
      <c r="U25" s="1424"/>
      <c r="V25" s="271"/>
      <c r="W25" s="1424"/>
      <c r="X25" s="1420"/>
      <c r="AK25" s="1420"/>
      <c r="AL25" s="1424"/>
      <c r="AM25" s="1426"/>
      <c r="AN25" s="1433"/>
      <c r="AO25" s="1433"/>
      <c r="AP25" s="1434"/>
      <c r="AQ25" s="1434"/>
      <c r="AR25" s="1434"/>
      <c r="AS25" s="1449"/>
      <c r="AT25" s="1449"/>
      <c r="AU25" s="1449"/>
      <c r="AV25" s="1434"/>
      <c r="AW25" s="1434"/>
      <c r="AX25" s="1434"/>
      <c r="AY25" s="1449"/>
      <c r="AZ25" s="1449"/>
      <c r="BA25" s="1449"/>
    </row>
    <row r="26" spans="1:53" ht="16" thickBot="1">
      <c r="A26" s="1424"/>
      <c r="B26" s="1424"/>
      <c r="C26" s="1424"/>
      <c r="D26" s="1424"/>
      <c r="E26" s="1721"/>
      <c r="F26" s="1721"/>
      <c r="G26" s="1721"/>
      <c r="H26" s="1738"/>
      <c r="I26" s="1738"/>
      <c r="J26" s="1738"/>
      <c r="K26" s="1721"/>
      <c r="L26" s="1721"/>
      <c r="M26" s="1721"/>
      <c r="N26" s="1738"/>
      <c r="O26" s="1738"/>
      <c r="P26" s="1738"/>
      <c r="Q26" s="1424"/>
      <c r="R26" s="1424"/>
      <c r="S26" s="1424"/>
      <c r="T26" s="1424"/>
      <c r="U26" s="1424"/>
      <c r="V26" s="271"/>
      <c r="W26" s="1424"/>
      <c r="X26" s="1420"/>
      <c r="AK26" s="1420"/>
      <c r="AL26" s="1424"/>
      <c r="AM26" s="1424"/>
      <c r="AN26" s="1424"/>
      <c r="AO26" s="1424"/>
      <c r="AP26" s="1424"/>
      <c r="AQ26" s="1424"/>
      <c r="AR26" s="1424"/>
      <c r="AS26" s="1450"/>
      <c r="AT26" s="1450"/>
      <c r="AU26" s="1450"/>
      <c r="AV26" s="1424"/>
      <c r="AW26" s="1424"/>
      <c r="AX26" s="1424"/>
      <c r="AY26" s="1450"/>
      <c r="AZ26" s="1450"/>
      <c r="BA26" s="1450"/>
    </row>
    <row r="27" spans="1:53" ht="16.5" thickTop="1" thickBot="1">
      <c r="A27" s="1424"/>
      <c r="B27" s="319" t="s">
        <v>1432</v>
      </c>
      <c r="C27" s="1426"/>
      <c r="D27" s="1426"/>
      <c r="E27" s="1718"/>
      <c r="F27" s="1718"/>
      <c r="G27" s="1718"/>
      <c r="H27" s="1736"/>
      <c r="I27" s="1736"/>
      <c r="J27" s="1736"/>
      <c r="K27" s="1718"/>
      <c r="L27" s="1718"/>
      <c r="M27" s="1718"/>
      <c r="N27" s="1736"/>
      <c r="O27" s="1736"/>
      <c r="P27" s="1736"/>
      <c r="Q27" s="1424"/>
      <c r="R27" s="1424"/>
      <c r="S27" s="1424"/>
      <c r="T27" s="1424"/>
      <c r="U27" s="1424"/>
      <c r="V27" s="271"/>
      <c r="W27" s="1424"/>
      <c r="X27" s="1420"/>
      <c r="AK27" s="1420"/>
      <c r="AL27" s="1424"/>
      <c r="AM27" s="319" t="s">
        <v>1432</v>
      </c>
      <c r="AN27" s="1426"/>
      <c r="AO27" s="1426"/>
      <c r="AP27" s="1426"/>
      <c r="AQ27" s="1426"/>
      <c r="AR27" s="1426"/>
      <c r="AS27" s="1449"/>
      <c r="AT27" s="1449"/>
      <c r="AU27" s="1449"/>
      <c r="AV27" s="1426"/>
      <c r="AW27" s="1426"/>
      <c r="AX27" s="1426"/>
      <c r="AY27" s="1449"/>
      <c r="AZ27" s="1449"/>
      <c r="BA27" s="1449"/>
    </row>
    <row r="28" spans="1:53" ht="16.5" thickTop="1" thickBot="1">
      <c r="A28" s="2393" t="s">
        <v>686</v>
      </c>
      <c r="B28" s="1436" t="s">
        <v>1433</v>
      </c>
      <c r="C28" s="3408" t="s">
        <v>1353</v>
      </c>
      <c r="D28" s="3409"/>
      <c r="E28" s="1715"/>
      <c r="F28" s="1568">
        <f t="shared" ref="F28:F33" si="7">IFERROR(+I28/$F$10,0)</f>
        <v>-9.7590855136779897E-2</v>
      </c>
      <c r="G28" s="1568">
        <f t="shared" ref="G28:G33" si="8">IFERROR(+J28/$G$10,0)</f>
        <v>-0.22996634558736273</v>
      </c>
      <c r="H28" s="1739"/>
      <c r="I28" s="1740">
        <f t="shared" ref="I28:I33" si="9">IFERROR(J28,0)</f>
        <v>-630.32937906123743</v>
      </c>
      <c r="J28" s="2441">
        <v>-630.32937906123743</v>
      </c>
      <c r="K28" s="1715"/>
      <c r="L28" s="1568">
        <f>IFERROR(+O28/$L$10,0)</f>
        <v>-2.9483872241434336E-2</v>
      </c>
      <c r="M28" s="1568">
        <f>IFERROR(+P28/$M$10,0)</f>
        <v>-6.3342398085162482E-2</v>
      </c>
      <c r="N28" s="1730"/>
      <c r="O28" s="1740">
        <f t="shared" ref="O28:O33" si="10">IFERROR(P28,0)</f>
        <v>-179.21299999999999</v>
      </c>
      <c r="P28" s="2436">
        <v>-179.21299999999999</v>
      </c>
      <c r="Q28" s="1424"/>
      <c r="R28" s="1439" t="s">
        <v>1434</v>
      </c>
      <c r="S28" s="1432"/>
      <c r="T28" s="1439"/>
      <c r="U28" s="1424"/>
      <c r="V28" s="271"/>
      <c r="W28" s="1423">
        <f t="shared" ref="W28:W33" si="11">IF( SUM( Y28:AJ28 ) = 0, 0, $Y$5 )</f>
        <v>0</v>
      </c>
      <c r="X28" s="1420"/>
      <c r="AD28" s="1425">
        <f xml:space="preserve"> IF( ISNUMBER( J28 ), 0, 1 )</f>
        <v>0</v>
      </c>
      <c r="AJ28" s="1425">
        <f xml:space="preserve"> IF( ISNUMBER( P28 ), 0, 1 )</f>
        <v>0</v>
      </c>
      <c r="AK28" s="1420"/>
      <c r="AL28" s="1424"/>
      <c r="AM28" s="1436" t="s">
        <v>1433</v>
      </c>
      <c r="AN28" s="1437" t="s">
        <v>1292</v>
      </c>
      <c r="AO28" s="1437">
        <v>2</v>
      </c>
      <c r="AP28" s="1438"/>
      <c r="AQ28" s="1472" t="s">
        <v>1435</v>
      </c>
      <c r="AR28" s="1472" t="s">
        <v>1436</v>
      </c>
      <c r="AS28" s="1438"/>
      <c r="AT28" s="1504" t="s">
        <v>767</v>
      </c>
      <c r="AU28" s="1496" t="s">
        <v>1437</v>
      </c>
      <c r="AV28" s="1438"/>
      <c r="AW28" s="1472" t="s">
        <v>1438</v>
      </c>
      <c r="AX28" s="1472" t="s">
        <v>1439</v>
      </c>
      <c r="AY28" s="1438"/>
      <c r="AZ28" s="1504" t="s">
        <v>767</v>
      </c>
      <c r="BA28" s="1491" t="s">
        <v>1440</v>
      </c>
    </row>
    <row r="29" spans="1:53" ht="16.5" thickTop="1" thickBot="1">
      <c r="A29" s="1424"/>
      <c r="B29" s="1440" t="s">
        <v>1441</v>
      </c>
      <c r="C29" s="3404" t="s">
        <v>1353</v>
      </c>
      <c r="D29" s="3405"/>
      <c r="E29" s="1716"/>
      <c r="F29" s="1569">
        <f t="shared" si="7"/>
        <v>-1.0534231675669371E-2</v>
      </c>
      <c r="G29" s="1569">
        <f t="shared" si="8"/>
        <v>-2.4823214825087953E-2</v>
      </c>
      <c r="H29" s="1741"/>
      <c r="I29" s="1733">
        <f t="shared" si="9"/>
        <v>-68.039527901517545</v>
      </c>
      <c r="J29" s="1734">
        <v>-68.039527901517545</v>
      </c>
      <c r="K29" s="1716"/>
      <c r="L29" s="1569">
        <f>IFERROR(+O29/$L$10,0)</f>
        <v>-9.195931784006817E-3</v>
      </c>
      <c r="M29" s="1569">
        <f>IFERROR(+P29/$M$10,0)</f>
        <v>-1.9756304974350311E-2</v>
      </c>
      <c r="N29" s="1732"/>
      <c r="O29" s="1733">
        <f t="shared" si="10"/>
        <v>-55.896000000000001</v>
      </c>
      <c r="P29" s="2437">
        <v>-55.896000000000001</v>
      </c>
      <c r="Q29" s="1424"/>
      <c r="R29" s="1443" t="s">
        <v>1442</v>
      </c>
      <c r="S29" s="1432"/>
      <c r="T29" s="1443"/>
      <c r="U29" s="1424"/>
      <c r="V29" s="271"/>
      <c r="W29" s="1423">
        <f t="shared" si="11"/>
        <v>0</v>
      </c>
      <c r="X29" s="1420"/>
      <c r="AD29" s="1425">
        <f t="shared" ref="AD29:AD33" si="12" xml:space="preserve"> IF( ISNUMBER( J29 ), 0, 1 )</f>
        <v>0</v>
      </c>
      <c r="AJ29" s="1425">
        <f t="shared" ref="AJ29:AJ33" si="13" xml:space="preserve"> IF( ISNUMBER( P29 ), 0, 1 )</f>
        <v>0</v>
      </c>
      <c r="AK29" s="1420"/>
      <c r="AL29" s="1424"/>
      <c r="AM29" s="1440" t="s">
        <v>1441</v>
      </c>
      <c r="AN29" s="1441" t="s">
        <v>1292</v>
      </c>
      <c r="AO29" s="1441">
        <v>2</v>
      </c>
      <c r="AP29" s="1442"/>
      <c r="AQ29" s="1473" t="s">
        <v>1443</v>
      </c>
      <c r="AR29" s="1473" t="s">
        <v>1444</v>
      </c>
      <c r="AS29" s="1442"/>
      <c r="AT29" s="1504" t="s">
        <v>767</v>
      </c>
      <c r="AU29" s="1494" t="s">
        <v>1445</v>
      </c>
      <c r="AV29" s="1442"/>
      <c r="AW29" s="1473" t="s">
        <v>1446</v>
      </c>
      <c r="AX29" s="1473" t="s">
        <v>1447</v>
      </c>
      <c r="AY29" s="1442"/>
      <c r="AZ29" s="1504" t="s">
        <v>767</v>
      </c>
      <c r="BA29" s="1492" t="s">
        <v>1448</v>
      </c>
    </row>
    <row r="30" spans="1:53" ht="16.5" thickTop="1" thickBot="1">
      <c r="A30" s="1424"/>
      <c r="B30" s="1440" t="s">
        <v>1449</v>
      </c>
      <c r="C30" s="3404" t="s">
        <v>1353</v>
      </c>
      <c r="D30" s="3405"/>
      <c r="E30" s="1716"/>
      <c r="F30" s="1569">
        <f t="shared" si="7"/>
        <v>-1.8905701870504845E-3</v>
      </c>
      <c r="G30" s="1569">
        <f t="shared" si="8"/>
        <v>-4.455002637112483E-3</v>
      </c>
      <c r="H30" s="1741"/>
      <c r="I30" s="1733">
        <f t="shared" si="9"/>
        <v>-12.211</v>
      </c>
      <c r="J30" s="1734">
        <v>-12.211</v>
      </c>
      <c r="K30" s="1716"/>
      <c r="L30" s="1569">
        <f t="shared" ref="L30:L33" si="14">IFERROR(+O30/$L$10,0)</f>
        <v>-2.3865068423286622E-3</v>
      </c>
      <c r="M30" s="1569">
        <f t="shared" ref="M30:M33" si="15">IFERROR(+P30/$M$10,0)</f>
        <v>-5.1271103470360247E-3</v>
      </c>
      <c r="N30" s="1732"/>
      <c r="O30" s="1733">
        <f t="shared" si="10"/>
        <v>-14.506</v>
      </c>
      <c r="P30" s="2437">
        <v>-14.506</v>
      </c>
      <c r="Q30" s="1424"/>
      <c r="R30" s="1443" t="s">
        <v>1450</v>
      </c>
      <c r="S30" s="1432"/>
      <c r="T30" s="1443"/>
      <c r="U30" s="1424"/>
      <c r="V30" s="271"/>
      <c r="W30" s="1423">
        <f t="shared" si="11"/>
        <v>0</v>
      </c>
      <c r="X30" s="1420"/>
      <c r="AD30" s="1425">
        <f t="shared" si="12"/>
        <v>0</v>
      </c>
      <c r="AJ30" s="1425">
        <f t="shared" si="13"/>
        <v>0</v>
      </c>
      <c r="AK30" s="1420"/>
      <c r="AL30" s="1424"/>
      <c r="AM30" s="1440" t="s">
        <v>1449</v>
      </c>
      <c r="AN30" s="1441" t="s">
        <v>1292</v>
      </c>
      <c r="AO30" s="1441">
        <v>2</v>
      </c>
      <c r="AP30" s="1442"/>
      <c r="AQ30" s="1473" t="s">
        <v>1451</v>
      </c>
      <c r="AR30" s="1473" t="s">
        <v>1452</v>
      </c>
      <c r="AS30" s="1442"/>
      <c r="AT30" s="1504" t="s">
        <v>767</v>
      </c>
      <c r="AU30" s="1494" t="s">
        <v>1453</v>
      </c>
      <c r="AV30" s="1442"/>
      <c r="AW30" s="1473" t="s">
        <v>1454</v>
      </c>
      <c r="AX30" s="1473" t="s">
        <v>1455</v>
      </c>
      <c r="AY30" s="1442"/>
      <c r="AZ30" s="1504" t="s">
        <v>767</v>
      </c>
      <c r="BA30" s="1492" t="s">
        <v>1456</v>
      </c>
    </row>
    <row r="31" spans="1:53" ht="16.5" thickTop="1" thickBot="1">
      <c r="A31" s="1424"/>
      <c r="B31" s="1440" t="s">
        <v>1457</v>
      </c>
      <c r="C31" s="3404" t="s">
        <v>1353</v>
      </c>
      <c r="D31" s="3405"/>
      <c r="E31" s="1716"/>
      <c r="F31" s="1569">
        <f t="shared" si="7"/>
        <v>-9.3916949919320598E-4</v>
      </c>
      <c r="G31" s="1569">
        <f t="shared" si="8"/>
        <v>-2.2130903281241763E-3</v>
      </c>
      <c r="H31" s="1741"/>
      <c r="I31" s="1733">
        <f t="shared" si="9"/>
        <v>-6.0659999999999998</v>
      </c>
      <c r="J31" s="1734">
        <v>-6.0659999999999998</v>
      </c>
      <c r="K31" s="1716"/>
      <c r="L31" s="1569">
        <f t="shared" si="14"/>
        <v>-5.9111533741120111E-4</v>
      </c>
      <c r="M31" s="1569">
        <f t="shared" si="15"/>
        <v>-1.26993709340276E-3</v>
      </c>
      <c r="N31" s="1732"/>
      <c r="O31" s="1733">
        <f t="shared" si="10"/>
        <v>-3.593</v>
      </c>
      <c r="P31" s="2437">
        <v>-3.593</v>
      </c>
      <c r="Q31" s="1424"/>
      <c r="R31" s="1443" t="s">
        <v>1458</v>
      </c>
      <c r="S31" s="1432"/>
      <c r="T31" s="1443"/>
      <c r="U31" s="1424"/>
      <c r="V31" s="271"/>
      <c r="W31" s="1423">
        <f t="shared" si="11"/>
        <v>0</v>
      </c>
      <c r="X31" s="1420"/>
      <c r="AD31" s="1425">
        <f t="shared" si="12"/>
        <v>0</v>
      </c>
      <c r="AJ31" s="1425">
        <f t="shared" si="13"/>
        <v>0</v>
      </c>
      <c r="AK31" s="1420"/>
      <c r="AL31" s="1424"/>
      <c r="AM31" s="1440" t="s">
        <v>1457</v>
      </c>
      <c r="AN31" s="1441" t="s">
        <v>1292</v>
      </c>
      <c r="AO31" s="1441">
        <v>2</v>
      </c>
      <c r="AP31" s="1442"/>
      <c r="AQ31" s="1473" t="s">
        <v>1459</v>
      </c>
      <c r="AR31" s="1473" t="s">
        <v>1460</v>
      </c>
      <c r="AS31" s="1442"/>
      <c r="AT31" s="1504" t="s">
        <v>767</v>
      </c>
      <c r="AU31" s="1494" t="s">
        <v>1461</v>
      </c>
      <c r="AV31" s="1442"/>
      <c r="AW31" s="1473" t="s">
        <v>1462</v>
      </c>
      <c r="AX31" s="1473" t="s">
        <v>1463</v>
      </c>
      <c r="AY31" s="1442"/>
      <c r="AZ31" s="1504" t="s">
        <v>767</v>
      </c>
      <c r="BA31" s="1492" t="s">
        <v>1464</v>
      </c>
    </row>
    <row r="32" spans="1:53" ht="16.5" thickTop="1" thickBot="1">
      <c r="A32" s="1424"/>
      <c r="B32" s="1440" t="s">
        <v>1465</v>
      </c>
      <c r="C32" s="3404" t="s">
        <v>1353</v>
      </c>
      <c r="D32" s="3405"/>
      <c r="E32" s="1716"/>
      <c r="F32" s="1569">
        <f t="shared" si="7"/>
        <v>-8.5305882773879897E-3</v>
      </c>
      <c r="G32" s="1569">
        <f t="shared" si="8"/>
        <v>-2.010176270216912E-2</v>
      </c>
      <c r="H32" s="1741"/>
      <c r="I32" s="1733">
        <f t="shared" si="9"/>
        <v>-55.098199563644734</v>
      </c>
      <c r="J32" s="1734">
        <v>-55.098199563644734</v>
      </c>
      <c r="K32" s="1716"/>
      <c r="L32" s="1569">
        <f t="shared" si="14"/>
        <v>-9.0452327444664159E-3</v>
      </c>
      <c r="M32" s="1569">
        <f t="shared" si="15"/>
        <v>-1.9432547006758623E-2</v>
      </c>
      <c r="N32" s="1732"/>
      <c r="O32" s="1733">
        <f t="shared" si="10"/>
        <v>-54.98</v>
      </c>
      <c r="P32" s="2437">
        <v>-54.98</v>
      </c>
      <c r="Q32" s="1424"/>
      <c r="R32" s="1443" t="s">
        <v>1466</v>
      </c>
      <c r="S32" s="1432"/>
      <c r="T32" s="1443"/>
      <c r="U32" s="1424"/>
      <c r="V32" s="271"/>
      <c r="W32" s="1423">
        <f t="shared" si="11"/>
        <v>0</v>
      </c>
      <c r="X32" s="1420"/>
      <c r="AD32" s="1425">
        <f t="shared" si="12"/>
        <v>0</v>
      </c>
      <c r="AJ32" s="1425">
        <f t="shared" si="13"/>
        <v>0</v>
      </c>
      <c r="AK32" s="1420"/>
      <c r="AL32" s="1424"/>
      <c r="AM32" s="1440" t="s">
        <v>1465</v>
      </c>
      <c r="AN32" s="1441" t="s">
        <v>1292</v>
      </c>
      <c r="AO32" s="1441">
        <v>2</v>
      </c>
      <c r="AP32" s="1442"/>
      <c r="AQ32" s="1473" t="s">
        <v>1467</v>
      </c>
      <c r="AR32" s="1473" t="s">
        <v>1468</v>
      </c>
      <c r="AS32" s="1442"/>
      <c r="AT32" s="1504" t="s">
        <v>767</v>
      </c>
      <c r="AU32" s="1494" t="s">
        <v>1469</v>
      </c>
      <c r="AV32" s="1442"/>
      <c r="AW32" s="1473" t="s">
        <v>1470</v>
      </c>
      <c r="AX32" s="1473" t="s">
        <v>1471</v>
      </c>
      <c r="AY32" s="1442"/>
      <c r="AZ32" s="1504" t="s">
        <v>767</v>
      </c>
      <c r="BA32" s="1492" t="s">
        <v>1472</v>
      </c>
    </row>
    <row r="33" spans="1:53" ht="16.5" thickTop="1" thickBot="1">
      <c r="A33" s="1424"/>
      <c r="B33" s="1440" t="s">
        <v>1473</v>
      </c>
      <c r="C33" s="3404" t="s">
        <v>1353</v>
      </c>
      <c r="D33" s="3405"/>
      <c r="E33" s="1716"/>
      <c r="F33" s="1569">
        <f t="shared" si="7"/>
        <v>-3.0034625470544852E-2</v>
      </c>
      <c r="G33" s="1569">
        <f t="shared" si="8"/>
        <v>-7.0774593079093145E-2</v>
      </c>
      <c r="H33" s="1741"/>
      <c r="I33" s="1733">
        <f t="shared" si="9"/>
        <v>-193.99058238245121</v>
      </c>
      <c r="J33" s="1734">
        <v>-193.99058238245121</v>
      </c>
      <c r="K33" s="1716"/>
      <c r="L33" s="1569">
        <f t="shared" si="14"/>
        <v>-8.7922031344084082E-3</v>
      </c>
      <c r="M33" s="1569">
        <f t="shared" si="15"/>
        <v>-1.8888944655059921E-2</v>
      </c>
      <c r="N33" s="1732"/>
      <c r="O33" s="1733">
        <f t="shared" si="10"/>
        <v>-53.442</v>
      </c>
      <c r="P33" s="2437">
        <v>-53.442</v>
      </c>
      <c r="Q33" s="1424"/>
      <c r="R33" s="1443" t="s">
        <v>1474</v>
      </c>
      <c r="S33" s="1432"/>
      <c r="T33" s="1443"/>
      <c r="U33" s="1424"/>
      <c r="V33" s="271"/>
      <c r="W33" s="1423">
        <f t="shared" si="11"/>
        <v>0</v>
      </c>
      <c r="X33" s="1420"/>
      <c r="AD33" s="1425">
        <f t="shared" si="12"/>
        <v>0</v>
      </c>
      <c r="AJ33" s="1425">
        <f t="shared" si="13"/>
        <v>0</v>
      </c>
      <c r="AK33" s="1420"/>
      <c r="AL33" s="1424"/>
      <c r="AM33" s="1440" t="s">
        <v>1473</v>
      </c>
      <c r="AN33" s="1441" t="s">
        <v>1292</v>
      </c>
      <c r="AO33" s="1441">
        <v>2</v>
      </c>
      <c r="AP33" s="1442"/>
      <c r="AQ33" s="1473" t="s">
        <v>1475</v>
      </c>
      <c r="AR33" s="1473" t="s">
        <v>1476</v>
      </c>
      <c r="AS33" s="1442"/>
      <c r="AT33" s="1504" t="s">
        <v>767</v>
      </c>
      <c r="AU33" s="1494" t="s">
        <v>1477</v>
      </c>
      <c r="AV33" s="1442"/>
      <c r="AW33" s="1473" t="s">
        <v>1478</v>
      </c>
      <c r="AX33" s="1473" t="s">
        <v>1479</v>
      </c>
      <c r="AY33" s="1442"/>
      <c r="AZ33" s="1504" t="s">
        <v>767</v>
      </c>
      <c r="BA33" s="1492" t="s">
        <v>1480</v>
      </c>
    </row>
    <row r="34" spans="1:53" ht="16.5" thickTop="1" thickBot="1">
      <c r="A34" s="1424"/>
      <c r="B34" s="1444" t="s">
        <v>1481</v>
      </c>
      <c r="C34" s="3406" t="s">
        <v>1353</v>
      </c>
      <c r="D34" s="3407"/>
      <c r="E34" s="1717"/>
      <c r="F34" s="1570">
        <f>IFERROR(SUM(F28:F33),0)</f>
        <v>-0.1495200402466258</v>
      </c>
      <c r="G34" s="1570">
        <f>IFERROR(SUM(G28:G33),0)</f>
        <v>-0.35233400915894963</v>
      </c>
      <c r="H34" s="1742"/>
      <c r="I34" s="1743">
        <f>IFERROR(SUM(I28:I33),0)</f>
        <v>-965.7346889088509</v>
      </c>
      <c r="J34" s="1743">
        <f>IFERROR(SUM(J28:J33),0)</f>
        <v>-965.7346889088509</v>
      </c>
      <c r="K34" s="1717"/>
      <c r="L34" s="1570">
        <f>IFERROR(SUM(L28:L33),0)</f>
        <v>-5.9494862084055834E-2</v>
      </c>
      <c r="M34" s="1570">
        <f>IFERROR(SUM(M28:M33),0)</f>
        <v>-0.12781724216177012</v>
      </c>
      <c r="N34" s="1735"/>
      <c r="O34" s="1743">
        <f>IFERROR(SUM(O28:O33),0)</f>
        <v>-361.63</v>
      </c>
      <c r="P34" s="1752">
        <f>IFERROR(SUM(P28:P33),0)</f>
        <v>-361.63</v>
      </c>
      <c r="Q34" s="1424"/>
      <c r="R34" s="1447" t="s">
        <v>1482</v>
      </c>
      <c r="S34" s="1432"/>
      <c r="T34" s="1447"/>
      <c r="U34" s="1424"/>
      <c r="V34" s="271"/>
      <c r="W34" s="1424"/>
      <c r="X34" s="1420"/>
      <c r="AK34" s="1420"/>
      <c r="AL34" s="1424"/>
      <c r="AM34" s="1444" t="s">
        <v>1481</v>
      </c>
      <c r="AN34" s="1445" t="s">
        <v>1292</v>
      </c>
      <c r="AO34" s="1445">
        <v>2</v>
      </c>
      <c r="AP34" s="1446"/>
      <c r="AQ34" s="1474" t="s">
        <v>1483</v>
      </c>
      <c r="AR34" s="1474" t="s">
        <v>1484</v>
      </c>
      <c r="AS34" s="1446"/>
      <c r="AT34" s="1479" t="s">
        <v>1485</v>
      </c>
      <c r="AU34" s="1479" t="s">
        <v>1486</v>
      </c>
      <c r="AV34" s="1446"/>
      <c r="AW34" s="1474" t="s">
        <v>1487</v>
      </c>
      <c r="AX34" s="1474" t="s">
        <v>1488</v>
      </c>
      <c r="AY34" s="1446"/>
      <c r="AZ34" s="1479" t="s">
        <v>1489</v>
      </c>
      <c r="BA34" s="1480" t="s">
        <v>1490</v>
      </c>
    </row>
    <row r="35" spans="1:53" ht="16.5" thickTop="1" thickBot="1">
      <c r="A35" s="1424"/>
      <c r="B35" s="1426"/>
      <c r="C35" s="1433"/>
      <c r="D35" s="1433"/>
      <c r="E35" s="1718"/>
      <c r="F35" s="1718"/>
      <c r="G35" s="1718"/>
      <c r="H35" s="1736"/>
      <c r="I35" s="1736"/>
      <c r="J35" s="1736"/>
      <c r="K35" s="1718"/>
      <c r="L35" s="1718"/>
      <c r="M35" s="1718"/>
      <c r="N35" s="1736"/>
      <c r="O35" s="1736"/>
      <c r="P35" s="1736"/>
      <c r="Q35" s="1424"/>
      <c r="S35" s="1424"/>
      <c r="T35" s="1424"/>
      <c r="U35" s="1424"/>
      <c r="V35" s="271"/>
      <c r="W35" s="1424"/>
      <c r="X35" s="1420"/>
      <c r="AK35" s="1420"/>
      <c r="AL35" s="1424"/>
      <c r="AM35" s="1426"/>
      <c r="AN35" s="1433"/>
      <c r="AO35" s="1433"/>
      <c r="AP35" s="1434"/>
      <c r="AQ35" s="1434"/>
      <c r="AR35" s="1434"/>
      <c r="AS35" s="1449"/>
      <c r="AT35" s="1449"/>
      <c r="AU35" s="1449"/>
      <c r="AV35" s="1434"/>
      <c r="AW35" s="1434"/>
      <c r="AX35" s="1434"/>
      <c r="AY35" s="1449"/>
      <c r="AZ35" s="1449"/>
      <c r="BA35" s="1449"/>
    </row>
    <row r="36" spans="1:53" ht="16.5" thickTop="1" thickBot="1">
      <c r="A36" s="1424"/>
      <c r="B36" s="1431" t="s">
        <v>1491</v>
      </c>
      <c r="C36" s="3401" t="s">
        <v>1353</v>
      </c>
      <c r="D36" s="3402"/>
      <c r="E36" s="1567">
        <f t="shared" ref="E36:P36" si="16">IFERROR(+E24+E34,0)</f>
        <v>3.9302540078945507E-2</v>
      </c>
      <c r="F36" s="1567">
        <f t="shared" si="16"/>
        <v>-0.10595531139385994</v>
      </c>
      <c r="G36" s="1567">
        <f t="shared" si="16"/>
        <v>-0.27736315594280098</v>
      </c>
      <c r="H36" s="1737">
        <f t="shared" si="16"/>
        <v>253.85109751082098</v>
      </c>
      <c r="I36" s="1737">
        <f t="shared" si="16"/>
        <v>-684.35454885117929</v>
      </c>
      <c r="J36" s="1737">
        <f t="shared" si="16"/>
        <v>-760.2423102969824</v>
      </c>
      <c r="K36" s="1567">
        <f t="shared" si="16"/>
        <v>3.9E-2</v>
      </c>
      <c r="L36" s="1567">
        <f t="shared" si="16"/>
        <v>-1.4481786408735521E-2</v>
      </c>
      <c r="M36" s="1567">
        <f t="shared" si="16"/>
        <v>-5.1702634789805593E-2</v>
      </c>
      <c r="N36" s="1737">
        <f t="shared" si="16"/>
        <v>237.05526</v>
      </c>
      <c r="O36" s="1737">
        <f t="shared" si="16"/>
        <v>-88.0252215996735</v>
      </c>
      <c r="P36" s="1751">
        <f t="shared" si="16"/>
        <v>-146.2809203422924</v>
      </c>
      <c r="Q36" s="1424"/>
      <c r="R36" s="1429" t="s">
        <v>1492</v>
      </c>
      <c r="S36" s="1432"/>
      <c r="T36" s="1429"/>
      <c r="U36" s="1424"/>
      <c r="V36" s="271"/>
      <c r="W36" s="1424"/>
      <c r="X36" s="1420"/>
      <c r="AK36" s="1420"/>
      <c r="AL36" s="1424"/>
      <c r="AM36" s="1431" t="s">
        <v>1491</v>
      </c>
      <c r="AN36" s="1428" t="s">
        <v>1292</v>
      </c>
      <c r="AO36" s="1428">
        <v>2</v>
      </c>
      <c r="AP36" s="1470" t="s">
        <v>1493</v>
      </c>
      <c r="AQ36" s="1470" t="s">
        <v>1494</v>
      </c>
      <c r="AR36" s="1470" t="s">
        <v>1495</v>
      </c>
      <c r="AS36" s="1477" t="s">
        <v>1496</v>
      </c>
      <c r="AT36" s="1477" t="s">
        <v>1497</v>
      </c>
      <c r="AU36" s="1477" t="s">
        <v>1498</v>
      </c>
      <c r="AV36" s="1470" t="s">
        <v>1499</v>
      </c>
      <c r="AW36" s="1470" t="s">
        <v>1500</v>
      </c>
      <c r="AX36" s="1470" t="s">
        <v>1501</v>
      </c>
      <c r="AY36" s="1477" t="s">
        <v>1502</v>
      </c>
      <c r="AZ36" s="1477" t="s">
        <v>1503</v>
      </c>
      <c r="BA36" s="1478" t="s">
        <v>1504</v>
      </c>
    </row>
    <row r="37" spans="1:53" ht="16.5" thickTop="1" thickBot="1">
      <c r="A37" s="1424"/>
      <c r="B37" s="1426"/>
      <c r="C37" s="1433"/>
      <c r="D37" s="1433"/>
      <c r="E37" s="1718"/>
      <c r="F37" s="1718"/>
      <c r="G37" s="1718"/>
      <c r="H37" s="1736"/>
      <c r="I37" s="1736"/>
      <c r="J37" s="1736"/>
      <c r="K37" s="1718"/>
      <c r="L37" s="1718"/>
      <c r="M37" s="1718"/>
      <c r="N37" s="1736"/>
      <c r="O37" s="1736"/>
      <c r="P37" s="1736"/>
      <c r="Q37" s="1424"/>
      <c r="S37" s="1424"/>
      <c r="U37" s="1424"/>
      <c r="V37" s="271"/>
      <c r="W37" s="1424"/>
      <c r="X37" s="1420"/>
      <c r="AK37" s="1420"/>
      <c r="AL37" s="1424"/>
      <c r="AM37" s="1426"/>
      <c r="AN37" s="1433"/>
      <c r="AO37" s="1433"/>
      <c r="AP37" s="1434"/>
      <c r="AQ37" s="1434"/>
      <c r="AR37" s="1434"/>
      <c r="AS37" s="1449"/>
      <c r="AT37" s="1449"/>
      <c r="AU37" s="1449"/>
      <c r="AV37" s="1434"/>
      <c r="AW37" s="1434"/>
      <c r="AX37" s="1434"/>
      <c r="AY37" s="1449"/>
      <c r="AZ37" s="1449"/>
      <c r="BA37" s="1449"/>
    </row>
    <row r="38" spans="1:53" ht="16.5" thickTop="1" thickBot="1">
      <c r="A38" s="1424"/>
      <c r="B38" s="1431" t="s">
        <v>1505</v>
      </c>
      <c r="C38" s="3401" t="s">
        <v>1353</v>
      </c>
      <c r="D38" s="3402"/>
      <c r="E38" s="1563">
        <v>3.4547750642801626E-2</v>
      </c>
      <c r="F38" s="1571">
        <f>IFERROR(E38,0)</f>
        <v>3.4547750642801626E-2</v>
      </c>
      <c r="G38" s="1571">
        <f>IFERROR(E38,0)</f>
        <v>3.4547750642801626E-2</v>
      </c>
      <c r="H38" s="1737">
        <f>IFERROR(+E10*E38,0)</f>
        <v>223.14039753129015</v>
      </c>
      <c r="I38" s="1737">
        <f>IFERROR(+F38*F10,0)</f>
        <v>223.14039753129015</v>
      </c>
      <c r="J38" s="1737">
        <f>IFERROR(+G38*G10,0)</f>
        <v>94.694126460199271</v>
      </c>
      <c r="K38" s="1563">
        <v>5.3999999999999999E-2</v>
      </c>
      <c r="L38" s="1571">
        <f>IFERROR(K38,0)</f>
        <v>5.3999999999999999E-2</v>
      </c>
      <c r="M38" s="1571">
        <f>IFERROR(K38,0)</f>
        <v>5.3999999999999999E-2</v>
      </c>
      <c r="N38" s="1737">
        <f>IFERROR(+K10*K38,0)</f>
        <v>328.23036000000002</v>
      </c>
      <c r="O38" s="1737">
        <f>IFERROR(+L38*L10,0)</f>
        <v>328.23036000000002</v>
      </c>
      <c r="P38" s="1751">
        <f>IFERROR(+M38*M10,0)</f>
        <v>152.78079599999998</v>
      </c>
      <c r="Q38" s="1424"/>
      <c r="R38" s="1429" t="s">
        <v>1506</v>
      </c>
      <c r="S38" s="1432"/>
      <c r="T38" s="1429"/>
      <c r="U38" s="1424"/>
      <c r="V38" s="271"/>
      <c r="W38" s="1423">
        <f t="shared" ref="W38" si="17">IF( SUM( Y38:AJ38 ) = 0, 0, $Y$5 )</f>
        <v>0</v>
      </c>
      <c r="X38" s="1420"/>
      <c r="Y38" s="1425">
        <f t="shared" ref="Y38" si="18" xml:space="preserve"> IF( ISNUMBER( E38 ), 0, 1 )</f>
        <v>0</v>
      </c>
      <c r="AE38" s="1425">
        <f t="shared" ref="AE38" si="19" xml:space="preserve"> IF( ISNUMBER( K38 ), 0, 1 )</f>
        <v>0</v>
      </c>
      <c r="AK38" s="1420"/>
      <c r="AL38" s="1424"/>
      <c r="AM38" s="1431" t="s">
        <v>1505</v>
      </c>
      <c r="AN38" s="1428" t="s">
        <v>1292</v>
      </c>
      <c r="AO38" s="1428">
        <v>2</v>
      </c>
      <c r="AP38" s="1490" t="s">
        <v>1507</v>
      </c>
      <c r="AQ38" s="1504" t="s">
        <v>767</v>
      </c>
      <c r="AR38" s="1504" t="s">
        <v>767</v>
      </c>
      <c r="AS38" s="1481" t="s">
        <v>1508</v>
      </c>
      <c r="AT38" s="1477" t="s">
        <v>1509</v>
      </c>
      <c r="AU38" s="1481" t="s">
        <v>1510</v>
      </c>
      <c r="AV38" s="1490" t="s">
        <v>1511</v>
      </c>
      <c r="AW38" s="1504" t="s">
        <v>767</v>
      </c>
      <c r="AX38" s="1504" t="s">
        <v>767</v>
      </c>
      <c r="AY38" s="1481" t="s">
        <v>1512</v>
      </c>
      <c r="AZ38" s="1477" t="s">
        <v>1513</v>
      </c>
      <c r="BA38" s="1482" t="s">
        <v>1514</v>
      </c>
    </row>
    <row r="39" spans="1:53" ht="16.5" thickTop="1" thickBot="1">
      <c r="A39" s="1424"/>
      <c r="B39" s="1426"/>
      <c r="C39" s="1433"/>
      <c r="D39" s="1433"/>
      <c r="E39" s="1564"/>
      <c r="F39" s="1565"/>
      <c r="G39" s="1565"/>
      <c r="H39" s="1736"/>
      <c r="I39" s="1736"/>
      <c r="J39" s="1736"/>
      <c r="K39" s="1564"/>
      <c r="L39" s="1565"/>
      <c r="M39" s="1565"/>
      <c r="N39" s="1736"/>
      <c r="O39" s="1736"/>
      <c r="P39" s="1736"/>
      <c r="Q39" s="1424"/>
      <c r="S39" s="1424"/>
      <c r="U39" s="1424"/>
      <c r="V39" s="271"/>
      <c r="W39" s="1424"/>
      <c r="X39" s="1420"/>
      <c r="AK39" s="1420"/>
      <c r="AL39" s="1424"/>
      <c r="AM39" s="1426"/>
      <c r="AN39" s="1433"/>
      <c r="AO39" s="1433"/>
      <c r="AP39" s="1451"/>
      <c r="AQ39" s="1452"/>
      <c r="AR39" s="1452"/>
      <c r="AS39" s="1449"/>
      <c r="AT39" s="1448"/>
      <c r="AU39" s="1449"/>
      <c r="AV39" s="1451"/>
      <c r="AW39" s="1452"/>
      <c r="AX39" s="1452"/>
      <c r="AY39" s="1449"/>
      <c r="AZ39" s="1448"/>
      <c r="BA39" s="1449"/>
    </row>
    <row r="40" spans="1:53" ht="16.5" thickTop="1" thickBot="1">
      <c r="A40" s="1424"/>
      <c r="B40" s="1431" t="s">
        <v>1515</v>
      </c>
      <c r="C40" s="3401" t="s">
        <v>1353</v>
      </c>
      <c r="D40" s="3402"/>
      <c r="E40" s="1566"/>
      <c r="F40" s="1567">
        <f>IFERROR(+I40/F10,0)</f>
        <v>0</v>
      </c>
      <c r="G40" s="1567">
        <f>IFERROR(+J40/G10,0)</f>
        <v>0</v>
      </c>
      <c r="H40" s="1744"/>
      <c r="I40" s="1726">
        <f>IFERROR(J40,0)</f>
        <v>0</v>
      </c>
      <c r="J40" s="3088">
        <v>0</v>
      </c>
      <c r="K40" s="1566"/>
      <c r="L40" s="1567">
        <f>IFERROR(+O40/L10,0)</f>
        <v>0</v>
      </c>
      <c r="M40" s="1567">
        <f>IFERROR(+P40/M10,0)</f>
        <v>0</v>
      </c>
      <c r="N40" s="1744"/>
      <c r="O40" s="1726">
        <f>IFERROR(P40,0)</f>
        <v>0</v>
      </c>
      <c r="P40" s="2453">
        <v>0</v>
      </c>
      <c r="Q40" s="1424"/>
      <c r="R40" s="1429" t="s">
        <v>1516</v>
      </c>
      <c r="S40" s="1432"/>
      <c r="T40" s="1429"/>
      <c r="U40" s="1424"/>
      <c r="V40" s="271"/>
      <c r="W40" s="1424"/>
      <c r="X40" s="1420"/>
      <c r="AK40" s="1420"/>
      <c r="AL40" s="1424"/>
      <c r="AM40" s="1431" t="s">
        <v>1515</v>
      </c>
      <c r="AN40" s="1428" t="s">
        <v>1292</v>
      </c>
      <c r="AO40" s="1428">
        <v>2</v>
      </c>
      <c r="AP40" s="1513"/>
      <c r="AQ40" s="1470" t="s">
        <v>1517</v>
      </c>
      <c r="AR40" s="1470" t="s">
        <v>1518</v>
      </c>
      <c r="AS40" s="1514"/>
      <c r="AT40" s="1504" t="s">
        <v>767</v>
      </c>
      <c r="AU40" s="1523" t="s">
        <v>1519</v>
      </c>
      <c r="AV40" s="1513"/>
      <c r="AW40" s="1470" t="s">
        <v>1520</v>
      </c>
      <c r="AX40" s="1470" t="s">
        <v>1521</v>
      </c>
      <c r="AY40" s="1514"/>
      <c r="AZ40" s="1522" t="s">
        <v>767</v>
      </c>
      <c r="BA40" s="1524" t="s">
        <v>1522</v>
      </c>
    </row>
    <row r="41" spans="1:53" ht="16.5" thickTop="1" thickBot="1">
      <c r="A41" s="1424"/>
      <c r="B41" s="1426"/>
      <c r="C41" s="1433"/>
      <c r="D41" s="1433"/>
      <c r="E41" s="1718"/>
      <c r="F41" s="1719"/>
      <c r="G41" s="1719"/>
      <c r="H41" s="1736"/>
      <c r="I41" s="1736"/>
      <c r="J41" s="1736"/>
      <c r="K41" s="1718"/>
      <c r="L41" s="1719"/>
      <c r="M41" s="1719"/>
      <c r="N41" s="1736"/>
      <c r="O41" s="1736"/>
      <c r="P41" s="1736"/>
      <c r="Q41" s="1424"/>
      <c r="S41" s="1424"/>
      <c r="U41" s="1424"/>
      <c r="V41" s="271"/>
      <c r="W41" s="1424"/>
      <c r="X41" s="1420"/>
      <c r="AK41" s="1420"/>
      <c r="AL41" s="1424"/>
      <c r="AM41" s="1426"/>
      <c r="AN41" s="1433"/>
      <c r="AO41" s="1433"/>
      <c r="AP41" s="1434"/>
      <c r="AQ41" s="1434"/>
      <c r="AR41" s="1434"/>
      <c r="AS41" s="1449"/>
      <c r="AT41" s="1449"/>
      <c r="AU41" s="1449"/>
      <c r="AV41" s="1434"/>
      <c r="AW41" s="1434"/>
      <c r="AX41" s="1434"/>
      <c r="AY41" s="1449"/>
      <c r="AZ41" s="1449"/>
      <c r="BA41" s="1449"/>
    </row>
    <row r="42" spans="1:53" ht="16.5" thickTop="1" thickBot="1">
      <c r="A42" s="2393" t="s">
        <v>784</v>
      </c>
      <c r="B42" s="1431" t="s">
        <v>1523</v>
      </c>
      <c r="C42" s="3401" t="s">
        <v>1353</v>
      </c>
      <c r="D42" s="3402"/>
      <c r="E42" s="1567">
        <f t="shared" ref="E42:P42" si="20">IFERROR(+E36+E38+E40,0)</f>
        <v>7.3850290721747133E-2</v>
      </c>
      <c r="F42" s="1567">
        <f t="shared" si="20"/>
        <v>-7.1407560751058308E-2</v>
      </c>
      <c r="G42" s="1567">
        <f t="shared" si="20"/>
        <v>-0.24281540529999934</v>
      </c>
      <c r="H42" s="1737">
        <f t="shared" si="20"/>
        <v>476.99149504211113</v>
      </c>
      <c r="I42" s="1737">
        <f t="shared" si="20"/>
        <v>-461.21415131988914</v>
      </c>
      <c r="J42" s="1737">
        <f t="shared" si="20"/>
        <v>-665.5481838367831</v>
      </c>
      <c r="K42" s="1567">
        <f t="shared" si="20"/>
        <v>9.2999999999999999E-2</v>
      </c>
      <c r="L42" s="1567">
        <f t="shared" si="20"/>
        <v>3.9518213591264478E-2</v>
      </c>
      <c r="M42" s="1567">
        <f t="shared" si="20"/>
        <v>2.2973652101944061E-3</v>
      </c>
      <c r="N42" s="1737">
        <f t="shared" si="20"/>
        <v>565.28561999999999</v>
      </c>
      <c r="O42" s="1737">
        <f t="shared" si="20"/>
        <v>240.20513840032652</v>
      </c>
      <c r="P42" s="1751">
        <f t="shared" si="20"/>
        <v>6.4998756577075767</v>
      </c>
      <c r="Q42" s="1424"/>
      <c r="R42" s="1429" t="s">
        <v>1524</v>
      </c>
      <c r="S42" s="1432"/>
      <c r="T42" s="1429"/>
      <c r="U42" s="1424"/>
      <c r="V42" s="271"/>
      <c r="W42" s="1424"/>
      <c r="X42" s="271"/>
      <c r="AK42" s="1420"/>
      <c r="AL42" s="1424"/>
      <c r="AM42" s="1431" t="s">
        <v>1523</v>
      </c>
      <c r="AN42" s="1428" t="s">
        <v>1292</v>
      </c>
      <c r="AO42" s="1428">
        <v>2</v>
      </c>
      <c r="AP42" s="1470" t="s">
        <v>1525</v>
      </c>
      <c r="AQ42" s="1470" t="s">
        <v>1526</v>
      </c>
      <c r="AR42" s="1470" t="s">
        <v>1527</v>
      </c>
      <c r="AS42" s="1477" t="s">
        <v>1528</v>
      </c>
      <c r="AT42" s="1477" t="s">
        <v>1529</v>
      </c>
      <c r="AU42" s="1477" t="s">
        <v>1530</v>
      </c>
      <c r="AV42" s="1470" t="s">
        <v>1531</v>
      </c>
      <c r="AW42" s="1470" t="s">
        <v>1532</v>
      </c>
      <c r="AX42" s="1470" t="s">
        <v>1533</v>
      </c>
      <c r="AY42" s="1477" t="s">
        <v>1534</v>
      </c>
      <c r="AZ42" s="1477" t="s">
        <v>1535</v>
      </c>
      <c r="BA42" s="1478" t="s">
        <v>1536</v>
      </c>
    </row>
    <row r="43" spans="1:53" ht="16.5" thickTop="1" thickBot="1">
      <c r="A43" s="1424"/>
      <c r="B43" s="1424"/>
      <c r="C43" s="1424"/>
      <c r="D43" s="1424"/>
      <c r="E43" s="1721"/>
      <c r="F43" s="1721"/>
      <c r="G43" s="1721"/>
      <c r="H43" s="1746"/>
      <c r="I43" s="1746"/>
      <c r="J43" s="1746"/>
      <c r="K43" s="1721"/>
      <c r="L43" s="1721"/>
      <c r="M43" s="1721"/>
      <c r="N43" s="1746"/>
      <c r="O43" s="1746"/>
      <c r="P43" s="1746"/>
      <c r="Q43" s="1424"/>
      <c r="R43" s="1424"/>
      <c r="S43" s="1424"/>
      <c r="T43" s="1424"/>
      <c r="U43" s="1424"/>
      <c r="V43" s="271"/>
      <c r="W43" s="1424"/>
      <c r="X43" s="271"/>
      <c r="Y43" s="1424"/>
      <c r="Z43" s="1424"/>
      <c r="AA43" s="1424"/>
      <c r="AB43" s="1424"/>
      <c r="AC43" s="1424"/>
      <c r="AD43" s="1424"/>
      <c r="AE43" s="1424"/>
      <c r="AF43" s="1424"/>
      <c r="AG43" s="1424"/>
      <c r="AH43" s="1424"/>
      <c r="AI43" s="1424"/>
      <c r="AJ43" s="1424"/>
      <c r="AK43" s="1420"/>
      <c r="AL43" s="1424"/>
      <c r="AM43" s="1424"/>
      <c r="AN43" s="1424"/>
      <c r="AO43" s="1424"/>
      <c r="AP43" s="1424"/>
      <c r="AQ43" s="1424"/>
      <c r="AR43" s="1424"/>
      <c r="AS43" s="1424"/>
      <c r="AT43" s="1424"/>
      <c r="AU43" s="1424"/>
      <c r="AV43" s="1424"/>
      <c r="AW43" s="1424"/>
      <c r="AX43" s="1424"/>
      <c r="AY43" s="1424"/>
      <c r="AZ43" s="1424"/>
      <c r="BA43" s="1424"/>
    </row>
    <row r="44" spans="1:53" ht="16.5" thickTop="1" thickBot="1">
      <c r="A44" s="1424"/>
      <c r="B44" s="319" t="s">
        <v>1537</v>
      </c>
      <c r="C44" s="1424"/>
      <c r="D44" s="1424"/>
      <c r="E44" s="1721"/>
      <c r="F44" s="1721"/>
      <c r="G44" s="1721"/>
      <c r="H44" s="1746"/>
      <c r="I44" s="1746"/>
      <c r="J44" s="1746"/>
      <c r="K44" s="1721"/>
      <c r="L44" s="1721"/>
      <c r="M44" s="1721"/>
      <c r="N44" s="1746"/>
      <c r="O44" s="1746"/>
      <c r="P44" s="1746"/>
      <c r="Q44" s="1424"/>
      <c r="R44" s="1424"/>
      <c r="S44" s="1424"/>
      <c r="T44" s="1424"/>
      <c r="V44" s="271"/>
      <c r="W44" s="1424"/>
      <c r="X44" s="271"/>
      <c r="Y44" s="1424"/>
      <c r="Z44" s="1424"/>
      <c r="AA44" s="1424"/>
      <c r="AB44" s="1424"/>
      <c r="AC44" s="1424"/>
      <c r="AD44" s="1424"/>
      <c r="AE44" s="1424"/>
      <c r="AF44" s="1424"/>
      <c r="AG44" s="1424"/>
      <c r="AH44" s="1424"/>
      <c r="AI44" s="1424"/>
      <c r="AJ44" s="1424"/>
      <c r="AK44" s="1420"/>
      <c r="AL44" s="1424"/>
      <c r="AM44" s="1409" t="s">
        <v>1537</v>
      </c>
      <c r="AN44" s="1424"/>
      <c r="AO44" s="1424"/>
      <c r="AP44" s="1424"/>
      <c r="AQ44" s="1424"/>
      <c r="AR44" s="1424"/>
      <c r="AS44" s="1424"/>
      <c r="AT44" s="1424"/>
      <c r="AU44" s="1424"/>
      <c r="AV44" s="1424"/>
      <c r="AW44" s="1424"/>
      <c r="AX44" s="1424"/>
      <c r="AY44" s="1424"/>
      <c r="AZ44" s="1424"/>
      <c r="BA44" s="1424"/>
    </row>
    <row r="45" spans="1:53" ht="16.5" thickTop="1" thickBot="1">
      <c r="A45" s="2393" t="s">
        <v>686</v>
      </c>
      <c r="B45" s="2444" t="s">
        <v>1538</v>
      </c>
      <c r="C45" s="3403" t="s">
        <v>1353</v>
      </c>
      <c r="D45" s="3403"/>
      <c r="E45" s="2445">
        <v>1.7899999999999999E-2</v>
      </c>
      <c r="F45" s="2446">
        <f>IFERROR(+I45/F10,0)</f>
        <v>0</v>
      </c>
      <c r="G45" s="2446">
        <f>IFERROR(+J45/G10,0)</f>
        <v>0</v>
      </c>
      <c r="H45" s="2434">
        <f>IFERROR(+E45*E10,0)</f>
        <v>115.6142742</v>
      </c>
      <c r="I45" s="2447">
        <f>IFERROR(J45,0)</f>
        <v>0</v>
      </c>
      <c r="J45" s="2445">
        <v>0</v>
      </c>
      <c r="K45" s="2445">
        <v>1.7999999999999999E-2</v>
      </c>
      <c r="L45" s="2446">
        <f>IFERROR(+O45/L10,0)</f>
        <v>8.1551871070061899E-3</v>
      </c>
      <c r="M45" s="2446">
        <f>IFERROR(+P45/M10,0)</f>
        <v>1.7520395691615589E-2</v>
      </c>
      <c r="N45" s="2434">
        <f>IFERROR(+K45*K10,0)</f>
        <v>109.41011999999999</v>
      </c>
      <c r="O45" s="2447">
        <f>IFERROR(P45,0)</f>
        <v>49.57</v>
      </c>
      <c r="P45" s="3086">
        <v>49.57</v>
      </c>
      <c r="Q45" s="1424"/>
      <c r="R45" s="1439" t="s">
        <v>1539</v>
      </c>
      <c r="S45" s="1424"/>
      <c r="T45" s="1439"/>
      <c r="U45" s="1424"/>
      <c r="V45" s="271"/>
      <c r="W45" s="1423">
        <f t="shared" ref="W45:W46" si="21">IF( SUM( Y45:AJ45 ) = 0, 0, $Y$5 )</f>
        <v>0</v>
      </c>
      <c r="X45" s="271"/>
      <c r="Y45" s="1425">
        <f t="shared" ref="Y45" si="22" xml:space="preserve"> IF( ISNUMBER( E45 ), 0, 1 )</f>
        <v>0</v>
      </c>
      <c r="Z45" s="1424"/>
      <c r="AA45" s="1424"/>
      <c r="AB45" s="1424"/>
      <c r="AC45" s="1424"/>
      <c r="AD45" s="1425">
        <f t="shared" ref="AD45:AE46" si="23" xml:space="preserve"> IF( ISNUMBER( J45 ), 0, 1 )</f>
        <v>0</v>
      </c>
      <c r="AE45" s="1425">
        <f t="shared" si="23"/>
        <v>0</v>
      </c>
      <c r="AF45" s="1424"/>
      <c r="AG45" s="1424"/>
      <c r="AH45" s="1424"/>
      <c r="AI45" s="1424"/>
      <c r="AJ45" s="1425">
        <f t="shared" ref="AJ45:AJ46" si="24" xml:space="preserve"> IF( ISNUMBER( P45 ), 0, 1 )</f>
        <v>0</v>
      </c>
      <c r="AK45" s="1420"/>
      <c r="AL45" s="1424"/>
      <c r="AM45" s="1456" t="s">
        <v>1538</v>
      </c>
      <c r="AN45" s="1457" t="s">
        <v>1292</v>
      </c>
      <c r="AO45" s="1457">
        <v>2</v>
      </c>
      <c r="AP45" s="1498" t="s">
        <v>1540</v>
      </c>
      <c r="AQ45" s="1483" t="s">
        <v>1541</v>
      </c>
      <c r="AR45" s="1483" t="s">
        <v>1542</v>
      </c>
      <c r="AS45" s="1485" t="s">
        <v>1543</v>
      </c>
      <c r="AT45" s="1504" t="s">
        <v>767</v>
      </c>
      <c r="AU45" s="1499" t="s">
        <v>1544</v>
      </c>
      <c r="AV45" s="1498" t="s">
        <v>1545</v>
      </c>
      <c r="AW45" s="1483" t="s">
        <v>1546</v>
      </c>
      <c r="AX45" s="1483" t="s">
        <v>1547</v>
      </c>
      <c r="AY45" s="1485" t="s">
        <v>1548</v>
      </c>
      <c r="AZ45" s="1505" t="s">
        <v>767</v>
      </c>
      <c r="BA45" s="1501" t="s">
        <v>1549</v>
      </c>
    </row>
    <row r="46" spans="1:53" ht="16.5" thickTop="1" thickBot="1">
      <c r="A46" s="1424"/>
      <c r="B46" s="2448" t="s">
        <v>1550</v>
      </c>
      <c r="C46" s="3399" t="s">
        <v>1353</v>
      </c>
      <c r="D46" s="3399"/>
      <c r="E46" s="2449"/>
      <c r="F46" s="2450">
        <f>IFERROR(+I46/F10,0)</f>
        <v>8.4192992129056964E-3</v>
      </c>
      <c r="G46" s="2450">
        <f>IFERROR(+J46/G10,0)</f>
        <v>1.9839517439260424E-2</v>
      </c>
      <c r="H46" s="2451"/>
      <c r="I46" s="2452">
        <f>IFERROR(J46,0)</f>
        <v>54.379394847638181</v>
      </c>
      <c r="J46" s="3087">
        <v>54.379394847638181</v>
      </c>
      <c r="K46" s="2449"/>
      <c r="L46" s="2450">
        <f>IFERROR(+O46/L10,0)</f>
        <v>5.6303201202960017E-3</v>
      </c>
      <c r="M46" s="2450">
        <f>IFERROR(+P46/M10,0)</f>
        <v>1.2096035944203354E-2</v>
      </c>
      <c r="N46" s="2451"/>
      <c r="O46" s="2452">
        <f>IFERROR(P46,0)</f>
        <v>34.222999999999999</v>
      </c>
      <c r="P46" s="3087">
        <v>34.222999999999999</v>
      </c>
      <c r="Q46" s="1424"/>
      <c r="R46" s="1447" t="s">
        <v>1551</v>
      </c>
      <c r="S46" s="1424"/>
      <c r="T46" s="1447"/>
      <c r="U46" s="1424"/>
      <c r="V46" s="271"/>
      <c r="W46" s="1423">
        <f t="shared" si="21"/>
        <v>0</v>
      </c>
      <c r="X46" s="271"/>
      <c r="Y46" s="1424"/>
      <c r="Z46" s="1424"/>
      <c r="AA46" s="1424"/>
      <c r="AB46" s="1424"/>
      <c r="AC46" s="1424"/>
      <c r="AD46" s="1425">
        <f t="shared" si="23"/>
        <v>0</v>
      </c>
      <c r="AE46" s="1424"/>
      <c r="AF46" s="1424"/>
      <c r="AG46" s="1424"/>
      <c r="AH46" s="1424"/>
      <c r="AI46" s="1424"/>
      <c r="AJ46" s="1425">
        <f t="shared" si="24"/>
        <v>0</v>
      </c>
      <c r="AK46" s="1420"/>
      <c r="AL46" s="1424"/>
      <c r="AM46" s="1458" t="s">
        <v>1550</v>
      </c>
      <c r="AN46" s="1459" t="s">
        <v>1292</v>
      </c>
      <c r="AO46" s="1459">
        <v>2</v>
      </c>
      <c r="AP46" s="1516"/>
      <c r="AQ46" s="1484" t="s">
        <v>1552</v>
      </c>
      <c r="AR46" s="1484" t="s">
        <v>1553</v>
      </c>
      <c r="AS46" s="1515"/>
      <c r="AT46" s="1504" t="s">
        <v>767</v>
      </c>
      <c r="AU46" s="1500" t="s">
        <v>1554</v>
      </c>
      <c r="AV46" s="1516"/>
      <c r="AW46" s="1484" t="s">
        <v>1555</v>
      </c>
      <c r="AX46" s="1484" t="s">
        <v>1556</v>
      </c>
      <c r="AY46" s="1515"/>
      <c r="AZ46" s="1506" t="s">
        <v>767</v>
      </c>
      <c r="BA46" s="1502" t="s">
        <v>1557</v>
      </c>
    </row>
    <row r="47" spans="1:53" ht="16.5" thickTop="1" thickBot="1">
      <c r="A47" s="1424"/>
      <c r="B47" s="1427"/>
      <c r="C47" s="1454"/>
      <c r="D47" s="1454"/>
      <c r="E47" s="1722"/>
      <c r="F47" s="1722"/>
      <c r="G47" s="1722"/>
      <c r="H47" s="1747"/>
      <c r="I47" s="1747"/>
      <c r="J47" s="1747"/>
      <c r="K47" s="1722"/>
      <c r="L47" s="1722"/>
      <c r="M47" s="1722"/>
      <c r="N47" s="1747"/>
      <c r="O47" s="1747"/>
      <c r="P47" s="1747"/>
      <c r="Q47" s="1424"/>
      <c r="R47" s="1424"/>
      <c r="S47" s="1424"/>
      <c r="T47" s="1424"/>
      <c r="U47" s="1424"/>
      <c r="V47" s="271"/>
      <c r="W47" s="1424"/>
      <c r="X47" s="271"/>
      <c r="Y47" s="1424"/>
      <c r="Z47" s="1424"/>
      <c r="AA47" s="1424"/>
      <c r="AB47" s="1424"/>
      <c r="AC47" s="1424"/>
      <c r="AD47" s="1424"/>
      <c r="AE47" s="1424"/>
      <c r="AF47" s="1424"/>
      <c r="AG47" s="1424"/>
      <c r="AH47" s="1424"/>
      <c r="AI47" s="1424"/>
      <c r="AJ47" s="1424"/>
      <c r="AK47" s="1420"/>
      <c r="AL47" s="1424"/>
      <c r="AM47" s="1427"/>
      <c r="AN47" s="1454"/>
      <c r="AO47" s="1454"/>
      <c r="AP47" s="1455"/>
      <c r="AQ47" s="1455"/>
      <c r="AR47" s="1455"/>
      <c r="AS47" s="1453"/>
      <c r="AT47" s="1453"/>
      <c r="AU47" s="1453"/>
      <c r="AV47" s="1455"/>
      <c r="AW47" s="1455"/>
      <c r="AX47" s="1455"/>
      <c r="AY47" s="1453"/>
      <c r="AZ47" s="1453"/>
      <c r="BA47" s="1453"/>
    </row>
    <row r="48" spans="1:53" ht="16.5" thickTop="1" thickBot="1">
      <c r="A48" s="2393" t="s">
        <v>784</v>
      </c>
      <c r="B48" s="1460" t="s">
        <v>1558</v>
      </c>
      <c r="C48" s="3400" t="s">
        <v>1353</v>
      </c>
      <c r="D48" s="3400"/>
      <c r="E48" s="1572">
        <f t="shared" ref="E48:P48" si="25">IFERROR(+E42-E45-E46,0)</f>
        <v>5.5950290721747134E-2</v>
      </c>
      <c r="F48" s="1572">
        <f t="shared" si="25"/>
        <v>-7.9826859963964006E-2</v>
      </c>
      <c r="G48" s="1572">
        <f t="shared" si="25"/>
        <v>-0.26265492273925978</v>
      </c>
      <c r="H48" s="1748">
        <f t="shared" si="25"/>
        <v>361.37722084211111</v>
      </c>
      <c r="I48" s="1748">
        <f t="shared" si="25"/>
        <v>-515.59354616752728</v>
      </c>
      <c r="J48" s="1748">
        <f t="shared" si="25"/>
        <v>-719.92757868442129</v>
      </c>
      <c r="K48" s="1572">
        <f t="shared" si="25"/>
        <v>7.4999999999999997E-2</v>
      </c>
      <c r="L48" s="1572">
        <f t="shared" si="25"/>
        <v>2.5732706363962285E-2</v>
      </c>
      <c r="M48" s="1572">
        <f t="shared" si="25"/>
        <v>-2.7319066425624539E-2</v>
      </c>
      <c r="N48" s="1748">
        <f t="shared" si="25"/>
        <v>455.87549999999999</v>
      </c>
      <c r="O48" s="1748">
        <f t="shared" si="25"/>
        <v>156.41213840032651</v>
      </c>
      <c r="P48" s="1753">
        <f t="shared" si="25"/>
        <v>-77.29312434229243</v>
      </c>
      <c r="Q48" s="1424"/>
      <c r="R48" s="1429" t="s">
        <v>1559</v>
      </c>
      <c r="S48" s="1424"/>
      <c r="T48" s="1429"/>
      <c r="U48" s="1424"/>
      <c r="V48" s="271"/>
      <c r="W48" s="1424"/>
      <c r="X48" s="271"/>
      <c r="Y48" s="1424"/>
      <c r="Z48" s="1424"/>
      <c r="AA48" s="1424"/>
      <c r="AB48" s="1424"/>
      <c r="AC48" s="1424"/>
      <c r="AD48" s="1424"/>
      <c r="AE48" s="1424"/>
      <c r="AF48" s="1424"/>
      <c r="AG48" s="1424"/>
      <c r="AH48" s="1424"/>
      <c r="AI48" s="1424"/>
      <c r="AJ48" s="1424"/>
      <c r="AK48" s="1420"/>
      <c r="AL48" s="1424"/>
      <c r="AM48" s="1460" t="s">
        <v>1558</v>
      </c>
      <c r="AN48" s="2938" t="s">
        <v>1292</v>
      </c>
      <c r="AO48" s="2938">
        <v>2</v>
      </c>
      <c r="AP48" s="1508" t="s">
        <v>1560</v>
      </c>
      <c r="AQ48" s="1508" t="s">
        <v>1561</v>
      </c>
      <c r="AR48" s="1508" t="s">
        <v>1562</v>
      </c>
      <c r="AS48" s="1509" t="s">
        <v>1563</v>
      </c>
      <c r="AT48" s="1509" t="s">
        <v>1564</v>
      </c>
      <c r="AU48" s="1509" t="s">
        <v>1565</v>
      </c>
      <c r="AV48" s="1508" t="s">
        <v>1566</v>
      </c>
      <c r="AW48" s="1508" t="s">
        <v>1567</v>
      </c>
      <c r="AX48" s="1508" t="s">
        <v>1568</v>
      </c>
      <c r="AY48" s="1509" t="s">
        <v>1569</v>
      </c>
      <c r="AZ48" s="1509" t="s">
        <v>1570</v>
      </c>
      <c r="BA48" s="1510" t="s">
        <v>1571</v>
      </c>
    </row>
    <row r="49" spans="1:53" ht="16" thickTop="1">
      <c r="A49" s="1424"/>
      <c r="B49" s="1424"/>
      <c r="C49" s="1424"/>
      <c r="D49" s="1424"/>
      <c r="E49" s="1723"/>
      <c r="F49" s="1723"/>
      <c r="G49" s="1723"/>
      <c r="H49" s="1749"/>
      <c r="I49" s="1749"/>
      <c r="J49" s="1749"/>
      <c r="K49" s="1723"/>
      <c r="L49" s="1723"/>
      <c r="M49" s="1723"/>
      <c r="N49" s="1725"/>
      <c r="O49" s="1725"/>
      <c r="P49" s="1725"/>
      <c r="Q49" s="1424"/>
      <c r="R49" s="1424"/>
      <c r="S49" s="1424"/>
      <c r="T49" s="1424"/>
      <c r="U49" s="1424"/>
      <c r="V49" s="271"/>
      <c r="W49" s="1424"/>
      <c r="X49" s="271"/>
      <c r="Y49" s="1424"/>
      <c r="Z49" s="1424"/>
      <c r="AA49" s="1424"/>
      <c r="AB49" s="1424"/>
      <c r="AC49" s="1424"/>
      <c r="AD49" s="1424"/>
      <c r="AE49" s="1424"/>
      <c r="AF49" s="1424"/>
      <c r="AG49" s="1424"/>
      <c r="AH49" s="1424"/>
      <c r="AI49" s="1424"/>
      <c r="AJ49" s="1424"/>
      <c r="AK49" s="1420"/>
      <c r="AL49" s="1424"/>
      <c r="AM49" s="1424"/>
      <c r="AN49" s="1424"/>
      <c r="AO49" s="1424"/>
      <c r="AP49" s="1424"/>
      <c r="AQ49" s="1424"/>
      <c r="AR49" s="1424"/>
      <c r="AS49" s="1424"/>
      <c r="AT49" s="1424"/>
      <c r="AU49" s="1424"/>
      <c r="AV49" s="1424"/>
      <c r="AW49" s="1424"/>
      <c r="AX49" s="1424"/>
      <c r="AY49" s="1424"/>
      <c r="AZ49" s="1424"/>
      <c r="BA49" s="1424"/>
    </row>
    <row r="50" spans="1:53" ht="16" thickBot="1">
      <c r="A50" s="1424"/>
      <c r="B50" s="1424"/>
      <c r="C50" s="1424"/>
      <c r="D50" s="1424"/>
      <c r="E50" s="1721"/>
      <c r="F50" s="1721"/>
      <c r="G50" s="1721"/>
      <c r="H50" s="1746"/>
      <c r="I50" s="1746"/>
      <c r="J50" s="1746"/>
      <c r="K50" s="1721"/>
      <c r="L50" s="1721"/>
      <c r="M50" s="1721"/>
      <c r="N50" s="1724"/>
      <c r="O50" s="1724"/>
      <c r="P50" s="1724"/>
      <c r="Q50" s="1424"/>
      <c r="R50" s="1424"/>
      <c r="S50" s="1424"/>
      <c r="T50" s="1424"/>
      <c r="U50" s="1424"/>
      <c r="V50" s="271"/>
      <c r="W50" s="1424"/>
      <c r="X50" s="271"/>
      <c r="Y50" s="1424"/>
      <c r="Z50" s="1424"/>
      <c r="AA50" s="1424"/>
      <c r="AB50" s="1424"/>
      <c r="AC50" s="1424"/>
      <c r="AD50" s="1424"/>
      <c r="AE50" s="1424"/>
      <c r="AF50" s="1424"/>
      <c r="AG50" s="1424"/>
      <c r="AH50" s="1424"/>
      <c r="AI50" s="1424"/>
      <c r="AJ50" s="1424"/>
      <c r="AK50" s="1420"/>
      <c r="AL50" s="1424"/>
      <c r="AM50" s="1424"/>
      <c r="AN50" s="1424"/>
      <c r="AO50" s="1424"/>
      <c r="AP50" s="1424"/>
      <c r="AQ50" s="1424"/>
      <c r="AR50" s="1424"/>
      <c r="AS50" s="1424"/>
      <c r="AT50" s="1424"/>
      <c r="AU50" s="1424"/>
      <c r="AV50" s="1424"/>
      <c r="AW50" s="1424"/>
      <c r="AX50" s="1424"/>
      <c r="AY50" s="1424"/>
      <c r="AZ50" s="1424"/>
      <c r="BA50" s="1424"/>
    </row>
    <row r="51" spans="1:53" ht="16.5" thickTop="1" thickBot="1">
      <c r="A51" s="1424"/>
      <c r="B51" s="319" t="s">
        <v>1572</v>
      </c>
      <c r="C51" s="1424"/>
      <c r="D51" s="1424"/>
      <c r="E51" s="1721"/>
      <c r="F51" s="1721"/>
      <c r="G51" s="1721"/>
      <c r="H51" s="1746"/>
      <c r="I51" s="1746"/>
      <c r="J51" s="1746"/>
      <c r="K51" s="1721"/>
      <c r="L51" s="1721"/>
      <c r="M51" s="1721"/>
      <c r="N51" s="1724"/>
      <c r="O51" s="1725"/>
      <c r="P51" s="1724"/>
      <c r="Q51" s="1424"/>
      <c r="R51" s="1424"/>
      <c r="S51" s="1424"/>
      <c r="T51" s="1424"/>
      <c r="U51" s="1424"/>
      <c r="V51" s="271"/>
      <c r="W51" s="1424"/>
      <c r="X51" s="271"/>
      <c r="Y51" s="1424"/>
      <c r="Z51" s="1424"/>
      <c r="AA51" s="1424"/>
      <c r="AB51" s="1424"/>
      <c r="AC51" s="1424"/>
      <c r="AD51" s="1424"/>
      <c r="AE51" s="1424"/>
      <c r="AF51" s="1424"/>
      <c r="AG51" s="1424"/>
      <c r="AH51" s="1424"/>
      <c r="AI51" s="1424"/>
      <c r="AJ51" s="1424"/>
      <c r="AK51" s="1420"/>
      <c r="AL51" s="1424"/>
      <c r="AM51" s="319" t="s">
        <v>1572</v>
      </c>
      <c r="AN51" s="1424"/>
      <c r="AO51" s="1424"/>
      <c r="AP51" s="1424"/>
      <c r="AQ51" s="1424"/>
      <c r="AR51" s="1424"/>
      <c r="AS51" s="1424"/>
      <c r="AT51" s="1424"/>
      <c r="AU51" s="1424"/>
      <c r="AV51" s="1424"/>
      <c r="AW51" s="1424"/>
      <c r="AX51" s="1424"/>
      <c r="AY51" s="1424"/>
      <c r="AZ51" s="1424"/>
      <c r="BA51" s="1424"/>
    </row>
    <row r="52" spans="1:53" ht="16.5" thickTop="1" thickBot="1">
      <c r="A52" s="2393" t="s">
        <v>686</v>
      </c>
      <c r="B52" s="2444" t="s">
        <v>1573</v>
      </c>
      <c r="C52" s="3403" t="s">
        <v>1353</v>
      </c>
      <c r="D52" s="3403"/>
      <c r="E52" s="2455"/>
      <c r="F52" s="2446">
        <f>IFERROR(+I52/F10,0)</f>
        <v>-2.1407964549771243E-4</v>
      </c>
      <c r="G52" s="2446">
        <f>IFERROR(+J52/G10,0)</f>
        <v>-5.0446441596137725E-4</v>
      </c>
      <c r="H52" s="2456"/>
      <c r="I52" s="2447">
        <f>IFERROR(J52,0)</f>
        <v>-1.3827185941458839</v>
      </c>
      <c r="J52" s="3089">
        <v>-1.3827185941458839</v>
      </c>
      <c r="K52" s="2455"/>
      <c r="L52" s="2446">
        <f>IFERROR(+O52/L10,0)</f>
        <v>-2.1492602521318313E-4</v>
      </c>
      <c r="M52" s="2446">
        <f>IFERROR(+P52/M10,0)</f>
        <v>-4.6174158320979149E-4</v>
      </c>
      <c r="N52" s="2456"/>
      <c r="O52" s="2447">
        <f>IFERROR(P52,0)</f>
        <v>-1.3063934560942996</v>
      </c>
      <c r="P52" s="3086">
        <v>-1.3063934560942996</v>
      </c>
      <c r="Q52" s="1424"/>
      <c r="R52" s="1439" t="s">
        <v>1574</v>
      </c>
      <c r="S52" s="1424"/>
      <c r="T52" s="1439"/>
      <c r="U52" s="1424"/>
      <c r="V52" s="271"/>
      <c r="W52" s="1423">
        <f t="shared" ref="W52:W53" si="26">IF( SUM( Y52:AJ52 ) = 0, 0, $Y$5 )</f>
        <v>0</v>
      </c>
      <c r="X52" s="271"/>
      <c r="Y52" s="1424"/>
      <c r="Z52" s="1424"/>
      <c r="AA52" s="1424"/>
      <c r="AB52" s="1424"/>
      <c r="AC52" s="1424"/>
      <c r="AD52" s="1425">
        <f t="shared" ref="AD52:AD53" si="27" xml:space="preserve"> IF( ISNUMBER( J52 ), 0, 1 )</f>
        <v>0</v>
      </c>
      <c r="AE52" s="1424"/>
      <c r="AF52" s="1424"/>
      <c r="AG52" s="1424"/>
      <c r="AH52" s="1424"/>
      <c r="AI52" s="1424"/>
      <c r="AJ52" s="1425">
        <f t="shared" ref="AJ52:AJ53" si="28" xml:space="preserve"> IF( ISNUMBER( P52 ), 0, 1 )</f>
        <v>0</v>
      </c>
      <c r="AK52" s="1420"/>
      <c r="AL52" s="1424"/>
      <c r="AM52" s="1456" t="s">
        <v>1573</v>
      </c>
      <c r="AN52" s="1457" t="s">
        <v>1292</v>
      </c>
      <c r="AO52" s="1457">
        <v>2</v>
      </c>
      <c r="AP52" s="1517"/>
      <c r="AQ52" s="1483" t="s">
        <v>1575</v>
      </c>
      <c r="AR52" s="1483" t="s">
        <v>1576</v>
      </c>
      <c r="AS52" s="1519"/>
      <c r="AT52" s="1504" t="s">
        <v>767</v>
      </c>
      <c r="AU52" s="1499" t="s">
        <v>1577</v>
      </c>
      <c r="AV52" s="1517"/>
      <c r="AW52" s="1483" t="s">
        <v>1578</v>
      </c>
      <c r="AX52" s="1483" t="s">
        <v>1579</v>
      </c>
      <c r="AY52" s="1519"/>
      <c r="AZ52" s="1505" t="s">
        <v>767</v>
      </c>
      <c r="BA52" s="1501" t="s">
        <v>1580</v>
      </c>
    </row>
    <row r="53" spans="1:53" ht="16.5" thickTop="1" thickBot="1">
      <c r="A53" s="1424"/>
      <c r="B53" s="2457" t="s">
        <v>1581</v>
      </c>
      <c r="C53" s="3398" t="s">
        <v>1353</v>
      </c>
      <c r="D53" s="3398"/>
      <c r="E53" s="2443"/>
      <c r="F53" s="2442">
        <f>IFERROR(+I53/F10,0)</f>
        <v>-3.0325292103084971E-3</v>
      </c>
      <c r="G53" s="2442">
        <f>IFERROR(+J53/G10,0)</f>
        <v>-7.1459529625409407E-3</v>
      </c>
      <c r="H53" s="2454"/>
      <c r="I53" s="2433">
        <f>IFERROR(J53,0)</f>
        <v>-19.586796851403133</v>
      </c>
      <c r="J53" s="3090">
        <v>-19.586796851403133</v>
      </c>
      <c r="K53" s="2443"/>
      <c r="L53" s="2442">
        <f>IFERROR(+O53/L10,0)</f>
        <v>-5.0594998568397036E-3</v>
      </c>
      <c r="M53" s="2442">
        <f>IFERROR(+P53/M10,0)</f>
        <v>-1.0869700269335189E-2</v>
      </c>
      <c r="N53" s="2454"/>
      <c r="O53" s="2433">
        <f>IFERROR(P53,0)</f>
        <v>-30.753360359823045</v>
      </c>
      <c r="P53" s="3091">
        <v>-30.753360359823045</v>
      </c>
      <c r="Q53" s="1424"/>
      <c r="R53" s="1443" t="s">
        <v>1582</v>
      </c>
      <c r="S53" s="1424"/>
      <c r="T53" s="1443"/>
      <c r="U53" s="1424"/>
      <c r="V53" s="271"/>
      <c r="W53" s="1423">
        <f t="shared" si="26"/>
        <v>0</v>
      </c>
      <c r="X53" s="271"/>
      <c r="Y53" s="1424"/>
      <c r="Z53" s="1424"/>
      <c r="AA53" s="1424"/>
      <c r="AB53" s="1424"/>
      <c r="AC53" s="1424"/>
      <c r="AD53" s="1425">
        <f t="shared" si="27"/>
        <v>0</v>
      </c>
      <c r="AE53" s="1424"/>
      <c r="AF53" s="1424"/>
      <c r="AG53" s="1424"/>
      <c r="AH53" s="1424"/>
      <c r="AI53" s="1424"/>
      <c r="AJ53" s="1425">
        <f t="shared" si="28"/>
        <v>0</v>
      </c>
      <c r="AK53" s="1420"/>
      <c r="AL53" s="1424"/>
      <c r="AM53" s="1461" t="s">
        <v>1581</v>
      </c>
      <c r="AN53" s="1462" t="s">
        <v>1292</v>
      </c>
      <c r="AO53" s="1462">
        <v>2</v>
      </c>
      <c r="AP53" s="1518"/>
      <c r="AQ53" s="1488" t="s">
        <v>1583</v>
      </c>
      <c r="AR53" s="1488" t="s">
        <v>1584</v>
      </c>
      <c r="AS53" s="1520"/>
      <c r="AT53" s="1504" t="s">
        <v>767</v>
      </c>
      <c r="AU53" s="1511" t="s">
        <v>1585</v>
      </c>
      <c r="AV53" s="1518"/>
      <c r="AW53" s="1488" t="s">
        <v>1586</v>
      </c>
      <c r="AX53" s="1488" t="s">
        <v>1587</v>
      </c>
      <c r="AY53" s="1520"/>
      <c r="AZ53" s="1507" t="s">
        <v>767</v>
      </c>
      <c r="BA53" s="1512" t="s">
        <v>1588</v>
      </c>
    </row>
    <row r="54" spans="1:53" ht="16.5" thickTop="1" thickBot="1">
      <c r="A54" s="2393" t="s">
        <v>784</v>
      </c>
      <c r="B54" s="2448" t="s">
        <v>1589</v>
      </c>
      <c r="C54" s="3399" t="s">
        <v>1353</v>
      </c>
      <c r="D54" s="3399"/>
      <c r="E54" s="2449"/>
      <c r="F54" s="2450">
        <f>IFERROR(SUM(F52:F53),0)</f>
        <v>-3.2466088558062095E-3</v>
      </c>
      <c r="G54" s="2450">
        <f>IFERROR(SUM(G52:G53),0)</f>
        <v>-7.6504173785023177E-3</v>
      </c>
      <c r="H54" s="2458"/>
      <c r="I54" s="2459">
        <f>IFERROR(SUM(I52:I53),0)</f>
        <v>-20.969515445549018</v>
      </c>
      <c r="J54" s="2459">
        <f>IFERROR(SUM(J52:J53),0)</f>
        <v>-20.969515445549018</v>
      </c>
      <c r="K54" s="2449"/>
      <c r="L54" s="2450">
        <f>IFERROR(SUM(L52:L53),0)</f>
        <v>-5.2744258820528866E-3</v>
      </c>
      <c r="M54" s="2450">
        <f>IFERROR(SUM(M52:M53),0)</f>
        <v>-1.133144185254498E-2</v>
      </c>
      <c r="N54" s="2458"/>
      <c r="O54" s="2459">
        <f>IFERROR(SUM(O52:O53),0)</f>
        <v>-32.059753815917347</v>
      </c>
      <c r="P54" s="2460">
        <f>IFERROR(SUM(P52:P53),0)</f>
        <v>-32.059753815917347</v>
      </c>
      <c r="Q54" s="1424"/>
      <c r="R54" s="1447" t="s">
        <v>1590</v>
      </c>
      <c r="S54" s="1424"/>
      <c r="T54" s="1447"/>
      <c r="U54" s="1424"/>
      <c r="V54" s="271"/>
      <c r="W54" s="1424"/>
      <c r="X54" s="271"/>
      <c r="Y54" s="1424"/>
      <c r="Z54" s="1424"/>
      <c r="AA54" s="1424"/>
      <c r="AB54" s="1424"/>
      <c r="AC54" s="1424"/>
      <c r="AD54" s="1424"/>
      <c r="AE54" s="1424"/>
      <c r="AF54" s="1424"/>
      <c r="AG54" s="1424"/>
      <c r="AH54" s="1424"/>
      <c r="AI54" s="1424"/>
      <c r="AJ54" s="1424"/>
      <c r="AK54" s="1420"/>
      <c r="AL54" s="1424"/>
      <c r="AM54" s="1458" t="s">
        <v>1589</v>
      </c>
      <c r="AN54" s="1459" t="s">
        <v>1292</v>
      </c>
      <c r="AO54" s="1459">
        <v>2</v>
      </c>
      <c r="AP54" s="1516"/>
      <c r="AQ54" s="1484" t="s">
        <v>1591</v>
      </c>
      <c r="AR54" s="1484" t="s">
        <v>1592</v>
      </c>
      <c r="AS54" s="1521"/>
      <c r="AT54" s="1486" t="s">
        <v>1593</v>
      </c>
      <c r="AU54" s="1486" t="s">
        <v>1594</v>
      </c>
      <c r="AV54" s="1516"/>
      <c r="AW54" s="1484" t="s">
        <v>1595</v>
      </c>
      <c r="AX54" s="1484" t="s">
        <v>1596</v>
      </c>
      <c r="AY54" s="1521"/>
      <c r="AZ54" s="1486" t="s">
        <v>1597</v>
      </c>
      <c r="BA54" s="1487" t="s">
        <v>1598</v>
      </c>
    </row>
    <row r="55" spans="1:53" ht="16" thickTop="1">
      <c r="A55" s="1424"/>
      <c r="B55" s="1424"/>
      <c r="C55" s="1424"/>
      <c r="D55" s="1424"/>
      <c r="E55" s="1424"/>
      <c r="F55" s="1424"/>
      <c r="G55" s="1424"/>
      <c r="H55" s="1424"/>
      <c r="I55" s="1424"/>
      <c r="J55" s="1424"/>
      <c r="K55" s="1424"/>
      <c r="L55" s="1424"/>
      <c r="M55" s="1424"/>
      <c r="N55" s="1424"/>
      <c r="O55" s="1424"/>
      <c r="P55" s="1424"/>
      <c r="Q55" s="1424"/>
      <c r="R55" s="1424"/>
      <c r="S55" s="1424"/>
      <c r="U55" s="2393" t="s">
        <v>826</v>
      </c>
      <c r="V55" s="1424"/>
      <c r="W55" s="1424"/>
      <c r="X55" s="1424"/>
      <c r="Y55" s="1424"/>
      <c r="Z55" s="1424"/>
      <c r="AA55" s="1424"/>
      <c r="AB55" s="1424"/>
      <c r="AC55" s="1424"/>
      <c r="AD55" s="1424"/>
      <c r="AE55" s="1424"/>
      <c r="AF55" s="1424"/>
      <c r="AG55" s="1424"/>
      <c r="AH55" s="1424"/>
      <c r="AI55" s="1424"/>
      <c r="AJ55" s="1424"/>
      <c r="AK55" s="1424"/>
      <c r="AL55" s="1424"/>
      <c r="AM55" s="1424"/>
      <c r="AN55" s="1424"/>
      <c r="AO55" s="1424"/>
      <c r="AP55" s="1424"/>
      <c r="AQ55" s="1424"/>
      <c r="AR55" s="1424"/>
      <c r="AS55" s="1424"/>
      <c r="AT55" s="1424"/>
      <c r="AU55" s="1424"/>
      <c r="AV55" s="1424"/>
      <c r="AW55" s="1424"/>
      <c r="AX55" s="1424"/>
      <c r="AY55" s="1424"/>
      <c r="AZ55" s="1424"/>
      <c r="BA55" s="2852" t="s">
        <v>1599</v>
      </c>
    </row>
    <row r="56" spans="1:53">
      <c r="A56" s="1424"/>
      <c r="B56" s="1424"/>
      <c r="C56" s="1424"/>
      <c r="D56" s="1424"/>
      <c r="E56" s="1424"/>
      <c r="F56" s="1424"/>
      <c r="G56" s="1424"/>
      <c r="H56" s="1424"/>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c r="AK56" s="1424"/>
      <c r="AL56" s="1424"/>
      <c r="AM56" s="1424"/>
      <c r="AN56" s="1424"/>
      <c r="AO56" s="1424"/>
      <c r="AP56" s="1424"/>
      <c r="AQ56" s="1424"/>
      <c r="AR56" s="1424"/>
      <c r="AS56" s="1424"/>
      <c r="AT56" s="1424"/>
      <c r="AU56" s="1424"/>
      <c r="AV56" s="1424"/>
      <c r="AW56" s="1424"/>
      <c r="AX56" s="1424"/>
      <c r="AY56" s="1424"/>
      <c r="AZ56" s="1424"/>
      <c r="BA56" s="1424"/>
    </row>
    <row r="57" spans="1:53">
      <c r="A57" s="1424"/>
      <c r="B57" s="1424"/>
      <c r="C57" s="1424"/>
      <c r="D57" s="1424"/>
      <c r="E57" s="1424"/>
      <c r="F57" s="1424"/>
      <c r="G57" s="1424"/>
      <c r="H57" s="1424"/>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c r="AK57" s="1424"/>
      <c r="AL57" s="1424"/>
      <c r="AM57" s="1424"/>
      <c r="AN57" s="1424"/>
      <c r="AO57" s="1424"/>
      <c r="AP57" s="1424"/>
      <c r="AQ57" s="1424"/>
      <c r="AR57" s="1424"/>
      <c r="AS57" s="1424"/>
      <c r="AT57" s="1424"/>
      <c r="AU57" s="1424"/>
      <c r="AV57" s="1424"/>
      <c r="AW57" s="1424"/>
      <c r="AX57" s="1424"/>
      <c r="AY57" s="1424"/>
      <c r="AZ57" s="1424"/>
      <c r="BA57" s="1424"/>
    </row>
    <row r="58" spans="1:53">
      <c r="W58" s="1424"/>
    </row>
    <row r="59" spans="1:53" ht="16" thickBot="1">
      <c r="W59" s="1424"/>
    </row>
    <row r="60" spans="1:53" ht="16" thickTop="1">
      <c r="N60" s="2913"/>
      <c r="O60" s="605"/>
      <c r="P60" s="2915"/>
    </row>
    <row r="61" spans="1:53">
      <c r="N61" s="606"/>
      <c r="O61" s="2962"/>
      <c r="P61" s="2963"/>
    </row>
    <row r="62" spans="1:53" ht="16" thickBot="1">
      <c r="N62" s="2914"/>
      <c r="O62" s="2914"/>
      <c r="P62" s="2089"/>
    </row>
    <row r="63" spans="1:53" ht="16" thickTop="1"/>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topLeftCell="B6" workbookViewId="0">
      <selection activeCell="B23" sqref="B23"/>
    </sheetView>
  </sheetViews>
  <sheetFormatPr defaultColWidth="9.08203125" defaultRowHeight="16.5" customHeight="1"/>
  <cols>
    <col min="1" max="1" width="11.58203125" style="189" hidden="1" customWidth="1"/>
    <col min="2" max="2" width="55" style="189" customWidth="1"/>
    <col min="3" max="3" width="5.5" style="189" bestFit="1" customWidth="1"/>
    <col min="4" max="4" width="4.6640625" style="189" bestFit="1" customWidth="1"/>
    <col min="5" max="5" width="10.6640625" style="189" bestFit="1" customWidth="1"/>
    <col min="6" max="6" width="9.08203125" style="189" bestFit="1" customWidth="1"/>
    <col min="7" max="7" width="9.58203125" style="189" bestFit="1" customWidth="1"/>
    <col min="8" max="8" width="11.58203125" style="189" customWidth="1"/>
    <col min="9" max="9" width="11.1640625" style="189" bestFit="1" customWidth="1"/>
    <col min="10" max="10" width="12.5" style="189" customWidth="1"/>
    <col min="11" max="11" width="9.6640625" style="189" bestFit="1" customWidth="1"/>
    <col min="12" max="12" width="10.5" style="189" customWidth="1"/>
    <col min="13" max="13" width="1.58203125" style="189" customWidth="1"/>
    <col min="14" max="14" width="9.1640625" style="189" bestFit="1" customWidth="1"/>
    <col min="15" max="15" width="1.58203125" style="189" customWidth="1"/>
    <col min="16" max="16" width="29.5" style="189" bestFit="1" customWidth="1"/>
    <col min="17" max="17" width="10" style="189" hidden="1" customWidth="1"/>
    <col min="18" max="18" width="1.58203125" style="189" customWidth="1"/>
    <col min="19" max="19" width="20.58203125" style="189" bestFit="1" customWidth="1"/>
    <col min="20" max="20" width="1.58203125" style="200" customWidth="1"/>
    <col min="21" max="21" width="20.58203125" style="200" hidden="1" customWidth="1"/>
    <col min="22" max="28" width="1.6640625" style="200" hidden="1" customWidth="1"/>
    <col min="29" max="29" width="1.58203125" style="200" hidden="1" customWidth="1"/>
    <col min="30" max="30" width="3.1640625" style="189" customWidth="1"/>
    <col min="31" max="31" width="50.5" style="189" bestFit="1" customWidth="1"/>
    <col min="32" max="32" width="16.58203125" style="189" bestFit="1" customWidth="1"/>
    <col min="33" max="33" width="19.58203125" style="189" bestFit="1" customWidth="1"/>
    <col min="34" max="34" width="18.6640625" style="189" bestFit="1" customWidth="1"/>
    <col min="35" max="35" width="17.08203125" style="189" bestFit="1" customWidth="1"/>
    <col min="36" max="37" width="18.6640625" style="189" bestFit="1" customWidth="1"/>
    <col min="38" max="39" width="19.6640625" style="189" bestFit="1" customWidth="1"/>
    <col min="40" max="40" width="1.58203125" style="189" customWidth="1"/>
    <col min="41" max="16384" width="9.08203125" style="189"/>
  </cols>
  <sheetData>
    <row r="1" spans="1:39" s="315" customFormat="1" ht="29.25" customHeight="1">
      <c r="B1" s="3319" t="s">
        <v>1600</v>
      </c>
      <c r="C1" s="3319"/>
      <c r="D1" s="3319"/>
      <c r="E1" s="3447"/>
      <c r="F1" s="3447"/>
      <c r="G1" s="3447"/>
      <c r="H1" s="3447"/>
      <c r="I1" s="3447"/>
      <c r="J1" s="2943"/>
      <c r="K1" s="197"/>
      <c r="L1" s="197"/>
      <c r="M1" s="3319"/>
      <c r="N1" s="3319"/>
      <c r="R1" s="271"/>
      <c r="S1" s="3156"/>
      <c r="T1" s="3160"/>
      <c r="U1" s="3155"/>
      <c r="V1" s="3155"/>
      <c r="W1" s="3155"/>
      <c r="X1" s="3155"/>
      <c r="Y1" s="3155"/>
      <c r="Z1" s="3155"/>
      <c r="AA1" s="3155"/>
      <c r="AB1" s="3155"/>
      <c r="AC1" s="3160"/>
      <c r="AE1" s="3319" t="s">
        <v>667</v>
      </c>
      <c r="AF1" s="3447"/>
      <c r="AG1" s="3447"/>
      <c r="AH1" s="3447"/>
      <c r="AI1" s="3447"/>
      <c r="AJ1" s="3447"/>
      <c r="AK1" s="2943"/>
      <c r="AL1" s="2943"/>
      <c r="AM1" s="197"/>
    </row>
    <row r="2" spans="1:39" s="315" customFormat="1" ht="31.5" customHeight="1">
      <c r="B2" s="3319" t="str">
        <f>SelectCompany!B4</f>
        <v>Thames Water</v>
      </c>
      <c r="C2" s="3319"/>
      <c r="D2" s="3319"/>
      <c r="E2" s="3447"/>
      <c r="F2" s="3447"/>
      <c r="G2" s="3447"/>
      <c r="H2" s="3447"/>
      <c r="I2" s="3447"/>
      <c r="J2" s="316"/>
      <c r="K2" s="270"/>
      <c r="L2" s="197"/>
      <c r="M2" s="316"/>
      <c r="N2" s="316"/>
      <c r="R2" s="271"/>
      <c r="S2" s="3156"/>
      <c r="T2" s="3160"/>
      <c r="U2" s="3155"/>
      <c r="V2" s="3155"/>
      <c r="W2" s="3155"/>
      <c r="X2" s="3155"/>
      <c r="Y2" s="3155"/>
      <c r="Z2" s="3155"/>
      <c r="AA2" s="3155"/>
      <c r="AB2" s="3155"/>
      <c r="AC2" s="3160"/>
      <c r="AE2" s="3319"/>
      <c r="AF2" s="3447"/>
      <c r="AG2" s="3447"/>
      <c r="AH2" s="3447"/>
      <c r="AI2" s="3447"/>
      <c r="AJ2" s="3447"/>
      <c r="AK2" s="2943"/>
      <c r="AL2" s="316"/>
      <c r="AM2" s="197"/>
    </row>
    <row r="3" spans="1:39" ht="33" customHeight="1">
      <c r="A3" s="3125"/>
      <c r="B3" s="3320" t="s">
        <v>1601</v>
      </c>
      <c r="C3" s="3321"/>
      <c r="D3" s="3321"/>
      <c r="E3" s="3321"/>
      <c r="F3" s="3321"/>
      <c r="G3" s="3321"/>
      <c r="H3" s="3321"/>
      <c r="I3" s="3321"/>
      <c r="J3" s="3321"/>
      <c r="K3" s="3321"/>
      <c r="L3" s="3321"/>
      <c r="M3" s="3321"/>
      <c r="N3" s="3321"/>
      <c r="O3" s="3321"/>
      <c r="P3" s="3321"/>
      <c r="Q3" s="3125"/>
      <c r="R3" s="273"/>
      <c r="S3" s="202" t="s">
        <v>669</v>
      </c>
      <c r="T3" s="3160"/>
      <c r="U3" s="3155"/>
      <c r="V3" s="3155"/>
      <c r="W3" s="3155"/>
      <c r="X3" s="3155"/>
      <c r="Y3" s="3155"/>
      <c r="Z3" s="3155"/>
      <c r="AA3" s="3155"/>
      <c r="AB3" s="3155"/>
      <c r="AC3" s="3160"/>
      <c r="AD3" s="3125"/>
      <c r="AE3" s="3322" t="s">
        <v>1601</v>
      </c>
      <c r="AF3" s="3323"/>
      <c r="AG3" s="3323"/>
      <c r="AH3" s="3323"/>
      <c r="AI3" s="3323"/>
      <c r="AJ3" s="3323"/>
      <c r="AK3" s="3323"/>
      <c r="AL3" s="3323"/>
      <c r="AM3" s="3323"/>
    </row>
    <row r="4" spans="1:39" ht="16.5" customHeight="1" thickBot="1">
      <c r="A4" s="3125"/>
      <c r="B4" s="203"/>
      <c r="C4" s="203"/>
      <c r="D4" s="203"/>
      <c r="E4" s="3446"/>
      <c r="F4" s="3446"/>
      <c r="G4" s="3446"/>
      <c r="H4" s="3446"/>
      <c r="I4" s="357"/>
      <c r="J4" s="357"/>
      <c r="K4" s="357"/>
      <c r="L4" s="3125"/>
      <c r="M4" s="3125"/>
      <c r="N4" s="3125"/>
      <c r="O4" s="3125"/>
      <c r="P4" s="3125"/>
      <c r="Q4" s="3125"/>
      <c r="R4" s="3159"/>
      <c r="S4" s="3156"/>
      <c r="T4" s="3160"/>
      <c r="U4" s="3326" t="s">
        <v>670</v>
      </c>
      <c r="V4" s="3326"/>
      <c r="W4" s="3326"/>
      <c r="X4" s="3326"/>
      <c r="Y4" s="3326"/>
      <c r="Z4" s="3326"/>
      <c r="AA4" s="3326"/>
      <c r="AB4" s="3326"/>
      <c r="AC4" s="3160"/>
      <c r="AD4" s="3125"/>
      <c r="AE4" s="203"/>
      <c r="AF4" s="3446"/>
      <c r="AG4" s="3446"/>
      <c r="AH4" s="3446"/>
      <c r="AI4" s="3446"/>
      <c r="AJ4" s="357"/>
      <c r="AK4" s="357"/>
      <c r="AL4" s="357"/>
      <c r="AM4" s="3125"/>
    </row>
    <row r="5" spans="1:39" ht="47.5" thickTop="1" thickBot="1">
      <c r="A5" s="2248" t="s">
        <v>680</v>
      </c>
      <c r="B5" s="2975" t="s">
        <v>671</v>
      </c>
      <c r="C5" s="2976" t="s">
        <v>672</v>
      </c>
      <c r="D5" s="2976" t="s">
        <v>673</v>
      </c>
      <c r="E5" s="2976" t="s">
        <v>1602</v>
      </c>
      <c r="F5" s="2976" t="s">
        <v>1603</v>
      </c>
      <c r="G5" s="2976" t="s">
        <v>1604</v>
      </c>
      <c r="H5" s="2976" t="s">
        <v>1605</v>
      </c>
      <c r="I5" s="2976" t="s">
        <v>1606</v>
      </c>
      <c r="J5" s="2976" t="s">
        <v>1607</v>
      </c>
      <c r="K5" s="2976" t="s">
        <v>1608</v>
      </c>
      <c r="L5" s="2977" t="s">
        <v>938</v>
      </c>
      <c r="M5" s="171"/>
      <c r="N5" s="358" t="s">
        <v>677</v>
      </c>
      <c r="O5" s="171"/>
      <c r="P5" s="2952" t="s">
        <v>678</v>
      </c>
      <c r="Q5" s="171"/>
      <c r="R5" s="3159"/>
      <c r="S5" s="3156"/>
      <c r="T5" s="3160"/>
      <c r="U5" s="206" t="s">
        <v>679</v>
      </c>
      <c r="V5" s="207"/>
      <c r="W5" s="207"/>
      <c r="X5" s="207"/>
      <c r="Y5" s="207"/>
      <c r="Z5" s="207"/>
      <c r="AA5" s="207"/>
      <c r="AB5" s="207"/>
      <c r="AC5" s="3160"/>
      <c r="AD5" s="3125"/>
      <c r="AE5" s="2975" t="s">
        <v>671</v>
      </c>
      <c r="AF5" s="2976" t="s">
        <v>1609</v>
      </c>
      <c r="AG5" s="2976" t="s">
        <v>1610</v>
      </c>
      <c r="AH5" s="2976" t="s">
        <v>1604</v>
      </c>
      <c r="AI5" s="2976" t="s">
        <v>1605</v>
      </c>
      <c r="AJ5" s="2976" t="s">
        <v>1606</v>
      </c>
      <c r="AK5" s="2976" t="s">
        <v>1607</v>
      </c>
      <c r="AL5" s="2976" t="s">
        <v>1608</v>
      </c>
      <c r="AM5" s="2977" t="s">
        <v>938</v>
      </c>
    </row>
    <row r="6" spans="1:39" ht="16.5" customHeight="1" thickTop="1" thickBot="1">
      <c r="A6" s="2389" t="s">
        <v>684</v>
      </c>
      <c r="B6" s="3125"/>
      <c r="C6" s="277"/>
      <c r="D6" s="277"/>
      <c r="E6" s="59"/>
      <c r="F6" s="59"/>
      <c r="G6" s="59"/>
      <c r="H6" s="59"/>
      <c r="I6" s="59"/>
      <c r="J6" s="59"/>
      <c r="K6" s="59"/>
      <c r="L6" s="279"/>
      <c r="M6" s="171"/>
      <c r="N6" s="359"/>
      <c r="O6" s="171"/>
      <c r="P6" s="171"/>
      <c r="Q6" s="171"/>
      <c r="R6" s="3159"/>
      <c r="S6" s="3156"/>
      <c r="T6" s="3160"/>
      <c r="U6" s="3125"/>
      <c r="V6" s="3125"/>
      <c r="W6" s="3125"/>
      <c r="X6" s="3125"/>
      <c r="Y6" s="3125"/>
      <c r="Z6" s="3125"/>
      <c r="AA6" s="3125"/>
      <c r="AB6" s="3125"/>
      <c r="AC6" s="3160"/>
      <c r="AD6" s="3125"/>
      <c r="AE6" s="277"/>
      <c r="AF6" s="2853" t="s">
        <v>831</v>
      </c>
      <c r="AG6" s="59"/>
      <c r="AH6" s="59"/>
      <c r="AI6" s="59"/>
      <c r="AJ6" s="59"/>
      <c r="AK6" s="59"/>
      <c r="AL6" s="59"/>
      <c r="AM6" s="279"/>
    </row>
    <row r="7" spans="1:39" ht="16.5" customHeight="1" thickTop="1">
      <c r="A7" s="2387" t="s">
        <v>686</v>
      </c>
      <c r="B7" s="2919" t="s">
        <v>1611</v>
      </c>
      <c r="C7" s="213" t="s">
        <v>688</v>
      </c>
      <c r="D7" s="213">
        <v>3</v>
      </c>
      <c r="E7" s="280">
        <f>IFERROR('2I'!E36,0)</f>
        <v>129.06700000000001</v>
      </c>
      <c r="F7" s="280">
        <f>IFERROR('2I'!F36,0)</f>
        <v>0</v>
      </c>
      <c r="G7" s="280">
        <f>IFERROR('2I'!H11,0)</f>
        <v>124.71600000000001</v>
      </c>
      <c r="H7" s="280">
        <f>IFERROR('2I'!I11,0)</f>
        <v>1065.357</v>
      </c>
      <c r="I7" s="280">
        <f>IFERROR('2I'!H23,0)</f>
        <v>1019.9520000000001</v>
      </c>
      <c r="J7" s="280">
        <f>IFERROR('2I'!I23,0)</f>
        <v>212.881</v>
      </c>
      <c r="K7" s="360">
        <f>IFERROR('2I'!G28,0)</f>
        <v>51.515000000000001</v>
      </c>
      <c r="L7" s="216">
        <f>IFERROR(SUM(E7:K7),0)</f>
        <v>2603.4879999999998</v>
      </c>
      <c r="M7" s="171"/>
      <c r="N7" s="217" t="s">
        <v>1612</v>
      </c>
      <c r="O7" s="171"/>
      <c r="P7" s="219"/>
      <c r="Q7" s="171"/>
      <c r="R7" s="3159"/>
      <c r="S7" s="3156"/>
      <c r="T7" s="3160"/>
      <c r="U7" s="3156"/>
      <c r="V7" s="3156"/>
      <c r="W7" s="3156"/>
      <c r="X7" s="3156"/>
      <c r="Y7" s="3156"/>
      <c r="Z7" s="3156"/>
      <c r="AA7" s="3125"/>
      <c r="AB7" s="3156"/>
      <c r="AC7" s="3160"/>
      <c r="AD7" s="3125"/>
      <c r="AE7" s="2919" t="s">
        <v>1611</v>
      </c>
      <c r="AF7" s="2660" t="s">
        <v>767</v>
      </c>
      <c r="AG7" s="280" t="s">
        <v>767</v>
      </c>
      <c r="AH7" s="280" t="s">
        <v>767</v>
      </c>
      <c r="AI7" s="280" t="s">
        <v>767</v>
      </c>
      <c r="AJ7" s="280" t="s">
        <v>767</v>
      </c>
      <c r="AK7" s="280" t="s">
        <v>767</v>
      </c>
      <c r="AL7" s="280" t="s">
        <v>767</v>
      </c>
      <c r="AM7" s="216" t="s">
        <v>1613</v>
      </c>
    </row>
    <row r="8" spans="1:39" ht="16.5" customHeight="1">
      <c r="A8" s="171"/>
      <c r="B8" s="2922" t="s">
        <v>1614</v>
      </c>
      <c r="C8" s="264" t="s">
        <v>688</v>
      </c>
      <c r="D8" s="264">
        <v>3</v>
      </c>
      <c r="E8" s="361">
        <v>0</v>
      </c>
      <c r="F8" s="361">
        <v>0</v>
      </c>
      <c r="G8" s="361">
        <v>0</v>
      </c>
      <c r="H8" s="361">
        <v>9.0960000000000001</v>
      </c>
      <c r="I8" s="361">
        <v>8.5</v>
      </c>
      <c r="J8" s="361">
        <v>0</v>
      </c>
      <c r="K8" s="361">
        <v>0</v>
      </c>
      <c r="L8" s="249">
        <f>IFERROR(SUM(E8:K8),0)</f>
        <v>17.596</v>
      </c>
      <c r="M8" s="171"/>
      <c r="N8" s="284" t="s">
        <v>1615</v>
      </c>
      <c r="O8" s="171"/>
      <c r="P8" s="238"/>
      <c r="Q8" s="171"/>
      <c r="R8" s="3159"/>
      <c r="S8" s="220">
        <f>IF( SUM( U8:AB8 ) = 0, 0, $U$5 )</f>
        <v>0</v>
      </c>
      <c r="T8" s="3160"/>
      <c r="U8" s="221">
        <f t="shared" ref="U8" si="0" xml:space="preserve"> IF( ISNUMBER( E8 ), 0, 1 )</f>
        <v>0</v>
      </c>
      <c r="V8" s="221">
        <f t="shared" ref="V8" si="1" xml:space="preserve"> IF( ISNUMBER( F8 ), 0, 1 )</f>
        <v>0</v>
      </c>
      <c r="W8" s="221">
        <f t="shared" ref="W8" si="2" xml:space="preserve"> IF( ISNUMBER( G8 ), 0, 1 )</f>
        <v>0</v>
      </c>
      <c r="X8" s="221">
        <f t="shared" ref="X8" si="3" xml:space="preserve"> IF( ISNUMBER( H8 ), 0, 1 )</f>
        <v>0</v>
      </c>
      <c r="Y8" s="221">
        <f t="shared" ref="Y8" si="4" xml:space="preserve"> IF( ISNUMBER( I8 ), 0, 1 )</f>
        <v>0</v>
      </c>
      <c r="Z8" s="221">
        <f t="shared" ref="Z8" si="5" xml:space="preserve"> IF( ISNUMBER( J8 ), 0, 1 )</f>
        <v>0</v>
      </c>
      <c r="AA8" s="221">
        <f t="shared" ref="AA8" si="6" xml:space="preserve"> IF( ISNUMBER( K8 ), 0, 1 )</f>
        <v>0</v>
      </c>
      <c r="AB8" s="3156"/>
      <c r="AC8" s="3160"/>
      <c r="AD8" s="3125"/>
      <c r="AE8" s="2922" t="s">
        <v>1614</v>
      </c>
      <c r="AF8" s="361" t="s">
        <v>1616</v>
      </c>
      <c r="AG8" s="361" t="s">
        <v>1617</v>
      </c>
      <c r="AH8" s="361" t="s">
        <v>1618</v>
      </c>
      <c r="AI8" s="361" t="s">
        <v>1619</v>
      </c>
      <c r="AJ8" s="361" t="s">
        <v>1620</v>
      </c>
      <c r="AK8" s="361" t="s">
        <v>1621</v>
      </c>
      <c r="AL8" s="361" t="s">
        <v>1622</v>
      </c>
      <c r="AM8" s="249" t="s">
        <v>1623</v>
      </c>
    </row>
    <row r="9" spans="1:39" ht="16.5" customHeight="1" thickTop="1" thickBot="1">
      <c r="A9" s="171"/>
      <c r="B9" s="362"/>
      <c r="C9" s="362"/>
      <c r="D9" s="362"/>
      <c r="E9" s="293"/>
      <c r="F9" s="292"/>
      <c r="G9" s="292"/>
      <c r="H9" s="292"/>
      <c r="I9" s="292"/>
      <c r="J9" s="292"/>
      <c r="K9" s="293"/>
      <c r="L9" s="293"/>
      <c r="M9" s="171"/>
      <c r="N9" s="218"/>
      <c r="O9" s="171"/>
      <c r="P9" s="171"/>
      <c r="Q9" s="171"/>
      <c r="R9" s="3161"/>
      <c r="S9" s="220"/>
      <c r="T9" s="3160"/>
      <c r="U9" s="207"/>
      <c r="V9" s="3156"/>
      <c r="W9" s="3156"/>
      <c r="X9" s="3156"/>
      <c r="Y9" s="3156"/>
      <c r="Z9" s="3156"/>
      <c r="AA9" s="3156"/>
      <c r="AB9" s="3156"/>
      <c r="AC9" s="3160"/>
      <c r="AD9" s="3125"/>
      <c r="AE9" s="362"/>
      <c r="AF9" s="293"/>
      <c r="AG9" s="292"/>
      <c r="AH9" s="292"/>
      <c r="AI9" s="292"/>
      <c r="AJ9" s="292"/>
      <c r="AK9" s="292"/>
      <c r="AL9" s="293"/>
      <c r="AM9" s="293"/>
    </row>
    <row r="10" spans="1:39" ht="16.5" customHeight="1">
      <c r="A10" s="171"/>
      <c r="B10" s="2919" t="s">
        <v>1624</v>
      </c>
      <c r="C10" s="213" t="s">
        <v>688</v>
      </c>
      <c r="D10" s="213">
        <v>3</v>
      </c>
      <c r="E10" s="363">
        <f>IFERROR(('2C'!E14 + '2C'!E31+'2C'!E32) * -1,0)</f>
        <v>-197.292</v>
      </c>
      <c r="F10" s="215">
        <f>IFERROR(('2C'!F14 + '2C'!F31+'2C'!F32) * -1,0)</f>
        <v>0</v>
      </c>
      <c r="G10" s="214">
        <v>-85.709000000000003</v>
      </c>
      <c r="H10" s="214">
        <v>-538.84100000000001</v>
      </c>
      <c r="I10" s="214">
        <v>-727.62900000000002</v>
      </c>
      <c r="J10" s="214">
        <v>-91.215000000000003</v>
      </c>
      <c r="K10" s="214">
        <v>-2.8460000000000001</v>
      </c>
      <c r="L10" s="366">
        <f>IFERROR(SUM(E10:K10),0)</f>
        <v>-1643.5319999999999</v>
      </c>
      <c r="M10" s="171"/>
      <c r="N10" s="217" t="s">
        <v>1625</v>
      </c>
      <c r="O10" s="173"/>
      <c r="P10" s="219"/>
      <c r="Q10" s="171"/>
      <c r="R10" s="3161"/>
      <c r="S10" s="220">
        <f>IF( SUM( U10:AB10 ) = 0, 0, $U$5 )</f>
        <v>0</v>
      </c>
      <c r="T10" s="3160"/>
      <c r="U10" s="207"/>
      <c r="V10" s="3156"/>
      <c r="W10" s="221">
        <f t="shared" ref="W10" si="7" xml:space="preserve"> IF( ISNUMBER( G10 ), 0, 1 )</f>
        <v>0</v>
      </c>
      <c r="X10" s="221">
        <f t="shared" ref="X10" si="8" xml:space="preserve"> IF( ISNUMBER( H10 ), 0, 1 )</f>
        <v>0</v>
      </c>
      <c r="Y10" s="221">
        <f t="shared" ref="Y10" si="9" xml:space="preserve"> IF( ISNUMBER( I10 ), 0, 1 )</f>
        <v>0</v>
      </c>
      <c r="Z10" s="221">
        <f t="shared" ref="Z10" si="10" xml:space="preserve"> IF( ISNUMBER( J10 ), 0, 1 )</f>
        <v>0</v>
      </c>
      <c r="AA10" s="221">
        <f t="shared" ref="AA10" si="11" xml:space="preserve"> IF( ISNUMBER( K10 ), 0, 1 )</f>
        <v>0</v>
      </c>
      <c r="AB10" s="3156"/>
      <c r="AC10" s="3160"/>
      <c r="AD10" s="3125"/>
      <c r="AE10" s="2919" t="s">
        <v>1624</v>
      </c>
      <c r="AF10" s="363" t="s">
        <v>1626</v>
      </c>
      <c r="AG10" s="215" t="s">
        <v>1627</v>
      </c>
      <c r="AH10" s="364" t="s">
        <v>1628</v>
      </c>
      <c r="AI10" s="364" t="s">
        <v>1629</v>
      </c>
      <c r="AJ10" s="364" t="s">
        <v>1630</v>
      </c>
      <c r="AK10" s="364" t="s">
        <v>1631</v>
      </c>
      <c r="AL10" s="365" t="s">
        <v>1632</v>
      </c>
      <c r="AM10" s="366" t="s">
        <v>1633</v>
      </c>
    </row>
    <row r="11" spans="1:39" ht="16.5" customHeight="1">
      <c r="A11" s="171"/>
      <c r="B11" s="2917" t="s">
        <v>1634</v>
      </c>
      <c r="C11" s="222" t="s">
        <v>688</v>
      </c>
      <c r="D11" s="222">
        <v>3</v>
      </c>
      <c r="E11" s="367">
        <f>IFERROR('2C'!E27,0) * -1</f>
        <v>-4.7030000000000003</v>
      </c>
      <c r="F11" s="367">
        <f>IFERROR('2C'!F27,0) * -1</f>
        <v>0</v>
      </c>
      <c r="G11" s="224">
        <f>IFERROR(G12 - G10,0)</f>
        <v>-0.99699999999999989</v>
      </c>
      <c r="H11" s="224">
        <f>IFERROR(H12 - H10,0)</f>
        <v>-11.859000000000037</v>
      </c>
      <c r="I11" s="224">
        <f>IFERROR(I12 - I10,0)</f>
        <v>13.158000000000015</v>
      </c>
      <c r="J11" s="224">
        <f t="shared" ref="J11:K11" si="12">IFERROR(J12 - J10,0)</f>
        <v>4.4010000000000247</v>
      </c>
      <c r="K11" s="246">
        <f t="shared" si="12"/>
        <v>0</v>
      </c>
      <c r="L11" s="368">
        <f>IFERROR(SUM(E11:K11),0)</f>
        <v>3.5527136788005009E-15</v>
      </c>
      <c r="M11" s="171"/>
      <c r="N11" s="226" t="s">
        <v>1635</v>
      </c>
      <c r="O11" s="173"/>
      <c r="P11" s="227"/>
      <c r="Q11" s="171"/>
      <c r="R11" s="3161"/>
      <c r="S11" s="220"/>
      <c r="T11" s="3160"/>
      <c r="U11" s="207"/>
      <c r="V11" s="3156"/>
      <c r="W11" s="3156"/>
      <c r="X11" s="3156"/>
      <c r="Y11" s="3156"/>
      <c r="Z11" s="3156"/>
      <c r="AA11" s="3156"/>
      <c r="AB11" s="3156"/>
      <c r="AC11" s="3160"/>
      <c r="AD11" s="3125"/>
      <c r="AE11" s="2917" t="s">
        <v>1634</v>
      </c>
      <c r="AF11" s="367" t="s">
        <v>1636</v>
      </c>
      <c r="AG11" s="367" t="s">
        <v>1637</v>
      </c>
      <c r="AH11" s="224" t="s">
        <v>1638</v>
      </c>
      <c r="AI11" s="224" t="s">
        <v>1639</v>
      </c>
      <c r="AJ11" s="224" t="s">
        <v>1640</v>
      </c>
      <c r="AK11" s="224" t="s">
        <v>1641</v>
      </c>
      <c r="AL11" s="246" t="s">
        <v>1642</v>
      </c>
      <c r="AM11" s="368" t="s">
        <v>1643</v>
      </c>
    </row>
    <row r="12" spans="1:39" ht="16.5" customHeight="1" thickBot="1">
      <c r="A12" s="171"/>
      <c r="B12" s="2930" t="s">
        <v>1644</v>
      </c>
      <c r="C12" s="283" t="s">
        <v>688</v>
      </c>
      <c r="D12" s="283">
        <v>3</v>
      </c>
      <c r="E12" s="369">
        <f>IFERROR(SUM(E10:E11),0)</f>
        <v>-201.995</v>
      </c>
      <c r="F12" s="234">
        <f>IFERROR(SUM(F10:F11),0)</f>
        <v>0</v>
      </c>
      <c r="G12" s="234">
        <f>IFERROR('2B'!E23,0) *-1</f>
        <v>-86.706000000000003</v>
      </c>
      <c r="H12" s="234">
        <f>IFERROR('2B'!F23,0) *-1</f>
        <v>-550.70000000000005</v>
      </c>
      <c r="I12" s="234">
        <f>IFERROR('2B'!G23,0) *-1</f>
        <v>-714.471</v>
      </c>
      <c r="J12" s="234">
        <f>IFERROR('2B'!H23,0) *-1</f>
        <v>-86.813999999999979</v>
      </c>
      <c r="K12" s="248">
        <f>IFERROR('2B'!I23,0) *-1</f>
        <v>-2.8460000000000001</v>
      </c>
      <c r="L12" s="370">
        <f>IFERROR(SUM(E12:K12),0)</f>
        <v>-1643.5320000000002</v>
      </c>
      <c r="M12" s="171"/>
      <c r="N12" s="284" t="s">
        <v>1645</v>
      </c>
      <c r="O12" s="171"/>
      <c r="P12" s="238"/>
      <c r="Q12" s="171"/>
      <c r="R12" s="3161"/>
      <c r="S12" s="220"/>
      <c r="T12" s="3160"/>
      <c r="U12" s="207"/>
      <c r="V12" s="3156"/>
      <c r="W12" s="3156"/>
      <c r="X12" s="3156"/>
      <c r="Y12" s="3156"/>
      <c r="Z12" s="3156"/>
      <c r="AA12" s="3156"/>
      <c r="AB12" s="3156"/>
      <c r="AC12" s="3160"/>
      <c r="AD12" s="3125"/>
      <c r="AE12" s="2930" t="s">
        <v>1644</v>
      </c>
      <c r="AF12" s="369" t="s">
        <v>1646</v>
      </c>
      <c r="AG12" s="234" t="s">
        <v>1647</v>
      </c>
      <c r="AH12" s="234" t="s">
        <v>1648</v>
      </c>
      <c r="AI12" s="234" t="s">
        <v>1649</v>
      </c>
      <c r="AJ12" s="234" t="s">
        <v>1650</v>
      </c>
      <c r="AK12" s="234" t="s">
        <v>1651</v>
      </c>
      <c r="AL12" s="248" t="s">
        <v>1652</v>
      </c>
      <c r="AM12" s="370" t="s">
        <v>1653</v>
      </c>
    </row>
    <row r="13" spans="1:39" ht="16.5" customHeight="1" thickTop="1" thickBot="1">
      <c r="A13" s="171"/>
      <c r="B13" s="291"/>
      <c r="C13" s="291"/>
      <c r="D13" s="291"/>
      <c r="E13" s="371"/>
      <c r="F13" s="292"/>
      <c r="G13" s="292"/>
      <c r="H13" s="292"/>
      <c r="I13" s="292"/>
      <c r="J13" s="292"/>
      <c r="K13" s="293"/>
      <c r="L13" s="371"/>
      <c r="M13" s="171"/>
      <c r="N13" s="218"/>
      <c r="O13" s="171"/>
      <c r="P13" s="171"/>
      <c r="Q13" s="171"/>
      <c r="R13" s="3161"/>
      <c r="S13" s="220"/>
      <c r="T13" s="3160"/>
      <c r="U13" s="207"/>
      <c r="V13" s="3156"/>
      <c r="W13" s="3156"/>
      <c r="X13" s="3156"/>
      <c r="Y13" s="3156"/>
      <c r="Z13" s="3156"/>
      <c r="AA13" s="3156"/>
      <c r="AB13" s="3156"/>
      <c r="AC13" s="3160"/>
      <c r="AD13" s="3125"/>
      <c r="AE13" s="291"/>
      <c r="AF13" s="371"/>
      <c r="AG13" s="292"/>
      <c r="AH13" s="292"/>
      <c r="AI13" s="292"/>
      <c r="AJ13" s="292"/>
      <c r="AK13" s="292"/>
      <c r="AL13" s="293"/>
      <c r="AM13" s="371"/>
    </row>
    <row r="14" spans="1:39" ht="16.5" customHeight="1" thickTop="1" thickBot="1">
      <c r="A14" s="171"/>
      <c r="B14" s="2919" t="s">
        <v>1654</v>
      </c>
      <c r="C14" s="213" t="s">
        <v>688</v>
      </c>
      <c r="D14" s="213">
        <v>3</v>
      </c>
      <c r="E14" s="280">
        <f>IFERROR('2D'!E19,0)</f>
        <v>-3.39</v>
      </c>
      <c r="F14" s="280">
        <f>IFERROR('2D'!F19,0)</f>
        <v>0</v>
      </c>
      <c r="G14" s="280">
        <f>IFERROR('2D'!G19,0)</f>
        <v>-9.4920000000000009</v>
      </c>
      <c r="H14" s="280">
        <f>IFERROR('2D'!H19,0)</f>
        <v>-372.24400000000003</v>
      </c>
      <c r="I14" s="280">
        <f>IFERROR('2D'!I19,0)</f>
        <v>-242.71799999999999</v>
      </c>
      <c r="J14" s="280">
        <f>IFERROR('2D'!J19,0)</f>
        <v>-71.322999999999993</v>
      </c>
      <c r="K14" s="280">
        <f>IFERROR('2D'!K19,0)</f>
        <v>-3.5190000000000001</v>
      </c>
      <c r="L14" s="216">
        <f>IFERROR(SUM(E14:K14),0)</f>
        <v>-702.68600000000004</v>
      </c>
      <c r="M14" s="171"/>
      <c r="N14" s="217" t="s">
        <v>1655</v>
      </c>
      <c r="O14" s="173"/>
      <c r="P14" s="219"/>
      <c r="Q14" s="171"/>
      <c r="R14" s="3161"/>
      <c r="S14" s="220"/>
      <c r="T14" s="3160"/>
      <c r="U14" s="207"/>
      <c r="V14" s="3156"/>
      <c r="W14" s="3156"/>
      <c r="X14" s="3156"/>
      <c r="Y14" s="3156"/>
      <c r="Z14" s="3156"/>
      <c r="AA14" s="3156"/>
      <c r="AB14" s="3156"/>
      <c r="AC14" s="3160"/>
      <c r="AD14" s="3125"/>
      <c r="AE14" s="2919" t="s">
        <v>1654</v>
      </c>
      <c r="AF14" s="280" t="s">
        <v>767</v>
      </c>
      <c r="AG14" s="280" t="s">
        <v>767</v>
      </c>
      <c r="AH14" s="280" t="s">
        <v>767</v>
      </c>
      <c r="AI14" s="280" t="s">
        <v>767</v>
      </c>
      <c r="AJ14" s="280" t="s">
        <v>767</v>
      </c>
      <c r="AK14" s="280" t="s">
        <v>767</v>
      </c>
      <c r="AL14" s="280" t="s">
        <v>767</v>
      </c>
      <c r="AM14" s="216" t="s">
        <v>1656</v>
      </c>
    </row>
    <row r="15" spans="1:39" ht="16.5" customHeight="1" thickTop="1" thickBot="1">
      <c r="A15" s="171"/>
      <c r="B15" s="2930" t="s">
        <v>1657</v>
      </c>
      <c r="C15" s="283" t="s">
        <v>688</v>
      </c>
      <c r="D15" s="283">
        <v>3</v>
      </c>
      <c r="E15" s="373">
        <f>IFERROR('2O'!E19,0)</f>
        <v>-22.896999999999998</v>
      </c>
      <c r="F15" s="373">
        <f>IFERROR('2O'!F19,0)</f>
        <v>0</v>
      </c>
      <c r="G15" s="373">
        <f>IFERROR('2O'!G19,0)</f>
        <v>-0.08</v>
      </c>
      <c r="H15" s="373">
        <f>IFERROR('2O'!H19,0)</f>
        <v>-7.6269999999999998</v>
      </c>
      <c r="I15" s="373">
        <f>IFERROR('2O'!I19,0)</f>
        <v>-38.433999999999997</v>
      </c>
      <c r="J15" s="373">
        <f>IFERROR('2O'!J19,0)</f>
        <v>-0.126</v>
      </c>
      <c r="K15" s="373">
        <f>IFERROR('2O'!K19,0)</f>
        <v>0</v>
      </c>
      <c r="L15" s="235">
        <f>IFERROR(SUM(E15:K15),0)</f>
        <v>-69.164000000000001</v>
      </c>
      <c r="M15" s="171"/>
      <c r="N15" s="284" t="s">
        <v>1658</v>
      </c>
      <c r="O15" s="173"/>
      <c r="P15" s="238"/>
      <c r="Q15" s="171"/>
      <c r="R15" s="3161"/>
      <c r="S15" s="220"/>
      <c r="T15" s="3160"/>
      <c r="U15" s="207"/>
      <c r="V15" s="3156"/>
      <c r="W15" s="3156"/>
      <c r="X15" s="3156"/>
      <c r="Y15" s="3156"/>
      <c r="Z15" s="3156"/>
      <c r="AA15" s="3156"/>
      <c r="AB15" s="3156"/>
      <c r="AC15" s="3160"/>
      <c r="AD15" s="3125"/>
      <c r="AE15" s="2930" t="s">
        <v>1657</v>
      </c>
      <c r="AF15" s="280" t="s">
        <v>767</v>
      </c>
      <c r="AG15" s="280" t="s">
        <v>767</v>
      </c>
      <c r="AH15" s="280" t="s">
        <v>767</v>
      </c>
      <c r="AI15" s="280" t="s">
        <v>767</v>
      </c>
      <c r="AJ15" s="280" t="s">
        <v>767</v>
      </c>
      <c r="AK15" s="280" t="s">
        <v>767</v>
      </c>
      <c r="AL15" s="280" t="s">
        <v>767</v>
      </c>
      <c r="AM15" s="235" t="s">
        <v>1659</v>
      </c>
    </row>
    <row r="16" spans="1:39" ht="16.5" customHeight="1" thickTop="1" thickBot="1">
      <c r="A16" s="171"/>
      <c r="B16" s="291"/>
      <c r="C16" s="291"/>
      <c r="D16" s="291"/>
      <c r="E16" s="292"/>
      <c r="F16" s="292"/>
      <c r="G16" s="292"/>
      <c r="H16" s="292"/>
      <c r="I16" s="292"/>
      <c r="J16" s="292"/>
      <c r="K16" s="293"/>
      <c r="L16" s="292"/>
      <c r="M16" s="171"/>
      <c r="N16" s="218"/>
      <c r="O16" s="171"/>
      <c r="P16" s="171"/>
      <c r="Q16" s="171"/>
      <c r="R16" s="3161"/>
      <c r="S16" s="220"/>
      <c r="T16" s="3160"/>
      <c r="U16" s="207"/>
      <c r="V16" s="3156"/>
      <c r="W16" s="3156"/>
      <c r="X16" s="3156"/>
      <c r="Y16" s="3156"/>
      <c r="Z16" s="3156"/>
      <c r="AA16" s="3156"/>
      <c r="AB16" s="3156"/>
      <c r="AC16" s="3160"/>
      <c r="AD16" s="3125"/>
      <c r="AE16" s="291"/>
      <c r="AF16" s="292"/>
      <c r="AG16" s="292"/>
      <c r="AH16" s="292"/>
      <c r="AI16" s="292"/>
      <c r="AJ16" s="292"/>
      <c r="AK16" s="292"/>
      <c r="AL16" s="293"/>
      <c r="AM16" s="292"/>
    </row>
    <row r="17" spans="1:39" ht="16.5" customHeight="1">
      <c r="A17" s="171"/>
      <c r="B17" s="374" t="s">
        <v>702</v>
      </c>
      <c r="C17" s="297" t="s">
        <v>688</v>
      </c>
      <c r="D17" s="297">
        <v>3</v>
      </c>
      <c r="E17" s="375">
        <v>0.77</v>
      </c>
      <c r="F17" s="375">
        <v>0</v>
      </c>
      <c r="G17" s="375">
        <v>-1.6E-2</v>
      </c>
      <c r="H17" s="375">
        <v>0.73699999999999999</v>
      </c>
      <c r="I17" s="375">
        <v>6.048</v>
      </c>
      <c r="J17" s="375">
        <v>-1.2E-2</v>
      </c>
      <c r="K17" s="375">
        <v>2E-3</v>
      </c>
      <c r="L17" s="376">
        <f>IFERROR(SUM(E17:K17),0)</f>
        <v>7.5289999999999999</v>
      </c>
      <c r="M17" s="171"/>
      <c r="N17" s="300" t="s">
        <v>1660</v>
      </c>
      <c r="O17" s="171"/>
      <c r="P17" s="301"/>
      <c r="Q17" s="171"/>
      <c r="R17" s="3161"/>
      <c r="S17" s="220">
        <f>IF( SUM( U17:AB17 ) = 0, 0, $U$5 )</f>
        <v>0</v>
      </c>
      <c r="T17" s="3160"/>
      <c r="U17" s="221">
        <f t="shared" ref="U17" si="13" xml:space="preserve"> IF( ISNUMBER( E17 ), 0, 1 )</f>
        <v>0</v>
      </c>
      <c r="V17" s="221">
        <f t="shared" ref="V17" si="14" xml:space="preserve"> IF( ISNUMBER( F17 ), 0, 1 )</f>
        <v>0</v>
      </c>
      <c r="W17" s="221">
        <f t="shared" ref="W17" si="15" xml:space="preserve"> IF( ISNUMBER( G17 ), 0, 1 )</f>
        <v>0</v>
      </c>
      <c r="X17" s="221">
        <f t="shared" ref="X17" si="16" xml:space="preserve"> IF( ISNUMBER( H17 ), 0, 1 )</f>
        <v>0</v>
      </c>
      <c r="Y17" s="221">
        <f t="shared" ref="Y17" si="17" xml:space="preserve"> IF( ISNUMBER( I17 ), 0, 1 )</f>
        <v>0</v>
      </c>
      <c r="Z17" s="221">
        <f t="shared" ref="Z17" si="18" xml:space="preserve"> IF( ISNUMBER( J17 ), 0, 1 )</f>
        <v>0</v>
      </c>
      <c r="AA17" s="221">
        <f t="shared" ref="AA17" si="19" xml:space="preserve"> IF( ISNUMBER( K17 ), 0, 1 )</f>
        <v>0</v>
      </c>
      <c r="AB17" s="3156"/>
      <c r="AC17" s="3160"/>
      <c r="AD17" s="3125"/>
      <c r="AE17" s="374" t="s">
        <v>702</v>
      </c>
      <c r="AF17" s="375" t="s">
        <v>1661</v>
      </c>
      <c r="AG17" s="375" t="s">
        <v>1662</v>
      </c>
      <c r="AH17" s="375" t="s">
        <v>1663</v>
      </c>
      <c r="AI17" s="375" t="s">
        <v>1664</v>
      </c>
      <c r="AJ17" s="375" t="s">
        <v>1665</v>
      </c>
      <c r="AK17" s="375" t="s">
        <v>1666</v>
      </c>
      <c r="AL17" s="375" t="s">
        <v>1667</v>
      </c>
      <c r="AM17" s="376" t="s">
        <v>1668</v>
      </c>
    </row>
    <row r="18" spans="1:39" ht="16.5" customHeight="1" thickTop="1" thickBot="1">
      <c r="A18" s="171"/>
      <c r="B18" s="291"/>
      <c r="C18" s="291"/>
      <c r="D18" s="291"/>
      <c r="E18" s="292"/>
      <c r="F18" s="292"/>
      <c r="G18" s="292"/>
      <c r="H18" s="292"/>
      <c r="I18" s="292"/>
      <c r="J18" s="292"/>
      <c r="K18" s="293"/>
      <c r="L18" s="292"/>
      <c r="M18" s="171"/>
      <c r="N18" s="218"/>
      <c r="O18" s="171"/>
      <c r="P18" s="171"/>
      <c r="Q18" s="171"/>
      <c r="R18" s="3161"/>
      <c r="S18" s="220"/>
      <c r="T18" s="3160"/>
      <c r="U18" s="207"/>
      <c r="V18" s="3156"/>
      <c r="W18" s="3156"/>
      <c r="X18" s="3156"/>
      <c r="Y18" s="3156"/>
      <c r="Z18" s="3156"/>
      <c r="AA18" s="3156"/>
      <c r="AB18" s="3156"/>
      <c r="AC18" s="3160"/>
      <c r="AD18" s="3125"/>
      <c r="AE18" s="291"/>
      <c r="AF18" s="292"/>
      <c r="AG18" s="292"/>
      <c r="AH18" s="292"/>
      <c r="AI18" s="292"/>
      <c r="AJ18" s="292"/>
      <c r="AK18" s="292"/>
      <c r="AL18" s="293"/>
      <c r="AM18" s="292"/>
    </row>
    <row r="19" spans="1:39" ht="16.5" customHeight="1" thickTop="1" thickBot="1">
      <c r="A19" s="2387" t="s">
        <v>784</v>
      </c>
      <c r="B19" s="374" t="s">
        <v>709</v>
      </c>
      <c r="C19" s="297" t="s">
        <v>688</v>
      </c>
      <c r="D19" s="297">
        <v>3</v>
      </c>
      <c r="E19" s="311">
        <f>IFERROR(E7+E8+E12+E14+E15+E17,0)</f>
        <v>-98.445000000000007</v>
      </c>
      <c r="F19" s="311">
        <f t="shared" ref="F19:K19" si="20">IFERROR(F7+F8+F12+F14+F15+F17,0)</f>
        <v>0</v>
      </c>
      <c r="G19" s="311">
        <f t="shared" si="20"/>
        <v>28.422000000000008</v>
      </c>
      <c r="H19" s="311">
        <f t="shared" si="20"/>
        <v>144.61899999999989</v>
      </c>
      <c r="I19" s="311">
        <f t="shared" si="20"/>
        <v>38.877000000000237</v>
      </c>
      <c r="J19" s="311">
        <f t="shared" si="20"/>
        <v>54.60600000000003</v>
      </c>
      <c r="K19" s="311">
        <f t="shared" si="20"/>
        <v>45.152000000000001</v>
      </c>
      <c r="L19" s="376">
        <f>IFERROR(SUM(E19:K19),0)</f>
        <v>213.23100000000017</v>
      </c>
      <c r="M19" s="171"/>
      <c r="N19" s="300" t="s">
        <v>1669</v>
      </c>
      <c r="O19" s="171"/>
      <c r="P19" s="301"/>
      <c r="Q19" s="171"/>
      <c r="R19" s="3161"/>
      <c r="S19" s="220"/>
      <c r="T19" s="3160"/>
      <c r="U19" s="207"/>
      <c r="V19" s="3156"/>
      <c r="W19" s="3156"/>
      <c r="X19" s="3156"/>
      <c r="Y19" s="3156"/>
      <c r="Z19" s="3156"/>
      <c r="AA19" s="3156"/>
      <c r="AB19" s="3156"/>
      <c r="AC19" s="3160"/>
      <c r="AD19" s="3125"/>
      <c r="AE19" s="374" t="s">
        <v>709</v>
      </c>
      <c r="AF19" s="311" t="s">
        <v>1670</v>
      </c>
      <c r="AG19" s="311" t="s">
        <v>1671</v>
      </c>
      <c r="AH19" s="311" t="s">
        <v>1672</v>
      </c>
      <c r="AI19" s="311" t="s">
        <v>1673</v>
      </c>
      <c r="AJ19" s="311" t="s">
        <v>1674</v>
      </c>
      <c r="AK19" s="311" t="s">
        <v>1675</v>
      </c>
      <c r="AL19" s="311" t="s">
        <v>1676</v>
      </c>
      <c r="AM19" s="376" t="s">
        <v>1677</v>
      </c>
    </row>
    <row r="20" spans="1:39" ht="16.5" customHeight="1" thickTop="1" thickBot="1">
      <c r="A20" s="171"/>
      <c r="B20" s="286"/>
      <c r="C20" s="286"/>
      <c r="D20" s="286"/>
      <c r="E20" s="240"/>
      <c r="F20" s="240"/>
      <c r="G20" s="240"/>
      <c r="H20" s="240"/>
      <c r="I20" s="240"/>
      <c r="J20" s="240"/>
      <c r="K20" s="240"/>
      <c r="L20" s="293"/>
      <c r="M20" s="171"/>
      <c r="N20" s="218"/>
      <c r="O20" s="171"/>
      <c r="P20" s="171"/>
      <c r="Q20" s="171"/>
      <c r="R20" s="3161"/>
      <c r="S20" s="220"/>
      <c r="T20" s="3160"/>
      <c r="U20" s="207"/>
      <c r="V20" s="3156"/>
      <c r="W20" s="3156"/>
      <c r="X20" s="3156"/>
      <c r="Y20" s="3156"/>
      <c r="Z20" s="3156"/>
      <c r="AA20" s="3156"/>
      <c r="AB20" s="3156"/>
      <c r="AC20" s="3160"/>
      <c r="AD20" s="3125"/>
      <c r="AE20" s="286"/>
      <c r="AF20" s="240"/>
      <c r="AG20" s="240"/>
      <c r="AH20" s="240"/>
      <c r="AI20" s="240"/>
      <c r="AJ20" s="240"/>
      <c r="AK20" s="240"/>
      <c r="AL20" s="240"/>
      <c r="AM20" s="293"/>
    </row>
    <row r="21" spans="1:39" ht="16.5" customHeight="1" thickTop="1" thickBot="1">
      <c r="A21" s="171"/>
      <c r="B21" s="319" t="s">
        <v>1678</v>
      </c>
      <c r="C21" s="320"/>
      <c r="D21" s="320"/>
      <c r="E21" s="378"/>
      <c r="F21" s="378"/>
      <c r="G21" s="378"/>
      <c r="H21" s="378"/>
      <c r="I21" s="378"/>
      <c r="J21" s="378"/>
      <c r="K21" s="378"/>
      <c r="L21" s="349"/>
      <c r="M21" s="171"/>
      <c r="N21" s="218"/>
      <c r="O21" s="171"/>
      <c r="P21" s="171"/>
      <c r="Q21" s="171"/>
      <c r="R21" s="3161"/>
      <c r="S21" s="220"/>
      <c r="T21" s="296"/>
      <c r="U21" s="207"/>
      <c r="V21" s="3156"/>
      <c r="W21" s="3156"/>
      <c r="X21" s="3156"/>
      <c r="Y21" s="3156"/>
      <c r="Z21" s="3156"/>
      <c r="AA21" s="3156"/>
      <c r="AB21" s="3156"/>
      <c r="AC21" s="296"/>
      <c r="AD21" s="3125"/>
      <c r="AE21" s="319" t="s">
        <v>1678</v>
      </c>
      <c r="AF21" s="378"/>
      <c r="AG21" s="378"/>
      <c r="AH21" s="378"/>
      <c r="AI21" s="378"/>
      <c r="AJ21" s="378"/>
      <c r="AK21" s="378"/>
      <c r="AL21" s="378"/>
      <c r="AM21" s="349"/>
    </row>
    <row r="22" spans="1:39" ht="16.5" customHeight="1" thickTop="1" thickBot="1">
      <c r="A22" s="2387" t="s">
        <v>686</v>
      </c>
      <c r="B22" s="2935" t="s">
        <v>1678</v>
      </c>
      <c r="C22" s="297" t="s">
        <v>688</v>
      </c>
      <c r="D22" s="297">
        <v>3</v>
      </c>
      <c r="E22" s="515"/>
      <c r="F22" s="515"/>
      <c r="G22" s="515"/>
      <c r="H22" s="515"/>
      <c r="I22" s="515"/>
      <c r="J22" s="515"/>
      <c r="K22" s="2295"/>
      <c r="L22" s="379">
        <v>4.7389999999999999</v>
      </c>
      <c r="M22" s="171"/>
      <c r="N22" s="300" t="s">
        <v>1679</v>
      </c>
      <c r="O22" s="171"/>
      <c r="P22" s="380"/>
      <c r="Q22" s="171"/>
      <c r="R22" s="3161"/>
      <c r="S22" s="220">
        <f>IF( SUM( U22:AB22 ) = 0, 0, $U$5 )</f>
        <v>0</v>
      </c>
      <c r="T22" s="296"/>
      <c r="U22" s="207"/>
      <c r="V22" s="3156"/>
      <c r="W22" s="3156"/>
      <c r="X22" s="3156"/>
      <c r="Y22" s="3156"/>
      <c r="Z22" s="3156"/>
      <c r="AA22" s="3156"/>
      <c r="AB22" s="221">
        <f t="shared" ref="AB22" si="21" xml:space="preserve"> IF( ISNUMBER( L22 ), 0, 1 )</f>
        <v>0</v>
      </c>
      <c r="AC22" s="296"/>
      <c r="AD22" s="3125"/>
      <c r="AE22" s="2935" t="s">
        <v>1678</v>
      </c>
      <c r="AF22" s="515"/>
      <c r="AG22" s="515"/>
      <c r="AH22" s="515"/>
      <c r="AI22" s="515"/>
      <c r="AJ22" s="515"/>
      <c r="AK22" s="515"/>
      <c r="AL22" s="2295"/>
      <c r="AM22" s="379" t="s">
        <v>1680</v>
      </c>
    </row>
    <row r="23" spans="1:39" ht="16.5" customHeight="1" thickTop="1">
      <c r="A23" s="171"/>
      <c r="B23" s="171"/>
      <c r="C23" s="171"/>
      <c r="D23" s="171"/>
      <c r="E23" s="171"/>
      <c r="F23" s="171"/>
      <c r="G23" s="171"/>
      <c r="H23" s="171"/>
      <c r="I23" s="171"/>
      <c r="J23" s="171"/>
      <c r="K23" s="171"/>
      <c r="L23" s="171"/>
      <c r="M23" s="171"/>
      <c r="N23" s="171"/>
      <c r="O23" s="171"/>
      <c r="P23" s="3125"/>
      <c r="Q23" s="2387" t="s">
        <v>826</v>
      </c>
      <c r="R23" s="3125"/>
      <c r="S23" s="220"/>
      <c r="T23" s="287"/>
      <c r="U23" s="3157"/>
      <c r="V23" s="3156"/>
      <c r="W23" s="3156"/>
      <c r="X23" s="3156"/>
      <c r="Y23" s="3156"/>
      <c r="Z23" s="3156"/>
      <c r="AA23" s="3156"/>
      <c r="AB23" s="3156"/>
      <c r="AC23" s="287"/>
      <c r="AD23" s="3125"/>
      <c r="AE23" s="3125"/>
      <c r="AF23" s="3125"/>
      <c r="AG23" s="3125"/>
      <c r="AH23" s="3125"/>
      <c r="AI23" s="3125"/>
      <c r="AJ23" s="3125"/>
      <c r="AK23" s="3125"/>
      <c r="AL23" s="3125"/>
      <c r="AM23" s="2854" t="s">
        <v>827</v>
      </c>
    </row>
    <row r="24" spans="1:39" ht="16.5" customHeight="1">
      <c r="A24" s="171"/>
      <c r="B24" s="171"/>
      <c r="C24" s="171"/>
      <c r="D24" s="171"/>
      <c r="E24" s="171"/>
      <c r="F24" s="171"/>
      <c r="G24" s="171"/>
      <c r="H24" s="171"/>
      <c r="I24" s="171"/>
      <c r="J24" s="171"/>
      <c r="K24" s="171"/>
      <c r="L24" s="171"/>
      <c r="M24" s="171"/>
      <c r="N24" s="171"/>
      <c r="O24" s="171"/>
      <c r="P24" s="171"/>
      <c r="Q24" s="171"/>
      <c r="R24" s="3125"/>
      <c r="S24" s="314"/>
      <c r="T24" s="3155"/>
      <c r="U24" s="207"/>
      <c r="V24" s="3156"/>
      <c r="W24" s="3156"/>
      <c r="X24" s="3156"/>
      <c r="Y24" s="3156"/>
      <c r="Z24" s="3156"/>
      <c r="AA24" s="3156"/>
      <c r="AB24" s="3156"/>
      <c r="AC24" s="3155"/>
      <c r="AD24" s="3125"/>
      <c r="AE24" s="3125"/>
      <c r="AF24" s="3125"/>
      <c r="AG24" s="3125"/>
      <c r="AH24" s="3125"/>
      <c r="AI24" s="3125"/>
      <c r="AJ24" s="3125"/>
      <c r="AK24" s="3125"/>
      <c r="AL24" s="3125"/>
      <c r="AM24" s="3125"/>
    </row>
    <row r="25" spans="1:39" ht="16.5" customHeight="1">
      <c r="A25" s="171"/>
      <c r="B25" s="171"/>
      <c r="C25" s="171"/>
      <c r="D25" s="171"/>
      <c r="E25" s="171"/>
      <c r="F25" s="171"/>
      <c r="G25" s="171"/>
      <c r="H25" s="171"/>
      <c r="I25" s="171"/>
      <c r="J25" s="171"/>
      <c r="K25" s="171"/>
      <c r="L25" s="171"/>
      <c r="M25" s="171"/>
      <c r="N25" s="171"/>
      <c r="O25" s="171"/>
      <c r="P25" s="171"/>
      <c r="Q25" s="171"/>
      <c r="R25" s="3125"/>
      <c r="S25" s="314"/>
      <c r="T25" s="3155"/>
      <c r="U25" s="207"/>
      <c r="V25" s="207"/>
      <c r="W25" s="207"/>
      <c r="X25" s="207"/>
      <c r="Y25" s="207"/>
      <c r="Z25" s="207"/>
      <c r="AA25" s="207"/>
      <c r="AB25" s="207"/>
      <c r="AC25" s="3155"/>
      <c r="AD25" s="3125"/>
      <c r="AE25" s="3125"/>
      <c r="AF25" s="3125"/>
      <c r="AG25" s="3125"/>
      <c r="AH25" s="3125"/>
      <c r="AI25" s="3125"/>
      <c r="AJ25" s="3125"/>
      <c r="AK25" s="3125"/>
      <c r="AL25" s="3125"/>
      <c r="AM25" s="3125"/>
    </row>
    <row r="26" spans="1:39" ht="16.5" customHeight="1">
      <c r="A26" s="171"/>
      <c r="B26" s="171"/>
      <c r="C26" s="171"/>
      <c r="D26" s="171"/>
      <c r="E26" s="171"/>
      <c r="F26" s="171"/>
      <c r="G26" s="171"/>
      <c r="H26" s="171"/>
      <c r="I26" s="171"/>
      <c r="J26" s="171"/>
      <c r="K26" s="171"/>
      <c r="L26" s="171"/>
      <c r="M26" s="171"/>
      <c r="N26" s="171"/>
      <c r="O26" s="171"/>
      <c r="P26" s="171"/>
      <c r="Q26" s="171"/>
      <c r="R26" s="3125"/>
      <c r="S26" s="3125"/>
      <c r="T26" s="3155"/>
      <c r="U26" s="207"/>
      <c r="V26" s="207"/>
      <c r="W26" s="207"/>
      <c r="X26" s="207"/>
      <c r="Y26" s="207"/>
      <c r="Z26" s="207"/>
      <c r="AA26" s="207"/>
      <c r="AB26" s="207"/>
      <c r="AC26" s="3155"/>
      <c r="AD26" s="3125"/>
      <c r="AE26" s="3125"/>
      <c r="AF26" s="3125"/>
      <c r="AG26" s="3125"/>
      <c r="AH26" s="3125"/>
      <c r="AI26" s="3125"/>
      <c r="AJ26" s="3125"/>
      <c r="AK26" s="3125"/>
      <c r="AL26" s="3125"/>
      <c r="AM26" s="3125"/>
    </row>
    <row r="27" spans="1:39" ht="16.5" customHeight="1">
      <c r="A27" s="171"/>
      <c r="B27" s="171"/>
      <c r="C27" s="171"/>
      <c r="D27" s="171"/>
      <c r="E27" s="171"/>
      <c r="F27" s="171"/>
      <c r="G27" s="171"/>
      <c r="H27" s="171"/>
      <c r="I27" s="171"/>
      <c r="J27" s="171"/>
      <c r="K27" s="171"/>
      <c r="L27" s="171"/>
      <c r="M27" s="171"/>
      <c r="N27" s="171"/>
      <c r="O27" s="171"/>
      <c r="P27" s="171"/>
      <c r="Q27" s="171"/>
      <c r="R27" s="3125"/>
      <c r="S27" s="3125"/>
      <c r="T27" s="3155"/>
      <c r="U27" s="207"/>
      <c r="V27" s="207"/>
      <c r="W27" s="207"/>
      <c r="X27" s="207"/>
      <c r="Y27" s="207"/>
      <c r="Z27" s="207"/>
      <c r="AA27" s="207"/>
      <c r="AB27" s="207"/>
      <c r="AC27" s="3155"/>
      <c r="AD27" s="3125"/>
      <c r="AE27" s="3125"/>
      <c r="AF27" s="3125"/>
      <c r="AG27" s="3125"/>
      <c r="AH27" s="3125"/>
      <c r="AI27" s="3125"/>
      <c r="AJ27" s="3125"/>
      <c r="AK27" s="3125"/>
      <c r="AL27" s="3125"/>
      <c r="AM27" s="312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8"/>
  <sheetViews>
    <sheetView topLeftCell="B12" zoomScale="62" workbookViewId="0">
      <selection activeCell="I46" sqref="I46"/>
    </sheetView>
  </sheetViews>
  <sheetFormatPr defaultColWidth="8.58203125" defaultRowHeight="14"/>
  <cols>
    <col min="1" max="1" width="11.5" style="189" hidden="1" customWidth="1"/>
    <col min="2" max="2" width="59.1640625" style="195" customWidth="1"/>
    <col min="3" max="3" width="5.5" style="189" bestFit="1" customWidth="1"/>
    <col min="4" max="4" width="4.6640625" style="189" bestFit="1" customWidth="1"/>
    <col min="5" max="5" width="15.58203125" style="189" bestFit="1" customWidth="1"/>
    <col min="6" max="6" width="15.1640625" style="189" bestFit="1" customWidth="1"/>
    <col min="7" max="7" width="20.58203125" style="189" bestFit="1" customWidth="1"/>
    <col min="8" max="8" width="12.5" style="189" bestFit="1" customWidth="1"/>
    <col min="9" max="9" width="16.6640625" style="189" bestFit="1" customWidth="1"/>
    <col min="10" max="10" width="11.6640625" style="189" customWidth="1"/>
    <col min="11" max="11" width="15.1640625" style="189" customWidth="1"/>
    <col min="12" max="12" width="15.6640625" style="416" bestFit="1" customWidth="1"/>
    <col min="13" max="13" width="15.5" style="189" customWidth="1"/>
    <col min="14" max="14" width="26" style="189" customWidth="1"/>
    <col min="15" max="15" width="9" style="189" hidden="1" customWidth="1"/>
    <col min="16" max="16" width="1.58203125" style="189" customWidth="1"/>
    <col min="17" max="17" width="25.08203125" style="204" customWidth="1"/>
    <col min="18" max="18" width="1.58203125" style="200" customWidth="1"/>
    <col min="19" max="24" width="8.08203125" style="200" hidden="1" customWidth="1"/>
    <col min="25" max="25" width="1.58203125" style="200" hidden="1" customWidth="1"/>
    <col min="26" max="26" width="1.58203125" style="189" customWidth="1"/>
    <col min="27" max="27" width="3.1640625" style="189" hidden="1" customWidth="1"/>
    <col min="28" max="28" width="1.58203125" style="189" hidden="1" customWidth="1"/>
    <col min="29" max="29" width="1.58203125" style="189" customWidth="1"/>
    <col min="30" max="30" width="84.08203125" style="195" customWidth="1"/>
    <col min="31" max="31" width="14.6640625" style="189" customWidth="1"/>
    <col min="32" max="33" width="12.08203125" style="189" customWidth="1"/>
    <col min="34" max="34" width="15.08203125" style="189" customWidth="1"/>
    <col min="35" max="36" width="12.08203125" style="189" customWidth="1"/>
    <col min="37" max="37" width="1.58203125" style="189" customWidth="1"/>
    <col min="38" max="16384" width="8.58203125" style="189"/>
  </cols>
  <sheetData>
    <row r="1" spans="1:36" s="315" customFormat="1" ht="22.5">
      <c r="B1" s="3319" t="s">
        <v>1681</v>
      </c>
      <c r="C1" s="3319"/>
      <c r="D1" s="3319"/>
      <c r="E1" s="3319"/>
      <c r="F1" s="3319"/>
      <c r="G1" s="3319"/>
      <c r="H1" s="3319"/>
      <c r="I1" s="3319"/>
      <c r="J1" s="3319"/>
      <c r="K1" s="270"/>
      <c r="L1" s="197"/>
      <c r="P1" s="271"/>
      <c r="Q1" s="3156"/>
      <c r="R1" s="3160"/>
      <c r="S1" s="3155"/>
      <c r="T1" s="3155"/>
      <c r="U1" s="3155"/>
      <c r="V1" s="3155"/>
      <c r="W1" s="3155"/>
      <c r="X1" s="3155"/>
      <c r="Y1" s="3160"/>
      <c r="AB1" s="271"/>
      <c r="AD1" s="382" t="s">
        <v>667</v>
      </c>
    </row>
    <row r="2" spans="1:36" s="315" customFormat="1" ht="22.5">
      <c r="B2" s="3319" t="str">
        <f>SelectCompany!B4</f>
        <v>Thames Water</v>
      </c>
      <c r="C2" s="3319"/>
      <c r="D2" s="3319"/>
      <c r="E2" s="3319"/>
      <c r="F2" s="3319"/>
      <c r="G2" s="3319"/>
      <c r="H2" s="3319"/>
      <c r="I2" s="3319"/>
      <c r="J2" s="3319"/>
      <c r="K2" s="270"/>
      <c r="L2" s="197"/>
      <c r="P2" s="271"/>
      <c r="Q2" s="3156"/>
      <c r="R2" s="3160"/>
      <c r="S2" s="3155"/>
      <c r="T2" s="3155"/>
      <c r="U2" s="3155"/>
      <c r="V2" s="3155"/>
      <c r="W2" s="3155"/>
      <c r="X2" s="3155"/>
      <c r="Y2" s="3160"/>
      <c r="AB2" s="271"/>
      <c r="AD2" s="382"/>
    </row>
    <row r="3" spans="1:36" ht="19">
      <c r="A3" s="3125"/>
      <c r="B3" s="3320" t="s">
        <v>1682</v>
      </c>
      <c r="C3" s="3321"/>
      <c r="D3" s="3321"/>
      <c r="E3" s="3321"/>
      <c r="F3" s="3321"/>
      <c r="G3" s="3321"/>
      <c r="H3" s="3321"/>
      <c r="I3" s="3321"/>
      <c r="J3" s="3321"/>
      <c r="K3" s="3321"/>
      <c r="L3" s="3321"/>
      <c r="M3" s="3321"/>
      <c r="N3" s="3321"/>
      <c r="O3" s="3125"/>
      <c r="P3" s="273"/>
      <c r="Q3" s="202" t="s">
        <v>669</v>
      </c>
      <c r="R3" s="3160"/>
      <c r="S3" s="3155"/>
      <c r="T3" s="3155"/>
      <c r="U3" s="3155"/>
      <c r="V3" s="3155"/>
      <c r="W3" s="3155"/>
      <c r="X3" s="3155"/>
      <c r="Y3" s="3160"/>
      <c r="Z3" s="3125"/>
      <c r="AA3" s="3125"/>
      <c r="AB3" s="273"/>
      <c r="AC3" s="3125"/>
      <c r="AD3" s="3372" t="s">
        <v>1682</v>
      </c>
      <c r="AE3" s="3373"/>
      <c r="AF3" s="3373"/>
      <c r="AG3" s="3373"/>
      <c r="AH3" s="3373"/>
      <c r="AI3" s="3373"/>
      <c r="AJ3" s="3373"/>
    </row>
    <row r="4" spans="1:36" ht="19.5" thickBot="1">
      <c r="A4" s="3125"/>
      <c r="B4" s="383"/>
      <c r="C4" s="383"/>
      <c r="D4" s="383"/>
      <c r="E4" s="383"/>
      <c r="F4" s="383"/>
      <c r="G4" s="383"/>
      <c r="H4" s="383"/>
      <c r="I4" s="383"/>
      <c r="J4" s="383"/>
      <c r="K4" s="383"/>
      <c r="L4" s="383"/>
      <c r="M4" s="3125"/>
      <c r="N4" s="3125"/>
      <c r="O4" s="3125"/>
      <c r="P4" s="3159"/>
      <c r="Q4" s="3156"/>
      <c r="R4" s="3160"/>
      <c r="S4" s="3326" t="s">
        <v>670</v>
      </c>
      <c r="T4" s="3326"/>
      <c r="U4" s="3326"/>
      <c r="V4" s="3326"/>
      <c r="W4" s="3326"/>
      <c r="X4" s="3326"/>
      <c r="Y4" s="3160"/>
      <c r="Z4" s="3125"/>
      <c r="AA4" s="3125"/>
      <c r="AB4" s="3159"/>
      <c r="AC4" s="3125"/>
      <c r="AD4" s="383"/>
      <c r="AE4" s="383"/>
      <c r="AF4" s="383"/>
      <c r="AG4" s="383"/>
      <c r="AH4" s="383"/>
      <c r="AI4" s="383"/>
      <c r="AJ4" s="383"/>
    </row>
    <row r="5" spans="1:36" ht="47.5" thickTop="1" thickBot="1">
      <c r="A5" s="2248" t="s">
        <v>680</v>
      </c>
      <c r="B5" s="2975" t="s">
        <v>671</v>
      </c>
      <c r="C5" s="2976" t="s">
        <v>672</v>
      </c>
      <c r="D5" s="2976" t="s">
        <v>673</v>
      </c>
      <c r="E5" s="2976" t="s">
        <v>1604</v>
      </c>
      <c r="F5" s="2976" t="s">
        <v>1605</v>
      </c>
      <c r="G5" s="2976" t="s">
        <v>1606</v>
      </c>
      <c r="H5" s="2976" t="s">
        <v>1607</v>
      </c>
      <c r="I5" s="2976" t="s">
        <v>1608</v>
      </c>
      <c r="J5" s="2977" t="s">
        <v>902</v>
      </c>
      <c r="K5" s="357"/>
      <c r="L5" s="358" t="s">
        <v>677</v>
      </c>
      <c r="M5" s="171"/>
      <c r="N5" s="2952" t="s">
        <v>678</v>
      </c>
      <c r="O5" s="171"/>
      <c r="P5" s="3159"/>
      <c r="Q5" s="3156"/>
      <c r="R5" s="3160"/>
      <c r="S5" s="206"/>
      <c r="T5" s="207"/>
      <c r="U5" s="207" t="s">
        <v>679</v>
      </c>
      <c r="V5" s="207"/>
      <c r="W5" s="207"/>
      <c r="X5" s="207"/>
      <c r="Y5" s="3160"/>
      <c r="Z5" s="3125"/>
      <c r="AA5" s="3125"/>
      <c r="AB5" s="3159"/>
      <c r="AC5" s="3125"/>
      <c r="AD5" s="2975" t="s">
        <v>671</v>
      </c>
      <c r="AE5" s="2976" t="s">
        <v>1604</v>
      </c>
      <c r="AF5" s="2976" t="s">
        <v>1605</v>
      </c>
      <c r="AG5" s="2976" t="s">
        <v>1606</v>
      </c>
      <c r="AH5" s="2976" t="s">
        <v>1607</v>
      </c>
      <c r="AI5" s="2976" t="s">
        <v>1683</v>
      </c>
      <c r="AJ5" s="2977" t="s">
        <v>902</v>
      </c>
    </row>
    <row r="6" spans="1:36" ht="16.5" thickTop="1" thickBot="1">
      <c r="A6" s="2394" t="s">
        <v>684</v>
      </c>
      <c r="B6" s="3162"/>
      <c r="C6" s="203"/>
      <c r="D6" s="203"/>
      <c r="E6" s="384"/>
      <c r="F6" s="384"/>
      <c r="G6" s="384"/>
      <c r="H6" s="384"/>
      <c r="I6" s="384"/>
      <c r="J6" s="357"/>
      <c r="K6" s="357"/>
      <c r="L6" s="171"/>
      <c r="M6" s="171"/>
      <c r="N6" s="171"/>
      <c r="O6" s="171"/>
      <c r="P6" s="3159"/>
      <c r="Q6" s="3156"/>
      <c r="R6" s="3160"/>
      <c r="S6" s="3125"/>
      <c r="T6" s="3125"/>
      <c r="U6" s="3125"/>
      <c r="V6" s="3125"/>
      <c r="W6" s="3125"/>
      <c r="X6" s="3125"/>
      <c r="Y6" s="3160"/>
      <c r="Z6" s="3125"/>
      <c r="AA6" s="3125"/>
      <c r="AB6" s="3159"/>
      <c r="AC6" s="3125"/>
      <c r="AD6" s="203"/>
      <c r="AE6" s="2856" t="s">
        <v>831</v>
      </c>
      <c r="AF6" s="384"/>
      <c r="AG6" s="384"/>
      <c r="AH6" s="384"/>
      <c r="AI6" s="384"/>
      <c r="AJ6" s="357"/>
    </row>
    <row r="7" spans="1:36" ht="16.5" thickTop="1" thickBot="1">
      <c r="A7" s="171"/>
      <c r="B7" s="319" t="s">
        <v>1684</v>
      </c>
      <c r="C7" s="320"/>
      <c r="D7" s="320"/>
      <c r="E7" s="385"/>
      <c r="F7" s="385"/>
      <c r="G7" s="385"/>
      <c r="H7" s="385"/>
      <c r="I7" s="385"/>
      <c r="J7" s="385"/>
      <c r="K7" s="385"/>
      <c r="L7" s="385"/>
      <c r="M7" s="171"/>
      <c r="N7" s="171"/>
      <c r="O7" s="171"/>
      <c r="P7" s="3159"/>
      <c r="Q7" s="3156"/>
      <c r="R7" s="3160"/>
      <c r="S7" s="3156"/>
      <c r="T7" s="3156"/>
      <c r="U7" s="3156"/>
      <c r="V7" s="3156"/>
      <c r="W7" s="3156"/>
      <c r="X7" s="3156"/>
      <c r="Y7" s="3160"/>
      <c r="Z7" s="3125"/>
      <c r="AA7" s="3125"/>
      <c r="AB7" s="3159"/>
      <c r="AC7" s="3125"/>
      <c r="AD7" s="319" t="s">
        <v>1684</v>
      </c>
      <c r="AE7" s="385"/>
      <c r="AF7" s="385"/>
      <c r="AG7" s="385"/>
      <c r="AH7" s="385"/>
      <c r="AI7" s="385"/>
      <c r="AJ7" s="385"/>
    </row>
    <row r="8" spans="1:36" ht="15.5">
      <c r="A8" s="2394" t="s">
        <v>686</v>
      </c>
      <c r="B8" s="386" t="s">
        <v>1685</v>
      </c>
      <c r="C8" s="387" t="s">
        <v>688</v>
      </c>
      <c r="D8" s="388">
        <v>3</v>
      </c>
      <c r="E8" s="1573">
        <f>IFERROR('4J'!E9,0)</f>
        <v>26.713000000000001</v>
      </c>
      <c r="F8" s="1574">
        <f>IFERROR(SUM('4J'!F9:I9),0)</f>
        <v>78.198000000000008</v>
      </c>
      <c r="G8" s="1574">
        <f>IFERROR(SUM('4K'!E10:I10),0)</f>
        <v>133.05799999999999</v>
      </c>
      <c r="H8" s="2489">
        <f>IFERROR(SUM('4K'!J10:L10),0)</f>
        <v>-15.91</v>
      </c>
      <c r="I8" s="2497">
        <v>0</v>
      </c>
      <c r="J8" s="2492">
        <f t="shared" ref="J8:J16" si="0">IFERROR(SUM(E8:I8),0)</f>
        <v>222.059</v>
      </c>
      <c r="K8" s="392"/>
      <c r="L8" s="2015" t="s">
        <v>1686</v>
      </c>
      <c r="M8" s="171"/>
      <c r="N8" s="219"/>
      <c r="O8" s="171"/>
      <c r="P8" s="3159"/>
      <c r="Q8" s="220">
        <f>IF( SUM( S8:X8 ) = 0, 0, $U$5 )</f>
        <v>0</v>
      </c>
      <c r="R8" s="3160"/>
      <c r="S8" s="207"/>
      <c r="T8" s="207"/>
      <c r="U8" s="207"/>
      <c r="V8" s="207"/>
      <c r="W8" s="221">
        <f t="shared" ref="W8:W15" si="1" xml:space="preserve"> IF( ISNUMBER( I8 ), 0, 1 )</f>
        <v>0</v>
      </c>
      <c r="X8" s="207"/>
      <c r="Y8" s="3160"/>
      <c r="Z8" s="3125"/>
      <c r="AA8" s="3125"/>
      <c r="AB8" s="3159"/>
      <c r="AC8" s="3125"/>
      <c r="AD8" s="2503" t="s">
        <v>1685</v>
      </c>
      <c r="AE8" s="2511" t="s">
        <v>767</v>
      </c>
      <c r="AF8" s="2505" t="s">
        <v>1687</v>
      </c>
      <c r="AG8" s="389" t="s">
        <v>1688</v>
      </c>
      <c r="AH8" s="389" t="s">
        <v>1689</v>
      </c>
      <c r="AI8" s="390" t="s">
        <v>1690</v>
      </c>
      <c r="AJ8" s="391" t="s">
        <v>1691</v>
      </c>
    </row>
    <row r="9" spans="1:36" ht="15.5">
      <c r="A9" s="171"/>
      <c r="B9" s="393" t="s">
        <v>1692</v>
      </c>
      <c r="C9" s="394" t="s">
        <v>688</v>
      </c>
      <c r="D9" s="394">
        <v>3</v>
      </c>
      <c r="E9" s="1575">
        <f>IFERROR('4J'!E10,0)</f>
        <v>-6.2E-2</v>
      </c>
      <c r="F9" s="1576">
        <f>IFERROR(SUM('4J'!F10:I10),0)</f>
        <v>2.7000000000000003E-2</v>
      </c>
      <c r="G9" s="1576">
        <f>IFERROR(SUM('4K'!E11:I11),0)</f>
        <v>0</v>
      </c>
      <c r="H9" s="2490">
        <f>IFERROR(SUM('4K'!J11:L11),0)</f>
        <v>-15.670999999999999</v>
      </c>
      <c r="I9" s="2495">
        <v>0</v>
      </c>
      <c r="J9" s="2493">
        <f t="shared" si="0"/>
        <v>-15.706</v>
      </c>
      <c r="K9" s="392"/>
      <c r="L9" s="2016" t="s">
        <v>1693</v>
      </c>
      <c r="M9" s="171"/>
      <c r="N9" s="227"/>
      <c r="O9" s="171"/>
      <c r="P9" s="3161"/>
      <c r="Q9" s="220">
        <f t="shared" ref="Q9:Q15" si="2">IF( SUM( S9:X9 ) = 0, 0, $U$5 )</f>
        <v>0</v>
      </c>
      <c r="R9" s="3160"/>
      <c r="S9" s="207"/>
      <c r="T9" s="207"/>
      <c r="U9" s="207"/>
      <c r="V9" s="207"/>
      <c r="W9" s="221">
        <f t="shared" si="1"/>
        <v>0</v>
      </c>
      <c r="X9" s="207"/>
      <c r="Y9" s="3160"/>
      <c r="Z9" s="3125"/>
      <c r="AA9" s="3125"/>
      <c r="AB9" s="3161"/>
      <c r="AC9" s="3125"/>
      <c r="AD9" s="2504" t="s">
        <v>1692</v>
      </c>
      <c r="AE9" s="2508" t="s">
        <v>767</v>
      </c>
      <c r="AF9" s="2506" t="s">
        <v>1694</v>
      </c>
      <c r="AG9" s="395" t="s">
        <v>1695</v>
      </c>
      <c r="AH9" s="395" t="s">
        <v>1696</v>
      </c>
      <c r="AI9" s="396" t="s">
        <v>1697</v>
      </c>
      <c r="AJ9" s="397" t="s">
        <v>1698</v>
      </c>
    </row>
    <row r="10" spans="1:36" ht="15.5">
      <c r="A10" s="171"/>
      <c r="B10" s="393" t="s">
        <v>1699</v>
      </c>
      <c r="C10" s="394" t="s">
        <v>688</v>
      </c>
      <c r="D10" s="394">
        <v>3</v>
      </c>
      <c r="E10" s="1576">
        <f>IFERROR(SUM('4J'!E18:E20),0)</f>
        <v>23.574000000000002</v>
      </c>
      <c r="F10" s="1576">
        <f>IFERROR(SUM('4J'!F18:I20),0)</f>
        <v>0</v>
      </c>
      <c r="G10" s="1576">
        <f>IFERROR(SUM('4K'!E19:I21),0)</f>
        <v>10.298999999999999</v>
      </c>
      <c r="H10" s="2490">
        <f>IFERROR(SUM('4K'!J19:L21),0)</f>
        <v>0</v>
      </c>
      <c r="I10" s="2495">
        <v>0</v>
      </c>
      <c r="J10" s="2493">
        <f t="shared" si="0"/>
        <v>33.873000000000005</v>
      </c>
      <c r="K10" s="392"/>
      <c r="L10" s="2016" t="s">
        <v>1700</v>
      </c>
      <c r="M10" s="171"/>
      <c r="N10" s="227"/>
      <c r="O10" s="171"/>
      <c r="P10" s="3161"/>
      <c r="Q10" s="220">
        <f t="shared" si="2"/>
        <v>0</v>
      </c>
      <c r="R10" s="3160"/>
      <c r="S10" s="207"/>
      <c r="T10" s="207"/>
      <c r="U10" s="207"/>
      <c r="V10" s="207"/>
      <c r="W10" s="221">
        <f t="shared" si="1"/>
        <v>0</v>
      </c>
      <c r="X10" s="207"/>
      <c r="Y10" s="3160"/>
      <c r="Z10" s="3125"/>
      <c r="AA10" s="3125"/>
      <c r="AB10" s="3161"/>
      <c r="AC10" s="3125"/>
      <c r="AD10" s="2504" t="s">
        <v>1701</v>
      </c>
      <c r="AE10" s="2509" t="s">
        <v>1702</v>
      </c>
      <c r="AF10" s="2506" t="s">
        <v>1703</v>
      </c>
      <c r="AG10" s="395" t="s">
        <v>1704</v>
      </c>
      <c r="AH10" s="395" t="s">
        <v>1705</v>
      </c>
      <c r="AI10" s="396" t="s">
        <v>1706</v>
      </c>
      <c r="AJ10" s="397" t="s">
        <v>1707</v>
      </c>
    </row>
    <row r="11" spans="1:36" ht="15.5">
      <c r="A11" s="171"/>
      <c r="B11" s="393" t="s">
        <v>1708</v>
      </c>
      <c r="C11" s="398" t="s">
        <v>688</v>
      </c>
      <c r="D11" s="398">
        <v>3</v>
      </c>
      <c r="E11" s="1577">
        <f>IFERROR('4J'!E11,0)</f>
        <v>5.3579999999999997</v>
      </c>
      <c r="F11" s="1576">
        <f>IFERROR(SUM('4J'!F11:I11),0)</f>
        <v>0</v>
      </c>
      <c r="G11" s="1576">
        <f>IFERROR(SUM('4K'!E12:I12),0)</f>
        <v>3.238</v>
      </c>
      <c r="H11" s="2490">
        <f>IFERROR(SUM('4K'!J12:L12),0)</f>
        <v>0</v>
      </c>
      <c r="I11" s="2495">
        <v>0</v>
      </c>
      <c r="J11" s="2493">
        <f t="shared" si="0"/>
        <v>8.5960000000000001</v>
      </c>
      <c r="K11" s="392"/>
      <c r="L11" s="2016" t="s">
        <v>1709</v>
      </c>
      <c r="M11" s="171"/>
      <c r="N11" s="227"/>
      <c r="O11" s="171"/>
      <c r="P11" s="3161"/>
      <c r="Q11" s="220">
        <f t="shared" si="2"/>
        <v>0</v>
      </c>
      <c r="R11" s="3160"/>
      <c r="S11" s="207"/>
      <c r="T11" s="207"/>
      <c r="U11" s="207"/>
      <c r="V11" s="207"/>
      <c r="W11" s="221">
        <f t="shared" si="1"/>
        <v>0</v>
      </c>
      <c r="X11" s="207"/>
      <c r="Y11" s="3160"/>
      <c r="Z11" s="3125"/>
      <c r="AA11" s="3125"/>
      <c r="AB11" s="3161"/>
      <c r="AC11" s="3125"/>
      <c r="AD11" s="2504" t="s">
        <v>1708</v>
      </c>
      <c r="AE11" s="2508" t="s">
        <v>767</v>
      </c>
      <c r="AF11" s="2506" t="s">
        <v>1710</v>
      </c>
      <c r="AG11" s="395" t="s">
        <v>1711</v>
      </c>
      <c r="AH11" s="395" t="s">
        <v>1712</v>
      </c>
      <c r="AI11" s="396" t="s">
        <v>1713</v>
      </c>
      <c r="AJ11" s="397" t="s">
        <v>1714</v>
      </c>
    </row>
    <row r="12" spans="1:36" ht="15.5">
      <c r="A12" s="171"/>
      <c r="B12" s="393" t="s">
        <v>1715</v>
      </c>
      <c r="C12" s="394" t="s">
        <v>688</v>
      </c>
      <c r="D12" s="394">
        <v>3</v>
      </c>
      <c r="E12" s="1577">
        <f>IFERROR('4J'!E12,0)</f>
        <v>0</v>
      </c>
      <c r="F12" s="1576">
        <f>IFERROR(SUM('4J'!F12:I12),0)</f>
        <v>75.343999999999994</v>
      </c>
      <c r="G12" s="1576">
        <f>IFERROR(SUM('4K'!E13:I13),0)</f>
        <v>89.619</v>
      </c>
      <c r="H12" s="2490">
        <f>IFERROR(SUM('4K'!J13:L13),0)</f>
        <v>0</v>
      </c>
      <c r="I12" s="2495">
        <v>0</v>
      </c>
      <c r="J12" s="2493">
        <f t="shared" si="0"/>
        <v>164.96299999999999</v>
      </c>
      <c r="K12" s="399"/>
      <c r="L12" s="2016" t="s">
        <v>1716</v>
      </c>
      <c r="M12" s="171"/>
      <c r="N12" s="227"/>
      <c r="O12" s="171"/>
      <c r="P12" s="3161"/>
      <c r="Q12" s="220">
        <f t="shared" si="2"/>
        <v>0</v>
      </c>
      <c r="R12" s="3160"/>
      <c r="S12" s="207"/>
      <c r="T12" s="207"/>
      <c r="U12" s="207"/>
      <c r="V12" s="207"/>
      <c r="W12" s="221">
        <f t="shared" si="1"/>
        <v>0</v>
      </c>
      <c r="X12" s="207"/>
      <c r="Y12" s="3160"/>
      <c r="Z12" s="3125"/>
      <c r="AA12" s="3125"/>
      <c r="AB12" s="3161"/>
      <c r="AC12" s="3125"/>
      <c r="AD12" s="2504" t="s">
        <v>1715</v>
      </c>
      <c r="AE12" s="2508" t="s">
        <v>767</v>
      </c>
      <c r="AF12" s="2506" t="s">
        <v>1717</v>
      </c>
      <c r="AG12" s="395" t="s">
        <v>1718</v>
      </c>
      <c r="AH12" s="395" t="s">
        <v>1719</v>
      </c>
      <c r="AI12" s="396" t="s">
        <v>1720</v>
      </c>
      <c r="AJ12" s="397" t="s">
        <v>1721</v>
      </c>
    </row>
    <row r="13" spans="1:36" ht="15.5">
      <c r="A13" s="171"/>
      <c r="B13" s="393" t="s">
        <v>1722</v>
      </c>
      <c r="C13" s="394" t="s">
        <v>688</v>
      </c>
      <c r="D13" s="394">
        <v>3</v>
      </c>
      <c r="E13" s="1577">
        <f>IFERROR('4J'!E13,0)</f>
        <v>0</v>
      </c>
      <c r="F13" s="1576">
        <f>IFERROR(SUM('4J'!F13:I13),0)</f>
        <v>0</v>
      </c>
      <c r="G13" s="1576">
        <f>IFERROR(SUM('4K'!E14:I14),0)</f>
        <v>0</v>
      </c>
      <c r="H13" s="2490">
        <f>IFERROR(SUM('4K'!J14:L14),0)</f>
        <v>0</v>
      </c>
      <c r="I13" s="2495">
        <v>0</v>
      </c>
      <c r="J13" s="2493">
        <f t="shared" si="0"/>
        <v>0</v>
      </c>
      <c r="K13" s="399"/>
      <c r="L13" s="2016" t="s">
        <v>1723</v>
      </c>
      <c r="M13" s="171"/>
      <c r="N13" s="227"/>
      <c r="O13" s="171"/>
      <c r="P13" s="3161"/>
      <c r="Q13" s="220">
        <f t="shared" si="2"/>
        <v>0</v>
      </c>
      <c r="R13" s="3160"/>
      <c r="S13" s="207"/>
      <c r="T13" s="207"/>
      <c r="U13" s="207"/>
      <c r="V13" s="207"/>
      <c r="W13" s="221">
        <f t="shared" si="1"/>
        <v>0</v>
      </c>
      <c r="X13" s="207"/>
      <c r="Y13" s="3160"/>
      <c r="Z13" s="3125"/>
      <c r="AA13" s="3125"/>
      <c r="AB13" s="3161"/>
      <c r="AC13" s="3125"/>
      <c r="AD13" s="2504" t="s">
        <v>1722</v>
      </c>
      <c r="AE13" s="2508" t="s">
        <v>767</v>
      </c>
      <c r="AF13" s="2506" t="s">
        <v>1724</v>
      </c>
      <c r="AG13" s="395" t="s">
        <v>1725</v>
      </c>
      <c r="AH13" s="395" t="s">
        <v>1726</v>
      </c>
      <c r="AI13" s="396" t="s">
        <v>1727</v>
      </c>
      <c r="AJ13" s="397" t="s">
        <v>1728</v>
      </c>
    </row>
    <row r="14" spans="1:36" ht="31">
      <c r="A14" s="171"/>
      <c r="B14" s="393" t="s">
        <v>1729</v>
      </c>
      <c r="C14" s="394" t="s">
        <v>688</v>
      </c>
      <c r="D14" s="394">
        <v>3</v>
      </c>
      <c r="E14" s="1578">
        <f>IFERROR(SUM('4J'!E14,'4J'!E23,'4J'!E24,'4J'!E25),0)</f>
        <v>14.884</v>
      </c>
      <c r="F14" s="1576">
        <f>IFERROR(SUM('4J'!F14:I14,'4J'!F23:I25),0)</f>
        <v>267.06100000000004</v>
      </c>
      <c r="G14" s="1576">
        <f>IFERROR(SUM('4K'!E15:I15,'4K'!E24:I26),0)</f>
        <v>389.93</v>
      </c>
      <c r="H14" s="2490">
        <f>IFERROR(SUM('4K'!J15:L15,'4K'!J24:L26),0)</f>
        <v>106.81099999999999</v>
      </c>
      <c r="I14" s="2495">
        <v>2.8460000000000001</v>
      </c>
      <c r="J14" s="2493">
        <f t="shared" si="0"/>
        <v>781.53200000000004</v>
      </c>
      <c r="K14" s="3082"/>
      <c r="L14" s="2016" t="s">
        <v>1730</v>
      </c>
      <c r="M14" s="171"/>
      <c r="N14" s="227"/>
      <c r="O14" s="171"/>
      <c r="P14" s="3161"/>
      <c r="Q14" s="220">
        <f t="shared" si="2"/>
        <v>0</v>
      </c>
      <c r="R14" s="3160"/>
      <c r="S14" s="207"/>
      <c r="T14" s="207"/>
      <c r="U14" s="207"/>
      <c r="V14" s="207"/>
      <c r="W14" s="221">
        <f t="shared" si="1"/>
        <v>0</v>
      </c>
      <c r="X14" s="207"/>
      <c r="Y14" s="3160"/>
      <c r="Z14" s="3125"/>
      <c r="AA14" s="3125"/>
      <c r="AB14" s="3161"/>
      <c r="AC14" s="3125"/>
      <c r="AD14" s="2504" t="s">
        <v>1731</v>
      </c>
      <c r="AE14" s="2510" t="s">
        <v>1732</v>
      </c>
      <c r="AF14" s="2506" t="s">
        <v>1733</v>
      </c>
      <c r="AG14" s="395" t="s">
        <v>1734</v>
      </c>
      <c r="AH14" s="395" t="s">
        <v>1735</v>
      </c>
      <c r="AI14" s="396" t="s">
        <v>1736</v>
      </c>
      <c r="AJ14" s="397" t="s">
        <v>1737</v>
      </c>
    </row>
    <row r="15" spans="1:36" ht="15.5">
      <c r="A15" s="171"/>
      <c r="B15" s="393" t="s">
        <v>1738</v>
      </c>
      <c r="C15" s="398" t="s">
        <v>688</v>
      </c>
      <c r="D15" s="398">
        <v>3</v>
      </c>
      <c r="E15" s="1577">
        <f>IFERROR('4J'!E15,0)</f>
        <v>3.605</v>
      </c>
      <c r="F15" s="1576">
        <f>IFERROR(SUM('4J'!F15:I15),0)</f>
        <v>73.486000000000004</v>
      </c>
      <c r="G15" s="1576">
        <f>IFERROR(SUM('4K'!E16:I16),0)</f>
        <v>49.869</v>
      </c>
      <c r="H15" s="2490">
        <f>IFERROR(SUM('4K'!J16:L16),0)</f>
        <v>0.58799999999999997</v>
      </c>
      <c r="I15" s="2495">
        <v>0</v>
      </c>
      <c r="J15" s="2493">
        <f t="shared" si="0"/>
        <v>127.548</v>
      </c>
      <c r="K15" s="3082"/>
      <c r="L15" s="2017" t="s">
        <v>1739</v>
      </c>
      <c r="M15" s="171"/>
      <c r="N15" s="227"/>
      <c r="O15" s="171"/>
      <c r="P15" s="3161"/>
      <c r="Q15" s="220">
        <f t="shared" si="2"/>
        <v>0</v>
      </c>
      <c r="R15" s="3160"/>
      <c r="S15" s="207"/>
      <c r="T15" s="207"/>
      <c r="U15" s="207"/>
      <c r="V15" s="207"/>
      <c r="W15" s="221">
        <f t="shared" si="1"/>
        <v>0</v>
      </c>
      <c r="X15" s="207"/>
      <c r="Y15" s="3160"/>
      <c r="Z15" s="3125"/>
      <c r="AA15" s="3125"/>
      <c r="AB15" s="3161"/>
      <c r="AC15" s="3125"/>
      <c r="AD15" s="2504" t="s">
        <v>1738</v>
      </c>
      <c r="AE15" s="2508" t="s">
        <v>767</v>
      </c>
      <c r="AF15" s="2506" t="s">
        <v>1740</v>
      </c>
      <c r="AG15" s="395" t="s">
        <v>1741</v>
      </c>
      <c r="AH15" s="395" t="s">
        <v>1742</v>
      </c>
      <c r="AI15" s="396" t="s">
        <v>1743</v>
      </c>
      <c r="AJ15" s="397" t="s">
        <v>1744</v>
      </c>
    </row>
    <row r="16" spans="1:36" ht="16" thickBot="1">
      <c r="A16" s="2394" t="s">
        <v>784</v>
      </c>
      <c r="B16" s="400" t="s">
        <v>1745</v>
      </c>
      <c r="C16" s="401" t="s">
        <v>688</v>
      </c>
      <c r="D16" s="401">
        <v>3</v>
      </c>
      <c r="E16" s="1579">
        <f>IFERROR(SUM(E8:E15), 0)</f>
        <v>74.072000000000003</v>
      </c>
      <c r="F16" s="1579">
        <f>IFERROR(SUM(F8:F15), 0)</f>
        <v>494.11600000000004</v>
      </c>
      <c r="G16" s="1579">
        <f>IFERROR(SUM(G8:G15), 0)</f>
        <v>676.01300000000003</v>
      </c>
      <c r="H16" s="2491">
        <f>IFERROR(SUM(H8:H15), 0)</f>
        <v>75.817999999999984</v>
      </c>
      <c r="I16" s="2498">
        <f>IFERROR(SUM(I8:I15),0)</f>
        <v>2.8460000000000001</v>
      </c>
      <c r="J16" s="2494">
        <f t="shared" si="0"/>
        <v>1322.865</v>
      </c>
      <c r="K16" s="3082"/>
      <c r="L16" s="2018" t="s">
        <v>1746</v>
      </c>
      <c r="M16" s="171"/>
      <c r="N16" s="238"/>
      <c r="O16" s="171"/>
      <c r="P16" s="3161"/>
      <c r="Q16" s="3156"/>
      <c r="R16" s="3160"/>
      <c r="S16" s="207"/>
      <c r="T16" s="207"/>
      <c r="U16" s="207"/>
      <c r="V16" s="207"/>
      <c r="W16" s="207"/>
      <c r="X16" s="207"/>
      <c r="Y16" s="3160"/>
      <c r="Z16" s="3125"/>
      <c r="AA16" s="3125"/>
      <c r="AB16" s="3161"/>
      <c r="AC16" s="3125"/>
      <c r="AD16" s="400" t="s">
        <v>1745</v>
      </c>
      <c r="AE16" s="2507" t="s">
        <v>1747</v>
      </c>
      <c r="AF16" s="402" t="s">
        <v>1748</v>
      </c>
      <c r="AG16" s="402" t="s">
        <v>1749</v>
      </c>
      <c r="AH16" s="402" t="s">
        <v>1750</v>
      </c>
      <c r="AI16" s="403" t="s">
        <v>1751</v>
      </c>
      <c r="AJ16" s="404" t="s">
        <v>1752</v>
      </c>
    </row>
    <row r="17" spans="1:36" ht="15.5">
      <c r="A17" s="171"/>
      <c r="B17" s="291"/>
      <c r="C17" s="291"/>
      <c r="D17" s="291"/>
      <c r="E17" s="1580"/>
      <c r="F17" s="1580"/>
      <c r="G17" s="1580"/>
      <c r="H17" s="1580"/>
      <c r="I17" s="292"/>
      <c r="J17" s="1580"/>
      <c r="K17" s="3083"/>
      <c r="L17" s="67"/>
      <c r="M17" s="171"/>
      <c r="N17" s="171"/>
      <c r="O17" s="171"/>
      <c r="P17" s="3161"/>
      <c r="Q17" s="3156"/>
      <c r="R17" s="3160"/>
      <c r="S17" s="207"/>
      <c r="T17" s="207"/>
      <c r="U17" s="207"/>
      <c r="V17" s="207"/>
      <c r="W17" s="207"/>
      <c r="X17" s="207"/>
      <c r="Y17" s="3160"/>
      <c r="Z17" s="3125"/>
      <c r="AA17" s="3125"/>
      <c r="AB17" s="3161"/>
      <c r="AC17" s="3125"/>
      <c r="AD17" s="291"/>
      <c r="AE17" s="292"/>
      <c r="AF17" s="292"/>
      <c r="AG17" s="292"/>
      <c r="AH17" s="292"/>
      <c r="AI17" s="292"/>
      <c r="AJ17" s="292"/>
    </row>
    <row r="18" spans="1:36" ht="16.5" thickTop="1" thickBot="1">
      <c r="A18" s="171"/>
      <c r="B18" s="319" t="s">
        <v>1731</v>
      </c>
      <c r="C18" s="320"/>
      <c r="D18" s="320"/>
      <c r="E18" s="1581"/>
      <c r="F18" s="1581"/>
      <c r="G18" s="1581"/>
      <c r="H18" s="1581"/>
      <c r="I18" s="293"/>
      <c r="J18" s="1581"/>
      <c r="K18" s="456"/>
      <c r="L18" s="405"/>
      <c r="M18" s="171"/>
      <c r="N18" s="171"/>
      <c r="O18" s="171"/>
      <c r="P18" s="3161"/>
      <c r="Q18" s="3156"/>
      <c r="R18" s="3160"/>
      <c r="S18" s="207"/>
      <c r="T18" s="207"/>
      <c r="U18" s="207"/>
      <c r="V18" s="207"/>
      <c r="W18" s="207"/>
      <c r="X18" s="207"/>
      <c r="Y18" s="3160"/>
      <c r="Z18" s="3125"/>
      <c r="AA18" s="3125"/>
      <c r="AB18" s="3161"/>
      <c r="AC18" s="3125"/>
      <c r="AD18" s="319" t="s">
        <v>1731</v>
      </c>
      <c r="AE18" s="293"/>
      <c r="AF18" s="293"/>
      <c r="AG18" s="293"/>
      <c r="AH18" s="293"/>
      <c r="AI18" s="293"/>
      <c r="AJ18" s="293"/>
    </row>
    <row r="19" spans="1:36" ht="16.5" customHeight="1">
      <c r="A19" s="2394" t="s">
        <v>686</v>
      </c>
      <c r="B19" s="386" t="s">
        <v>1753</v>
      </c>
      <c r="C19" s="388" t="s">
        <v>688</v>
      </c>
      <c r="D19" s="388">
        <v>3</v>
      </c>
      <c r="E19" s="1573">
        <f>IFERROR('4D'!E10, 0)</f>
        <v>7.3789999999999996</v>
      </c>
      <c r="F19" s="1574">
        <f>IFERROR(SUM('4D'!F10:I10), 0)</f>
        <v>8.18</v>
      </c>
      <c r="G19" s="1574">
        <f>IFERROR(SUM('4E'!E10:I10), 0)</f>
        <v>1.843</v>
      </c>
      <c r="H19" s="2489">
        <f>IFERROR(SUM('4E'!J10:L10), 0)</f>
        <v>0</v>
      </c>
      <c r="I19" s="2497">
        <v>0</v>
      </c>
      <c r="J19" s="2492">
        <f>IFERROR(SUM(E19:I19), 0)</f>
        <v>17.402000000000001</v>
      </c>
      <c r="K19" s="3084"/>
      <c r="L19" s="2015" t="s">
        <v>1754</v>
      </c>
      <c r="M19" s="171"/>
      <c r="N19" s="219"/>
      <c r="O19" s="171"/>
      <c r="P19" s="3161"/>
      <c r="Q19" s="220">
        <f t="shared" ref="Q19:Q20" si="3">IF( SUM( S19:X19 ) = 0, 0, $U$5 )</f>
        <v>0</v>
      </c>
      <c r="R19" s="3160"/>
      <c r="S19" s="207"/>
      <c r="T19" s="207"/>
      <c r="U19" s="207"/>
      <c r="V19" s="207"/>
      <c r="W19" s="221">
        <f xml:space="preserve"> IF( ISNUMBER( I19 ), 0, 1 )</f>
        <v>0</v>
      </c>
      <c r="X19" s="207"/>
      <c r="Y19" s="3160"/>
      <c r="Z19" s="3125"/>
      <c r="AA19" s="3125"/>
      <c r="AB19" s="3161"/>
      <c r="AC19" s="3125"/>
      <c r="AD19" s="2503" t="s">
        <v>1753</v>
      </c>
      <c r="AE19" s="2511" t="s">
        <v>767</v>
      </c>
      <c r="AF19" s="2505" t="s">
        <v>1755</v>
      </c>
      <c r="AG19" s="389" t="s">
        <v>1756</v>
      </c>
      <c r="AH19" s="389" t="s">
        <v>1757</v>
      </c>
      <c r="AI19" s="390" t="s">
        <v>1758</v>
      </c>
      <c r="AJ19" s="391" t="s">
        <v>1759</v>
      </c>
    </row>
    <row r="20" spans="1:36" ht="16.5" customHeight="1">
      <c r="A20" s="171"/>
      <c r="B20" s="393" t="s">
        <v>1760</v>
      </c>
      <c r="C20" s="394" t="s">
        <v>688</v>
      </c>
      <c r="D20" s="394">
        <v>3</v>
      </c>
      <c r="E20" s="1575">
        <f>IFERROR('4D'!E11, 0)</f>
        <v>0</v>
      </c>
      <c r="F20" s="1576">
        <f>IFERROR(SUM('4D'!F11:I11), 0)</f>
        <v>7.1429999999999998</v>
      </c>
      <c r="G20" s="1576">
        <f>IFERROR(SUM('4E'!E11:I11), 0)</f>
        <v>2.363</v>
      </c>
      <c r="H20" s="2490">
        <f>IFERROR(SUM('4E'!J11:L11), 0)</f>
        <v>0</v>
      </c>
      <c r="I20" s="2495">
        <v>0</v>
      </c>
      <c r="J20" s="2493">
        <f>IFERROR(SUM(E20:I20), 0)</f>
        <v>9.5060000000000002</v>
      </c>
      <c r="K20" s="3084"/>
      <c r="L20" s="2016" t="s">
        <v>1761</v>
      </c>
      <c r="M20" s="171"/>
      <c r="N20" s="227"/>
      <c r="O20" s="171"/>
      <c r="P20" s="3161"/>
      <c r="Q20" s="220">
        <f t="shared" si="3"/>
        <v>0</v>
      </c>
      <c r="R20" s="3160"/>
      <c r="S20" s="207"/>
      <c r="T20" s="207"/>
      <c r="U20" s="207"/>
      <c r="V20" s="207"/>
      <c r="W20" s="221">
        <f xml:space="preserve"> IF( ISNUMBER( I20 ), 0, 1 )</f>
        <v>0</v>
      </c>
      <c r="X20" s="207"/>
      <c r="Y20" s="3160"/>
      <c r="Z20" s="3125"/>
      <c r="AA20" s="3125"/>
      <c r="AB20" s="3161"/>
      <c r="AC20" s="3125"/>
      <c r="AD20" s="2504" t="s">
        <v>1762</v>
      </c>
      <c r="AE20" s="2508" t="s">
        <v>767</v>
      </c>
      <c r="AF20" s="2506" t="s">
        <v>1763</v>
      </c>
      <c r="AG20" s="395" t="s">
        <v>1764</v>
      </c>
      <c r="AH20" s="395" t="s">
        <v>1765</v>
      </c>
      <c r="AI20" s="396" t="s">
        <v>1766</v>
      </c>
      <c r="AJ20" s="397" t="s">
        <v>1767</v>
      </c>
    </row>
    <row r="21" spans="1:36" ht="16.5" customHeight="1">
      <c r="A21" s="171"/>
      <c r="B21" s="393" t="s">
        <v>1768</v>
      </c>
      <c r="C21" s="398" t="s">
        <v>688</v>
      </c>
      <c r="D21" s="398">
        <v>3</v>
      </c>
      <c r="E21" s="1578">
        <f>IFERROR(E16+E19+E20,0)</f>
        <v>81.451000000000008</v>
      </c>
      <c r="F21" s="1576">
        <f>IFERROR(F16+F19+F20,0)</f>
        <v>509.43900000000002</v>
      </c>
      <c r="G21" s="1576">
        <f>IFERROR(G16+G19+G20,0)</f>
        <v>680.21900000000005</v>
      </c>
      <c r="H21" s="2490">
        <f>IFERROR(H16+H19+H20,0)</f>
        <v>75.817999999999984</v>
      </c>
      <c r="I21" s="2496">
        <f>IFERROR(I16+I19+I20,0)</f>
        <v>2.8460000000000001</v>
      </c>
      <c r="J21" s="2493">
        <f>IFERROR(SUM(E21:I21),0)</f>
        <v>1349.7729999999999</v>
      </c>
      <c r="K21" s="3082"/>
      <c r="L21" s="2016" t="s">
        <v>1769</v>
      </c>
      <c r="M21" s="171"/>
      <c r="N21" s="227"/>
      <c r="O21" s="171"/>
      <c r="P21" s="3161"/>
      <c r="Q21" s="3156"/>
      <c r="R21" s="3160"/>
      <c r="S21" s="207"/>
      <c r="T21" s="207"/>
      <c r="U21" s="207"/>
      <c r="V21" s="207"/>
      <c r="W21" s="207"/>
      <c r="X21" s="207"/>
      <c r="Y21" s="3160"/>
      <c r="Z21" s="3125"/>
      <c r="AA21" s="3125"/>
      <c r="AB21" s="3161"/>
      <c r="AC21" s="3125"/>
      <c r="AD21" s="2504" t="s">
        <v>1768</v>
      </c>
      <c r="AE21" s="2510" t="s">
        <v>1770</v>
      </c>
      <c r="AF21" s="2506" t="s">
        <v>1771</v>
      </c>
      <c r="AG21" s="395" t="s">
        <v>1772</v>
      </c>
      <c r="AH21" s="395" t="s">
        <v>1773</v>
      </c>
      <c r="AI21" s="395" t="s">
        <v>1774</v>
      </c>
      <c r="AJ21" s="397" t="s">
        <v>1775</v>
      </c>
    </row>
    <row r="22" spans="1:36" ht="16.5" customHeight="1">
      <c r="A22" s="171"/>
      <c r="B22" s="393" t="s">
        <v>1776</v>
      </c>
      <c r="C22" s="394" t="s">
        <v>688</v>
      </c>
      <c r="D22" s="394">
        <v>3</v>
      </c>
      <c r="E22" s="1575">
        <f>IFERROR('4D'!E13, 0)</f>
        <v>5.2549999999999999</v>
      </c>
      <c r="F22" s="1576">
        <f>IFERROR(SUM('4D'!F13:I13), 0)</f>
        <v>41.260999999999996</v>
      </c>
      <c r="G22" s="1576">
        <f>IFERROR(SUM('4E'!E13:I13), 0)</f>
        <v>34.252000000000002</v>
      </c>
      <c r="H22" s="2490">
        <f>IFERROR(SUM('4E'!J13:L13), 0)</f>
        <v>10.995999999999999</v>
      </c>
      <c r="I22" s="2495">
        <v>0</v>
      </c>
      <c r="J22" s="2493">
        <f>IFERROR(SUM(E22:I22),0)</f>
        <v>91.763999999999996</v>
      </c>
      <c r="K22" s="3082"/>
      <c r="L22" s="2016" t="s">
        <v>1777</v>
      </c>
      <c r="M22" s="171"/>
      <c r="N22" s="227"/>
      <c r="O22" s="171"/>
      <c r="P22" s="3161"/>
      <c r="Q22" s="220">
        <f>IF( SUM( S22:X22 ) = 0, 0, $U$5 )</f>
        <v>0</v>
      </c>
      <c r="R22" s="3160"/>
      <c r="S22" s="207"/>
      <c r="T22" s="207"/>
      <c r="U22" s="207"/>
      <c r="V22" s="207"/>
      <c r="W22" s="221">
        <f t="shared" ref="W22" si="4" xml:space="preserve"> IF( ISNUMBER( I22 ), 0, 1 )</f>
        <v>0</v>
      </c>
      <c r="X22" s="207"/>
      <c r="Y22" s="3160"/>
      <c r="Z22" s="3125"/>
      <c r="AA22" s="3125"/>
      <c r="AB22" s="3161"/>
      <c r="AC22" s="3125"/>
      <c r="AD22" s="2504" t="s">
        <v>1776</v>
      </c>
      <c r="AE22" s="2508" t="s">
        <v>767</v>
      </c>
      <c r="AF22" s="2512" t="s">
        <v>1778</v>
      </c>
      <c r="AG22" s="406" t="s">
        <v>1779</v>
      </c>
      <c r="AH22" s="406" t="s">
        <v>1780</v>
      </c>
      <c r="AI22" s="396" t="s">
        <v>1781</v>
      </c>
      <c r="AJ22" s="397" t="s">
        <v>1782</v>
      </c>
    </row>
    <row r="23" spans="1:36" ht="16.5" customHeight="1" thickBot="1">
      <c r="A23" s="2394" t="s">
        <v>784</v>
      </c>
      <c r="B23" s="400" t="s">
        <v>1783</v>
      </c>
      <c r="C23" s="407" t="s">
        <v>688</v>
      </c>
      <c r="D23" s="407">
        <v>3</v>
      </c>
      <c r="E23" s="1582">
        <f>IFERROR(E21+E22,0)</f>
        <v>86.706000000000003</v>
      </c>
      <c r="F23" s="1582">
        <f>IFERROR(F21+F22,0)</f>
        <v>550.70000000000005</v>
      </c>
      <c r="G23" s="1582">
        <f>IFERROR(G21+G22,0)</f>
        <v>714.471</v>
      </c>
      <c r="H23" s="1582">
        <f>IFERROR(H21+H22,0)</f>
        <v>86.813999999999979</v>
      </c>
      <c r="I23" s="2499">
        <f>IFERROR(I21+I22,0)</f>
        <v>2.8460000000000001</v>
      </c>
      <c r="J23" s="1586">
        <f>IFERROR(SUM(E23:I23),0)</f>
        <v>1441.537</v>
      </c>
      <c r="K23" s="3082"/>
      <c r="L23" s="2019" t="s">
        <v>1784</v>
      </c>
      <c r="M23" s="171"/>
      <c r="N23" s="238"/>
      <c r="O23" s="171"/>
      <c r="P23" s="3161"/>
      <c r="Q23" s="3156"/>
      <c r="R23" s="296"/>
      <c r="S23" s="207"/>
      <c r="T23" s="207"/>
      <c r="U23" s="207"/>
      <c r="V23" s="207"/>
      <c r="W23" s="207"/>
      <c r="X23" s="207"/>
      <c r="Y23" s="296"/>
      <c r="Z23" s="3125"/>
      <c r="AA23" s="3125"/>
      <c r="AB23" s="3161"/>
      <c r="AC23" s="3125"/>
      <c r="AD23" s="400" t="s">
        <v>1783</v>
      </c>
      <c r="AE23" s="2514" t="s">
        <v>1785</v>
      </c>
      <c r="AF23" s="403" t="s">
        <v>1786</v>
      </c>
      <c r="AG23" s="403" t="s">
        <v>1787</v>
      </c>
      <c r="AH23" s="403" t="s">
        <v>1788</v>
      </c>
      <c r="AI23" s="403" t="s">
        <v>1789</v>
      </c>
      <c r="AJ23" s="404" t="s">
        <v>1790</v>
      </c>
    </row>
    <row r="24" spans="1:36" ht="16.5" customHeight="1" thickTop="1" thickBot="1">
      <c r="A24" s="171"/>
      <c r="B24" s="291"/>
      <c r="C24" s="291"/>
      <c r="D24" s="291"/>
      <c r="E24" s="1580"/>
      <c r="F24" s="1580"/>
      <c r="G24" s="1580"/>
      <c r="H24" s="1580"/>
      <c r="I24" s="292"/>
      <c r="J24" s="1580"/>
      <c r="K24" s="456"/>
      <c r="L24" s="405"/>
      <c r="M24" s="171"/>
      <c r="N24" s="171"/>
      <c r="O24" s="171"/>
      <c r="P24" s="3161"/>
      <c r="Q24" s="3156"/>
      <c r="R24" s="296"/>
      <c r="S24" s="207"/>
      <c r="T24" s="207"/>
      <c r="U24" s="207"/>
      <c r="V24" s="207"/>
      <c r="W24" s="207"/>
      <c r="X24" s="207"/>
      <c r="Y24" s="296"/>
      <c r="Z24" s="3125"/>
      <c r="AA24" s="3125"/>
      <c r="AB24" s="3161"/>
      <c r="AC24" s="3125"/>
      <c r="AD24" s="291"/>
      <c r="AE24" s="292"/>
      <c r="AF24" s="292"/>
      <c r="AG24" s="292"/>
      <c r="AH24" s="292"/>
      <c r="AI24" s="292"/>
      <c r="AJ24" s="292"/>
    </row>
    <row r="25" spans="1:36" ht="16.5" customHeight="1" thickTop="1" thickBot="1">
      <c r="A25" s="171"/>
      <c r="B25" s="319" t="s">
        <v>1791</v>
      </c>
      <c r="C25" s="320"/>
      <c r="D25" s="320"/>
      <c r="E25" s="1583"/>
      <c r="F25" s="1583"/>
      <c r="G25" s="1583"/>
      <c r="H25" s="1583"/>
      <c r="I25" s="243"/>
      <c r="J25" s="1583"/>
      <c r="K25" s="456"/>
      <c r="L25" s="405"/>
      <c r="M25" s="171"/>
      <c r="N25" s="171"/>
      <c r="O25" s="171"/>
      <c r="P25" s="3159"/>
      <c r="Q25" s="3156"/>
      <c r="R25" s="296"/>
      <c r="S25" s="207"/>
      <c r="T25" s="207"/>
      <c r="U25" s="207"/>
      <c r="V25" s="207"/>
      <c r="W25" s="207"/>
      <c r="X25" s="207"/>
      <c r="Y25" s="296"/>
      <c r="Z25" s="3125"/>
      <c r="AA25" s="3125"/>
      <c r="AB25" s="3161"/>
      <c r="AC25" s="3125"/>
      <c r="AD25" s="319" t="s">
        <v>1791</v>
      </c>
      <c r="AE25" s="243"/>
      <c r="AF25" s="243"/>
      <c r="AG25" s="243"/>
      <c r="AH25" s="243"/>
      <c r="AI25" s="243"/>
      <c r="AJ25" s="243"/>
    </row>
    <row r="26" spans="1:36" ht="16.5" customHeight="1" thickTop="1" thickBot="1">
      <c r="A26" s="2394" t="s">
        <v>686</v>
      </c>
      <c r="B26" s="408" t="s">
        <v>1792</v>
      </c>
      <c r="C26" s="409" t="s">
        <v>688</v>
      </c>
      <c r="D26" s="409">
        <v>3</v>
      </c>
      <c r="E26" s="1584">
        <f>IFERROR('4D'!E17, 0)</f>
        <v>0</v>
      </c>
      <c r="F26" s="1585">
        <f>IFERROR(SUM('4D'!F17:I17), 0)</f>
        <v>2.0720000000000001</v>
      </c>
      <c r="G26" s="1585">
        <f>IFERROR(SUM('4E'!E17:I17), 0)</f>
        <v>1.75</v>
      </c>
      <c r="H26" s="1585">
        <f>IFERROR(SUM('4E'!J17:L17), 0)</f>
        <v>0</v>
      </c>
      <c r="I26" s="411">
        <v>0</v>
      </c>
      <c r="J26" s="1587">
        <f>IFERROR(SUM(E26:I26),0)</f>
        <v>3.8220000000000001</v>
      </c>
      <c r="K26" s="3082"/>
      <c r="L26" s="2020" t="s">
        <v>1793</v>
      </c>
      <c r="M26" s="171"/>
      <c r="N26" s="301"/>
      <c r="O26" s="171"/>
      <c r="P26" s="3159"/>
      <c r="Q26" s="220">
        <f>IF( SUM( S26:X26 ) = 0, 0, $U$5 )</f>
        <v>0</v>
      </c>
      <c r="R26" s="3160"/>
      <c r="S26" s="207"/>
      <c r="T26" s="207"/>
      <c r="U26" s="207"/>
      <c r="V26" s="207"/>
      <c r="W26" s="221">
        <f t="shared" ref="W26" si="5" xml:space="preserve"> IF( ISNUMBER( I26 ), 0, 1 )</f>
        <v>0</v>
      </c>
      <c r="X26" s="207"/>
      <c r="Y26" s="296"/>
      <c r="Z26" s="3125"/>
      <c r="AA26" s="3125"/>
      <c r="AB26" s="3161"/>
      <c r="AC26" s="3125"/>
      <c r="AD26" s="408" t="s">
        <v>1792</v>
      </c>
      <c r="AE26" s="2516" t="s">
        <v>767</v>
      </c>
      <c r="AF26" s="410" t="s">
        <v>1794</v>
      </c>
      <c r="AG26" s="410" t="s">
        <v>1795</v>
      </c>
      <c r="AH26" s="410" t="s">
        <v>1796</v>
      </c>
      <c r="AI26" s="411" t="s">
        <v>1797</v>
      </c>
      <c r="AJ26" s="412" t="s">
        <v>1798</v>
      </c>
    </row>
    <row r="27" spans="1:36" ht="16.5" customHeight="1" thickTop="1" thickBot="1">
      <c r="A27" s="171"/>
      <c r="B27" s="413"/>
      <c r="C27" s="173"/>
      <c r="D27" s="173"/>
      <c r="E27" s="1583"/>
      <c r="F27" s="1583"/>
      <c r="G27" s="1583"/>
      <c r="H27" s="1583"/>
      <c r="I27" s="243"/>
      <c r="J27" s="1583"/>
      <c r="K27" s="81"/>
      <c r="L27" s="405"/>
      <c r="M27" s="171"/>
      <c r="N27" s="171"/>
      <c r="O27" s="171"/>
      <c r="P27" s="3159"/>
      <c r="Q27" s="3156"/>
      <c r="R27" s="296"/>
      <c r="S27" s="207"/>
      <c r="T27" s="207"/>
      <c r="U27" s="207"/>
      <c r="V27" s="207"/>
      <c r="W27" s="207"/>
      <c r="X27" s="207"/>
      <c r="Y27" s="296"/>
      <c r="Z27" s="3125"/>
      <c r="AA27" s="3125"/>
      <c r="AB27" s="3161"/>
      <c r="AC27" s="3125"/>
      <c r="AD27" s="413"/>
      <c r="AE27" s="243"/>
      <c r="AF27" s="243"/>
      <c r="AG27" s="243"/>
      <c r="AH27" s="243"/>
      <c r="AI27" s="243"/>
      <c r="AJ27" s="243"/>
    </row>
    <row r="28" spans="1:36" ht="16.5" customHeight="1" thickTop="1" thickBot="1">
      <c r="A28" s="171"/>
      <c r="B28" s="319" t="s">
        <v>1179</v>
      </c>
      <c r="C28" s="320"/>
      <c r="D28" s="320"/>
      <c r="E28" s="1583"/>
      <c r="F28" s="1583"/>
      <c r="G28" s="1583"/>
      <c r="H28" s="1583"/>
      <c r="I28" s="243"/>
      <c r="J28" s="1583"/>
      <c r="K28" s="81"/>
      <c r="L28" s="405"/>
      <c r="M28" s="171"/>
      <c r="N28" s="171"/>
      <c r="O28" s="171"/>
      <c r="P28" s="3159"/>
      <c r="Q28" s="3156"/>
      <c r="R28" s="296"/>
      <c r="S28" s="207"/>
      <c r="T28" s="207"/>
      <c r="U28" s="207"/>
      <c r="V28" s="207"/>
      <c r="W28" s="207"/>
      <c r="X28" s="207"/>
      <c r="Y28" s="296"/>
      <c r="Z28" s="3125"/>
      <c r="AA28" s="3125"/>
      <c r="AB28" s="3161"/>
      <c r="AC28" s="3125"/>
      <c r="AD28" s="319" t="s">
        <v>1179</v>
      </c>
      <c r="AE28" s="243"/>
      <c r="AF28" s="243"/>
      <c r="AG28" s="243"/>
      <c r="AH28" s="243"/>
      <c r="AI28" s="243"/>
      <c r="AJ28" s="243"/>
    </row>
    <row r="29" spans="1:36" ht="16.5" customHeight="1" thickTop="1">
      <c r="A29" s="2394" t="s">
        <v>686</v>
      </c>
      <c r="B29" s="386" t="s">
        <v>1799</v>
      </c>
      <c r="C29" s="388" t="s">
        <v>688</v>
      </c>
      <c r="D29" s="388">
        <v>3</v>
      </c>
      <c r="E29" s="1573">
        <f>IFERROR('4D'!E20, 0)</f>
        <v>14.361000000000001</v>
      </c>
      <c r="F29" s="1574">
        <f>IFERROR(SUM('4D'!F20:I20), 0)</f>
        <v>436.25400000000002</v>
      </c>
      <c r="G29" s="1574">
        <f>IFERROR(SUM('4E'!E20:I20), 0)</f>
        <v>492.76800000000003</v>
      </c>
      <c r="H29" s="2489">
        <f>IFERROR(SUM('4E'!J20:L20), 0)</f>
        <v>91.989000000000004</v>
      </c>
      <c r="I29" s="2497">
        <f>-0.44059242+12</f>
        <v>11.55940758</v>
      </c>
      <c r="J29" s="2492">
        <f t="shared" ref="J29:J34" si="6">IFERROR(SUM(E29:I29),0)</f>
        <v>1046.93140758</v>
      </c>
      <c r="K29" s="399"/>
      <c r="L29" s="2015" t="s">
        <v>1800</v>
      </c>
      <c r="M29" s="171"/>
      <c r="N29" s="219"/>
      <c r="O29" s="171"/>
      <c r="P29" s="3159"/>
      <c r="Q29" s="220">
        <f>IF( SUM( S29:X29 ) = 0, 0, $U$5 )</f>
        <v>0</v>
      </c>
      <c r="R29" s="3160"/>
      <c r="S29" s="207"/>
      <c r="T29" s="207"/>
      <c r="U29" s="207"/>
      <c r="V29" s="207"/>
      <c r="W29" s="221">
        <f t="shared" ref="W29:W31" si="7" xml:space="preserve"> IF( ISNUMBER( I29 ), 0, 1 )</f>
        <v>0</v>
      </c>
      <c r="X29" s="207"/>
      <c r="Y29" s="296"/>
      <c r="Z29" s="3125"/>
      <c r="AA29" s="3125"/>
      <c r="AB29" s="3161"/>
      <c r="AC29" s="3125"/>
      <c r="AD29" s="2503" t="s">
        <v>1799</v>
      </c>
      <c r="AE29" s="2511" t="s">
        <v>767</v>
      </c>
      <c r="AF29" s="2505" t="s">
        <v>1801</v>
      </c>
      <c r="AG29" s="389" t="s">
        <v>1802</v>
      </c>
      <c r="AH29" s="389" t="s">
        <v>1803</v>
      </c>
      <c r="AI29" s="390" t="s">
        <v>1804</v>
      </c>
      <c r="AJ29" s="391" t="s">
        <v>1805</v>
      </c>
    </row>
    <row r="30" spans="1:36" ht="16.5" customHeight="1">
      <c r="A30" s="171"/>
      <c r="B30" s="393" t="s">
        <v>1806</v>
      </c>
      <c r="C30" s="394" t="s">
        <v>688</v>
      </c>
      <c r="D30" s="394">
        <v>3</v>
      </c>
      <c r="E30" s="1575">
        <f>IFERROR('4D'!E21, 0)</f>
        <v>46.255000000000003</v>
      </c>
      <c r="F30" s="1576">
        <f>IFERROR(SUM('4D'!F21:I21), 0)</f>
        <v>287.43399999999997</v>
      </c>
      <c r="G30" s="1576">
        <f>IFERROR(SUM('4E'!E21:I21), 0)</f>
        <v>340.07799999999997</v>
      </c>
      <c r="H30" s="2490">
        <f>IFERROR(SUM('4E'!J21:L21), 0)</f>
        <v>17.907999999999998</v>
      </c>
      <c r="I30" s="2495">
        <v>31.009033179999999</v>
      </c>
      <c r="J30" s="2493">
        <f t="shared" si="6"/>
        <v>722.68403317999991</v>
      </c>
      <c r="K30" s="399"/>
      <c r="L30" s="2016" t="s">
        <v>1807</v>
      </c>
      <c r="M30" s="171"/>
      <c r="N30" s="227"/>
      <c r="O30" s="171"/>
      <c r="P30" s="3159"/>
      <c r="Q30" s="220">
        <f t="shared" ref="Q30:Q31" si="8">IF( SUM( S30:X30 ) = 0, 0, $U$5 )</f>
        <v>0</v>
      </c>
      <c r="R30" s="3160"/>
      <c r="S30" s="207"/>
      <c r="T30" s="207"/>
      <c r="U30" s="207"/>
      <c r="V30" s="207"/>
      <c r="W30" s="221">
        <f t="shared" si="7"/>
        <v>0</v>
      </c>
      <c r="X30" s="207"/>
      <c r="Y30" s="296"/>
      <c r="Z30" s="3125"/>
      <c r="AA30" s="3125"/>
      <c r="AB30" s="3161"/>
      <c r="AC30" s="3125"/>
      <c r="AD30" s="2504" t="s">
        <v>1806</v>
      </c>
      <c r="AE30" s="2508" t="s">
        <v>767</v>
      </c>
      <c r="AF30" s="2506" t="s">
        <v>1808</v>
      </c>
      <c r="AG30" s="395" t="s">
        <v>1809</v>
      </c>
      <c r="AH30" s="395" t="s">
        <v>1810</v>
      </c>
      <c r="AI30" s="396" t="s">
        <v>1811</v>
      </c>
      <c r="AJ30" s="397" t="s">
        <v>1812</v>
      </c>
    </row>
    <row r="31" spans="1:36" ht="16.5" customHeight="1">
      <c r="A31" s="171"/>
      <c r="B31" s="393" t="s">
        <v>1813</v>
      </c>
      <c r="C31" s="398" t="s">
        <v>688</v>
      </c>
      <c r="D31" s="398">
        <v>3</v>
      </c>
      <c r="E31" s="1575">
        <f>IFERROR('4D'!E22, 0)</f>
        <v>0</v>
      </c>
      <c r="F31" s="1576">
        <f>IFERROR(SUM('4D'!F22:I22), 0)</f>
        <v>96.616</v>
      </c>
      <c r="G31" s="1576">
        <f>IFERROR(SUM('4E'!E22:I22), 0)</f>
        <v>22.398999999999997</v>
      </c>
      <c r="H31" s="2490">
        <f>IFERROR(SUM('4E'!J22:L22), 0)</f>
        <v>0</v>
      </c>
      <c r="I31" s="2495">
        <v>0</v>
      </c>
      <c r="J31" s="2493">
        <f t="shared" si="6"/>
        <v>119.015</v>
      </c>
      <c r="K31" s="399"/>
      <c r="L31" s="2016" t="s">
        <v>1814</v>
      </c>
      <c r="M31" s="171"/>
      <c r="N31" s="227"/>
      <c r="O31" s="171"/>
      <c r="P31" s="3159"/>
      <c r="Q31" s="220">
        <f t="shared" si="8"/>
        <v>0</v>
      </c>
      <c r="R31" s="3160"/>
      <c r="S31" s="207"/>
      <c r="T31" s="207"/>
      <c r="U31" s="207"/>
      <c r="V31" s="207"/>
      <c r="W31" s="221">
        <f t="shared" si="7"/>
        <v>0</v>
      </c>
      <c r="X31" s="207"/>
      <c r="Y31" s="296"/>
      <c r="Z31" s="3125"/>
      <c r="AA31" s="3125"/>
      <c r="AB31" s="3161"/>
      <c r="AC31" s="3125"/>
      <c r="AD31" s="2504" t="s">
        <v>1815</v>
      </c>
      <c r="AE31" s="2508" t="s">
        <v>767</v>
      </c>
      <c r="AF31" s="2506" t="s">
        <v>1816</v>
      </c>
      <c r="AG31" s="395" t="s">
        <v>1817</v>
      </c>
      <c r="AH31" s="395" t="s">
        <v>1818</v>
      </c>
      <c r="AI31" s="396" t="s">
        <v>1819</v>
      </c>
      <c r="AJ31" s="397" t="s">
        <v>1820</v>
      </c>
    </row>
    <row r="32" spans="1:36" ht="16.5" customHeight="1">
      <c r="A32" s="171"/>
      <c r="B32" s="393" t="s">
        <v>1821</v>
      </c>
      <c r="C32" s="398" t="s">
        <v>688</v>
      </c>
      <c r="D32" s="398">
        <v>3</v>
      </c>
      <c r="E32" s="1578">
        <f>IFERROR(E29+E30+E31,0)</f>
        <v>60.616</v>
      </c>
      <c r="F32" s="1576">
        <f>IFERROR(F29+F30+F31,0)</f>
        <v>820.30399999999997</v>
      </c>
      <c r="G32" s="1576">
        <f>IFERROR(G29+G30+G31,0)</f>
        <v>855.245</v>
      </c>
      <c r="H32" s="2490">
        <f>IFERROR(H29+H30+H31,0)</f>
        <v>109.89700000000001</v>
      </c>
      <c r="I32" s="2496">
        <f>IFERROR(I29+I30+I31,0)</f>
        <v>42.568440760000001</v>
      </c>
      <c r="J32" s="2493">
        <f t="shared" si="6"/>
        <v>1888.6304407599998</v>
      </c>
      <c r="K32" s="399"/>
      <c r="L32" s="2016" t="s">
        <v>1822</v>
      </c>
      <c r="M32" s="171"/>
      <c r="N32" s="227"/>
      <c r="O32" s="171"/>
      <c r="P32" s="3159"/>
      <c r="Q32" s="3156"/>
      <c r="R32" s="296"/>
      <c r="S32" s="207"/>
      <c r="T32" s="207"/>
      <c r="U32" s="207"/>
      <c r="V32" s="207"/>
      <c r="W32" s="207"/>
      <c r="X32" s="207"/>
      <c r="Y32" s="296"/>
      <c r="Z32" s="3125"/>
      <c r="AA32" s="3125"/>
      <c r="AB32" s="3161"/>
      <c r="AC32" s="3125"/>
      <c r="AD32" s="2504" t="s">
        <v>1823</v>
      </c>
      <c r="AE32" s="2510" t="s">
        <v>1824</v>
      </c>
      <c r="AF32" s="2506" t="s">
        <v>1825</v>
      </c>
      <c r="AG32" s="395" t="s">
        <v>1826</v>
      </c>
      <c r="AH32" s="395" t="s">
        <v>1827</v>
      </c>
      <c r="AI32" s="395" t="s">
        <v>1828</v>
      </c>
      <c r="AJ32" s="397" t="s">
        <v>1829</v>
      </c>
    </row>
    <row r="33" spans="1:36" ht="16.5" customHeight="1">
      <c r="A33" s="171"/>
      <c r="B33" s="393" t="s">
        <v>1776</v>
      </c>
      <c r="C33" s="394" t="s">
        <v>688</v>
      </c>
      <c r="D33" s="394">
        <v>3</v>
      </c>
      <c r="E33" s="1575">
        <f>IFERROR('4D'!E24, 0)</f>
        <v>0</v>
      </c>
      <c r="F33" s="1576">
        <f>IFERROR(SUM('4D'!F24:I24), 0)</f>
        <v>0</v>
      </c>
      <c r="G33" s="1576">
        <f>IFERROR(SUM('4E'!E24:I24), 0)</f>
        <v>0</v>
      </c>
      <c r="H33" s="2490">
        <f>IFERROR(SUM('4E'!J24:L24), 0)</f>
        <v>0</v>
      </c>
      <c r="I33" s="2495">
        <v>0</v>
      </c>
      <c r="J33" s="2493">
        <f t="shared" si="6"/>
        <v>0</v>
      </c>
      <c r="K33" s="399"/>
      <c r="L33" s="2016" t="s">
        <v>1830</v>
      </c>
      <c r="M33" s="171"/>
      <c r="N33" s="227"/>
      <c r="O33" s="171"/>
      <c r="P33" s="3159"/>
      <c r="Q33" s="220">
        <f>IF( SUM( S33:X33 ) = 0, 0, $U$5 )</f>
        <v>0</v>
      </c>
      <c r="R33" s="3160"/>
      <c r="S33" s="207"/>
      <c r="T33" s="207"/>
      <c r="U33" s="207"/>
      <c r="V33" s="207"/>
      <c r="W33" s="221">
        <f t="shared" ref="W33" si="9" xml:space="preserve"> IF( ISNUMBER( I33 ), 0, 1 )</f>
        <v>0</v>
      </c>
      <c r="X33" s="207"/>
      <c r="Y33" s="296"/>
      <c r="Z33" s="3125"/>
      <c r="AA33" s="3125"/>
      <c r="AB33" s="3161"/>
      <c r="AC33" s="3125"/>
      <c r="AD33" s="2504" t="s">
        <v>1776</v>
      </c>
      <c r="AE33" s="2508" t="s">
        <v>767</v>
      </c>
      <c r="AF33" s="2512" t="s">
        <v>1831</v>
      </c>
      <c r="AG33" s="406" t="s">
        <v>1832</v>
      </c>
      <c r="AH33" s="406" t="s">
        <v>1833</v>
      </c>
      <c r="AI33" s="396" t="s">
        <v>1834</v>
      </c>
      <c r="AJ33" s="397" t="s">
        <v>1835</v>
      </c>
    </row>
    <row r="34" spans="1:36" ht="16.5" customHeight="1" thickBot="1">
      <c r="A34" s="2394" t="s">
        <v>784</v>
      </c>
      <c r="B34" s="400" t="s">
        <v>1836</v>
      </c>
      <c r="C34" s="407" t="s">
        <v>688</v>
      </c>
      <c r="D34" s="407">
        <v>3</v>
      </c>
      <c r="E34" s="1582">
        <f>IFERROR(E32+E33,0)</f>
        <v>60.616</v>
      </c>
      <c r="F34" s="1582">
        <f>IFERROR(F32+F33,0)</f>
        <v>820.30399999999997</v>
      </c>
      <c r="G34" s="1582">
        <f>IFERROR(G32+G33,0)</f>
        <v>855.245</v>
      </c>
      <c r="H34" s="1582">
        <f>IFERROR(H32+H33,0)</f>
        <v>109.89700000000001</v>
      </c>
      <c r="I34" s="2499">
        <f>IFERROR(I32+I33,0)</f>
        <v>42.568440760000001</v>
      </c>
      <c r="J34" s="1586">
        <f t="shared" si="6"/>
        <v>1888.6304407599998</v>
      </c>
      <c r="K34" s="399"/>
      <c r="L34" s="2019" t="s">
        <v>1837</v>
      </c>
      <c r="M34" s="171"/>
      <c r="N34" s="238"/>
      <c r="O34" s="171"/>
      <c r="P34" s="3159"/>
      <c r="Q34" s="3156"/>
      <c r="R34" s="296"/>
      <c r="S34" s="207"/>
      <c r="T34" s="207"/>
      <c r="U34" s="207"/>
      <c r="V34" s="207"/>
      <c r="W34" s="207"/>
      <c r="X34" s="207"/>
      <c r="Y34" s="296"/>
      <c r="Z34" s="3125"/>
      <c r="AA34" s="3125"/>
      <c r="AB34" s="3161"/>
      <c r="AC34" s="3125"/>
      <c r="AD34" s="400" t="s">
        <v>1836</v>
      </c>
      <c r="AE34" s="2514" t="s">
        <v>1838</v>
      </c>
      <c r="AF34" s="403" t="s">
        <v>1839</v>
      </c>
      <c r="AG34" s="403" t="s">
        <v>1840</v>
      </c>
      <c r="AH34" s="403" t="s">
        <v>1841</v>
      </c>
      <c r="AI34" s="403" t="s">
        <v>1842</v>
      </c>
      <c r="AJ34" s="404" t="s">
        <v>1843</v>
      </c>
    </row>
    <row r="35" spans="1:36" ht="16.5" customHeight="1" thickTop="1" thickBot="1">
      <c r="A35" s="171"/>
      <c r="B35" s="335"/>
      <c r="C35" s="81"/>
      <c r="D35" s="81"/>
      <c r="E35" s="1583"/>
      <c r="F35" s="1583"/>
      <c r="G35" s="1583"/>
      <c r="H35" s="1583"/>
      <c r="I35" s="243"/>
      <c r="J35" s="1583"/>
      <c r="K35" s="81"/>
      <c r="L35" s="405"/>
      <c r="M35" s="171"/>
      <c r="N35" s="171"/>
      <c r="O35" s="171"/>
      <c r="P35" s="3159"/>
      <c r="Q35" s="3156"/>
      <c r="R35" s="296"/>
      <c r="S35" s="207"/>
      <c r="T35" s="207"/>
      <c r="U35" s="207"/>
      <c r="V35" s="207"/>
      <c r="W35" s="207"/>
      <c r="X35" s="207"/>
      <c r="Y35" s="296"/>
      <c r="Z35" s="3125"/>
      <c r="AA35" s="3125"/>
      <c r="AB35" s="3161"/>
      <c r="AC35" s="3125"/>
      <c r="AD35" s="335"/>
      <c r="AE35" s="243"/>
      <c r="AF35" s="243"/>
      <c r="AG35" s="243"/>
      <c r="AH35" s="243"/>
      <c r="AI35" s="243"/>
      <c r="AJ35" s="243"/>
    </row>
    <row r="36" spans="1:36" ht="16.5" customHeight="1" thickTop="1" thickBot="1">
      <c r="A36" s="171"/>
      <c r="B36" s="319" t="s">
        <v>1791</v>
      </c>
      <c r="C36" s="320"/>
      <c r="D36" s="320"/>
      <c r="E36" s="1583"/>
      <c r="F36" s="1583"/>
      <c r="G36" s="1583"/>
      <c r="H36" s="1583"/>
      <c r="I36" s="243"/>
      <c r="J36" s="1583"/>
      <c r="K36" s="81"/>
      <c r="L36" s="405"/>
      <c r="M36" s="171"/>
      <c r="N36" s="171"/>
      <c r="O36" s="171"/>
      <c r="P36" s="3159"/>
      <c r="Q36" s="3156"/>
      <c r="R36" s="296"/>
      <c r="S36" s="207"/>
      <c r="T36" s="207"/>
      <c r="U36" s="207"/>
      <c r="V36" s="207"/>
      <c r="W36" s="207"/>
      <c r="X36" s="207"/>
      <c r="Y36" s="296"/>
      <c r="Z36" s="3125"/>
      <c r="AA36" s="3125"/>
      <c r="AB36" s="3161"/>
      <c r="AC36" s="3125"/>
      <c r="AD36" s="319" t="s">
        <v>1791</v>
      </c>
      <c r="AE36" s="243"/>
      <c r="AF36" s="243"/>
      <c r="AG36" s="243"/>
      <c r="AH36" s="243"/>
      <c r="AI36" s="243"/>
      <c r="AJ36" s="243"/>
    </row>
    <row r="37" spans="1:36" ht="16.5" customHeight="1" thickTop="1" thickBot="1">
      <c r="A37" s="2394" t="s">
        <v>686</v>
      </c>
      <c r="B37" s="2935" t="s">
        <v>1844</v>
      </c>
      <c r="C37" s="297" t="s">
        <v>688</v>
      </c>
      <c r="D37" s="297">
        <v>3</v>
      </c>
      <c r="E37" s="1584">
        <f>IFERROR('4D'!E28, 0)</f>
        <v>-4.7220000000000004</v>
      </c>
      <c r="F37" s="1585">
        <f>IFERROR(SUM('4D'!F28:I28), 0)</f>
        <v>56.347999999999999</v>
      </c>
      <c r="G37" s="1585">
        <f>IFERROR(SUM('4E'!E28:I28), 0)</f>
        <v>58.331000000000003</v>
      </c>
      <c r="H37" s="1585">
        <f>IFERROR(SUM('4E'!J28:L28), 0)</f>
        <v>0</v>
      </c>
      <c r="I37" s="411">
        <v>0</v>
      </c>
      <c r="J37" s="1562">
        <f>IFERROR(SUM(E37:I37),0)</f>
        <v>109.95699999999999</v>
      </c>
      <c r="K37" s="81"/>
      <c r="L37" s="2020" t="s">
        <v>1845</v>
      </c>
      <c r="M37" s="171"/>
      <c r="N37" s="301"/>
      <c r="O37" s="171"/>
      <c r="P37" s="3159"/>
      <c r="Q37" s="220">
        <f>IF( SUM( S37:X37 ) = 0, 0, $U$5 )</f>
        <v>0</v>
      </c>
      <c r="R37" s="296"/>
      <c r="S37" s="207"/>
      <c r="T37" s="207"/>
      <c r="U37" s="207"/>
      <c r="V37" s="207"/>
      <c r="W37" s="221">
        <f t="shared" ref="W37" si="10" xml:space="preserve"> IF( ISNUMBER( I37 ), 0, 1 )</f>
        <v>0</v>
      </c>
      <c r="X37" s="207"/>
      <c r="Y37" s="296"/>
      <c r="Z37" s="3125"/>
      <c r="AA37" s="3125"/>
      <c r="AB37" s="3161"/>
      <c r="AC37" s="3125"/>
      <c r="AD37" s="2935" t="s">
        <v>1844</v>
      </c>
      <c r="AE37" s="2516" t="s">
        <v>767</v>
      </c>
      <c r="AF37" s="410" t="s">
        <v>1846</v>
      </c>
      <c r="AG37" s="410" t="s">
        <v>1847</v>
      </c>
      <c r="AH37" s="410" t="s">
        <v>1848</v>
      </c>
      <c r="AI37" s="411" t="s">
        <v>1849</v>
      </c>
      <c r="AJ37" s="376" t="s">
        <v>1850</v>
      </c>
    </row>
    <row r="38" spans="1:36" ht="16.5" customHeight="1" thickTop="1" thickBot="1">
      <c r="A38" s="171"/>
      <c r="B38" s="335"/>
      <c r="C38" s="335"/>
      <c r="D38" s="335"/>
      <c r="E38" s="1581"/>
      <c r="F38" s="1581"/>
      <c r="G38" s="1581"/>
      <c r="H38" s="1581"/>
      <c r="I38" s="293"/>
      <c r="J38" s="1581"/>
      <c r="K38" s="81"/>
      <c r="L38" s="405"/>
      <c r="M38" s="171"/>
      <c r="N38" s="171"/>
      <c r="O38" s="171"/>
      <c r="P38" s="3159"/>
      <c r="Q38" s="3156"/>
      <c r="R38" s="296"/>
      <c r="S38" s="207"/>
      <c r="T38" s="207"/>
      <c r="U38" s="207"/>
      <c r="V38" s="207"/>
      <c r="W38" s="207"/>
      <c r="X38" s="207"/>
      <c r="Y38" s="296"/>
      <c r="Z38" s="3125"/>
      <c r="AA38" s="3125"/>
      <c r="AB38" s="3161"/>
      <c r="AC38" s="3125"/>
      <c r="AD38" s="335"/>
      <c r="AE38" s="293"/>
      <c r="AF38" s="293"/>
      <c r="AG38" s="293"/>
      <c r="AH38" s="293"/>
      <c r="AI38" s="293"/>
      <c r="AJ38" s="293"/>
    </row>
    <row r="39" spans="1:36" ht="16.5" customHeight="1">
      <c r="A39" s="171"/>
      <c r="B39" s="2935" t="s">
        <v>1851</v>
      </c>
      <c r="C39" s="297" t="s">
        <v>688</v>
      </c>
      <c r="D39" s="297">
        <v>3</v>
      </c>
      <c r="E39" s="1545">
        <f>IFERROR(E23+E34-E26-E37,0)</f>
        <v>152.04400000000001</v>
      </c>
      <c r="F39" s="1545">
        <f>IFERROR(F23+F34-F26-F37,0)</f>
        <v>1312.5840000000001</v>
      </c>
      <c r="G39" s="1545">
        <f>IFERROR(G23+G34-G26-G37,0)</f>
        <v>1509.635</v>
      </c>
      <c r="H39" s="1545">
        <f>IFERROR(H23+H34-H26-H37,0)</f>
        <v>196.71099999999998</v>
      </c>
      <c r="I39" s="1545">
        <f>IFERROR(I23+I34-I26-I37,0)</f>
        <v>45.414440760000005</v>
      </c>
      <c r="J39" s="1562">
        <f>IFERROR(SUM(E39:I39),0)</f>
        <v>3216.3884407599999</v>
      </c>
      <c r="K39" s="81"/>
      <c r="L39" s="2020" t="s">
        <v>1852</v>
      </c>
      <c r="M39" s="171"/>
      <c r="N39" s="301"/>
      <c r="O39" s="171"/>
      <c r="P39" s="3159"/>
      <c r="Q39" s="3156"/>
      <c r="R39" s="296"/>
      <c r="S39" s="207"/>
      <c r="T39" s="207"/>
      <c r="U39" s="207"/>
      <c r="V39" s="207"/>
      <c r="W39" s="207"/>
      <c r="X39" s="207"/>
      <c r="Y39" s="296"/>
      <c r="Z39" s="3125"/>
      <c r="AA39" s="3125"/>
      <c r="AB39" s="3161"/>
      <c r="AC39" s="3125"/>
      <c r="AD39" s="2935" t="s">
        <v>1851</v>
      </c>
      <c r="AE39" s="311" t="s">
        <v>1853</v>
      </c>
      <c r="AF39" s="311" t="s">
        <v>1854</v>
      </c>
      <c r="AG39" s="311" t="s">
        <v>1855</v>
      </c>
      <c r="AH39" s="311" t="s">
        <v>1856</v>
      </c>
      <c r="AI39" s="311" t="s">
        <v>1857</v>
      </c>
      <c r="AJ39" s="376" t="s">
        <v>1858</v>
      </c>
    </row>
    <row r="40" spans="1:36" ht="16.5" customHeight="1" thickTop="1" thickBot="1">
      <c r="A40" s="171"/>
      <c r="B40" s="335"/>
      <c r="C40" s="335"/>
      <c r="D40" s="335"/>
      <c r="E40" s="1581"/>
      <c r="F40" s="1581"/>
      <c r="G40" s="1581"/>
      <c r="H40" s="1581"/>
      <c r="I40" s="293"/>
      <c r="J40" s="1581"/>
      <c r="K40" s="81"/>
      <c r="L40" s="405"/>
      <c r="M40" s="171"/>
      <c r="N40" s="171"/>
      <c r="O40" s="171"/>
      <c r="P40" s="3159"/>
      <c r="Q40" s="3156"/>
      <c r="R40" s="296"/>
      <c r="S40" s="207"/>
      <c r="T40" s="207"/>
      <c r="U40" s="207"/>
      <c r="V40" s="207"/>
      <c r="W40" s="207"/>
      <c r="X40" s="207"/>
      <c r="Y40" s="296"/>
      <c r="Z40" s="3125"/>
      <c r="AA40" s="3125"/>
      <c r="AB40" s="3161"/>
      <c r="AC40" s="3125"/>
      <c r="AD40" s="335"/>
      <c r="AE40" s="293"/>
      <c r="AF40" s="293"/>
      <c r="AG40" s="293"/>
      <c r="AH40" s="293"/>
      <c r="AI40" s="293"/>
      <c r="AJ40" s="293"/>
    </row>
    <row r="41" spans="1:36" ht="16.5" customHeight="1" thickTop="1" thickBot="1">
      <c r="A41" s="171"/>
      <c r="B41" s="319" t="s">
        <v>1859</v>
      </c>
      <c r="C41" s="320"/>
      <c r="D41" s="320"/>
      <c r="E41" s="1581"/>
      <c r="F41" s="1581"/>
      <c r="G41" s="1581"/>
      <c r="H41" s="1581"/>
      <c r="I41" s="293"/>
      <c r="J41" s="1581"/>
      <c r="K41" s="81"/>
      <c r="L41" s="405"/>
      <c r="M41" s="171"/>
      <c r="N41" s="171"/>
      <c r="O41" s="171"/>
      <c r="P41" s="3159"/>
      <c r="Q41" s="3156"/>
      <c r="R41" s="296"/>
      <c r="S41" s="207"/>
      <c r="T41" s="207"/>
      <c r="U41" s="207"/>
      <c r="V41" s="207"/>
      <c r="W41" s="207"/>
      <c r="X41" s="207"/>
      <c r="Y41" s="296"/>
      <c r="Z41" s="3125"/>
      <c r="AA41" s="3125"/>
      <c r="AB41" s="3161"/>
      <c r="AC41" s="3125"/>
      <c r="AD41" s="319" t="s">
        <v>1859</v>
      </c>
      <c r="AE41" s="293"/>
      <c r="AF41" s="293"/>
      <c r="AG41" s="293"/>
      <c r="AH41" s="293"/>
      <c r="AI41" s="293"/>
      <c r="AJ41" s="293"/>
    </row>
    <row r="42" spans="1:36" ht="16.5" customHeight="1" thickTop="1">
      <c r="A42" s="2394" t="s">
        <v>686</v>
      </c>
      <c r="B42" s="2919" t="s">
        <v>1860</v>
      </c>
      <c r="C42" s="213" t="s">
        <v>688</v>
      </c>
      <c r="D42" s="213">
        <v>3</v>
      </c>
      <c r="E42" s="1573">
        <f>IFERROR('4D'!E33, 0)</f>
        <v>0.71528916771266327</v>
      </c>
      <c r="F42" s="1574">
        <f>IFERROR(SUM('4D'!F33:I33), 0)</f>
        <v>8.8144913965506628</v>
      </c>
      <c r="G42" s="1574">
        <f>IFERROR(SUM('4E'!E33:I33), 0)</f>
        <v>7.8454370823718076</v>
      </c>
      <c r="H42" s="2489">
        <f>IFERROR(SUM('4E'!J33:L33), 0)</f>
        <v>2.6247823533648709</v>
      </c>
      <c r="I42" s="2497">
        <v>0</v>
      </c>
      <c r="J42" s="2500">
        <f>IFERROR(SUM(E42:I42),0)</f>
        <v>20.000000000000007</v>
      </c>
      <c r="K42" s="81"/>
      <c r="L42" s="2015" t="s">
        <v>1861</v>
      </c>
      <c r="M42" s="171"/>
      <c r="N42" s="219"/>
      <c r="O42" s="171"/>
      <c r="P42" s="3159"/>
      <c r="Q42" s="220">
        <f t="shared" ref="Q42:Q43" si="11">IF( SUM( S42:X42 ) = 0, 0, $U$5 )</f>
        <v>0</v>
      </c>
      <c r="R42" s="296"/>
      <c r="S42" s="207"/>
      <c r="T42" s="207"/>
      <c r="U42" s="207"/>
      <c r="V42" s="207"/>
      <c r="W42" s="221">
        <f xml:space="preserve"> IF( ISNUMBER( I42 ), 0, 1 )</f>
        <v>0</v>
      </c>
      <c r="X42" s="207"/>
      <c r="Y42" s="296"/>
      <c r="Z42" s="3125"/>
      <c r="AA42" s="3125"/>
      <c r="AB42" s="3161"/>
      <c r="AC42" s="3125"/>
      <c r="AD42" s="2413" t="s">
        <v>1860</v>
      </c>
      <c r="AE42" s="2511" t="s">
        <v>767</v>
      </c>
      <c r="AF42" s="2513" t="s">
        <v>1862</v>
      </c>
      <c r="AG42" s="414" t="s">
        <v>1863</v>
      </c>
      <c r="AH42" s="414" t="s">
        <v>1864</v>
      </c>
      <c r="AI42" s="390" t="s">
        <v>1865</v>
      </c>
      <c r="AJ42" s="216" t="s">
        <v>1866</v>
      </c>
    </row>
    <row r="43" spans="1:36" ht="16.5" customHeight="1">
      <c r="A43" s="171"/>
      <c r="B43" s="2917" t="s">
        <v>1867</v>
      </c>
      <c r="C43" s="222" t="s">
        <v>688</v>
      </c>
      <c r="D43" s="222">
        <v>3</v>
      </c>
      <c r="E43" s="1575">
        <f>IFERROR('4D'!E34, 0)</f>
        <v>0</v>
      </c>
      <c r="F43" s="1576">
        <f>IFERROR(SUM('4D'!F34:I34), 0)</f>
        <v>0</v>
      </c>
      <c r="G43" s="1576">
        <f>IFERROR(SUM('4E'!E34:I34), 0)</f>
        <v>0</v>
      </c>
      <c r="H43" s="2490">
        <f>IFERROR(SUM('4E'!J34:L34), 0)</f>
        <v>0</v>
      </c>
      <c r="I43" s="2495">
        <v>0</v>
      </c>
      <c r="J43" s="2501">
        <f>IFERROR(SUM(E43:I43),0)</f>
        <v>0</v>
      </c>
      <c r="K43" s="81"/>
      <c r="L43" s="2016" t="s">
        <v>1868</v>
      </c>
      <c r="M43" s="171"/>
      <c r="N43" s="227"/>
      <c r="O43" s="171"/>
      <c r="P43" s="3159"/>
      <c r="Q43" s="220">
        <f t="shared" si="11"/>
        <v>0</v>
      </c>
      <c r="R43" s="3160"/>
      <c r="S43" s="207"/>
      <c r="T43" s="207"/>
      <c r="U43" s="207"/>
      <c r="V43" s="207"/>
      <c r="W43" s="221">
        <f xml:space="preserve"> IF( ISNUMBER( I43 ), 0, 1 )</f>
        <v>0</v>
      </c>
      <c r="X43" s="207"/>
      <c r="Y43" s="296"/>
      <c r="Z43" s="3125"/>
      <c r="AA43" s="3125"/>
      <c r="AB43" s="3161"/>
      <c r="AC43" s="3125"/>
      <c r="AD43" s="2414" t="s">
        <v>1867</v>
      </c>
      <c r="AE43" s="2508" t="s">
        <v>767</v>
      </c>
      <c r="AF43" s="2512" t="s">
        <v>1869</v>
      </c>
      <c r="AG43" s="406" t="s">
        <v>1870</v>
      </c>
      <c r="AH43" s="406" t="s">
        <v>1871</v>
      </c>
      <c r="AI43" s="396" t="s">
        <v>1872</v>
      </c>
      <c r="AJ43" s="225" t="s">
        <v>1873</v>
      </c>
    </row>
    <row r="44" spans="1:36" ht="16.5" customHeight="1" thickBot="1">
      <c r="A44" s="2394" t="s">
        <v>784</v>
      </c>
      <c r="B44" s="2930" t="s">
        <v>1874</v>
      </c>
      <c r="C44" s="283" t="s">
        <v>688</v>
      </c>
      <c r="D44" s="283">
        <v>3</v>
      </c>
      <c r="E44" s="1537">
        <f>IFERROR(E39+E42+E43,0)</f>
        <v>152.75928916771267</v>
      </c>
      <c r="F44" s="1537">
        <f>IFERROR(F39+F42+F43,0)</f>
        <v>1321.3984913965508</v>
      </c>
      <c r="G44" s="1537">
        <f>IFERROR(G39+G42+G43,0)</f>
        <v>1517.4804370823717</v>
      </c>
      <c r="H44" s="1537">
        <f>IFERROR(H39+H42+H43,0)</f>
        <v>199.33578235336486</v>
      </c>
      <c r="I44" s="2502">
        <f>IFERROR(I39+I42+I43,0)</f>
        <v>45.414440760000005</v>
      </c>
      <c r="J44" s="1538">
        <f>IFERROR(SUM(E44:I44),0)</f>
        <v>3236.3884407599999</v>
      </c>
      <c r="K44" s="81"/>
      <c r="L44" s="2019" t="s">
        <v>1875</v>
      </c>
      <c r="M44" s="171"/>
      <c r="N44" s="238"/>
      <c r="O44" s="171"/>
      <c r="P44" s="3159"/>
      <c r="Q44" s="3156"/>
      <c r="R44" s="296"/>
      <c r="S44" s="207"/>
      <c r="T44" s="207"/>
      <c r="U44" s="207"/>
      <c r="V44" s="207"/>
      <c r="W44" s="207"/>
      <c r="X44" s="207"/>
      <c r="Y44" s="296"/>
      <c r="Z44" s="3125"/>
      <c r="AA44" s="3125"/>
      <c r="AB44" s="3161"/>
      <c r="AC44" s="3125"/>
      <c r="AD44" s="2930" t="s">
        <v>1874</v>
      </c>
      <c r="AE44" s="2515" t="s">
        <v>1876</v>
      </c>
      <c r="AF44" s="234" t="s">
        <v>1877</v>
      </c>
      <c r="AG44" s="234" t="s">
        <v>1878</v>
      </c>
      <c r="AH44" s="234" t="s">
        <v>1879</v>
      </c>
      <c r="AI44" s="234" t="s">
        <v>1880</v>
      </c>
      <c r="AJ44" s="235" t="s">
        <v>1881</v>
      </c>
    </row>
    <row r="45" spans="1:36" ht="16" thickTop="1">
      <c r="A45" s="171"/>
      <c r="B45" s="335"/>
      <c r="C45" s="81"/>
      <c r="D45" s="81"/>
      <c r="E45" s="81"/>
      <c r="F45" s="81"/>
      <c r="G45" s="81"/>
      <c r="H45" s="81"/>
      <c r="I45" s="81"/>
      <c r="J45" s="81"/>
      <c r="K45" s="81"/>
      <c r="L45" s="415"/>
      <c r="M45" s="171"/>
      <c r="N45" s="3125"/>
      <c r="O45" s="2394" t="s">
        <v>826</v>
      </c>
      <c r="P45" s="3125"/>
      <c r="Q45" s="3156"/>
      <c r="R45" s="3155"/>
      <c r="S45" s="207"/>
      <c r="T45" s="207"/>
      <c r="U45" s="207"/>
      <c r="V45" s="207"/>
      <c r="W45" s="207"/>
      <c r="X45" s="207"/>
      <c r="Y45" s="3155"/>
      <c r="Z45" s="3125"/>
      <c r="AA45" s="3125"/>
      <c r="AB45" s="3125"/>
      <c r="AC45" s="3125"/>
      <c r="AD45" s="3162"/>
      <c r="AE45" s="3125"/>
      <c r="AF45" s="3125"/>
      <c r="AG45" s="3125"/>
      <c r="AH45" s="3125"/>
      <c r="AI45" s="3125"/>
      <c r="AJ45" s="2854" t="s">
        <v>827</v>
      </c>
    </row>
    <row r="46" spans="1:36" ht="15.5">
      <c r="A46" s="171"/>
      <c r="B46" s="169"/>
      <c r="C46" s="171"/>
      <c r="D46" s="171"/>
      <c r="E46" s="381"/>
      <c r="F46" s="381"/>
      <c r="G46" s="381"/>
      <c r="H46" s="381"/>
      <c r="I46" s="381"/>
      <c r="J46" s="381"/>
      <c r="K46" s="171"/>
      <c r="L46" s="415"/>
      <c r="M46" s="171"/>
      <c r="N46" s="171"/>
      <c r="O46" s="171"/>
      <c r="P46" s="3125"/>
      <c r="Q46" s="3156"/>
      <c r="R46" s="3155"/>
      <c r="S46" s="207"/>
      <c r="T46" s="207"/>
      <c r="U46" s="207"/>
      <c r="V46" s="207"/>
      <c r="W46" s="207"/>
      <c r="X46" s="207"/>
      <c r="Y46" s="3155"/>
      <c r="Z46" s="3125"/>
      <c r="AA46" s="3125"/>
      <c r="AB46" s="3125"/>
      <c r="AC46" s="3125"/>
      <c r="AD46" s="3162"/>
      <c r="AE46" s="3125"/>
      <c r="AF46" s="3125"/>
      <c r="AG46" s="3125"/>
      <c r="AH46" s="3125"/>
      <c r="AI46" s="3125"/>
      <c r="AJ46" s="3125"/>
    </row>
    <row r="47" spans="1:36" ht="15.5">
      <c r="A47" s="171"/>
      <c r="B47" s="169"/>
      <c r="C47" s="171"/>
      <c r="D47" s="171"/>
      <c r="E47" s="381"/>
      <c r="F47" s="381"/>
      <c r="G47" s="381"/>
      <c r="H47" s="381"/>
      <c r="I47" s="381"/>
      <c r="J47" s="381"/>
      <c r="K47" s="171"/>
      <c r="L47" s="415"/>
      <c r="M47" s="171"/>
      <c r="N47" s="171"/>
      <c r="O47" s="171"/>
      <c r="P47" s="3125"/>
      <c r="Q47" s="3156"/>
      <c r="R47" s="3155"/>
      <c r="S47" s="3155"/>
      <c r="T47" s="3155"/>
      <c r="U47" s="3155"/>
      <c r="V47" s="3155"/>
      <c r="W47" s="3155"/>
      <c r="X47" s="3155"/>
      <c r="Y47" s="3155"/>
      <c r="Z47" s="3125"/>
      <c r="AA47" s="3125"/>
      <c r="AB47" s="3125"/>
      <c r="AC47" s="3125"/>
      <c r="AD47" s="3162"/>
      <c r="AE47" s="3125"/>
      <c r="AF47" s="3125"/>
      <c r="AG47" s="3125"/>
      <c r="AH47" s="3125"/>
      <c r="AI47" s="3125"/>
      <c r="AJ47" s="3125"/>
    </row>
    <row r="48" spans="1:36">
      <c r="A48" s="3125"/>
      <c r="B48" s="3162"/>
      <c r="C48" s="3125"/>
      <c r="D48" s="3125"/>
      <c r="E48" s="3168"/>
      <c r="F48" s="3168"/>
      <c r="G48" s="3168"/>
      <c r="H48" s="3168"/>
      <c r="I48" s="3168"/>
      <c r="J48" s="3168"/>
      <c r="K48" s="3125"/>
      <c r="M48" s="3125"/>
      <c r="N48" s="3125"/>
      <c r="O48" s="3125"/>
      <c r="P48" s="3125"/>
      <c r="Q48" s="3156"/>
      <c r="R48" s="3155"/>
      <c r="S48" s="3155"/>
      <c r="T48" s="3155"/>
      <c r="U48" s="3155"/>
      <c r="V48" s="3155"/>
      <c r="W48" s="3155"/>
      <c r="X48" s="3155"/>
      <c r="Y48" s="3155"/>
      <c r="Z48" s="3125"/>
      <c r="AA48" s="3125"/>
      <c r="AB48" s="3125"/>
      <c r="AC48" s="3125"/>
      <c r="AD48" s="3162"/>
      <c r="AE48" s="3125"/>
      <c r="AF48" s="3125"/>
      <c r="AG48" s="3125"/>
      <c r="AH48" s="3125"/>
      <c r="AI48" s="3125"/>
      <c r="AJ48" s="3125"/>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topLeftCell="B24" workbookViewId="0">
      <selection activeCell="H36" sqref="H36"/>
    </sheetView>
  </sheetViews>
  <sheetFormatPr defaultColWidth="9" defaultRowHeight="15.5"/>
  <cols>
    <col min="1" max="1" width="11.5" style="189" hidden="1" customWidth="1"/>
    <col min="2" max="2" width="43.6640625" style="189" customWidth="1"/>
    <col min="3" max="8" width="14.58203125" style="189" customWidth="1"/>
    <col min="9" max="9" width="14.58203125" style="198" customWidth="1"/>
    <col min="10" max="10" width="14.58203125" style="189" customWidth="1"/>
    <col min="11" max="11" width="27.08203125" style="189" customWidth="1"/>
    <col min="12" max="12" width="9" style="189" hidden="1" customWidth="1"/>
    <col min="13" max="13" width="1.58203125" style="189" customWidth="1"/>
    <col min="14" max="14" width="25" style="189" customWidth="1"/>
    <col min="15" max="15" width="1.58203125" style="200" customWidth="1"/>
    <col min="16" max="17" width="12.58203125" style="200" hidden="1" customWidth="1"/>
    <col min="18" max="18" width="1.58203125" style="200" hidden="1" customWidth="1"/>
    <col min="19" max="19" width="1.58203125" style="189" customWidth="1"/>
    <col min="20" max="20" width="40.08203125" style="189" customWidth="1"/>
    <col min="21" max="21" width="16.6640625" style="189" bestFit="1" customWidth="1"/>
    <col min="22" max="22" width="18.08203125" style="189" bestFit="1" customWidth="1"/>
    <col min="23" max="23" width="12.5" style="189" customWidth="1"/>
    <col min="24" max="24" width="1.58203125" style="189" customWidth="1"/>
    <col min="25" max="16384" width="9" style="189"/>
  </cols>
  <sheetData>
    <row r="1" spans="1:23" s="315" customFormat="1" ht="22.5">
      <c r="B1" s="2911" t="s">
        <v>1882</v>
      </c>
      <c r="C1" s="2911"/>
      <c r="D1" s="2911"/>
      <c r="E1" s="3319"/>
      <c r="F1" s="3319"/>
      <c r="G1" s="3319"/>
      <c r="H1" s="417"/>
      <c r="I1" s="198"/>
      <c r="M1" s="271"/>
      <c r="N1" s="197"/>
      <c r="O1" s="3160"/>
      <c r="P1" s="3155"/>
      <c r="Q1" s="3155"/>
      <c r="R1" s="3160"/>
      <c r="T1" s="2911" t="s">
        <v>667</v>
      </c>
    </row>
    <row r="2" spans="1:23" s="315" customFormat="1" ht="22.5">
      <c r="B2" s="2911" t="str">
        <f>SelectCompany!B4</f>
        <v>Thames Water</v>
      </c>
      <c r="C2" s="418"/>
      <c r="D2" s="418"/>
      <c r="E2" s="418"/>
      <c r="F2" s="418"/>
      <c r="G2" s="418"/>
      <c r="H2" s="417"/>
      <c r="I2" s="198"/>
      <c r="M2" s="271"/>
      <c r="N2" s="197"/>
      <c r="O2" s="3160"/>
      <c r="P2" s="3155"/>
      <c r="Q2" s="3155"/>
      <c r="R2" s="3160"/>
      <c r="T2" s="2911"/>
    </row>
    <row r="3" spans="1:23" ht="19">
      <c r="A3" s="3125"/>
      <c r="B3" s="3320" t="s">
        <v>1883</v>
      </c>
      <c r="C3" s="3321"/>
      <c r="D3" s="3321"/>
      <c r="E3" s="3321"/>
      <c r="F3" s="3321"/>
      <c r="G3" s="3321"/>
      <c r="H3" s="3321"/>
      <c r="I3" s="3321"/>
      <c r="J3" s="3321"/>
      <c r="K3" s="3321"/>
      <c r="L3" s="3125"/>
      <c r="M3" s="273"/>
      <c r="N3" s="202" t="s">
        <v>669</v>
      </c>
      <c r="O3" s="3160"/>
      <c r="P3" s="3155"/>
      <c r="Q3" s="3155"/>
      <c r="R3" s="3160"/>
      <c r="S3" s="3125"/>
      <c r="T3" s="3322" t="s">
        <v>1883</v>
      </c>
      <c r="U3" s="3323"/>
      <c r="V3" s="3323"/>
      <c r="W3" s="3323"/>
    </row>
    <row r="4" spans="1:23" ht="23" thickBot="1">
      <c r="A4" s="3125"/>
      <c r="B4" s="419"/>
      <c r="C4" s="419"/>
      <c r="D4" s="419"/>
      <c r="E4" s="419"/>
      <c r="F4" s="419"/>
      <c r="G4" s="419"/>
      <c r="H4" s="3125"/>
      <c r="J4" s="3125"/>
      <c r="K4" s="3125"/>
      <c r="L4" s="3125"/>
      <c r="M4" s="3159"/>
      <c r="N4" s="3125"/>
      <c r="O4" s="3160"/>
      <c r="P4" s="3326" t="s">
        <v>670</v>
      </c>
      <c r="Q4" s="3326"/>
      <c r="R4" s="3160"/>
      <c r="S4" s="3125"/>
      <c r="T4" s="419"/>
      <c r="U4" s="419"/>
      <c r="V4" s="419"/>
      <c r="W4" s="419"/>
    </row>
    <row r="5" spans="1:23" ht="47.5" thickTop="1" thickBot="1">
      <c r="A5" s="2248" t="s">
        <v>680</v>
      </c>
      <c r="B5" s="2975" t="s">
        <v>671</v>
      </c>
      <c r="C5" s="2976" t="s">
        <v>672</v>
      </c>
      <c r="D5" s="2976" t="s">
        <v>673</v>
      </c>
      <c r="E5" s="2976" t="s">
        <v>1884</v>
      </c>
      <c r="F5" s="2976" t="s">
        <v>1885</v>
      </c>
      <c r="G5" s="2977" t="s">
        <v>902</v>
      </c>
      <c r="H5" s="420"/>
      <c r="I5" s="358" t="s">
        <v>677</v>
      </c>
      <c r="J5" s="171"/>
      <c r="K5" s="2952" t="s">
        <v>678</v>
      </c>
      <c r="L5" s="171"/>
      <c r="M5" s="3159"/>
      <c r="N5" s="3125"/>
      <c r="O5" s="3160"/>
      <c r="P5" s="206" t="s">
        <v>679</v>
      </c>
      <c r="Q5" s="207"/>
      <c r="R5" s="3160"/>
      <c r="S5" s="3125"/>
      <c r="T5" s="2975" t="s">
        <v>671</v>
      </c>
      <c r="U5" s="2976" t="s">
        <v>1884</v>
      </c>
      <c r="V5" s="2976" t="s">
        <v>1885</v>
      </c>
      <c r="W5" s="2977" t="s">
        <v>902</v>
      </c>
    </row>
    <row r="6" spans="1:23" ht="16.5" thickTop="1" thickBot="1">
      <c r="A6" s="2394" t="s">
        <v>684</v>
      </c>
      <c r="B6" s="3125"/>
      <c r="C6" s="421"/>
      <c r="D6" s="421"/>
      <c r="E6" s="422"/>
      <c r="F6" s="422"/>
      <c r="G6" s="422"/>
      <c r="H6" s="420"/>
      <c r="I6" s="423"/>
      <c r="J6" s="171"/>
      <c r="K6" s="171"/>
      <c r="L6" s="171"/>
      <c r="M6" s="3159"/>
      <c r="N6" s="3125"/>
      <c r="O6" s="3160"/>
      <c r="P6" s="3125"/>
      <c r="Q6" s="3125"/>
      <c r="R6" s="3160"/>
      <c r="S6" s="3125"/>
      <c r="T6" s="421"/>
      <c r="U6" s="2661" t="s">
        <v>831</v>
      </c>
      <c r="V6" s="422"/>
      <c r="W6" s="422"/>
    </row>
    <row r="7" spans="1:23" ht="16.5" thickTop="1" thickBot="1">
      <c r="A7" s="171"/>
      <c r="B7" s="319" t="s">
        <v>1886</v>
      </c>
      <c r="C7" s="320"/>
      <c r="D7" s="320"/>
      <c r="E7" s="171"/>
      <c r="F7" s="171"/>
      <c r="G7" s="171"/>
      <c r="H7" s="171"/>
      <c r="J7" s="171"/>
      <c r="K7" s="171"/>
      <c r="L7" s="171"/>
      <c r="M7" s="3159"/>
      <c r="N7" s="3156"/>
      <c r="O7" s="3160"/>
      <c r="P7" s="3156"/>
      <c r="Q7" s="3156"/>
      <c r="R7" s="3160"/>
      <c r="S7" s="3125"/>
      <c r="T7" s="319" t="s">
        <v>1886</v>
      </c>
      <c r="U7" s="171"/>
      <c r="V7" s="171"/>
      <c r="W7" s="171"/>
    </row>
    <row r="8" spans="1:23">
      <c r="A8" s="2394" t="s">
        <v>686</v>
      </c>
      <c r="B8" s="2919" t="s">
        <v>1887</v>
      </c>
      <c r="C8" s="213" t="s">
        <v>688</v>
      </c>
      <c r="D8" s="2476">
        <v>3</v>
      </c>
      <c r="E8" s="2497">
        <v>70.597999999999999</v>
      </c>
      <c r="F8" s="2497">
        <v>0</v>
      </c>
      <c r="G8" s="2517">
        <f t="shared" ref="G8:G14" si="0">IFERROR(SUM(E8:F8),0)</f>
        <v>70.597999999999999</v>
      </c>
      <c r="H8" s="171"/>
      <c r="I8" s="217" t="s">
        <v>1888</v>
      </c>
      <c r="J8" s="171"/>
      <c r="K8" s="219"/>
      <c r="L8" s="171"/>
      <c r="M8" s="3159"/>
      <c r="N8" s="220">
        <f>IF( SUM( P8:Q8 ) = 0, 0, $P$5 )</f>
        <v>0</v>
      </c>
      <c r="O8" s="3160"/>
      <c r="P8" s="221">
        <f xml:space="preserve"> IF( ISNUMBER( E8 ), 0, 1 )</f>
        <v>0</v>
      </c>
      <c r="Q8" s="221">
        <f t="shared" ref="Q8:Q11" si="1" xml:space="preserve"> IF( ISNUMBER( F8 ), 0, 1 )</f>
        <v>0</v>
      </c>
      <c r="R8" s="3160"/>
      <c r="S8" s="3125"/>
      <c r="T8" s="2919" t="s">
        <v>1887</v>
      </c>
      <c r="U8" s="390" t="s">
        <v>1889</v>
      </c>
      <c r="V8" s="390" t="s">
        <v>1890</v>
      </c>
      <c r="W8" s="216" t="s">
        <v>1891</v>
      </c>
    </row>
    <row r="9" spans="1:23">
      <c r="A9" s="171"/>
      <c r="B9" s="2917" t="s">
        <v>1892</v>
      </c>
      <c r="C9" s="222" t="s">
        <v>688</v>
      </c>
      <c r="D9" s="2477">
        <v>3</v>
      </c>
      <c r="E9" s="2495">
        <v>28.92</v>
      </c>
      <c r="F9" s="2495">
        <v>0</v>
      </c>
      <c r="G9" s="2518">
        <f t="shared" si="0"/>
        <v>28.92</v>
      </c>
      <c r="H9" s="171"/>
      <c r="I9" s="226" t="s">
        <v>1893</v>
      </c>
      <c r="J9" s="171"/>
      <c r="K9" s="227"/>
      <c r="L9" s="171"/>
      <c r="M9" s="3161"/>
      <c r="N9" s="220">
        <f t="shared" ref="N9:N13" si="2">IF( SUM( P9:Q9 ) = 0, 0, $P$5 )</f>
        <v>0</v>
      </c>
      <c r="O9" s="3160"/>
      <c r="P9" s="221">
        <f t="shared" ref="P9:P11" si="3" xml:space="preserve"> IF( ISNUMBER( E9 ), 0, 1 )</f>
        <v>0</v>
      </c>
      <c r="Q9" s="221">
        <f t="shared" si="1"/>
        <v>0</v>
      </c>
      <c r="R9" s="3160"/>
      <c r="S9" s="3125"/>
      <c r="T9" s="2917" t="s">
        <v>1892</v>
      </c>
      <c r="U9" s="396" t="s">
        <v>1894</v>
      </c>
      <c r="V9" s="396" t="s">
        <v>1895</v>
      </c>
      <c r="W9" s="225" t="s">
        <v>1896</v>
      </c>
    </row>
    <row r="10" spans="1:23">
      <c r="A10" s="171"/>
      <c r="B10" s="2917" t="s">
        <v>1897</v>
      </c>
      <c r="C10" s="222" t="s">
        <v>688</v>
      </c>
      <c r="D10" s="2477">
        <v>3</v>
      </c>
      <c r="E10" s="2495">
        <v>85.861999999999995</v>
      </c>
      <c r="F10" s="2495">
        <v>0</v>
      </c>
      <c r="G10" s="2518">
        <f t="shared" si="0"/>
        <v>85.861999999999995</v>
      </c>
      <c r="H10" s="171"/>
      <c r="I10" s="226" t="s">
        <v>1898</v>
      </c>
      <c r="J10" s="171"/>
      <c r="K10" s="227"/>
      <c r="L10" s="171"/>
      <c r="M10" s="3161"/>
      <c r="N10" s="220">
        <f t="shared" si="2"/>
        <v>0</v>
      </c>
      <c r="O10" s="3160"/>
      <c r="P10" s="221">
        <f t="shared" si="3"/>
        <v>0</v>
      </c>
      <c r="Q10" s="221">
        <f t="shared" si="1"/>
        <v>0</v>
      </c>
      <c r="R10" s="3160"/>
      <c r="S10" s="3125"/>
      <c r="T10" s="2917" t="s">
        <v>1897</v>
      </c>
      <c r="U10" s="396" t="s">
        <v>1899</v>
      </c>
      <c r="V10" s="396" t="s">
        <v>1900</v>
      </c>
      <c r="W10" s="225" t="s">
        <v>1901</v>
      </c>
    </row>
    <row r="11" spans="1:23">
      <c r="A11" s="171"/>
      <c r="B11" s="2917" t="s">
        <v>1902</v>
      </c>
      <c r="C11" s="222" t="s">
        <v>688</v>
      </c>
      <c r="D11" s="2477">
        <v>3</v>
      </c>
      <c r="E11" s="2495">
        <v>10.97</v>
      </c>
      <c r="F11" s="2495">
        <v>0</v>
      </c>
      <c r="G11" s="2518">
        <f t="shared" si="0"/>
        <v>10.97</v>
      </c>
      <c r="H11" s="171"/>
      <c r="I11" s="226" t="s">
        <v>1903</v>
      </c>
      <c r="J11" s="171"/>
      <c r="K11" s="227"/>
      <c r="L11" s="171"/>
      <c r="M11" s="3161"/>
      <c r="N11" s="220">
        <f t="shared" si="2"/>
        <v>0</v>
      </c>
      <c r="O11" s="3160"/>
      <c r="P11" s="221">
        <f t="shared" si="3"/>
        <v>0</v>
      </c>
      <c r="Q11" s="221">
        <f t="shared" si="1"/>
        <v>0</v>
      </c>
      <c r="R11" s="3160"/>
      <c r="S11" s="3125"/>
      <c r="T11" s="2917" t="s">
        <v>1902</v>
      </c>
      <c r="U11" s="396" t="s">
        <v>1904</v>
      </c>
      <c r="V11" s="396" t="s">
        <v>1905</v>
      </c>
      <c r="W11" s="225" t="s">
        <v>1906</v>
      </c>
    </row>
    <row r="12" spans="1:23">
      <c r="A12" s="171"/>
      <c r="B12" s="2917" t="s">
        <v>1731</v>
      </c>
      <c r="C12" s="222" t="s">
        <v>688</v>
      </c>
      <c r="D12" s="2477">
        <v>3</v>
      </c>
      <c r="E12" s="2495">
        <v>0.44500000000000001</v>
      </c>
      <c r="F12" s="2495">
        <v>0</v>
      </c>
      <c r="G12" s="2518">
        <f t="shared" si="0"/>
        <v>0.44500000000000001</v>
      </c>
      <c r="H12" s="171"/>
      <c r="I12" s="226" t="s">
        <v>1907</v>
      </c>
      <c r="J12" s="171"/>
      <c r="K12" s="227"/>
      <c r="L12" s="171"/>
      <c r="M12" s="3161"/>
      <c r="N12" s="220">
        <f t="shared" si="2"/>
        <v>0</v>
      </c>
      <c r="O12" s="3160"/>
      <c r="P12" s="221">
        <f t="shared" ref="P12:P13" si="4" xml:space="preserve"> IF( ISNUMBER( E12 ), 0, 1 )</f>
        <v>0</v>
      </c>
      <c r="Q12" s="221">
        <f t="shared" ref="Q12:Q13" si="5" xml:space="preserve"> IF( ISNUMBER( F12 ), 0, 1 )</f>
        <v>0</v>
      </c>
      <c r="R12" s="3160"/>
      <c r="S12" s="3125"/>
      <c r="T12" s="2917" t="s">
        <v>1731</v>
      </c>
      <c r="U12" s="396" t="s">
        <v>1908</v>
      </c>
      <c r="V12" s="396" t="s">
        <v>1909</v>
      </c>
      <c r="W12" s="225" t="s">
        <v>1910</v>
      </c>
    </row>
    <row r="13" spans="1:23">
      <c r="A13" s="171"/>
      <c r="B13" s="2917" t="s">
        <v>1738</v>
      </c>
      <c r="C13" s="222" t="s">
        <v>688</v>
      </c>
      <c r="D13" s="2477">
        <v>3</v>
      </c>
      <c r="E13" s="2495">
        <v>0.497</v>
      </c>
      <c r="F13" s="2495">
        <v>0</v>
      </c>
      <c r="G13" s="2518">
        <f t="shared" si="0"/>
        <v>0.497</v>
      </c>
      <c r="H13" s="173"/>
      <c r="I13" s="226" t="s">
        <v>1911</v>
      </c>
      <c r="J13" s="171"/>
      <c r="K13" s="227"/>
      <c r="L13" s="171"/>
      <c r="M13" s="3161"/>
      <c r="N13" s="220">
        <f t="shared" si="2"/>
        <v>0</v>
      </c>
      <c r="O13" s="3160"/>
      <c r="P13" s="221">
        <f t="shared" si="4"/>
        <v>0</v>
      </c>
      <c r="Q13" s="221">
        <f t="shared" si="5"/>
        <v>0</v>
      </c>
      <c r="R13" s="3160"/>
      <c r="S13" s="3125"/>
      <c r="T13" s="2917" t="s">
        <v>1738</v>
      </c>
      <c r="U13" s="396" t="s">
        <v>1912</v>
      </c>
      <c r="V13" s="396" t="s">
        <v>1913</v>
      </c>
      <c r="W13" s="225" t="s">
        <v>1914</v>
      </c>
    </row>
    <row r="14" spans="1:23" ht="31.5" thickBot="1">
      <c r="A14" s="2394" t="s">
        <v>784</v>
      </c>
      <c r="B14" s="2930" t="s">
        <v>1768</v>
      </c>
      <c r="C14" s="283" t="s">
        <v>688</v>
      </c>
      <c r="D14" s="283">
        <v>3</v>
      </c>
      <c r="E14" s="2515">
        <f>IFERROR(SUM(E8:E11) + SUM(E12:E13),0)</f>
        <v>197.292</v>
      </c>
      <c r="F14" s="2515">
        <f>IFERROR(SUM(F8:F13),0)</f>
        <v>0</v>
      </c>
      <c r="G14" s="235">
        <f t="shared" si="0"/>
        <v>197.292</v>
      </c>
      <c r="H14" s="171"/>
      <c r="I14" s="284" t="s">
        <v>1915</v>
      </c>
      <c r="J14" s="171"/>
      <c r="K14" s="238"/>
      <c r="L14" s="171"/>
      <c r="M14" s="3161"/>
      <c r="N14" s="3125"/>
      <c r="O14" s="3160"/>
      <c r="P14" s="3156"/>
      <c r="Q14" s="3156"/>
      <c r="R14" s="3160"/>
      <c r="S14" s="3125"/>
      <c r="T14" s="2930" t="s">
        <v>1768</v>
      </c>
      <c r="U14" s="234" t="s">
        <v>1916</v>
      </c>
      <c r="V14" s="234" t="s">
        <v>1917</v>
      </c>
      <c r="W14" s="235" t="s">
        <v>1918</v>
      </c>
    </row>
    <row r="15" spans="1:23" ht="16.5" thickTop="1" thickBot="1">
      <c r="A15" s="171"/>
      <c r="B15" s="335"/>
      <c r="C15" s="335"/>
      <c r="D15" s="335"/>
      <c r="E15" s="355"/>
      <c r="F15" s="378"/>
      <c r="G15" s="378"/>
      <c r="H15" s="171"/>
      <c r="J15" s="171"/>
      <c r="K15" s="171"/>
      <c r="L15" s="171"/>
      <c r="M15" s="3161"/>
      <c r="N15" s="3125"/>
      <c r="O15" s="3160"/>
      <c r="P15" s="3156"/>
      <c r="Q15" s="3156"/>
      <c r="R15" s="3160"/>
      <c r="S15" s="3125"/>
      <c r="T15" s="335"/>
      <c r="U15" s="355"/>
      <c r="V15" s="378"/>
      <c r="W15" s="378"/>
    </row>
    <row r="16" spans="1:23" ht="16.5" thickTop="1" thickBot="1">
      <c r="A16" s="171"/>
      <c r="B16" s="319" t="s">
        <v>1107</v>
      </c>
      <c r="C16" s="320"/>
      <c r="D16" s="320"/>
      <c r="E16" s="355"/>
      <c r="F16" s="378"/>
      <c r="G16" s="378"/>
      <c r="H16" s="171"/>
      <c r="J16" s="171"/>
      <c r="K16" s="171"/>
      <c r="L16" s="171"/>
      <c r="M16" s="3161"/>
      <c r="N16" s="3125"/>
      <c r="O16" s="3160"/>
      <c r="P16" s="3156"/>
      <c r="Q16" s="3156"/>
      <c r="R16" s="3160"/>
      <c r="S16" s="3125"/>
      <c r="T16" s="319" t="s">
        <v>1107</v>
      </c>
      <c r="U16" s="355"/>
      <c r="V16" s="378"/>
      <c r="W16" s="378"/>
    </row>
    <row r="17" spans="1:23" ht="31">
      <c r="A17" s="2394" t="s">
        <v>686</v>
      </c>
      <c r="B17" s="386" t="s">
        <v>1919</v>
      </c>
      <c r="C17" s="388" t="s">
        <v>688</v>
      </c>
      <c r="D17" s="2519">
        <v>3</v>
      </c>
      <c r="E17" s="2497">
        <v>0.14000000000000001</v>
      </c>
      <c r="F17" s="2497">
        <v>0</v>
      </c>
      <c r="G17" s="2521">
        <f>IFERROR(SUM(E17:F17),0)</f>
        <v>0.14000000000000001</v>
      </c>
      <c r="H17" s="171"/>
      <c r="I17" s="217" t="s">
        <v>1920</v>
      </c>
      <c r="J17" s="171"/>
      <c r="K17" s="219"/>
      <c r="L17" s="171"/>
      <c r="M17" s="3161"/>
      <c r="N17" s="220">
        <f t="shared" ref="N17:N20" si="6">IF( SUM( P17:Q17 ) = 0, 0, $P$5 )</f>
        <v>0</v>
      </c>
      <c r="O17" s="3160"/>
      <c r="P17" s="221">
        <f t="shared" ref="P17:P20" si="7" xml:space="preserve"> IF( ISNUMBER( E17 ), 0, 1 )</f>
        <v>0</v>
      </c>
      <c r="Q17" s="221">
        <f t="shared" ref="Q17:Q20" si="8" xml:space="preserve"> IF( ISNUMBER( F17 ), 0, 1 )</f>
        <v>0</v>
      </c>
      <c r="R17" s="3160"/>
      <c r="S17" s="3125"/>
      <c r="T17" s="386" t="s">
        <v>1921</v>
      </c>
      <c r="U17" s="390" t="s">
        <v>1922</v>
      </c>
      <c r="V17" s="390" t="s">
        <v>1923</v>
      </c>
      <c r="W17" s="391" t="s">
        <v>1924</v>
      </c>
    </row>
    <row r="18" spans="1:23" ht="46.5">
      <c r="A18" s="171"/>
      <c r="B18" s="393" t="s">
        <v>1925</v>
      </c>
      <c r="C18" s="394" t="s">
        <v>688</v>
      </c>
      <c r="D18" s="2520">
        <v>3</v>
      </c>
      <c r="E18" s="2495">
        <v>3.25</v>
      </c>
      <c r="F18" s="2495">
        <v>0</v>
      </c>
      <c r="G18" s="2522">
        <f>IFERROR(SUM(E18:F18),0)</f>
        <v>3.25</v>
      </c>
      <c r="H18" s="171"/>
      <c r="I18" s="226" t="s">
        <v>1926</v>
      </c>
      <c r="J18" s="171"/>
      <c r="K18" s="227"/>
      <c r="L18" s="171"/>
      <c r="M18" s="3161"/>
      <c r="N18" s="220">
        <f t="shared" si="6"/>
        <v>0</v>
      </c>
      <c r="O18" s="3160"/>
      <c r="P18" s="221">
        <f t="shared" si="7"/>
        <v>0</v>
      </c>
      <c r="Q18" s="221">
        <f t="shared" si="8"/>
        <v>0</v>
      </c>
      <c r="R18" s="3160"/>
      <c r="S18" s="3125"/>
      <c r="T18" s="393" t="s">
        <v>1927</v>
      </c>
      <c r="U18" s="396" t="s">
        <v>1928</v>
      </c>
      <c r="V18" s="396" t="s">
        <v>1929</v>
      </c>
      <c r="W18" s="397" t="s">
        <v>1930</v>
      </c>
    </row>
    <row r="19" spans="1:23" ht="31">
      <c r="A19" s="171"/>
      <c r="B19" s="393" t="s">
        <v>1931</v>
      </c>
      <c r="C19" s="394" t="s">
        <v>688</v>
      </c>
      <c r="D19" s="2520">
        <v>3</v>
      </c>
      <c r="E19" s="2495">
        <v>0</v>
      </c>
      <c r="F19" s="2495">
        <v>0</v>
      </c>
      <c r="G19" s="2522">
        <f>IFERROR(SUM(E19:F19),0)</f>
        <v>0</v>
      </c>
      <c r="H19" s="171"/>
      <c r="I19" s="226" t="s">
        <v>1932</v>
      </c>
      <c r="J19" s="171"/>
      <c r="K19" s="227"/>
      <c r="L19" s="171"/>
      <c r="M19" s="3161"/>
      <c r="N19" s="220">
        <f t="shared" si="6"/>
        <v>0</v>
      </c>
      <c r="O19" s="3160"/>
      <c r="P19" s="221">
        <f t="shared" si="7"/>
        <v>0</v>
      </c>
      <c r="Q19" s="221">
        <f t="shared" si="8"/>
        <v>0</v>
      </c>
      <c r="R19" s="3160"/>
      <c r="S19" s="3125"/>
      <c r="T19" s="393" t="s">
        <v>1933</v>
      </c>
      <c r="U19" s="396" t="s">
        <v>1934</v>
      </c>
      <c r="V19" s="396" t="s">
        <v>1935</v>
      </c>
      <c r="W19" s="397" t="s">
        <v>1936</v>
      </c>
    </row>
    <row r="20" spans="1:23" ht="46.5">
      <c r="A20" s="2394" t="s">
        <v>784</v>
      </c>
      <c r="B20" s="400" t="s">
        <v>1937</v>
      </c>
      <c r="C20" s="407" t="s">
        <v>688</v>
      </c>
      <c r="D20" s="407">
        <v>3</v>
      </c>
      <c r="E20" s="2523">
        <v>22.896999999999998</v>
      </c>
      <c r="F20" s="2523">
        <v>0</v>
      </c>
      <c r="G20" s="404">
        <f>IFERROR(SUM(E20:F20),0)</f>
        <v>22.896999999999998</v>
      </c>
      <c r="H20" s="171"/>
      <c r="I20" s="284" t="s">
        <v>1938</v>
      </c>
      <c r="J20" s="171"/>
      <c r="K20" s="238"/>
      <c r="L20" s="171"/>
      <c r="M20" s="3161"/>
      <c r="N20" s="220">
        <f t="shared" si="6"/>
        <v>0</v>
      </c>
      <c r="O20" s="3160"/>
      <c r="P20" s="221">
        <f t="shared" si="7"/>
        <v>0</v>
      </c>
      <c r="Q20" s="221">
        <f t="shared" si="8"/>
        <v>0</v>
      </c>
      <c r="R20" s="3160"/>
      <c r="S20" s="3125"/>
      <c r="T20" s="400" t="s">
        <v>1939</v>
      </c>
      <c r="U20" s="424" t="s">
        <v>1940</v>
      </c>
      <c r="V20" s="424" t="s">
        <v>1941</v>
      </c>
      <c r="W20" s="404" t="s">
        <v>1942</v>
      </c>
    </row>
    <row r="21" spans="1:23" ht="16.5" thickTop="1" thickBot="1">
      <c r="A21" s="171"/>
      <c r="B21" s="335"/>
      <c r="C21" s="335"/>
      <c r="D21" s="335"/>
      <c r="E21" s="355"/>
      <c r="F21" s="378"/>
      <c r="G21" s="378"/>
      <c r="H21" s="171"/>
      <c r="J21" s="171"/>
      <c r="K21" s="171"/>
      <c r="L21" s="171"/>
      <c r="M21" s="3161"/>
      <c r="N21" s="3125"/>
      <c r="O21" s="3160"/>
      <c r="P21" s="3156"/>
      <c r="Q21" s="3156"/>
      <c r="R21" s="3160"/>
      <c r="S21" s="3125"/>
      <c r="T21" s="335"/>
      <c r="U21" s="355"/>
      <c r="V21" s="378"/>
      <c r="W21" s="378"/>
    </row>
    <row r="22" spans="1:23" ht="16.5" thickTop="1" thickBot="1">
      <c r="A22" s="171"/>
      <c r="B22" s="319" t="s">
        <v>1943</v>
      </c>
      <c r="C22" s="320"/>
      <c r="D22" s="320"/>
      <c r="E22" s="355"/>
      <c r="F22" s="378"/>
      <c r="G22" s="378"/>
      <c r="H22" s="171"/>
      <c r="J22" s="171"/>
      <c r="K22" s="171"/>
      <c r="L22" s="171"/>
      <c r="M22" s="3161"/>
      <c r="N22" s="3125"/>
      <c r="O22" s="3160"/>
      <c r="P22" s="3156"/>
      <c r="Q22" s="3156"/>
      <c r="R22" s="3160"/>
      <c r="S22" s="3125"/>
      <c r="T22" s="319" t="s">
        <v>1943</v>
      </c>
      <c r="U22" s="355"/>
      <c r="V22" s="378"/>
      <c r="W22" s="378"/>
    </row>
    <row r="23" spans="1:23" ht="46.5">
      <c r="A23" s="2394" t="s">
        <v>686</v>
      </c>
      <c r="B23" s="386" t="s">
        <v>1944</v>
      </c>
      <c r="C23" s="388" t="s">
        <v>688</v>
      </c>
      <c r="D23" s="2519">
        <v>3</v>
      </c>
      <c r="E23" s="2497">
        <v>0</v>
      </c>
      <c r="F23" s="2497">
        <v>0</v>
      </c>
      <c r="G23" s="2521">
        <f>IFERROR(SUM(E23:F23),0)</f>
        <v>0</v>
      </c>
      <c r="H23" s="171"/>
      <c r="I23" s="217" t="s">
        <v>1945</v>
      </c>
      <c r="J23" s="171"/>
      <c r="K23" s="219"/>
      <c r="L23" s="171"/>
      <c r="M23" s="3161"/>
      <c r="N23" s="220">
        <f t="shared" ref="N23:N26" si="9">IF( SUM( P23:Q23 ) = 0, 0, $P$5 )</f>
        <v>0</v>
      </c>
      <c r="O23" s="3160"/>
      <c r="P23" s="221">
        <f t="shared" ref="P23:P26" si="10" xml:space="preserve"> IF( ISNUMBER( E23 ), 0, 1 )</f>
        <v>0</v>
      </c>
      <c r="Q23" s="221">
        <f t="shared" ref="Q23:Q26" si="11" xml:space="preserve"> IF( ISNUMBER( F23 ), 0, 1 )</f>
        <v>0</v>
      </c>
      <c r="R23" s="3160"/>
      <c r="S23" s="3125"/>
      <c r="T23" s="386" t="s">
        <v>1944</v>
      </c>
      <c r="U23" s="390" t="s">
        <v>1946</v>
      </c>
      <c r="V23" s="390" t="s">
        <v>1947</v>
      </c>
      <c r="W23" s="391" t="s">
        <v>1948</v>
      </c>
    </row>
    <row r="24" spans="1:23" ht="46.5">
      <c r="A24" s="171"/>
      <c r="B24" s="393" t="s">
        <v>1949</v>
      </c>
      <c r="C24" s="394" t="s">
        <v>688</v>
      </c>
      <c r="D24" s="2520">
        <v>3</v>
      </c>
      <c r="E24" s="2495">
        <v>0</v>
      </c>
      <c r="F24" s="2495">
        <v>0</v>
      </c>
      <c r="G24" s="2522">
        <f>IFERROR(SUM(E24:F24),0)</f>
        <v>0</v>
      </c>
      <c r="H24" s="171"/>
      <c r="I24" s="226" t="s">
        <v>1950</v>
      </c>
      <c r="J24" s="171"/>
      <c r="K24" s="227"/>
      <c r="L24" s="171"/>
      <c r="M24" s="3161"/>
      <c r="N24" s="220">
        <f t="shared" si="9"/>
        <v>0</v>
      </c>
      <c r="O24" s="3160"/>
      <c r="P24" s="221">
        <f t="shared" si="10"/>
        <v>0</v>
      </c>
      <c r="Q24" s="221">
        <f t="shared" si="11"/>
        <v>0</v>
      </c>
      <c r="R24" s="3160"/>
      <c r="S24" s="3125"/>
      <c r="T24" s="393" t="s">
        <v>1949</v>
      </c>
      <c r="U24" s="396" t="s">
        <v>1951</v>
      </c>
      <c r="V24" s="396" t="s">
        <v>1952</v>
      </c>
      <c r="W24" s="397" t="s">
        <v>1953</v>
      </c>
    </row>
    <row r="25" spans="1:23" ht="46.5">
      <c r="A25" s="171"/>
      <c r="B25" s="393" t="s">
        <v>1954</v>
      </c>
      <c r="C25" s="394" t="s">
        <v>688</v>
      </c>
      <c r="D25" s="2520">
        <v>3</v>
      </c>
      <c r="E25" s="2495">
        <v>4.7030000000000003</v>
      </c>
      <c r="F25" s="2495">
        <v>0</v>
      </c>
      <c r="G25" s="2522">
        <f>IFERROR(SUM(E25:F25),0)</f>
        <v>4.7030000000000003</v>
      </c>
      <c r="H25" s="171"/>
      <c r="I25" s="226" t="s">
        <v>1955</v>
      </c>
      <c r="J25" s="171"/>
      <c r="K25" s="227"/>
      <c r="L25" s="171"/>
      <c r="M25" s="3161"/>
      <c r="N25" s="220">
        <f t="shared" si="9"/>
        <v>0</v>
      </c>
      <c r="O25" s="3160"/>
      <c r="P25" s="221">
        <f t="shared" si="10"/>
        <v>0</v>
      </c>
      <c r="Q25" s="221">
        <f t="shared" si="11"/>
        <v>0</v>
      </c>
      <c r="R25" s="3160"/>
      <c r="S25" s="3125"/>
      <c r="T25" s="393" t="s">
        <v>1954</v>
      </c>
      <c r="U25" s="396" t="s">
        <v>1956</v>
      </c>
      <c r="V25" s="396" t="s">
        <v>1957</v>
      </c>
      <c r="W25" s="397" t="s">
        <v>1958</v>
      </c>
    </row>
    <row r="26" spans="1:23" ht="31">
      <c r="A26" s="171"/>
      <c r="B26" s="393" t="s">
        <v>1959</v>
      </c>
      <c r="C26" s="394" t="s">
        <v>688</v>
      </c>
      <c r="D26" s="2520">
        <v>3</v>
      </c>
      <c r="E26" s="2495">
        <v>0</v>
      </c>
      <c r="F26" s="2495">
        <v>0</v>
      </c>
      <c r="G26" s="2522">
        <f>IFERROR(SUM(E26:F26),0)</f>
        <v>0</v>
      </c>
      <c r="H26" s="171"/>
      <c r="I26" s="226" t="s">
        <v>1960</v>
      </c>
      <c r="J26" s="171"/>
      <c r="K26" s="227"/>
      <c r="L26" s="171"/>
      <c r="M26" s="3161"/>
      <c r="N26" s="220">
        <f t="shared" si="9"/>
        <v>0</v>
      </c>
      <c r="O26" s="3160"/>
      <c r="P26" s="221">
        <f t="shared" si="10"/>
        <v>0</v>
      </c>
      <c r="Q26" s="221">
        <f t="shared" si="11"/>
        <v>0</v>
      </c>
      <c r="R26" s="3160"/>
      <c r="S26" s="3125"/>
      <c r="T26" s="393" t="s">
        <v>1959</v>
      </c>
      <c r="U26" s="396" t="s">
        <v>1961</v>
      </c>
      <c r="V26" s="396" t="s">
        <v>1962</v>
      </c>
      <c r="W26" s="397" t="s">
        <v>1963</v>
      </c>
    </row>
    <row r="27" spans="1:23" ht="16" thickBot="1">
      <c r="A27" s="171"/>
      <c r="B27" s="425" t="s">
        <v>1964</v>
      </c>
      <c r="C27" s="407" t="s">
        <v>688</v>
      </c>
      <c r="D27" s="407">
        <v>3</v>
      </c>
      <c r="E27" s="2514">
        <f>IFERROR(E23 + E25 - E24 - E26, 0)</f>
        <v>4.7030000000000003</v>
      </c>
      <c r="F27" s="2514">
        <f>IFERROR(F23 + F25 - F24 - F26, 0)</f>
        <v>0</v>
      </c>
      <c r="G27" s="404">
        <f>IFERROR(G23 + G25 - G24 - G26, 0)</f>
        <v>4.7030000000000003</v>
      </c>
      <c r="H27" s="171"/>
      <c r="I27" s="284" t="s">
        <v>1965</v>
      </c>
      <c r="J27" s="171"/>
      <c r="K27" s="238"/>
      <c r="L27" s="171"/>
      <c r="M27" s="3161"/>
      <c r="N27" s="3125"/>
      <c r="O27" s="3160"/>
      <c r="P27" s="3156"/>
      <c r="Q27" s="3156"/>
      <c r="R27" s="3160"/>
      <c r="S27" s="3125"/>
      <c r="T27" s="425" t="s">
        <v>1964</v>
      </c>
      <c r="U27" s="403" t="s">
        <v>1966</v>
      </c>
      <c r="V27" s="403" t="s">
        <v>1967</v>
      </c>
      <c r="W27" s="404" t="s">
        <v>1968</v>
      </c>
    </row>
    <row r="28" spans="1:23" ht="16.5" thickTop="1" thickBot="1">
      <c r="A28" s="171"/>
      <c r="B28" s="426"/>
      <c r="C28" s="427"/>
      <c r="D28" s="427"/>
      <c r="E28" s="428"/>
      <c r="F28" s="428"/>
      <c r="G28" s="428"/>
      <c r="H28" s="171"/>
      <c r="J28" s="171"/>
      <c r="K28" s="171"/>
      <c r="L28" s="171"/>
      <c r="M28" s="3160"/>
      <c r="N28" s="3125"/>
      <c r="O28" s="3160"/>
      <c r="P28" s="3156"/>
      <c r="Q28" s="3156"/>
      <c r="R28" s="3160"/>
      <c r="S28" s="3125"/>
      <c r="T28" s="426"/>
      <c r="U28" s="428"/>
      <c r="V28" s="428"/>
      <c r="W28" s="428"/>
    </row>
    <row r="29" spans="1:23" ht="32" thickTop="1" thickBot="1">
      <c r="A29" s="171"/>
      <c r="B29" s="408" t="s">
        <v>1969</v>
      </c>
      <c r="C29" s="409" t="s">
        <v>688</v>
      </c>
      <c r="D29" s="409">
        <v>3</v>
      </c>
      <c r="E29" s="429">
        <f>IFERROR(E14+SUM(E17:E20)+E27,0)</f>
        <v>228.28200000000001</v>
      </c>
      <c r="F29" s="429">
        <f>IFERROR(F14+SUM(F17:F20),0)</f>
        <v>0</v>
      </c>
      <c r="G29" s="430">
        <f>IFERROR(SUM(E29:F29),0)</f>
        <v>228.28200000000001</v>
      </c>
      <c r="H29" s="171"/>
      <c r="I29" s="300" t="s">
        <v>1970</v>
      </c>
      <c r="J29" s="171"/>
      <c r="K29" s="301"/>
      <c r="L29" s="171"/>
      <c r="M29" s="3160"/>
      <c r="N29" s="3125"/>
      <c r="O29" s="3160"/>
      <c r="P29" s="3156"/>
      <c r="Q29" s="3156"/>
      <c r="R29" s="3160"/>
      <c r="S29" s="3125"/>
      <c r="T29" s="408" t="s">
        <v>1969</v>
      </c>
      <c r="U29" s="429" t="s">
        <v>1971</v>
      </c>
      <c r="V29" s="429" t="s">
        <v>1972</v>
      </c>
      <c r="W29" s="430" t="s">
        <v>1973</v>
      </c>
    </row>
    <row r="30" spans="1:23">
      <c r="A30" s="171"/>
      <c r="B30" s="427"/>
      <c r="C30" s="427"/>
      <c r="D30" s="427"/>
      <c r="E30" s="428"/>
      <c r="F30" s="428"/>
      <c r="G30" s="428"/>
      <c r="H30" s="171"/>
      <c r="J30" s="171"/>
      <c r="K30" s="171"/>
      <c r="L30" s="171"/>
      <c r="M30" s="3160"/>
      <c r="N30" s="3125"/>
      <c r="O30" s="3160"/>
      <c r="P30" s="3156"/>
      <c r="Q30" s="3156"/>
      <c r="R30" s="3160"/>
      <c r="S30" s="3125"/>
      <c r="T30" s="427"/>
      <c r="U30" s="428"/>
      <c r="V30" s="428"/>
      <c r="W30" s="428"/>
    </row>
    <row r="31" spans="1:23">
      <c r="A31" s="171"/>
      <c r="B31" s="386" t="s">
        <v>1974</v>
      </c>
      <c r="C31" s="388" t="s">
        <v>688</v>
      </c>
      <c r="D31" s="2519">
        <v>3</v>
      </c>
      <c r="E31" s="2497">
        <v>0</v>
      </c>
      <c r="F31" s="2497">
        <v>0</v>
      </c>
      <c r="G31" s="2521">
        <f>IFERROR(SUM(E31:F31),0)</f>
        <v>0</v>
      </c>
      <c r="H31" s="171"/>
      <c r="I31" s="217" t="s">
        <v>1975</v>
      </c>
      <c r="J31" s="171"/>
      <c r="K31" s="219"/>
      <c r="L31" s="171"/>
      <c r="M31" s="3160"/>
      <c r="N31" s="220">
        <f t="shared" ref="N31:N32" si="12">IF( SUM( P31:Q31 ) = 0, 0, $P$5 )</f>
        <v>0</v>
      </c>
      <c r="O31" s="3160"/>
      <c r="P31" s="221">
        <f t="shared" ref="P31:P32" si="13" xml:space="preserve"> IF( ISNUMBER( E31 ), 0, 1 )</f>
        <v>0</v>
      </c>
      <c r="Q31" s="221">
        <f t="shared" ref="Q31:Q32" si="14" xml:space="preserve"> IF( ISNUMBER( F31 ), 0, 1 )</f>
        <v>0</v>
      </c>
      <c r="R31" s="3160"/>
      <c r="S31" s="3125"/>
      <c r="T31" s="386" t="s">
        <v>1974</v>
      </c>
      <c r="U31" s="390" t="s">
        <v>1976</v>
      </c>
      <c r="V31" s="390" t="s">
        <v>1977</v>
      </c>
      <c r="W31" s="391" t="s">
        <v>1978</v>
      </c>
    </row>
    <row r="32" spans="1:23" ht="31">
      <c r="A32" s="171"/>
      <c r="B32" s="400" t="s">
        <v>1979</v>
      </c>
      <c r="C32" s="407" t="s">
        <v>688</v>
      </c>
      <c r="D32" s="407">
        <v>3</v>
      </c>
      <c r="E32" s="2523">
        <v>0</v>
      </c>
      <c r="F32" s="2523">
        <v>0</v>
      </c>
      <c r="G32" s="404">
        <f>IFERROR(SUM(E32:F32),0)</f>
        <v>0</v>
      </c>
      <c r="H32" s="173"/>
      <c r="I32" s="284" t="s">
        <v>1980</v>
      </c>
      <c r="J32" s="171"/>
      <c r="K32" s="238"/>
      <c r="L32" s="171"/>
      <c r="M32" s="3160"/>
      <c r="N32" s="220">
        <f t="shared" si="12"/>
        <v>0</v>
      </c>
      <c r="O32" s="3160"/>
      <c r="P32" s="221">
        <f t="shared" si="13"/>
        <v>0</v>
      </c>
      <c r="Q32" s="221">
        <f t="shared" si="14"/>
        <v>0</v>
      </c>
      <c r="R32" s="3160"/>
      <c r="S32" s="3125"/>
      <c r="T32" s="400" t="s">
        <v>1979</v>
      </c>
      <c r="U32" s="424" t="s">
        <v>1981</v>
      </c>
      <c r="V32" s="424" t="s">
        <v>1982</v>
      </c>
      <c r="W32" s="404" t="s">
        <v>1983</v>
      </c>
    </row>
    <row r="33" spans="1:23">
      <c r="A33" s="171"/>
      <c r="B33" s="431"/>
      <c r="C33" s="392"/>
      <c r="D33" s="392"/>
      <c r="E33" s="432"/>
      <c r="F33" s="432"/>
      <c r="G33" s="432"/>
      <c r="H33" s="171"/>
      <c r="I33" s="218"/>
      <c r="J33" s="171"/>
      <c r="K33" s="171"/>
      <c r="L33" s="171"/>
      <c r="M33" s="3160"/>
      <c r="N33" s="3125"/>
      <c r="O33" s="3160"/>
      <c r="P33" s="3156"/>
      <c r="Q33" s="3156"/>
      <c r="R33" s="3160"/>
      <c r="S33" s="3125"/>
      <c r="T33" s="431"/>
      <c r="U33" s="432"/>
      <c r="V33" s="432"/>
      <c r="W33" s="432"/>
    </row>
    <row r="34" spans="1:23" ht="32" thickTop="1" thickBot="1">
      <c r="A34" s="2394" t="s">
        <v>784</v>
      </c>
      <c r="B34" s="433" t="s">
        <v>1984</v>
      </c>
      <c r="C34" s="409" t="s">
        <v>688</v>
      </c>
      <c r="D34" s="409">
        <v>3</v>
      </c>
      <c r="E34" s="434">
        <f>IFERROR(E29+E31+E32,0)</f>
        <v>228.28200000000001</v>
      </c>
      <c r="F34" s="434">
        <f>IFERROR(F29+F31+F32,0)</f>
        <v>0</v>
      </c>
      <c r="G34" s="412">
        <f>IFERROR(SUM(E34:F34),0)</f>
        <v>228.28200000000001</v>
      </c>
      <c r="H34" s="171"/>
      <c r="I34" s="300" t="s">
        <v>1985</v>
      </c>
      <c r="J34" s="171"/>
      <c r="K34" s="301"/>
      <c r="L34" s="171"/>
      <c r="M34" s="3160"/>
      <c r="N34" s="3125"/>
      <c r="O34" s="3160"/>
      <c r="P34" s="3156"/>
      <c r="Q34" s="3156"/>
      <c r="R34" s="3160"/>
      <c r="S34" s="3125"/>
      <c r="T34" s="433" t="s">
        <v>1984</v>
      </c>
      <c r="U34" s="434" t="s">
        <v>1986</v>
      </c>
      <c r="V34" s="434" t="s">
        <v>1987</v>
      </c>
      <c r="W34" s="412" t="s">
        <v>1988</v>
      </c>
    </row>
    <row r="35" spans="1:23" ht="16.5" thickTop="1" thickBot="1">
      <c r="A35" s="171"/>
      <c r="B35" s="427"/>
      <c r="C35" s="427"/>
      <c r="D35" s="427"/>
      <c r="E35" s="428"/>
      <c r="F35" s="428"/>
      <c r="G35" s="428"/>
      <c r="H35" s="173"/>
      <c r="J35" s="171"/>
      <c r="K35" s="171"/>
      <c r="L35" s="171"/>
      <c r="M35" s="3160"/>
      <c r="N35" s="3125"/>
      <c r="O35" s="3160"/>
      <c r="P35" s="3156"/>
      <c r="Q35" s="3156"/>
      <c r="R35" s="3160"/>
      <c r="S35" s="3125"/>
      <c r="T35" s="427"/>
      <c r="U35" s="428"/>
      <c r="V35" s="428"/>
      <c r="W35" s="428"/>
    </row>
    <row r="36" spans="1:23" ht="16.5" thickTop="1" thickBot="1">
      <c r="A36" s="171"/>
      <c r="B36" s="435" t="s">
        <v>1989</v>
      </c>
      <c r="C36" s="431"/>
      <c r="D36" s="431"/>
      <c r="E36" s="428"/>
      <c r="F36" s="428"/>
      <c r="G36" s="428"/>
      <c r="H36" s="173"/>
      <c r="J36" s="171"/>
      <c r="K36" s="171"/>
      <c r="L36" s="171"/>
      <c r="M36" s="3160"/>
      <c r="N36" s="3125"/>
      <c r="O36" s="3160"/>
      <c r="P36" s="3156"/>
      <c r="Q36" s="3156"/>
      <c r="R36" s="3160"/>
      <c r="S36" s="3125"/>
      <c r="T36" s="435" t="s">
        <v>1989</v>
      </c>
      <c r="U36" s="428"/>
      <c r="V36" s="428"/>
      <c r="W36" s="428"/>
    </row>
    <row r="37" spans="1:23" ht="16.5" thickTop="1" thickBot="1">
      <c r="A37" s="2394" t="s">
        <v>686</v>
      </c>
      <c r="B37" s="408" t="s">
        <v>1989</v>
      </c>
      <c r="C37" s="409" t="s">
        <v>688</v>
      </c>
      <c r="D37" s="409">
        <v>3</v>
      </c>
      <c r="E37" s="411">
        <v>75.361000000000004</v>
      </c>
      <c r="F37" s="411">
        <v>0</v>
      </c>
      <c r="G37" s="430">
        <f>IFERROR(SUM(E37:F37),0)</f>
        <v>75.361000000000004</v>
      </c>
      <c r="H37" s="171"/>
      <c r="I37" s="300" t="s">
        <v>1990</v>
      </c>
      <c r="J37" s="171"/>
      <c r="K37" s="301"/>
      <c r="L37" s="171"/>
      <c r="M37" s="3160"/>
      <c r="N37" s="220">
        <f>IF( SUM( P37:Q37 ) = 0, 0, $P$5 )</f>
        <v>0</v>
      </c>
      <c r="O37" s="3160"/>
      <c r="P37" s="221">
        <f t="shared" ref="P37:Q37" si="15" xml:space="preserve"> IF( ISNUMBER( E37 ), 0, 1 )</f>
        <v>0</v>
      </c>
      <c r="Q37" s="221">
        <f t="shared" si="15"/>
        <v>0</v>
      </c>
      <c r="R37" s="3160"/>
      <c r="S37" s="3125"/>
      <c r="T37" s="408" t="s">
        <v>1989</v>
      </c>
      <c r="U37" s="411" t="s">
        <v>1991</v>
      </c>
      <c r="V37" s="411" t="s">
        <v>1992</v>
      </c>
      <c r="W37" s="430" t="s">
        <v>1993</v>
      </c>
    </row>
    <row r="38" spans="1:23" ht="16.5" thickTop="1" thickBot="1">
      <c r="A38" s="171"/>
      <c r="B38" s="427"/>
      <c r="C38" s="427"/>
      <c r="D38" s="427"/>
      <c r="E38" s="428"/>
      <c r="F38" s="428"/>
      <c r="G38" s="428"/>
      <c r="H38" s="171"/>
      <c r="J38" s="171"/>
      <c r="K38" s="171"/>
      <c r="L38" s="171"/>
      <c r="M38" s="3160"/>
      <c r="N38" s="3125"/>
      <c r="O38" s="3160"/>
      <c r="P38" s="3156"/>
      <c r="Q38" s="3156"/>
      <c r="R38" s="3160"/>
      <c r="S38" s="3125"/>
      <c r="T38" s="427"/>
      <c r="U38" s="428"/>
      <c r="V38" s="428"/>
      <c r="W38" s="428"/>
    </row>
    <row r="39" spans="1:23" ht="16.5" thickTop="1" thickBot="1">
      <c r="A39" s="171"/>
      <c r="B39" s="435" t="s">
        <v>1179</v>
      </c>
      <c r="C39" s="431"/>
      <c r="D39" s="431"/>
      <c r="E39" s="428"/>
      <c r="F39" s="428"/>
      <c r="G39" s="428"/>
      <c r="H39" s="171"/>
      <c r="J39" s="171"/>
      <c r="K39" s="171"/>
      <c r="L39" s="171"/>
      <c r="M39" s="3160"/>
      <c r="N39" s="3125"/>
      <c r="O39" s="3160"/>
      <c r="P39" s="3156"/>
      <c r="Q39" s="3156"/>
      <c r="R39" s="3160"/>
      <c r="S39" s="3125"/>
      <c r="T39" s="435" t="s">
        <v>1179</v>
      </c>
      <c r="U39" s="428"/>
      <c r="V39" s="428"/>
      <c r="W39" s="428"/>
    </row>
    <row r="40" spans="1:23" ht="16.5" thickTop="1" thickBot="1">
      <c r="A40" s="2394" t="s">
        <v>686</v>
      </c>
      <c r="B40" s="408" t="s">
        <v>1179</v>
      </c>
      <c r="C40" s="409" t="s">
        <v>688</v>
      </c>
      <c r="D40" s="409">
        <v>3</v>
      </c>
      <c r="E40" s="411">
        <v>10.035</v>
      </c>
      <c r="F40" s="411">
        <v>0</v>
      </c>
      <c r="G40" s="430">
        <f>IFERROR(SUM(E40:F40),0)</f>
        <v>10.035</v>
      </c>
      <c r="H40" s="171"/>
      <c r="I40" s="300" t="s">
        <v>1994</v>
      </c>
      <c r="J40" s="171"/>
      <c r="K40" s="301"/>
      <c r="L40" s="171"/>
      <c r="M40" s="3160"/>
      <c r="N40" s="220">
        <f>IF( SUM( P40:Q40 ) = 0, 0, $P$5 )</f>
        <v>0</v>
      </c>
      <c r="O40" s="3160"/>
      <c r="P40" s="221">
        <f t="shared" ref="P40:Q40" si="16" xml:space="preserve"> IF( ISNUMBER( E40 ), 0, 1 )</f>
        <v>0</v>
      </c>
      <c r="Q40" s="221">
        <f t="shared" si="16"/>
        <v>0</v>
      </c>
      <c r="R40" s="3160"/>
      <c r="S40" s="3125"/>
      <c r="T40" s="408" t="s">
        <v>1179</v>
      </c>
      <c r="U40" s="411" t="s">
        <v>1995</v>
      </c>
      <c r="V40" s="411" t="s">
        <v>1996</v>
      </c>
      <c r="W40" s="430" t="s">
        <v>1997</v>
      </c>
    </row>
    <row r="41" spans="1:23" ht="16.5" thickTop="1" thickBot="1">
      <c r="A41" s="171"/>
      <c r="B41" s="441"/>
      <c r="C41" s="441"/>
      <c r="D41" s="441"/>
      <c r="E41" s="171"/>
      <c r="F41" s="171"/>
      <c r="G41" s="171"/>
      <c r="H41" s="171"/>
      <c r="J41" s="171"/>
      <c r="K41" s="171"/>
      <c r="L41" s="171"/>
      <c r="M41" s="3160"/>
      <c r="N41" s="3125"/>
      <c r="O41" s="3160"/>
      <c r="P41" s="3156"/>
      <c r="Q41" s="3156"/>
      <c r="R41" s="3160"/>
      <c r="S41" s="3125"/>
      <c r="T41" s="441"/>
      <c r="U41" s="171"/>
      <c r="V41" s="171"/>
      <c r="W41" s="171"/>
    </row>
    <row r="42" spans="1:23" ht="32" thickTop="1" thickBot="1">
      <c r="A42" s="171"/>
      <c r="B42" s="435" t="s">
        <v>1998</v>
      </c>
      <c r="C42" s="431"/>
      <c r="D42" s="431"/>
      <c r="E42" s="437"/>
      <c r="F42" s="437"/>
      <c r="G42" s="436"/>
      <c r="H42" s="171"/>
      <c r="J42" s="171"/>
      <c r="K42" s="171"/>
      <c r="L42" s="171"/>
      <c r="M42" s="3160"/>
      <c r="N42" s="3125"/>
      <c r="O42" s="3160"/>
      <c r="P42" s="3156"/>
      <c r="Q42" s="3156"/>
      <c r="R42" s="3160"/>
      <c r="S42" s="3125"/>
      <c r="T42" s="435" t="s">
        <v>1998</v>
      </c>
      <c r="U42" s="437"/>
      <c r="V42" s="437"/>
      <c r="W42" s="436"/>
    </row>
    <row r="43" spans="1:23" ht="31.5" thickTop="1">
      <c r="A43" s="2394" t="s">
        <v>686</v>
      </c>
      <c r="B43" s="386" t="s">
        <v>1999</v>
      </c>
      <c r="C43" s="388" t="s">
        <v>688</v>
      </c>
      <c r="D43" s="2519">
        <v>3</v>
      </c>
      <c r="E43" s="2524">
        <v>1181.2950000000001</v>
      </c>
      <c r="F43" s="439"/>
      <c r="G43" s="171"/>
      <c r="H43" s="171"/>
      <c r="I43" s="217" t="s">
        <v>2000</v>
      </c>
      <c r="J43" s="171"/>
      <c r="K43" s="442"/>
      <c r="L43" s="171"/>
      <c r="M43" s="3160"/>
      <c r="N43" s="220">
        <f t="shared" ref="N43:N45" si="17">IF( SUM( P43:Q43 ) = 0, 0, $P$5 )</f>
        <v>0</v>
      </c>
      <c r="O43" s="3160"/>
      <c r="P43" s="221">
        <f t="shared" ref="P43:P45" si="18" xml:space="preserve"> IF( ISNUMBER( E43 ), 0, 1 )</f>
        <v>0</v>
      </c>
      <c r="Q43" s="3156"/>
      <c r="R43" s="3160"/>
      <c r="S43" s="3125"/>
      <c r="T43" s="386" t="s">
        <v>1999</v>
      </c>
      <c r="U43" s="438" t="s">
        <v>2001</v>
      </c>
      <c r="V43" s="439"/>
      <c r="W43" s="171"/>
    </row>
    <row r="44" spans="1:23" ht="31">
      <c r="A44" s="171"/>
      <c r="B44" s="393" t="s">
        <v>2002</v>
      </c>
      <c r="C44" s="394" t="s">
        <v>688</v>
      </c>
      <c r="D44" s="2520">
        <v>3</v>
      </c>
      <c r="E44" s="2525">
        <v>834.23800000000006</v>
      </c>
      <c r="F44" s="439"/>
      <c r="G44" s="171"/>
      <c r="H44" s="171"/>
      <c r="I44" s="226" t="s">
        <v>2003</v>
      </c>
      <c r="J44" s="171"/>
      <c r="K44" s="443"/>
      <c r="L44" s="171"/>
      <c r="M44" s="3160"/>
      <c r="N44" s="220">
        <f t="shared" si="17"/>
        <v>0</v>
      </c>
      <c r="O44" s="3160"/>
      <c r="P44" s="221">
        <f t="shared" si="18"/>
        <v>0</v>
      </c>
      <c r="Q44" s="3156"/>
      <c r="R44" s="3160"/>
      <c r="S44" s="3125"/>
      <c r="T44" s="393" t="s">
        <v>2002</v>
      </c>
      <c r="U44" s="440" t="s">
        <v>2004</v>
      </c>
      <c r="V44" s="439"/>
      <c r="W44" s="171"/>
    </row>
    <row r="45" spans="1:23" ht="16" thickBot="1">
      <c r="A45" s="2394" t="s">
        <v>784</v>
      </c>
      <c r="B45" s="400" t="s">
        <v>2005</v>
      </c>
      <c r="C45" s="407" t="s">
        <v>688</v>
      </c>
      <c r="D45" s="407">
        <v>3</v>
      </c>
      <c r="E45" s="2526">
        <v>834.23800000000006</v>
      </c>
      <c r="F45" s="439"/>
      <c r="G45" s="171"/>
      <c r="H45" s="171"/>
      <c r="I45" s="284" t="s">
        <v>2006</v>
      </c>
      <c r="J45" s="171"/>
      <c r="K45" s="445"/>
      <c r="L45" s="171"/>
      <c r="M45" s="3160"/>
      <c r="N45" s="220">
        <f t="shared" si="17"/>
        <v>0</v>
      </c>
      <c r="O45" s="3160"/>
      <c r="P45" s="221">
        <f t="shared" si="18"/>
        <v>0</v>
      </c>
      <c r="Q45" s="3156"/>
      <c r="R45" s="3160"/>
      <c r="S45" s="3125"/>
      <c r="T45" s="400" t="s">
        <v>2005</v>
      </c>
      <c r="U45" s="444" t="s">
        <v>2007</v>
      </c>
      <c r="V45" s="439"/>
      <c r="W45" s="171"/>
    </row>
    <row r="46" spans="1:23" ht="16" thickTop="1">
      <c r="A46" s="171"/>
      <c r="B46" s="171"/>
      <c r="C46" s="171"/>
      <c r="D46" s="171"/>
      <c r="E46" s="171"/>
      <c r="F46" s="171"/>
      <c r="G46" s="171"/>
      <c r="H46" s="171"/>
      <c r="J46" s="171"/>
      <c r="K46" s="3125"/>
      <c r="L46" s="2394" t="s">
        <v>826</v>
      </c>
      <c r="M46" s="3125"/>
      <c r="N46" s="3125"/>
      <c r="O46" s="3155"/>
      <c r="P46" s="3156"/>
      <c r="Q46" s="3156"/>
      <c r="R46" s="3155"/>
      <c r="S46" s="3125"/>
      <c r="T46" s="3125"/>
      <c r="U46" s="3125"/>
      <c r="V46" s="3125"/>
      <c r="W46" s="3125"/>
    </row>
    <row r="47" spans="1:23">
      <c r="A47" s="171"/>
      <c r="B47" s="171"/>
      <c r="C47" s="171"/>
      <c r="D47" s="171"/>
      <c r="E47" s="381"/>
      <c r="F47" s="171"/>
      <c r="G47" s="171"/>
      <c r="J47" s="171"/>
      <c r="K47" s="171"/>
      <c r="L47" s="171"/>
      <c r="M47" s="3125"/>
      <c r="N47" s="3125"/>
      <c r="O47" s="3155"/>
      <c r="P47" s="3156"/>
      <c r="Q47" s="3156"/>
      <c r="R47" s="3155"/>
      <c r="S47" s="3125"/>
      <c r="T47" s="3125"/>
      <c r="U47" s="3125"/>
      <c r="V47" s="3125"/>
      <c r="W47" s="2857" t="s">
        <v>827</v>
      </c>
    </row>
    <row r="48" spans="1:23">
      <c r="A48" s="171"/>
      <c r="B48" s="171"/>
      <c r="C48" s="171"/>
      <c r="D48" s="171"/>
      <c r="E48" s="171"/>
      <c r="F48" s="171"/>
      <c r="G48" s="171"/>
      <c r="H48" s="171"/>
      <c r="J48" s="171"/>
      <c r="K48" s="171"/>
      <c r="L48" s="171"/>
      <c r="M48" s="3125"/>
      <c r="N48" s="3125"/>
      <c r="O48" s="3155"/>
      <c r="P48" s="3156"/>
      <c r="Q48" s="3156"/>
      <c r="R48" s="3155"/>
      <c r="S48" s="3125"/>
      <c r="T48" s="3125"/>
      <c r="U48" s="3125"/>
      <c r="V48" s="3125"/>
      <c r="W48" s="3125"/>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topLeftCell="B1" workbookViewId="0">
      <selection activeCell="B2" sqref="B2:J2"/>
    </sheetView>
  </sheetViews>
  <sheetFormatPr defaultColWidth="8.58203125" defaultRowHeight="15.5"/>
  <cols>
    <col min="1" max="1" width="11.5" style="189" hidden="1" customWidth="1"/>
    <col min="2" max="2" width="32" style="189" customWidth="1"/>
    <col min="3" max="3" width="7" style="189" customWidth="1"/>
    <col min="4" max="4" width="5.5" style="189" customWidth="1"/>
    <col min="5" max="5" width="13" style="189" customWidth="1"/>
    <col min="6" max="6" width="12.08203125" style="189" customWidth="1"/>
    <col min="7" max="12" width="12.5" style="465" customWidth="1"/>
    <col min="13" max="13" width="1.58203125" style="198" customWidth="1"/>
    <col min="14" max="14" width="12.5" style="466" customWidth="1"/>
    <col min="15" max="15" width="1.58203125" style="189" customWidth="1"/>
    <col min="16" max="16" width="33.58203125" style="189" customWidth="1"/>
    <col min="17" max="17" width="9.4140625" style="189" hidden="1" customWidth="1"/>
    <col min="18" max="18" width="1.58203125" style="189" customWidth="1"/>
    <col min="19" max="19" width="20.08203125" style="189" customWidth="1"/>
    <col min="20" max="20" width="1.58203125" style="200" customWidth="1"/>
    <col min="21" max="27" width="7.5" style="200" hidden="1" customWidth="1"/>
    <col min="28" max="28" width="1.58203125" style="200" hidden="1" customWidth="1"/>
    <col min="29" max="29" width="1.58203125" style="189" customWidth="1"/>
    <col min="30" max="30" width="35.1640625" style="189" customWidth="1"/>
    <col min="31" max="31" width="13.6640625" style="189" bestFit="1" customWidth="1"/>
    <col min="32" max="32" width="13" style="189" bestFit="1" customWidth="1"/>
    <col min="33" max="38" width="12.5" style="189" customWidth="1"/>
    <col min="39" max="39" width="1.58203125" style="189" customWidth="1"/>
    <col min="40" max="16384" width="8.58203125" style="189"/>
  </cols>
  <sheetData>
    <row r="1" spans="1:38" s="315" customFormat="1" ht="22.5">
      <c r="B1" s="446" t="s">
        <v>2008</v>
      </c>
      <c r="C1" s="446"/>
      <c r="D1" s="446"/>
      <c r="E1" s="446"/>
      <c r="F1" s="446"/>
      <c r="G1" s="447"/>
      <c r="H1" s="447"/>
      <c r="I1" s="447"/>
      <c r="J1" s="447"/>
      <c r="K1" s="446"/>
      <c r="L1" s="446"/>
      <c r="M1" s="446"/>
      <c r="N1" s="446"/>
      <c r="R1" s="271"/>
      <c r="S1" s="197"/>
      <c r="T1" s="3160"/>
      <c r="U1" s="3155"/>
      <c r="V1" s="3155"/>
      <c r="W1" s="3155"/>
      <c r="X1" s="3155"/>
      <c r="Y1" s="3155"/>
      <c r="Z1" s="3155"/>
      <c r="AA1" s="3155"/>
      <c r="AB1" s="3160"/>
      <c r="AD1" s="446" t="s">
        <v>667</v>
      </c>
      <c r="AE1" s="446"/>
      <c r="AF1" s="446"/>
    </row>
    <row r="2" spans="1:38" s="315" customFormat="1" ht="22.5">
      <c r="B2" s="3319" t="str">
        <f>SelectCompany!B4</f>
        <v>Thames Water</v>
      </c>
      <c r="C2" s="3319"/>
      <c r="D2" s="3319"/>
      <c r="E2" s="3319"/>
      <c r="F2" s="3319"/>
      <c r="G2" s="3319"/>
      <c r="H2" s="3319"/>
      <c r="I2" s="3319"/>
      <c r="J2" s="3319"/>
      <c r="K2" s="448"/>
      <c r="L2" s="448"/>
      <c r="M2" s="418"/>
      <c r="N2" s="418"/>
      <c r="R2" s="271"/>
      <c r="S2" s="197"/>
      <c r="T2" s="3160"/>
      <c r="U2" s="3155"/>
      <c r="V2" s="3155"/>
      <c r="W2" s="3155"/>
      <c r="X2" s="3155"/>
      <c r="Y2" s="3155"/>
      <c r="Z2" s="3155"/>
      <c r="AA2" s="3155"/>
      <c r="AB2" s="3160"/>
      <c r="AD2" s="446"/>
      <c r="AE2" s="446"/>
      <c r="AF2" s="446"/>
    </row>
    <row r="3" spans="1:38" s="171" customFormat="1" ht="19">
      <c r="B3" s="3320" t="s">
        <v>2009</v>
      </c>
      <c r="C3" s="3321"/>
      <c r="D3" s="3321"/>
      <c r="E3" s="3321"/>
      <c r="F3" s="3321"/>
      <c r="G3" s="3321"/>
      <c r="H3" s="3321"/>
      <c r="I3" s="3321"/>
      <c r="J3" s="3321"/>
      <c r="K3" s="3321"/>
      <c r="L3" s="3321"/>
      <c r="M3" s="3321"/>
      <c r="N3" s="3321"/>
      <c r="O3" s="3321"/>
      <c r="P3" s="3321"/>
      <c r="R3" s="273"/>
      <c r="S3" s="202" t="s">
        <v>669</v>
      </c>
      <c r="T3" s="3160"/>
      <c r="U3" s="3155"/>
      <c r="V3" s="3155"/>
      <c r="W3" s="3155"/>
      <c r="X3" s="3155"/>
      <c r="Y3" s="3155"/>
      <c r="Z3" s="3155"/>
      <c r="AA3" s="3155"/>
      <c r="AB3" s="3160"/>
      <c r="AD3" s="3322" t="s">
        <v>2009</v>
      </c>
      <c r="AE3" s="3323"/>
      <c r="AF3" s="3323"/>
      <c r="AG3" s="3323"/>
      <c r="AH3" s="3323"/>
      <c r="AI3" s="3323"/>
      <c r="AJ3" s="3323"/>
      <c r="AK3" s="3323"/>
      <c r="AL3" s="3323"/>
    </row>
    <row r="4" spans="1:38" s="171" customFormat="1" ht="23" thickBot="1">
      <c r="B4" s="419"/>
      <c r="C4" s="419"/>
      <c r="D4" s="419"/>
      <c r="E4" s="419"/>
      <c r="F4" s="419"/>
      <c r="G4" s="449"/>
      <c r="H4" s="449"/>
      <c r="I4" s="449"/>
      <c r="J4" s="449"/>
      <c r="K4" s="449"/>
      <c r="L4" s="449"/>
      <c r="M4" s="81"/>
      <c r="N4" s="450"/>
      <c r="R4" s="3159"/>
      <c r="S4" s="3125"/>
      <c r="T4" s="3160"/>
      <c r="U4" s="3326" t="s">
        <v>670</v>
      </c>
      <c r="V4" s="3326"/>
      <c r="W4" s="3326"/>
      <c r="X4" s="3326"/>
      <c r="Y4" s="3326"/>
      <c r="Z4" s="3326"/>
      <c r="AA4" s="3326"/>
      <c r="AB4" s="3160"/>
      <c r="AD4" s="419"/>
      <c r="AE4" s="419"/>
      <c r="AF4" s="419"/>
      <c r="AG4" s="419"/>
      <c r="AH4" s="419"/>
      <c r="AI4" s="419"/>
      <c r="AJ4" s="419"/>
      <c r="AK4" s="419"/>
      <c r="AL4" s="419"/>
    </row>
    <row r="5" spans="1:38" ht="47.5" thickTop="1" thickBot="1">
      <c r="A5" s="2248" t="s">
        <v>680</v>
      </c>
      <c r="B5" s="2975" t="s">
        <v>671</v>
      </c>
      <c r="C5" s="2976" t="s">
        <v>672</v>
      </c>
      <c r="D5" s="2976" t="s">
        <v>673</v>
      </c>
      <c r="E5" s="451" t="s">
        <v>2010</v>
      </c>
      <c r="F5" s="452" t="s">
        <v>2011</v>
      </c>
      <c r="G5" s="452" t="s">
        <v>1604</v>
      </c>
      <c r="H5" s="452" t="s">
        <v>1605</v>
      </c>
      <c r="I5" s="452" t="s">
        <v>1606</v>
      </c>
      <c r="J5" s="452" t="s">
        <v>1607</v>
      </c>
      <c r="K5" s="452" t="s">
        <v>1608</v>
      </c>
      <c r="L5" s="453" t="s">
        <v>902</v>
      </c>
      <c r="M5" s="81"/>
      <c r="N5" s="454" t="s">
        <v>677</v>
      </c>
      <c r="O5" s="171"/>
      <c r="P5" s="2952" t="s">
        <v>678</v>
      </c>
      <c r="Q5" s="171"/>
      <c r="R5" s="3159"/>
      <c r="S5" s="3125"/>
      <c r="T5" s="3160"/>
      <c r="U5" s="206" t="s">
        <v>679</v>
      </c>
      <c r="V5" s="207"/>
      <c r="W5" s="207"/>
      <c r="X5" s="207"/>
      <c r="Y5" s="207"/>
      <c r="Z5" s="207"/>
      <c r="AA5" s="207"/>
      <c r="AB5" s="3160"/>
      <c r="AC5" s="3125"/>
      <c r="AD5" s="2975" t="s">
        <v>671</v>
      </c>
      <c r="AE5" s="451" t="s">
        <v>2010</v>
      </c>
      <c r="AF5" s="452" t="s">
        <v>2011</v>
      </c>
      <c r="AG5" s="452" t="s">
        <v>2012</v>
      </c>
      <c r="AH5" s="452" t="s">
        <v>1605</v>
      </c>
      <c r="AI5" s="452" t="s">
        <v>1606</v>
      </c>
      <c r="AJ5" s="452" t="s">
        <v>1607</v>
      </c>
      <c r="AK5" s="452" t="s">
        <v>1608</v>
      </c>
      <c r="AL5" s="453" t="s">
        <v>902</v>
      </c>
    </row>
    <row r="6" spans="1:38" ht="16.5" thickTop="1" thickBot="1">
      <c r="A6" s="2394" t="s">
        <v>684</v>
      </c>
      <c r="B6" s="3125"/>
      <c r="C6" s="81"/>
      <c r="D6" s="81"/>
      <c r="E6" s="81"/>
      <c r="F6" s="81"/>
      <c r="G6" s="455"/>
      <c r="H6" s="455"/>
      <c r="I6" s="455"/>
      <c r="J6" s="455"/>
      <c r="K6" s="455"/>
      <c r="L6" s="455"/>
      <c r="M6" s="81"/>
      <c r="N6" s="423"/>
      <c r="O6" s="171"/>
      <c r="P6" s="171"/>
      <c r="Q6" s="171"/>
      <c r="R6" s="3159"/>
      <c r="S6" s="3125"/>
      <c r="T6" s="3160"/>
      <c r="U6" s="3125"/>
      <c r="V6" s="3125"/>
      <c r="W6" s="3125"/>
      <c r="X6" s="3125"/>
      <c r="Y6" s="3125"/>
      <c r="Z6" s="3125"/>
      <c r="AA6" s="3125"/>
      <c r="AB6" s="3160"/>
      <c r="AC6" s="3125"/>
      <c r="AD6" s="81"/>
      <c r="AE6" s="2856" t="s">
        <v>831</v>
      </c>
      <c r="AF6" s="81"/>
      <c r="AG6" s="455"/>
      <c r="AH6" s="455"/>
      <c r="AI6" s="455"/>
      <c r="AJ6" s="455"/>
      <c r="AK6" s="455"/>
      <c r="AL6" s="455"/>
    </row>
    <row r="7" spans="1:38" ht="22.5" customHeight="1" thickTop="1" thickBot="1">
      <c r="A7" s="171"/>
      <c r="B7" s="319" t="s">
        <v>2013</v>
      </c>
      <c r="C7" s="320"/>
      <c r="D7" s="320"/>
      <c r="E7" s="320"/>
      <c r="F7" s="320"/>
      <c r="G7" s="456"/>
      <c r="H7" s="456"/>
      <c r="I7" s="456"/>
      <c r="J7" s="456"/>
      <c r="K7" s="456"/>
      <c r="L7" s="456"/>
      <c r="M7" s="81"/>
      <c r="N7" s="81"/>
      <c r="O7" s="171"/>
      <c r="P7" s="171"/>
      <c r="Q7" s="171"/>
      <c r="R7" s="3159"/>
      <c r="S7" s="3156"/>
      <c r="T7" s="3160"/>
      <c r="U7" s="3156"/>
      <c r="V7" s="3156"/>
      <c r="W7" s="3156"/>
      <c r="X7" s="3156"/>
      <c r="Y7" s="3156"/>
      <c r="Z7" s="3156"/>
      <c r="AA7" s="3156"/>
      <c r="AB7" s="3160"/>
      <c r="AC7" s="3125"/>
      <c r="AD7" s="319" t="s">
        <v>2013</v>
      </c>
      <c r="AE7" s="320"/>
      <c r="AF7" s="320"/>
      <c r="AG7" s="456"/>
      <c r="AH7" s="456"/>
      <c r="AI7" s="456"/>
      <c r="AJ7" s="456"/>
      <c r="AK7" s="456"/>
      <c r="AL7" s="456"/>
    </row>
    <row r="8" spans="1:38" ht="22.5" customHeight="1">
      <c r="A8" s="2394" t="s">
        <v>686</v>
      </c>
      <c r="B8" s="2919" t="s">
        <v>2014</v>
      </c>
      <c r="C8" s="213" t="s">
        <v>688</v>
      </c>
      <c r="D8" s="2476">
        <v>3</v>
      </c>
      <c r="E8" s="2482">
        <v>77.239000000000004</v>
      </c>
      <c r="F8" s="2482">
        <v>0</v>
      </c>
      <c r="G8" s="2482">
        <v>420.79399999999998</v>
      </c>
      <c r="H8" s="2482">
        <v>11799.123</v>
      </c>
      <c r="I8" s="2482">
        <v>9583.17</v>
      </c>
      <c r="J8" s="2482">
        <v>1514.7080000000001</v>
      </c>
      <c r="K8" s="2482">
        <v>1332.682</v>
      </c>
      <c r="L8" s="2517">
        <f t="shared" ref="L8:L13" si="0">IFERROR(SUM(E8:K8),0)</f>
        <v>24727.716</v>
      </c>
      <c r="M8" s="243"/>
      <c r="N8" s="2015" t="s">
        <v>2015</v>
      </c>
      <c r="O8" s="171"/>
      <c r="P8" s="219"/>
      <c r="Q8" s="171"/>
      <c r="R8" s="3159"/>
      <c r="S8" s="220">
        <f>IF( SUM( U8:AA8 ) = 0, 0, $U$5 )</f>
        <v>0</v>
      </c>
      <c r="T8" s="3160"/>
      <c r="U8" s="221">
        <f xml:space="preserve"> IF( ISNUMBER( E8 ), 0, 1 )</f>
        <v>0</v>
      </c>
      <c r="V8" s="221">
        <f t="shared" ref="V8:V12" si="1" xml:space="preserve"> IF( ISNUMBER( F8 ), 0, 1 )</f>
        <v>0</v>
      </c>
      <c r="W8" s="221">
        <f t="shared" ref="W8:W12" si="2" xml:space="preserve"> IF( ISNUMBER( G8 ), 0, 1 )</f>
        <v>0</v>
      </c>
      <c r="X8" s="221">
        <f t="shared" ref="X8:X12" si="3" xml:space="preserve"> IF( ISNUMBER( H8 ), 0, 1 )</f>
        <v>0</v>
      </c>
      <c r="Y8" s="221">
        <f t="shared" ref="Y8:Y12" si="4" xml:space="preserve"> IF( ISNUMBER( I8 ), 0, 1 )</f>
        <v>0</v>
      </c>
      <c r="Z8" s="221">
        <f t="shared" ref="Z8:AA12" si="5" xml:space="preserve"> IF( ISNUMBER( J8 ), 0, 1 )</f>
        <v>0</v>
      </c>
      <c r="AA8" s="221">
        <f t="shared" si="5"/>
        <v>0</v>
      </c>
      <c r="AB8" s="3160"/>
      <c r="AC8" s="3125"/>
      <c r="AD8" s="2919" t="s">
        <v>2014</v>
      </c>
      <c r="AE8" s="214" t="s">
        <v>2016</v>
      </c>
      <c r="AF8" s="214" t="s">
        <v>2017</v>
      </c>
      <c r="AG8" s="214" t="s">
        <v>2018</v>
      </c>
      <c r="AH8" s="214" t="s">
        <v>2019</v>
      </c>
      <c r="AI8" s="214" t="s">
        <v>2020</v>
      </c>
      <c r="AJ8" s="214" t="s">
        <v>2021</v>
      </c>
      <c r="AK8" s="214" t="s">
        <v>2022</v>
      </c>
      <c r="AL8" s="216" t="s">
        <v>2023</v>
      </c>
    </row>
    <row r="9" spans="1:38" ht="22.5" customHeight="1">
      <c r="A9" s="171"/>
      <c r="B9" s="2917" t="s">
        <v>2024</v>
      </c>
      <c r="C9" s="222" t="s">
        <v>688</v>
      </c>
      <c r="D9" s="2477">
        <v>3</v>
      </c>
      <c r="E9" s="2481">
        <v>-23.562000000000001</v>
      </c>
      <c r="F9" s="2481">
        <v>0</v>
      </c>
      <c r="G9" s="2481">
        <v>-1.383</v>
      </c>
      <c r="H9" s="2481">
        <v>-68.528000000000006</v>
      </c>
      <c r="I9" s="2481">
        <v>-30.373999999999999</v>
      </c>
      <c r="J9" s="2481">
        <v>-4.4489999999999998</v>
      </c>
      <c r="K9" s="2481">
        <v>-15.446</v>
      </c>
      <c r="L9" s="2518">
        <f t="shared" si="0"/>
        <v>-143.74200000000002</v>
      </c>
      <c r="M9" s="243"/>
      <c r="N9" s="2016" t="s">
        <v>2025</v>
      </c>
      <c r="O9" s="171"/>
      <c r="P9" s="227"/>
      <c r="Q9" s="171"/>
      <c r="R9" s="3161"/>
      <c r="S9" s="220">
        <f t="shared" ref="S9:S12" si="6">IF( SUM( U9:AA9 ) = 0, 0, $U$5 )</f>
        <v>0</v>
      </c>
      <c r="T9" s="3160"/>
      <c r="U9" s="221">
        <f t="shared" ref="U9:U12" si="7" xml:space="preserve"> IF( ISNUMBER( E9 ), 0, 1 )</f>
        <v>0</v>
      </c>
      <c r="V9" s="221">
        <f t="shared" si="1"/>
        <v>0</v>
      </c>
      <c r="W9" s="221">
        <f t="shared" si="2"/>
        <v>0</v>
      </c>
      <c r="X9" s="221">
        <f t="shared" si="3"/>
        <v>0</v>
      </c>
      <c r="Y9" s="221">
        <f t="shared" si="4"/>
        <v>0</v>
      </c>
      <c r="Z9" s="221">
        <f t="shared" si="5"/>
        <v>0</v>
      </c>
      <c r="AA9" s="221">
        <f t="shared" si="5"/>
        <v>0</v>
      </c>
      <c r="AB9" s="3160"/>
      <c r="AC9" s="3125"/>
      <c r="AD9" s="2917" t="s">
        <v>2024</v>
      </c>
      <c r="AE9" s="223" t="s">
        <v>2026</v>
      </c>
      <c r="AF9" s="223" t="s">
        <v>2027</v>
      </c>
      <c r="AG9" s="223" t="s">
        <v>2028</v>
      </c>
      <c r="AH9" s="223" t="s">
        <v>2029</v>
      </c>
      <c r="AI9" s="223" t="s">
        <v>2030</v>
      </c>
      <c r="AJ9" s="223" t="s">
        <v>2031</v>
      </c>
      <c r="AK9" s="223" t="s">
        <v>2032</v>
      </c>
      <c r="AL9" s="225" t="s">
        <v>2033</v>
      </c>
    </row>
    <row r="10" spans="1:38" ht="22.5" customHeight="1">
      <c r="A10" s="171"/>
      <c r="B10" s="2917" t="s">
        <v>2034</v>
      </c>
      <c r="C10" s="222" t="s">
        <v>688</v>
      </c>
      <c r="D10" s="2477">
        <v>3</v>
      </c>
      <c r="E10" s="2481">
        <v>3.3000000000000002E-2</v>
      </c>
      <c r="F10" s="2481">
        <v>0</v>
      </c>
      <c r="G10" s="2481">
        <v>60.494999999999997</v>
      </c>
      <c r="H10" s="2481">
        <v>816.00599999999997</v>
      </c>
      <c r="I10" s="2481">
        <v>834.91200000000003</v>
      </c>
      <c r="J10" s="2481">
        <v>102.886</v>
      </c>
      <c r="K10" s="2481">
        <v>42.567999999999998</v>
      </c>
      <c r="L10" s="2518">
        <f t="shared" si="0"/>
        <v>1856.8999999999999</v>
      </c>
      <c r="M10" s="243"/>
      <c r="N10" s="2016" t="s">
        <v>2035</v>
      </c>
      <c r="O10" s="171"/>
      <c r="P10" s="227"/>
      <c r="Q10" s="171"/>
      <c r="R10" s="3161"/>
      <c r="S10" s="220">
        <f t="shared" si="6"/>
        <v>0</v>
      </c>
      <c r="T10" s="3160"/>
      <c r="U10" s="221">
        <f t="shared" si="7"/>
        <v>0</v>
      </c>
      <c r="V10" s="221">
        <f t="shared" si="1"/>
        <v>0</v>
      </c>
      <c r="W10" s="221">
        <f t="shared" si="2"/>
        <v>0</v>
      </c>
      <c r="X10" s="221">
        <f t="shared" si="3"/>
        <v>0</v>
      </c>
      <c r="Y10" s="221">
        <f t="shared" si="4"/>
        <v>0</v>
      </c>
      <c r="Z10" s="221">
        <f t="shared" si="5"/>
        <v>0</v>
      </c>
      <c r="AA10" s="221">
        <f t="shared" si="5"/>
        <v>0</v>
      </c>
      <c r="AB10" s="3160"/>
      <c r="AC10" s="3125"/>
      <c r="AD10" s="2917" t="s">
        <v>2034</v>
      </c>
      <c r="AE10" s="223" t="s">
        <v>2036</v>
      </c>
      <c r="AF10" s="223" t="s">
        <v>2037</v>
      </c>
      <c r="AG10" s="223" t="s">
        <v>2038</v>
      </c>
      <c r="AH10" s="223" t="s">
        <v>2039</v>
      </c>
      <c r="AI10" s="223" t="s">
        <v>2040</v>
      </c>
      <c r="AJ10" s="223" t="s">
        <v>2041</v>
      </c>
      <c r="AK10" s="223" t="s">
        <v>2042</v>
      </c>
      <c r="AL10" s="225" t="s">
        <v>2043</v>
      </c>
    </row>
    <row r="11" spans="1:38" ht="22.5" customHeight="1">
      <c r="A11" s="171"/>
      <c r="B11" s="2917" t="s">
        <v>675</v>
      </c>
      <c r="C11" s="222" t="s">
        <v>688</v>
      </c>
      <c r="D11" s="2477">
        <v>3</v>
      </c>
      <c r="E11" s="2481">
        <v>-8.5000000000000006E-2</v>
      </c>
      <c r="F11" s="2481">
        <v>0</v>
      </c>
      <c r="G11" s="2481">
        <v>8.7149999999999999</v>
      </c>
      <c r="H11" s="2481">
        <v>-5.2779999999999996</v>
      </c>
      <c r="I11" s="2481">
        <v>41.235999999999997</v>
      </c>
      <c r="J11" s="2481">
        <v>-47.331000000000003</v>
      </c>
      <c r="K11" s="2481">
        <v>10.789</v>
      </c>
      <c r="L11" s="2518">
        <f t="shared" si="0"/>
        <v>8.0459999999999905</v>
      </c>
      <c r="M11" s="243"/>
      <c r="N11" s="2017" t="s">
        <v>2044</v>
      </c>
      <c r="O11" s="171"/>
      <c r="P11" s="227"/>
      <c r="Q11" s="171"/>
      <c r="R11" s="3161"/>
      <c r="S11" s="220">
        <f t="shared" si="6"/>
        <v>0</v>
      </c>
      <c r="T11" s="3160"/>
      <c r="U11" s="221">
        <f t="shared" si="7"/>
        <v>0</v>
      </c>
      <c r="V11" s="221">
        <f t="shared" si="1"/>
        <v>0</v>
      </c>
      <c r="W11" s="221">
        <f t="shared" si="2"/>
        <v>0</v>
      </c>
      <c r="X11" s="221">
        <f t="shared" si="3"/>
        <v>0</v>
      </c>
      <c r="Y11" s="221">
        <f t="shared" si="4"/>
        <v>0</v>
      </c>
      <c r="Z11" s="221">
        <f t="shared" si="5"/>
        <v>0</v>
      </c>
      <c r="AA11" s="221">
        <f t="shared" si="5"/>
        <v>0</v>
      </c>
      <c r="AB11" s="3160"/>
      <c r="AC11" s="3125"/>
      <c r="AD11" s="2917" t="s">
        <v>675</v>
      </c>
      <c r="AE11" s="223" t="s">
        <v>2045</v>
      </c>
      <c r="AF11" s="223" t="s">
        <v>2046</v>
      </c>
      <c r="AG11" s="223" t="s">
        <v>2047</v>
      </c>
      <c r="AH11" s="223" t="s">
        <v>2048</v>
      </c>
      <c r="AI11" s="223" t="s">
        <v>2049</v>
      </c>
      <c r="AJ11" s="223" t="s">
        <v>2050</v>
      </c>
      <c r="AK11" s="223" t="s">
        <v>2051</v>
      </c>
      <c r="AL11" s="225" t="s">
        <v>2052</v>
      </c>
    </row>
    <row r="12" spans="1:38" ht="22.5" customHeight="1">
      <c r="A12" s="171"/>
      <c r="B12" s="2917" t="s">
        <v>2053</v>
      </c>
      <c r="C12" s="222" t="s">
        <v>688</v>
      </c>
      <c r="D12" s="2477">
        <v>3</v>
      </c>
      <c r="E12" s="2481">
        <v>0</v>
      </c>
      <c r="F12" s="2481">
        <v>0</v>
      </c>
      <c r="G12" s="2481">
        <v>0</v>
      </c>
      <c r="H12" s="2481">
        <v>19.565000000000001</v>
      </c>
      <c r="I12" s="2481">
        <v>91.028999999999996</v>
      </c>
      <c r="J12" s="2481">
        <v>0</v>
      </c>
      <c r="K12" s="2481">
        <v>0</v>
      </c>
      <c r="L12" s="2518">
        <f t="shared" si="0"/>
        <v>110.59399999999999</v>
      </c>
      <c r="M12" s="243"/>
      <c r="N12" s="2016" t="s">
        <v>2054</v>
      </c>
      <c r="O12" s="171"/>
      <c r="P12" s="227"/>
      <c r="Q12" s="171"/>
      <c r="R12" s="3161"/>
      <c r="S12" s="220">
        <f t="shared" si="6"/>
        <v>0</v>
      </c>
      <c r="T12" s="3160"/>
      <c r="U12" s="221">
        <f t="shared" si="7"/>
        <v>0</v>
      </c>
      <c r="V12" s="221">
        <f t="shared" si="1"/>
        <v>0</v>
      </c>
      <c r="W12" s="221">
        <f t="shared" si="2"/>
        <v>0</v>
      </c>
      <c r="X12" s="221">
        <f t="shared" si="3"/>
        <v>0</v>
      </c>
      <c r="Y12" s="221">
        <f t="shared" si="4"/>
        <v>0</v>
      </c>
      <c r="Z12" s="221">
        <f t="shared" si="5"/>
        <v>0</v>
      </c>
      <c r="AA12" s="221">
        <f t="shared" si="5"/>
        <v>0</v>
      </c>
      <c r="AB12" s="3160"/>
      <c r="AC12" s="3125"/>
      <c r="AD12" s="2917" t="s">
        <v>2053</v>
      </c>
      <c r="AE12" s="223" t="s">
        <v>2055</v>
      </c>
      <c r="AF12" s="223" t="s">
        <v>2056</v>
      </c>
      <c r="AG12" s="223" t="s">
        <v>2057</v>
      </c>
      <c r="AH12" s="223" t="s">
        <v>2058</v>
      </c>
      <c r="AI12" s="223" t="s">
        <v>2059</v>
      </c>
      <c r="AJ12" s="223" t="s">
        <v>2060</v>
      </c>
      <c r="AK12" s="223" t="s">
        <v>2061</v>
      </c>
      <c r="AL12" s="225" t="s">
        <v>2062</v>
      </c>
    </row>
    <row r="13" spans="1:38" ht="22.5" customHeight="1" thickBot="1">
      <c r="A13" s="2394" t="s">
        <v>784</v>
      </c>
      <c r="B13" s="2930" t="s">
        <v>2063</v>
      </c>
      <c r="C13" s="283" t="s">
        <v>688</v>
      </c>
      <c r="D13" s="283">
        <v>3</v>
      </c>
      <c r="E13" s="2515">
        <f t="shared" ref="E13:K13" si="8">IFERROR(SUM(E8:E12),0)</f>
        <v>53.625000000000007</v>
      </c>
      <c r="F13" s="2515">
        <f t="shared" si="8"/>
        <v>0</v>
      </c>
      <c r="G13" s="2515">
        <f t="shared" si="8"/>
        <v>488.62099999999998</v>
      </c>
      <c r="H13" s="2515">
        <f t="shared" si="8"/>
        <v>12560.887999999999</v>
      </c>
      <c r="I13" s="2515">
        <f t="shared" si="8"/>
        <v>10519.973000000002</v>
      </c>
      <c r="J13" s="2515">
        <f t="shared" si="8"/>
        <v>1565.8140000000001</v>
      </c>
      <c r="K13" s="2515">
        <f t="shared" si="8"/>
        <v>1370.5930000000001</v>
      </c>
      <c r="L13" s="235">
        <f t="shared" si="0"/>
        <v>26559.513999999999</v>
      </c>
      <c r="M13" s="243"/>
      <c r="N13" s="2019" t="s">
        <v>2064</v>
      </c>
      <c r="O13" s="171"/>
      <c r="P13" s="238"/>
      <c r="Q13" s="171"/>
      <c r="R13" s="3161"/>
      <c r="S13" s="220"/>
      <c r="T13" s="3160"/>
      <c r="U13" s="3156"/>
      <c r="V13" s="3156"/>
      <c r="W13" s="3156"/>
      <c r="X13" s="3156"/>
      <c r="Y13" s="3156"/>
      <c r="Z13" s="3156"/>
      <c r="AA13" s="3156"/>
      <c r="AB13" s="3160"/>
      <c r="AC13" s="3125"/>
      <c r="AD13" s="2930" t="s">
        <v>2063</v>
      </c>
      <c r="AE13" s="234" t="s">
        <v>2065</v>
      </c>
      <c r="AF13" s="234" t="s">
        <v>2066</v>
      </c>
      <c r="AG13" s="234" t="s">
        <v>2067</v>
      </c>
      <c r="AH13" s="234" t="s">
        <v>2068</v>
      </c>
      <c r="AI13" s="234" t="s">
        <v>2069</v>
      </c>
      <c r="AJ13" s="234" t="s">
        <v>2070</v>
      </c>
      <c r="AK13" s="234" t="s">
        <v>2071</v>
      </c>
      <c r="AL13" s="235" t="s">
        <v>2072</v>
      </c>
    </row>
    <row r="14" spans="1:38" ht="22.5" customHeight="1" thickTop="1" thickBot="1">
      <c r="A14" s="171"/>
      <c r="B14" s="458"/>
      <c r="C14" s="458"/>
      <c r="D14" s="458"/>
      <c r="E14" s="459"/>
      <c r="F14" s="459"/>
      <c r="G14" s="459"/>
      <c r="H14" s="459"/>
      <c r="I14" s="459"/>
      <c r="J14" s="459"/>
      <c r="K14" s="459"/>
      <c r="L14" s="243"/>
      <c r="M14" s="243"/>
      <c r="N14" s="450"/>
      <c r="O14" s="171"/>
      <c r="P14" s="171"/>
      <c r="Q14" s="171"/>
      <c r="R14" s="3161"/>
      <c r="S14" s="220"/>
      <c r="T14" s="3160"/>
      <c r="U14" s="3156"/>
      <c r="V14" s="3156"/>
      <c r="W14" s="3156"/>
      <c r="X14" s="3156"/>
      <c r="Y14" s="3156"/>
      <c r="Z14" s="3156"/>
      <c r="AA14" s="3156"/>
      <c r="AB14" s="3160"/>
      <c r="AC14" s="3125"/>
      <c r="AD14" s="458"/>
      <c r="AE14" s="459"/>
      <c r="AF14" s="459"/>
      <c r="AG14" s="459"/>
      <c r="AH14" s="459"/>
      <c r="AI14" s="459"/>
      <c r="AJ14" s="459"/>
      <c r="AK14" s="459"/>
      <c r="AL14" s="243"/>
    </row>
    <row r="15" spans="1:38" ht="22.5" customHeight="1" thickTop="1" thickBot="1">
      <c r="A15" s="171"/>
      <c r="B15" s="319" t="s">
        <v>1107</v>
      </c>
      <c r="C15" s="320"/>
      <c r="D15" s="320"/>
      <c r="E15" s="459"/>
      <c r="F15" s="459"/>
      <c r="G15" s="459"/>
      <c r="H15" s="459"/>
      <c r="I15" s="459"/>
      <c r="J15" s="459"/>
      <c r="K15" s="459"/>
      <c r="L15" s="243"/>
      <c r="M15" s="243"/>
      <c r="N15" s="450"/>
      <c r="O15" s="171"/>
      <c r="P15" s="171"/>
      <c r="Q15" s="171"/>
      <c r="R15" s="3161"/>
      <c r="S15" s="220"/>
      <c r="T15" s="3160"/>
      <c r="U15" s="3156"/>
      <c r="V15" s="3156"/>
      <c r="W15" s="3156"/>
      <c r="X15" s="3156"/>
      <c r="Y15" s="3156"/>
      <c r="Z15" s="3156"/>
      <c r="AA15" s="3156"/>
      <c r="AB15" s="3160"/>
      <c r="AC15" s="3125"/>
      <c r="AD15" s="319" t="s">
        <v>1107</v>
      </c>
      <c r="AE15" s="459"/>
      <c r="AF15" s="459"/>
      <c r="AG15" s="459"/>
      <c r="AH15" s="459"/>
      <c r="AI15" s="459"/>
      <c r="AJ15" s="459"/>
      <c r="AK15" s="459"/>
      <c r="AL15" s="243"/>
    </row>
    <row r="16" spans="1:38" ht="22.5" customHeight="1">
      <c r="A16" s="2394" t="s">
        <v>686</v>
      </c>
      <c r="B16" s="2919" t="s">
        <v>2014</v>
      </c>
      <c r="C16" s="213" t="s">
        <v>688</v>
      </c>
      <c r="D16" s="2476">
        <v>3</v>
      </c>
      <c r="E16" s="2482">
        <v>-55.218000000000004</v>
      </c>
      <c r="F16" s="2482">
        <v>0</v>
      </c>
      <c r="G16" s="2482">
        <v>-73.605999999999995</v>
      </c>
      <c r="H16" s="2482">
        <v>-3276.451</v>
      </c>
      <c r="I16" s="2482">
        <v>-2379.4810000000002</v>
      </c>
      <c r="J16" s="2482">
        <v>-600.01400000000001</v>
      </c>
      <c r="K16" s="2482">
        <v>-13.673999999999999</v>
      </c>
      <c r="L16" s="2517">
        <f>IFERROR(SUM(E16:K16),0)</f>
        <v>-6398.4440000000004</v>
      </c>
      <c r="M16" s="243"/>
      <c r="N16" s="2021" t="s">
        <v>2073</v>
      </c>
      <c r="O16" s="171"/>
      <c r="P16" s="219"/>
      <c r="Q16" s="171"/>
      <c r="R16" s="3161"/>
      <c r="S16" s="220">
        <f t="shared" ref="S16:S19" si="9">IF( SUM( U16:AA16 ) = 0, 0, $U$5 )</f>
        <v>0</v>
      </c>
      <c r="T16" s="3160"/>
      <c r="U16" s="221">
        <f t="shared" ref="U16:U19" si="10" xml:space="preserve"> IF( ISNUMBER( E16 ), 0, 1 )</f>
        <v>0</v>
      </c>
      <c r="V16" s="221">
        <f t="shared" ref="V16:V19" si="11" xml:space="preserve"> IF( ISNUMBER( F16 ), 0, 1 )</f>
        <v>0</v>
      </c>
      <c r="W16" s="221">
        <f t="shared" ref="W16:W19" si="12" xml:space="preserve"> IF( ISNUMBER( G16 ), 0, 1 )</f>
        <v>0</v>
      </c>
      <c r="X16" s="221">
        <f t="shared" ref="X16:X19" si="13" xml:space="preserve"> IF( ISNUMBER( H16 ), 0, 1 )</f>
        <v>0</v>
      </c>
      <c r="Y16" s="221">
        <f t="shared" ref="Y16:Y19" si="14" xml:space="preserve"> IF( ISNUMBER( I16 ), 0, 1 )</f>
        <v>0</v>
      </c>
      <c r="Z16" s="221">
        <f t="shared" ref="Z16:Z19" si="15" xml:space="preserve"> IF( ISNUMBER( J16 ), 0, 1 )</f>
        <v>0</v>
      </c>
      <c r="AA16" s="221">
        <f t="shared" ref="AA16:AA19" si="16" xml:space="preserve"> IF( ISNUMBER( K16 ), 0, 1 )</f>
        <v>0</v>
      </c>
      <c r="AB16" s="3160"/>
      <c r="AC16" s="3125"/>
      <c r="AD16" s="2919" t="s">
        <v>2014</v>
      </c>
      <c r="AE16" s="214" t="s">
        <v>2074</v>
      </c>
      <c r="AF16" s="214" t="s">
        <v>2075</v>
      </c>
      <c r="AG16" s="214" t="s">
        <v>2076</v>
      </c>
      <c r="AH16" s="214" t="s">
        <v>2077</v>
      </c>
      <c r="AI16" s="214" t="s">
        <v>2078</v>
      </c>
      <c r="AJ16" s="214" t="s">
        <v>2079</v>
      </c>
      <c r="AK16" s="214" t="s">
        <v>2080</v>
      </c>
      <c r="AL16" s="216" t="s">
        <v>2081</v>
      </c>
    </row>
    <row r="17" spans="1:38" ht="22.5" customHeight="1">
      <c r="A17" s="171"/>
      <c r="B17" s="2917" t="s">
        <v>2024</v>
      </c>
      <c r="C17" s="222" t="s">
        <v>688</v>
      </c>
      <c r="D17" s="2477">
        <v>3</v>
      </c>
      <c r="E17" s="2481">
        <v>23.562000000000001</v>
      </c>
      <c r="F17" s="2481">
        <v>0</v>
      </c>
      <c r="G17" s="2481">
        <v>0.79700000000000004</v>
      </c>
      <c r="H17" s="2481">
        <v>69.206000000000003</v>
      </c>
      <c r="I17" s="2481">
        <v>27.31</v>
      </c>
      <c r="J17" s="2481">
        <v>6.7729999999999997</v>
      </c>
      <c r="K17" s="2481">
        <v>0</v>
      </c>
      <c r="L17" s="2518">
        <f>IFERROR(SUM(E17:K17),0)</f>
        <v>127.648</v>
      </c>
      <c r="M17" s="243"/>
      <c r="N17" s="2022" t="s">
        <v>2082</v>
      </c>
      <c r="O17" s="171"/>
      <c r="P17" s="227"/>
      <c r="Q17" s="171"/>
      <c r="R17" s="3161"/>
      <c r="S17" s="220">
        <f t="shared" si="9"/>
        <v>0</v>
      </c>
      <c r="T17" s="3160"/>
      <c r="U17" s="221">
        <f t="shared" si="10"/>
        <v>0</v>
      </c>
      <c r="V17" s="221">
        <f t="shared" si="11"/>
        <v>0</v>
      </c>
      <c r="W17" s="221">
        <f t="shared" si="12"/>
        <v>0</v>
      </c>
      <c r="X17" s="221">
        <f t="shared" si="13"/>
        <v>0</v>
      </c>
      <c r="Y17" s="221">
        <f t="shared" si="14"/>
        <v>0</v>
      </c>
      <c r="Z17" s="221">
        <f t="shared" si="15"/>
        <v>0</v>
      </c>
      <c r="AA17" s="221">
        <f t="shared" si="16"/>
        <v>0</v>
      </c>
      <c r="AB17" s="3160"/>
      <c r="AC17" s="3125"/>
      <c r="AD17" s="2917" t="s">
        <v>2024</v>
      </c>
      <c r="AE17" s="223" t="s">
        <v>2083</v>
      </c>
      <c r="AF17" s="223" t="s">
        <v>2084</v>
      </c>
      <c r="AG17" s="223" t="s">
        <v>2085</v>
      </c>
      <c r="AH17" s="223" t="s">
        <v>2086</v>
      </c>
      <c r="AI17" s="223" t="s">
        <v>2087</v>
      </c>
      <c r="AJ17" s="223" t="s">
        <v>2088</v>
      </c>
      <c r="AK17" s="223" t="s">
        <v>2089</v>
      </c>
      <c r="AL17" s="225" t="s">
        <v>2090</v>
      </c>
    </row>
    <row r="18" spans="1:38" ht="22.5" customHeight="1">
      <c r="A18" s="171"/>
      <c r="B18" s="2917" t="s">
        <v>675</v>
      </c>
      <c r="C18" s="222" t="s">
        <v>688</v>
      </c>
      <c r="D18" s="2477">
        <v>3</v>
      </c>
      <c r="E18" s="2481">
        <v>0.158</v>
      </c>
      <c r="F18" s="2481">
        <v>0</v>
      </c>
      <c r="G18" s="2481">
        <v>4.0869999999999997</v>
      </c>
      <c r="H18" s="2481">
        <v>11.978999999999999</v>
      </c>
      <c r="I18" s="2481">
        <v>-18.151</v>
      </c>
      <c r="J18" s="2481">
        <v>5.7270000000000003</v>
      </c>
      <c r="K18" s="2481">
        <v>-2.6560000000000001</v>
      </c>
      <c r="L18" s="2518">
        <f>IFERROR(SUM(E18:K18),0)</f>
        <v>1.1440000000000006</v>
      </c>
      <c r="M18" s="243"/>
      <c r="N18" s="2022" t="s">
        <v>2091</v>
      </c>
      <c r="O18" s="171"/>
      <c r="P18" s="227"/>
      <c r="Q18" s="171"/>
      <c r="R18" s="3161"/>
      <c r="S18" s="220">
        <f t="shared" si="9"/>
        <v>0</v>
      </c>
      <c r="T18" s="3160"/>
      <c r="U18" s="221">
        <f t="shared" si="10"/>
        <v>0</v>
      </c>
      <c r="V18" s="221">
        <f t="shared" si="11"/>
        <v>0</v>
      </c>
      <c r="W18" s="221">
        <f t="shared" si="12"/>
        <v>0</v>
      </c>
      <c r="X18" s="221">
        <f t="shared" si="13"/>
        <v>0</v>
      </c>
      <c r="Y18" s="221">
        <f t="shared" si="14"/>
        <v>0</v>
      </c>
      <c r="Z18" s="221">
        <f t="shared" si="15"/>
        <v>0</v>
      </c>
      <c r="AA18" s="221">
        <f t="shared" si="16"/>
        <v>0</v>
      </c>
      <c r="AB18" s="3160"/>
      <c r="AC18" s="3125"/>
      <c r="AD18" s="2917" t="s">
        <v>675</v>
      </c>
      <c r="AE18" s="223" t="s">
        <v>2092</v>
      </c>
      <c r="AF18" s="223" t="s">
        <v>2093</v>
      </c>
      <c r="AG18" s="223" t="s">
        <v>2094</v>
      </c>
      <c r="AH18" s="223" t="s">
        <v>2095</v>
      </c>
      <c r="AI18" s="223" t="s">
        <v>2096</v>
      </c>
      <c r="AJ18" s="223" t="s">
        <v>2097</v>
      </c>
      <c r="AK18" s="223" t="s">
        <v>2098</v>
      </c>
      <c r="AL18" s="225" t="s">
        <v>2099</v>
      </c>
    </row>
    <row r="19" spans="1:38" ht="22.5" customHeight="1">
      <c r="A19" s="171"/>
      <c r="B19" s="2917" t="s">
        <v>2100</v>
      </c>
      <c r="C19" s="222" t="s">
        <v>688</v>
      </c>
      <c r="D19" s="2477">
        <v>3</v>
      </c>
      <c r="E19" s="2481">
        <v>-3.39</v>
      </c>
      <c r="F19" s="2481">
        <v>0</v>
      </c>
      <c r="G19" s="2481">
        <v>-9.4920000000000009</v>
      </c>
      <c r="H19" s="2481">
        <v>-372.24400000000003</v>
      </c>
      <c r="I19" s="2481">
        <v>-242.71799999999999</v>
      </c>
      <c r="J19" s="2481">
        <v>-71.322999999999993</v>
      </c>
      <c r="K19" s="2481">
        <v>-3.5190000000000001</v>
      </c>
      <c r="L19" s="2518">
        <f>IFERROR(SUM(E19:K19),0)</f>
        <v>-702.68600000000004</v>
      </c>
      <c r="M19" s="243"/>
      <c r="N19" s="2022" t="s">
        <v>2101</v>
      </c>
      <c r="O19" s="171"/>
      <c r="P19" s="227"/>
      <c r="Q19" s="171"/>
      <c r="R19" s="3161"/>
      <c r="S19" s="220">
        <f t="shared" si="9"/>
        <v>0</v>
      </c>
      <c r="T19" s="3160"/>
      <c r="U19" s="221">
        <f t="shared" si="10"/>
        <v>0</v>
      </c>
      <c r="V19" s="221">
        <f t="shared" si="11"/>
        <v>0</v>
      </c>
      <c r="W19" s="221">
        <f t="shared" si="12"/>
        <v>0</v>
      </c>
      <c r="X19" s="221">
        <f t="shared" si="13"/>
        <v>0</v>
      </c>
      <c r="Y19" s="221">
        <f t="shared" si="14"/>
        <v>0</v>
      </c>
      <c r="Z19" s="221">
        <f t="shared" si="15"/>
        <v>0</v>
      </c>
      <c r="AA19" s="221">
        <f t="shared" si="16"/>
        <v>0</v>
      </c>
      <c r="AB19" s="3160"/>
      <c r="AC19" s="3125"/>
      <c r="AD19" s="2917" t="s">
        <v>2100</v>
      </c>
      <c r="AE19" s="223" t="s">
        <v>2102</v>
      </c>
      <c r="AF19" s="223" t="s">
        <v>2103</v>
      </c>
      <c r="AG19" s="223" t="s">
        <v>2104</v>
      </c>
      <c r="AH19" s="223" t="s">
        <v>2105</v>
      </c>
      <c r="AI19" s="223" t="s">
        <v>2106</v>
      </c>
      <c r="AJ19" s="223" t="s">
        <v>2107</v>
      </c>
      <c r="AK19" s="223" t="s">
        <v>2108</v>
      </c>
      <c r="AL19" s="225" t="s">
        <v>2109</v>
      </c>
    </row>
    <row r="20" spans="1:38" ht="22.5" customHeight="1" thickBot="1">
      <c r="A20" s="171"/>
      <c r="B20" s="2930" t="s">
        <v>2063</v>
      </c>
      <c r="C20" s="283" t="s">
        <v>688</v>
      </c>
      <c r="D20" s="283">
        <v>3</v>
      </c>
      <c r="E20" s="2515">
        <f t="shared" ref="E20:K20" si="17">IFERROR(SUM(E16:E19),0)</f>
        <v>-34.887999999999998</v>
      </c>
      <c r="F20" s="2515">
        <f t="shared" si="17"/>
        <v>0</v>
      </c>
      <c r="G20" s="2515">
        <f t="shared" si="17"/>
        <v>-78.213999999999999</v>
      </c>
      <c r="H20" s="2515">
        <f t="shared" si="17"/>
        <v>-3567.51</v>
      </c>
      <c r="I20" s="2515">
        <f t="shared" si="17"/>
        <v>-2613.04</v>
      </c>
      <c r="J20" s="2515">
        <f t="shared" si="17"/>
        <v>-658.83699999999999</v>
      </c>
      <c r="K20" s="2515">
        <f t="shared" si="17"/>
        <v>-19.848999999999997</v>
      </c>
      <c r="L20" s="235">
        <f>IFERROR(SUM(E20:K20),0)</f>
        <v>-6972.3379999999997</v>
      </c>
      <c r="M20" s="243"/>
      <c r="N20" s="2023" t="s">
        <v>2110</v>
      </c>
      <c r="O20" s="171"/>
      <c r="P20" s="238"/>
      <c r="Q20" s="171"/>
      <c r="R20" s="3161"/>
      <c r="S20" s="220"/>
      <c r="T20" s="3160"/>
      <c r="U20" s="3156"/>
      <c r="V20" s="3156"/>
      <c r="W20" s="3156"/>
      <c r="X20" s="3156"/>
      <c r="Y20" s="3156"/>
      <c r="Z20" s="3156"/>
      <c r="AA20" s="3156"/>
      <c r="AB20" s="3160"/>
      <c r="AC20" s="3125"/>
      <c r="AD20" s="2930" t="s">
        <v>2063</v>
      </c>
      <c r="AE20" s="234" t="s">
        <v>2111</v>
      </c>
      <c r="AF20" s="234" t="s">
        <v>2112</v>
      </c>
      <c r="AG20" s="234" t="s">
        <v>2113</v>
      </c>
      <c r="AH20" s="234" t="s">
        <v>2114</v>
      </c>
      <c r="AI20" s="234" t="s">
        <v>2115</v>
      </c>
      <c r="AJ20" s="234" t="s">
        <v>2116</v>
      </c>
      <c r="AK20" s="234" t="s">
        <v>2117</v>
      </c>
      <c r="AL20" s="235" t="s">
        <v>2118</v>
      </c>
    </row>
    <row r="21" spans="1:38" ht="22.5" customHeight="1" thickTop="1" thickBot="1">
      <c r="A21" s="171"/>
      <c r="B21" s="81"/>
      <c r="C21" s="81"/>
      <c r="D21" s="81"/>
      <c r="E21" s="243"/>
      <c r="F21" s="243"/>
      <c r="G21" s="243"/>
      <c r="H21" s="243"/>
      <c r="I21" s="243"/>
      <c r="J21" s="243"/>
      <c r="K21" s="243"/>
      <c r="L21" s="243"/>
      <c r="M21" s="243"/>
      <c r="N21" s="450"/>
      <c r="O21" s="171"/>
      <c r="P21" s="171"/>
      <c r="Q21" s="171"/>
      <c r="R21" s="3161"/>
      <c r="S21" s="220"/>
      <c r="T21" s="3160"/>
      <c r="U21" s="3156"/>
      <c r="V21" s="3156"/>
      <c r="W21" s="3156"/>
      <c r="X21" s="3156"/>
      <c r="Y21" s="3156"/>
      <c r="Z21" s="3156"/>
      <c r="AA21" s="3156"/>
      <c r="AB21" s="3160"/>
      <c r="AC21" s="3125"/>
      <c r="AD21" s="81"/>
      <c r="AE21" s="243"/>
      <c r="AF21" s="243"/>
      <c r="AG21" s="243"/>
      <c r="AH21" s="243"/>
      <c r="AI21" s="243"/>
      <c r="AJ21" s="243"/>
      <c r="AK21" s="243"/>
      <c r="AL21" s="243"/>
    </row>
    <row r="22" spans="1:38" ht="22.5" customHeight="1" thickTop="1" thickBot="1">
      <c r="A22" s="171"/>
      <c r="B22" s="460" t="s">
        <v>2119</v>
      </c>
      <c r="C22" s="310" t="s">
        <v>688</v>
      </c>
      <c r="D22" s="310">
        <v>3</v>
      </c>
      <c r="E22" s="352">
        <f t="shared" ref="E22:K22" si="18">IFERROR(E13+E20,0)</f>
        <v>18.737000000000009</v>
      </c>
      <c r="F22" s="352">
        <f t="shared" si="18"/>
        <v>0</v>
      </c>
      <c r="G22" s="352">
        <f t="shared" si="18"/>
        <v>410.40699999999998</v>
      </c>
      <c r="H22" s="352">
        <f t="shared" si="18"/>
        <v>8993.3779999999988</v>
      </c>
      <c r="I22" s="352">
        <f t="shared" si="18"/>
        <v>7906.9330000000018</v>
      </c>
      <c r="J22" s="352">
        <f t="shared" si="18"/>
        <v>906.97700000000009</v>
      </c>
      <c r="K22" s="352">
        <f t="shared" si="18"/>
        <v>1350.7440000000001</v>
      </c>
      <c r="L22" s="353">
        <f>IFERROR(SUM(E22:K22),0)</f>
        <v>19587.175999999999</v>
      </c>
      <c r="M22" s="243"/>
      <c r="N22" s="2024" t="s">
        <v>2120</v>
      </c>
      <c r="O22" s="171"/>
      <c r="P22" s="301"/>
      <c r="Q22" s="171"/>
      <c r="R22" s="3161"/>
      <c r="S22" s="220"/>
      <c r="T22" s="3160"/>
      <c r="U22" s="3156"/>
      <c r="V22" s="3156"/>
      <c r="W22" s="3156"/>
      <c r="X22" s="3156"/>
      <c r="Y22" s="3156"/>
      <c r="Z22" s="3156"/>
      <c r="AA22" s="3156"/>
      <c r="AB22" s="3160"/>
      <c r="AC22" s="3125"/>
      <c r="AD22" s="460" t="s">
        <v>2119</v>
      </c>
      <c r="AE22" s="352" t="s">
        <v>2121</v>
      </c>
      <c r="AF22" s="352" t="s">
        <v>2122</v>
      </c>
      <c r="AG22" s="352" t="s">
        <v>2123</v>
      </c>
      <c r="AH22" s="352" t="s">
        <v>2124</v>
      </c>
      <c r="AI22" s="352" t="s">
        <v>2125</v>
      </c>
      <c r="AJ22" s="352" t="s">
        <v>2126</v>
      </c>
      <c r="AK22" s="352" t="s">
        <v>2127</v>
      </c>
      <c r="AL22" s="353" t="s">
        <v>2128</v>
      </c>
    </row>
    <row r="23" spans="1:38" ht="22.5" customHeight="1" thickTop="1" thickBot="1">
      <c r="A23" s="171"/>
      <c r="B23" s="461"/>
      <c r="C23" s="461"/>
      <c r="D23" s="461"/>
      <c r="E23" s="243"/>
      <c r="F23" s="243"/>
      <c r="G23" s="243"/>
      <c r="H23" s="243"/>
      <c r="I23" s="243"/>
      <c r="J23" s="243"/>
      <c r="K23" s="243"/>
      <c r="L23" s="243"/>
      <c r="M23" s="243"/>
      <c r="N23" s="450"/>
      <c r="O23" s="171"/>
      <c r="P23" s="171"/>
      <c r="Q23" s="171"/>
      <c r="R23" s="3161"/>
      <c r="S23" s="220"/>
      <c r="T23" s="296"/>
      <c r="U23" s="3156"/>
      <c r="V23" s="3156"/>
      <c r="W23" s="3156"/>
      <c r="X23" s="3156"/>
      <c r="Y23" s="3156"/>
      <c r="Z23" s="3156"/>
      <c r="AA23" s="3156"/>
      <c r="AB23" s="296"/>
      <c r="AC23" s="3125"/>
      <c r="AD23" s="461"/>
      <c r="AE23" s="243"/>
      <c r="AF23" s="243"/>
      <c r="AG23" s="243"/>
      <c r="AH23" s="243"/>
      <c r="AI23" s="243"/>
      <c r="AJ23" s="243"/>
      <c r="AK23" s="243"/>
      <c r="AL23" s="243"/>
    </row>
    <row r="24" spans="1:38" ht="22.5" customHeight="1" thickTop="1" thickBot="1">
      <c r="A24" s="2394" t="s">
        <v>784</v>
      </c>
      <c r="B24" s="460" t="s">
        <v>2129</v>
      </c>
      <c r="C24" s="310" t="s">
        <v>688</v>
      </c>
      <c r="D24" s="310">
        <v>3</v>
      </c>
      <c r="E24" s="352">
        <f t="shared" ref="E24:K24" si="19">IFERROR(E8+E16,0)</f>
        <v>22.021000000000001</v>
      </c>
      <c r="F24" s="352">
        <f t="shared" si="19"/>
        <v>0</v>
      </c>
      <c r="G24" s="352">
        <f t="shared" si="19"/>
        <v>347.18799999999999</v>
      </c>
      <c r="H24" s="352">
        <f t="shared" si="19"/>
        <v>8522.6719999999987</v>
      </c>
      <c r="I24" s="352">
        <f t="shared" si="19"/>
        <v>7203.6890000000003</v>
      </c>
      <c r="J24" s="352">
        <f>IFERROR(J8+J16,0)</f>
        <v>914.69400000000007</v>
      </c>
      <c r="K24" s="352">
        <f t="shared" si="19"/>
        <v>1319.008</v>
      </c>
      <c r="L24" s="353">
        <f>IFERROR(SUM(E24:K24),0)</f>
        <v>18329.272000000001</v>
      </c>
      <c r="M24" s="243"/>
      <c r="N24" s="2024" t="s">
        <v>2130</v>
      </c>
      <c r="O24" s="171"/>
      <c r="P24" s="301"/>
      <c r="Q24" s="171"/>
      <c r="R24" s="3161"/>
      <c r="S24" s="220"/>
      <c r="T24" s="296"/>
      <c r="U24" s="3156"/>
      <c r="V24" s="3156"/>
      <c r="W24" s="3156"/>
      <c r="X24" s="3156"/>
      <c r="Y24" s="3156"/>
      <c r="Z24" s="3156"/>
      <c r="AA24" s="3156"/>
      <c r="AB24" s="296"/>
      <c r="AC24" s="3125"/>
      <c r="AD24" s="460" t="s">
        <v>2129</v>
      </c>
      <c r="AE24" s="352" t="s">
        <v>2131</v>
      </c>
      <c r="AF24" s="352" t="s">
        <v>2132</v>
      </c>
      <c r="AG24" s="352" t="s">
        <v>2133</v>
      </c>
      <c r="AH24" s="352" t="s">
        <v>2134</v>
      </c>
      <c r="AI24" s="352" t="s">
        <v>2135</v>
      </c>
      <c r="AJ24" s="352" t="s">
        <v>2136</v>
      </c>
      <c r="AK24" s="352" t="s">
        <v>2137</v>
      </c>
      <c r="AL24" s="353" t="s">
        <v>2138</v>
      </c>
    </row>
    <row r="25" spans="1:38" ht="22.5" customHeight="1" thickTop="1" thickBot="1">
      <c r="A25" s="171"/>
      <c r="B25" s="81"/>
      <c r="C25" s="81"/>
      <c r="D25" s="81"/>
      <c r="E25" s="243"/>
      <c r="F25" s="243"/>
      <c r="G25" s="243"/>
      <c r="H25" s="243"/>
      <c r="I25" s="243"/>
      <c r="J25" s="243"/>
      <c r="K25" s="243"/>
      <c r="L25" s="243"/>
      <c r="M25" s="243"/>
      <c r="N25" s="462"/>
      <c r="O25" s="198"/>
      <c r="P25" s="198"/>
      <c r="Q25" s="171"/>
      <c r="R25" s="3161"/>
      <c r="S25" s="220"/>
      <c r="T25" s="296"/>
      <c r="U25" s="3156"/>
      <c r="V25" s="3156"/>
      <c r="W25" s="3156"/>
      <c r="X25" s="3156"/>
      <c r="Y25" s="3156"/>
      <c r="Z25" s="3156"/>
      <c r="AA25" s="3156"/>
      <c r="AB25" s="296"/>
      <c r="AC25" s="3125"/>
      <c r="AD25" s="81"/>
      <c r="AE25" s="243"/>
      <c r="AF25" s="243"/>
      <c r="AG25" s="243"/>
      <c r="AH25" s="243"/>
      <c r="AI25" s="243"/>
      <c r="AJ25" s="243"/>
      <c r="AK25" s="243"/>
      <c r="AL25" s="243"/>
    </row>
    <row r="26" spans="1:38" ht="22.5" customHeight="1" thickTop="1" thickBot="1">
      <c r="A26" s="171"/>
      <c r="B26" s="319" t="s">
        <v>2139</v>
      </c>
      <c r="C26" s="320"/>
      <c r="D26" s="320"/>
      <c r="E26" s="243"/>
      <c r="F26" s="243"/>
      <c r="G26" s="243"/>
      <c r="H26" s="243"/>
      <c r="I26" s="243"/>
      <c r="J26" s="243"/>
      <c r="K26" s="243"/>
      <c r="L26" s="243"/>
      <c r="M26" s="243"/>
      <c r="N26" s="462"/>
      <c r="O26" s="198"/>
      <c r="P26" s="198"/>
      <c r="Q26" s="171"/>
      <c r="R26" s="3161"/>
      <c r="S26" s="220"/>
      <c r="T26" s="296"/>
      <c r="U26" s="3156"/>
      <c r="V26" s="3156"/>
      <c r="W26" s="3156"/>
      <c r="X26" s="3156"/>
      <c r="Y26" s="3156"/>
      <c r="Z26" s="3156"/>
      <c r="AA26" s="3156"/>
      <c r="AB26" s="296"/>
      <c r="AC26" s="3125"/>
      <c r="AD26" s="319" t="s">
        <v>2139</v>
      </c>
      <c r="AE26" s="243"/>
      <c r="AF26" s="243"/>
      <c r="AG26" s="243"/>
      <c r="AH26" s="243"/>
      <c r="AI26" s="243"/>
      <c r="AJ26" s="243"/>
      <c r="AK26" s="243"/>
      <c r="AL26" s="243"/>
    </row>
    <row r="27" spans="1:38" ht="22.5" customHeight="1">
      <c r="A27" s="2394" t="s">
        <v>686</v>
      </c>
      <c r="B27" s="2919" t="s">
        <v>2140</v>
      </c>
      <c r="C27" s="213" t="s">
        <v>688</v>
      </c>
      <c r="D27" s="2476">
        <v>3</v>
      </c>
      <c r="E27" s="2482">
        <v>-3.39</v>
      </c>
      <c r="F27" s="2482">
        <v>0</v>
      </c>
      <c r="G27" s="2482">
        <v>-9.4920000000000009</v>
      </c>
      <c r="H27" s="2482">
        <v>-371.78500000000003</v>
      </c>
      <c r="I27" s="2482">
        <v>-242.33199999999999</v>
      </c>
      <c r="J27" s="2482">
        <v>-71.322999999999993</v>
      </c>
      <c r="K27" s="2482">
        <v>-3.5190000000000001</v>
      </c>
      <c r="L27" s="2517">
        <f>IFERROR(SUM(E27:K27),0)</f>
        <v>-701.84100000000001</v>
      </c>
      <c r="M27" s="243"/>
      <c r="N27" s="2021" t="s">
        <v>2141</v>
      </c>
      <c r="O27" s="198"/>
      <c r="P27" s="219"/>
      <c r="Q27" s="171"/>
      <c r="R27" s="3161"/>
      <c r="S27" s="220">
        <f t="shared" ref="S27:S28" si="20">IF( SUM( U27:AA27 ) = 0, 0, $U$5 )</f>
        <v>0</v>
      </c>
      <c r="T27" s="3160"/>
      <c r="U27" s="221">
        <f t="shared" ref="U27:U28" si="21" xml:space="preserve"> IF( ISNUMBER( E27 ), 0, 1 )</f>
        <v>0</v>
      </c>
      <c r="V27" s="221">
        <f t="shared" ref="V27:V28" si="22" xml:space="preserve"> IF( ISNUMBER( F27 ), 0, 1 )</f>
        <v>0</v>
      </c>
      <c r="W27" s="221">
        <f t="shared" ref="W27:W28" si="23" xml:space="preserve"> IF( ISNUMBER( G27 ), 0, 1 )</f>
        <v>0</v>
      </c>
      <c r="X27" s="221">
        <f t="shared" ref="X27:X28" si="24" xml:space="preserve"> IF( ISNUMBER( H27 ), 0, 1 )</f>
        <v>0</v>
      </c>
      <c r="Y27" s="221">
        <f t="shared" ref="Y27:Y28" si="25" xml:space="preserve"> IF( ISNUMBER( I27 ), 0, 1 )</f>
        <v>0</v>
      </c>
      <c r="Z27" s="221">
        <f t="shared" ref="Z27:Z28" si="26" xml:space="preserve"> IF( ISNUMBER( J27 ), 0, 1 )</f>
        <v>0</v>
      </c>
      <c r="AA27" s="221">
        <f t="shared" ref="AA27:AA28" si="27" xml:space="preserve"> IF( ISNUMBER( K27 ), 0, 1 )</f>
        <v>0</v>
      </c>
      <c r="AB27" s="296"/>
      <c r="AC27" s="3125"/>
      <c r="AD27" s="2919" t="s">
        <v>2140</v>
      </c>
      <c r="AE27" s="214" t="s">
        <v>2142</v>
      </c>
      <c r="AF27" s="214" t="s">
        <v>2143</v>
      </c>
      <c r="AG27" s="214" t="s">
        <v>2144</v>
      </c>
      <c r="AH27" s="214" t="s">
        <v>2145</v>
      </c>
      <c r="AI27" s="214" t="s">
        <v>2146</v>
      </c>
      <c r="AJ27" s="214" t="s">
        <v>2147</v>
      </c>
      <c r="AK27" s="214" t="s">
        <v>2148</v>
      </c>
      <c r="AL27" s="216" t="s">
        <v>2149</v>
      </c>
    </row>
    <row r="28" spans="1:38" ht="22.5" customHeight="1">
      <c r="A28" s="171"/>
      <c r="B28" s="2917" t="s">
        <v>1776</v>
      </c>
      <c r="C28" s="222" t="s">
        <v>688</v>
      </c>
      <c r="D28" s="2477">
        <v>3</v>
      </c>
      <c r="E28" s="2481">
        <v>0</v>
      </c>
      <c r="F28" s="2481">
        <v>0</v>
      </c>
      <c r="G28" s="2481">
        <v>0</v>
      </c>
      <c r="H28" s="2481">
        <v>-0.45900000000000002</v>
      </c>
      <c r="I28" s="2481">
        <v>-0.38500000000000001</v>
      </c>
      <c r="J28" s="2481">
        <v>0</v>
      </c>
      <c r="K28" s="2481">
        <v>0</v>
      </c>
      <c r="L28" s="2518">
        <f>IFERROR(SUM(E28:K28),0)</f>
        <v>-0.84400000000000008</v>
      </c>
      <c r="M28" s="243"/>
      <c r="N28" s="2022" t="s">
        <v>2150</v>
      </c>
      <c r="O28" s="198"/>
      <c r="P28" s="227"/>
      <c r="Q28" s="171"/>
      <c r="R28" s="3161"/>
      <c r="S28" s="220">
        <f t="shared" si="20"/>
        <v>0</v>
      </c>
      <c r="T28" s="3160"/>
      <c r="U28" s="221">
        <f t="shared" si="21"/>
        <v>0</v>
      </c>
      <c r="V28" s="221">
        <f t="shared" si="22"/>
        <v>0</v>
      </c>
      <c r="W28" s="221">
        <f t="shared" si="23"/>
        <v>0</v>
      </c>
      <c r="X28" s="221">
        <f t="shared" si="24"/>
        <v>0</v>
      </c>
      <c r="Y28" s="221">
        <f t="shared" si="25"/>
        <v>0</v>
      </c>
      <c r="Z28" s="221">
        <f t="shared" si="26"/>
        <v>0</v>
      </c>
      <c r="AA28" s="221">
        <f t="shared" si="27"/>
        <v>0</v>
      </c>
      <c r="AB28" s="296"/>
      <c r="AC28" s="3125"/>
      <c r="AD28" s="2917" t="s">
        <v>1776</v>
      </c>
      <c r="AE28" s="223" t="s">
        <v>2151</v>
      </c>
      <c r="AF28" s="223" t="s">
        <v>2152</v>
      </c>
      <c r="AG28" s="223" t="s">
        <v>2153</v>
      </c>
      <c r="AH28" s="223" t="s">
        <v>2154</v>
      </c>
      <c r="AI28" s="223" t="s">
        <v>2155</v>
      </c>
      <c r="AJ28" s="223" t="s">
        <v>2156</v>
      </c>
      <c r="AK28" s="223" t="s">
        <v>2157</v>
      </c>
      <c r="AL28" s="225" t="s">
        <v>2158</v>
      </c>
    </row>
    <row r="29" spans="1:38" ht="22.5" customHeight="1" thickBot="1">
      <c r="A29" s="2394" t="s">
        <v>784</v>
      </c>
      <c r="B29" s="2930" t="s">
        <v>902</v>
      </c>
      <c r="C29" s="283" t="s">
        <v>688</v>
      </c>
      <c r="D29" s="283">
        <v>3</v>
      </c>
      <c r="E29" s="2515">
        <f t="shared" ref="E29:K29" si="28">IFERROR(E27+E28,0)</f>
        <v>-3.39</v>
      </c>
      <c r="F29" s="2515">
        <f t="shared" si="28"/>
        <v>0</v>
      </c>
      <c r="G29" s="2515">
        <f t="shared" si="28"/>
        <v>-9.4920000000000009</v>
      </c>
      <c r="H29" s="2515">
        <f t="shared" si="28"/>
        <v>-372.24400000000003</v>
      </c>
      <c r="I29" s="2515">
        <f t="shared" si="28"/>
        <v>-242.71699999999998</v>
      </c>
      <c r="J29" s="2515">
        <f t="shared" si="28"/>
        <v>-71.322999999999993</v>
      </c>
      <c r="K29" s="2515">
        <f t="shared" si="28"/>
        <v>-3.5190000000000001</v>
      </c>
      <c r="L29" s="235">
        <f>IFERROR(SUM(E29:K29),0)</f>
        <v>-702.68500000000006</v>
      </c>
      <c r="M29" s="243"/>
      <c r="N29" s="2023" t="s">
        <v>2159</v>
      </c>
      <c r="O29" s="198"/>
      <c r="P29" s="238"/>
      <c r="Q29" s="171"/>
      <c r="R29" s="3161"/>
      <c r="S29" s="220"/>
      <c r="T29" s="296"/>
      <c r="U29" s="3156"/>
      <c r="V29" s="3156"/>
      <c r="W29" s="3156"/>
      <c r="X29" s="3156"/>
      <c r="Y29" s="3156"/>
      <c r="Z29" s="3156"/>
      <c r="AA29" s="3156"/>
      <c r="AB29" s="296"/>
      <c r="AC29" s="3125"/>
      <c r="AD29" s="2930" t="s">
        <v>902</v>
      </c>
      <c r="AE29" s="234" t="s">
        <v>2160</v>
      </c>
      <c r="AF29" s="234" t="s">
        <v>2161</v>
      </c>
      <c r="AG29" s="234" t="s">
        <v>2162</v>
      </c>
      <c r="AH29" s="234" t="s">
        <v>2163</v>
      </c>
      <c r="AI29" s="234" t="s">
        <v>2164</v>
      </c>
      <c r="AJ29" s="234" t="s">
        <v>2165</v>
      </c>
      <c r="AK29" s="234" t="s">
        <v>2166</v>
      </c>
      <c r="AL29" s="235" t="s">
        <v>2167</v>
      </c>
    </row>
    <row r="30" spans="1:38" ht="16" thickTop="1">
      <c r="A30" s="171"/>
      <c r="B30" s="81"/>
      <c r="C30" s="81"/>
      <c r="D30" s="81"/>
      <c r="E30" s="81"/>
      <c r="F30" s="81"/>
      <c r="G30" s="456"/>
      <c r="H30" s="456"/>
      <c r="I30" s="456"/>
      <c r="J30" s="456"/>
      <c r="K30" s="456"/>
      <c r="L30" s="456"/>
      <c r="M30" s="463"/>
      <c r="N30" s="462"/>
      <c r="O30" s="171"/>
      <c r="P30" s="3125"/>
      <c r="Q30" s="2394" t="s">
        <v>826</v>
      </c>
      <c r="R30" s="3125"/>
      <c r="S30" s="3125"/>
      <c r="T30" s="3155"/>
      <c r="U30" s="207"/>
      <c r="V30" s="207"/>
      <c r="W30" s="207"/>
      <c r="X30" s="207"/>
      <c r="Y30" s="207"/>
      <c r="Z30" s="207"/>
      <c r="AA30" s="207"/>
      <c r="AB30" s="3155"/>
      <c r="AC30" s="3125"/>
      <c r="AD30" s="3125"/>
      <c r="AE30" s="3125"/>
      <c r="AF30" s="3125"/>
      <c r="AG30" s="3125"/>
      <c r="AH30" s="3125"/>
      <c r="AI30" s="3125"/>
      <c r="AJ30" s="3125"/>
      <c r="AK30" s="3125"/>
      <c r="AL30" s="2856" t="s">
        <v>827</v>
      </c>
    </row>
    <row r="31" spans="1:38">
      <c r="A31" s="171"/>
      <c r="B31" s="3448"/>
      <c r="C31" s="3448"/>
      <c r="D31" s="3448"/>
      <c r="E31" s="3448"/>
      <c r="F31" s="3448"/>
      <c r="G31" s="3448"/>
      <c r="H31" s="3448"/>
      <c r="I31" s="3448"/>
      <c r="J31" s="3448"/>
      <c r="K31" s="3448"/>
      <c r="L31" s="464"/>
      <c r="N31" s="462"/>
      <c r="O31" s="171"/>
      <c r="P31" s="171"/>
      <c r="Q31" s="171"/>
      <c r="R31" s="3125"/>
      <c r="S31" s="3125"/>
      <c r="T31" s="268"/>
      <c r="U31" s="207"/>
      <c r="V31" s="207"/>
      <c r="W31" s="207"/>
      <c r="X31" s="207"/>
      <c r="Y31" s="207"/>
      <c r="Z31" s="207"/>
      <c r="AA31" s="207"/>
      <c r="AB31" s="268"/>
      <c r="AC31" s="3125"/>
      <c r="AD31" s="3125"/>
      <c r="AE31" s="3125"/>
      <c r="AF31" s="3125"/>
      <c r="AG31" s="3125"/>
      <c r="AH31" s="3125"/>
      <c r="AI31" s="3125"/>
      <c r="AJ31" s="3125"/>
      <c r="AK31" s="3125"/>
      <c r="AL31" s="3125"/>
    </row>
    <row r="32" spans="1:38">
      <c r="A32" s="171"/>
      <c r="B32" s="171"/>
      <c r="C32" s="171"/>
      <c r="D32" s="171"/>
      <c r="E32" s="171"/>
      <c r="F32" s="171"/>
      <c r="G32" s="464"/>
      <c r="H32" s="464"/>
      <c r="I32" s="464"/>
      <c r="J32" s="464"/>
      <c r="K32" s="464"/>
      <c r="L32" s="464"/>
      <c r="N32" s="462"/>
      <c r="O32" s="171"/>
      <c r="P32" s="171"/>
      <c r="Q32" s="171"/>
      <c r="R32" s="3125"/>
      <c r="S32" s="3125"/>
      <c r="T32" s="3155"/>
      <c r="U32" s="207"/>
      <c r="V32" s="207"/>
      <c r="W32" s="207"/>
      <c r="X32" s="207"/>
      <c r="Y32" s="207"/>
      <c r="Z32" s="207"/>
      <c r="AA32" s="207"/>
      <c r="AB32" s="3155"/>
      <c r="AC32" s="3125"/>
      <c r="AD32" s="3125"/>
      <c r="AE32" s="3125"/>
      <c r="AF32" s="3125"/>
      <c r="AG32" s="3125"/>
      <c r="AH32" s="3125"/>
      <c r="AI32" s="3125"/>
      <c r="AJ32" s="3125"/>
      <c r="AK32" s="3125"/>
      <c r="AL32" s="3125"/>
    </row>
    <row r="33" spans="1:27">
      <c r="A33" s="171"/>
      <c r="B33" s="171"/>
      <c r="C33" s="171"/>
      <c r="D33" s="171"/>
      <c r="E33" s="171"/>
      <c r="F33" s="171"/>
      <c r="G33" s="464"/>
      <c r="H33" s="464"/>
      <c r="I33" s="464"/>
      <c r="J33" s="464"/>
      <c r="K33" s="464"/>
      <c r="L33" s="464"/>
      <c r="N33" s="462"/>
      <c r="O33" s="171"/>
      <c r="P33" s="171"/>
      <c r="Q33" s="171"/>
      <c r="R33" s="3125"/>
      <c r="S33" s="3125"/>
      <c r="T33" s="3155"/>
      <c r="U33" s="207"/>
      <c r="V33" s="207"/>
      <c r="W33" s="207"/>
      <c r="X33" s="207"/>
      <c r="Y33" s="207"/>
      <c r="Z33" s="207"/>
      <c r="AA33" s="207"/>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topLeftCell="B1" workbookViewId="0"/>
  </sheetViews>
  <sheetFormatPr defaultColWidth="8.58203125" defaultRowHeight="14"/>
  <cols>
    <col min="1" max="1" width="11.5" style="465" hidden="1" customWidth="1"/>
    <col min="2" max="2" width="47" style="465" bestFit="1" customWidth="1"/>
    <col min="3" max="3" width="7" style="465" customWidth="1"/>
    <col min="4" max="4" width="6" style="465" bestFit="1" customWidth="1"/>
    <col min="5" max="5" width="17.08203125" style="377" customWidth="1"/>
    <col min="6" max="6" width="17.1640625" style="377" customWidth="1"/>
    <col min="7" max="7" width="17.5" style="377" customWidth="1"/>
    <col min="8" max="8" width="12.5" style="377" customWidth="1"/>
    <col min="9" max="9" width="1.58203125" style="465" customWidth="1"/>
    <col min="10" max="10" width="12.5" style="525" customWidth="1"/>
    <col min="11" max="11" width="1.58203125" style="465" customWidth="1"/>
    <col min="12" max="12" width="33.58203125" style="465" customWidth="1"/>
    <col min="13" max="13" width="11.1640625" style="465" hidden="1" customWidth="1"/>
    <col min="14" max="14" width="1.58203125" style="465" customWidth="1"/>
    <col min="15" max="15" width="25" style="465" customWidth="1"/>
    <col min="16" max="16" width="1.58203125" style="465" customWidth="1"/>
    <col min="17" max="19" width="8.08203125" style="490" hidden="1" customWidth="1"/>
    <col min="20" max="20" width="1.58203125" style="465" hidden="1" customWidth="1"/>
    <col min="21" max="21" width="1.58203125" style="465" customWidth="1"/>
    <col min="22" max="22" width="46" style="465" bestFit="1" customWidth="1"/>
    <col min="23" max="23" width="15" style="465" customWidth="1"/>
    <col min="24" max="24" width="17.5" style="465" bestFit="1" customWidth="1"/>
    <col min="25" max="26" width="15" style="465" customWidth="1"/>
    <col min="27" max="27" width="1.58203125" style="465" customWidth="1"/>
    <col min="28" max="16384" width="8.58203125" style="465"/>
  </cols>
  <sheetData>
    <row r="1" spans="1:26" s="467" customFormat="1" ht="22.5">
      <c r="B1" s="447" t="s">
        <v>2168</v>
      </c>
      <c r="C1" s="447"/>
      <c r="D1" s="447"/>
      <c r="E1" s="468"/>
      <c r="F1" s="468"/>
      <c r="G1" s="468"/>
      <c r="H1" s="468"/>
      <c r="J1" s="469"/>
      <c r="N1" s="470"/>
      <c r="O1" s="471"/>
      <c r="P1" s="3163"/>
      <c r="Q1" s="3164"/>
      <c r="R1" s="3164"/>
      <c r="S1" s="3164"/>
      <c r="T1" s="3163"/>
      <c r="V1" s="447" t="s">
        <v>667</v>
      </c>
    </row>
    <row r="2" spans="1:26" s="467" customFormat="1" ht="22.5">
      <c r="B2" s="447" t="str">
        <f>SelectCompany!B4</f>
        <v>Thames Water</v>
      </c>
      <c r="C2" s="448"/>
      <c r="D2" s="448"/>
      <c r="E2" s="472"/>
      <c r="F2" s="472"/>
      <c r="G2" s="472"/>
      <c r="H2" s="472"/>
      <c r="J2" s="469"/>
      <c r="N2" s="470"/>
      <c r="O2" s="471"/>
      <c r="P2" s="3163"/>
      <c r="Q2" s="3164"/>
      <c r="R2" s="3164"/>
      <c r="S2" s="3164"/>
      <c r="T2" s="3163"/>
      <c r="V2" s="447"/>
    </row>
    <row r="3" spans="1:26" ht="19">
      <c r="A3" s="3164"/>
      <c r="B3" s="3449" t="s">
        <v>2169</v>
      </c>
      <c r="C3" s="3450"/>
      <c r="D3" s="3450"/>
      <c r="E3" s="3450"/>
      <c r="F3" s="3450"/>
      <c r="G3" s="3450"/>
      <c r="H3" s="3450"/>
      <c r="I3" s="3450"/>
      <c r="J3" s="3450"/>
      <c r="K3" s="3450"/>
      <c r="L3" s="3450"/>
      <c r="M3" s="3164"/>
      <c r="N3" s="473"/>
      <c r="O3" s="474" t="s">
        <v>669</v>
      </c>
      <c r="P3" s="3163"/>
      <c r="Q3" s="3164"/>
      <c r="R3" s="3164"/>
      <c r="S3" s="3164"/>
      <c r="T3" s="3163"/>
      <c r="U3" s="3164"/>
      <c r="V3" s="3451" t="s">
        <v>2169</v>
      </c>
      <c r="W3" s="3452"/>
      <c r="X3" s="3452"/>
      <c r="Y3" s="3452"/>
      <c r="Z3" s="3452"/>
    </row>
    <row r="4" spans="1:26" ht="19.5" thickBot="1">
      <c r="A4" s="3164"/>
      <c r="B4" s="475"/>
      <c r="C4" s="475"/>
      <c r="D4" s="475"/>
      <c r="E4" s="476"/>
      <c r="F4" s="476"/>
      <c r="G4" s="476"/>
      <c r="H4" s="476"/>
      <c r="I4" s="477"/>
      <c r="J4" s="478"/>
      <c r="K4" s="3164"/>
      <c r="L4" s="3164"/>
      <c r="M4" s="3164"/>
      <c r="N4" s="3165"/>
      <c r="O4" s="3164"/>
      <c r="P4" s="3163"/>
      <c r="Q4" s="3453" t="s">
        <v>670</v>
      </c>
      <c r="R4" s="3453"/>
      <c r="S4" s="3453"/>
      <c r="T4" s="3163"/>
      <c r="U4" s="3164"/>
      <c r="V4" s="475"/>
      <c r="W4" s="475"/>
      <c r="X4" s="475"/>
      <c r="Y4" s="475"/>
      <c r="Z4" s="475"/>
    </row>
    <row r="5" spans="1:26" s="464" customFormat="1" ht="54" customHeight="1" thickTop="1" thickBot="1">
      <c r="A5" s="2248" t="s">
        <v>680</v>
      </c>
      <c r="B5" s="479" t="s">
        <v>671</v>
      </c>
      <c r="C5" s="480" t="s">
        <v>672</v>
      </c>
      <c r="D5" s="480" t="s">
        <v>673</v>
      </c>
      <c r="E5" s="481" t="s">
        <v>2170</v>
      </c>
      <c r="F5" s="481" t="s">
        <v>2171</v>
      </c>
      <c r="G5" s="481" t="s">
        <v>2172</v>
      </c>
      <c r="H5" s="482" t="s">
        <v>902</v>
      </c>
      <c r="I5" s="456"/>
      <c r="J5" s="483" t="s">
        <v>677</v>
      </c>
      <c r="L5" s="483" t="s">
        <v>678</v>
      </c>
      <c r="N5" s="3165"/>
      <c r="O5" s="3164"/>
      <c r="P5" s="3163"/>
      <c r="Q5" s="484" t="s">
        <v>679</v>
      </c>
      <c r="R5" s="485"/>
      <c r="S5" s="485"/>
      <c r="T5" s="3163"/>
      <c r="V5" s="479" t="s">
        <v>671</v>
      </c>
      <c r="W5" s="481" t="s">
        <v>2170</v>
      </c>
      <c r="X5" s="481" t="s">
        <v>2171</v>
      </c>
      <c r="Y5" s="481" t="s">
        <v>2172</v>
      </c>
      <c r="Z5" s="482" t="s">
        <v>902</v>
      </c>
    </row>
    <row r="6" spans="1:26" s="464" customFormat="1" ht="16.5" thickTop="1" thickBot="1">
      <c r="A6" s="2394" t="s">
        <v>684</v>
      </c>
      <c r="C6" s="486"/>
      <c r="D6" s="486"/>
      <c r="E6" s="250"/>
      <c r="F6" s="250"/>
      <c r="G6" s="250"/>
      <c r="H6" s="250"/>
      <c r="I6" s="456"/>
      <c r="J6" s="486"/>
      <c r="N6" s="3165"/>
      <c r="O6" s="3164"/>
      <c r="P6" s="3163"/>
      <c r="Q6" s="3164"/>
      <c r="R6" s="3164"/>
      <c r="S6" s="3164"/>
      <c r="T6" s="3163"/>
      <c r="V6" s="486"/>
      <c r="W6" s="2663" t="s">
        <v>831</v>
      </c>
      <c r="X6" s="250"/>
      <c r="Y6" s="250"/>
      <c r="Z6" s="250"/>
    </row>
    <row r="7" spans="1:26" s="491" customFormat="1" ht="15.75" customHeight="1" thickTop="1" thickBot="1">
      <c r="A7" s="487"/>
      <c r="B7" s="488" t="s">
        <v>2173</v>
      </c>
      <c r="C7" s="489"/>
      <c r="D7" s="489"/>
      <c r="E7" s="250"/>
      <c r="F7" s="250"/>
      <c r="G7" s="250"/>
      <c r="H7" s="250"/>
      <c r="I7" s="487"/>
      <c r="J7" s="456"/>
      <c r="K7" s="487"/>
      <c r="L7" s="487"/>
      <c r="M7" s="487"/>
      <c r="N7" s="3165"/>
      <c r="O7" s="3166"/>
      <c r="P7" s="3163"/>
      <c r="Q7" s="3166"/>
      <c r="R7" s="3166"/>
      <c r="S7" s="3166"/>
      <c r="T7" s="3163"/>
      <c r="V7" s="488" t="s">
        <v>2173</v>
      </c>
      <c r="W7" s="250"/>
      <c r="X7" s="250"/>
      <c r="Y7" s="250"/>
      <c r="Z7" s="250"/>
    </row>
    <row r="8" spans="1:26" s="491" customFormat="1" ht="15.75" customHeight="1" thickTop="1">
      <c r="A8" s="2394" t="s">
        <v>686</v>
      </c>
      <c r="B8" s="492" t="s">
        <v>2174</v>
      </c>
      <c r="C8" s="493" t="s">
        <v>688</v>
      </c>
      <c r="D8" s="2527">
        <v>3</v>
      </c>
      <c r="E8" s="2482">
        <v>0</v>
      </c>
      <c r="F8" s="2482">
        <v>0</v>
      </c>
      <c r="G8" s="2482">
        <v>0</v>
      </c>
      <c r="H8" s="2517">
        <f t="shared" ref="H8:H14" si="0">IFERROR(SUM(E8:G8),0)</f>
        <v>0</v>
      </c>
      <c r="I8" s="487"/>
      <c r="J8" s="2026" t="s">
        <v>2175</v>
      </c>
      <c r="K8" s="487"/>
      <c r="L8" s="496"/>
      <c r="M8" s="487"/>
      <c r="N8" s="3165"/>
      <c r="O8" s="497">
        <f>IF( SUM( Q8:S8 ) = 0, 0, $Q$5 )</f>
        <v>0</v>
      </c>
      <c r="P8" s="3163"/>
      <c r="Q8" s="498">
        <f xml:space="preserve"> IF( ISNUMBER( E8 ), 0, 1 )</f>
        <v>0</v>
      </c>
      <c r="R8" s="498">
        <f t="shared" ref="R8:R9" si="1" xml:space="preserve"> IF( ISNUMBER( F8 ), 0, 1 )</f>
        <v>0</v>
      </c>
      <c r="S8" s="498">
        <f t="shared" ref="S8:S9" si="2" xml:space="preserve"> IF( ISNUMBER( G8 ), 0, 1 )</f>
        <v>0</v>
      </c>
      <c r="T8" s="3163"/>
      <c r="V8" s="492" t="s">
        <v>2174</v>
      </c>
      <c r="W8" s="214" t="s">
        <v>2176</v>
      </c>
      <c r="X8" s="214" t="s">
        <v>2177</v>
      </c>
      <c r="Y8" s="214" t="s">
        <v>2178</v>
      </c>
      <c r="Z8" s="216" t="s">
        <v>2179</v>
      </c>
    </row>
    <row r="9" spans="1:26" s="491" customFormat="1" ht="15.75" customHeight="1">
      <c r="A9" s="487"/>
      <c r="B9" s="499" t="s">
        <v>2180</v>
      </c>
      <c r="C9" s="500" t="s">
        <v>688</v>
      </c>
      <c r="D9" s="2528">
        <v>3</v>
      </c>
      <c r="E9" s="2481">
        <v>-4.7220000000000004</v>
      </c>
      <c r="F9" s="2481">
        <v>0</v>
      </c>
      <c r="G9" s="2481">
        <v>0</v>
      </c>
      <c r="H9" s="2518">
        <f t="shared" si="0"/>
        <v>-4.7220000000000004</v>
      </c>
      <c r="I9" s="487"/>
      <c r="J9" s="2027" t="s">
        <v>2181</v>
      </c>
      <c r="K9" s="487"/>
      <c r="L9" s="503"/>
      <c r="M9" s="487"/>
      <c r="N9" s="3163"/>
      <c r="O9" s="497">
        <f>IF( SUM( Q9:S9 ) = 0, 0, $Q$5 )</f>
        <v>0</v>
      </c>
      <c r="P9" s="3163"/>
      <c r="Q9" s="498">
        <f t="shared" ref="Q9" si="3" xml:space="preserve"> IF( ISNUMBER( E9 ), 0, 1 )</f>
        <v>0</v>
      </c>
      <c r="R9" s="498">
        <f t="shared" si="1"/>
        <v>0</v>
      </c>
      <c r="S9" s="498">
        <f t="shared" si="2"/>
        <v>0</v>
      </c>
      <c r="T9" s="3163"/>
      <c r="V9" s="499" t="s">
        <v>2180</v>
      </c>
      <c r="W9" s="223" t="s">
        <v>2182</v>
      </c>
      <c r="X9" s="223" t="s">
        <v>2183</v>
      </c>
      <c r="Y9" s="223" t="s">
        <v>2184</v>
      </c>
      <c r="Z9" s="225" t="s">
        <v>2185</v>
      </c>
    </row>
    <row r="10" spans="1:26" s="491" customFormat="1" ht="15.75" customHeight="1">
      <c r="A10" s="487"/>
      <c r="B10" s="499" t="s">
        <v>2186</v>
      </c>
      <c r="C10" s="500" t="s">
        <v>688</v>
      </c>
      <c r="D10" s="2528">
        <v>3</v>
      </c>
      <c r="E10" s="2530">
        <f>IFERROR(SUM(E8:E9),0)</f>
        <v>-4.7220000000000004</v>
      </c>
      <c r="F10" s="2530">
        <f>IFERROR(SUM(F8:F9),0)</f>
        <v>0</v>
      </c>
      <c r="G10" s="2530">
        <f>IFERROR(SUM(G8:G9),0)</f>
        <v>0</v>
      </c>
      <c r="H10" s="2529">
        <f t="shared" si="0"/>
        <v>-4.7220000000000004</v>
      </c>
      <c r="I10" s="487"/>
      <c r="J10" s="2027" t="s">
        <v>2187</v>
      </c>
      <c r="K10" s="487"/>
      <c r="L10" s="503"/>
      <c r="M10" s="487"/>
      <c r="N10" s="3163"/>
      <c r="O10" s="497"/>
      <c r="P10" s="3163"/>
      <c r="Q10" s="3166"/>
      <c r="R10" s="3166"/>
      <c r="S10" s="3166"/>
      <c r="T10" s="3163"/>
      <c r="V10" s="499" t="s">
        <v>2186</v>
      </c>
      <c r="W10" s="224" t="s">
        <v>2188</v>
      </c>
      <c r="X10" s="224" t="s">
        <v>2189</v>
      </c>
      <c r="Y10" s="224" t="s">
        <v>2190</v>
      </c>
      <c r="Z10" s="504" t="s">
        <v>2191</v>
      </c>
    </row>
    <row r="11" spans="1:26" s="491" customFormat="1" ht="15.75" customHeight="1">
      <c r="A11" s="487"/>
      <c r="B11" s="499" t="s">
        <v>2192</v>
      </c>
      <c r="C11" s="500" t="s">
        <v>688</v>
      </c>
      <c r="D11" s="2528">
        <v>3</v>
      </c>
      <c r="E11" s="2481">
        <v>0</v>
      </c>
      <c r="F11" s="2481">
        <v>0</v>
      </c>
      <c r="G11" s="2481">
        <v>0</v>
      </c>
      <c r="H11" s="2518">
        <f t="shared" si="0"/>
        <v>0</v>
      </c>
      <c r="I11" s="487"/>
      <c r="J11" s="2027" t="s">
        <v>2193</v>
      </c>
      <c r="K11" s="487"/>
      <c r="L11" s="503"/>
      <c r="M11" s="487"/>
      <c r="N11" s="3163"/>
      <c r="O11" s="497">
        <f t="shared" ref="O11:O13" si="4">IF( SUM( Q11:S11 ) = 0, 0, $Q$5 )</f>
        <v>0</v>
      </c>
      <c r="P11" s="3163"/>
      <c r="Q11" s="498">
        <f t="shared" ref="Q11:Q13" si="5" xml:space="preserve"> IF( ISNUMBER( E11 ), 0, 1 )</f>
        <v>0</v>
      </c>
      <c r="R11" s="498">
        <f t="shared" ref="R11:R13" si="6" xml:space="preserve"> IF( ISNUMBER( F11 ), 0, 1 )</f>
        <v>0</v>
      </c>
      <c r="S11" s="498">
        <f t="shared" ref="S11:S13" si="7" xml:space="preserve"> IF( ISNUMBER( G11 ), 0, 1 )</f>
        <v>0</v>
      </c>
      <c r="T11" s="3163"/>
      <c r="V11" s="499" t="s">
        <v>2192</v>
      </c>
      <c r="W11" s="223" t="s">
        <v>2194</v>
      </c>
      <c r="X11" s="223" t="s">
        <v>2195</v>
      </c>
      <c r="Y11" s="223" t="s">
        <v>2196</v>
      </c>
      <c r="Z11" s="225" t="s">
        <v>2197</v>
      </c>
    </row>
    <row r="12" spans="1:26" s="491" customFormat="1" ht="15.75" customHeight="1">
      <c r="A12" s="487"/>
      <c r="B12" s="499" t="s">
        <v>2198</v>
      </c>
      <c r="C12" s="500" t="s">
        <v>688</v>
      </c>
      <c r="D12" s="2528">
        <v>3</v>
      </c>
      <c r="E12" s="2481">
        <v>0</v>
      </c>
      <c r="F12" s="2481">
        <v>0</v>
      </c>
      <c r="G12" s="2481">
        <v>0</v>
      </c>
      <c r="H12" s="2518">
        <f t="shared" si="0"/>
        <v>0</v>
      </c>
      <c r="I12" s="487"/>
      <c r="J12" s="2027" t="s">
        <v>2199</v>
      </c>
      <c r="K12" s="487"/>
      <c r="L12" s="503"/>
      <c r="M12" s="487"/>
      <c r="N12" s="3163"/>
      <c r="O12" s="497">
        <f t="shared" si="4"/>
        <v>0</v>
      </c>
      <c r="P12" s="3163"/>
      <c r="Q12" s="498">
        <f t="shared" si="5"/>
        <v>0</v>
      </c>
      <c r="R12" s="498">
        <f t="shared" si="6"/>
        <v>0</v>
      </c>
      <c r="S12" s="498">
        <f t="shared" si="7"/>
        <v>0</v>
      </c>
      <c r="T12" s="3163"/>
      <c r="V12" s="499" t="s">
        <v>2198</v>
      </c>
      <c r="W12" s="223" t="s">
        <v>2200</v>
      </c>
      <c r="X12" s="223" t="s">
        <v>2201</v>
      </c>
      <c r="Y12" s="223" t="s">
        <v>2202</v>
      </c>
      <c r="Z12" s="225" t="s">
        <v>2203</v>
      </c>
    </row>
    <row r="13" spans="1:26" s="491" customFormat="1" ht="15.75" customHeight="1">
      <c r="A13" s="487"/>
      <c r="B13" s="499" t="s">
        <v>2204</v>
      </c>
      <c r="C13" s="500" t="s">
        <v>688</v>
      </c>
      <c r="D13" s="2528">
        <v>3</v>
      </c>
      <c r="E13" s="2481">
        <v>0</v>
      </c>
      <c r="F13" s="2481">
        <v>0</v>
      </c>
      <c r="G13" s="2481">
        <v>0</v>
      </c>
      <c r="H13" s="2518">
        <f t="shared" si="0"/>
        <v>0</v>
      </c>
      <c r="I13" s="487"/>
      <c r="J13" s="2027" t="s">
        <v>2205</v>
      </c>
      <c r="K13" s="487"/>
      <c r="L13" s="503"/>
      <c r="M13" s="487"/>
      <c r="N13" s="3163"/>
      <c r="O13" s="497">
        <f t="shared" si="4"/>
        <v>0</v>
      </c>
      <c r="P13" s="3163"/>
      <c r="Q13" s="498">
        <f t="shared" si="5"/>
        <v>0</v>
      </c>
      <c r="R13" s="498">
        <f t="shared" si="6"/>
        <v>0</v>
      </c>
      <c r="S13" s="498">
        <f t="shared" si="7"/>
        <v>0</v>
      </c>
      <c r="T13" s="3163"/>
      <c r="V13" s="499" t="s">
        <v>2204</v>
      </c>
      <c r="W13" s="223" t="s">
        <v>2206</v>
      </c>
      <c r="X13" s="223" t="s">
        <v>2207</v>
      </c>
      <c r="Y13" s="223" t="s">
        <v>2208</v>
      </c>
      <c r="Z13" s="225" t="s">
        <v>2209</v>
      </c>
    </row>
    <row r="14" spans="1:26" s="491" customFormat="1" ht="15.75" customHeight="1" thickBot="1">
      <c r="A14" s="2394" t="s">
        <v>784</v>
      </c>
      <c r="B14" s="505" t="s">
        <v>2210</v>
      </c>
      <c r="C14" s="506" t="s">
        <v>688</v>
      </c>
      <c r="D14" s="507">
        <v>3</v>
      </c>
      <c r="E14" s="2515">
        <f>IFERROR(SUM(E10:E13),0)</f>
        <v>-4.7220000000000004</v>
      </c>
      <c r="F14" s="2515">
        <f>IFERROR(SUM(F10:F13),0)</f>
        <v>0</v>
      </c>
      <c r="G14" s="2515">
        <f>IFERROR(SUM(G10:G13),0)</f>
        <v>0</v>
      </c>
      <c r="H14" s="235">
        <f t="shared" si="0"/>
        <v>-4.7220000000000004</v>
      </c>
      <c r="I14" s="487"/>
      <c r="J14" s="2028" t="s">
        <v>2211</v>
      </c>
      <c r="K14" s="487"/>
      <c r="L14" s="509"/>
      <c r="M14" s="487"/>
      <c r="N14" s="3163"/>
      <c r="O14" s="497"/>
      <c r="P14" s="3163"/>
      <c r="Q14" s="3166"/>
      <c r="R14" s="3166"/>
      <c r="S14" s="3166"/>
      <c r="T14" s="3163"/>
      <c r="V14" s="505" t="s">
        <v>902</v>
      </c>
      <c r="W14" s="234" t="s">
        <v>2212</v>
      </c>
      <c r="X14" s="234" t="s">
        <v>2213</v>
      </c>
      <c r="Y14" s="234" t="s">
        <v>2214</v>
      </c>
      <c r="Z14" s="235" t="s">
        <v>2215</v>
      </c>
    </row>
    <row r="15" spans="1:26" s="491" customFormat="1" ht="15.75" customHeight="1" thickTop="1" thickBot="1">
      <c r="A15" s="487"/>
      <c r="B15" s="510"/>
      <c r="C15" s="510"/>
      <c r="D15" s="510"/>
      <c r="E15" s="349"/>
      <c r="F15" s="349"/>
      <c r="G15" s="349"/>
      <c r="H15" s="349"/>
      <c r="I15" s="487"/>
      <c r="J15" s="511"/>
      <c r="K15" s="487"/>
      <c r="L15" s="487"/>
      <c r="M15" s="487"/>
      <c r="N15" s="3163"/>
      <c r="O15" s="497"/>
      <c r="P15" s="3163"/>
      <c r="Q15" s="3166"/>
      <c r="R15" s="3166"/>
      <c r="S15" s="3166"/>
      <c r="T15" s="3163"/>
      <c r="V15" s="510"/>
      <c r="W15" s="349"/>
      <c r="X15" s="349"/>
      <c r="Y15" s="349"/>
      <c r="Z15" s="349"/>
    </row>
    <row r="16" spans="1:26" s="491" customFormat="1" ht="15.75" customHeight="1" thickTop="1" thickBot="1">
      <c r="A16" s="487"/>
      <c r="B16" s="512" t="s">
        <v>2216</v>
      </c>
      <c r="C16" s="513" t="s">
        <v>688</v>
      </c>
      <c r="D16" s="514">
        <v>3</v>
      </c>
      <c r="E16" s="340">
        <v>0</v>
      </c>
      <c r="F16" s="340">
        <v>0</v>
      </c>
      <c r="G16" s="515"/>
      <c r="H16" s="376">
        <f>IFERROR(SUM(E16:F16),0)</f>
        <v>0</v>
      </c>
      <c r="I16" s="487"/>
      <c r="J16" s="2025" t="s">
        <v>2217</v>
      </c>
      <c r="K16" s="487"/>
      <c r="L16" s="516"/>
      <c r="M16" s="487"/>
      <c r="N16" s="3163"/>
      <c r="O16" s="497">
        <f>IF( SUM( Q16:S16 ) = 0, 0, $Q$5 )</f>
        <v>0</v>
      </c>
      <c r="P16" s="3163"/>
      <c r="Q16" s="498">
        <f t="shared" ref="Q16:R16" si="8" xml:space="preserve"> IF( ISNUMBER( E16 ), 0, 1 )</f>
        <v>0</v>
      </c>
      <c r="R16" s="498">
        <f t="shared" si="8"/>
        <v>0</v>
      </c>
      <c r="S16" s="3166"/>
      <c r="T16" s="3163"/>
      <c r="V16" s="512" t="s">
        <v>2216</v>
      </c>
      <c r="W16" s="340" t="s">
        <v>2218</v>
      </c>
      <c r="X16" s="340" t="s">
        <v>2219</v>
      </c>
      <c r="Y16" s="515"/>
      <c r="Z16" s="376" t="s">
        <v>2220</v>
      </c>
    </row>
    <row r="17" spans="1:26" s="491" customFormat="1" ht="15.75" customHeight="1" thickTop="1" thickBot="1">
      <c r="A17" s="487"/>
      <c r="B17" s="517"/>
      <c r="C17" s="517"/>
      <c r="D17" s="517"/>
      <c r="E17" s="349"/>
      <c r="F17" s="349"/>
      <c r="G17" s="349"/>
      <c r="H17" s="349"/>
      <c r="I17" s="487"/>
      <c r="J17" s="511"/>
      <c r="K17" s="487"/>
      <c r="L17" s="487"/>
      <c r="M17" s="487"/>
      <c r="N17" s="3163"/>
      <c r="O17" s="497"/>
      <c r="P17" s="3163"/>
      <c r="Q17" s="3166"/>
      <c r="R17" s="3166"/>
      <c r="S17" s="3166"/>
      <c r="T17" s="3163"/>
      <c r="V17" s="517"/>
      <c r="W17" s="349"/>
      <c r="X17" s="349"/>
      <c r="Y17" s="349"/>
      <c r="Z17" s="349"/>
    </row>
    <row r="18" spans="1:26" ht="15.75" customHeight="1" thickTop="1" thickBot="1">
      <c r="A18" s="464"/>
      <c r="B18" s="488" t="s">
        <v>2221</v>
      </c>
      <c r="C18" s="489"/>
      <c r="D18" s="489"/>
      <c r="E18" s="250"/>
      <c r="F18" s="250"/>
      <c r="G18" s="250"/>
      <c r="H18" s="250"/>
      <c r="I18" s="487"/>
      <c r="J18" s="456"/>
      <c r="K18" s="464"/>
      <c r="L18" s="464"/>
      <c r="M18" s="464"/>
      <c r="N18" s="3163"/>
      <c r="O18" s="497"/>
      <c r="P18" s="3163"/>
      <c r="Q18" s="3166"/>
      <c r="R18" s="3166"/>
      <c r="S18" s="3166"/>
      <c r="T18" s="3163"/>
      <c r="U18" s="3164"/>
      <c r="V18" s="488" t="s">
        <v>2221</v>
      </c>
      <c r="W18" s="250"/>
      <c r="X18" s="250"/>
      <c r="Y18" s="250"/>
      <c r="Z18" s="250"/>
    </row>
    <row r="19" spans="1:26" ht="15.75" customHeight="1" thickTop="1">
      <c r="A19" s="2394" t="s">
        <v>686</v>
      </c>
      <c r="B19" s="492" t="s">
        <v>2222</v>
      </c>
      <c r="C19" s="493" t="s">
        <v>688</v>
      </c>
      <c r="D19" s="2527">
        <v>3</v>
      </c>
      <c r="E19" s="2482">
        <v>22.824999999999999</v>
      </c>
      <c r="F19" s="2482">
        <v>0</v>
      </c>
      <c r="G19" s="2482">
        <v>0</v>
      </c>
      <c r="H19" s="2517">
        <f t="shared" ref="H19:H30" si="9">IFERROR(SUM(E19:G19),0)</f>
        <v>22.824999999999999</v>
      </c>
      <c r="I19" s="487"/>
      <c r="J19" s="2026" t="s">
        <v>2223</v>
      </c>
      <c r="K19" s="464"/>
      <c r="L19" s="496"/>
      <c r="M19" s="464"/>
      <c r="N19" s="3163"/>
      <c r="O19" s="497">
        <f t="shared" ref="O19:O23" si="10">IF( SUM( Q19:S19 ) = 0, 0, $Q$5 )</f>
        <v>0</v>
      </c>
      <c r="P19" s="3163"/>
      <c r="Q19" s="498">
        <f t="shared" ref="Q19:Q23" si="11" xml:space="preserve"> IF( ISNUMBER( E19 ), 0, 1 )</f>
        <v>0</v>
      </c>
      <c r="R19" s="498">
        <f t="shared" ref="R19:R23" si="12" xml:space="preserve"> IF( ISNUMBER( F19 ), 0, 1 )</f>
        <v>0</v>
      </c>
      <c r="S19" s="498">
        <f t="shared" ref="S19:S23" si="13" xml:space="preserve"> IF( ISNUMBER( G19 ), 0, 1 )</f>
        <v>0</v>
      </c>
      <c r="T19" s="3163"/>
      <c r="U19" s="3164"/>
      <c r="V19" s="492" t="s">
        <v>2222</v>
      </c>
      <c r="W19" s="214" t="s">
        <v>2224</v>
      </c>
      <c r="X19" s="214" t="s">
        <v>2225</v>
      </c>
      <c r="Y19" s="214" t="s">
        <v>2226</v>
      </c>
      <c r="Z19" s="216" t="s">
        <v>2227</v>
      </c>
    </row>
    <row r="20" spans="1:26" ht="15.75" customHeight="1">
      <c r="A20" s="464"/>
      <c r="B20" s="499" t="s">
        <v>2228</v>
      </c>
      <c r="C20" s="500" t="s">
        <v>688</v>
      </c>
      <c r="D20" s="2528">
        <v>3</v>
      </c>
      <c r="E20" s="2481">
        <v>0</v>
      </c>
      <c r="F20" s="2481">
        <v>16.251000000000001</v>
      </c>
      <c r="G20" s="2481">
        <v>0</v>
      </c>
      <c r="H20" s="2518">
        <f t="shared" si="9"/>
        <v>16.251000000000001</v>
      </c>
      <c r="I20" s="487"/>
      <c r="J20" s="2027" t="s">
        <v>2229</v>
      </c>
      <c r="K20" s="464"/>
      <c r="L20" s="503"/>
      <c r="M20" s="464"/>
      <c r="N20" s="3163"/>
      <c r="O20" s="497">
        <f t="shared" si="10"/>
        <v>0</v>
      </c>
      <c r="P20" s="3163"/>
      <c r="Q20" s="498">
        <f t="shared" si="11"/>
        <v>0</v>
      </c>
      <c r="R20" s="498">
        <f t="shared" si="12"/>
        <v>0</v>
      </c>
      <c r="S20" s="498">
        <f t="shared" si="13"/>
        <v>0</v>
      </c>
      <c r="T20" s="3163"/>
      <c r="U20" s="3164"/>
      <c r="V20" s="499" t="s">
        <v>2230</v>
      </c>
      <c r="W20" s="223" t="s">
        <v>2231</v>
      </c>
      <c r="X20" s="223" t="s">
        <v>2232</v>
      </c>
      <c r="Y20" s="223" t="s">
        <v>2233</v>
      </c>
      <c r="Z20" s="225" t="s">
        <v>2234</v>
      </c>
    </row>
    <row r="21" spans="1:26" ht="15.75" customHeight="1">
      <c r="A21" s="464"/>
      <c r="B21" s="499" t="s">
        <v>2235</v>
      </c>
      <c r="C21" s="500" t="s">
        <v>688</v>
      </c>
      <c r="D21" s="2528">
        <v>3</v>
      </c>
      <c r="E21" s="2481">
        <v>4.4939999999999998</v>
      </c>
      <c r="F21" s="2481">
        <v>0</v>
      </c>
      <c r="G21" s="2481">
        <v>0</v>
      </c>
      <c r="H21" s="2518">
        <f t="shared" si="9"/>
        <v>4.4939999999999998</v>
      </c>
      <c r="I21" s="487"/>
      <c r="J21" s="2027" t="s">
        <v>2236</v>
      </c>
      <c r="K21" s="464"/>
      <c r="L21" s="503"/>
      <c r="M21" s="464"/>
      <c r="N21" s="3163"/>
      <c r="O21" s="497">
        <f t="shared" si="10"/>
        <v>0</v>
      </c>
      <c r="P21" s="3163"/>
      <c r="Q21" s="498">
        <f t="shared" si="11"/>
        <v>0</v>
      </c>
      <c r="R21" s="498">
        <f t="shared" si="12"/>
        <v>0</v>
      </c>
      <c r="S21" s="498">
        <f t="shared" si="13"/>
        <v>0</v>
      </c>
      <c r="T21" s="3163"/>
      <c r="U21" s="3164"/>
      <c r="V21" s="499" t="s">
        <v>2235</v>
      </c>
      <c r="W21" s="223" t="s">
        <v>2237</v>
      </c>
      <c r="X21" s="223" t="s">
        <v>2238</v>
      </c>
      <c r="Y21" s="223" t="s">
        <v>2239</v>
      </c>
      <c r="Z21" s="225" t="s">
        <v>2240</v>
      </c>
    </row>
    <row r="22" spans="1:26" ht="15.75" customHeight="1">
      <c r="A22" s="464"/>
      <c r="B22" s="499" t="s">
        <v>2174</v>
      </c>
      <c r="C22" s="500" t="s">
        <v>688</v>
      </c>
      <c r="D22" s="2528">
        <v>3</v>
      </c>
      <c r="E22" s="2481">
        <v>6.9379999999999997</v>
      </c>
      <c r="F22" s="2481">
        <v>0</v>
      </c>
      <c r="G22" s="2481">
        <v>0</v>
      </c>
      <c r="H22" s="2518">
        <f t="shared" si="9"/>
        <v>6.9379999999999997</v>
      </c>
      <c r="I22" s="487"/>
      <c r="J22" s="2027" t="s">
        <v>2241</v>
      </c>
      <c r="K22" s="464"/>
      <c r="L22" s="503"/>
      <c r="M22" s="464"/>
      <c r="N22" s="3163"/>
      <c r="O22" s="497">
        <f t="shared" si="10"/>
        <v>0</v>
      </c>
      <c r="P22" s="3163"/>
      <c r="Q22" s="498">
        <f t="shared" si="11"/>
        <v>0</v>
      </c>
      <c r="R22" s="498">
        <f t="shared" si="12"/>
        <v>0</v>
      </c>
      <c r="S22" s="498">
        <f t="shared" si="13"/>
        <v>0</v>
      </c>
      <c r="T22" s="3163"/>
      <c r="U22" s="3164"/>
      <c r="V22" s="499" t="s">
        <v>2174</v>
      </c>
      <c r="W22" s="223" t="s">
        <v>2242</v>
      </c>
      <c r="X22" s="223" t="s">
        <v>2243</v>
      </c>
      <c r="Y22" s="223" t="s">
        <v>2244</v>
      </c>
      <c r="Z22" s="225" t="s">
        <v>2245</v>
      </c>
    </row>
    <row r="23" spans="1:26" ht="15.75" customHeight="1">
      <c r="A23" s="464"/>
      <c r="B23" s="499" t="s">
        <v>2180</v>
      </c>
      <c r="C23" s="500" t="s">
        <v>688</v>
      </c>
      <c r="D23" s="2528">
        <v>3</v>
      </c>
      <c r="E23" s="2481">
        <v>0</v>
      </c>
      <c r="F23" s="2481">
        <v>0</v>
      </c>
      <c r="G23" s="2481">
        <v>0</v>
      </c>
      <c r="H23" s="2518">
        <f t="shared" si="9"/>
        <v>0</v>
      </c>
      <c r="I23" s="487"/>
      <c r="J23" s="2027" t="s">
        <v>2246</v>
      </c>
      <c r="K23" s="464"/>
      <c r="L23" s="503"/>
      <c r="M23" s="464"/>
      <c r="N23" s="3163"/>
      <c r="O23" s="497">
        <f t="shared" si="10"/>
        <v>0</v>
      </c>
      <c r="P23" s="3163"/>
      <c r="Q23" s="498">
        <f t="shared" si="11"/>
        <v>0</v>
      </c>
      <c r="R23" s="498">
        <f t="shared" si="12"/>
        <v>0</v>
      </c>
      <c r="S23" s="498">
        <f t="shared" si="13"/>
        <v>0</v>
      </c>
      <c r="T23" s="518"/>
      <c r="U23" s="3164"/>
      <c r="V23" s="499" t="s">
        <v>2180</v>
      </c>
      <c r="W23" s="223" t="s">
        <v>2247</v>
      </c>
      <c r="X23" s="223" t="s">
        <v>2248</v>
      </c>
      <c r="Y23" s="223" t="s">
        <v>2249</v>
      </c>
      <c r="Z23" s="225" t="s">
        <v>2250</v>
      </c>
    </row>
    <row r="24" spans="1:26" ht="31.5" customHeight="1">
      <c r="A24" s="464"/>
      <c r="B24" s="499" t="s">
        <v>2251</v>
      </c>
      <c r="C24" s="500" t="s">
        <v>688</v>
      </c>
      <c r="D24" s="2528">
        <v>3</v>
      </c>
      <c r="E24" s="2530">
        <f>IFERROR(SUM(E19:E23),0)</f>
        <v>34.256999999999998</v>
      </c>
      <c r="F24" s="2530">
        <f>IFERROR(SUM(F19:F23),0)</f>
        <v>16.251000000000001</v>
      </c>
      <c r="G24" s="2530">
        <f>IFERROR(SUM(G19:G23),0)</f>
        <v>0</v>
      </c>
      <c r="H24" s="2518">
        <f t="shared" si="9"/>
        <v>50.507999999999996</v>
      </c>
      <c r="I24" s="456"/>
      <c r="J24" s="2027" t="s">
        <v>2252</v>
      </c>
      <c r="K24" s="464"/>
      <c r="L24" s="503"/>
      <c r="M24" s="464"/>
      <c r="N24" s="3163"/>
      <c r="O24" s="497"/>
      <c r="P24" s="518"/>
      <c r="Q24" s="3166"/>
      <c r="R24" s="3166"/>
      <c r="S24" s="3166"/>
      <c r="T24" s="518"/>
      <c r="U24" s="3164"/>
      <c r="V24" s="499" t="s">
        <v>2251</v>
      </c>
      <c r="W24" s="224" t="s">
        <v>2253</v>
      </c>
      <c r="X24" s="224" t="s">
        <v>2254</v>
      </c>
      <c r="Y24" s="224" t="s">
        <v>2255</v>
      </c>
      <c r="Z24" s="225" t="s">
        <v>2256</v>
      </c>
    </row>
    <row r="25" spans="1:26" ht="15.5">
      <c r="A25" s="464"/>
      <c r="B25" s="499" t="s">
        <v>2257</v>
      </c>
      <c r="C25" s="500" t="s">
        <v>688</v>
      </c>
      <c r="D25" s="2528">
        <v>3</v>
      </c>
      <c r="E25" s="2481">
        <v>0</v>
      </c>
      <c r="F25" s="2481">
        <v>5.1349999999999998</v>
      </c>
      <c r="G25" s="2481">
        <v>0</v>
      </c>
      <c r="H25" s="2518">
        <f t="shared" si="9"/>
        <v>5.1349999999999998</v>
      </c>
      <c r="I25" s="456"/>
      <c r="J25" s="2027" t="s">
        <v>2258</v>
      </c>
      <c r="K25" s="464"/>
      <c r="L25" s="503"/>
      <c r="M25" s="464"/>
      <c r="N25" s="3163"/>
      <c r="O25" s="497">
        <f>IF( SUM( Q25:S25 ) = 0, 0, $Q$5 )</f>
        <v>0</v>
      </c>
      <c r="P25" s="3163"/>
      <c r="Q25" s="498">
        <f t="shared" ref="Q25:S25" si="14" xml:space="preserve"> IF( ISNUMBER( E25 ), 0, 1 )</f>
        <v>0</v>
      </c>
      <c r="R25" s="498">
        <f t="shared" si="14"/>
        <v>0</v>
      </c>
      <c r="S25" s="498">
        <f t="shared" si="14"/>
        <v>0</v>
      </c>
      <c r="T25" s="518"/>
      <c r="U25" s="3164"/>
      <c r="V25" s="499" t="s">
        <v>2257</v>
      </c>
      <c r="W25" s="223" t="s">
        <v>2259</v>
      </c>
      <c r="X25" s="223" t="s">
        <v>2260</v>
      </c>
      <c r="Y25" s="223" t="s">
        <v>2261</v>
      </c>
      <c r="Z25" s="225" t="s">
        <v>2262</v>
      </c>
    </row>
    <row r="26" spans="1:26" ht="31.5" customHeight="1">
      <c r="A26" s="464"/>
      <c r="B26" s="499" t="s">
        <v>2263</v>
      </c>
      <c r="C26" s="500" t="s">
        <v>688</v>
      </c>
      <c r="D26" s="2528">
        <v>3</v>
      </c>
      <c r="E26" s="2530">
        <f>IFERROR(E24-E25,0)</f>
        <v>34.256999999999998</v>
      </c>
      <c r="F26" s="2530">
        <f>IFERROR(F24-F25,0)</f>
        <v>11.116000000000001</v>
      </c>
      <c r="G26" s="2530">
        <f>IFERROR(G24-G25,0)</f>
        <v>0</v>
      </c>
      <c r="H26" s="2518">
        <f t="shared" si="9"/>
        <v>45.372999999999998</v>
      </c>
      <c r="I26" s="456"/>
      <c r="J26" s="2027" t="s">
        <v>2264</v>
      </c>
      <c r="K26" s="464"/>
      <c r="L26" s="503"/>
      <c r="M26" s="464"/>
      <c r="N26" s="3163"/>
      <c r="O26" s="497"/>
      <c r="P26" s="3163"/>
      <c r="Q26" s="3166"/>
      <c r="R26" s="3166"/>
      <c r="S26" s="3166"/>
      <c r="T26" s="3163"/>
      <c r="U26" s="3164"/>
      <c r="V26" s="499" t="s">
        <v>2263</v>
      </c>
      <c r="W26" s="224" t="s">
        <v>2265</v>
      </c>
      <c r="X26" s="224" t="s">
        <v>2266</v>
      </c>
      <c r="Y26" s="224" t="s">
        <v>2267</v>
      </c>
      <c r="Z26" s="225" t="s">
        <v>2268</v>
      </c>
    </row>
    <row r="27" spans="1:26" ht="15.5">
      <c r="A27" s="464"/>
      <c r="B27" s="499" t="s">
        <v>2192</v>
      </c>
      <c r="C27" s="500" t="s">
        <v>688</v>
      </c>
      <c r="D27" s="2528">
        <v>3</v>
      </c>
      <c r="E27" s="2481">
        <v>8.4730000000000008</v>
      </c>
      <c r="F27" s="2481">
        <v>0</v>
      </c>
      <c r="G27" s="2481">
        <v>0</v>
      </c>
      <c r="H27" s="2518">
        <f t="shared" si="9"/>
        <v>8.4730000000000008</v>
      </c>
      <c r="I27" s="456"/>
      <c r="J27" s="2027" t="s">
        <v>2269</v>
      </c>
      <c r="K27" s="464"/>
      <c r="L27" s="503"/>
      <c r="M27" s="464"/>
      <c r="N27" s="3163"/>
      <c r="O27" s="497">
        <f t="shared" ref="O27:O29" si="15">IF( SUM( Q27:S27 ) = 0, 0, $Q$5 )</f>
        <v>0</v>
      </c>
      <c r="P27" s="3163"/>
      <c r="Q27" s="498">
        <f t="shared" ref="Q27" si="16" xml:space="preserve"> IF( ISNUMBER( E27 ), 0, 1 )</f>
        <v>0</v>
      </c>
      <c r="R27" s="498">
        <f t="shared" ref="R27" si="17" xml:space="preserve"> IF( ISNUMBER( F27 ), 0, 1 )</f>
        <v>0</v>
      </c>
      <c r="S27" s="498">
        <f t="shared" ref="S27" si="18" xml:space="preserve"> IF( ISNUMBER( G27 ), 0, 1 )</f>
        <v>0</v>
      </c>
      <c r="T27" s="3163"/>
      <c r="U27" s="3164"/>
      <c r="V27" s="499" t="s">
        <v>2192</v>
      </c>
      <c r="W27" s="223" t="s">
        <v>2270</v>
      </c>
      <c r="X27" s="223" t="s">
        <v>2271</v>
      </c>
      <c r="Y27" s="223" t="s">
        <v>2272</v>
      </c>
      <c r="Z27" s="225" t="s">
        <v>2273</v>
      </c>
    </row>
    <row r="28" spans="1:26" ht="15.5">
      <c r="A28" s="464"/>
      <c r="B28" s="499" t="s">
        <v>2198</v>
      </c>
      <c r="C28" s="500" t="s">
        <v>688</v>
      </c>
      <c r="D28" s="2528">
        <v>3</v>
      </c>
      <c r="E28" s="2481">
        <v>1.476</v>
      </c>
      <c r="F28" s="2481">
        <v>0</v>
      </c>
      <c r="G28" s="2481">
        <v>0</v>
      </c>
      <c r="H28" s="2518">
        <f>IFERROR(SUM(E28:G28),0)</f>
        <v>1.476</v>
      </c>
      <c r="I28" s="456"/>
      <c r="J28" s="2027" t="s">
        <v>2274</v>
      </c>
      <c r="K28" s="464"/>
      <c r="L28" s="503"/>
      <c r="M28" s="464"/>
      <c r="N28" s="3163"/>
      <c r="O28" s="497">
        <f t="shared" si="15"/>
        <v>0</v>
      </c>
      <c r="P28" s="3163"/>
      <c r="Q28" s="498">
        <f t="shared" ref="Q28:S29" si="19" xml:space="preserve"> IF( ISNUMBER( E28 ), 0, 1 )</f>
        <v>0</v>
      </c>
      <c r="R28" s="498">
        <f t="shared" si="19"/>
        <v>0</v>
      </c>
      <c r="S28" s="498">
        <f t="shared" si="19"/>
        <v>0</v>
      </c>
      <c r="T28" s="3163"/>
      <c r="U28" s="3164"/>
      <c r="V28" s="499" t="s">
        <v>2198</v>
      </c>
      <c r="W28" s="223" t="s">
        <v>2275</v>
      </c>
      <c r="X28" s="223" t="s">
        <v>2276</v>
      </c>
      <c r="Y28" s="223" t="s">
        <v>2277</v>
      </c>
      <c r="Z28" s="225" t="s">
        <v>2278</v>
      </c>
    </row>
    <row r="29" spans="1:26" ht="15.75" customHeight="1">
      <c r="A29" s="464"/>
      <c r="B29" s="499" t="s">
        <v>2204</v>
      </c>
      <c r="C29" s="500" t="s">
        <v>688</v>
      </c>
      <c r="D29" s="2528">
        <v>3</v>
      </c>
      <c r="E29" s="2481">
        <v>2.8119999999999998</v>
      </c>
      <c r="F29" s="2481">
        <v>0.28799999999999998</v>
      </c>
      <c r="G29" s="2481">
        <v>0</v>
      </c>
      <c r="H29" s="2518">
        <f>IFERROR(SUM(E29:G29),0)</f>
        <v>3.0999999999999996</v>
      </c>
      <c r="I29" s="456"/>
      <c r="J29" s="2027" t="s">
        <v>2279</v>
      </c>
      <c r="K29" s="464"/>
      <c r="L29" s="503"/>
      <c r="M29" s="464"/>
      <c r="N29" s="3163"/>
      <c r="O29" s="497">
        <f t="shared" si="15"/>
        <v>0</v>
      </c>
      <c r="P29" s="3163"/>
      <c r="Q29" s="498">
        <f t="shared" si="19"/>
        <v>0</v>
      </c>
      <c r="R29" s="498">
        <f t="shared" si="19"/>
        <v>0</v>
      </c>
      <c r="S29" s="498">
        <f t="shared" si="19"/>
        <v>0</v>
      </c>
      <c r="T29" s="3163"/>
      <c r="U29" s="3164"/>
      <c r="V29" s="499" t="s">
        <v>2204</v>
      </c>
      <c r="W29" s="223" t="s">
        <v>2280</v>
      </c>
      <c r="X29" s="223" t="s">
        <v>2281</v>
      </c>
      <c r="Y29" s="223" t="s">
        <v>2282</v>
      </c>
      <c r="Z29" s="225" t="s">
        <v>2283</v>
      </c>
    </row>
    <row r="30" spans="1:26" ht="16" thickBot="1">
      <c r="A30" s="464"/>
      <c r="B30" s="505" t="s">
        <v>2210</v>
      </c>
      <c r="C30" s="506" t="s">
        <v>688</v>
      </c>
      <c r="D30" s="2531">
        <v>3</v>
      </c>
      <c r="E30" s="2534">
        <f>IFERROR(SUM(E26:E29),0)</f>
        <v>47.017999999999994</v>
      </c>
      <c r="F30" s="2534">
        <f>IFERROR(SUM(F26:F29),0)</f>
        <v>11.404000000000002</v>
      </c>
      <c r="G30" s="2534">
        <f>IFERROR(SUM(G26:G29),0)</f>
        <v>0</v>
      </c>
      <c r="H30" s="2532">
        <f t="shared" si="9"/>
        <v>58.421999999999997</v>
      </c>
      <c r="I30" s="487"/>
      <c r="J30" s="2028" t="s">
        <v>2284</v>
      </c>
      <c r="K30" s="464"/>
      <c r="L30" s="509"/>
      <c r="M30" s="464"/>
      <c r="N30" s="3163"/>
      <c r="O30" s="497"/>
      <c r="P30" s="3163"/>
      <c r="Q30" s="3166"/>
      <c r="R30" s="3166"/>
      <c r="S30" s="3166"/>
      <c r="T30" s="3163"/>
      <c r="U30" s="3164"/>
      <c r="V30" s="505" t="s">
        <v>902</v>
      </c>
      <c r="W30" s="234" t="s">
        <v>2285</v>
      </c>
      <c r="X30" s="234" t="s">
        <v>2286</v>
      </c>
      <c r="Y30" s="234" t="s">
        <v>2287</v>
      </c>
      <c r="Z30" s="235" t="s">
        <v>2288</v>
      </c>
    </row>
    <row r="31" spans="1:26" ht="16.5" thickTop="1" thickBot="1">
      <c r="A31" s="464"/>
      <c r="B31" s="510"/>
      <c r="C31" s="510"/>
      <c r="D31" s="510"/>
      <c r="E31" s="349"/>
      <c r="F31" s="349"/>
      <c r="G31" s="349"/>
      <c r="H31" s="349"/>
      <c r="I31" s="456"/>
      <c r="J31" s="511"/>
      <c r="K31" s="464"/>
      <c r="L31" s="464"/>
      <c r="M31" s="464"/>
      <c r="N31" s="3163"/>
      <c r="O31" s="497"/>
      <c r="P31" s="3163"/>
      <c r="Q31" s="3166"/>
      <c r="R31" s="3166"/>
      <c r="S31" s="3166"/>
      <c r="T31" s="3163"/>
      <c r="U31" s="3164"/>
      <c r="V31" s="510"/>
      <c r="W31" s="349"/>
      <c r="X31" s="349"/>
      <c r="Y31" s="349"/>
      <c r="Z31" s="349"/>
    </row>
    <row r="32" spans="1:26" ht="16.5" thickTop="1" thickBot="1">
      <c r="A32" s="2394" t="s">
        <v>784</v>
      </c>
      <c r="B32" s="512" t="s">
        <v>2216</v>
      </c>
      <c r="C32" s="513" t="s">
        <v>688</v>
      </c>
      <c r="D32" s="514">
        <v>3</v>
      </c>
      <c r="E32" s="340">
        <v>0</v>
      </c>
      <c r="F32" s="340">
        <v>19.605</v>
      </c>
      <c r="G32" s="515"/>
      <c r="H32" s="376">
        <f>IFERROR(SUM(E32:F32),0)</f>
        <v>19.605</v>
      </c>
      <c r="I32" s="464"/>
      <c r="J32" s="2025" t="s">
        <v>2289</v>
      </c>
      <c r="K32" s="464"/>
      <c r="L32" s="516"/>
      <c r="M32" s="464"/>
      <c r="N32" s="3163"/>
      <c r="O32" s="497">
        <f>IF( SUM( Q32:S32 ) = 0, 0, $Q$5 )</f>
        <v>0</v>
      </c>
      <c r="P32" s="3163"/>
      <c r="Q32" s="498">
        <f t="shared" ref="Q32:R32" si="20" xml:space="preserve"> IF( ISNUMBER( E32 ), 0, 1 )</f>
        <v>0</v>
      </c>
      <c r="R32" s="498">
        <f t="shared" si="20"/>
        <v>0</v>
      </c>
      <c r="S32" s="3166"/>
      <c r="T32" s="3163"/>
      <c r="U32" s="3164"/>
      <c r="V32" s="512" t="s">
        <v>2216</v>
      </c>
      <c r="W32" s="340" t="s">
        <v>2290</v>
      </c>
      <c r="X32" s="340" t="s">
        <v>2291</v>
      </c>
      <c r="Y32" s="515"/>
      <c r="Z32" s="376" t="s">
        <v>2292</v>
      </c>
    </row>
    <row r="33" spans="1:26" ht="16.5" thickTop="1" thickBot="1">
      <c r="A33" s="464"/>
      <c r="B33" s="464"/>
      <c r="C33" s="464"/>
      <c r="D33" s="464"/>
      <c r="E33" s="240"/>
      <c r="F33" s="240"/>
      <c r="G33" s="240"/>
      <c r="H33" s="240"/>
      <c r="I33" s="464"/>
      <c r="J33" s="464"/>
      <c r="K33" s="464"/>
      <c r="L33" s="464"/>
      <c r="M33" s="464"/>
      <c r="N33" s="3163"/>
      <c r="O33" s="497"/>
      <c r="P33" s="3163"/>
      <c r="Q33" s="3166"/>
      <c r="R33" s="3166"/>
      <c r="S33" s="3166"/>
      <c r="T33" s="3163"/>
      <c r="U33" s="3164"/>
      <c r="V33" s="464"/>
      <c r="W33" s="240"/>
      <c r="X33" s="240"/>
      <c r="Y33" s="240"/>
      <c r="Z33" s="240"/>
    </row>
    <row r="34" spans="1:26" ht="15.75" customHeight="1" thickTop="1" thickBot="1">
      <c r="A34" s="464"/>
      <c r="B34" s="488" t="s">
        <v>2293</v>
      </c>
      <c r="C34" s="489"/>
      <c r="D34" s="489"/>
      <c r="E34" s="250"/>
      <c r="F34" s="250"/>
      <c r="G34" s="250"/>
      <c r="H34" s="250"/>
      <c r="I34" s="487"/>
      <c r="J34" s="456"/>
      <c r="K34" s="464"/>
      <c r="L34" s="464"/>
      <c r="M34" s="464"/>
      <c r="N34" s="3163"/>
      <c r="O34" s="497"/>
      <c r="P34" s="3163"/>
      <c r="Q34" s="3166"/>
      <c r="R34" s="3166"/>
      <c r="S34" s="3166"/>
      <c r="T34" s="3163"/>
      <c r="U34" s="3164"/>
      <c r="V34" s="488" t="s">
        <v>2293</v>
      </c>
      <c r="W34" s="250"/>
      <c r="X34" s="250"/>
      <c r="Y34" s="250"/>
      <c r="Z34" s="250"/>
    </row>
    <row r="35" spans="1:26" ht="16" thickTop="1">
      <c r="A35" s="2394" t="s">
        <v>686</v>
      </c>
      <c r="B35" s="492" t="s">
        <v>2294</v>
      </c>
      <c r="C35" s="493" t="s">
        <v>688</v>
      </c>
      <c r="D35" s="494">
        <v>3</v>
      </c>
      <c r="E35" s="2533">
        <v>0.42899999999999999</v>
      </c>
      <c r="F35" s="2533">
        <v>0</v>
      </c>
      <c r="G35" s="2533">
        <v>0</v>
      </c>
      <c r="H35" s="216">
        <f t="shared" ref="H35:H45" si="21">IFERROR(SUM(E35:G35),0)</f>
        <v>0.42899999999999999</v>
      </c>
      <c r="I35" s="487"/>
      <c r="J35" s="2026" t="s">
        <v>2295</v>
      </c>
      <c r="K35" s="464"/>
      <c r="L35" s="496"/>
      <c r="M35" s="464"/>
      <c r="N35" s="3163"/>
      <c r="O35" s="497">
        <f t="shared" ref="O35:O38" si="22">IF( SUM( Q35:S35 ) = 0, 0, $Q$5 )</f>
        <v>0</v>
      </c>
      <c r="P35" s="3163"/>
      <c r="Q35" s="498">
        <f t="shared" ref="Q35:Q38" si="23" xml:space="preserve"> IF( ISNUMBER( E35 ), 0, 1 )</f>
        <v>0</v>
      </c>
      <c r="R35" s="498">
        <f t="shared" ref="R35:R38" si="24" xml:space="preserve"> IF( ISNUMBER( F35 ), 0, 1 )</f>
        <v>0</v>
      </c>
      <c r="S35" s="498">
        <f t="shared" ref="S35:S38" si="25" xml:space="preserve"> IF( ISNUMBER( G35 ), 0, 1 )</f>
        <v>0</v>
      </c>
      <c r="T35" s="3163"/>
      <c r="U35" s="3164"/>
      <c r="V35" s="492" t="s">
        <v>2294</v>
      </c>
      <c r="W35" s="214" t="s">
        <v>2296</v>
      </c>
      <c r="X35" s="214" t="s">
        <v>2297</v>
      </c>
      <c r="Y35" s="214" t="s">
        <v>2298</v>
      </c>
      <c r="Z35" s="216" t="s">
        <v>2299</v>
      </c>
    </row>
    <row r="36" spans="1:26" ht="15.5">
      <c r="A36" s="464"/>
      <c r="B36" s="499" t="s">
        <v>2228</v>
      </c>
      <c r="C36" s="500" t="s">
        <v>688</v>
      </c>
      <c r="D36" s="2528">
        <v>3</v>
      </c>
      <c r="E36" s="2481">
        <v>0</v>
      </c>
      <c r="F36" s="2481">
        <v>14.129</v>
      </c>
      <c r="G36" s="2481">
        <v>0</v>
      </c>
      <c r="H36" s="2518">
        <f t="shared" si="21"/>
        <v>14.129</v>
      </c>
      <c r="I36" s="487"/>
      <c r="J36" s="2027" t="s">
        <v>2300</v>
      </c>
      <c r="K36" s="464"/>
      <c r="L36" s="503"/>
      <c r="M36" s="464"/>
      <c r="N36" s="3163"/>
      <c r="O36" s="497">
        <f t="shared" si="22"/>
        <v>0</v>
      </c>
      <c r="P36" s="3163"/>
      <c r="Q36" s="498">
        <f t="shared" si="23"/>
        <v>0</v>
      </c>
      <c r="R36" s="498">
        <f t="shared" si="24"/>
        <v>0</v>
      </c>
      <c r="S36" s="498">
        <f t="shared" si="25"/>
        <v>0</v>
      </c>
      <c r="T36" s="3163"/>
      <c r="U36" s="3164"/>
      <c r="V36" s="499" t="s">
        <v>2230</v>
      </c>
      <c r="W36" s="223" t="s">
        <v>2301</v>
      </c>
      <c r="X36" s="223" t="s">
        <v>2302</v>
      </c>
      <c r="Y36" s="223" t="s">
        <v>2303</v>
      </c>
      <c r="Z36" s="225" t="s">
        <v>2304</v>
      </c>
    </row>
    <row r="37" spans="1:26" ht="15.5">
      <c r="A37" s="464"/>
      <c r="B37" s="499" t="s">
        <v>2174</v>
      </c>
      <c r="C37" s="500" t="s">
        <v>688</v>
      </c>
      <c r="D37" s="2528">
        <v>3</v>
      </c>
      <c r="E37" s="2481">
        <v>5.9189999999999996</v>
      </c>
      <c r="F37" s="2481">
        <v>0</v>
      </c>
      <c r="G37" s="2481">
        <v>0</v>
      </c>
      <c r="H37" s="2518">
        <f t="shared" si="21"/>
        <v>5.9189999999999996</v>
      </c>
      <c r="I37" s="487"/>
      <c r="J37" s="2027" t="s">
        <v>2305</v>
      </c>
      <c r="K37" s="464"/>
      <c r="L37" s="503"/>
      <c r="M37" s="464"/>
      <c r="N37" s="3163"/>
      <c r="O37" s="497">
        <f t="shared" si="22"/>
        <v>0</v>
      </c>
      <c r="P37" s="3163"/>
      <c r="Q37" s="498">
        <f t="shared" si="23"/>
        <v>0</v>
      </c>
      <c r="R37" s="498">
        <f t="shared" si="24"/>
        <v>0</v>
      </c>
      <c r="S37" s="498">
        <f t="shared" si="25"/>
        <v>0</v>
      </c>
      <c r="T37" s="3163"/>
      <c r="U37" s="3164"/>
      <c r="V37" s="499" t="s">
        <v>2174</v>
      </c>
      <c r="W37" s="223" t="s">
        <v>2306</v>
      </c>
      <c r="X37" s="223" t="s">
        <v>2307</v>
      </c>
      <c r="Y37" s="223" t="s">
        <v>2308</v>
      </c>
      <c r="Z37" s="225" t="s">
        <v>2309</v>
      </c>
    </row>
    <row r="38" spans="1:26" ht="15.5">
      <c r="A38" s="464"/>
      <c r="B38" s="499" t="s">
        <v>2180</v>
      </c>
      <c r="C38" s="500" t="s">
        <v>688</v>
      </c>
      <c r="D38" s="2528">
        <v>3</v>
      </c>
      <c r="E38" s="2481">
        <v>1.4730000000000001</v>
      </c>
      <c r="F38" s="2481">
        <v>0</v>
      </c>
      <c r="G38" s="2481">
        <v>0</v>
      </c>
      <c r="H38" s="2518">
        <f t="shared" si="21"/>
        <v>1.4730000000000001</v>
      </c>
      <c r="I38" s="487"/>
      <c r="J38" s="2027" t="s">
        <v>2310</v>
      </c>
      <c r="K38" s="464"/>
      <c r="L38" s="503"/>
      <c r="M38" s="464"/>
      <c r="N38" s="3163"/>
      <c r="O38" s="497">
        <f t="shared" si="22"/>
        <v>0</v>
      </c>
      <c r="P38" s="3163"/>
      <c r="Q38" s="498">
        <f t="shared" si="23"/>
        <v>0</v>
      </c>
      <c r="R38" s="498">
        <f t="shared" si="24"/>
        <v>0</v>
      </c>
      <c r="S38" s="498">
        <f t="shared" si="25"/>
        <v>0</v>
      </c>
      <c r="T38" s="3163"/>
      <c r="U38" s="3164"/>
      <c r="V38" s="499" t="s">
        <v>2180</v>
      </c>
      <c r="W38" s="223" t="s">
        <v>2311</v>
      </c>
      <c r="X38" s="223" t="s">
        <v>2312</v>
      </c>
      <c r="Y38" s="223" t="s">
        <v>2313</v>
      </c>
      <c r="Z38" s="225" t="s">
        <v>2314</v>
      </c>
    </row>
    <row r="39" spans="1:26" ht="31.5" customHeight="1">
      <c r="A39" s="464"/>
      <c r="B39" s="499" t="s">
        <v>2251</v>
      </c>
      <c r="C39" s="500" t="s">
        <v>688</v>
      </c>
      <c r="D39" s="2528">
        <v>3</v>
      </c>
      <c r="E39" s="2530">
        <f>IFERROR(SUM(E35:E38),0)</f>
        <v>7.8209999999999997</v>
      </c>
      <c r="F39" s="2530">
        <f>IFERROR(SUM(F35:F38),0)</f>
        <v>14.129</v>
      </c>
      <c r="G39" s="2530">
        <f>IFERROR(SUM(G35:G38),0)</f>
        <v>0</v>
      </c>
      <c r="H39" s="2518">
        <f t="shared" si="21"/>
        <v>21.95</v>
      </c>
      <c r="I39" s="487"/>
      <c r="J39" s="2027" t="s">
        <v>2315</v>
      </c>
      <c r="K39" s="464"/>
      <c r="L39" s="503"/>
      <c r="M39" s="464"/>
      <c r="N39" s="3163"/>
      <c r="O39" s="497"/>
      <c r="P39" s="3163"/>
      <c r="Q39" s="3166"/>
      <c r="R39" s="3166"/>
      <c r="S39" s="3166"/>
      <c r="T39" s="3163"/>
      <c r="U39" s="3164"/>
      <c r="V39" s="499" t="s">
        <v>2251</v>
      </c>
      <c r="W39" s="224" t="s">
        <v>2316</v>
      </c>
      <c r="X39" s="224" t="s">
        <v>2317</v>
      </c>
      <c r="Y39" s="224" t="s">
        <v>2318</v>
      </c>
      <c r="Z39" s="225" t="s">
        <v>2319</v>
      </c>
    </row>
    <row r="40" spans="1:26" ht="15.5">
      <c r="A40" s="464"/>
      <c r="B40" s="499" t="s">
        <v>2257</v>
      </c>
      <c r="C40" s="500" t="s">
        <v>688</v>
      </c>
      <c r="D40" s="2528">
        <v>3</v>
      </c>
      <c r="E40" s="2481">
        <v>0</v>
      </c>
      <c r="F40" s="2481">
        <v>0.39600000000000002</v>
      </c>
      <c r="G40" s="2481">
        <v>0</v>
      </c>
      <c r="H40" s="2518">
        <f t="shared" si="21"/>
        <v>0.39600000000000002</v>
      </c>
      <c r="I40" s="487"/>
      <c r="J40" s="2027" t="s">
        <v>2320</v>
      </c>
      <c r="K40" s="464"/>
      <c r="L40" s="503"/>
      <c r="M40" s="464"/>
      <c r="N40" s="3163"/>
      <c r="O40" s="497">
        <f>IF( SUM( Q40:S40 ) = 0, 0, $Q$5 )</f>
        <v>0</v>
      </c>
      <c r="P40" s="3163"/>
      <c r="Q40" s="498">
        <f t="shared" ref="Q40:S40" si="26" xml:space="preserve"> IF( ISNUMBER( E40 ), 0, 1 )</f>
        <v>0</v>
      </c>
      <c r="R40" s="498">
        <f t="shared" si="26"/>
        <v>0</v>
      </c>
      <c r="S40" s="498">
        <f t="shared" si="26"/>
        <v>0</v>
      </c>
      <c r="T40" s="3163"/>
      <c r="U40" s="3164"/>
      <c r="V40" s="499" t="s">
        <v>2257</v>
      </c>
      <c r="W40" s="223" t="s">
        <v>2321</v>
      </c>
      <c r="X40" s="223" t="s">
        <v>2322</v>
      </c>
      <c r="Y40" s="223" t="s">
        <v>2323</v>
      </c>
      <c r="Z40" s="225" t="s">
        <v>2324</v>
      </c>
    </row>
    <row r="41" spans="1:26" ht="31.5" customHeight="1">
      <c r="A41" s="464"/>
      <c r="B41" s="499" t="s">
        <v>2263</v>
      </c>
      <c r="C41" s="500" t="s">
        <v>688</v>
      </c>
      <c r="D41" s="2528">
        <v>3</v>
      </c>
      <c r="E41" s="2530">
        <f>IFERROR(E39-E40,0)</f>
        <v>7.8209999999999997</v>
      </c>
      <c r="F41" s="2530">
        <f>IFERROR(F39-F40,0)</f>
        <v>13.732999999999999</v>
      </c>
      <c r="G41" s="2530">
        <f>IFERROR(G39-G40,0)</f>
        <v>0</v>
      </c>
      <c r="H41" s="2518">
        <f t="shared" si="21"/>
        <v>21.553999999999998</v>
      </c>
      <c r="I41" s="487"/>
      <c r="J41" s="2027" t="s">
        <v>2325</v>
      </c>
      <c r="K41" s="464"/>
      <c r="L41" s="503"/>
      <c r="M41" s="464"/>
      <c r="N41" s="3163"/>
      <c r="O41" s="497"/>
      <c r="P41" s="3163"/>
      <c r="Q41" s="3166"/>
      <c r="R41" s="3166"/>
      <c r="S41" s="3166"/>
      <c r="T41" s="3163"/>
      <c r="U41" s="3164"/>
      <c r="V41" s="499" t="s">
        <v>2263</v>
      </c>
      <c r="W41" s="224" t="s">
        <v>2326</v>
      </c>
      <c r="X41" s="224" t="s">
        <v>2327</v>
      </c>
      <c r="Y41" s="224" t="s">
        <v>2328</v>
      </c>
      <c r="Z41" s="225" t="s">
        <v>2329</v>
      </c>
    </row>
    <row r="42" spans="1:26" ht="15.5">
      <c r="A42" s="464"/>
      <c r="B42" s="499" t="s">
        <v>2192</v>
      </c>
      <c r="C42" s="500" t="s">
        <v>688</v>
      </c>
      <c r="D42" s="2528">
        <v>3</v>
      </c>
      <c r="E42" s="2481">
        <v>0.73599999999999999</v>
      </c>
      <c r="F42" s="2481">
        <v>0</v>
      </c>
      <c r="G42" s="2481">
        <v>0</v>
      </c>
      <c r="H42" s="2518">
        <f t="shared" si="21"/>
        <v>0.73599999999999999</v>
      </c>
      <c r="I42" s="487"/>
      <c r="J42" s="2027" t="s">
        <v>2330</v>
      </c>
      <c r="K42" s="464"/>
      <c r="L42" s="503"/>
      <c r="M42" s="464"/>
      <c r="N42" s="3163"/>
      <c r="O42" s="497">
        <f t="shared" ref="O42:O44" si="27">IF( SUM( Q42:S42 ) = 0, 0, $Q$5 )</f>
        <v>0</v>
      </c>
      <c r="P42" s="3163"/>
      <c r="Q42" s="498">
        <f t="shared" ref="Q42:Q44" si="28" xml:space="preserve"> IF( ISNUMBER( E42 ), 0, 1 )</f>
        <v>0</v>
      </c>
      <c r="R42" s="498">
        <f t="shared" ref="R42:R44" si="29" xml:space="preserve"> IF( ISNUMBER( F42 ), 0, 1 )</f>
        <v>0</v>
      </c>
      <c r="S42" s="498">
        <f t="shared" ref="S42:S44" si="30" xml:space="preserve"> IF( ISNUMBER( G42 ), 0, 1 )</f>
        <v>0</v>
      </c>
      <c r="T42" s="3163"/>
      <c r="U42" s="3164"/>
      <c r="V42" s="499" t="s">
        <v>2192</v>
      </c>
      <c r="W42" s="223" t="s">
        <v>2331</v>
      </c>
      <c r="X42" s="223" t="s">
        <v>2332</v>
      </c>
      <c r="Y42" s="223" t="s">
        <v>2333</v>
      </c>
      <c r="Z42" s="225" t="s">
        <v>2334</v>
      </c>
    </row>
    <row r="43" spans="1:26" ht="15.5">
      <c r="A43" s="464"/>
      <c r="B43" s="499" t="s">
        <v>2198</v>
      </c>
      <c r="C43" s="500" t="s">
        <v>688</v>
      </c>
      <c r="D43" s="2528">
        <v>3</v>
      </c>
      <c r="E43" s="2481">
        <v>2.956</v>
      </c>
      <c r="F43" s="2481">
        <v>0</v>
      </c>
      <c r="G43" s="2481">
        <v>0</v>
      </c>
      <c r="H43" s="2518">
        <f t="shared" si="21"/>
        <v>2.956</v>
      </c>
      <c r="I43" s="487"/>
      <c r="J43" s="2027" t="s">
        <v>2335</v>
      </c>
      <c r="K43" s="464"/>
      <c r="L43" s="503"/>
      <c r="M43" s="464"/>
      <c r="N43" s="3163"/>
      <c r="O43" s="497">
        <f t="shared" si="27"/>
        <v>0</v>
      </c>
      <c r="P43" s="3163"/>
      <c r="Q43" s="498">
        <f t="shared" si="28"/>
        <v>0</v>
      </c>
      <c r="R43" s="498">
        <f t="shared" si="29"/>
        <v>0</v>
      </c>
      <c r="S43" s="498">
        <f t="shared" si="30"/>
        <v>0</v>
      </c>
      <c r="T43" s="3163"/>
      <c r="U43" s="3164"/>
      <c r="V43" s="499" t="s">
        <v>2198</v>
      </c>
      <c r="W43" s="223" t="s">
        <v>2336</v>
      </c>
      <c r="X43" s="223" t="s">
        <v>2337</v>
      </c>
      <c r="Y43" s="223" t="s">
        <v>2338</v>
      </c>
      <c r="Z43" s="225" t="s">
        <v>2339</v>
      </c>
    </row>
    <row r="44" spans="1:26" ht="15.75" customHeight="1">
      <c r="A44" s="464"/>
      <c r="B44" s="499" t="s">
        <v>2340</v>
      </c>
      <c r="C44" s="500" t="s">
        <v>688</v>
      </c>
      <c r="D44" s="2528">
        <v>3</v>
      </c>
      <c r="E44" s="2481">
        <v>34.792000000000002</v>
      </c>
      <c r="F44" s="2481">
        <v>4.2000000000000003E-2</v>
      </c>
      <c r="G44" s="2481">
        <v>0</v>
      </c>
      <c r="H44" s="2518">
        <f t="shared" si="21"/>
        <v>34.834000000000003</v>
      </c>
      <c r="I44" s="487"/>
      <c r="J44" s="2027" t="s">
        <v>2341</v>
      </c>
      <c r="K44" s="464"/>
      <c r="L44" s="503"/>
      <c r="M44" s="464"/>
      <c r="N44" s="3163"/>
      <c r="O44" s="497">
        <f t="shared" si="27"/>
        <v>0</v>
      </c>
      <c r="P44" s="3163"/>
      <c r="Q44" s="498">
        <f t="shared" si="28"/>
        <v>0</v>
      </c>
      <c r="R44" s="498">
        <f t="shared" si="29"/>
        <v>0</v>
      </c>
      <c r="S44" s="498">
        <f t="shared" si="30"/>
        <v>0</v>
      </c>
      <c r="T44" s="3163"/>
      <c r="U44" s="3164"/>
      <c r="V44" s="499" t="s">
        <v>2340</v>
      </c>
      <c r="W44" s="223" t="s">
        <v>2342</v>
      </c>
      <c r="X44" s="223" t="s">
        <v>2343</v>
      </c>
      <c r="Y44" s="223" t="s">
        <v>2344</v>
      </c>
      <c r="Z44" s="225" t="s">
        <v>2345</v>
      </c>
    </row>
    <row r="45" spans="1:26" ht="16" thickBot="1">
      <c r="A45" s="464"/>
      <c r="B45" s="505" t="s">
        <v>2210</v>
      </c>
      <c r="C45" s="506" t="s">
        <v>688</v>
      </c>
      <c r="D45" s="507">
        <v>3</v>
      </c>
      <c r="E45" s="2515">
        <f>IFERROR(SUM(E41:E44),0)</f>
        <v>46.305</v>
      </c>
      <c r="F45" s="2515">
        <f>IFERROR(SUM(F41:F44),0)</f>
        <v>13.774999999999999</v>
      </c>
      <c r="G45" s="2515">
        <f>IFERROR(SUM(G41:G44),0)</f>
        <v>0</v>
      </c>
      <c r="H45" s="235">
        <f t="shared" si="21"/>
        <v>60.08</v>
      </c>
      <c r="I45" s="487"/>
      <c r="J45" s="2028" t="s">
        <v>2346</v>
      </c>
      <c r="K45" s="464"/>
      <c r="L45" s="509"/>
      <c r="M45" s="464"/>
      <c r="N45" s="3163"/>
      <c r="O45" s="497"/>
      <c r="P45" s="3163"/>
      <c r="Q45" s="3166"/>
      <c r="R45" s="3166"/>
      <c r="S45" s="3166"/>
      <c r="T45" s="3163"/>
      <c r="U45" s="3164"/>
      <c r="V45" s="505" t="s">
        <v>902</v>
      </c>
      <c r="W45" s="234" t="s">
        <v>2347</v>
      </c>
      <c r="X45" s="234" t="s">
        <v>2348</v>
      </c>
      <c r="Y45" s="234" t="s">
        <v>2349</v>
      </c>
      <c r="Z45" s="235" t="s">
        <v>2350</v>
      </c>
    </row>
    <row r="46" spans="1:26" ht="16.5" thickTop="1" thickBot="1">
      <c r="A46" s="464"/>
      <c r="B46" s="510"/>
      <c r="C46" s="510"/>
      <c r="D46" s="510"/>
      <c r="E46" s="240"/>
      <c r="F46" s="240"/>
      <c r="G46" s="240"/>
      <c r="H46" s="240"/>
      <c r="I46" s="456"/>
      <c r="J46" s="511"/>
      <c r="K46" s="464"/>
      <c r="L46" s="464"/>
      <c r="M46" s="464"/>
      <c r="N46" s="3163"/>
      <c r="O46" s="497"/>
      <c r="P46" s="3163"/>
      <c r="Q46" s="3166"/>
      <c r="R46" s="3166"/>
      <c r="S46" s="3166"/>
      <c r="T46" s="3163"/>
      <c r="U46" s="3164"/>
      <c r="V46" s="510"/>
      <c r="W46" s="240"/>
      <c r="X46" s="240"/>
      <c r="Y46" s="240"/>
      <c r="Z46" s="240"/>
    </row>
    <row r="47" spans="1:26" ht="15.75" customHeight="1" thickTop="1" thickBot="1">
      <c r="A47" s="2394" t="s">
        <v>784</v>
      </c>
      <c r="B47" s="512" t="s">
        <v>2216</v>
      </c>
      <c r="C47" s="513" t="s">
        <v>688</v>
      </c>
      <c r="D47" s="514">
        <v>3</v>
      </c>
      <c r="E47" s="340">
        <v>0</v>
      </c>
      <c r="F47" s="340">
        <v>90.644132544104139</v>
      </c>
      <c r="G47" s="515"/>
      <c r="H47" s="376">
        <f>IFERROR(SUM(E47:F47),0)</f>
        <v>90.644132544104139</v>
      </c>
      <c r="I47" s="487"/>
      <c r="J47" s="2025" t="s">
        <v>2351</v>
      </c>
      <c r="K47" s="464"/>
      <c r="L47" s="516"/>
      <c r="M47" s="464"/>
      <c r="N47" s="3163"/>
      <c r="O47" s="497">
        <f>IF( SUM( Q47:S47 ) = 0, 0, $Q$5 )</f>
        <v>0</v>
      </c>
      <c r="P47" s="3163"/>
      <c r="Q47" s="498">
        <f t="shared" ref="Q47:R47" si="31" xml:space="preserve"> IF( ISNUMBER( E47 ), 0, 1 )</f>
        <v>0</v>
      </c>
      <c r="R47" s="498">
        <f t="shared" si="31"/>
        <v>0</v>
      </c>
      <c r="S47" s="3166"/>
      <c r="T47" s="3163"/>
      <c r="U47" s="3164"/>
      <c r="V47" s="512" t="s">
        <v>2216</v>
      </c>
      <c r="W47" s="340" t="s">
        <v>2352</v>
      </c>
      <c r="X47" s="340" t="s">
        <v>2353</v>
      </c>
      <c r="Y47" s="515"/>
      <c r="Z47" s="376" t="s">
        <v>2354</v>
      </c>
    </row>
    <row r="48" spans="1:26" ht="16.5" thickTop="1" thickBot="1">
      <c r="A48" s="464"/>
      <c r="B48" s="510"/>
      <c r="C48" s="510"/>
      <c r="D48" s="510"/>
      <c r="E48" s="243"/>
      <c r="F48" s="243"/>
      <c r="G48" s="243"/>
      <c r="H48" s="243"/>
      <c r="I48" s="456"/>
      <c r="J48" s="511"/>
      <c r="K48" s="464"/>
      <c r="L48" s="464"/>
      <c r="M48" s="464"/>
      <c r="N48" s="3163"/>
      <c r="O48" s="497"/>
      <c r="P48" s="3163"/>
      <c r="Q48" s="3166"/>
      <c r="R48" s="3166"/>
      <c r="S48" s="3166"/>
      <c r="T48" s="3163"/>
      <c r="U48" s="3164"/>
      <c r="V48" s="510"/>
      <c r="W48" s="243"/>
      <c r="X48" s="243"/>
      <c r="Y48" s="243"/>
      <c r="Z48" s="243"/>
    </row>
    <row r="49" spans="1:27" ht="32" thickTop="1" thickBot="1">
      <c r="A49" s="464"/>
      <c r="B49" s="479" t="s">
        <v>671</v>
      </c>
      <c r="C49" s="480" t="s">
        <v>672</v>
      </c>
      <c r="D49" s="480" t="s">
        <v>673</v>
      </c>
      <c r="E49" s="481" t="s">
        <v>2355</v>
      </c>
      <c r="F49" s="481" t="s">
        <v>2356</v>
      </c>
      <c r="G49" s="481" t="s">
        <v>2357</v>
      </c>
      <c r="H49" s="482" t="s">
        <v>902</v>
      </c>
      <c r="I49" s="486"/>
      <c r="J49" s="456"/>
      <c r="K49" s="464"/>
      <c r="L49" s="464"/>
      <c r="M49" s="464"/>
      <c r="N49" s="3163"/>
      <c r="O49" s="497"/>
      <c r="P49" s="3163"/>
      <c r="Q49" s="3166"/>
      <c r="R49" s="3166"/>
      <c r="S49" s="3166"/>
      <c r="T49" s="3163"/>
      <c r="U49" s="3164"/>
      <c r="V49" s="479"/>
      <c r="W49" s="481" t="s">
        <v>2358</v>
      </c>
      <c r="X49" s="481" t="s">
        <v>2359</v>
      </c>
      <c r="Y49" s="481" t="s">
        <v>2357</v>
      </c>
      <c r="Z49" s="482" t="s">
        <v>902</v>
      </c>
      <c r="AA49" s="3164"/>
    </row>
    <row r="50" spans="1:27" ht="15.75" customHeight="1" thickTop="1" thickBot="1">
      <c r="A50" s="464"/>
      <c r="B50" s="486"/>
      <c r="C50" s="486"/>
      <c r="D50" s="486"/>
      <c r="E50" s="250"/>
      <c r="F50" s="250"/>
      <c r="G50" s="250"/>
      <c r="H50" s="250"/>
      <c r="I50" s="486"/>
      <c r="J50" s="456"/>
      <c r="K50" s="464"/>
      <c r="L50" s="464"/>
      <c r="M50" s="464"/>
      <c r="N50" s="3163"/>
      <c r="O50" s="497"/>
      <c r="P50" s="3163"/>
      <c r="Q50" s="3166"/>
      <c r="R50" s="3166"/>
      <c r="S50" s="3166"/>
      <c r="T50" s="3163"/>
      <c r="U50" s="3164"/>
      <c r="V50" s="486"/>
      <c r="W50" s="250"/>
      <c r="X50" s="250"/>
      <c r="Y50" s="250"/>
      <c r="Z50" s="250"/>
      <c r="AA50" s="3164"/>
    </row>
    <row r="51" spans="1:27" ht="15.75" customHeight="1" thickTop="1" thickBot="1">
      <c r="A51" s="464"/>
      <c r="B51" s="519" t="s">
        <v>2360</v>
      </c>
      <c r="C51" s="486"/>
      <c r="D51" s="486"/>
      <c r="E51" s="250"/>
      <c r="F51" s="250"/>
      <c r="G51" s="250"/>
      <c r="H51" s="250"/>
      <c r="I51" s="486"/>
      <c r="J51" s="456"/>
      <c r="K51" s="464"/>
      <c r="L51" s="464"/>
      <c r="M51" s="464"/>
      <c r="N51" s="3163"/>
      <c r="O51" s="497"/>
      <c r="P51" s="3163"/>
      <c r="Q51" s="3166"/>
      <c r="R51" s="3166"/>
      <c r="S51" s="3166"/>
      <c r="T51" s="3163"/>
      <c r="U51" s="3164"/>
      <c r="V51" s="519" t="s">
        <v>2360</v>
      </c>
      <c r="W51" s="250"/>
      <c r="X51" s="250"/>
      <c r="Y51" s="250"/>
      <c r="Z51" s="250"/>
      <c r="AA51" s="3164"/>
    </row>
    <row r="52" spans="1:27" ht="15.75" customHeight="1" thickTop="1">
      <c r="A52" s="2394" t="s">
        <v>686</v>
      </c>
      <c r="B52" s="492" t="s">
        <v>2361</v>
      </c>
      <c r="C52" s="493" t="s">
        <v>688</v>
      </c>
      <c r="D52" s="494">
        <v>3</v>
      </c>
      <c r="E52" s="214">
        <v>0</v>
      </c>
      <c r="F52" s="214">
        <v>215.75700000000001</v>
      </c>
      <c r="G52" s="214">
        <v>351.50700000000001</v>
      </c>
      <c r="H52" s="216">
        <f>IFERROR(SUM(E52:G52),0)</f>
        <v>567.26400000000001</v>
      </c>
      <c r="I52" s="520"/>
      <c r="J52" s="495" t="s">
        <v>2362</v>
      </c>
      <c r="K52" s="464"/>
      <c r="L52" s="521"/>
      <c r="M52" s="464"/>
      <c r="N52" s="3163"/>
      <c r="O52" s="497">
        <f>IF( SUM( Q52:S52 ) = 0, 0, $Q$5 )</f>
        <v>0</v>
      </c>
      <c r="P52" s="3163"/>
      <c r="Q52" s="498">
        <f t="shared" ref="Q52:S52" si="32" xml:space="preserve"> IF( ISNUMBER( E52 ), 0, 1 )</f>
        <v>0</v>
      </c>
      <c r="R52" s="498">
        <f t="shared" si="32"/>
        <v>0</v>
      </c>
      <c r="S52" s="498">
        <f t="shared" si="32"/>
        <v>0</v>
      </c>
      <c r="T52" s="3163"/>
      <c r="U52" s="3164"/>
      <c r="V52" s="492" t="s">
        <v>2361</v>
      </c>
      <c r="W52" s="214" t="s">
        <v>2363</v>
      </c>
      <c r="X52" s="214" t="s">
        <v>2364</v>
      </c>
      <c r="Y52" s="214" t="s">
        <v>2365</v>
      </c>
      <c r="Z52" s="216" t="s">
        <v>2366</v>
      </c>
      <c r="AA52" s="3164"/>
    </row>
    <row r="53" spans="1:27" ht="15.75" customHeight="1">
      <c r="A53" s="464"/>
      <c r="B53" s="499" t="s">
        <v>2367</v>
      </c>
      <c r="C53" s="500" t="s">
        <v>688</v>
      </c>
      <c r="D53" s="501">
        <v>3</v>
      </c>
      <c r="E53" s="307">
        <f>IFERROR(F14,0)</f>
        <v>0</v>
      </c>
      <c r="F53" s="307">
        <f>IFERROR(F30,0)</f>
        <v>11.404000000000002</v>
      </c>
      <c r="G53" s="307">
        <f>IFERROR(F45,0)</f>
        <v>13.774999999999999</v>
      </c>
      <c r="H53" s="225">
        <f>IFERROR(SUM(E53:G53),0)</f>
        <v>25.179000000000002</v>
      </c>
      <c r="I53" s="520"/>
      <c r="J53" s="502" t="s">
        <v>2368</v>
      </c>
      <c r="K53" s="464"/>
      <c r="L53" s="522"/>
      <c r="M53" s="464"/>
      <c r="N53" s="3163"/>
      <c r="O53" s="497"/>
      <c r="P53" s="3163"/>
      <c r="Q53" s="3166"/>
      <c r="R53" s="3166"/>
      <c r="S53" s="3166"/>
      <c r="T53" s="3163"/>
      <c r="U53" s="3164"/>
      <c r="V53" s="499" t="s">
        <v>2367</v>
      </c>
      <c r="W53" s="307" t="s">
        <v>767</v>
      </c>
      <c r="X53" s="307" t="s">
        <v>767</v>
      </c>
      <c r="Y53" s="307" t="s">
        <v>767</v>
      </c>
      <c r="Z53" s="225" t="s">
        <v>2369</v>
      </c>
      <c r="AA53" s="3164"/>
    </row>
    <row r="54" spans="1:27" ht="15.75" customHeight="1">
      <c r="A54" s="464"/>
      <c r="B54" s="499" t="s">
        <v>2370</v>
      </c>
      <c r="C54" s="500" t="s">
        <v>688</v>
      </c>
      <c r="D54" s="501">
        <v>3</v>
      </c>
      <c r="E54" s="223">
        <v>0</v>
      </c>
      <c r="F54" s="223">
        <v>-3.2789999999999999</v>
      </c>
      <c r="G54" s="223">
        <v>-2.577</v>
      </c>
      <c r="H54" s="225">
        <f>IFERROR(SUM(E54:G54),0)</f>
        <v>-5.8559999999999999</v>
      </c>
      <c r="I54" s="520"/>
      <c r="J54" s="502" t="s">
        <v>2371</v>
      </c>
      <c r="K54" s="464"/>
      <c r="L54" s="522"/>
      <c r="M54" s="464"/>
      <c r="N54" s="3163"/>
      <c r="O54" s="497">
        <f>IF( SUM( Q54:S54 ) = 0, 0, $Q$5 )</f>
        <v>0</v>
      </c>
      <c r="P54" s="3163"/>
      <c r="Q54" s="498">
        <f t="shared" ref="Q54:S54" si="33" xml:space="preserve"> IF( ISNUMBER( E54 ), 0, 1 )</f>
        <v>0</v>
      </c>
      <c r="R54" s="498">
        <f t="shared" si="33"/>
        <v>0</v>
      </c>
      <c r="S54" s="498">
        <f t="shared" si="33"/>
        <v>0</v>
      </c>
      <c r="T54" s="3163"/>
      <c r="U54" s="3164"/>
      <c r="V54" s="499" t="s">
        <v>2370</v>
      </c>
      <c r="W54" s="223" t="s">
        <v>2372</v>
      </c>
      <c r="X54" s="223" t="s">
        <v>2373</v>
      </c>
      <c r="Y54" s="223" t="s">
        <v>2374</v>
      </c>
      <c r="Z54" s="225" t="s">
        <v>2375</v>
      </c>
      <c r="AA54" s="3164"/>
    </row>
    <row r="55" spans="1:27" ht="15.75" customHeight="1" thickBot="1">
      <c r="A55" s="2394" t="s">
        <v>784</v>
      </c>
      <c r="B55" s="505" t="s">
        <v>2376</v>
      </c>
      <c r="C55" s="506" t="s">
        <v>688</v>
      </c>
      <c r="D55" s="507">
        <v>3</v>
      </c>
      <c r="E55" s="234">
        <f>IFERROR(SUM(E52:E54),0)</f>
        <v>0</v>
      </c>
      <c r="F55" s="234">
        <f>IFERROR(SUM(F52:F54),0)</f>
        <v>223.88200000000001</v>
      </c>
      <c r="G55" s="234">
        <f>IFERROR(SUM(G52:G54),0)</f>
        <v>362.70499999999998</v>
      </c>
      <c r="H55" s="235">
        <f>IFERROR(SUM(E55:G55),0)</f>
        <v>586.58699999999999</v>
      </c>
      <c r="I55" s="520"/>
      <c r="J55" s="508" t="s">
        <v>2377</v>
      </c>
      <c r="K55" s="464"/>
      <c r="L55" s="523"/>
      <c r="M55" s="464"/>
      <c r="N55" s="3163"/>
      <c r="O55" s="497"/>
      <c r="P55" s="3163"/>
      <c r="Q55" s="3166"/>
      <c r="R55" s="3166"/>
      <c r="S55" s="3166"/>
      <c r="T55" s="3163"/>
      <c r="U55" s="3164"/>
      <c r="V55" s="505" t="s">
        <v>2376</v>
      </c>
      <c r="W55" s="234" t="s">
        <v>2378</v>
      </c>
      <c r="X55" s="234" t="s">
        <v>2379</v>
      </c>
      <c r="Y55" s="234" t="s">
        <v>2380</v>
      </c>
      <c r="Z55" s="235" t="s">
        <v>2381</v>
      </c>
      <c r="AA55" s="3164"/>
    </row>
    <row r="56" spans="1:27" ht="15.75" customHeight="1" thickTop="1">
      <c r="A56" s="464"/>
      <c r="B56" s="464"/>
      <c r="C56" s="464"/>
      <c r="D56" s="464"/>
      <c r="E56" s="240"/>
      <c r="F56" s="240"/>
      <c r="G56" s="240"/>
      <c r="H56" s="240"/>
      <c r="I56" s="464"/>
      <c r="J56" s="464"/>
      <c r="K56" s="464"/>
      <c r="L56" s="3164"/>
      <c r="M56" s="2395" t="s">
        <v>826</v>
      </c>
      <c r="N56" s="3167"/>
      <c r="O56" s="497"/>
      <c r="P56" s="3164"/>
      <c r="Q56" s="3166"/>
      <c r="R56" s="3166"/>
      <c r="S56" s="3166"/>
      <c r="T56" s="497"/>
      <c r="U56" s="3164"/>
      <c r="V56" s="3164"/>
      <c r="W56" s="3164"/>
      <c r="X56" s="3164"/>
      <c r="Y56" s="3164"/>
      <c r="Z56" s="2664" t="s">
        <v>827</v>
      </c>
      <c r="AA56" s="3167"/>
    </row>
    <row r="57" spans="1:27" ht="15.5">
      <c r="A57" s="464"/>
      <c r="B57" s="464"/>
      <c r="C57" s="464"/>
      <c r="D57" s="464"/>
      <c r="E57" s="240"/>
      <c r="F57" s="240"/>
      <c r="G57" s="240"/>
      <c r="H57" s="240"/>
      <c r="I57" s="464"/>
      <c r="J57" s="524"/>
      <c r="K57" s="464"/>
      <c r="L57" s="464"/>
      <c r="M57" s="464"/>
      <c r="N57" s="3164"/>
      <c r="O57" s="3164"/>
      <c r="P57" s="3164"/>
      <c r="Q57" s="3166"/>
      <c r="R57" s="3166"/>
      <c r="S57" s="3166"/>
      <c r="T57" s="3164"/>
      <c r="U57" s="3164"/>
      <c r="V57" s="3164"/>
      <c r="W57" s="3164"/>
      <c r="X57" s="3164"/>
      <c r="Y57" s="3164"/>
      <c r="Z57" s="3164"/>
      <c r="AA57" s="3164"/>
    </row>
    <row r="58" spans="1:27" ht="15.5">
      <c r="A58" s="464"/>
      <c r="B58" s="464"/>
      <c r="C58" s="464"/>
      <c r="D58" s="464"/>
      <c r="E58" s="240"/>
      <c r="F58" s="240"/>
      <c r="G58" s="240"/>
      <c r="H58" s="240"/>
      <c r="I58" s="464"/>
      <c r="J58" s="524"/>
      <c r="K58" s="464"/>
      <c r="L58" s="464"/>
      <c r="M58" s="464"/>
      <c r="N58" s="3164"/>
      <c r="O58" s="3164"/>
      <c r="P58" s="3164"/>
      <c r="Q58" s="3166"/>
      <c r="R58" s="3166"/>
      <c r="S58" s="3166"/>
      <c r="T58" s="3164"/>
      <c r="U58" s="3164"/>
      <c r="V58" s="3164"/>
      <c r="W58" s="3164"/>
      <c r="X58" s="3164"/>
      <c r="Y58" s="3164"/>
      <c r="Z58" s="3164"/>
      <c r="AA58" s="3164"/>
    </row>
    <row r="59" spans="1:27" ht="15.5">
      <c r="A59" s="464"/>
      <c r="B59" s="464"/>
      <c r="C59" s="464"/>
      <c r="D59" s="464"/>
      <c r="E59" s="240"/>
      <c r="F59" s="240"/>
      <c r="G59" s="240"/>
      <c r="H59" s="240"/>
      <c r="I59" s="464"/>
      <c r="J59" s="524"/>
      <c r="K59" s="464"/>
      <c r="L59" s="464"/>
      <c r="M59" s="464"/>
      <c r="N59" s="3164"/>
      <c r="O59" s="3164"/>
      <c r="P59" s="3164"/>
      <c r="Q59" s="3166"/>
      <c r="R59" s="3166"/>
      <c r="S59" s="3166"/>
      <c r="T59" s="3164"/>
      <c r="U59" s="3164"/>
      <c r="V59" s="3164"/>
      <c r="W59" s="3164"/>
      <c r="X59" s="3164"/>
      <c r="Y59" s="3164"/>
      <c r="Z59" s="3164"/>
      <c r="AA59" s="3164"/>
    </row>
    <row r="60" spans="1:27" ht="15.5">
      <c r="A60" s="464"/>
      <c r="B60" s="464"/>
      <c r="C60" s="464"/>
      <c r="D60" s="464"/>
      <c r="E60" s="240"/>
      <c r="F60" s="240"/>
      <c r="G60" s="240"/>
      <c r="H60" s="240"/>
      <c r="I60" s="464"/>
      <c r="J60" s="524"/>
      <c r="K60" s="464"/>
      <c r="L60" s="464"/>
      <c r="M60" s="464"/>
      <c r="N60" s="3164"/>
      <c r="O60" s="3164"/>
      <c r="P60" s="3164"/>
      <c r="Q60" s="3166"/>
      <c r="R60" s="3166"/>
      <c r="S60" s="3166"/>
      <c r="T60" s="3164"/>
      <c r="U60" s="3164"/>
      <c r="V60" s="3164"/>
      <c r="W60" s="3164"/>
      <c r="X60" s="3164"/>
      <c r="Y60" s="3164"/>
      <c r="Z60" s="3164"/>
      <c r="AA60" s="3164"/>
    </row>
    <row r="61" spans="1:27" ht="15.5">
      <c r="A61" s="464"/>
      <c r="B61" s="464"/>
      <c r="C61" s="464"/>
      <c r="D61" s="464"/>
      <c r="E61" s="240"/>
      <c r="F61" s="240"/>
      <c r="G61" s="240"/>
      <c r="H61" s="240"/>
      <c r="I61" s="464"/>
      <c r="J61" s="524"/>
      <c r="K61" s="464"/>
      <c r="L61" s="464"/>
      <c r="M61" s="464"/>
      <c r="N61" s="3164"/>
      <c r="O61" s="3164"/>
      <c r="P61" s="3164"/>
      <c r="Q61" s="3166"/>
      <c r="R61" s="3166"/>
      <c r="S61" s="3166"/>
      <c r="T61" s="3164"/>
      <c r="U61" s="3164"/>
      <c r="V61" s="3164"/>
      <c r="W61" s="3164"/>
      <c r="X61" s="3164"/>
      <c r="Y61" s="3164"/>
      <c r="Z61" s="3164"/>
      <c r="AA61" s="3164"/>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42:G44 E16:F16 E8:G9 E11:G13"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topLeftCell="B1" workbookViewId="0"/>
  </sheetViews>
  <sheetFormatPr defaultColWidth="9" defaultRowHeight="22.5" customHeight="1"/>
  <cols>
    <col min="1" max="1" width="12.4140625" style="189" hidden="1" customWidth="1"/>
    <col min="2" max="2" width="49.1640625" style="189" bestFit="1" customWidth="1"/>
    <col min="3" max="3" width="7" style="189" customWidth="1"/>
    <col min="4" max="4" width="5.5" style="189" customWidth="1"/>
    <col min="5" max="5" width="16.08203125" style="189" customWidth="1"/>
    <col min="6" max="6" width="17.5" style="189" customWidth="1"/>
    <col min="7" max="7" width="3.5" style="189" customWidth="1"/>
    <col min="8" max="8" width="9.1640625" style="198" bestFit="1" customWidth="1"/>
    <col min="9" max="9" width="1.58203125" style="189" customWidth="1"/>
    <col min="10" max="10" width="33.58203125" style="189" customWidth="1"/>
    <col min="11" max="11" width="10" style="189" hidden="1" customWidth="1"/>
    <col min="12" max="12" width="1.58203125" style="189" customWidth="1"/>
    <col min="13" max="13" width="25.08203125" style="189" customWidth="1"/>
    <col min="14" max="14" width="1.58203125" style="200" customWidth="1"/>
    <col min="15" max="16" width="12.5" style="200" hidden="1" customWidth="1"/>
    <col min="17" max="17" width="1.58203125" style="200" hidden="1" customWidth="1"/>
    <col min="18" max="18" width="1.58203125" style="189" customWidth="1"/>
    <col min="19" max="19" width="32.1640625" style="189" bestFit="1" customWidth="1"/>
    <col min="20" max="20" width="14.6640625" style="189" bestFit="1" customWidth="1"/>
    <col min="21" max="21" width="14.58203125" style="189" bestFit="1" customWidth="1"/>
    <col min="22" max="22" width="1.58203125" style="189" customWidth="1"/>
    <col min="23" max="16384" width="9" style="189"/>
  </cols>
  <sheetData>
    <row r="1" spans="1:21" s="315" customFormat="1" ht="30" customHeight="1">
      <c r="B1" s="382" t="s">
        <v>2703</v>
      </c>
      <c r="C1" s="382"/>
      <c r="D1" s="382"/>
      <c r="E1" s="382"/>
      <c r="F1" s="382"/>
      <c r="G1" s="417"/>
      <c r="H1" s="198"/>
      <c r="L1" s="271"/>
      <c r="M1" s="197"/>
      <c r="N1" s="3154"/>
      <c r="O1" s="3155"/>
      <c r="P1" s="3155"/>
      <c r="Q1" s="3154"/>
      <c r="S1" s="382" t="s">
        <v>667</v>
      </c>
    </row>
    <row r="2" spans="1:21" s="315" customFormat="1" ht="30" customHeight="1">
      <c r="B2" s="382" t="str">
        <f>SelectCompany!B4</f>
        <v>Thames Water</v>
      </c>
      <c r="C2" s="418"/>
      <c r="D2" s="418"/>
      <c r="E2" s="418"/>
      <c r="F2" s="418"/>
      <c r="G2" s="417"/>
      <c r="H2" s="198"/>
      <c r="L2" s="271"/>
      <c r="M2" s="197"/>
      <c r="N2" s="3154"/>
      <c r="O2" s="3155"/>
      <c r="P2" s="3155"/>
      <c r="Q2" s="3154"/>
      <c r="S2" s="382"/>
    </row>
    <row r="3" spans="1:21" s="570" customFormat="1" ht="44.25" customHeight="1">
      <c r="B3" s="3371" t="s">
        <v>2704</v>
      </c>
      <c r="C3" s="3371"/>
      <c r="D3" s="3371"/>
      <c r="E3" s="3371"/>
      <c r="F3" s="3371"/>
      <c r="G3" s="3371"/>
      <c r="H3" s="3371"/>
      <c r="I3" s="3371"/>
      <c r="J3" s="3371"/>
      <c r="L3" s="273"/>
      <c r="M3" s="202" t="s">
        <v>669</v>
      </c>
      <c r="N3" s="3154"/>
      <c r="O3" s="3155"/>
      <c r="P3" s="3155"/>
      <c r="Q3" s="3154"/>
      <c r="S3" s="3372" t="s">
        <v>2705</v>
      </c>
      <c r="T3" s="3373"/>
      <c r="U3" s="3373"/>
    </row>
    <row r="4" spans="1:21" s="570" customFormat="1" ht="13.5" customHeight="1" thickBot="1">
      <c r="B4" s="558"/>
      <c r="C4" s="558"/>
      <c r="D4" s="558"/>
      <c r="E4" s="558"/>
      <c r="F4" s="558"/>
      <c r="H4" s="198"/>
      <c r="L4" s="3159"/>
      <c r="M4" s="3125"/>
      <c r="N4" s="3154"/>
      <c r="O4" s="3326" t="s">
        <v>670</v>
      </c>
      <c r="P4" s="3326"/>
      <c r="Q4" s="3154"/>
      <c r="S4" s="558"/>
      <c r="T4" s="558"/>
      <c r="U4" s="558"/>
    </row>
    <row r="5" spans="1:21" ht="56.25" customHeight="1" thickTop="1" thickBot="1">
      <c r="A5" s="2248" t="s">
        <v>680</v>
      </c>
      <c r="B5" s="2975" t="s">
        <v>671</v>
      </c>
      <c r="C5" s="2976" t="s">
        <v>2706</v>
      </c>
      <c r="D5" s="2976" t="s">
        <v>673</v>
      </c>
      <c r="E5" s="2976" t="s">
        <v>2707</v>
      </c>
      <c r="F5" s="2977" t="s">
        <v>2708</v>
      </c>
      <c r="G5" s="171"/>
      <c r="H5" s="2952" t="s">
        <v>677</v>
      </c>
      <c r="I5" s="171"/>
      <c r="J5" s="2952" t="s">
        <v>678</v>
      </c>
      <c r="K5" s="171"/>
      <c r="L5" s="3159"/>
      <c r="M5" s="3125"/>
      <c r="N5" s="3154"/>
      <c r="O5" s="206" t="s">
        <v>679</v>
      </c>
      <c r="P5" s="207"/>
      <c r="Q5" s="3154"/>
      <c r="R5" s="3125"/>
      <c r="S5" s="2975" t="s">
        <v>671</v>
      </c>
      <c r="T5" s="2976" t="s">
        <v>2707</v>
      </c>
      <c r="U5" s="2977" t="s">
        <v>2708</v>
      </c>
    </row>
    <row r="6" spans="1:21" ht="15.75" customHeight="1" thickTop="1" thickBot="1">
      <c r="A6" s="2391" t="s">
        <v>684</v>
      </c>
      <c r="B6" s="3125"/>
      <c r="C6" s="203"/>
      <c r="D6" s="203"/>
      <c r="E6" s="59"/>
      <c r="F6" s="59"/>
      <c r="G6" s="171"/>
      <c r="I6" s="171"/>
      <c r="J6" s="171"/>
      <c r="K6" s="171"/>
      <c r="L6" s="3159"/>
      <c r="M6" s="3125"/>
      <c r="N6" s="3154"/>
      <c r="O6" s="3125"/>
      <c r="P6" s="3125"/>
      <c r="Q6" s="3154"/>
      <c r="R6" s="3125"/>
      <c r="S6" s="203"/>
      <c r="T6" s="2853" t="s">
        <v>831</v>
      </c>
      <c r="U6" s="59"/>
    </row>
    <row r="7" spans="1:21" ht="15.75" customHeight="1" thickTop="1" thickBot="1">
      <c r="A7" s="171"/>
      <c r="B7" s="319" t="s">
        <v>2709</v>
      </c>
      <c r="C7" s="320"/>
      <c r="D7" s="320"/>
      <c r="E7" s="81"/>
      <c r="F7" s="81"/>
      <c r="G7" s="171"/>
      <c r="I7" s="171"/>
      <c r="J7" s="171"/>
      <c r="K7" s="171"/>
      <c r="L7" s="3159"/>
      <c r="M7" s="3156"/>
      <c r="N7" s="3154"/>
      <c r="O7" s="3156"/>
      <c r="P7" s="3156"/>
      <c r="Q7" s="3154"/>
      <c r="R7" s="3125"/>
      <c r="S7" s="319" t="s">
        <v>2709</v>
      </c>
      <c r="T7" s="81"/>
      <c r="U7" s="81"/>
    </row>
    <row r="8" spans="1:21" ht="15.75" customHeight="1">
      <c r="A8" s="2387" t="s">
        <v>686</v>
      </c>
      <c r="B8" s="2919" t="s">
        <v>2710</v>
      </c>
      <c r="C8" s="213" t="s">
        <v>688</v>
      </c>
      <c r="D8" s="213">
        <v>3</v>
      </c>
      <c r="E8" s="214">
        <v>29.03</v>
      </c>
      <c r="F8" s="583">
        <v>0</v>
      </c>
      <c r="G8" s="171"/>
      <c r="H8" s="564" t="s">
        <v>2711</v>
      </c>
      <c r="I8" s="171"/>
      <c r="J8" s="219"/>
      <c r="K8" s="171"/>
      <c r="L8" s="3159"/>
      <c r="M8" s="220">
        <f>IF( SUM( O8:P8 ) = 0, 0, $O$5 )</f>
        <v>0</v>
      </c>
      <c r="N8" s="3154"/>
      <c r="O8" s="221">
        <f xml:space="preserve"> IF( ISNUMBER(E8 ), 0, 1 )</f>
        <v>0</v>
      </c>
      <c r="P8" s="221">
        <f t="shared" ref="P8:P10" si="0" xml:space="preserve"> IF( ISNUMBER(F8 ), 0, 1 )</f>
        <v>0</v>
      </c>
      <c r="Q8" s="3154"/>
      <c r="R8" s="3125"/>
      <c r="S8" s="2919" t="s">
        <v>2710</v>
      </c>
      <c r="T8" s="214" t="s">
        <v>2712</v>
      </c>
      <c r="U8" s="583" t="s">
        <v>2713</v>
      </c>
    </row>
    <row r="9" spans="1:21" ht="15.75" customHeight="1">
      <c r="A9" s="171"/>
      <c r="B9" s="2917" t="s">
        <v>2714</v>
      </c>
      <c r="C9" s="222" t="s">
        <v>688</v>
      </c>
      <c r="D9" s="222">
        <v>3</v>
      </c>
      <c r="E9" s="223">
        <v>1.361</v>
      </c>
      <c r="F9" s="326">
        <v>0</v>
      </c>
      <c r="G9" s="171"/>
      <c r="H9" s="567" t="s">
        <v>2715</v>
      </c>
      <c r="I9" s="171"/>
      <c r="J9" s="227"/>
      <c r="K9" s="171"/>
      <c r="L9" s="3159"/>
      <c r="M9" s="220">
        <f t="shared" ref="M9:M10" si="1">IF( SUM( O9:P9 ) = 0, 0, $O$5 )</f>
        <v>0</v>
      </c>
      <c r="N9" s="3154"/>
      <c r="O9" s="221">
        <f t="shared" ref="O9:O10" si="2" xml:space="preserve"> IF( ISNUMBER(E9 ), 0, 1 )</f>
        <v>0</v>
      </c>
      <c r="P9" s="221">
        <f t="shared" si="0"/>
        <v>0</v>
      </c>
      <c r="Q9" s="3154"/>
      <c r="R9" s="3125"/>
      <c r="S9" s="2917" t="s">
        <v>2714</v>
      </c>
      <c r="T9" s="223" t="s">
        <v>2716</v>
      </c>
      <c r="U9" s="326" t="s">
        <v>2717</v>
      </c>
    </row>
    <row r="10" spans="1:21" ht="15.75" customHeight="1">
      <c r="A10" s="171"/>
      <c r="B10" s="2917" t="s">
        <v>1200</v>
      </c>
      <c r="C10" s="222" t="s">
        <v>688</v>
      </c>
      <c r="D10" s="222">
        <v>3</v>
      </c>
      <c r="E10" s="223">
        <v>0</v>
      </c>
      <c r="F10" s="326">
        <v>0</v>
      </c>
      <c r="G10" s="171"/>
      <c r="H10" s="567" t="s">
        <v>2718</v>
      </c>
      <c r="I10" s="171"/>
      <c r="J10" s="227"/>
      <c r="K10" s="171"/>
      <c r="L10" s="3159"/>
      <c r="M10" s="220">
        <f t="shared" si="1"/>
        <v>0</v>
      </c>
      <c r="N10" s="3154"/>
      <c r="O10" s="221">
        <f t="shared" si="2"/>
        <v>0</v>
      </c>
      <c r="P10" s="221">
        <f t="shared" si="0"/>
        <v>0</v>
      </c>
      <c r="Q10" s="3154"/>
      <c r="R10" s="3125"/>
      <c r="S10" s="2917" t="s">
        <v>1200</v>
      </c>
      <c r="T10" s="223" t="s">
        <v>2719</v>
      </c>
      <c r="U10" s="326" t="s">
        <v>2720</v>
      </c>
    </row>
    <row r="11" spans="1:21" ht="15.75" customHeight="1" thickBot="1">
      <c r="A11" s="2387" t="s">
        <v>784</v>
      </c>
      <c r="B11" s="2930" t="s">
        <v>938</v>
      </c>
      <c r="C11" s="283" t="s">
        <v>688</v>
      </c>
      <c r="D11" s="283">
        <v>3</v>
      </c>
      <c r="E11" s="234">
        <f>IFERROR(SUM(E8:E10),0)</f>
        <v>30.391000000000002</v>
      </c>
      <c r="F11" s="235">
        <f>IFERROR(SUM(F8:F10),0)</f>
        <v>0</v>
      </c>
      <c r="G11" s="171"/>
      <c r="H11" s="568" t="s">
        <v>2721</v>
      </c>
      <c r="I11" s="171"/>
      <c r="J11" s="238"/>
      <c r="K11" s="171"/>
      <c r="L11" s="3159"/>
      <c r="M11" s="220"/>
      <c r="N11" s="3154"/>
      <c r="O11" s="207"/>
      <c r="P11" s="207"/>
      <c r="Q11" s="3154"/>
      <c r="R11" s="3125"/>
      <c r="S11" s="2930" t="s">
        <v>938</v>
      </c>
      <c r="T11" s="234" t="s">
        <v>2722</v>
      </c>
      <c r="U11" s="235" t="s">
        <v>2723</v>
      </c>
    </row>
    <row r="12" spans="1:21" ht="15.75" customHeight="1" thickTop="1" thickBot="1">
      <c r="A12" s="171"/>
      <c r="B12" s="286"/>
      <c r="C12" s="286"/>
      <c r="D12" s="286"/>
      <c r="E12" s="292"/>
      <c r="F12" s="292"/>
      <c r="G12" s="171"/>
      <c r="I12" s="171"/>
      <c r="J12" s="171"/>
      <c r="K12" s="171"/>
      <c r="L12" s="3159"/>
      <c r="M12" s="220"/>
      <c r="N12" s="3154"/>
      <c r="O12" s="207"/>
      <c r="P12" s="207"/>
      <c r="Q12" s="3154"/>
      <c r="R12" s="3125"/>
      <c r="S12" s="286"/>
      <c r="T12" s="292"/>
      <c r="U12" s="292"/>
    </row>
    <row r="13" spans="1:21" ht="15.75" customHeight="1" thickTop="1" thickBot="1">
      <c r="A13" s="171"/>
      <c r="B13" s="319" t="s">
        <v>2724</v>
      </c>
      <c r="C13" s="320"/>
      <c r="D13" s="320"/>
      <c r="E13" s="243"/>
      <c r="F13" s="243"/>
      <c r="G13" s="171"/>
      <c r="I13" s="171"/>
      <c r="J13" s="171"/>
      <c r="K13" s="171"/>
      <c r="L13" s="3159"/>
      <c r="M13" s="220"/>
      <c r="N13" s="3154"/>
      <c r="O13" s="207"/>
      <c r="P13" s="207"/>
      <c r="Q13" s="3154"/>
      <c r="R13" s="3125"/>
      <c r="S13" s="319" t="s">
        <v>2724</v>
      </c>
      <c r="T13" s="243"/>
      <c r="U13" s="243"/>
    </row>
    <row r="14" spans="1:21" ht="15.75" customHeight="1">
      <c r="A14" s="2387" t="s">
        <v>686</v>
      </c>
      <c r="B14" s="2919" t="s">
        <v>2725</v>
      </c>
      <c r="C14" s="213" t="s">
        <v>688</v>
      </c>
      <c r="D14" s="213">
        <v>3</v>
      </c>
      <c r="E14" s="214">
        <v>4.5999999999999996</v>
      </c>
      <c r="F14" s="583">
        <v>0</v>
      </c>
      <c r="G14" s="171"/>
      <c r="H14" s="564" t="s">
        <v>2726</v>
      </c>
      <c r="I14" s="171"/>
      <c r="J14" s="219"/>
      <c r="K14" s="171"/>
      <c r="L14" s="3159"/>
      <c r="M14" s="220">
        <f t="shared" ref="M14:M17" si="3">IF( SUM( O14:P14 ) = 0, 0, $O$5 )</f>
        <v>0</v>
      </c>
      <c r="N14" s="3154"/>
      <c r="O14" s="221">
        <f t="shared" ref="O14:O17" si="4" xml:space="preserve"> IF( ISNUMBER(E14 ), 0, 1 )</f>
        <v>0</v>
      </c>
      <c r="P14" s="221">
        <f t="shared" ref="P14:P17" si="5" xml:space="preserve"> IF( ISNUMBER(F14 ), 0, 1 )</f>
        <v>0</v>
      </c>
      <c r="Q14" s="3154"/>
      <c r="R14" s="3125"/>
      <c r="S14" s="2919" t="s">
        <v>2725</v>
      </c>
      <c r="T14" s="214" t="s">
        <v>2727</v>
      </c>
      <c r="U14" s="583" t="s">
        <v>2728</v>
      </c>
    </row>
    <row r="15" spans="1:21" ht="15.75" customHeight="1">
      <c r="A15" s="171"/>
      <c r="B15" s="2917" t="s">
        <v>2729</v>
      </c>
      <c r="C15" s="222" t="s">
        <v>688</v>
      </c>
      <c r="D15" s="222">
        <v>3</v>
      </c>
      <c r="E15" s="223">
        <v>0.33200000000000002</v>
      </c>
      <c r="F15" s="326">
        <v>0</v>
      </c>
      <c r="G15" s="171"/>
      <c r="H15" s="567" t="s">
        <v>2730</v>
      </c>
      <c r="I15" s="171"/>
      <c r="J15" s="227"/>
      <c r="K15" s="171"/>
      <c r="L15" s="3159"/>
      <c r="M15" s="220">
        <f t="shared" si="3"/>
        <v>0</v>
      </c>
      <c r="N15" s="3154"/>
      <c r="O15" s="221">
        <f t="shared" si="4"/>
        <v>0</v>
      </c>
      <c r="P15" s="221">
        <f t="shared" si="5"/>
        <v>0</v>
      </c>
      <c r="Q15" s="3154"/>
      <c r="R15" s="3125"/>
      <c r="S15" s="2917" t="s">
        <v>2729</v>
      </c>
      <c r="T15" s="223" t="s">
        <v>2731</v>
      </c>
      <c r="U15" s="326" t="s">
        <v>2732</v>
      </c>
    </row>
    <row r="16" spans="1:21" ht="15.75" customHeight="1">
      <c r="A16" s="171"/>
      <c r="B16" s="2917" t="s">
        <v>2714</v>
      </c>
      <c r="C16" s="222" t="s">
        <v>688</v>
      </c>
      <c r="D16" s="222">
        <v>3</v>
      </c>
      <c r="E16" s="223">
        <v>4.79</v>
      </c>
      <c r="F16" s="326">
        <v>0</v>
      </c>
      <c r="G16" s="171"/>
      <c r="H16" s="567" t="s">
        <v>2733</v>
      </c>
      <c r="I16" s="171"/>
      <c r="J16" s="227"/>
      <c r="K16" s="171"/>
      <c r="L16" s="3159"/>
      <c r="M16" s="220">
        <f t="shared" si="3"/>
        <v>0</v>
      </c>
      <c r="N16" s="3154"/>
      <c r="O16" s="221">
        <f t="shared" si="4"/>
        <v>0</v>
      </c>
      <c r="P16" s="221">
        <f t="shared" si="5"/>
        <v>0</v>
      </c>
      <c r="Q16" s="3154"/>
      <c r="R16" s="3125"/>
      <c r="S16" s="2917" t="s">
        <v>2714</v>
      </c>
      <c r="T16" s="223" t="s">
        <v>2734</v>
      </c>
      <c r="U16" s="326" t="s">
        <v>2735</v>
      </c>
    </row>
    <row r="17" spans="1:21" ht="15.75" customHeight="1">
      <c r="A17" s="171"/>
      <c r="B17" s="2917" t="s">
        <v>1200</v>
      </c>
      <c r="C17" s="222" t="s">
        <v>688</v>
      </c>
      <c r="D17" s="222">
        <v>3</v>
      </c>
      <c r="E17" s="223">
        <v>0</v>
      </c>
      <c r="F17" s="326">
        <v>0</v>
      </c>
      <c r="G17" s="171"/>
      <c r="H17" s="567" t="s">
        <v>2736</v>
      </c>
      <c r="I17" s="171"/>
      <c r="J17" s="227"/>
      <c r="K17" s="171"/>
      <c r="L17" s="3159"/>
      <c r="M17" s="220">
        <f t="shared" si="3"/>
        <v>0</v>
      </c>
      <c r="N17" s="3154"/>
      <c r="O17" s="221">
        <f t="shared" si="4"/>
        <v>0</v>
      </c>
      <c r="P17" s="221">
        <f t="shared" si="5"/>
        <v>0</v>
      </c>
      <c r="Q17" s="3154"/>
      <c r="R17" s="3125"/>
      <c r="S17" s="2917" t="s">
        <v>1200</v>
      </c>
      <c r="T17" s="223" t="s">
        <v>2737</v>
      </c>
      <c r="U17" s="326" t="s">
        <v>2738</v>
      </c>
    </row>
    <row r="18" spans="1:21" ht="15.75" customHeight="1" thickBot="1">
      <c r="A18" s="2387" t="s">
        <v>784</v>
      </c>
      <c r="B18" s="2930" t="s">
        <v>938</v>
      </c>
      <c r="C18" s="283" t="s">
        <v>688</v>
      </c>
      <c r="D18" s="283">
        <v>3</v>
      </c>
      <c r="E18" s="234">
        <f>IFERROR(SUM(E14:E17),0)</f>
        <v>9.7219999999999995</v>
      </c>
      <c r="F18" s="235">
        <f>IFERROR(SUM(F14:F17),0)</f>
        <v>0</v>
      </c>
      <c r="G18" s="171"/>
      <c r="H18" s="568" t="s">
        <v>2739</v>
      </c>
      <c r="I18" s="171"/>
      <c r="J18" s="238"/>
      <c r="K18" s="171"/>
      <c r="L18" s="3159"/>
      <c r="M18" s="220"/>
      <c r="N18" s="3154"/>
      <c r="O18" s="207"/>
      <c r="P18" s="207"/>
      <c r="Q18" s="3154"/>
      <c r="R18" s="3125"/>
      <c r="S18" s="2930" t="s">
        <v>938</v>
      </c>
      <c r="T18" s="234" t="s">
        <v>2740</v>
      </c>
      <c r="U18" s="235" t="s">
        <v>2741</v>
      </c>
    </row>
    <row r="19" spans="1:21" ht="15" customHeight="1" thickTop="1">
      <c r="A19" s="171"/>
      <c r="B19" s="171"/>
      <c r="C19" s="171"/>
      <c r="D19" s="171"/>
      <c r="E19" s="171"/>
      <c r="F19" s="171"/>
      <c r="G19" s="171"/>
      <c r="I19" s="171"/>
      <c r="J19" s="3125"/>
      <c r="K19" s="2387" t="s">
        <v>826</v>
      </c>
      <c r="L19" s="3125"/>
      <c r="M19" s="3125"/>
      <c r="N19" s="3155"/>
      <c r="O19" s="207"/>
      <c r="P19" s="207"/>
      <c r="Q19" s="3155"/>
      <c r="R19" s="3125"/>
      <c r="S19" s="3125"/>
      <c r="T19" s="3125"/>
      <c r="U19" s="2854" t="s">
        <v>827</v>
      </c>
    </row>
    <row r="20" spans="1:21" ht="22.5" customHeight="1">
      <c r="A20" s="171"/>
      <c r="B20" s="171"/>
      <c r="C20" s="171"/>
      <c r="D20" s="171"/>
      <c r="E20" s="171"/>
      <c r="F20" s="171"/>
      <c r="G20" s="171"/>
      <c r="I20" s="171"/>
      <c r="J20" s="171"/>
      <c r="K20" s="171"/>
      <c r="L20" s="3125"/>
      <c r="M20" s="220"/>
      <c r="N20" s="3155"/>
      <c r="O20" s="207"/>
      <c r="P20" s="207"/>
      <c r="Q20" s="3155"/>
      <c r="R20" s="3125"/>
      <c r="S20" s="3125"/>
      <c r="T20" s="3125"/>
      <c r="U20" s="3125"/>
    </row>
    <row r="21" spans="1:21" ht="22.5" customHeight="1">
      <c r="A21" s="171"/>
      <c r="B21" s="171"/>
      <c r="C21" s="171"/>
      <c r="D21" s="171"/>
      <c r="E21" s="171"/>
      <c r="F21" s="171"/>
      <c r="G21" s="171"/>
      <c r="I21" s="171"/>
      <c r="J21" s="171"/>
      <c r="K21" s="171"/>
      <c r="L21" s="3125"/>
      <c r="M21" s="3125"/>
      <c r="N21" s="3155"/>
      <c r="O21" s="207"/>
      <c r="P21" s="207"/>
      <c r="Q21" s="3155"/>
      <c r="R21" s="3125"/>
      <c r="S21" s="3125"/>
      <c r="T21" s="3125"/>
      <c r="U21" s="3125"/>
    </row>
    <row r="22" spans="1:21" ht="22.5" customHeight="1">
      <c r="A22" s="171"/>
      <c r="B22" s="171"/>
      <c r="C22" s="171"/>
      <c r="D22" s="171"/>
      <c r="E22" s="171"/>
      <c r="F22" s="171"/>
      <c r="G22" s="171"/>
      <c r="I22" s="171"/>
      <c r="J22" s="171"/>
      <c r="K22" s="171"/>
      <c r="L22" s="3125"/>
      <c r="M22" s="3125"/>
      <c r="N22" s="3155"/>
      <c r="O22" s="207"/>
      <c r="P22" s="207"/>
      <c r="Q22" s="3155"/>
      <c r="R22" s="3125"/>
      <c r="S22" s="3125"/>
      <c r="T22" s="3125"/>
      <c r="U22" s="3125"/>
    </row>
    <row r="23" spans="1:21" ht="22.5" customHeight="1">
      <c r="A23" s="171"/>
      <c r="B23" s="171"/>
      <c r="C23" s="171"/>
      <c r="D23" s="171"/>
      <c r="E23" s="171"/>
      <c r="F23" s="171"/>
      <c r="G23" s="171"/>
      <c r="I23" s="171"/>
      <c r="J23" s="171"/>
      <c r="K23" s="171"/>
      <c r="L23" s="3125"/>
      <c r="M23" s="3125"/>
      <c r="N23" s="287"/>
      <c r="O23" s="3157"/>
      <c r="P23" s="3158"/>
      <c r="Q23" s="287"/>
      <c r="R23" s="3125"/>
      <c r="S23" s="3125"/>
      <c r="T23" s="3125"/>
      <c r="U23" s="3125"/>
    </row>
    <row r="24" spans="1:21" ht="22.5" customHeight="1">
      <c r="A24" s="171"/>
      <c r="B24" s="171"/>
      <c r="C24" s="171"/>
      <c r="D24" s="171"/>
      <c r="E24" s="171"/>
      <c r="F24" s="171"/>
      <c r="G24" s="171"/>
      <c r="I24" s="171"/>
      <c r="J24" s="171"/>
      <c r="K24" s="171"/>
      <c r="L24" s="3125"/>
      <c r="M24" s="3125"/>
      <c r="N24" s="287"/>
      <c r="O24" s="207"/>
      <c r="P24" s="207"/>
      <c r="Q24" s="287"/>
      <c r="R24" s="3125"/>
      <c r="S24" s="3125"/>
      <c r="T24" s="3125"/>
      <c r="U24" s="3125"/>
    </row>
    <row r="25" spans="1:21" ht="22.5" customHeight="1">
      <c r="A25" s="171"/>
      <c r="B25" s="171"/>
      <c r="C25" s="171"/>
      <c r="D25" s="171"/>
      <c r="E25" s="171"/>
      <c r="F25" s="171"/>
      <c r="G25" s="171"/>
      <c r="I25" s="171"/>
      <c r="J25" s="171"/>
      <c r="K25" s="171"/>
      <c r="L25" s="3125"/>
      <c r="M25" s="3125"/>
      <c r="N25" s="287"/>
      <c r="O25" s="207"/>
      <c r="P25" s="207"/>
      <c r="Q25" s="287"/>
      <c r="R25" s="3125"/>
      <c r="S25" s="3125"/>
      <c r="T25" s="3125"/>
      <c r="U25" s="3125"/>
    </row>
    <row r="26" spans="1:21" ht="22.5" customHeight="1">
      <c r="A26" s="171"/>
      <c r="B26" s="171"/>
      <c r="C26" s="171"/>
      <c r="D26" s="171"/>
      <c r="E26" s="171"/>
      <c r="F26" s="171"/>
      <c r="G26" s="171"/>
      <c r="I26" s="171"/>
      <c r="J26" s="171"/>
      <c r="K26" s="171"/>
      <c r="L26" s="3125"/>
      <c r="M26" s="3125"/>
      <c r="N26" s="3155"/>
      <c r="O26" s="207"/>
      <c r="P26" s="207"/>
      <c r="Q26" s="3155"/>
      <c r="R26" s="3125"/>
      <c r="S26" s="3125"/>
      <c r="T26" s="3125"/>
      <c r="U26" s="3125"/>
    </row>
    <row r="27" spans="1:21" ht="22.5" customHeight="1">
      <c r="A27" s="171"/>
      <c r="B27" s="171"/>
      <c r="C27" s="171"/>
      <c r="D27" s="171"/>
      <c r="E27" s="171"/>
      <c r="F27" s="171"/>
      <c r="G27" s="171"/>
      <c r="I27" s="171"/>
      <c r="J27" s="171"/>
      <c r="K27" s="171"/>
      <c r="L27" s="3125"/>
      <c r="M27" s="3125"/>
      <c r="N27" s="3155"/>
      <c r="O27" s="207"/>
      <c r="P27" s="207"/>
      <c r="Q27" s="3155"/>
      <c r="R27" s="3125"/>
      <c r="S27" s="3125"/>
      <c r="T27" s="3125"/>
      <c r="U27" s="3125"/>
    </row>
  </sheetData>
  <sheetProtection formatColumns="0" formatRows="0"/>
  <mergeCells count="3">
    <mergeCell ref="B3:J3"/>
    <mergeCell ref="S3:U3"/>
    <mergeCell ref="O4:P4"/>
  </mergeCells>
  <conditionalFormatting sqref="M8:M18">
    <cfRule type="cellIs" dxfId="195" priority="1" operator="equal">
      <formula>0</formula>
    </cfRule>
  </conditionalFormatting>
  <conditionalFormatting sqref="M20">
    <cfRule type="cellIs" dxfId="194" priority="8" operator="equal">
      <formula>0</formula>
    </cfRule>
  </conditionalFormatting>
  <conditionalFormatting sqref="M22">
    <cfRule type="cellIs" dxfId="193" priority="7" operator="equal">
      <formula>0</formula>
    </cfRule>
  </conditionalFormatting>
  <conditionalFormatting sqref="M25:M26">
    <cfRule type="cellIs" dxfId="192"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topLeftCell="B1" workbookViewId="0">
      <selection activeCell="B4" sqref="B4"/>
    </sheetView>
  </sheetViews>
  <sheetFormatPr defaultColWidth="8.58203125" defaultRowHeight="14"/>
  <cols>
    <col min="1" max="1" width="11.5" style="189" hidden="1" customWidth="1"/>
    <col min="2" max="2" width="47.1640625" style="189" customWidth="1"/>
    <col min="3" max="3" width="11.6640625" style="377" bestFit="1" customWidth="1"/>
    <col min="4" max="4" width="15.58203125" style="377" customWidth="1"/>
    <col min="5" max="5" width="19.58203125" style="377" customWidth="1"/>
    <col min="6" max="6" width="1.58203125" style="189" customWidth="1"/>
    <col min="7" max="7" width="9.5" style="189" bestFit="1" customWidth="1"/>
    <col min="8" max="8" width="1.58203125" style="189" customWidth="1"/>
    <col min="9" max="9" width="29.5" style="189" bestFit="1" customWidth="1"/>
    <col min="10" max="10" width="9" style="189" hidden="1" customWidth="1"/>
    <col min="11" max="11" width="1.58203125" style="189" customWidth="1"/>
    <col min="12" max="12" width="20.1640625" style="189" bestFit="1" customWidth="1"/>
    <col min="13" max="13" width="1.58203125" style="200" customWidth="1"/>
    <col min="14" max="14" width="20.1640625" style="200" hidden="1" customWidth="1"/>
    <col min="15" max="16" width="1.58203125" style="200" hidden="1" customWidth="1"/>
    <col min="17" max="17" width="1.58203125" style="189" customWidth="1"/>
    <col min="18" max="18" width="34.58203125" style="189" bestFit="1" customWidth="1"/>
    <col min="19" max="19" width="11.1640625" style="189" bestFit="1" customWidth="1"/>
    <col min="20" max="20" width="10.1640625" style="189" bestFit="1" customWidth="1"/>
    <col min="21" max="21" width="10.58203125" style="189" bestFit="1" customWidth="1"/>
    <col min="22" max="22" width="1.58203125" style="189" customWidth="1"/>
    <col min="23" max="16384" width="8.58203125" style="189"/>
  </cols>
  <sheetData>
    <row r="1" spans="1:21" s="315" customFormat="1" ht="22.5">
      <c r="B1" s="3319" t="s">
        <v>2382</v>
      </c>
      <c r="C1" s="3319"/>
      <c r="D1" s="3454"/>
      <c r="E1" s="3454"/>
      <c r="K1" s="271"/>
      <c r="L1" s="220"/>
      <c r="M1" s="3154"/>
      <c r="N1" s="3155"/>
      <c r="O1" s="3155"/>
      <c r="P1" s="3154"/>
      <c r="Q1" s="526"/>
      <c r="R1" s="3319" t="s">
        <v>667</v>
      </c>
      <c r="S1" s="3319"/>
      <c r="T1" s="3319"/>
      <c r="U1" s="3319"/>
    </row>
    <row r="2" spans="1:21" s="315" customFormat="1" ht="22.5">
      <c r="B2" s="3319" t="str">
        <f>SelectCompany!B4</f>
        <v>Thames Water</v>
      </c>
      <c r="C2" s="3319"/>
      <c r="D2" s="472"/>
      <c r="E2" s="472"/>
      <c r="K2" s="271"/>
      <c r="L2" s="220"/>
      <c r="M2" s="3154"/>
      <c r="N2" s="3155"/>
      <c r="O2" s="3155"/>
      <c r="P2" s="3154"/>
      <c r="Q2" s="526"/>
      <c r="R2" s="3319"/>
      <c r="S2" s="3319"/>
      <c r="T2" s="418"/>
      <c r="U2" s="418"/>
    </row>
    <row r="3" spans="1:21" ht="19">
      <c r="A3" s="3125"/>
      <c r="B3" s="3370" t="s">
        <v>2383</v>
      </c>
      <c r="C3" s="3371"/>
      <c r="D3" s="3371"/>
      <c r="E3" s="3371"/>
      <c r="F3" s="3371"/>
      <c r="G3" s="3371"/>
      <c r="H3" s="3371"/>
      <c r="I3" s="3371"/>
      <c r="J3" s="3125"/>
      <c r="K3" s="273"/>
      <c r="L3" s="527" t="s">
        <v>669</v>
      </c>
      <c r="M3" s="3154"/>
      <c r="N3" s="3155"/>
      <c r="O3" s="3155"/>
      <c r="P3" s="3154"/>
      <c r="Q3" s="528"/>
      <c r="R3" s="3455" t="s">
        <v>2383</v>
      </c>
      <c r="S3" s="3456"/>
      <c r="T3" s="3456"/>
      <c r="U3" s="3456"/>
    </row>
    <row r="4" spans="1:21" ht="19.5" thickBot="1">
      <c r="A4" s="3125"/>
      <c r="B4" s="383"/>
      <c r="C4" s="476"/>
      <c r="D4" s="476"/>
      <c r="E4" s="476"/>
      <c r="F4" s="3125"/>
      <c r="G4" s="199"/>
      <c r="H4" s="3125"/>
      <c r="I4" s="3125"/>
      <c r="J4" s="3125"/>
      <c r="K4" s="3159"/>
      <c r="L4" s="220"/>
      <c r="M4" s="3154"/>
      <c r="N4" s="3326" t="s">
        <v>670</v>
      </c>
      <c r="O4" s="3326"/>
      <c r="P4" s="3154"/>
      <c r="Q4" s="3125"/>
      <c r="R4" s="383"/>
      <c r="S4" s="383"/>
      <c r="T4" s="383"/>
      <c r="U4" s="383"/>
    </row>
    <row r="5" spans="1:21" ht="62.5" thickTop="1">
      <c r="A5" s="2248" t="s">
        <v>680</v>
      </c>
      <c r="B5" s="2928" t="s">
        <v>671</v>
      </c>
      <c r="C5" s="529" t="s">
        <v>687</v>
      </c>
      <c r="D5" s="529" t="s">
        <v>2384</v>
      </c>
      <c r="E5" s="530" t="s">
        <v>2385</v>
      </c>
      <c r="F5" s="171"/>
      <c r="G5" s="3457" t="s">
        <v>677</v>
      </c>
      <c r="H5" s="171"/>
      <c r="I5" s="3457" t="s">
        <v>678</v>
      </c>
      <c r="J5" s="171"/>
      <c r="K5" s="3159"/>
      <c r="L5" s="220"/>
      <c r="M5" s="3154"/>
      <c r="N5" s="206" t="s">
        <v>679</v>
      </c>
      <c r="O5" s="207"/>
      <c r="P5" s="3154"/>
      <c r="Q5" s="3125"/>
      <c r="R5" s="2928" t="s">
        <v>671</v>
      </c>
      <c r="S5" s="529" t="s">
        <v>687</v>
      </c>
      <c r="T5" s="529" t="s">
        <v>2384</v>
      </c>
      <c r="U5" s="530" t="s">
        <v>2385</v>
      </c>
    </row>
    <row r="6" spans="1:21" ht="15.5">
      <c r="A6" s="171"/>
      <c r="B6" s="2954" t="s">
        <v>672</v>
      </c>
      <c r="C6" s="531" t="s">
        <v>688</v>
      </c>
      <c r="D6" s="531" t="s">
        <v>2386</v>
      </c>
      <c r="E6" s="532" t="s">
        <v>2387</v>
      </c>
      <c r="F6" s="171"/>
      <c r="G6" s="3458"/>
      <c r="H6" s="171"/>
      <c r="I6" s="3458"/>
      <c r="J6" s="171"/>
      <c r="K6" s="3159"/>
      <c r="L6" s="220"/>
      <c r="M6" s="3154"/>
      <c r="N6" s="206"/>
      <c r="O6" s="207"/>
      <c r="P6" s="3154"/>
      <c r="Q6" s="3125"/>
      <c r="R6" s="2954" t="s">
        <v>672</v>
      </c>
      <c r="S6" s="531" t="s">
        <v>688</v>
      </c>
      <c r="T6" s="531" t="s">
        <v>2386</v>
      </c>
      <c r="U6" s="532" t="s">
        <v>2387</v>
      </c>
    </row>
    <row r="7" spans="1:21" ht="16" thickBot="1">
      <c r="A7" s="171"/>
      <c r="B7" s="2929" t="s">
        <v>673</v>
      </c>
      <c r="C7" s="533">
        <v>3</v>
      </c>
      <c r="D7" s="533">
        <v>3</v>
      </c>
      <c r="E7" s="534">
        <v>3</v>
      </c>
      <c r="F7" s="171"/>
      <c r="G7" s="3459"/>
      <c r="H7" s="171"/>
      <c r="I7" s="3459"/>
      <c r="J7" s="171"/>
      <c r="K7" s="3159"/>
      <c r="L7" s="220"/>
      <c r="M7" s="3154"/>
      <c r="N7" s="3125"/>
      <c r="O7" s="3125"/>
      <c r="P7" s="3154"/>
      <c r="Q7" s="3125"/>
      <c r="R7" s="2929" t="s">
        <v>673</v>
      </c>
      <c r="S7" s="533" t="s">
        <v>688</v>
      </c>
      <c r="T7" s="533" t="s">
        <v>2386</v>
      </c>
      <c r="U7" s="534" t="s">
        <v>2387</v>
      </c>
    </row>
    <row r="8" spans="1:21" ht="16.5" thickTop="1" thickBot="1">
      <c r="A8" s="2394" t="s">
        <v>684</v>
      </c>
      <c r="B8" s="3125"/>
      <c r="C8" s="240"/>
      <c r="D8" s="243"/>
      <c r="E8" s="240"/>
      <c r="F8" s="171"/>
      <c r="G8" s="198"/>
      <c r="H8" s="171"/>
      <c r="I8" s="171"/>
      <c r="J8" s="171"/>
      <c r="K8" s="3159"/>
      <c r="L8" s="220"/>
      <c r="M8" s="3154"/>
      <c r="N8" s="3125"/>
      <c r="O8" s="3125"/>
      <c r="P8" s="3154"/>
      <c r="Q8" s="3125"/>
      <c r="R8" s="535"/>
      <c r="S8" s="2856" t="s">
        <v>831</v>
      </c>
      <c r="T8" s="243"/>
      <c r="U8" s="240"/>
    </row>
    <row r="9" spans="1:21" ht="15.75" customHeight="1" thickTop="1" thickBot="1">
      <c r="A9" s="171"/>
      <c r="B9" s="319" t="s">
        <v>2388</v>
      </c>
      <c r="C9" s="243"/>
      <c r="D9" s="536"/>
      <c r="E9" s="536"/>
      <c r="F9" s="171"/>
      <c r="G9" s="198"/>
      <c r="H9" s="171"/>
      <c r="I9" s="171"/>
      <c r="J9" s="171"/>
      <c r="K9" s="3159"/>
      <c r="L9" s="220"/>
      <c r="M9" s="3154"/>
      <c r="N9" s="207"/>
      <c r="O9" s="207"/>
      <c r="P9" s="3154"/>
      <c r="Q9" s="3125"/>
      <c r="R9" s="319" t="s">
        <v>2388</v>
      </c>
      <c r="S9" s="243"/>
      <c r="T9" s="536"/>
      <c r="U9" s="536"/>
    </row>
    <row r="10" spans="1:21" ht="15.75" customHeight="1" thickTop="1" thickBot="1">
      <c r="A10" s="2394" t="s">
        <v>686</v>
      </c>
      <c r="B10" s="2919" t="s">
        <v>2389</v>
      </c>
      <c r="C10" s="1540">
        <f>IFERROR('2I'!E30,0)</f>
        <v>1997.9289999999999</v>
      </c>
      <c r="D10" s="538"/>
      <c r="E10" s="539"/>
      <c r="F10" s="171"/>
      <c r="G10" s="217" t="s">
        <v>2390</v>
      </c>
      <c r="H10" s="171"/>
      <c r="I10" s="219"/>
      <c r="J10" s="171"/>
      <c r="K10" s="3161"/>
      <c r="L10" s="220"/>
      <c r="M10" s="3154"/>
      <c r="N10" s="207"/>
      <c r="O10" s="207"/>
      <c r="P10" s="3154"/>
      <c r="Q10" s="3125"/>
      <c r="R10" s="2919" t="s">
        <v>2391</v>
      </c>
      <c r="S10" s="280" t="s">
        <v>767</v>
      </c>
      <c r="T10" s="538"/>
      <c r="U10" s="539"/>
    </row>
    <row r="11" spans="1:21" ht="15.75" customHeight="1" thickTop="1">
      <c r="A11" s="171"/>
      <c r="B11" s="2917" t="s">
        <v>2392</v>
      </c>
      <c r="C11" s="1544">
        <f>IFERROR('2I'!E36,0)</f>
        <v>129.06700000000001</v>
      </c>
      <c r="D11" s="540"/>
      <c r="E11" s="541"/>
      <c r="F11" s="171"/>
      <c r="G11" s="226" t="s">
        <v>2393</v>
      </c>
      <c r="H11" s="171"/>
      <c r="I11" s="227"/>
      <c r="J11" s="171"/>
      <c r="K11" s="3161"/>
      <c r="L11" s="220"/>
      <c r="M11" s="3154"/>
      <c r="N11" s="207"/>
      <c r="O11" s="207"/>
      <c r="P11" s="3154"/>
      <c r="Q11" s="3125"/>
      <c r="R11" s="2917" t="s">
        <v>2392</v>
      </c>
      <c r="S11" s="280" t="s">
        <v>767</v>
      </c>
      <c r="T11" s="540"/>
      <c r="U11" s="541"/>
    </row>
    <row r="12" spans="1:21" ht="15.75" customHeight="1" thickBot="1">
      <c r="A12" s="2394" t="s">
        <v>784</v>
      </c>
      <c r="B12" s="2930" t="s">
        <v>2394</v>
      </c>
      <c r="C12" s="1537">
        <f>IFERROR(C10 + C11,0)</f>
        <v>2126.9960000000001</v>
      </c>
      <c r="D12" s="328"/>
      <c r="E12" s="542"/>
      <c r="F12" s="171"/>
      <c r="G12" s="284" t="s">
        <v>2395</v>
      </c>
      <c r="H12" s="171"/>
      <c r="I12" s="238"/>
      <c r="J12" s="171"/>
      <c r="K12" s="3161"/>
      <c r="L12" s="220"/>
      <c r="M12" s="3154"/>
      <c r="N12" s="207"/>
      <c r="O12" s="207"/>
      <c r="P12" s="3154"/>
      <c r="Q12" s="3125"/>
      <c r="R12" s="2930" t="s">
        <v>2394</v>
      </c>
      <c r="S12" s="234" t="s">
        <v>2396</v>
      </c>
      <c r="T12" s="328"/>
      <c r="U12" s="542"/>
    </row>
    <row r="13" spans="1:21" ht="15.75" customHeight="1" thickTop="1" thickBot="1">
      <c r="A13" s="171"/>
      <c r="B13" s="535"/>
      <c r="C13" s="240"/>
      <c r="D13" s="240"/>
      <c r="E13" s="240"/>
      <c r="F13" s="171"/>
      <c r="G13" s="198"/>
      <c r="H13" s="171"/>
      <c r="I13" s="171"/>
      <c r="J13" s="171"/>
      <c r="K13" s="3161"/>
      <c r="L13" s="220"/>
      <c r="M13" s="3154"/>
      <c r="N13" s="207"/>
      <c r="O13" s="207"/>
      <c r="P13" s="3154"/>
      <c r="Q13" s="3125"/>
      <c r="R13" s="535"/>
      <c r="S13" s="240"/>
      <c r="T13" s="240"/>
      <c r="U13" s="240"/>
    </row>
    <row r="14" spans="1:21" ht="15.75" customHeight="1" thickTop="1" thickBot="1">
      <c r="A14" s="171"/>
      <c r="B14" s="319" t="s">
        <v>2392</v>
      </c>
      <c r="C14" s="243"/>
      <c r="D14" s="243"/>
      <c r="E14" s="536"/>
      <c r="F14" s="171"/>
      <c r="G14" s="198"/>
      <c r="H14" s="171"/>
      <c r="I14" s="171"/>
      <c r="J14" s="171"/>
      <c r="K14" s="3161"/>
      <c r="L14" s="220"/>
      <c r="M14" s="3154"/>
      <c r="N14" s="207"/>
      <c r="O14" s="207"/>
      <c r="P14" s="3154"/>
      <c r="Q14" s="3125"/>
      <c r="R14" s="319" t="s">
        <v>2392</v>
      </c>
      <c r="S14" s="243"/>
      <c r="T14" s="243"/>
      <c r="U14" s="536"/>
    </row>
    <row r="15" spans="1:21" ht="15.75" customHeight="1">
      <c r="A15" s="2394" t="s">
        <v>686</v>
      </c>
      <c r="B15" s="2919" t="s">
        <v>2397</v>
      </c>
      <c r="C15" s="214">
        <v>129.06700000000001</v>
      </c>
      <c r="D15" s="538"/>
      <c r="E15" s="539"/>
      <c r="F15" s="171"/>
      <c r="G15" s="217" t="s">
        <v>2398</v>
      </c>
      <c r="H15" s="171"/>
      <c r="I15" s="219"/>
      <c r="J15" s="171"/>
      <c r="K15" s="3161"/>
      <c r="L15" s="220">
        <f>IF( SUM( N15:O15 ) = 0, 0, $N$5 )</f>
        <v>0</v>
      </c>
      <c r="M15" s="3154"/>
      <c r="N15" s="221">
        <f t="shared" ref="N15:N16" si="0" xml:space="preserve"> IF( ISNUMBER(C15 ), 0, 1 )</f>
        <v>0</v>
      </c>
      <c r="O15" s="207"/>
      <c r="P15" s="3154"/>
      <c r="Q15" s="3125"/>
      <c r="R15" s="2919" t="s">
        <v>2397</v>
      </c>
      <c r="S15" s="214" t="s">
        <v>2399</v>
      </c>
      <c r="T15" s="538"/>
      <c r="U15" s="539"/>
    </row>
    <row r="16" spans="1:21" ht="15.75" customHeight="1">
      <c r="A16" s="171"/>
      <c r="B16" s="2917" t="s">
        <v>2400</v>
      </c>
      <c r="C16" s="223">
        <v>0</v>
      </c>
      <c r="D16" s="540"/>
      <c r="E16" s="541"/>
      <c r="F16" s="171"/>
      <c r="G16" s="226" t="s">
        <v>2401</v>
      </c>
      <c r="H16" s="171"/>
      <c r="I16" s="227"/>
      <c r="J16" s="171"/>
      <c r="K16" s="3161"/>
      <c r="L16" s="220">
        <f>IF( SUM( N16:O16 ) = 0, 0, $N$5 )</f>
        <v>0</v>
      </c>
      <c r="M16" s="3154"/>
      <c r="N16" s="221">
        <f t="shared" si="0"/>
        <v>0</v>
      </c>
      <c r="O16" s="207"/>
      <c r="P16" s="3154"/>
      <c r="Q16" s="3125"/>
      <c r="R16" s="2917" t="s">
        <v>2400</v>
      </c>
      <c r="S16" s="223" t="s">
        <v>2402</v>
      </c>
      <c r="T16" s="540"/>
      <c r="U16" s="541"/>
    </row>
    <row r="17" spans="1:21" ht="15.75" customHeight="1" thickBot="1">
      <c r="A17" s="2394" t="s">
        <v>784</v>
      </c>
      <c r="B17" s="2930" t="s">
        <v>2403</v>
      </c>
      <c r="C17" s="1537">
        <f>IFERROR(C15+C16,0)</f>
        <v>129.06700000000001</v>
      </c>
      <c r="D17" s="328"/>
      <c r="E17" s="542"/>
      <c r="F17" s="171"/>
      <c r="G17" s="284" t="s">
        <v>2404</v>
      </c>
      <c r="H17" s="171"/>
      <c r="I17" s="238"/>
      <c r="J17" s="171"/>
      <c r="K17" s="3161"/>
      <c r="L17" s="220"/>
      <c r="M17" s="3154"/>
      <c r="N17" s="207"/>
      <c r="O17" s="207"/>
      <c r="P17" s="3154"/>
      <c r="Q17" s="3125"/>
      <c r="R17" s="2930" t="s">
        <v>2403</v>
      </c>
      <c r="S17" s="234" t="s">
        <v>2405</v>
      </c>
      <c r="T17" s="328"/>
      <c r="U17" s="542"/>
    </row>
    <row r="18" spans="1:21" ht="15.75" customHeight="1" thickTop="1" thickBot="1">
      <c r="A18" s="171"/>
      <c r="B18" s="291"/>
      <c r="C18" s="292"/>
      <c r="D18" s="292"/>
      <c r="E18" s="292"/>
      <c r="F18" s="171"/>
      <c r="G18" s="218"/>
      <c r="H18" s="171"/>
      <c r="I18" s="171"/>
      <c r="J18" s="171"/>
      <c r="K18" s="3161"/>
      <c r="L18" s="220"/>
      <c r="M18" s="3154"/>
      <c r="N18" s="207"/>
      <c r="O18" s="207"/>
      <c r="P18" s="3154"/>
      <c r="Q18" s="3125"/>
      <c r="R18" s="291"/>
      <c r="S18" s="292"/>
      <c r="T18" s="292"/>
      <c r="U18" s="292"/>
    </row>
    <row r="19" spans="1:21" ht="15.75" customHeight="1" thickTop="1" thickBot="1">
      <c r="A19" s="171"/>
      <c r="B19" s="319" t="s">
        <v>2406</v>
      </c>
      <c r="C19" s="292"/>
      <c r="D19" s="292"/>
      <c r="E19" s="292"/>
      <c r="F19" s="171"/>
      <c r="G19" s="218"/>
      <c r="H19" s="171"/>
      <c r="I19" s="171"/>
      <c r="J19" s="171"/>
      <c r="K19" s="3161"/>
      <c r="L19" s="220"/>
      <c r="M19" s="3154"/>
      <c r="N19" s="207"/>
      <c r="O19" s="207"/>
      <c r="P19" s="3154"/>
      <c r="Q19" s="3125"/>
      <c r="R19" s="319" t="s">
        <v>2406</v>
      </c>
      <c r="S19" s="292"/>
      <c r="T19" s="292"/>
      <c r="U19" s="292"/>
    </row>
    <row r="20" spans="1:21" ht="15.75" customHeight="1" thickTop="1">
      <c r="A20" s="2394" t="s">
        <v>686</v>
      </c>
      <c r="B20" s="2919" t="s">
        <v>2407</v>
      </c>
      <c r="C20" s="538"/>
      <c r="D20" s="214">
        <v>5815.2180000000008</v>
      </c>
      <c r="E20" s="539"/>
      <c r="F20" s="171"/>
      <c r="G20" s="217" t="s">
        <v>2408</v>
      </c>
      <c r="H20" s="171"/>
      <c r="I20" s="219"/>
      <c r="J20" s="171"/>
      <c r="K20" s="3161"/>
      <c r="L20" s="220">
        <f t="shared" ref="L20:L21" si="1">IF( SUM( N20:O20 ) = 0, 0, $N$5 )</f>
        <v>0</v>
      </c>
      <c r="M20" s="3154"/>
      <c r="N20" s="207"/>
      <c r="O20" s="221">
        <f t="shared" ref="O20:O21" si="2" xml:space="preserve"> IF( ISNUMBER(D20 ), 0, 1 )</f>
        <v>0</v>
      </c>
      <c r="P20" s="3154"/>
      <c r="Q20" s="3125"/>
      <c r="R20" s="2919" t="s">
        <v>2407</v>
      </c>
      <c r="S20" s="538"/>
      <c r="T20" s="214" t="s">
        <v>2409</v>
      </c>
      <c r="U20" s="539"/>
    </row>
    <row r="21" spans="1:21" ht="15.75" customHeight="1">
      <c r="A21" s="2394" t="s">
        <v>784</v>
      </c>
      <c r="B21" s="2930" t="s">
        <v>2410</v>
      </c>
      <c r="C21" s="328"/>
      <c r="D21" s="233">
        <v>5807.9470000000001</v>
      </c>
      <c r="E21" s="542"/>
      <c r="F21" s="171"/>
      <c r="G21" s="284" t="s">
        <v>2411</v>
      </c>
      <c r="H21" s="171"/>
      <c r="I21" s="238"/>
      <c r="J21" s="171"/>
      <c r="K21" s="3161"/>
      <c r="L21" s="220">
        <f t="shared" si="1"/>
        <v>0</v>
      </c>
      <c r="M21" s="3154"/>
      <c r="N21" s="207"/>
      <c r="O21" s="221">
        <f t="shared" si="2"/>
        <v>0</v>
      </c>
      <c r="P21" s="3154"/>
      <c r="Q21" s="3125"/>
      <c r="R21" s="2930" t="s">
        <v>2410</v>
      </c>
      <c r="S21" s="328"/>
      <c r="T21" s="233" t="s">
        <v>2412</v>
      </c>
      <c r="U21" s="542"/>
    </row>
    <row r="22" spans="1:21" ht="15.75" customHeight="1" thickTop="1" thickBot="1">
      <c r="A22" s="171"/>
      <c r="B22" s="171"/>
      <c r="C22" s="240"/>
      <c r="D22" s="240"/>
      <c r="E22" s="240"/>
      <c r="F22" s="171"/>
      <c r="G22" s="171"/>
      <c r="H22" s="171"/>
      <c r="I22" s="171"/>
      <c r="J22" s="171"/>
      <c r="K22" s="3161"/>
      <c r="L22" s="220"/>
      <c r="M22" s="3154"/>
      <c r="N22" s="207"/>
      <c r="O22" s="207"/>
      <c r="P22" s="3154"/>
      <c r="Q22" s="3125"/>
      <c r="R22" s="171"/>
      <c r="S22" s="240"/>
      <c r="T22" s="240"/>
      <c r="U22" s="240"/>
    </row>
    <row r="23" spans="1:21" ht="15.75" customHeight="1" thickTop="1" thickBot="1">
      <c r="A23" s="171"/>
      <c r="B23" s="319" t="s">
        <v>2413</v>
      </c>
      <c r="C23" s="243"/>
      <c r="D23" s="243"/>
      <c r="E23" s="536"/>
      <c r="F23" s="171"/>
      <c r="G23" s="198"/>
      <c r="H23" s="171"/>
      <c r="I23" s="171"/>
      <c r="J23" s="171"/>
      <c r="K23" s="3161"/>
      <c r="L23" s="220"/>
      <c r="M23" s="3154"/>
      <c r="N23" s="207"/>
      <c r="O23" s="207"/>
      <c r="P23" s="3154"/>
      <c r="Q23" s="3125"/>
      <c r="R23" s="319" t="s">
        <v>2413</v>
      </c>
      <c r="S23" s="243"/>
      <c r="T23" s="243"/>
      <c r="U23" s="536"/>
    </row>
    <row r="24" spans="1:21" ht="15.75" customHeight="1" thickTop="1">
      <c r="A24" s="2394" t="s">
        <v>686</v>
      </c>
      <c r="B24" s="2919" t="s">
        <v>2414</v>
      </c>
      <c r="C24" s="214">
        <v>145.15299999999999</v>
      </c>
      <c r="D24" s="538"/>
      <c r="E24" s="539"/>
      <c r="F24" s="171"/>
      <c r="G24" s="217" t="s">
        <v>2415</v>
      </c>
      <c r="H24" s="171"/>
      <c r="I24" s="219"/>
      <c r="J24" s="171"/>
      <c r="K24" s="3161"/>
      <c r="L24" s="220">
        <f>IF( SUM( N24:O24 ) = 0, 0, $N$5 )</f>
        <v>0</v>
      </c>
      <c r="M24" s="3154"/>
      <c r="N24" s="221">
        <f t="shared" ref="N24" si="3" xml:space="preserve"> IF( ISNUMBER(C24 ), 0, 1 )</f>
        <v>0</v>
      </c>
      <c r="O24" s="207"/>
      <c r="P24" s="3154"/>
      <c r="Q24" s="3125"/>
      <c r="R24" s="2919" t="s">
        <v>2414</v>
      </c>
      <c r="S24" s="214" t="s">
        <v>2416</v>
      </c>
      <c r="T24" s="538"/>
      <c r="U24" s="539"/>
    </row>
    <row r="25" spans="1:21" ht="15.75" customHeight="1" thickBot="1">
      <c r="A25" s="2394" t="s">
        <v>784</v>
      </c>
      <c r="B25" s="2930" t="s">
        <v>2417</v>
      </c>
      <c r="C25" s="1537">
        <f>IFERROR(C24 - C17,0)</f>
        <v>16.085999999999984</v>
      </c>
      <c r="D25" s="328"/>
      <c r="E25" s="542"/>
      <c r="F25" s="171"/>
      <c r="G25" s="284" t="s">
        <v>2418</v>
      </c>
      <c r="H25" s="171"/>
      <c r="I25" s="238"/>
      <c r="J25" s="171"/>
      <c r="K25" s="3161"/>
      <c r="L25" s="220"/>
      <c r="M25" s="3154"/>
      <c r="N25" s="207"/>
      <c r="O25" s="207"/>
      <c r="P25" s="3154"/>
      <c r="Q25" s="3125"/>
      <c r="R25" s="2930" t="s">
        <v>2417</v>
      </c>
      <c r="S25" s="543" t="s">
        <v>2419</v>
      </c>
      <c r="T25" s="328"/>
      <c r="U25" s="542"/>
    </row>
    <row r="26" spans="1:21" ht="15.75" customHeight="1" thickTop="1" thickBot="1">
      <c r="A26" s="171"/>
      <c r="B26" s="291"/>
      <c r="C26" s="292"/>
      <c r="D26" s="292"/>
      <c r="E26" s="292"/>
      <c r="F26" s="171"/>
      <c r="G26" s="218"/>
      <c r="H26" s="171"/>
      <c r="I26" s="171"/>
      <c r="J26" s="171"/>
      <c r="K26" s="3161"/>
      <c r="L26" s="220"/>
      <c r="M26" s="3154"/>
      <c r="N26" s="207"/>
      <c r="O26" s="207"/>
      <c r="P26" s="3154"/>
      <c r="Q26" s="3125"/>
      <c r="R26" s="291"/>
      <c r="S26" s="292"/>
      <c r="T26" s="292"/>
      <c r="U26" s="292"/>
    </row>
    <row r="27" spans="1:21" ht="15.75" customHeight="1" thickTop="1" thickBot="1">
      <c r="A27" s="171"/>
      <c r="B27" s="319" t="s">
        <v>2420</v>
      </c>
      <c r="C27" s="243"/>
      <c r="D27" s="243"/>
      <c r="E27" s="536"/>
      <c r="F27" s="171"/>
      <c r="G27" s="198"/>
      <c r="H27" s="171"/>
      <c r="I27" s="171"/>
      <c r="J27" s="171"/>
      <c r="K27" s="3161"/>
      <c r="L27" s="220"/>
      <c r="M27" s="3154"/>
      <c r="N27" s="207"/>
      <c r="O27" s="207"/>
      <c r="P27" s="3154"/>
      <c r="Q27" s="3125"/>
      <c r="R27" s="319" t="s">
        <v>2420</v>
      </c>
      <c r="S27" s="243"/>
      <c r="T27" s="243"/>
      <c r="U27" s="536"/>
    </row>
    <row r="28" spans="1:21" ht="15.75" customHeight="1" thickTop="1" thickBot="1">
      <c r="A28" s="2394" t="s">
        <v>686</v>
      </c>
      <c r="B28" s="374" t="s">
        <v>2421</v>
      </c>
      <c r="C28" s="515"/>
      <c r="D28" s="515"/>
      <c r="E28" s="1562">
        <f>IFERROR(IF(OR(C17=0, D20=0), 0, C17/(D20/1000)),0)</f>
        <v>22.194696742237348</v>
      </c>
      <c r="F28" s="171"/>
      <c r="G28" s="300" t="s">
        <v>2422</v>
      </c>
      <c r="H28" s="171"/>
      <c r="I28" s="301"/>
      <c r="J28" s="171"/>
      <c r="K28" s="3161"/>
      <c r="L28" s="220"/>
      <c r="M28" s="3154"/>
      <c r="N28" s="207"/>
      <c r="O28" s="207"/>
      <c r="P28" s="3154"/>
      <c r="Q28" s="3125"/>
      <c r="R28" s="374" t="s">
        <v>2423</v>
      </c>
      <c r="S28" s="515"/>
      <c r="T28" s="515"/>
      <c r="U28" s="376" t="s">
        <v>2424</v>
      </c>
    </row>
    <row r="29" spans="1:21" ht="16" thickTop="1">
      <c r="A29" s="171"/>
      <c r="B29" s="291"/>
      <c r="C29" s="292"/>
      <c r="D29" s="292"/>
      <c r="E29" s="292"/>
      <c r="F29" s="171"/>
      <c r="G29" s="218"/>
      <c r="H29" s="171"/>
      <c r="I29" s="3125"/>
      <c r="J29" s="2394" t="s">
        <v>826</v>
      </c>
      <c r="K29" s="3125"/>
      <c r="L29" s="220"/>
      <c r="M29" s="3155"/>
      <c r="N29" s="207"/>
      <c r="O29" s="207"/>
      <c r="P29" s="3155"/>
      <c r="Q29" s="3125"/>
      <c r="R29" s="3125"/>
      <c r="S29" s="3125"/>
      <c r="T29" s="3125"/>
      <c r="U29" s="2856" t="s">
        <v>827</v>
      </c>
    </row>
    <row r="30" spans="1:21" ht="15.5">
      <c r="A30" s="171"/>
      <c r="B30" s="171"/>
      <c r="C30" s="240"/>
      <c r="D30" s="240"/>
      <c r="E30" s="240"/>
      <c r="F30" s="171"/>
      <c r="G30" s="171"/>
      <c r="H30" s="171"/>
      <c r="I30" s="171"/>
      <c r="J30" s="171"/>
      <c r="K30" s="3155"/>
      <c r="L30" s="3125"/>
      <c r="M30" s="3155"/>
      <c r="N30" s="207"/>
      <c r="O30" s="207"/>
      <c r="P30" s="3155"/>
      <c r="Q30" s="3155"/>
      <c r="R30" s="3125"/>
      <c r="S30" s="3125"/>
      <c r="T30" s="3125"/>
      <c r="U30" s="3125"/>
    </row>
    <row r="31" spans="1:21" ht="15.5">
      <c r="A31" s="171"/>
      <c r="B31" s="171"/>
      <c r="C31" s="240"/>
      <c r="D31" s="240"/>
      <c r="E31" s="240"/>
      <c r="F31" s="171"/>
      <c r="G31" s="171"/>
      <c r="H31" s="171"/>
      <c r="I31" s="171"/>
      <c r="J31" s="171"/>
      <c r="K31" s="3155"/>
      <c r="L31" s="3125"/>
      <c r="M31" s="287"/>
      <c r="N31" s="3157"/>
      <c r="O31" s="3158"/>
      <c r="P31" s="287"/>
      <c r="Q31" s="3155"/>
      <c r="R31" s="3125"/>
      <c r="S31" s="3125"/>
      <c r="T31" s="3125"/>
      <c r="U31" s="3125"/>
    </row>
    <row r="32" spans="1:21" ht="15.5">
      <c r="A32" s="171"/>
      <c r="B32" s="171"/>
      <c r="C32" s="240"/>
      <c r="D32" s="240"/>
      <c r="E32" s="240"/>
      <c r="F32" s="171"/>
      <c r="G32" s="171"/>
      <c r="H32" s="171"/>
      <c r="I32" s="171"/>
      <c r="J32" s="171"/>
      <c r="K32" s="3155"/>
      <c r="L32" s="3125"/>
      <c r="M32" s="287"/>
      <c r="N32" s="3157"/>
      <c r="O32" s="3158"/>
      <c r="P32" s="287"/>
      <c r="Q32" s="3155"/>
      <c r="R32" s="3125"/>
      <c r="S32" s="3125"/>
      <c r="T32" s="3125"/>
      <c r="U32" s="3125"/>
    </row>
    <row r="33" spans="1:14" ht="15.5">
      <c r="A33" s="171"/>
      <c r="B33" s="171"/>
      <c r="C33" s="240"/>
      <c r="D33" s="240"/>
      <c r="E33" s="240"/>
      <c r="F33" s="171"/>
      <c r="G33" s="171"/>
      <c r="H33" s="171"/>
      <c r="I33" s="171"/>
      <c r="J33" s="171"/>
      <c r="K33" s="3125"/>
      <c r="L33" s="3125"/>
      <c r="M33" s="3155"/>
      <c r="N33" s="20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91" priority="4" operator="equal">
      <formula>0</formula>
    </cfRule>
  </conditionalFormatting>
  <conditionalFormatting sqref="L4:L29">
    <cfRule type="cellIs" dxfId="190" priority="1" operator="equal">
      <formula>0</formula>
    </cfRule>
  </conditionalFormatting>
  <conditionalFormatting sqref="L33">
    <cfRule type="cellIs" dxfId="189"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workbookViewId="0"/>
  </sheetViews>
  <sheetFormatPr defaultRowHeight="14"/>
  <cols>
    <col min="2" max="2" width="26.5" bestFit="1" customWidth="1"/>
    <col min="3" max="3" width="50.5" bestFit="1" customWidth="1"/>
  </cols>
  <sheetData>
    <row r="1" spans="1:12" ht="28" thickBot="1">
      <c r="A1" s="1914" t="s">
        <v>632</v>
      </c>
      <c r="B1" s="1914"/>
      <c r="C1" s="2908"/>
      <c r="D1" s="1914"/>
      <c r="E1" s="1914"/>
      <c r="F1" s="1914"/>
      <c r="G1" s="1914"/>
      <c r="H1" s="3313"/>
      <c r="I1" s="3313"/>
    </row>
    <row r="2" spans="1:12" ht="16.5" thickTop="1">
      <c r="A2" s="2909"/>
      <c r="B2" s="2909"/>
      <c r="C2" s="2909"/>
      <c r="D2" s="2909"/>
      <c r="E2" s="2909"/>
      <c r="F2" s="2909"/>
      <c r="G2" s="2909"/>
      <c r="H2" s="3314"/>
      <c r="I2" s="3314"/>
    </row>
    <row r="3" spans="1:12" ht="16">
      <c r="A3" s="2909"/>
      <c r="B3" s="1915" t="s">
        <v>633</v>
      </c>
      <c r="C3" s="1916" t="s">
        <v>634</v>
      </c>
      <c r="D3" s="2909"/>
      <c r="E3" s="2909"/>
      <c r="F3" s="2909"/>
      <c r="G3" s="2909"/>
      <c r="H3" s="3315"/>
      <c r="I3" s="3315"/>
    </row>
    <row r="4" spans="1:12" ht="16">
      <c r="A4" s="2909"/>
      <c r="B4" s="1915" t="s">
        <v>635</v>
      </c>
      <c r="C4" s="2067">
        <v>1.1000000000000001</v>
      </c>
      <c r="D4" s="2909"/>
      <c r="E4" s="2909"/>
      <c r="F4" s="2909"/>
      <c r="G4" s="2909"/>
      <c r="H4" s="3315"/>
      <c r="I4" s="3315"/>
    </row>
    <row r="5" spans="1:12" ht="16">
      <c r="A5" s="2909"/>
      <c r="B5" s="1915" t="s">
        <v>636</v>
      </c>
      <c r="C5" s="2195" t="s">
        <v>637</v>
      </c>
      <c r="D5" s="2909"/>
      <c r="E5" s="2909"/>
      <c r="F5" s="2909"/>
      <c r="G5" s="2909"/>
      <c r="H5" s="3315"/>
      <c r="I5" s="3315"/>
    </row>
    <row r="6" spans="1:12" ht="16">
      <c r="A6" s="2909"/>
      <c r="B6" s="1915" t="s">
        <v>638</v>
      </c>
      <c r="C6" s="2194">
        <v>45772</v>
      </c>
      <c r="D6" s="2909"/>
      <c r="E6" s="2909"/>
      <c r="F6" s="2909"/>
      <c r="G6" s="2909"/>
      <c r="H6" s="3315"/>
      <c r="I6" s="3315"/>
    </row>
    <row r="7" spans="1:12" ht="16">
      <c r="A7" s="2909"/>
      <c r="B7" s="1915" t="s">
        <v>639</v>
      </c>
      <c r="C7" s="1915" t="s">
        <v>640</v>
      </c>
      <c r="D7" s="2909"/>
      <c r="E7" s="2909"/>
      <c r="F7" s="2909"/>
      <c r="G7" s="2909"/>
      <c r="H7" s="3315"/>
      <c r="I7" s="3315"/>
    </row>
    <row r="8" spans="1:12" ht="16">
      <c r="A8" s="2909"/>
      <c r="B8" s="1915" t="s">
        <v>641</v>
      </c>
      <c r="C8" s="1917" t="s">
        <v>642</v>
      </c>
      <c r="D8" s="2909"/>
      <c r="E8" s="2909"/>
      <c r="F8" s="2909"/>
      <c r="G8" s="2909"/>
      <c r="H8" s="3315"/>
      <c r="I8" s="3315"/>
    </row>
    <row r="9" spans="1:12" ht="16">
      <c r="A9" s="2909"/>
      <c r="B9" s="2909"/>
      <c r="C9" s="2909"/>
      <c r="D9" s="2909"/>
      <c r="E9" s="2909"/>
      <c r="F9" s="2909"/>
      <c r="G9" s="2909"/>
      <c r="H9" s="3315"/>
      <c r="I9" s="3315"/>
    </row>
    <row r="11" spans="1:12" ht="14.5" thickBot="1"/>
    <row r="12" spans="1:12" ht="16" thickBot="1">
      <c r="A12" s="3291" t="s">
        <v>643</v>
      </c>
      <c r="B12" s="3291"/>
      <c r="C12" s="3291"/>
      <c r="D12" s="3291"/>
      <c r="E12" s="3291"/>
      <c r="F12" s="3291"/>
      <c r="G12" s="3291"/>
      <c r="H12" s="3291"/>
      <c r="I12" s="3291"/>
      <c r="J12" s="3291"/>
      <c r="K12" s="3291"/>
      <c r="L12" s="3312"/>
    </row>
    <row r="13" spans="1:12">
      <c r="A13" s="3316" t="s">
        <v>644</v>
      </c>
      <c r="B13" s="3316"/>
      <c r="C13" s="3316"/>
      <c r="D13" s="3316"/>
      <c r="E13" s="3316"/>
      <c r="F13" s="3316"/>
      <c r="G13" s="3316"/>
      <c r="H13" s="3316"/>
      <c r="I13" s="3316"/>
      <c r="J13" s="3316"/>
      <c r="K13" s="3316"/>
      <c r="L13" s="3317"/>
    </row>
    <row r="14" spans="1:12">
      <c r="A14" s="3316"/>
      <c r="B14" s="3316"/>
      <c r="C14" s="3316"/>
      <c r="D14" s="3316"/>
      <c r="E14" s="3316"/>
      <c r="F14" s="3316"/>
      <c r="G14" s="3316"/>
      <c r="H14" s="3316"/>
      <c r="I14" s="3316"/>
      <c r="J14" s="3316"/>
      <c r="K14" s="3316"/>
      <c r="L14" s="3317"/>
    </row>
    <row r="15" spans="1:12">
      <c r="A15" s="3316"/>
      <c r="B15" s="3316"/>
      <c r="C15" s="3316"/>
      <c r="D15" s="3316"/>
      <c r="E15" s="3316"/>
      <c r="F15" s="3316"/>
      <c r="G15" s="3316"/>
      <c r="H15" s="3316"/>
      <c r="I15" s="3316"/>
      <c r="J15" s="3316"/>
      <c r="K15" s="3316"/>
      <c r="L15" s="3317"/>
    </row>
    <row r="16" spans="1:12" ht="14.5" thickBot="1">
      <c r="A16" s="3316"/>
      <c r="B16" s="3316"/>
      <c r="C16" s="3316"/>
      <c r="D16" s="3316"/>
      <c r="E16" s="3316"/>
      <c r="F16" s="3316"/>
      <c r="G16" s="3316"/>
      <c r="H16" s="3316"/>
      <c r="I16" s="3316"/>
      <c r="J16" s="3316"/>
      <c r="K16" s="3316"/>
      <c r="L16" s="3317"/>
    </row>
    <row r="17" spans="1:12" ht="16" thickBot="1">
      <c r="A17" s="3291" t="s">
        <v>645</v>
      </c>
      <c r="B17" s="3291"/>
      <c r="C17" s="3291"/>
      <c r="D17" s="3291"/>
      <c r="E17" s="3291"/>
      <c r="F17" s="3291"/>
      <c r="G17" s="3291"/>
      <c r="H17" s="3291"/>
      <c r="I17" s="3291"/>
      <c r="J17" s="3291"/>
      <c r="K17" s="3291"/>
      <c r="L17" s="3312"/>
    </row>
    <row r="18" spans="1:12" ht="14.25" customHeight="1">
      <c r="A18" s="3294" t="s">
        <v>646</v>
      </c>
      <c r="B18" s="3295"/>
      <c r="C18" s="3295"/>
      <c r="D18" s="3295"/>
      <c r="E18" s="3295"/>
      <c r="F18" s="3295"/>
      <c r="G18" s="3295"/>
      <c r="H18" s="3295"/>
      <c r="I18" s="3295"/>
      <c r="J18" s="3295"/>
      <c r="K18" s="3295"/>
      <c r="L18" s="3296"/>
    </row>
    <row r="19" spans="1:12">
      <c r="A19" s="3297"/>
      <c r="B19" s="3298"/>
      <c r="C19" s="3298"/>
      <c r="D19" s="3298"/>
      <c r="E19" s="3298"/>
      <c r="F19" s="3298"/>
      <c r="G19" s="3298"/>
      <c r="H19" s="3298"/>
      <c r="I19" s="3298"/>
      <c r="J19" s="3298"/>
      <c r="K19" s="3298"/>
      <c r="L19" s="3299"/>
    </row>
    <row r="20" spans="1:12">
      <c r="A20" s="3297"/>
      <c r="B20" s="3298"/>
      <c r="C20" s="3298"/>
      <c r="D20" s="3298"/>
      <c r="E20" s="3298"/>
      <c r="F20" s="3298"/>
      <c r="G20" s="3298"/>
      <c r="H20" s="3298"/>
      <c r="I20" s="3298"/>
      <c r="J20" s="3298"/>
      <c r="K20" s="3298"/>
      <c r="L20" s="3299"/>
    </row>
    <row r="21" spans="1:12">
      <c r="A21" s="3297"/>
      <c r="B21" s="3298"/>
      <c r="C21" s="3298"/>
      <c r="D21" s="3298"/>
      <c r="E21" s="3298"/>
      <c r="F21" s="3298"/>
      <c r="G21" s="3298"/>
      <c r="H21" s="3298"/>
      <c r="I21" s="3298"/>
      <c r="J21" s="3298"/>
      <c r="K21" s="3298"/>
      <c r="L21" s="3299"/>
    </row>
    <row r="22" spans="1:12">
      <c r="A22" s="3297"/>
      <c r="B22" s="3298"/>
      <c r="C22" s="3298"/>
      <c r="D22" s="3298"/>
      <c r="E22" s="3298"/>
      <c r="F22" s="3298"/>
      <c r="G22" s="3298"/>
      <c r="H22" s="3298"/>
      <c r="I22" s="3298"/>
      <c r="J22" s="3298"/>
      <c r="K22" s="3298"/>
      <c r="L22" s="3299"/>
    </row>
    <row r="23" spans="1:12">
      <c r="A23" s="3297"/>
      <c r="B23" s="3298"/>
      <c r="C23" s="3298"/>
      <c r="D23" s="3298"/>
      <c r="E23" s="3298"/>
      <c r="F23" s="3298"/>
      <c r="G23" s="3298"/>
      <c r="H23" s="3298"/>
      <c r="I23" s="3298"/>
      <c r="J23" s="3298"/>
      <c r="K23" s="3298"/>
      <c r="L23" s="3299"/>
    </row>
    <row r="24" spans="1:12">
      <c r="A24" s="3297"/>
      <c r="B24" s="3298"/>
      <c r="C24" s="3298"/>
      <c r="D24" s="3298"/>
      <c r="E24" s="3298"/>
      <c r="F24" s="3298"/>
      <c r="G24" s="3298"/>
      <c r="H24" s="3298"/>
      <c r="I24" s="3298"/>
      <c r="J24" s="3298"/>
      <c r="K24" s="3298"/>
      <c r="L24" s="3299"/>
    </row>
    <row r="25" spans="1:12">
      <c r="A25" s="3297"/>
      <c r="B25" s="3298"/>
      <c r="C25" s="3298"/>
      <c r="D25" s="3298"/>
      <c r="E25" s="3298"/>
      <c r="F25" s="3298"/>
      <c r="G25" s="3298"/>
      <c r="H25" s="3298"/>
      <c r="I25" s="3298"/>
      <c r="J25" s="3298"/>
      <c r="K25" s="3298"/>
      <c r="L25" s="3299"/>
    </row>
    <row r="26" spans="1:12">
      <c r="A26" s="3297"/>
      <c r="B26" s="3298"/>
      <c r="C26" s="3298"/>
      <c r="D26" s="3298"/>
      <c r="E26" s="3298"/>
      <c r="F26" s="3298"/>
      <c r="G26" s="3298"/>
      <c r="H26" s="3298"/>
      <c r="I26" s="3298"/>
      <c r="J26" s="3298"/>
      <c r="K26" s="3298"/>
      <c r="L26" s="3299"/>
    </row>
    <row r="27" spans="1:12">
      <c r="A27" s="3297"/>
      <c r="B27" s="3298"/>
      <c r="C27" s="3298"/>
      <c r="D27" s="3298"/>
      <c r="E27" s="3298"/>
      <c r="F27" s="3298"/>
      <c r="G27" s="3298"/>
      <c r="H27" s="3298"/>
      <c r="I27" s="3298"/>
      <c r="J27" s="3298"/>
      <c r="K27" s="3298"/>
      <c r="L27" s="3299"/>
    </row>
    <row r="28" spans="1:12">
      <c r="A28" s="3297"/>
      <c r="B28" s="3298"/>
      <c r="C28" s="3298"/>
      <c r="D28" s="3298"/>
      <c r="E28" s="3298"/>
      <c r="F28" s="3298"/>
      <c r="G28" s="3298"/>
      <c r="H28" s="3298"/>
      <c r="I28" s="3298"/>
      <c r="J28" s="3298"/>
      <c r="K28" s="3298"/>
      <c r="L28" s="3299"/>
    </row>
    <row r="29" spans="1:12" ht="16.5" customHeight="1" thickBot="1">
      <c r="A29" s="3300"/>
      <c r="B29" s="3301"/>
      <c r="C29" s="3301"/>
      <c r="D29" s="3301"/>
      <c r="E29" s="3301"/>
      <c r="F29" s="3301"/>
      <c r="G29" s="3301"/>
      <c r="H29" s="3301"/>
      <c r="I29" s="3301"/>
      <c r="J29" s="3301"/>
      <c r="K29" s="3301"/>
      <c r="L29" s="3302"/>
    </row>
    <row r="30" spans="1:12" ht="16" thickBot="1">
      <c r="A30" s="3291" t="s">
        <v>647</v>
      </c>
      <c r="B30" s="3292"/>
      <c r="C30" s="3292"/>
      <c r="D30" s="3292"/>
      <c r="E30" s="3292"/>
      <c r="F30" s="3292"/>
      <c r="G30" s="3292"/>
      <c r="H30" s="3292"/>
      <c r="I30" s="3292"/>
      <c r="J30" s="3292"/>
      <c r="K30" s="3292"/>
      <c r="L30" s="3293"/>
    </row>
    <row r="31" spans="1:12">
      <c r="A31" s="3294" t="s">
        <v>648</v>
      </c>
      <c r="B31" s="3295"/>
      <c r="C31" s="3295"/>
      <c r="D31" s="3295"/>
      <c r="E31" s="3295"/>
      <c r="F31" s="3295"/>
      <c r="G31" s="3295"/>
      <c r="H31" s="3295"/>
      <c r="I31" s="3295"/>
      <c r="J31" s="3295"/>
      <c r="K31" s="3295"/>
      <c r="L31" s="3296"/>
    </row>
    <row r="32" spans="1:12">
      <c r="A32" s="3297"/>
      <c r="B32" s="3298"/>
      <c r="C32" s="3298"/>
      <c r="D32" s="3298"/>
      <c r="E32" s="3298"/>
      <c r="F32" s="3298"/>
      <c r="G32" s="3298"/>
      <c r="H32" s="3298"/>
      <c r="I32" s="3298"/>
      <c r="J32" s="3298"/>
      <c r="K32" s="3298"/>
      <c r="L32" s="3299"/>
    </row>
    <row r="33" spans="1:12">
      <c r="A33" s="3297"/>
      <c r="B33" s="3298"/>
      <c r="C33" s="3298"/>
      <c r="D33" s="3298"/>
      <c r="E33" s="3298"/>
      <c r="F33" s="3298"/>
      <c r="G33" s="3298"/>
      <c r="H33" s="3298"/>
      <c r="I33" s="3298"/>
      <c r="J33" s="3298"/>
      <c r="K33" s="3298"/>
      <c r="L33" s="3299"/>
    </row>
    <row r="34" spans="1:12" ht="19.5" customHeight="1" thickBot="1">
      <c r="A34" s="3300"/>
      <c r="B34" s="3301"/>
      <c r="C34" s="3301"/>
      <c r="D34" s="3301"/>
      <c r="E34" s="3301"/>
      <c r="F34" s="3301"/>
      <c r="G34" s="3301"/>
      <c r="H34" s="3301"/>
      <c r="I34" s="3301"/>
      <c r="J34" s="3301"/>
      <c r="K34" s="3301"/>
      <c r="L34" s="3302"/>
    </row>
    <row r="35" spans="1:12" ht="16" thickBot="1">
      <c r="A35" s="3291" t="s">
        <v>649</v>
      </c>
      <c r="B35" s="3292"/>
      <c r="C35" s="3292"/>
      <c r="D35" s="3292"/>
      <c r="E35" s="3292"/>
      <c r="F35" s="3292"/>
      <c r="G35" s="3292"/>
      <c r="H35" s="3292"/>
      <c r="I35" s="3292"/>
      <c r="J35" s="3292"/>
      <c r="K35" s="3292"/>
      <c r="L35" s="3293"/>
    </row>
    <row r="36" spans="1:12">
      <c r="A36" s="3306" t="s">
        <v>650</v>
      </c>
      <c r="B36" s="3307"/>
      <c r="C36" s="3307"/>
      <c r="D36" s="3307"/>
      <c r="E36" s="3307"/>
      <c r="F36" s="3307"/>
      <c r="G36" s="3307"/>
      <c r="H36" s="3307"/>
      <c r="I36" s="3307"/>
      <c r="J36" s="3307"/>
      <c r="K36" s="3307"/>
      <c r="L36" s="3308"/>
    </row>
    <row r="37" spans="1:12" ht="14.5" thickBot="1">
      <c r="A37" s="3309"/>
      <c r="B37" s="3310"/>
      <c r="C37" s="3310"/>
      <c r="D37" s="3310"/>
      <c r="E37" s="3310"/>
      <c r="F37" s="3310"/>
      <c r="G37" s="3310"/>
      <c r="H37" s="3310"/>
      <c r="I37" s="3310"/>
      <c r="J37" s="3310"/>
      <c r="K37" s="3310"/>
      <c r="L37" s="3311"/>
    </row>
    <row r="38" spans="1:12" ht="16" thickBot="1">
      <c r="A38" s="3291" t="s">
        <v>651</v>
      </c>
      <c r="B38" s="3292"/>
      <c r="C38" s="3292"/>
      <c r="D38" s="3292"/>
      <c r="E38" s="3292"/>
      <c r="F38" s="3292"/>
      <c r="G38" s="3292"/>
      <c r="H38" s="3292"/>
      <c r="I38" s="3292"/>
      <c r="J38" s="3292"/>
      <c r="K38" s="3292"/>
      <c r="L38" s="3293"/>
    </row>
    <row r="39" spans="1:12">
      <c r="A39" s="3294" t="s">
        <v>652</v>
      </c>
      <c r="B39" s="3295"/>
      <c r="C39" s="3295"/>
      <c r="D39" s="3295"/>
      <c r="E39" s="3295"/>
      <c r="F39" s="3295"/>
      <c r="G39" s="3295"/>
      <c r="H39" s="3295"/>
      <c r="I39" s="3295"/>
      <c r="J39" s="3295"/>
      <c r="K39" s="3295"/>
      <c r="L39" s="3296"/>
    </row>
    <row r="40" spans="1:12">
      <c r="A40" s="3297"/>
      <c r="B40" s="3298"/>
      <c r="C40" s="3298"/>
      <c r="D40" s="3298"/>
      <c r="E40" s="3298"/>
      <c r="F40" s="3298"/>
      <c r="G40" s="3298"/>
      <c r="H40" s="3298"/>
      <c r="I40" s="3298"/>
      <c r="J40" s="3298"/>
      <c r="K40" s="3298"/>
      <c r="L40" s="3299"/>
    </row>
    <row r="41" spans="1:12" ht="14.5" thickBot="1">
      <c r="A41" s="3300"/>
      <c r="B41" s="3301"/>
      <c r="C41" s="3301"/>
      <c r="D41" s="3301"/>
      <c r="E41" s="3301"/>
      <c r="F41" s="3301"/>
      <c r="G41" s="3301"/>
      <c r="H41" s="3301"/>
      <c r="I41" s="3301"/>
      <c r="J41" s="3301"/>
      <c r="K41" s="3301"/>
      <c r="L41" s="3302"/>
    </row>
    <row r="42" spans="1:12" ht="16" thickBot="1">
      <c r="A42" s="3291" t="s">
        <v>653</v>
      </c>
      <c r="B42" s="3292"/>
      <c r="C42" s="3292"/>
      <c r="D42" s="3292"/>
      <c r="E42" s="3292"/>
      <c r="F42" s="3292"/>
      <c r="G42" s="3292"/>
      <c r="H42" s="3292"/>
      <c r="I42" s="3292"/>
      <c r="J42" s="3292"/>
      <c r="K42" s="3292"/>
      <c r="L42" s="3293"/>
    </row>
    <row r="43" spans="1:12" ht="14.5" thickBot="1">
      <c r="A43" s="3303" t="s">
        <v>654</v>
      </c>
      <c r="B43" s="3304"/>
      <c r="C43" s="3304"/>
      <c r="D43" s="3304"/>
      <c r="E43" s="3304"/>
      <c r="F43" s="3304"/>
      <c r="G43" s="3304"/>
      <c r="H43" s="3304"/>
      <c r="I43" s="3304"/>
      <c r="J43" s="3304"/>
      <c r="K43" s="3304"/>
      <c r="L43" s="3305"/>
    </row>
  </sheetData>
  <mergeCells count="21">
    <mergeCell ref="A13:L16"/>
    <mergeCell ref="H6:I6"/>
    <mergeCell ref="H7:I7"/>
    <mergeCell ref="H8:I8"/>
    <mergeCell ref="H9:I9"/>
    <mergeCell ref="A12:L12"/>
    <mergeCell ref="H1:I1"/>
    <mergeCell ref="H2:I2"/>
    <mergeCell ref="H3:I3"/>
    <mergeCell ref="H4:I4"/>
    <mergeCell ref="H5:I5"/>
    <mergeCell ref="A18:L29"/>
    <mergeCell ref="A31:L34"/>
    <mergeCell ref="A36:L37"/>
    <mergeCell ref="A35:L35"/>
    <mergeCell ref="A17:L17"/>
    <mergeCell ref="A38:L38"/>
    <mergeCell ref="A39:L41"/>
    <mergeCell ref="A42:L42"/>
    <mergeCell ref="A43:L43"/>
    <mergeCell ref="A30:L30"/>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topLeftCell="B1" workbookViewId="0"/>
  </sheetViews>
  <sheetFormatPr defaultColWidth="8.58203125" defaultRowHeight="14"/>
  <cols>
    <col min="1" max="1" width="11.5" style="189" hidden="1" customWidth="1"/>
    <col min="2" max="2" width="34.1640625" style="189" bestFit="1" customWidth="1"/>
    <col min="3" max="3" width="10.1640625" style="189" bestFit="1" customWidth="1"/>
    <col min="4" max="4" width="13.08203125" style="189" bestFit="1" customWidth="1"/>
    <col min="5" max="5" width="12.5" style="189" customWidth="1"/>
    <col min="6" max="6" width="11.58203125" style="189" bestFit="1" customWidth="1"/>
    <col min="7" max="7" width="21.6640625" style="189" customWidth="1"/>
    <col min="8" max="8" width="18" style="189" customWidth="1"/>
    <col min="9" max="9" width="19.58203125" style="189" customWidth="1"/>
    <col min="10" max="10" width="20.6640625" style="189" customWidth="1"/>
    <col min="11" max="11" width="9" style="189" customWidth="1"/>
    <col min="12" max="12" width="22.5" style="189" customWidth="1"/>
    <col min="13" max="13" width="1.58203125" style="189" customWidth="1"/>
    <col min="14" max="14" width="9.1640625" style="189" bestFit="1" customWidth="1"/>
    <col min="15" max="15" width="1.58203125" style="189" customWidth="1"/>
    <col min="16" max="16" width="28.6640625" style="189" customWidth="1"/>
    <col min="17" max="17" width="9" style="189" hidden="1" customWidth="1"/>
    <col min="18" max="18" width="1.58203125" style="189" customWidth="1"/>
    <col min="19" max="19" width="20.58203125" style="189" bestFit="1" customWidth="1"/>
    <col min="20" max="20" width="1.58203125" style="200" customWidth="1"/>
    <col min="21" max="21" width="20.58203125" style="200" hidden="1" customWidth="1"/>
    <col min="22" max="22" width="1.6640625" style="200" hidden="1" customWidth="1"/>
    <col min="23" max="23" width="5.6640625" style="200" hidden="1" customWidth="1"/>
    <col min="24" max="24" width="1.6640625" style="200" hidden="1" customWidth="1"/>
    <col min="25" max="25" width="5.6640625" style="200" hidden="1" customWidth="1"/>
    <col min="26" max="27" width="1.6640625" style="200" hidden="1" customWidth="1"/>
    <col min="28" max="28" width="5.6640625" style="200" hidden="1" customWidth="1"/>
    <col min="29" max="30" width="1.6640625" style="200" hidden="1" customWidth="1"/>
    <col min="31" max="31" width="1.58203125" style="200" hidden="1" customWidth="1"/>
    <col min="32" max="32" width="1.58203125" style="189" customWidth="1"/>
    <col min="33" max="33" width="34.1640625" style="189" bestFit="1" customWidth="1"/>
    <col min="34" max="34" width="12.5" style="189" customWidth="1"/>
    <col min="35" max="35" width="14.1640625" style="189" bestFit="1" customWidth="1"/>
    <col min="36" max="37" width="12.5" style="189" customWidth="1"/>
    <col min="38" max="38" width="14.1640625" style="189" bestFit="1" customWidth="1"/>
    <col min="39" max="39" width="12.1640625" style="189" bestFit="1" customWidth="1"/>
    <col min="40" max="40" width="14.08203125" style="189" bestFit="1" customWidth="1"/>
    <col min="41" max="41" width="15.58203125" style="189" bestFit="1" customWidth="1"/>
    <col min="42" max="42" width="12.5" style="189" customWidth="1"/>
    <col min="43" max="43" width="15.58203125" style="189" bestFit="1" customWidth="1"/>
    <col min="44" max="44" width="1.58203125" style="189" customWidth="1"/>
    <col min="45" max="16384" width="8.58203125" style="189"/>
  </cols>
  <sheetData>
    <row r="1" spans="1:44" s="315" customFormat="1" ht="22.5">
      <c r="A1" s="315" t="s">
        <v>2425</v>
      </c>
      <c r="B1" s="3319" t="s">
        <v>2426</v>
      </c>
      <c r="C1" s="3319"/>
      <c r="D1" s="3319"/>
      <c r="E1" s="3319"/>
      <c r="F1" s="3319"/>
      <c r="G1" s="3319"/>
      <c r="H1" s="3319"/>
      <c r="I1" s="3319"/>
      <c r="J1" s="446"/>
      <c r="K1" s="446"/>
      <c r="L1" s="446"/>
      <c r="M1" s="446"/>
      <c r="R1" s="271"/>
      <c r="S1" s="220"/>
      <c r="T1" s="3160"/>
      <c r="U1" s="3155"/>
      <c r="V1" s="3155"/>
      <c r="W1" s="3155"/>
      <c r="X1" s="3155"/>
      <c r="Y1" s="3155"/>
      <c r="Z1" s="3155"/>
      <c r="AA1" s="3155"/>
      <c r="AB1" s="3155"/>
      <c r="AC1" s="3155"/>
      <c r="AD1" s="3155"/>
      <c r="AE1" s="3160"/>
      <c r="AG1" s="3319" t="s">
        <v>667</v>
      </c>
      <c r="AH1" s="3319"/>
      <c r="AI1" s="3319"/>
      <c r="AJ1" s="3319"/>
      <c r="AK1" s="3319"/>
      <c r="AL1" s="3319"/>
      <c r="AM1" s="3319"/>
      <c r="AN1" s="3319"/>
      <c r="AO1" s="3319"/>
      <c r="AP1" s="3319"/>
      <c r="AQ1" s="3319"/>
    </row>
    <row r="2" spans="1:44" s="315" customFormat="1" ht="22.5">
      <c r="B2" s="3319" t="str">
        <f>SelectCompany!B4</f>
        <v>Thames Water</v>
      </c>
      <c r="C2" s="3319"/>
      <c r="D2" s="3319"/>
      <c r="E2" s="3319"/>
      <c r="F2" s="3319"/>
      <c r="G2" s="418"/>
      <c r="H2" s="418"/>
      <c r="I2" s="418"/>
      <c r="J2" s="418"/>
      <c r="K2" s="418"/>
      <c r="L2" s="418"/>
      <c r="M2" s="418"/>
      <c r="R2" s="271"/>
      <c r="S2" s="220"/>
      <c r="T2" s="3160"/>
      <c r="U2" s="3155"/>
      <c r="V2" s="3155"/>
      <c r="W2" s="3155"/>
      <c r="X2" s="3155"/>
      <c r="Y2" s="3155"/>
      <c r="Z2" s="3155"/>
      <c r="AA2" s="3155"/>
      <c r="AB2" s="3155"/>
      <c r="AC2" s="3155"/>
      <c r="AD2" s="3155"/>
      <c r="AE2" s="3160"/>
      <c r="AG2" s="3319"/>
      <c r="AH2" s="3319"/>
      <c r="AI2" s="3319"/>
      <c r="AJ2" s="3319"/>
      <c r="AK2" s="3319"/>
      <c r="AL2" s="418"/>
      <c r="AM2" s="418"/>
      <c r="AN2" s="418"/>
      <c r="AO2" s="418"/>
      <c r="AP2" s="418"/>
      <c r="AQ2" s="418"/>
    </row>
    <row r="3" spans="1:44" ht="19">
      <c r="A3" s="3125"/>
      <c r="B3" s="3370" t="s">
        <v>2427</v>
      </c>
      <c r="C3" s="3371"/>
      <c r="D3" s="3371"/>
      <c r="E3" s="3371"/>
      <c r="F3" s="3371"/>
      <c r="G3" s="3371"/>
      <c r="H3" s="3371"/>
      <c r="I3" s="3371"/>
      <c r="J3" s="3371"/>
      <c r="K3" s="3371"/>
      <c r="L3" s="3371"/>
      <c r="M3" s="3371"/>
      <c r="N3" s="3371"/>
      <c r="O3" s="3371"/>
      <c r="P3" s="3371"/>
      <c r="Q3" s="3125"/>
      <c r="R3" s="273"/>
      <c r="S3" s="343" t="s">
        <v>669</v>
      </c>
      <c r="T3" s="3160"/>
      <c r="U3" s="3326" t="s">
        <v>670</v>
      </c>
      <c r="V3" s="3326"/>
      <c r="W3" s="3326"/>
      <c r="X3" s="3326"/>
      <c r="Y3" s="3326"/>
      <c r="Z3" s="3326"/>
      <c r="AA3" s="3326"/>
      <c r="AB3" s="3326"/>
      <c r="AC3" s="3326"/>
      <c r="AD3" s="3326"/>
      <c r="AE3" s="3160"/>
      <c r="AF3" s="3125"/>
      <c r="AG3" s="3372" t="s">
        <v>2427</v>
      </c>
      <c r="AH3" s="3373"/>
      <c r="AI3" s="3373"/>
      <c r="AJ3" s="3373"/>
      <c r="AK3" s="3373"/>
      <c r="AL3" s="3373"/>
      <c r="AM3" s="3373"/>
      <c r="AN3" s="3373"/>
      <c r="AO3" s="3373"/>
      <c r="AP3" s="3373"/>
      <c r="AQ3" s="3373"/>
      <c r="AR3" s="198"/>
    </row>
    <row r="4" spans="1:44" ht="16" thickBot="1">
      <c r="A4" s="3125"/>
      <c r="B4" s="315"/>
      <c r="C4" s="315"/>
      <c r="D4" s="315"/>
      <c r="E4" s="315"/>
      <c r="F4" s="315"/>
      <c r="G4" s="315"/>
      <c r="H4" s="315"/>
      <c r="I4" s="315"/>
      <c r="J4" s="315"/>
      <c r="K4" s="315"/>
      <c r="L4" s="315"/>
      <c r="M4" s="315"/>
      <c r="N4" s="315"/>
      <c r="O4" s="3125"/>
      <c r="P4" s="3125"/>
      <c r="Q4" s="3125"/>
      <c r="R4" s="3159"/>
      <c r="S4" s="220"/>
      <c r="T4" s="3160"/>
      <c r="U4" s="206" t="s">
        <v>679</v>
      </c>
      <c r="V4" s="3155"/>
      <c r="W4" s="3155"/>
      <c r="X4" s="3155"/>
      <c r="Y4" s="3155"/>
      <c r="Z4" s="3125"/>
      <c r="AA4" s="206"/>
      <c r="AB4" s="206"/>
      <c r="AC4" s="207"/>
      <c r="AD4" s="207"/>
      <c r="AE4" s="3160"/>
      <c r="AF4" s="3125"/>
      <c r="AG4" s="315"/>
      <c r="AH4" s="315"/>
      <c r="AI4" s="315"/>
      <c r="AJ4" s="315"/>
      <c r="AK4" s="315"/>
      <c r="AL4" s="315"/>
      <c r="AM4" s="315"/>
      <c r="AN4" s="315"/>
      <c r="AO4" s="315"/>
      <c r="AP4" s="315"/>
      <c r="AQ4" s="315"/>
      <c r="AR4" s="198"/>
    </row>
    <row r="5" spans="1:44" ht="78" thickTop="1">
      <c r="A5" s="2248" t="s">
        <v>680</v>
      </c>
      <c r="B5" s="2928" t="s">
        <v>671</v>
      </c>
      <c r="C5" s="2913" t="s">
        <v>2428</v>
      </c>
      <c r="D5" s="2913" t="s">
        <v>2392</v>
      </c>
      <c r="E5" s="2913" t="s">
        <v>2429</v>
      </c>
      <c r="F5" s="2913" t="s">
        <v>2430</v>
      </c>
      <c r="G5" s="2913" t="s">
        <v>2431</v>
      </c>
      <c r="H5" s="2913" t="s">
        <v>2432</v>
      </c>
      <c r="I5" s="2913" t="s">
        <v>2433</v>
      </c>
      <c r="J5" s="2913" t="s">
        <v>2434</v>
      </c>
      <c r="K5" s="2913" t="s">
        <v>2435</v>
      </c>
      <c r="L5" s="2915" t="s">
        <v>2436</v>
      </c>
      <c r="M5" s="171"/>
      <c r="N5" s="3457" t="s">
        <v>677</v>
      </c>
      <c r="O5" s="171"/>
      <c r="P5" s="3457" t="s">
        <v>678</v>
      </c>
      <c r="Q5" s="171"/>
      <c r="R5" s="3159"/>
      <c r="S5" s="220"/>
      <c r="T5" s="3160"/>
      <c r="U5" s="3155"/>
      <c r="V5" s="3155"/>
      <c r="W5" s="3155"/>
      <c r="X5" s="3155"/>
      <c r="Y5" s="3155"/>
      <c r="Z5" s="3125"/>
      <c r="AA5" s="3125"/>
      <c r="AB5" s="3125"/>
      <c r="AC5" s="3125"/>
      <c r="AD5" s="3125"/>
      <c r="AE5" s="3160"/>
      <c r="AF5" s="3125"/>
      <c r="AG5" s="2928" t="s">
        <v>671</v>
      </c>
      <c r="AH5" s="2913" t="s">
        <v>2428</v>
      </c>
      <c r="AI5" s="2913" t="s">
        <v>2392</v>
      </c>
      <c r="AJ5" s="2913" t="s">
        <v>2429</v>
      </c>
      <c r="AK5" s="2913" t="s">
        <v>2430</v>
      </c>
      <c r="AL5" s="2913" t="s">
        <v>2431</v>
      </c>
      <c r="AM5" s="2913" t="s">
        <v>2432</v>
      </c>
      <c r="AN5" s="2913" t="s">
        <v>2433</v>
      </c>
      <c r="AO5" s="2913" t="s">
        <v>2434</v>
      </c>
      <c r="AP5" s="2913" t="s">
        <v>2435</v>
      </c>
      <c r="AQ5" s="2915" t="s">
        <v>2436</v>
      </c>
      <c r="AR5" s="3125"/>
    </row>
    <row r="6" spans="1:44" ht="15.5">
      <c r="A6" s="171"/>
      <c r="B6" s="2954" t="s">
        <v>672</v>
      </c>
      <c r="C6" s="2962" t="s">
        <v>688</v>
      </c>
      <c r="D6" s="2962" t="s">
        <v>688</v>
      </c>
      <c r="E6" s="2962" t="s">
        <v>688</v>
      </c>
      <c r="F6" s="2962" t="s">
        <v>2386</v>
      </c>
      <c r="G6" s="2962" t="s">
        <v>2387</v>
      </c>
      <c r="H6" s="2962" t="s">
        <v>2387</v>
      </c>
      <c r="I6" s="2962" t="s">
        <v>2387</v>
      </c>
      <c r="J6" s="2962" t="s">
        <v>2387</v>
      </c>
      <c r="K6" s="2962" t="s">
        <v>1292</v>
      </c>
      <c r="L6" s="2963" t="s">
        <v>2387</v>
      </c>
      <c r="M6" s="171"/>
      <c r="N6" s="3458"/>
      <c r="O6" s="171"/>
      <c r="P6" s="3458"/>
      <c r="Q6" s="171"/>
      <c r="R6" s="3159"/>
      <c r="S6" s="220"/>
      <c r="T6" s="3160"/>
      <c r="U6" s="3155"/>
      <c r="V6" s="3155"/>
      <c r="W6" s="3155"/>
      <c r="X6" s="3155"/>
      <c r="Y6" s="3155"/>
      <c r="Z6" s="3125"/>
      <c r="AA6" s="3125"/>
      <c r="AB6" s="3125"/>
      <c r="AC6" s="3125"/>
      <c r="AD6" s="3125"/>
      <c r="AE6" s="3160"/>
      <c r="AF6" s="3125"/>
      <c r="AG6" s="2954" t="s">
        <v>672</v>
      </c>
      <c r="AH6" s="2962" t="s">
        <v>688</v>
      </c>
      <c r="AI6" s="2962" t="s">
        <v>688</v>
      </c>
      <c r="AJ6" s="2962" t="s">
        <v>688</v>
      </c>
      <c r="AK6" s="2962" t="s">
        <v>2386</v>
      </c>
      <c r="AL6" s="2962" t="s">
        <v>2387</v>
      </c>
      <c r="AM6" s="2962" t="s">
        <v>2387</v>
      </c>
      <c r="AN6" s="2962" t="s">
        <v>2387</v>
      </c>
      <c r="AO6" s="2962" t="s">
        <v>2387</v>
      </c>
      <c r="AP6" s="2962" t="s">
        <v>1292</v>
      </c>
      <c r="AQ6" s="2963" t="s">
        <v>2387</v>
      </c>
      <c r="AR6" s="3125"/>
    </row>
    <row r="7" spans="1:44" ht="16" thickBot="1">
      <c r="A7" s="171"/>
      <c r="B7" s="2929" t="s">
        <v>673</v>
      </c>
      <c r="C7" s="2914">
        <v>3</v>
      </c>
      <c r="D7" s="2914">
        <v>3</v>
      </c>
      <c r="E7" s="2914">
        <v>3</v>
      </c>
      <c r="F7" s="2914">
        <v>3</v>
      </c>
      <c r="G7" s="2914">
        <v>3</v>
      </c>
      <c r="H7" s="2914">
        <v>3</v>
      </c>
      <c r="I7" s="2914">
        <v>3</v>
      </c>
      <c r="J7" s="2914">
        <v>3</v>
      </c>
      <c r="K7" s="2914">
        <v>3</v>
      </c>
      <c r="L7" s="2916">
        <v>3</v>
      </c>
      <c r="M7" s="171"/>
      <c r="N7" s="3459"/>
      <c r="O7" s="171"/>
      <c r="P7" s="3459"/>
      <c r="Q7" s="171"/>
      <c r="R7" s="3159"/>
      <c r="S7" s="220"/>
      <c r="T7" s="3160"/>
      <c r="U7" s="3155"/>
      <c r="V7" s="3155"/>
      <c r="W7" s="3155"/>
      <c r="X7" s="3155"/>
      <c r="Y7" s="3155"/>
      <c r="Z7" s="3156"/>
      <c r="AA7" s="3156"/>
      <c r="AB7" s="3156"/>
      <c r="AC7" s="3156"/>
      <c r="AD7" s="3156"/>
      <c r="AE7" s="3160"/>
      <c r="AF7" s="3125"/>
      <c r="AG7" s="2929" t="s">
        <v>673</v>
      </c>
      <c r="AH7" s="2914">
        <v>3</v>
      </c>
      <c r="AI7" s="2914">
        <v>3</v>
      </c>
      <c r="AJ7" s="2914">
        <v>3</v>
      </c>
      <c r="AK7" s="2914">
        <v>3</v>
      </c>
      <c r="AL7" s="2914">
        <v>3</v>
      </c>
      <c r="AM7" s="2914">
        <v>3</v>
      </c>
      <c r="AN7" s="2914">
        <v>3</v>
      </c>
      <c r="AO7" s="2914">
        <v>3</v>
      </c>
      <c r="AP7" s="2914">
        <v>3</v>
      </c>
      <c r="AQ7" s="2916">
        <v>3</v>
      </c>
      <c r="AR7" s="3125"/>
    </row>
    <row r="8" spans="1:44" ht="16.5" thickTop="1" thickBot="1">
      <c r="A8" s="2394" t="s">
        <v>684</v>
      </c>
      <c r="B8" s="3125"/>
      <c r="C8" s="171"/>
      <c r="D8" s="171"/>
      <c r="E8" s="171"/>
      <c r="F8" s="171"/>
      <c r="G8" s="171"/>
      <c r="H8" s="171"/>
      <c r="I8" s="171"/>
      <c r="J8" s="171"/>
      <c r="K8" s="171"/>
      <c r="L8" s="171"/>
      <c r="M8" s="171"/>
      <c r="N8" s="171"/>
      <c r="O8" s="171"/>
      <c r="P8" s="171"/>
      <c r="Q8" s="171"/>
      <c r="R8" s="3159"/>
      <c r="S8" s="220"/>
      <c r="T8" s="3160"/>
      <c r="U8" s="3155"/>
      <c r="V8" s="3155"/>
      <c r="W8" s="3155"/>
      <c r="X8" s="3155"/>
      <c r="Y8" s="3155"/>
      <c r="Z8" s="207"/>
      <c r="AA8" s="207"/>
      <c r="AB8" s="207"/>
      <c r="AC8" s="207"/>
      <c r="AD8" s="207"/>
      <c r="AE8" s="3160"/>
      <c r="AF8" s="3125"/>
      <c r="AG8" s="171"/>
      <c r="AH8" s="2856" t="s">
        <v>831</v>
      </c>
      <c r="AI8" s="171"/>
      <c r="AJ8" s="171"/>
      <c r="AK8" s="171"/>
      <c r="AL8" s="171"/>
      <c r="AM8" s="171"/>
      <c r="AN8" s="171"/>
      <c r="AO8" s="171"/>
      <c r="AP8" s="171"/>
      <c r="AQ8" s="171"/>
      <c r="AR8" s="3125"/>
    </row>
    <row r="9" spans="1:44" ht="15.75" customHeight="1" thickTop="1" thickBot="1">
      <c r="A9" s="171"/>
      <c r="B9" s="319" t="s">
        <v>2437</v>
      </c>
      <c r="C9" s="385"/>
      <c r="D9" s="385"/>
      <c r="E9" s="544"/>
      <c r="F9" s="81"/>
      <c r="G9" s="81"/>
      <c r="H9" s="545"/>
      <c r="I9" s="545"/>
      <c r="J9" s="545"/>
      <c r="K9" s="545"/>
      <c r="L9" s="545"/>
      <c r="M9" s="171"/>
      <c r="N9" s="198"/>
      <c r="O9" s="171"/>
      <c r="P9" s="171"/>
      <c r="Q9" s="171"/>
      <c r="R9" s="3161"/>
      <c r="S9" s="220"/>
      <c r="T9" s="3160"/>
      <c r="U9" s="3155"/>
      <c r="V9" s="3155"/>
      <c r="W9" s="3155"/>
      <c r="X9" s="3155"/>
      <c r="Y9" s="3155"/>
      <c r="Z9" s="207"/>
      <c r="AA9" s="207"/>
      <c r="AB9" s="207"/>
      <c r="AC9" s="207"/>
      <c r="AD9" s="207"/>
      <c r="AE9" s="3160"/>
      <c r="AF9" s="3125"/>
      <c r="AG9" s="319" t="s">
        <v>2437</v>
      </c>
      <c r="AH9" s="385"/>
      <c r="AI9" s="385"/>
      <c r="AJ9" s="544"/>
      <c r="AK9" s="81"/>
      <c r="AL9" s="81"/>
      <c r="AM9" s="545"/>
      <c r="AN9" s="545"/>
      <c r="AO9" s="545"/>
      <c r="AP9" s="545"/>
      <c r="AQ9" s="545"/>
      <c r="AR9" s="3125"/>
    </row>
    <row r="10" spans="1:44" ht="15.75" customHeight="1" thickTop="1">
      <c r="A10" s="2394" t="s">
        <v>686</v>
      </c>
      <c r="B10" s="2413" t="s">
        <v>2438</v>
      </c>
      <c r="C10" s="2482">
        <v>0</v>
      </c>
      <c r="D10" s="2482">
        <v>0</v>
      </c>
      <c r="E10" s="2585">
        <f>IFERROR(SUM(C10:D10),0)</f>
        <v>0</v>
      </c>
      <c r="F10" s="2482">
        <v>0</v>
      </c>
      <c r="G10" s="2585">
        <f>IFERROR(IF(OR(D10=0,F10=0),0,D10/(F10/1000)),0)</f>
        <v>0</v>
      </c>
      <c r="H10" s="2482">
        <v>0</v>
      </c>
      <c r="I10" s="2482">
        <v>0</v>
      </c>
      <c r="J10" s="2585">
        <f>IFERROR(H10 + I10,0)</f>
        <v>0</v>
      </c>
      <c r="K10" s="2598">
        <v>0</v>
      </c>
      <c r="L10" s="2599">
        <v>0</v>
      </c>
      <c r="M10" s="171"/>
      <c r="N10" s="217" t="s">
        <v>2439</v>
      </c>
      <c r="O10" s="171"/>
      <c r="P10" s="219"/>
      <c r="Q10" s="171"/>
      <c r="R10" s="3161"/>
      <c r="S10" s="220">
        <f xml:space="preserve"> IF( SUM( U10:AD10 ) = 0, 0,$U$4 )</f>
        <v>0</v>
      </c>
      <c r="T10" s="3160"/>
      <c r="U10" s="221">
        <f xml:space="preserve"> IF( ISNUMBER( C10 ), 0, 1 )</f>
        <v>0</v>
      </c>
      <c r="V10" s="221">
        <f t="shared" ref="V10:V11" si="0" xml:space="preserve"> IF( ISNUMBER( D10 ), 0, 1 )</f>
        <v>0</v>
      </c>
      <c r="W10" s="207"/>
      <c r="X10" s="221">
        <f t="shared" ref="X10:X11" si="1" xml:space="preserve"> IF( ISNUMBER( F10 ), 0, 1 )</f>
        <v>0</v>
      </c>
      <c r="Y10" s="207"/>
      <c r="Z10" s="221">
        <f t="shared" ref="Z10:Z11" si="2" xml:space="preserve"> IF( ISNUMBER( H10 ), 0, 1 )</f>
        <v>0</v>
      </c>
      <c r="AA10" s="221">
        <f t="shared" ref="AA10:AA11" si="3" xml:space="preserve"> IF( ISNUMBER( I10 ), 0, 1 )</f>
        <v>0</v>
      </c>
      <c r="AB10" s="207"/>
      <c r="AC10" s="221">
        <f t="shared" ref="AC10:AC11" si="4" xml:space="preserve"> IF( ISNUMBER( K10 ), 0, 1 )</f>
        <v>0</v>
      </c>
      <c r="AD10" s="221">
        <f t="shared" ref="AD10:AD11" si="5" xml:space="preserve"> IF( ISNUMBER( L10 ), 0, 1 )</f>
        <v>0</v>
      </c>
      <c r="AE10" s="3160"/>
      <c r="AF10" s="3125"/>
      <c r="AG10" s="2919" t="s">
        <v>2438</v>
      </c>
      <c r="AH10" s="214" t="s">
        <v>2440</v>
      </c>
      <c r="AI10" s="214" t="s">
        <v>2441</v>
      </c>
      <c r="AJ10" s="546" t="s">
        <v>2442</v>
      </c>
      <c r="AK10" s="214" t="s">
        <v>2443</v>
      </c>
      <c r="AL10" s="546" t="s">
        <v>2444</v>
      </c>
      <c r="AM10" s="214" t="s">
        <v>2445</v>
      </c>
      <c r="AN10" s="214" t="s">
        <v>2446</v>
      </c>
      <c r="AO10" s="546" t="s">
        <v>2447</v>
      </c>
      <c r="AP10" s="214" t="s">
        <v>2448</v>
      </c>
      <c r="AQ10" s="547" t="s">
        <v>2449</v>
      </c>
      <c r="AR10" s="3125"/>
    </row>
    <row r="11" spans="1:44" ht="15.75" customHeight="1">
      <c r="A11" s="171"/>
      <c r="B11" s="2414" t="s">
        <v>2450</v>
      </c>
      <c r="C11" s="2481">
        <v>0</v>
      </c>
      <c r="D11" s="2481">
        <v>0</v>
      </c>
      <c r="E11" s="2586">
        <f>IFERROR(SUM(C11:D11),0)</f>
        <v>0</v>
      </c>
      <c r="F11" s="2481">
        <v>0</v>
      </c>
      <c r="G11" s="2586">
        <f>IFERROR(IF(OR(D11=0,F11=0),0,D11/(F11/1100)),0)</f>
        <v>0</v>
      </c>
      <c r="H11" s="2481">
        <v>0</v>
      </c>
      <c r="I11" s="2481">
        <v>0</v>
      </c>
      <c r="J11" s="2595">
        <f>IFERROR(H11 + I11,0)</f>
        <v>0</v>
      </c>
      <c r="K11" s="2597">
        <v>0</v>
      </c>
      <c r="L11" s="2597">
        <v>0</v>
      </c>
      <c r="M11" s="171"/>
      <c r="N11" s="226" t="s">
        <v>2451</v>
      </c>
      <c r="O11" s="171"/>
      <c r="P11" s="227"/>
      <c r="Q11" s="171"/>
      <c r="R11" s="3161"/>
      <c r="S11" s="220">
        <f xml:space="preserve"> IF( SUM( U11:AD11 ) = 0, 0,$U$4 )</f>
        <v>0</v>
      </c>
      <c r="T11" s="3160"/>
      <c r="U11" s="221">
        <f t="shared" ref="U11" si="6" xml:space="preserve"> IF( ISNUMBER( C11 ), 0, 1 )</f>
        <v>0</v>
      </c>
      <c r="V11" s="221">
        <f t="shared" si="0"/>
        <v>0</v>
      </c>
      <c r="W11" s="207"/>
      <c r="X11" s="221">
        <f t="shared" si="1"/>
        <v>0</v>
      </c>
      <c r="Y11" s="207"/>
      <c r="Z11" s="221">
        <f t="shared" si="2"/>
        <v>0</v>
      </c>
      <c r="AA11" s="221">
        <f t="shared" si="3"/>
        <v>0</v>
      </c>
      <c r="AB11" s="207"/>
      <c r="AC11" s="221">
        <f t="shared" si="4"/>
        <v>0</v>
      </c>
      <c r="AD11" s="221">
        <f t="shared" si="5"/>
        <v>0</v>
      </c>
      <c r="AE11" s="3160"/>
      <c r="AF11" s="3125"/>
      <c r="AG11" s="2917" t="s">
        <v>2450</v>
      </c>
      <c r="AH11" s="223" t="s">
        <v>2452</v>
      </c>
      <c r="AI11" s="223" t="s">
        <v>2453</v>
      </c>
      <c r="AJ11" s="548" t="s">
        <v>2454</v>
      </c>
      <c r="AK11" s="223" t="s">
        <v>2455</v>
      </c>
      <c r="AL11" s="548" t="s">
        <v>2456</v>
      </c>
      <c r="AM11" s="223" t="s">
        <v>2457</v>
      </c>
      <c r="AN11" s="223" t="s">
        <v>2458</v>
      </c>
      <c r="AO11" s="548" t="s">
        <v>2459</v>
      </c>
      <c r="AP11" s="223" t="s">
        <v>2460</v>
      </c>
      <c r="AQ11" s="549" t="s">
        <v>2461</v>
      </c>
      <c r="AR11" s="3125"/>
    </row>
    <row r="12" spans="1:44" ht="15.75" customHeight="1" thickBot="1">
      <c r="A12" s="2394" t="s">
        <v>784</v>
      </c>
      <c r="B12" s="2565" t="s">
        <v>2462</v>
      </c>
      <c r="C12" s="2596">
        <f t="shared" ref="C12:L12" si="7">IFERROR(SUM(C10:C11),0)</f>
        <v>0</v>
      </c>
      <c r="D12" s="2589">
        <f t="shared" si="7"/>
        <v>0</v>
      </c>
      <c r="E12" s="1708">
        <f t="shared" si="7"/>
        <v>0</v>
      </c>
      <c r="F12" s="2589">
        <f t="shared" si="7"/>
        <v>0</v>
      </c>
      <c r="G12" s="1708">
        <f>IFERROR(IF(OR(D12=0,F12=0),0,D12/(F12/1100)),0)</f>
        <v>0</v>
      </c>
      <c r="H12" s="2589">
        <f t="shared" si="7"/>
        <v>0</v>
      </c>
      <c r="I12" s="2589">
        <f t="shared" si="7"/>
        <v>0</v>
      </c>
      <c r="J12" s="1708">
        <f t="shared" si="7"/>
        <v>0</v>
      </c>
      <c r="K12" s="1709">
        <f t="shared" si="7"/>
        <v>0</v>
      </c>
      <c r="L12" s="1710">
        <f t="shared" si="7"/>
        <v>0</v>
      </c>
      <c r="M12" s="171"/>
      <c r="N12" s="284" t="s">
        <v>2463</v>
      </c>
      <c r="O12" s="171"/>
      <c r="P12" s="238"/>
      <c r="Q12" s="171"/>
      <c r="R12" s="3161"/>
      <c r="S12" s="220"/>
      <c r="T12" s="3160"/>
      <c r="U12" s="207"/>
      <c r="V12" s="207"/>
      <c r="W12" s="207"/>
      <c r="X12" s="207"/>
      <c r="Y12" s="207"/>
      <c r="Z12" s="207"/>
      <c r="AA12" s="207"/>
      <c r="AB12" s="207"/>
      <c r="AC12" s="207"/>
      <c r="AD12" s="207"/>
      <c r="AE12" s="3160"/>
      <c r="AF12" s="3125"/>
      <c r="AG12" s="2930" t="s">
        <v>2462</v>
      </c>
      <c r="AH12" s="550" t="s">
        <v>2464</v>
      </c>
      <c r="AI12" s="550" t="s">
        <v>2465</v>
      </c>
      <c r="AJ12" s="550" t="s">
        <v>2466</v>
      </c>
      <c r="AK12" s="550" t="s">
        <v>2467</v>
      </c>
      <c r="AL12" s="550" t="s">
        <v>2468</v>
      </c>
      <c r="AM12" s="550" t="s">
        <v>2469</v>
      </c>
      <c r="AN12" s="550" t="s">
        <v>2470</v>
      </c>
      <c r="AO12" s="550" t="s">
        <v>2471</v>
      </c>
      <c r="AP12" s="551" t="s">
        <v>2472</v>
      </c>
      <c r="AQ12" s="337" t="s">
        <v>2473</v>
      </c>
      <c r="AR12" s="3125"/>
    </row>
    <row r="13" spans="1:44" ht="15.75" customHeight="1" thickTop="1" thickBot="1">
      <c r="A13" s="171"/>
      <c r="B13" s="461"/>
      <c r="C13" s="1625"/>
      <c r="D13" s="1625"/>
      <c r="E13" s="1625"/>
      <c r="F13" s="1625"/>
      <c r="G13" s="1625"/>
      <c r="H13" s="1711"/>
      <c r="I13" s="1711"/>
      <c r="J13" s="1711"/>
      <c r="K13" s="1711"/>
      <c r="L13" s="1711"/>
      <c r="M13" s="171"/>
      <c r="N13" s="198"/>
      <c r="O13" s="171"/>
      <c r="P13" s="171"/>
      <c r="Q13" s="171"/>
      <c r="R13" s="3161"/>
      <c r="S13" s="220"/>
      <c r="T13" s="3160"/>
      <c r="U13" s="207"/>
      <c r="V13" s="207"/>
      <c r="W13" s="207"/>
      <c r="X13" s="207"/>
      <c r="Y13" s="207"/>
      <c r="Z13" s="207"/>
      <c r="AA13" s="207"/>
      <c r="AB13" s="207"/>
      <c r="AC13" s="207"/>
      <c r="AD13" s="207"/>
      <c r="AE13" s="3160"/>
      <c r="AF13" s="3125"/>
      <c r="AG13" s="461"/>
      <c r="AH13" s="61"/>
      <c r="AI13" s="61"/>
      <c r="AJ13" s="61"/>
      <c r="AK13" s="61"/>
      <c r="AL13" s="61"/>
      <c r="AM13" s="461"/>
      <c r="AN13" s="461"/>
      <c r="AO13" s="461"/>
      <c r="AP13" s="461"/>
      <c r="AQ13" s="461"/>
      <c r="AR13" s="3125"/>
    </row>
    <row r="14" spans="1:44" ht="15.75" customHeight="1" thickTop="1" thickBot="1">
      <c r="A14" s="171"/>
      <c r="B14" s="319" t="s">
        <v>2474</v>
      </c>
      <c r="C14" s="1559"/>
      <c r="D14" s="1559"/>
      <c r="E14" s="1559"/>
      <c r="F14" s="1559"/>
      <c r="G14" s="1559"/>
      <c r="H14" s="1559"/>
      <c r="I14" s="1559"/>
      <c r="J14" s="1559"/>
      <c r="K14" s="1559"/>
      <c r="L14" s="1559"/>
      <c r="M14" s="171"/>
      <c r="N14" s="198"/>
      <c r="O14" s="171"/>
      <c r="P14" s="171"/>
      <c r="Q14" s="171"/>
      <c r="R14" s="3161"/>
      <c r="S14" s="220"/>
      <c r="T14" s="3160"/>
      <c r="U14" s="207"/>
      <c r="V14" s="207"/>
      <c r="W14" s="207"/>
      <c r="X14" s="207"/>
      <c r="Y14" s="207"/>
      <c r="Z14" s="207"/>
      <c r="AA14" s="207"/>
      <c r="AB14" s="207"/>
      <c r="AC14" s="207"/>
      <c r="AD14" s="207"/>
      <c r="AE14" s="3160"/>
      <c r="AF14" s="3125"/>
      <c r="AG14" s="319" t="s">
        <v>2474</v>
      </c>
      <c r="AH14" s="81"/>
      <c r="AI14" s="81"/>
      <c r="AJ14" s="81"/>
      <c r="AK14" s="81"/>
      <c r="AL14" s="81"/>
      <c r="AM14" s="81"/>
      <c r="AN14" s="81"/>
      <c r="AO14" s="81"/>
      <c r="AP14" s="81"/>
      <c r="AQ14" s="81"/>
      <c r="AR14" s="3125"/>
    </row>
    <row r="15" spans="1:44" ht="15.75" customHeight="1" thickTop="1" thickBot="1">
      <c r="A15" s="2394" t="s">
        <v>686</v>
      </c>
      <c r="B15" s="2562" t="s">
        <v>2438</v>
      </c>
      <c r="C15" s="2563">
        <v>0</v>
      </c>
      <c r="D15" s="2564">
        <v>0</v>
      </c>
      <c r="E15" s="915">
        <f>IFERROR(SUM(C15:D15),0)</f>
        <v>0</v>
      </c>
      <c r="F15" s="2564">
        <v>0</v>
      </c>
      <c r="G15" s="915">
        <f>IFERROR(IF(OR(D15=0,F15=0),0,D15/(F15/1000)),0)</f>
        <v>0</v>
      </c>
      <c r="H15" s="2564">
        <v>0</v>
      </c>
      <c r="I15" s="2564">
        <v>0</v>
      </c>
      <c r="J15" s="2564">
        <v>0</v>
      </c>
      <c r="K15" s="2564">
        <v>0</v>
      </c>
      <c r="L15" s="341">
        <f>IFERROR( J15 / F15,0)</f>
        <v>0</v>
      </c>
      <c r="M15" s="171"/>
      <c r="N15" s="300" t="s">
        <v>2475</v>
      </c>
      <c r="O15" s="171"/>
      <c r="P15" s="301"/>
      <c r="Q15" s="171"/>
      <c r="R15" s="3161"/>
      <c r="S15" s="220">
        <f xml:space="preserve"> IF( SUM( U15:AD15 ) = 0, 0,$U$4 )</f>
        <v>0</v>
      </c>
      <c r="T15" s="3160"/>
      <c r="U15" s="221">
        <f t="shared" ref="U15" si="8" xml:space="preserve"> IF( ISNUMBER( C15 ), 0, 1 )</f>
        <v>0</v>
      </c>
      <c r="V15" s="221">
        <f t="shared" ref="V15" si="9" xml:space="preserve"> IF( ISNUMBER( D15 ), 0, 1 )</f>
        <v>0</v>
      </c>
      <c r="W15" s="207"/>
      <c r="X15" s="221">
        <f t="shared" ref="X15" si="10" xml:space="preserve"> IF( ISNUMBER( F15 ), 0, 1 )</f>
        <v>0</v>
      </c>
      <c r="Y15" s="207"/>
      <c r="Z15" s="221">
        <f t="shared" ref="Z15" si="11" xml:space="preserve"> IF( ISNUMBER( H15 ), 0, 1 )</f>
        <v>0</v>
      </c>
      <c r="AA15" s="221">
        <f t="shared" ref="AA15" si="12" xml:space="preserve"> IF( ISNUMBER( I15 ), 0, 1 )</f>
        <v>0</v>
      </c>
      <c r="AB15" s="207"/>
      <c r="AC15" s="221">
        <f t="shared" ref="AC15" si="13" xml:space="preserve"> IF( ISNUMBER( K15 ), 0, 1 )</f>
        <v>0</v>
      </c>
      <c r="AD15" s="207"/>
      <c r="AE15" s="3160"/>
      <c r="AF15" s="3125"/>
      <c r="AG15" s="2935" t="s">
        <v>2438</v>
      </c>
      <c r="AH15" s="340" t="s">
        <v>2476</v>
      </c>
      <c r="AI15" s="340" t="s">
        <v>2477</v>
      </c>
      <c r="AJ15" s="298" t="s">
        <v>2478</v>
      </c>
      <c r="AK15" s="340" t="s">
        <v>2479</v>
      </c>
      <c r="AL15" s="298" t="s">
        <v>2480</v>
      </c>
      <c r="AM15" s="340" t="s">
        <v>2481</v>
      </c>
      <c r="AN15" s="340" t="s">
        <v>2482</v>
      </c>
      <c r="AO15" s="1156" t="s">
        <v>2483</v>
      </c>
      <c r="AP15" s="340" t="s">
        <v>2484</v>
      </c>
      <c r="AQ15" s="341" t="s">
        <v>2485</v>
      </c>
      <c r="AR15" s="3125"/>
    </row>
    <row r="16" spans="1:44" ht="15.75" customHeight="1" thickTop="1" thickBot="1">
      <c r="A16" s="171"/>
      <c r="B16" s="461"/>
      <c r="C16" s="1625"/>
      <c r="D16" s="1625"/>
      <c r="E16" s="1625"/>
      <c r="F16" s="1625"/>
      <c r="G16" s="1625"/>
      <c r="H16" s="1625"/>
      <c r="I16" s="1625"/>
      <c r="J16" s="1625"/>
      <c r="K16" s="1625"/>
      <c r="L16" s="1625"/>
      <c r="M16" s="171"/>
      <c r="N16" s="198"/>
      <c r="O16" s="171"/>
      <c r="P16" s="171"/>
      <c r="Q16" s="171"/>
      <c r="R16" s="3161"/>
      <c r="S16" s="220"/>
      <c r="T16" s="3160"/>
      <c r="U16" s="207"/>
      <c r="V16" s="207"/>
      <c r="W16" s="207"/>
      <c r="X16" s="207"/>
      <c r="Y16" s="207"/>
      <c r="Z16" s="207"/>
      <c r="AA16" s="207"/>
      <c r="AB16" s="207"/>
      <c r="AC16" s="207"/>
      <c r="AD16" s="207"/>
      <c r="AE16" s="3160"/>
      <c r="AF16" s="3125"/>
      <c r="AG16" s="461"/>
      <c r="AH16" s="61"/>
      <c r="AI16" s="61"/>
      <c r="AJ16" s="61"/>
      <c r="AK16" s="61"/>
      <c r="AL16" s="61"/>
      <c r="AM16" s="61"/>
      <c r="AN16" s="61"/>
      <c r="AO16" s="61"/>
      <c r="AP16" s="61"/>
      <c r="AQ16" s="61"/>
      <c r="AR16" s="3125"/>
    </row>
    <row r="17" spans="1:43" ht="15.75" customHeight="1" thickTop="1" thickBot="1">
      <c r="A17" s="2394" t="s">
        <v>784</v>
      </c>
      <c r="B17" s="2935" t="s">
        <v>2486</v>
      </c>
      <c r="C17" s="915">
        <f>IFERROR(C12+C15,0)</f>
        <v>0</v>
      </c>
      <c r="D17" s="915">
        <f>IFERROR(D12+D15,0)</f>
        <v>0</v>
      </c>
      <c r="E17" s="915">
        <f>IFERROR(E12+E15,0)</f>
        <v>0</v>
      </c>
      <c r="F17" s="915">
        <f>IFERROR(F12+F15,0)</f>
        <v>0</v>
      </c>
      <c r="G17" s="915">
        <f>IFERROR(IF(OR(D17=0,F17=0),0,D17/(F17/1000)),0)</f>
        <v>0</v>
      </c>
      <c r="H17" s="915">
        <f>IFERROR(H12+H15,0)</f>
        <v>0</v>
      </c>
      <c r="I17" s="915">
        <f>IFERROR(I12+I15,0)</f>
        <v>0</v>
      </c>
      <c r="J17" s="915">
        <f>IFERROR(H17-I17,0)</f>
        <v>0</v>
      </c>
      <c r="K17" s="1712">
        <f>IFERROR(K12+K15,0)</f>
        <v>0</v>
      </c>
      <c r="L17" s="553">
        <f>IFERROR(L12 + L15,0)</f>
        <v>0</v>
      </c>
      <c r="M17" s="171"/>
      <c r="N17" s="300" t="s">
        <v>2487</v>
      </c>
      <c r="O17" s="171"/>
      <c r="P17" s="301"/>
      <c r="Q17" s="171"/>
      <c r="R17" s="3161"/>
      <c r="S17" s="220"/>
      <c r="T17" s="3160"/>
      <c r="U17" s="207"/>
      <c r="V17" s="207"/>
      <c r="W17" s="207"/>
      <c r="X17" s="207"/>
      <c r="Y17" s="207"/>
      <c r="Z17" s="207"/>
      <c r="AA17" s="207"/>
      <c r="AB17" s="207"/>
      <c r="AC17" s="207"/>
      <c r="AD17" s="207"/>
      <c r="AE17" s="3160"/>
      <c r="AF17" s="3125"/>
      <c r="AG17" s="2935" t="s">
        <v>2486</v>
      </c>
      <c r="AH17" s="298" t="s">
        <v>2488</v>
      </c>
      <c r="AI17" s="298" t="s">
        <v>2489</v>
      </c>
      <c r="AJ17" s="298" t="s">
        <v>2490</v>
      </c>
      <c r="AK17" s="298" t="s">
        <v>2491</v>
      </c>
      <c r="AL17" s="298" t="s">
        <v>2492</v>
      </c>
      <c r="AM17" s="298" t="s">
        <v>2493</v>
      </c>
      <c r="AN17" s="298" t="s">
        <v>2494</v>
      </c>
      <c r="AO17" s="298" t="s">
        <v>2495</v>
      </c>
      <c r="AP17" s="552" t="s">
        <v>2496</v>
      </c>
      <c r="AQ17" s="553" t="s">
        <v>2497</v>
      </c>
    </row>
    <row r="18" spans="1:43" ht="16" thickTop="1">
      <c r="A18" s="171"/>
      <c r="B18" s="171"/>
      <c r="C18" s="171"/>
      <c r="D18" s="171"/>
      <c r="E18" s="171"/>
      <c r="F18" s="171"/>
      <c r="G18" s="171"/>
      <c r="H18" s="171"/>
      <c r="I18" s="171"/>
      <c r="J18" s="171"/>
      <c r="K18" s="171"/>
      <c r="L18" s="171"/>
      <c r="M18" s="171"/>
      <c r="N18" s="171"/>
      <c r="O18" s="171"/>
      <c r="P18" s="3125"/>
      <c r="Q18" s="2394" t="s">
        <v>826</v>
      </c>
      <c r="R18" s="3125"/>
      <c r="S18" s="220"/>
      <c r="T18" s="3155"/>
      <c r="U18" s="207"/>
      <c r="V18" s="207"/>
      <c r="W18" s="207"/>
      <c r="X18" s="207"/>
      <c r="Y18" s="207"/>
      <c r="Z18" s="207"/>
      <c r="AA18" s="207"/>
      <c r="AB18" s="207"/>
      <c r="AC18" s="207"/>
      <c r="AD18" s="207"/>
      <c r="AE18" s="3155"/>
      <c r="AF18" s="3125"/>
      <c r="AG18" s="3125"/>
      <c r="AH18" s="3125"/>
      <c r="AI18" s="3125"/>
      <c r="AJ18" s="3125"/>
      <c r="AK18" s="3125"/>
      <c r="AL18" s="3125"/>
      <c r="AM18" s="3125"/>
      <c r="AN18" s="3125"/>
      <c r="AO18" s="3125"/>
      <c r="AP18" s="3125"/>
      <c r="AQ18" s="2854" t="s">
        <v>827</v>
      </c>
    </row>
    <row r="19" spans="1:43" ht="15.5">
      <c r="A19" s="171"/>
      <c r="B19" s="171"/>
      <c r="C19" s="171"/>
      <c r="D19" s="171"/>
      <c r="E19" s="171"/>
      <c r="F19" s="171"/>
      <c r="G19" s="171"/>
      <c r="H19" s="171"/>
      <c r="I19" s="171"/>
      <c r="J19" s="171"/>
      <c r="K19" s="171"/>
      <c r="L19" s="171"/>
      <c r="M19" s="171"/>
      <c r="N19" s="171"/>
      <c r="O19" s="171"/>
      <c r="P19" s="171"/>
      <c r="Q19" s="171"/>
      <c r="R19" s="3125"/>
      <c r="S19" s="220"/>
      <c r="T19" s="3155"/>
      <c r="U19" s="207"/>
      <c r="V19" s="207"/>
      <c r="W19" s="207"/>
      <c r="X19" s="207"/>
      <c r="Y19" s="207"/>
      <c r="Z19" s="207"/>
      <c r="AA19" s="207"/>
      <c r="AB19" s="207"/>
      <c r="AC19" s="207"/>
      <c r="AD19" s="207"/>
      <c r="AE19" s="3155"/>
      <c r="AF19" s="3125"/>
      <c r="AG19" s="3125"/>
      <c r="AH19" s="3125"/>
      <c r="AI19" s="3125"/>
      <c r="AJ19" s="3125"/>
      <c r="AK19" s="3125"/>
      <c r="AL19" s="3125"/>
      <c r="AM19" s="3125"/>
      <c r="AN19" s="3125"/>
      <c r="AO19" s="3125"/>
      <c r="AP19" s="3125"/>
      <c r="AQ19" s="3125"/>
    </row>
    <row r="20" spans="1:43" ht="15.5">
      <c r="A20" s="171"/>
      <c r="B20" s="171"/>
      <c r="C20" s="171"/>
      <c r="D20" s="171"/>
      <c r="E20" s="171"/>
      <c r="F20" s="171"/>
      <c r="G20" s="171"/>
      <c r="H20" s="171"/>
      <c r="I20" s="171"/>
      <c r="J20" s="171"/>
      <c r="K20" s="171"/>
      <c r="L20" s="171"/>
      <c r="M20" s="171"/>
      <c r="N20" s="171"/>
      <c r="O20" s="171"/>
      <c r="P20" s="171"/>
      <c r="Q20" s="171"/>
      <c r="R20" s="3125"/>
      <c r="S20" s="220"/>
      <c r="T20" s="3155"/>
      <c r="U20" s="3155"/>
      <c r="V20" s="3155"/>
      <c r="W20" s="3155"/>
      <c r="X20" s="3155"/>
      <c r="Y20" s="3155"/>
      <c r="Z20" s="3157"/>
      <c r="AA20" s="3157"/>
      <c r="AB20" s="3157"/>
      <c r="AC20" s="3158"/>
      <c r="AD20" s="3158"/>
      <c r="AE20" s="3155"/>
      <c r="AF20" s="3125"/>
      <c r="AG20" s="3125"/>
      <c r="AH20" s="3125"/>
      <c r="AI20" s="3125"/>
      <c r="AJ20" s="3125"/>
      <c r="AK20" s="3125"/>
      <c r="AL20" s="3125"/>
      <c r="AM20" s="3125"/>
      <c r="AN20" s="3125"/>
      <c r="AO20" s="3125"/>
      <c r="AP20" s="3125"/>
      <c r="AQ20" s="3125"/>
    </row>
    <row r="21" spans="1:43" ht="15.5">
      <c r="A21" s="171"/>
      <c r="B21" s="171"/>
      <c r="C21" s="171"/>
      <c r="D21" s="171"/>
      <c r="E21" s="171"/>
      <c r="F21" s="171"/>
      <c r="G21" s="171"/>
      <c r="H21" s="171"/>
      <c r="I21" s="171"/>
      <c r="J21" s="171"/>
      <c r="K21" s="171"/>
      <c r="L21" s="171"/>
      <c r="M21" s="171"/>
      <c r="N21" s="171"/>
      <c r="O21" s="171"/>
      <c r="P21" s="171"/>
      <c r="Q21" s="171"/>
      <c r="R21" s="3125"/>
      <c r="S21" s="220"/>
      <c r="T21" s="3155"/>
      <c r="U21" s="3125"/>
      <c r="V21" s="3125"/>
      <c r="W21" s="3125"/>
      <c r="X21" s="3125"/>
      <c r="Y21" s="3125"/>
      <c r="Z21" s="3125"/>
      <c r="AA21" s="3125"/>
      <c r="AB21" s="3125"/>
      <c r="AC21" s="3125"/>
      <c r="AD21" s="3125"/>
      <c r="AE21" s="3155"/>
      <c r="AF21" s="3125"/>
      <c r="AG21" s="3125"/>
      <c r="AH21" s="3125"/>
      <c r="AI21" s="3125"/>
      <c r="AJ21" s="3125"/>
      <c r="AK21" s="3125"/>
      <c r="AL21" s="3125"/>
      <c r="AM21" s="3125"/>
      <c r="AN21" s="3125"/>
      <c r="AO21" s="3125"/>
      <c r="AP21" s="3125"/>
      <c r="AQ21" s="3125"/>
    </row>
    <row r="22" spans="1:43" ht="15.5">
      <c r="A22" s="171"/>
      <c r="B22" s="171"/>
      <c r="C22" s="171"/>
      <c r="D22" s="171"/>
      <c r="E22" s="171"/>
      <c r="F22" s="171"/>
      <c r="G22" s="171"/>
      <c r="H22" s="171"/>
      <c r="I22" s="171"/>
      <c r="J22" s="171"/>
      <c r="K22" s="171"/>
      <c r="L22" s="171"/>
      <c r="M22" s="171"/>
      <c r="N22" s="171"/>
      <c r="O22" s="171"/>
      <c r="P22" s="171"/>
      <c r="Q22" s="171"/>
      <c r="R22" s="3125"/>
      <c r="S22" s="220"/>
      <c r="T22" s="3155"/>
      <c r="U22" s="3125"/>
      <c r="V22" s="3125"/>
      <c r="W22" s="3125"/>
      <c r="X22" s="3125"/>
      <c r="Y22" s="3125"/>
      <c r="Z22" s="3125"/>
      <c r="AA22" s="3125"/>
      <c r="AB22" s="3125"/>
      <c r="AC22" s="3125"/>
      <c r="AD22" s="3125"/>
      <c r="AE22" s="3155"/>
      <c r="AF22" s="3125"/>
      <c r="AG22" s="3125"/>
      <c r="AH22" s="3125"/>
      <c r="AI22" s="3125"/>
      <c r="AJ22" s="3125"/>
      <c r="AK22" s="3125"/>
      <c r="AL22" s="3125"/>
      <c r="AM22" s="3125"/>
      <c r="AN22" s="3125"/>
      <c r="AO22" s="3125"/>
      <c r="AP22" s="3125"/>
      <c r="AQ22" s="3125"/>
    </row>
    <row r="23" spans="1:43" ht="15.5">
      <c r="A23" s="171"/>
      <c r="B23" s="171"/>
      <c r="C23" s="171"/>
      <c r="D23" s="171"/>
      <c r="E23" s="171"/>
      <c r="F23" s="171"/>
      <c r="G23" s="171"/>
      <c r="H23" s="171"/>
      <c r="I23" s="171"/>
      <c r="J23" s="171"/>
      <c r="K23" s="171"/>
      <c r="L23" s="171"/>
      <c r="M23" s="171"/>
      <c r="N23" s="171"/>
      <c r="O23" s="171"/>
      <c r="P23" s="171"/>
      <c r="Q23" s="171"/>
      <c r="R23" s="3125"/>
      <c r="S23" s="220"/>
      <c r="T23" s="3155"/>
      <c r="U23" s="3155"/>
      <c r="V23" s="3155"/>
      <c r="W23" s="3155"/>
      <c r="X23" s="3155"/>
      <c r="Y23" s="3155"/>
      <c r="Z23" s="3125"/>
      <c r="AA23" s="3125"/>
      <c r="AB23" s="3125"/>
      <c r="AC23" s="3125"/>
      <c r="AD23" s="3125"/>
      <c r="AE23" s="3155"/>
      <c r="AF23" s="3125"/>
      <c r="AG23" s="3125"/>
      <c r="AH23" s="3125"/>
      <c r="AI23" s="3125"/>
      <c r="AJ23" s="3125"/>
      <c r="AK23" s="3125"/>
      <c r="AL23" s="3125"/>
      <c r="AM23" s="3125"/>
      <c r="AN23" s="3125"/>
      <c r="AO23" s="3125"/>
      <c r="AP23" s="3125"/>
      <c r="AQ23" s="3125"/>
    </row>
    <row r="24" spans="1:43" ht="15.5">
      <c r="A24" s="171"/>
      <c r="B24" s="171"/>
      <c r="C24" s="171"/>
      <c r="D24" s="171"/>
      <c r="E24" s="171"/>
      <c r="F24" s="171"/>
      <c r="G24" s="171"/>
      <c r="H24" s="171"/>
      <c r="I24" s="171"/>
      <c r="J24" s="171"/>
      <c r="K24" s="171"/>
      <c r="L24" s="171"/>
      <c r="M24" s="171"/>
      <c r="N24" s="171"/>
      <c r="O24" s="171"/>
      <c r="P24" s="171"/>
      <c r="Q24" s="171"/>
      <c r="R24" s="3125"/>
      <c r="S24" s="220"/>
      <c r="T24" s="3155"/>
      <c r="U24" s="3155"/>
      <c r="V24" s="3155"/>
      <c r="W24" s="3155"/>
      <c r="X24" s="3155"/>
      <c r="Y24" s="3155"/>
      <c r="Z24" s="207"/>
      <c r="AA24" s="207"/>
      <c r="AB24" s="207"/>
      <c r="AC24" s="207"/>
      <c r="AD24" s="207"/>
      <c r="AE24" s="3155"/>
      <c r="AF24" s="3125"/>
      <c r="AG24" s="3125"/>
      <c r="AH24" s="3125"/>
      <c r="AI24" s="3125"/>
      <c r="AJ24" s="3125"/>
      <c r="AK24" s="3125"/>
      <c r="AL24" s="3125"/>
      <c r="AM24" s="3125"/>
      <c r="AN24" s="3125"/>
      <c r="AO24" s="3125"/>
      <c r="AP24" s="3125"/>
      <c r="AQ24" s="3125"/>
    </row>
    <row r="25" spans="1:43" ht="15.5">
      <c r="A25" s="171"/>
      <c r="B25" s="171"/>
      <c r="C25" s="171"/>
      <c r="D25" s="171"/>
      <c r="E25" s="171"/>
      <c r="F25" s="171"/>
      <c r="G25" s="171"/>
      <c r="H25" s="171"/>
      <c r="I25" s="171"/>
      <c r="J25" s="171"/>
      <c r="K25" s="171"/>
      <c r="L25" s="171"/>
      <c r="M25" s="171"/>
      <c r="N25" s="171"/>
      <c r="O25" s="171"/>
      <c r="P25" s="171"/>
      <c r="Q25" s="171"/>
      <c r="R25" s="3125"/>
      <c r="S25" s="220"/>
      <c r="T25" s="3155"/>
      <c r="U25" s="3155"/>
      <c r="V25" s="3155"/>
      <c r="W25" s="3155"/>
      <c r="X25" s="3155"/>
      <c r="Y25" s="3155"/>
      <c r="Z25" s="207"/>
      <c r="AA25" s="207"/>
      <c r="AB25" s="207"/>
      <c r="AC25" s="207"/>
      <c r="AD25" s="207"/>
      <c r="AE25" s="3155"/>
      <c r="AF25" s="3125"/>
      <c r="AG25" s="3125"/>
      <c r="AH25" s="3125"/>
      <c r="AI25" s="3125"/>
      <c r="AJ25" s="3125"/>
      <c r="AK25" s="3125"/>
      <c r="AL25" s="3125"/>
      <c r="AM25" s="3125"/>
      <c r="AN25" s="3125"/>
      <c r="AO25" s="3125"/>
      <c r="AP25" s="3125"/>
      <c r="AQ25" s="3125"/>
    </row>
    <row r="26" spans="1:43" ht="15.5">
      <c r="A26" s="171"/>
      <c r="B26" s="171"/>
      <c r="C26" s="171"/>
      <c r="D26" s="171"/>
      <c r="E26" s="171"/>
      <c r="F26" s="171"/>
      <c r="G26" s="171"/>
      <c r="H26" s="171"/>
      <c r="I26" s="171"/>
      <c r="J26" s="171"/>
      <c r="K26" s="171"/>
      <c r="L26" s="171"/>
      <c r="M26" s="171"/>
      <c r="N26" s="171"/>
      <c r="O26" s="171"/>
      <c r="P26" s="171"/>
      <c r="Q26" s="171"/>
      <c r="R26" s="3125"/>
      <c r="S26" s="314"/>
      <c r="T26" s="3155"/>
      <c r="U26" s="3155"/>
      <c r="V26" s="3155"/>
      <c r="W26" s="3155"/>
      <c r="X26" s="3155"/>
      <c r="Y26" s="3155"/>
      <c r="Z26" s="207"/>
      <c r="AA26" s="207"/>
      <c r="AB26" s="207"/>
      <c r="AC26" s="207"/>
      <c r="AD26" s="207"/>
      <c r="AE26" s="3155"/>
      <c r="AF26" s="3125"/>
      <c r="AG26" s="3125"/>
      <c r="AH26" s="3125"/>
      <c r="AI26" s="3125"/>
      <c r="AJ26" s="3125"/>
      <c r="AK26" s="3125"/>
      <c r="AL26" s="3125"/>
      <c r="AM26" s="3125"/>
      <c r="AN26" s="3125"/>
      <c r="AO26" s="3125"/>
      <c r="AP26" s="3125"/>
      <c r="AQ26" s="3125"/>
    </row>
    <row r="27" spans="1:43" ht="15.5">
      <c r="A27" s="171"/>
      <c r="B27" s="171"/>
      <c r="C27" s="171"/>
      <c r="D27" s="171"/>
      <c r="E27" s="171"/>
      <c r="F27" s="171"/>
      <c r="G27" s="171"/>
      <c r="H27" s="171"/>
      <c r="I27" s="171"/>
      <c r="J27" s="171"/>
      <c r="K27" s="171"/>
      <c r="L27" s="171"/>
      <c r="M27" s="171"/>
      <c r="N27" s="171"/>
      <c r="O27" s="171"/>
      <c r="P27" s="171"/>
      <c r="Q27" s="171"/>
      <c r="R27" s="3125"/>
      <c r="S27" s="314"/>
      <c r="T27" s="3155"/>
      <c r="U27" s="3155"/>
      <c r="V27" s="3155"/>
      <c r="W27" s="3155"/>
      <c r="X27" s="3155"/>
      <c r="Y27" s="3155"/>
      <c r="Z27" s="207"/>
      <c r="AA27" s="207"/>
      <c r="AB27" s="207"/>
      <c r="AC27" s="207"/>
      <c r="AD27" s="207"/>
      <c r="AE27" s="3155"/>
      <c r="AF27" s="3125"/>
      <c r="AG27" s="3125"/>
      <c r="AH27" s="3125"/>
      <c r="AI27" s="3125"/>
      <c r="AJ27" s="3125"/>
      <c r="AK27" s="3125"/>
      <c r="AL27" s="3125"/>
      <c r="AM27" s="3125"/>
      <c r="AN27" s="3125"/>
      <c r="AO27" s="3125"/>
      <c r="AP27" s="3125"/>
      <c r="AQ27" s="3125"/>
    </row>
    <row r="28" spans="1:43" ht="15.5">
      <c r="A28" s="171"/>
      <c r="B28" s="171"/>
      <c r="C28" s="171"/>
      <c r="D28" s="171"/>
      <c r="E28" s="171"/>
      <c r="F28" s="171"/>
      <c r="G28" s="171"/>
      <c r="H28" s="171"/>
      <c r="I28" s="171"/>
      <c r="J28" s="171"/>
      <c r="K28" s="171"/>
      <c r="L28" s="171"/>
      <c r="M28" s="171"/>
      <c r="N28" s="171"/>
      <c r="O28" s="171"/>
      <c r="P28" s="171"/>
      <c r="Q28" s="171"/>
      <c r="R28" s="3125"/>
      <c r="S28" s="314"/>
      <c r="T28" s="3155"/>
      <c r="U28" s="3155"/>
      <c r="V28" s="3155"/>
      <c r="W28" s="3155"/>
      <c r="X28" s="3155"/>
      <c r="Y28" s="3155"/>
      <c r="Z28" s="207"/>
      <c r="AA28" s="207"/>
      <c r="AB28" s="207"/>
      <c r="AC28" s="207"/>
      <c r="AD28" s="207"/>
      <c r="AE28" s="3155"/>
      <c r="AF28" s="3125"/>
      <c r="AG28" s="3125"/>
      <c r="AH28" s="3125"/>
      <c r="AI28" s="3125"/>
      <c r="AJ28" s="3125"/>
      <c r="AK28" s="3125"/>
      <c r="AL28" s="3125"/>
      <c r="AM28" s="3125"/>
      <c r="AN28" s="3125"/>
      <c r="AO28" s="3125"/>
      <c r="AP28" s="3125"/>
      <c r="AQ28" s="3125"/>
    </row>
    <row r="29" spans="1:43" ht="15.5">
      <c r="A29" s="171"/>
      <c r="B29" s="171"/>
      <c r="C29" s="171"/>
      <c r="D29" s="171"/>
      <c r="E29" s="171"/>
      <c r="F29" s="171"/>
      <c r="G29" s="171"/>
      <c r="H29" s="171"/>
      <c r="I29" s="171"/>
      <c r="J29" s="171"/>
      <c r="K29" s="171"/>
      <c r="L29" s="171"/>
      <c r="M29" s="171"/>
      <c r="N29" s="171"/>
      <c r="O29" s="171"/>
      <c r="P29" s="171"/>
      <c r="Q29" s="171"/>
      <c r="R29" s="3155"/>
      <c r="S29" s="314"/>
      <c r="T29" s="3155"/>
      <c r="U29" s="3155"/>
      <c r="V29" s="3155"/>
      <c r="W29" s="3155"/>
      <c r="X29" s="3155"/>
      <c r="Y29" s="3155"/>
      <c r="Z29" s="207"/>
      <c r="AA29" s="207"/>
      <c r="AB29" s="207"/>
      <c r="AC29" s="207"/>
      <c r="AD29" s="207"/>
      <c r="AE29" s="3155"/>
      <c r="AF29" s="3125"/>
      <c r="AG29" s="3125"/>
      <c r="AH29" s="3125"/>
      <c r="AI29" s="3125"/>
      <c r="AJ29" s="3125"/>
      <c r="AK29" s="3125"/>
      <c r="AL29" s="3125"/>
      <c r="AM29" s="3125"/>
      <c r="AN29" s="3125"/>
      <c r="AO29" s="3125"/>
      <c r="AP29" s="3125"/>
      <c r="AQ29" s="312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88"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topLeftCell="B1" workbookViewId="0"/>
  </sheetViews>
  <sheetFormatPr defaultColWidth="8.58203125" defaultRowHeight="14"/>
  <cols>
    <col min="1" max="1" width="11.5" style="189" hidden="1" customWidth="1"/>
    <col min="2" max="2" width="30.6640625" style="189" bestFit="1" customWidth="1"/>
    <col min="3" max="3" width="10.1640625" style="189" bestFit="1" customWidth="1"/>
    <col min="4" max="5" width="8.08203125" style="189" bestFit="1" customWidth="1"/>
    <col min="6" max="6" width="11.58203125" style="189" bestFit="1" customWidth="1"/>
    <col min="7" max="7" width="21.1640625" style="189" customWidth="1"/>
    <col min="8" max="8" width="15.1640625" style="189" customWidth="1"/>
    <col min="9" max="9" width="19.58203125" style="189" customWidth="1"/>
    <col min="10" max="10" width="18.6640625" style="189" customWidth="1"/>
    <col min="11" max="11" width="8.6640625" style="189" customWidth="1"/>
    <col min="12" max="12" width="23.1640625" style="189" customWidth="1"/>
    <col min="13" max="13" width="1.1640625" style="189" customWidth="1"/>
    <col min="14" max="14" width="9.5" style="189" bestFit="1" customWidth="1"/>
    <col min="15" max="15" width="1.58203125" style="189" customWidth="1"/>
    <col min="16" max="16" width="25.58203125" style="189" customWidth="1"/>
    <col min="17" max="17" width="9" style="189" hidden="1" customWidth="1"/>
    <col min="18" max="18" width="1.58203125" style="189" customWidth="1"/>
    <col min="19" max="19" width="20.1640625" style="189" bestFit="1" customWidth="1"/>
    <col min="20" max="20" width="1.58203125" style="200" customWidth="1"/>
    <col min="21" max="21" width="20.1640625" style="200" hidden="1" customWidth="1"/>
    <col min="22" max="22" width="1.58203125" style="200" hidden="1" customWidth="1"/>
    <col min="23" max="23" width="5.6640625" style="200" hidden="1" customWidth="1"/>
    <col min="24" max="24" width="1.58203125" style="200" hidden="1" customWidth="1"/>
    <col min="25" max="25" width="5.6640625" style="200" hidden="1" customWidth="1"/>
    <col min="26" max="27" width="1.58203125" style="200" hidden="1" customWidth="1"/>
    <col min="28" max="28" width="5.6640625" style="200" hidden="1" customWidth="1"/>
    <col min="29" max="31" width="1.58203125" style="200" hidden="1" customWidth="1"/>
    <col min="32" max="32" width="1.58203125" style="189" customWidth="1"/>
    <col min="33" max="33" width="30.6640625" style="189" bestFit="1" customWidth="1"/>
    <col min="34" max="34" width="14.1640625" style="189" bestFit="1" customWidth="1"/>
    <col min="35" max="35" width="13.6640625" style="189" bestFit="1" customWidth="1"/>
    <col min="36" max="36" width="13.08203125" style="189" bestFit="1" customWidth="1"/>
    <col min="37" max="37" width="12.58203125" style="189" bestFit="1" customWidth="1"/>
    <col min="38" max="39" width="15.08203125" style="189" customWidth="1"/>
    <col min="40" max="40" width="14.1640625" style="189" bestFit="1" customWidth="1"/>
    <col min="41" max="41" width="15.58203125" style="189" bestFit="1" customWidth="1"/>
    <col min="42" max="42" width="14.6640625" style="189" bestFit="1" customWidth="1"/>
    <col min="43" max="43" width="15.58203125" style="189" bestFit="1" customWidth="1"/>
    <col min="44" max="44" width="1.58203125" style="189" customWidth="1"/>
    <col min="45" max="16384" width="8.58203125" style="189"/>
  </cols>
  <sheetData>
    <row r="1" spans="1:47" s="315" customFormat="1" ht="30" customHeight="1">
      <c r="B1" s="3319" t="s">
        <v>2498</v>
      </c>
      <c r="C1" s="3319"/>
      <c r="D1" s="3319"/>
      <c r="E1" s="3319"/>
      <c r="F1" s="3319"/>
      <c r="G1" s="3319"/>
      <c r="H1" s="3319"/>
      <c r="I1" s="3319"/>
      <c r="J1" s="446"/>
      <c r="K1" s="446"/>
      <c r="L1" s="446"/>
      <c r="M1" s="446"/>
      <c r="N1" s="418"/>
      <c r="R1" s="271"/>
      <c r="S1" s="197"/>
      <c r="T1" s="3160"/>
      <c r="U1" s="3155"/>
      <c r="V1" s="3155"/>
      <c r="W1" s="3155"/>
      <c r="X1" s="3155"/>
      <c r="Y1" s="3155"/>
      <c r="Z1" s="3155"/>
      <c r="AA1" s="3155"/>
      <c r="AB1" s="3155"/>
      <c r="AC1" s="3155"/>
      <c r="AD1" s="3155"/>
      <c r="AE1" s="3160"/>
      <c r="AG1" s="3319" t="s">
        <v>667</v>
      </c>
      <c r="AH1" s="3319"/>
      <c r="AI1" s="3319"/>
      <c r="AJ1" s="3319"/>
      <c r="AK1" s="3319"/>
      <c r="AL1" s="3319"/>
      <c r="AM1" s="3319"/>
      <c r="AN1" s="3319"/>
      <c r="AS1" s="3125"/>
    </row>
    <row r="2" spans="1:47" s="315" customFormat="1" ht="30" customHeight="1">
      <c r="B2" s="2911" t="str">
        <f>SelectCompany!B4</f>
        <v>Thames Water</v>
      </c>
      <c r="C2" s="2911"/>
      <c r="D2" s="2911"/>
      <c r="E2" s="2911"/>
      <c r="F2" s="2911"/>
      <c r="G2" s="418"/>
      <c r="H2" s="418"/>
      <c r="I2" s="418"/>
      <c r="J2" s="418"/>
      <c r="K2" s="418"/>
      <c r="L2" s="418"/>
      <c r="M2" s="418"/>
      <c r="N2" s="418"/>
      <c r="R2" s="271"/>
      <c r="S2" s="197"/>
      <c r="T2" s="3160"/>
      <c r="U2" s="3155"/>
      <c r="V2" s="3155"/>
      <c r="W2" s="3155"/>
      <c r="X2" s="3155"/>
      <c r="Y2" s="3155"/>
      <c r="Z2" s="3155"/>
      <c r="AA2" s="3155"/>
      <c r="AB2" s="3155"/>
      <c r="AC2" s="3155"/>
      <c r="AD2" s="3155"/>
      <c r="AE2" s="3160"/>
      <c r="AG2" s="3319"/>
      <c r="AH2" s="3319"/>
      <c r="AI2" s="3319"/>
      <c r="AJ2" s="3319"/>
      <c r="AK2" s="3319"/>
      <c r="AL2" s="418"/>
      <c r="AM2" s="418"/>
      <c r="AN2" s="418"/>
      <c r="AO2" s="418"/>
      <c r="AP2" s="418"/>
      <c r="AQ2" s="418"/>
    </row>
    <row r="3" spans="1:47" ht="38.25" customHeight="1">
      <c r="A3" s="3125"/>
      <c r="B3" s="3370" t="s">
        <v>2499</v>
      </c>
      <c r="C3" s="3371"/>
      <c r="D3" s="3371"/>
      <c r="E3" s="3371"/>
      <c r="F3" s="3371"/>
      <c r="G3" s="3371"/>
      <c r="H3" s="3371"/>
      <c r="I3" s="3371"/>
      <c r="J3" s="3371"/>
      <c r="K3" s="3371"/>
      <c r="L3" s="3371"/>
      <c r="M3" s="3371"/>
      <c r="N3" s="3371"/>
      <c r="O3" s="3371"/>
      <c r="P3" s="3371"/>
      <c r="Q3" s="198"/>
      <c r="R3" s="273"/>
      <c r="S3" s="343" t="s">
        <v>669</v>
      </c>
      <c r="T3" s="3160"/>
      <c r="U3" s="3326" t="s">
        <v>670</v>
      </c>
      <c r="V3" s="3326"/>
      <c r="W3" s="3326"/>
      <c r="X3" s="3326"/>
      <c r="Y3" s="3326"/>
      <c r="Z3" s="3326"/>
      <c r="AA3" s="3326"/>
      <c r="AB3" s="3326"/>
      <c r="AC3" s="3326"/>
      <c r="AD3" s="3326"/>
      <c r="AE3" s="3160"/>
      <c r="AF3" s="3125"/>
      <c r="AG3" s="3370" t="s">
        <v>2499</v>
      </c>
      <c r="AH3" s="3371"/>
      <c r="AI3" s="3371"/>
      <c r="AJ3" s="3371"/>
      <c r="AK3" s="3371"/>
      <c r="AL3" s="3371"/>
      <c r="AM3" s="3371"/>
      <c r="AN3" s="3371"/>
      <c r="AO3" s="3371"/>
      <c r="AP3" s="3371"/>
      <c r="AQ3" s="3371"/>
      <c r="AR3" s="557"/>
      <c r="AS3" s="557"/>
      <c r="AT3" s="557"/>
      <c r="AU3" s="557"/>
    </row>
    <row r="4" spans="1:47" ht="18.75" customHeight="1" thickBot="1">
      <c r="A4" s="3125"/>
      <c r="B4" s="558"/>
      <c r="C4" s="559"/>
      <c r="D4" s="559"/>
      <c r="E4" s="559"/>
      <c r="F4" s="559"/>
      <c r="G4" s="559"/>
      <c r="H4" s="559"/>
      <c r="I4" s="559"/>
      <c r="J4" s="559"/>
      <c r="K4" s="559"/>
      <c r="L4" s="559"/>
      <c r="M4" s="558"/>
      <c r="N4" s="315"/>
      <c r="O4" s="198"/>
      <c r="P4" s="198"/>
      <c r="Q4" s="198"/>
      <c r="R4" s="3159"/>
      <c r="S4" s="220"/>
      <c r="T4" s="3160"/>
      <c r="U4" s="206" t="s">
        <v>679</v>
      </c>
      <c r="V4" s="3155"/>
      <c r="W4" s="3155"/>
      <c r="X4" s="3155"/>
      <c r="Y4" s="3155"/>
      <c r="Z4" s="3125"/>
      <c r="AA4" s="206"/>
      <c r="AB4" s="206"/>
      <c r="AC4" s="207"/>
      <c r="AD4" s="207"/>
      <c r="AE4" s="3160"/>
      <c r="AF4" s="3125"/>
      <c r="AG4" s="558"/>
      <c r="AH4" s="559"/>
      <c r="AI4" s="559"/>
      <c r="AJ4" s="559"/>
      <c r="AK4" s="559"/>
      <c r="AL4" s="559"/>
      <c r="AM4" s="559"/>
      <c r="AN4" s="559"/>
      <c r="AO4" s="559"/>
      <c r="AP4" s="559"/>
      <c r="AQ4" s="559"/>
      <c r="AR4" s="3125"/>
      <c r="AS4" s="3125"/>
      <c r="AT4" s="3125"/>
      <c r="AU4" s="3125"/>
    </row>
    <row r="5" spans="1:47" ht="58.5" customHeight="1" thickTop="1">
      <c r="A5" s="2248" t="s">
        <v>680</v>
      </c>
      <c r="B5" s="2928" t="s">
        <v>671</v>
      </c>
      <c r="C5" s="2913" t="s">
        <v>2428</v>
      </c>
      <c r="D5" s="2913" t="s">
        <v>2392</v>
      </c>
      <c r="E5" s="2913" t="s">
        <v>2429</v>
      </c>
      <c r="F5" s="2913" t="s">
        <v>2430</v>
      </c>
      <c r="G5" s="2913" t="s">
        <v>2431</v>
      </c>
      <c r="H5" s="2913" t="s">
        <v>2432</v>
      </c>
      <c r="I5" s="2913" t="s">
        <v>2433</v>
      </c>
      <c r="J5" s="2913" t="s">
        <v>2434</v>
      </c>
      <c r="K5" s="2913" t="s">
        <v>2435</v>
      </c>
      <c r="L5" s="2915" t="s">
        <v>2436</v>
      </c>
      <c r="M5" s="560"/>
      <c r="N5" s="3457" t="s">
        <v>677</v>
      </c>
      <c r="O5" s="171"/>
      <c r="P5" s="3457" t="s">
        <v>678</v>
      </c>
      <c r="Q5" s="171"/>
      <c r="R5" s="3159"/>
      <c r="S5" s="220"/>
      <c r="T5" s="3160"/>
      <c r="U5" s="3155"/>
      <c r="V5" s="3155"/>
      <c r="W5" s="3155"/>
      <c r="X5" s="3155"/>
      <c r="Y5" s="3155"/>
      <c r="Z5" s="3125"/>
      <c r="AA5" s="3125"/>
      <c r="AB5" s="3125"/>
      <c r="AC5" s="3125"/>
      <c r="AD5" s="3125"/>
      <c r="AE5" s="3160"/>
      <c r="AF5" s="3125"/>
      <c r="AG5" s="2928" t="s">
        <v>671</v>
      </c>
      <c r="AH5" s="2913" t="s">
        <v>2428</v>
      </c>
      <c r="AI5" s="2913" t="s">
        <v>2392</v>
      </c>
      <c r="AJ5" s="2913" t="s">
        <v>2429</v>
      </c>
      <c r="AK5" s="2913" t="s">
        <v>2430</v>
      </c>
      <c r="AL5" s="2913" t="s">
        <v>2431</v>
      </c>
      <c r="AM5" s="2913" t="s">
        <v>2432</v>
      </c>
      <c r="AN5" s="2913" t="s">
        <v>2433</v>
      </c>
      <c r="AO5" s="2913" t="s">
        <v>2434</v>
      </c>
      <c r="AP5" s="2913" t="s">
        <v>2435</v>
      </c>
      <c r="AQ5" s="2915" t="s">
        <v>2436</v>
      </c>
      <c r="AR5" s="3125"/>
      <c r="AS5" s="3125"/>
      <c r="AT5" s="3125"/>
      <c r="AU5" s="3125"/>
    </row>
    <row r="6" spans="1:47" ht="15" customHeight="1">
      <c r="A6" s="171"/>
      <c r="B6" s="2954" t="s">
        <v>672</v>
      </c>
      <c r="C6" s="2962" t="s">
        <v>688</v>
      </c>
      <c r="D6" s="2962" t="s">
        <v>688</v>
      </c>
      <c r="E6" s="2962" t="s">
        <v>688</v>
      </c>
      <c r="F6" s="2962" t="s">
        <v>2386</v>
      </c>
      <c r="G6" s="2962" t="s">
        <v>2387</v>
      </c>
      <c r="H6" s="2962" t="s">
        <v>2387</v>
      </c>
      <c r="I6" s="2962" t="s">
        <v>2387</v>
      </c>
      <c r="J6" s="2962" t="s">
        <v>2387</v>
      </c>
      <c r="K6" s="2962" t="s">
        <v>1292</v>
      </c>
      <c r="L6" s="2963" t="s">
        <v>2387</v>
      </c>
      <c r="M6" s="560"/>
      <c r="N6" s="3458"/>
      <c r="O6" s="171"/>
      <c r="P6" s="3458"/>
      <c r="Q6" s="171"/>
      <c r="R6" s="3159"/>
      <c r="S6" s="220"/>
      <c r="T6" s="3160"/>
      <c r="U6" s="3155"/>
      <c r="V6" s="3155"/>
      <c r="W6" s="3155"/>
      <c r="X6" s="3155"/>
      <c r="Y6" s="3155"/>
      <c r="Z6" s="3125"/>
      <c r="AA6" s="3125"/>
      <c r="AB6" s="3125"/>
      <c r="AC6" s="3125"/>
      <c r="AD6" s="3125"/>
      <c r="AE6" s="3160"/>
      <c r="AF6" s="3125"/>
      <c r="AG6" s="2954" t="s">
        <v>672</v>
      </c>
      <c r="AH6" s="2962" t="s">
        <v>688</v>
      </c>
      <c r="AI6" s="2962" t="s">
        <v>688</v>
      </c>
      <c r="AJ6" s="2962" t="s">
        <v>688</v>
      </c>
      <c r="AK6" s="2962" t="s">
        <v>2386</v>
      </c>
      <c r="AL6" s="2962" t="s">
        <v>2387</v>
      </c>
      <c r="AM6" s="2962" t="s">
        <v>2387</v>
      </c>
      <c r="AN6" s="2962" t="s">
        <v>2387</v>
      </c>
      <c r="AO6" s="2962" t="s">
        <v>2387</v>
      </c>
      <c r="AP6" s="2962" t="s">
        <v>1292</v>
      </c>
      <c r="AQ6" s="2963" t="s">
        <v>2387</v>
      </c>
      <c r="AR6" s="3125"/>
      <c r="AS6" s="3125"/>
      <c r="AT6" s="3125"/>
      <c r="AU6" s="3125"/>
    </row>
    <row r="7" spans="1:47" ht="15" customHeight="1" thickBot="1">
      <c r="A7" s="171"/>
      <c r="B7" s="2929" t="s">
        <v>673</v>
      </c>
      <c r="C7" s="2914">
        <v>3</v>
      </c>
      <c r="D7" s="2914">
        <v>3</v>
      </c>
      <c r="E7" s="2914">
        <v>3</v>
      </c>
      <c r="F7" s="2914">
        <v>3</v>
      </c>
      <c r="G7" s="2914">
        <v>3</v>
      </c>
      <c r="H7" s="2914">
        <v>3</v>
      </c>
      <c r="I7" s="2914">
        <v>3</v>
      </c>
      <c r="J7" s="2914">
        <v>3</v>
      </c>
      <c r="K7" s="2914">
        <v>3</v>
      </c>
      <c r="L7" s="2916">
        <v>3</v>
      </c>
      <c r="M7" s="561"/>
      <c r="N7" s="3459"/>
      <c r="O7" s="171"/>
      <c r="P7" s="3459"/>
      <c r="Q7" s="171"/>
      <c r="R7" s="3159"/>
      <c r="S7" s="220"/>
      <c r="T7" s="3160"/>
      <c r="U7" s="3155"/>
      <c r="V7" s="3155"/>
      <c r="W7" s="3155"/>
      <c r="X7" s="3155"/>
      <c r="Y7" s="3155"/>
      <c r="Z7" s="3156"/>
      <c r="AA7" s="3156"/>
      <c r="AB7" s="3156"/>
      <c r="AC7" s="3156"/>
      <c r="AD7" s="3156"/>
      <c r="AE7" s="3160"/>
      <c r="AF7" s="3125"/>
      <c r="AG7" s="2929" t="s">
        <v>673</v>
      </c>
      <c r="AH7" s="2914">
        <v>3</v>
      </c>
      <c r="AI7" s="2914">
        <v>3</v>
      </c>
      <c r="AJ7" s="2914">
        <v>3</v>
      </c>
      <c r="AK7" s="2914">
        <v>3</v>
      </c>
      <c r="AL7" s="2914">
        <v>3</v>
      </c>
      <c r="AM7" s="2914">
        <v>3</v>
      </c>
      <c r="AN7" s="2914">
        <v>3</v>
      </c>
      <c r="AO7" s="2914">
        <v>3</v>
      </c>
      <c r="AP7" s="2914">
        <v>3</v>
      </c>
      <c r="AQ7" s="2916">
        <v>3</v>
      </c>
      <c r="AR7" s="3125"/>
      <c r="AS7" s="3125"/>
      <c r="AT7" s="3125"/>
      <c r="AU7" s="3125"/>
    </row>
    <row r="8" spans="1:47" ht="15.75" customHeight="1" thickTop="1" thickBot="1">
      <c r="A8" s="2394" t="s">
        <v>684</v>
      </c>
      <c r="B8" s="3125"/>
      <c r="C8" s="458"/>
      <c r="D8" s="458"/>
      <c r="E8" s="458"/>
      <c r="F8" s="61"/>
      <c r="G8" s="61"/>
      <c r="H8" s="458"/>
      <c r="I8" s="458"/>
      <c r="J8" s="458"/>
      <c r="K8" s="458"/>
      <c r="L8" s="544"/>
      <c r="M8" s="535"/>
      <c r="N8" s="198"/>
      <c r="O8" s="171"/>
      <c r="P8" s="171"/>
      <c r="Q8" s="171"/>
      <c r="R8" s="3159"/>
      <c r="S8" s="220"/>
      <c r="T8" s="3160"/>
      <c r="U8" s="3155"/>
      <c r="V8" s="3155"/>
      <c r="W8" s="3155"/>
      <c r="X8" s="3155"/>
      <c r="Y8" s="3155"/>
      <c r="Z8" s="207"/>
      <c r="AA8" s="207"/>
      <c r="AB8" s="207"/>
      <c r="AC8" s="207"/>
      <c r="AD8" s="207"/>
      <c r="AE8" s="3160"/>
      <c r="AF8" s="3125"/>
      <c r="AG8" s="544"/>
      <c r="AH8" s="2856" t="s">
        <v>831</v>
      </c>
      <c r="AI8" s="458"/>
      <c r="AJ8" s="458"/>
      <c r="AK8" s="61"/>
      <c r="AL8" s="61"/>
      <c r="AM8" s="458"/>
      <c r="AN8" s="458"/>
      <c r="AO8" s="458"/>
      <c r="AP8" s="458"/>
      <c r="AQ8" s="544"/>
      <c r="AR8" s="3125"/>
      <c r="AS8" s="3125"/>
      <c r="AT8" s="3125"/>
      <c r="AU8" s="3125"/>
    </row>
    <row r="9" spans="1:47" ht="15.75" customHeight="1" thickTop="1" thickBot="1">
      <c r="A9" s="171"/>
      <c r="B9" s="319" t="s">
        <v>2437</v>
      </c>
      <c r="C9" s="385"/>
      <c r="D9" s="385"/>
      <c r="E9" s="544"/>
      <c r="F9" s="81"/>
      <c r="G9" s="81"/>
      <c r="H9" s="545"/>
      <c r="I9" s="545"/>
      <c r="J9" s="545"/>
      <c r="K9" s="545"/>
      <c r="L9" s="171"/>
      <c r="M9" s="198"/>
      <c r="N9" s="171"/>
      <c r="O9" s="171"/>
      <c r="P9" s="171"/>
      <c r="Q9" s="171"/>
      <c r="R9" s="3161"/>
      <c r="S9" s="220"/>
      <c r="T9" s="3160"/>
      <c r="U9" s="3155"/>
      <c r="V9" s="3155"/>
      <c r="W9" s="3155"/>
      <c r="X9" s="3155"/>
      <c r="Y9" s="3155"/>
      <c r="Z9" s="207"/>
      <c r="AA9" s="207"/>
      <c r="AB9" s="207"/>
      <c r="AC9" s="207"/>
      <c r="AD9" s="207"/>
      <c r="AE9" s="3160"/>
      <c r="AF9" s="3125"/>
      <c r="AG9" s="319" t="s">
        <v>2437</v>
      </c>
      <c r="AH9" s="385"/>
      <c r="AI9" s="385"/>
      <c r="AJ9" s="544"/>
      <c r="AK9" s="81"/>
      <c r="AL9" s="81"/>
      <c r="AM9" s="545"/>
      <c r="AN9" s="545"/>
      <c r="AO9" s="545"/>
      <c r="AP9" s="545"/>
      <c r="AQ9" s="171"/>
      <c r="AR9" s="3125"/>
      <c r="AS9" s="3125"/>
      <c r="AT9" s="3125"/>
      <c r="AU9" s="3125"/>
    </row>
    <row r="10" spans="1:47" ht="15.75" customHeight="1" thickTop="1">
      <c r="A10" s="2394" t="s">
        <v>686</v>
      </c>
      <c r="B10" s="2919" t="s">
        <v>2438</v>
      </c>
      <c r="C10" s="214">
        <v>0</v>
      </c>
      <c r="D10" s="562">
        <v>0</v>
      </c>
      <c r="E10" s="1706">
        <f>IFERROR(SUM(C10:D10),0)</f>
        <v>0</v>
      </c>
      <c r="F10" s="562">
        <v>0</v>
      </c>
      <c r="G10" s="2591">
        <f>IFERROR(IF(OR(D10=0,F10=0),0,D10/(F10/1000)),0)</f>
        <v>0</v>
      </c>
      <c r="H10" s="2592">
        <v>0</v>
      </c>
      <c r="I10" s="2592">
        <v>0</v>
      </c>
      <c r="J10" s="2585">
        <f>IFERROR(H10 + I10,0)</f>
        <v>0</v>
      </c>
      <c r="K10" s="2592">
        <v>0</v>
      </c>
      <c r="L10" s="2593">
        <v>0</v>
      </c>
      <c r="M10" s="218"/>
      <c r="N10" s="564" t="s">
        <v>2500</v>
      </c>
      <c r="O10" s="171"/>
      <c r="P10" s="219"/>
      <c r="Q10" s="171"/>
      <c r="R10" s="3161"/>
      <c r="S10" s="220">
        <f>IF( SUM( U10:AD10 ) = 0, 0, $U$4 )</f>
        <v>0</v>
      </c>
      <c r="T10" s="3160"/>
      <c r="U10" s="221">
        <f t="shared" ref="U10:X12" si="0" xml:space="preserve"> IF( ISNUMBER( C10 ), 0, 1 )</f>
        <v>0</v>
      </c>
      <c r="V10" s="221">
        <f t="shared" ref="V10:V12" si="1" xml:space="preserve"> IF( ISNUMBER( D10 ), 0, 1 )</f>
        <v>0</v>
      </c>
      <c r="W10" s="207"/>
      <c r="X10" s="221">
        <f t="shared" si="0"/>
        <v>0</v>
      </c>
      <c r="Y10" s="207"/>
      <c r="Z10" s="221">
        <f t="shared" ref="Z10:Z12" si="2" xml:space="preserve"> IF( ISNUMBER( H10 ), 0, 1 )</f>
        <v>0</v>
      </c>
      <c r="AA10" s="221">
        <f t="shared" ref="AA10:AA12" si="3" xml:space="preserve"> IF( ISNUMBER( I10 ), 0, 1 )</f>
        <v>0</v>
      </c>
      <c r="AB10" s="207"/>
      <c r="AC10" s="221">
        <f t="shared" ref="AC10:AC12" si="4" xml:space="preserve"> IF( ISNUMBER( K10 ), 0, 1 )</f>
        <v>0</v>
      </c>
      <c r="AD10" s="221">
        <f t="shared" ref="AD10:AD12" si="5" xml:space="preserve"> IF( ISNUMBER( L10 ), 0, 1 )</f>
        <v>0</v>
      </c>
      <c r="AE10" s="3160"/>
      <c r="AF10" s="3125"/>
      <c r="AG10" s="2919" t="s">
        <v>2438</v>
      </c>
      <c r="AH10" s="214" t="s">
        <v>2501</v>
      </c>
      <c r="AI10" s="562" t="s">
        <v>2502</v>
      </c>
      <c r="AJ10" s="546" t="s">
        <v>2503</v>
      </c>
      <c r="AK10" s="562" t="s">
        <v>2504</v>
      </c>
      <c r="AL10" s="546" t="s">
        <v>2505</v>
      </c>
      <c r="AM10" s="562" t="s">
        <v>2506</v>
      </c>
      <c r="AN10" s="562" t="s">
        <v>2507</v>
      </c>
      <c r="AO10" s="546" t="s">
        <v>2508</v>
      </c>
      <c r="AP10" s="562" t="s">
        <v>2509</v>
      </c>
      <c r="AQ10" s="563" t="s">
        <v>2510</v>
      </c>
      <c r="AR10" s="3125"/>
      <c r="AS10" s="3125"/>
      <c r="AT10" s="3125"/>
      <c r="AU10" s="3125"/>
    </row>
    <row r="11" spans="1:47" ht="15.75" customHeight="1">
      <c r="A11" s="171"/>
      <c r="B11" s="2917" t="s">
        <v>2450</v>
      </c>
      <c r="C11" s="565">
        <v>0</v>
      </c>
      <c r="D11" s="565">
        <v>0</v>
      </c>
      <c r="E11" s="1707">
        <f>IFERROR(SUM(C11:D11),0)</f>
        <v>0</v>
      </c>
      <c r="F11" s="565">
        <v>0</v>
      </c>
      <c r="G11" s="2590">
        <f>IFERROR(IF(OR(D11=0,F11=0),0,D11/(F11/1100)),0)</f>
        <v>0</v>
      </c>
      <c r="H11" s="2584">
        <v>0</v>
      </c>
      <c r="I11" s="2584">
        <v>0</v>
      </c>
      <c r="J11" s="2586">
        <f>IFERROR(H11 + I11,0)</f>
        <v>0</v>
      </c>
      <c r="K11" s="2584">
        <v>0</v>
      </c>
      <c r="L11" s="2594">
        <v>0</v>
      </c>
      <c r="M11" s="218"/>
      <c r="N11" s="567" t="s">
        <v>2511</v>
      </c>
      <c r="O11" s="171"/>
      <c r="P11" s="227"/>
      <c r="Q11" s="171"/>
      <c r="R11" s="3161"/>
      <c r="S11" s="220">
        <f t="shared" ref="S11:S12" si="6">IF( SUM( U11:AD11 ) = 0, 0, $U$4 )</f>
        <v>0</v>
      </c>
      <c r="T11" s="3160"/>
      <c r="U11" s="221">
        <f t="shared" ref="U11:U12" si="7" xml:space="preserve"> IF( ISNUMBER( C11 ), 0, 1 )</f>
        <v>0</v>
      </c>
      <c r="V11" s="221">
        <f t="shared" si="1"/>
        <v>0</v>
      </c>
      <c r="W11" s="207"/>
      <c r="X11" s="221">
        <f t="shared" si="0"/>
        <v>0</v>
      </c>
      <c r="Y11" s="207"/>
      <c r="Z11" s="221">
        <f t="shared" si="2"/>
        <v>0</v>
      </c>
      <c r="AA11" s="221">
        <f t="shared" si="3"/>
        <v>0</v>
      </c>
      <c r="AB11" s="207"/>
      <c r="AC11" s="221">
        <f t="shared" si="4"/>
        <v>0</v>
      </c>
      <c r="AD11" s="221">
        <f t="shared" si="5"/>
        <v>0</v>
      </c>
      <c r="AE11" s="3160"/>
      <c r="AF11" s="3125"/>
      <c r="AG11" s="2917" t="s">
        <v>2450</v>
      </c>
      <c r="AH11" s="565" t="s">
        <v>2512</v>
      </c>
      <c r="AI11" s="565" t="s">
        <v>2513</v>
      </c>
      <c r="AJ11" s="548" t="s">
        <v>2514</v>
      </c>
      <c r="AK11" s="565" t="s">
        <v>2515</v>
      </c>
      <c r="AL11" s="548" t="s">
        <v>2516</v>
      </c>
      <c r="AM11" s="565" t="s">
        <v>2517</v>
      </c>
      <c r="AN11" s="565" t="s">
        <v>2518</v>
      </c>
      <c r="AO11" s="548" t="s">
        <v>2519</v>
      </c>
      <c r="AP11" s="565" t="s">
        <v>2520</v>
      </c>
      <c r="AQ11" s="566" t="s">
        <v>2521</v>
      </c>
      <c r="AR11" s="3125"/>
      <c r="AS11" s="3125"/>
      <c r="AT11" s="3125"/>
      <c r="AU11" s="3125"/>
    </row>
    <row r="12" spans="1:47" ht="15.75" customHeight="1">
      <c r="A12" s="171"/>
      <c r="B12" s="2917" t="s">
        <v>2522</v>
      </c>
      <c r="C12" s="565">
        <v>0</v>
      </c>
      <c r="D12" s="565">
        <v>0</v>
      </c>
      <c r="E12" s="1707">
        <f>IFERROR(SUM(C12:D12),0)</f>
        <v>0</v>
      </c>
      <c r="F12" s="565">
        <v>0</v>
      </c>
      <c r="G12" s="2590">
        <f>IFERROR(IF(OR(D12=0,F12=0),0,D12/(F12/1200)),0)</f>
        <v>0</v>
      </c>
      <c r="H12" s="2584">
        <v>0</v>
      </c>
      <c r="I12" s="2584">
        <v>0</v>
      </c>
      <c r="J12" s="2586">
        <f>IFERROR(H12 + I12,0)</f>
        <v>0</v>
      </c>
      <c r="K12" s="2584">
        <v>0</v>
      </c>
      <c r="L12" s="2594">
        <v>0</v>
      </c>
      <c r="M12" s="198"/>
      <c r="N12" s="567" t="s">
        <v>2523</v>
      </c>
      <c r="O12" s="171"/>
      <c r="P12" s="227"/>
      <c r="Q12" s="171"/>
      <c r="R12" s="3161"/>
      <c r="S12" s="220">
        <f t="shared" si="6"/>
        <v>0</v>
      </c>
      <c r="T12" s="3160"/>
      <c r="U12" s="221">
        <f t="shared" si="7"/>
        <v>0</v>
      </c>
      <c r="V12" s="221">
        <f t="shared" si="1"/>
        <v>0</v>
      </c>
      <c r="W12" s="207"/>
      <c r="X12" s="221">
        <f t="shared" si="0"/>
        <v>0</v>
      </c>
      <c r="Y12" s="207"/>
      <c r="Z12" s="221">
        <f t="shared" si="2"/>
        <v>0</v>
      </c>
      <c r="AA12" s="221">
        <f t="shared" si="3"/>
        <v>0</v>
      </c>
      <c r="AB12" s="207"/>
      <c r="AC12" s="221">
        <f t="shared" si="4"/>
        <v>0</v>
      </c>
      <c r="AD12" s="221">
        <f t="shared" si="5"/>
        <v>0</v>
      </c>
      <c r="AE12" s="3160"/>
      <c r="AF12" s="3125"/>
      <c r="AG12" s="2917" t="s">
        <v>2522</v>
      </c>
      <c r="AH12" s="565" t="s">
        <v>2524</v>
      </c>
      <c r="AI12" s="565" t="s">
        <v>2525</v>
      </c>
      <c r="AJ12" s="548" t="s">
        <v>2526</v>
      </c>
      <c r="AK12" s="565" t="s">
        <v>2527</v>
      </c>
      <c r="AL12" s="548" t="s">
        <v>2528</v>
      </c>
      <c r="AM12" s="565" t="s">
        <v>2529</v>
      </c>
      <c r="AN12" s="565" t="s">
        <v>2530</v>
      </c>
      <c r="AO12" s="548" t="s">
        <v>2531</v>
      </c>
      <c r="AP12" s="565" t="s">
        <v>2532</v>
      </c>
      <c r="AQ12" s="566" t="s">
        <v>2533</v>
      </c>
      <c r="AR12" s="3125"/>
      <c r="AS12" s="3125"/>
      <c r="AT12" s="3125"/>
      <c r="AU12" s="3125"/>
    </row>
    <row r="13" spans="1:47" ht="15.75" customHeight="1" thickBot="1">
      <c r="A13" s="2394" t="s">
        <v>784</v>
      </c>
      <c r="B13" s="2930" t="s">
        <v>2486</v>
      </c>
      <c r="C13" s="1708">
        <f t="shared" ref="C13:L13" si="8">IFERROR(SUM(C10:C12),0)</f>
        <v>0</v>
      </c>
      <c r="D13" s="1708">
        <f t="shared" si="8"/>
        <v>0</v>
      </c>
      <c r="E13" s="1708">
        <f t="shared" si="8"/>
        <v>0</v>
      </c>
      <c r="F13" s="1708">
        <f t="shared" si="8"/>
        <v>0</v>
      </c>
      <c r="G13" s="1708">
        <f>IFERROR(IF(OR(D13=0,F13=0),0,D13/(F13/1200)),0)</f>
        <v>0</v>
      </c>
      <c r="H13" s="2589">
        <f t="shared" si="8"/>
        <v>0</v>
      </c>
      <c r="I13" s="2589">
        <f t="shared" si="8"/>
        <v>0</v>
      </c>
      <c r="J13" s="1708">
        <f t="shared" si="8"/>
        <v>0</v>
      </c>
      <c r="K13" s="2588">
        <f t="shared" si="8"/>
        <v>0</v>
      </c>
      <c r="L13" s="2587">
        <f t="shared" si="8"/>
        <v>0</v>
      </c>
      <c r="M13" s="561"/>
      <c r="N13" s="568" t="s">
        <v>2534</v>
      </c>
      <c r="O13" s="171"/>
      <c r="P13" s="238"/>
      <c r="Q13" s="171"/>
      <c r="R13" s="3161"/>
      <c r="S13" s="220"/>
      <c r="T13" s="3160"/>
      <c r="U13" s="207"/>
      <c r="V13" s="207"/>
      <c r="W13" s="207"/>
      <c r="X13" s="207"/>
      <c r="Y13" s="207"/>
      <c r="Z13" s="207"/>
      <c r="AA13" s="207"/>
      <c r="AB13" s="207"/>
      <c r="AC13" s="207"/>
      <c r="AD13" s="207"/>
      <c r="AE13" s="3160"/>
      <c r="AF13" s="3125"/>
      <c r="AG13" s="2930" t="s">
        <v>2486</v>
      </c>
      <c r="AH13" s="550" t="s">
        <v>2535</v>
      </c>
      <c r="AI13" s="550" t="s">
        <v>2536</v>
      </c>
      <c r="AJ13" s="550" t="s">
        <v>2537</v>
      </c>
      <c r="AK13" s="550" t="s">
        <v>2538</v>
      </c>
      <c r="AL13" s="550" t="s">
        <v>2539</v>
      </c>
      <c r="AM13" s="550" t="s">
        <v>2540</v>
      </c>
      <c r="AN13" s="550" t="s">
        <v>2541</v>
      </c>
      <c r="AO13" s="550" t="s">
        <v>2542</v>
      </c>
      <c r="AP13" s="551" t="s">
        <v>2543</v>
      </c>
      <c r="AQ13" s="337" t="s">
        <v>2544</v>
      </c>
      <c r="AR13" s="3125"/>
      <c r="AS13" s="3125"/>
      <c r="AT13" s="3125"/>
      <c r="AU13" s="3125"/>
    </row>
    <row r="14" spans="1:47" ht="16" thickTop="1">
      <c r="A14" s="171"/>
      <c r="B14" s="171"/>
      <c r="C14" s="171"/>
      <c r="D14" s="171"/>
      <c r="E14" s="171"/>
      <c r="F14" s="171"/>
      <c r="G14" s="171"/>
      <c r="H14" s="554"/>
      <c r="I14" s="554"/>
      <c r="J14" s="554"/>
      <c r="K14" s="554"/>
      <c r="L14" s="554"/>
      <c r="M14" s="555"/>
      <c r="N14" s="171"/>
      <c r="O14" s="171"/>
      <c r="P14" s="3125"/>
      <c r="Q14" s="2394" t="s">
        <v>826</v>
      </c>
      <c r="R14" s="3125"/>
      <c r="S14" s="220"/>
      <c r="T14" s="3155"/>
      <c r="U14" s="207"/>
      <c r="V14" s="207"/>
      <c r="W14" s="207"/>
      <c r="X14" s="207"/>
      <c r="Y14" s="207"/>
      <c r="Z14" s="207"/>
      <c r="AA14" s="207"/>
      <c r="AB14" s="207"/>
      <c r="AC14" s="207"/>
      <c r="AD14" s="207"/>
      <c r="AE14" s="3155"/>
      <c r="AF14" s="3125"/>
      <c r="AG14" s="3125"/>
      <c r="AH14" s="3125"/>
      <c r="AI14" s="3125"/>
      <c r="AJ14" s="3125"/>
      <c r="AK14" s="3125"/>
      <c r="AL14" s="3125"/>
      <c r="AM14" s="554"/>
      <c r="AN14" s="554"/>
      <c r="AO14" s="554"/>
      <c r="AP14" s="554"/>
      <c r="AQ14" s="2856" t="s">
        <v>827</v>
      </c>
      <c r="AR14" s="3125"/>
      <c r="AS14" s="3125"/>
      <c r="AT14" s="3125"/>
      <c r="AU14" s="3125"/>
    </row>
    <row r="15" spans="1:47" ht="15.5">
      <c r="A15" s="171"/>
      <c r="B15" s="171"/>
      <c r="C15" s="171"/>
      <c r="D15" s="171"/>
      <c r="E15" s="171"/>
      <c r="F15" s="171"/>
      <c r="G15" s="171"/>
      <c r="H15" s="554"/>
      <c r="I15" s="554"/>
      <c r="J15" s="554"/>
      <c r="K15" s="554"/>
      <c r="L15" s="554"/>
      <c r="M15" s="59"/>
      <c r="N15" s="171"/>
      <c r="O15" s="171"/>
      <c r="P15" s="171"/>
      <c r="Q15" s="171"/>
      <c r="R15" s="3125"/>
      <c r="S15" s="220"/>
      <c r="T15" s="3155"/>
      <c r="U15" s="207"/>
      <c r="V15" s="207"/>
      <c r="W15" s="207"/>
      <c r="X15" s="207"/>
      <c r="Y15" s="207"/>
      <c r="Z15" s="207"/>
      <c r="AA15" s="207"/>
      <c r="AB15" s="207"/>
      <c r="AC15" s="207"/>
      <c r="AD15" s="207"/>
      <c r="AE15" s="3155"/>
      <c r="AF15" s="3125"/>
      <c r="AG15" s="3125"/>
      <c r="AH15" s="3125"/>
      <c r="AI15" s="3125"/>
      <c r="AJ15" s="3125"/>
      <c r="AK15" s="3125"/>
      <c r="AL15" s="3125"/>
      <c r="AM15" s="554"/>
      <c r="AN15" s="554"/>
      <c r="AO15" s="554"/>
      <c r="AP15" s="554"/>
      <c r="AQ15" s="3125"/>
      <c r="AR15" s="3125"/>
      <c r="AS15" s="3125"/>
      <c r="AT15" s="3125"/>
      <c r="AU15" s="3125"/>
    </row>
    <row r="16" spans="1:47" ht="15.5">
      <c r="A16" s="171"/>
      <c r="B16" s="171"/>
      <c r="C16" s="171"/>
      <c r="D16" s="171"/>
      <c r="E16" s="171"/>
      <c r="F16" s="171"/>
      <c r="G16" s="171"/>
      <c r="H16" s="171"/>
      <c r="I16" s="171"/>
      <c r="J16" s="171"/>
      <c r="K16" s="171"/>
      <c r="L16" s="171"/>
      <c r="M16" s="171"/>
      <c r="N16" s="171"/>
      <c r="O16" s="171"/>
      <c r="P16" s="171"/>
      <c r="Q16" s="171"/>
      <c r="R16" s="3125"/>
      <c r="S16" s="220"/>
      <c r="T16" s="3155"/>
      <c r="U16" s="3155"/>
      <c r="V16" s="3155"/>
      <c r="W16" s="3155"/>
      <c r="X16" s="3155"/>
      <c r="Y16" s="3155"/>
      <c r="Z16" s="3155"/>
      <c r="AA16" s="3155"/>
      <c r="AB16" s="3155"/>
      <c r="AC16" s="3155"/>
      <c r="AD16" s="3155"/>
      <c r="AE16" s="3155"/>
      <c r="AF16" s="3125"/>
      <c r="AG16" s="3125"/>
      <c r="AH16" s="3125"/>
      <c r="AI16" s="3125"/>
      <c r="AJ16" s="3125"/>
      <c r="AK16" s="3125"/>
      <c r="AL16" s="3125"/>
      <c r="AM16" s="3125"/>
      <c r="AN16" s="3125"/>
      <c r="AO16" s="3125"/>
      <c r="AP16" s="3125"/>
      <c r="AQ16" s="3125"/>
      <c r="AR16" s="3125"/>
      <c r="AS16" s="3125"/>
      <c r="AT16" s="3125"/>
      <c r="AU16" s="3125"/>
    </row>
    <row r="17" spans="1:30" ht="15.5">
      <c r="A17" s="171"/>
      <c r="B17" s="171"/>
      <c r="C17" s="171"/>
      <c r="D17" s="171"/>
      <c r="E17" s="171"/>
      <c r="F17" s="171"/>
      <c r="G17" s="171"/>
      <c r="H17" s="171"/>
      <c r="I17" s="171"/>
      <c r="J17" s="171"/>
      <c r="K17" s="171"/>
      <c r="L17" s="171"/>
      <c r="M17" s="171"/>
      <c r="N17" s="171"/>
      <c r="O17" s="171"/>
      <c r="P17" s="171"/>
      <c r="Q17" s="171"/>
      <c r="R17" s="3125"/>
      <c r="S17" s="3125"/>
      <c r="T17" s="3155"/>
      <c r="U17" s="3155"/>
      <c r="V17" s="3155"/>
      <c r="W17" s="3155"/>
      <c r="X17" s="3155"/>
      <c r="Y17" s="3155"/>
      <c r="Z17" s="3155"/>
      <c r="AA17" s="3155"/>
      <c r="AB17" s="3155"/>
      <c r="AC17" s="3155"/>
      <c r="AD17" s="3155"/>
    </row>
    <row r="18" spans="1:30" ht="15.5">
      <c r="A18" s="171"/>
      <c r="B18" s="171"/>
      <c r="C18" s="171"/>
      <c r="D18" s="171"/>
      <c r="E18" s="171"/>
      <c r="F18" s="171"/>
      <c r="G18" s="171"/>
      <c r="H18" s="171"/>
      <c r="I18" s="171"/>
      <c r="J18" s="171"/>
      <c r="K18" s="171"/>
      <c r="L18" s="171"/>
      <c r="M18" s="171"/>
      <c r="N18" s="171"/>
      <c r="O18" s="171"/>
      <c r="P18" s="171"/>
      <c r="Q18" s="171"/>
      <c r="R18" s="3125"/>
      <c r="S18" s="3125"/>
      <c r="T18" s="3155"/>
      <c r="U18" s="3155"/>
      <c r="V18" s="3155"/>
      <c r="W18" s="3155"/>
      <c r="X18" s="3155"/>
      <c r="Y18" s="3155"/>
      <c r="Z18" s="3155"/>
      <c r="AA18" s="3155"/>
      <c r="AB18" s="3155"/>
      <c r="AC18" s="3155"/>
      <c r="AD18" s="3155"/>
    </row>
    <row r="19" spans="1:30" ht="15.5">
      <c r="A19" s="171"/>
      <c r="B19" s="171"/>
      <c r="C19" s="171"/>
      <c r="D19" s="171"/>
      <c r="E19" s="171"/>
      <c r="F19" s="171"/>
      <c r="G19" s="171"/>
      <c r="H19" s="171"/>
      <c r="I19" s="171"/>
      <c r="J19" s="171"/>
      <c r="K19" s="171"/>
      <c r="L19" s="171"/>
      <c r="M19" s="171"/>
      <c r="N19" s="171"/>
      <c r="O19" s="171"/>
      <c r="P19" s="171"/>
      <c r="Q19" s="171"/>
      <c r="R19" s="3125"/>
      <c r="S19" s="3125"/>
      <c r="T19" s="3155"/>
      <c r="U19" s="3155"/>
      <c r="V19" s="3155"/>
      <c r="W19" s="3155"/>
      <c r="X19" s="3155"/>
      <c r="Y19" s="3155"/>
      <c r="Z19" s="3155"/>
      <c r="AA19" s="3155"/>
      <c r="AB19" s="3155"/>
      <c r="AC19" s="3155"/>
      <c r="AD19" s="3155"/>
    </row>
    <row r="20" spans="1:30" ht="15.5">
      <c r="A20" s="171"/>
      <c r="B20" s="171"/>
      <c r="C20" s="171"/>
      <c r="D20" s="171"/>
      <c r="E20" s="171"/>
      <c r="F20" s="171"/>
      <c r="G20" s="171"/>
      <c r="H20" s="171"/>
      <c r="I20" s="171"/>
      <c r="J20" s="171"/>
      <c r="K20" s="171"/>
      <c r="L20" s="171"/>
      <c r="M20" s="171"/>
      <c r="N20" s="171"/>
      <c r="O20" s="171"/>
      <c r="P20" s="171"/>
      <c r="Q20" s="171"/>
      <c r="R20" s="3125"/>
      <c r="S20" s="314"/>
      <c r="T20" s="3155"/>
      <c r="U20" s="3155"/>
      <c r="V20" s="3155"/>
      <c r="W20" s="3155"/>
      <c r="X20" s="3155"/>
      <c r="Y20" s="3155"/>
      <c r="Z20" s="207"/>
      <c r="AA20" s="207"/>
      <c r="AB20" s="207"/>
      <c r="AC20" s="207"/>
      <c r="AD20" s="207"/>
    </row>
    <row r="21" spans="1:30" ht="15.5">
      <c r="A21" s="171"/>
      <c r="B21" s="171"/>
      <c r="C21" s="171"/>
      <c r="D21" s="171"/>
      <c r="E21" s="171"/>
      <c r="F21" s="171"/>
      <c r="G21" s="171"/>
      <c r="H21" s="171"/>
      <c r="I21" s="171"/>
      <c r="J21" s="171"/>
      <c r="K21" s="171"/>
      <c r="L21" s="171"/>
      <c r="M21" s="171"/>
      <c r="N21" s="171"/>
      <c r="O21" s="171"/>
      <c r="P21" s="171"/>
      <c r="Q21" s="171"/>
      <c r="R21" s="3125"/>
      <c r="S21" s="314"/>
      <c r="T21" s="3155"/>
      <c r="U21" s="3155"/>
      <c r="V21" s="3155"/>
      <c r="W21" s="3155"/>
      <c r="X21" s="3155"/>
      <c r="Y21" s="3155"/>
      <c r="Z21" s="207"/>
      <c r="AA21" s="207"/>
      <c r="AB21" s="207"/>
      <c r="AC21" s="207"/>
      <c r="AD21" s="207"/>
    </row>
    <row r="22" spans="1:30" ht="15.5">
      <c r="A22" s="171"/>
      <c r="B22" s="171"/>
      <c r="C22" s="171"/>
      <c r="D22" s="171"/>
      <c r="E22" s="171"/>
      <c r="F22" s="171"/>
      <c r="G22" s="171"/>
      <c r="H22" s="171"/>
      <c r="I22" s="171"/>
      <c r="J22" s="171"/>
      <c r="K22" s="171"/>
      <c r="L22" s="171"/>
      <c r="M22" s="171"/>
      <c r="N22" s="171"/>
      <c r="O22" s="171"/>
      <c r="P22" s="171"/>
      <c r="Q22" s="171"/>
      <c r="R22" s="3125"/>
      <c r="S22" s="314"/>
      <c r="T22" s="3155"/>
      <c r="U22" s="207"/>
      <c r="V22" s="207"/>
      <c r="W22" s="207"/>
      <c r="X22" s="207"/>
      <c r="Y22" s="3155"/>
      <c r="Z22" s="207"/>
      <c r="AA22" s="207"/>
      <c r="AB22" s="207"/>
      <c r="AC22" s="207"/>
      <c r="AD22" s="207"/>
    </row>
    <row r="23" spans="1:30" ht="15.5">
      <c r="A23" s="171"/>
      <c r="B23" s="171"/>
      <c r="C23" s="171"/>
      <c r="D23" s="171"/>
      <c r="E23" s="171"/>
      <c r="F23" s="171"/>
      <c r="G23" s="171"/>
      <c r="H23" s="171"/>
      <c r="I23" s="171"/>
      <c r="J23" s="171"/>
      <c r="K23" s="171"/>
      <c r="L23" s="171"/>
      <c r="M23" s="171"/>
      <c r="N23" s="171"/>
      <c r="O23" s="171"/>
      <c r="P23" s="171"/>
      <c r="Q23" s="171"/>
      <c r="R23" s="3125"/>
      <c r="S23" s="314"/>
      <c r="T23" s="3155"/>
      <c r="U23" s="3155"/>
      <c r="V23" s="3155"/>
      <c r="W23" s="3155"/>
      <c r="X23" s="3155"/>
      <c r="Y23" s="3155"/>
      <c r="Z23" s="207"/>
      <c r="AA23" s="207"/>
      <c r="AB23" s="207"/>
      <c r="AC23" s="207"/>
      <c r="AD23" s="207"/>
    </row>
    <row r="24" spans="1:30" ht="15.5">
      <c r="A24" s="171"/>
      <c r="B24" s="171"/>
      <c r="C24" s="171"/>
      <c r="D24" s="171"/>
      <c r="E24" s="171"/>
      <c r="F24" s="171"/>
      <c r="G24" s="171"/>
      <c r="H24" s="171"/>
      <c r="I24" s="171"/>
      <c r="J24" s="171"/>
      <c r="K24" s="171"/>
      <c r="L24" s="171"/>
      <c r="M24" s="171"/>
      <c r="N24" s="171"/>
      <c r="O24" s="171"/>
      <c r="P24" s="171"/>
      <c r="Q24" s="171"/>
      <c r="R24" s="3125"/>
      <c r="S24" s="314"/>
      <c r="T24" s="3155"/>
      <c r="U24" s="3155"/>
      <c r="V24" s="3155"/>
      <c r="W24" s="3155"/>
      <c r="X24" s="3155"/>
      <c r="Y24" s="3155"/>
      <c r="Z24" s="207"/>
      <c r="AA24" s="207"/>
      <c r="AB24" s="207"/>
      <c r="AC24" s="207"/>
      <c r="AD24" s="207"/>
    </row>
    <row r="25" spans="1:30" ht="15.5">
      <c r="A25" s="171"/>
      <c r="B25" s="171"/>
      <c r="C25" s="171"/>
      <c r="D25" s="171"/>
      <c r="E25" s="171"/>
      <c r="F25" s="171"/>
      <c r="G25" s="171"/>
      <c r="H25" s="171"/>
      <c r="I25" s="171"/>
      <c r="J25" s="171"/>
      <c r="K25" s="171"/>
      <c r="L25" s="171"/>
      <c r="M25" s="171"/>
      <c r="N25" s="171"/>
      <c r="O25" s="171"/>
      <c r="P25" s="171"/>
      <c r="Q25" s="171"/>
      <c r="R25" s="3125"/>
      <c r="S25" s="314"/>
      <c r="T25" s="3155"/>
      <c r="U25" s="3155"/>
      <c r="V25" s="3155"/>
      <c r="W25" s="3155"/>
      <c r="X25" s="3155"/>
      <c r="Y25" s="3155"/>
      <c r="Z25" s="207"/>
      <c r="AA25" s="207"/>
      <c r="AB25" s="207"/>
      <c r="AC25" s="207"/>
      <c r="AD25" s="207"/>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87" priority="1" operator="equal">
      <formula>0</formula>
    </cfRule>
  </conditionalFormatting>
  <conditionalFormatting sqref="S20:S25">
    <cfRule type="cellIs" dxfId="186"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election activeCell="B4" sqref="B4"/>
    </sheetView>
  </sheetViews>
  <sheetFormatPr defaultColWidth="9" defaultRowHeight="15.5"/>
  <cols>
    <col min="1" max="1" width="13.5" style="189" customWidth="1"/>
    <col min="2" max="2" width="42.6640625" style="189" customWidth="1"/>
    <col min="3" max="3" width="5.5" style="189" bestFit="1" customWidth="1"/>
    <col min="4" max="4" width="4.6640625" style="189" bestFit="1" customWidth="1"/>
    <col min="5" max="5" width="10.58203125" style="189" bestFit="1" customWidth="1"/>
    <col min="6" max="6" width="15" style="189" customWidth="1"/>
    <col min="7" max="7" width="12.1640625" style="189" customWidth="1"/>
    <col min="8" max="8" width="20.1640625" style="189" customWidth="1"/>
    <col min="9" max="9" width="16.08203125" style="189" customWidth="1"/>
    <col min="10" max="10" width="12.1640625" style="189" customWidth="1"/>
    <col min="11" max="11" width="1.58203125" style="189" customWidth="1"/>
    <col min="12" max="12" width="9.1640625" style="189" bestFit="1" customWidth="1"/>
    <col min="13" max="13" width="1.58203125" style="198" customWidth="1"/>
    <col min="14" max="14" width="25.6640625" style="189" customWidth="1"/>
    <col min="15" max="15" width="9" style="189" hidden="1" customWidth="1"/>
    <col min="16" max="16" width="26.4140625" style="189" customWidth="1"/>
    <col min="17" max="17" width="20.58203125" style="189" bestFit="1" customWidth="1"/>
    <col min="18" max="18" width="1.58203125" style="200" customWidth="1"/>
    <col min="19" max="19" width="20.58203125" style="200" hidden="1" customWidth="1"/>
    <col min="20" max="23" width="1.6640625" style="200" hidden="1" customWidth="1"/>
    <col min="24" max="24" width="1.58203125" style="200" hidden="1" customWidth="1"/>
    <col min="25" max="25" width="1.58203125" style="189" customWidth="1"/>
    <col min="26" max="26" width="35.6640625" style="189" bestFit="1" customWidth="1"/>
    <col min="27" max="27" width="12.5" style="189" bestFit="1" customWidth="1"/>
    <col min="28" max="28" width="14.6640625" style="189" bestFit="1" customWidth="1"/>
    <col min="29" max="29" width="13.58203125" style="189" bestFit="1" customWidth="1"/>
    <col min="30" max="30" width="13.6640625" style="189" bestFit="1" customWidth="1"/>
    <col min="31" max="31" width="14.5" style="189" bestFit="1" customWidth="1"/>
    <col min="32" max="32" width="14.6640625" style="189" bestFit="1" customWidth="1"/>
    <col min="33" max="33" width="1.58203125" style="189" customWidth="1"/>
    <col min="34" max="16384" width="9" style="189"/>
  </cols>
  <sheetData>
    <row r="1" spans="1:34" s="315" customFormat="1" ht="22.5">
      <c r="B1" s="3460" t="s">
        <v>2545</v>
      </c>
      <c r="C1" s="3460"/>
      <c r="D1" s="3460"/>
      <c r="E1" s="3460"/>
      <c r="F1" s="3460"/>
      <c r="G1" s="3460"/>
      <c r="H1" s="418"/>
      <c r="I1" s="417"/>
      <c r="J1" s="417"/>
      <c r="K1" s="417"/>
      <c r="L1" s="417"/>
      <c r="M1" s="198"/>
      <c r="P1" s="271"/>
      <c r="Q1" s="3156"/>
      <c r="R1" s="3160"/>
      <c r="S1" s="3155"/>
      <c r="T1" s="3155"/>
      <c r="U1" s="3155"/>
      <c r="V1" s="3155"/>
      <c r="W1" s="3155"/>
      <c r="X1" s="3160"/>
      <c r="Z1" s="3460" t="s">
        <v>667</v>
      </c>
      <c r="AA1" s="3460"/>
      <c r="AB1" s="3460"/>
      <c r="AC1" s="3460"/>
      <c r="AD1" s="3460"/>
      <c r="AE1" s="3460"/>
    </row>
    <row r="2" spans="1:34" s="315" customFormat="1" ht="22.5">
      <c r="B2" s="3460" t="str">
        <f>SelectCompany!B4</f>
        <v>Thames Water</v>
      </c>
      <c r="C2" s="3460"/>
      <c r="D2" s="3460"/>
      <c r="E2" s="3460"/>
      <c r="F2" s="3460"/>
      <c r="G2" s="3460"/>
      <c r="H2" s="418"/>
      <c r="I2" s="417"/>
      <c r="J2" s="417"/>
      <c r="K2" s="417"/>
      <c r="L2" s="417"/>
      <c r="M2" s="198"/>
      <c r="P2" s="271"/>
      <c r="Q2" s="3156"/>
      <c r="R2" s="3160"/>
      <c r="S2" s="3155"/>
      <c r="T2" s="3155"/>
      <c r="U2" s="3155"/>
      <c r="V2" s="3155"/>
      <c r="W2" s="3155"/>
      <c r="X2" s="3160"/>
      <c r="Z2" s="3460"/>
      <c r="AA2" s="3460"/>
      <c r="AB2" s="3460"/>
      <c r="AC2" s="3460"/>
      <c r="AD2" s="3460"/>
      <c r="AE2" s="3460"/>
    </row>
    <row r="3" spans="1:34" s="570" customFormat="1" ht="19">
      <c r="B3" s="3371" t="s">
        <v>2546</v>
      </c>
      <c r="C3" s="3371"/>
      <c r="D3" s="3371"/>
      <c r="E3" s="3371"/>
      <c r="F3" s="3371"/>
      <c r="G3" s="3371"/>
      <c r="H3" s="3371"/>
      <c r="I3" s="3371"/>
      <c r="J3" s="3371"/>
      <c r="K3" s="3371"/>
      <c r="L3" s="3371"/>
      <c r="M3" s="3371"/>
      <c r="N3" s="3371"/>
      <c r="P3" s="273"/>
      <c r="Q3" s="202" t="s">
        <v>669</v>
      </c>
      <c r="R3" s="3160"/>
      <c r="S3" s="3155"/>
      <c r="T3" s="3155"/>
      <c r="U3" s="3155"/>
      <c r="V3" s="3155"/>
      <c r="W3" s="3155"/>
      <c r="X3" s="3160"/>
      <c r="Z3" s="3372" t="s">
        <v>2546</v>
      </c>
      <c r="AA3" s="3373"/>
      <c r="AB3" s="3373"/>
      <c r="AC3" s="3373"/>
      <c r="AD3" s="3373"/>
      <c r="AE3" s="3373"/>
      <c r="AF3" s="3373"/>
    </row>
    <row r="4" spans="1:34" ht="16" thickBot="1">
      <c r="A4" s="3125"/>
      <c r="B4" s="318"/>
      <c r="C4" s="318"/>
      <c r="D4" s="318"/>
      <c r="E4" s="59"/>
      <c r="F4" s="59"/>
      <c r="G4" s="59"/>
      <c r="H4" s="59"/>
      <c r="I4" s="571"/>
      <c r="J4" s="571"/>
      <c r="K4" s="571"/>
      <c r="L4" s="3125"/>
      <c r="N4" s="3125"/>
      <c r="O4" s="3125"/>
      <c r="P4" s="3159"/>
      <c r="Q4" s="3156"/>
      <c r="R4" s="3160"/>
      <c r="S4" s="3326" t="s">
        <v>670</v>
      </c>
      <c r="T4" s="3326"/>
      <c r="U4" s="3326"/>
      <c r="V4" s="3326"/>
      <c r="W4" s="3326"/>
      <c r="X4" s="3160"/>
      <c r="Y4" s="3125"/>
      <c r="Z4" s="318"/>
      <c r="AA4" s="318"/>
      <c r="AB4" s="318"/>
      <c r="AC4" s="59"/>
      <c r="AD4" s="59"/>
      <c r="AE4" s="59"/>
      <c r="AF4" s="59"/>
      <c r="AG4" s="571"/>
      <c r="AH4" s="571"/>
    </row>
    <row r="5" spans="1:34" ht="47.5" thickTop="1" thickBot="1">
      <c r="A5" s="2248" t="s">
        <v>680</v>
      </c>
      <c r="B5" s="2975" t="s">
        <v>671</v>
      </c>
      <c r="C5" s="2976" t="s">
        <v>672</v>
      </c>
      <c r="D5" s="2976" t="s">
        <v>673</v>
      </c>
      <c r="E5" s="451" t="s">
        <v>2547</v>
      </c>
      <c r="F5" s="451" t="s">
        <v>2548</v>
      </c>
      <c r="G5" s="451" t="s">
        <v>902</v>
      </c>
      <c r="H5" s="451" t="s">
        <v>1604</v>
      </c>
      <c r="I5" s="451" t="s">
        <v>2549</v>
      </c>
      <c r="J5" s="572" t="s">
        <v>902</v>
      </c>
      <c r="K5" s="171"/>
      <c r="L5" s="2952" t="s">
        <v>677</v>
      </c>
      <c r="M5" s="171"/>
      <c r="N5" s="2952" t="s">
        <v>678</v>
      </c>
      <c r="O5" s="171"/>
      <c r="P5" s="3159"/>
      <c r="Q5" s="3156"/>
      <c r="R5" s="3160"/>
      <c r="S5" s="206" t="s">
        <v>679</v>
      </c>
      <c r="T5" s="207"/>
      <c r="U5" s="207"/>
      <c r="V5" s="207"/>
      <c r="W5" s="207"/>
      <c r="X5" s="3160"/>
      <c r="Y5" s="3125"/>
      <c r="Z5" s="2975" t="s">
        <v>671</v>
      </c>
      <c r="AA5" s="451" t="s">
        <v>2547</v>
      </c>
      <c r="AB5" s="451" t="s">
        <v>2548</v>
      </c>
      <c r="AC5" s="451" t="s">
        <v>902</v>
      </c>
      <c r="AD5" s="451" t="s">
        <v>1604</v>
      </c>
      <c r="AE5" s="451" t="s">
        <v>2549</v>
      </c>
      <c r="AF5" s="572" t="s">
        <v>902</v>
      </c>
      <c r="AG5" s="3125"/>
      <c r="AH5" s="3125"/>
    </row>
    <row r="6" spans="1:34" ht="15.75" customHeight="1" thickTop="1" thickBot="1">
      <c r="A6" s="2394" t="s">
        <v>684</v>
      </c>
      <c r="B6" s="3125"/>
      <c r="C6" s="81"/>
      <c r="D6" s="81"/>
      <c r="E6" s="573"/>
      <c r="F6" s="573"/>
      <c r="G6" s="537"/>
      <c r="H6" s="537"/>
      <c r="I6" s="537"/>
      <c r="J6" s="537"/>
      <c r="K6" s="171"/>
      <c r="L6" s="171"/>
      <c r="M6" s="171"/>
      <c r="N6" s="171"/>
      <c r="O6" s="171"/>
      <c r="P6" s="3159"/>
      <c r="Q6" s="3156"/>
      <c r="R6" s="3160"/>
      <c r="S6" s="3125"/>
      <c r="T6" s="3125"/>
      <c r="U6" s="3125"/>
      <c r="V6" s="3125"/>
      <c r="W6" s="3125"/>
      <c r="X6" s="3160"/>
      <c r="Y6" s="3125"/>
      <c r="Z6" s="81"/>
      <c r="AA6" s="2661" t="s">
        <v>831</v>
      </c>
      <c r="AB6" s="573"/>
      <c r="AC6" s="537"/>
      <c r="AD6" s="537"/>
      <c r="AE6" s="537"/>
      <c r="AF6" s="537"/>
      <c r="AG6" s="3125"/>
      <c r="AH6" s="3125"/>
    </row>
    <row r="7" spans="1:34" ht="15.75" customHeight="1" thickTop="1" thickBot="1">
      <c r="A7" s="171"/>
      <c r="B7" s="319" t="s">
        <v>2550</v>
      </c>
      <c r="C7" s="320"/>
      <c r="D7" s="320"/>
      <c r="E7" s="81"/>
      <c r="F7" s="81"/>
      <c r="G7" s="537"/>
      <c r="H7" s="537"/>
      <c r="I7" s="537"/>
      <c r="J7" s="537"/>
      <c r="K7" s="171"/>
      <c r="L7" s="198"/>
      <c r="M7" s="171"/>
      <c r="N7" s="171"/>
      <c r="O7" s="171"/>
      <c r="P7" s="3159"/>
      <c r="Q7" s="3156"/>
      <c r="R7" s="3160"/>
      <c r="S7" s="3156"/>
      <c r="T7" s="3156"/>
      <c r="U7" s="3156"/>
      <c r="V7" s="3156"/>
      <c r="W7" s="3156"/>
      <c r="X7" s="3160"/>
      <c r="Y7" s="3125"/>
      <c r="Z7" s="319" t="s">
        <v>2550</v>
      </c>
      <c r="AA7" s="81"/>
      <c r="AB7" s="81"/>
      <c r="AC7" s="537"/>
      <c r="AD7" s="537"/>
      <c r="AE7" s="537"/>
      <c r="AF7" s="537"/>
      <c r="AG7" s="3125"/>
      <c r="AH7" s="3125"/>
    </row>
    <row r="8" spans="1:34" ht="15.75" customHeight="1" thickTop="1">
      <c r="A8" s="2394" t="s">
        <v>686</v>
      </c>
      <c r="B8" s="2919" t="s">
        <v>2551</v>
      </c>
      <c r="C8" s="213" t="s">
        <v>688</v>
      </c>
      <c r="D8" s="213">
        <v>3</v>
      </c>
      <c r="E8" s="214">
        <v>413.93200000000002</v>
      </c>
      <c r="F8" s="214">
        <v>12.302</v>
      </c>
      <c r="G8" s="215">
        <f>IFERROR(SUM(E8:F8),0)</f>
        <v>426.23400000000004</v>
      </c>
      <c r="H8" s="214">
        <v>44.667999999999999</v>
      </c>
      <c r="I8" s="214">
        <v>381.56700000000001</v>
      </c>
      <c r="J8" s="216">
        <f>IFERROR(SUM(H8:I8),0)</f>
        <v>426.23500000000001</v>
      </c>
      <c r="K8" s="171"/>
      <c r="L8" s="564" t="s">
        <v>2552</v>
      </c>
      <c r="M8" s="171"/>
      <c r="N8" s="219"/>
      <c r="O8" s="171"/>
      <c r="P8" s="3159"/>
      <c r="Q8" s="220">
        <f>IF( SUM( S8:W8 ) = 0, 0, $S$5 )</f>
        <v>0</v>
      </c>
      <c r="R8" s="3160"/>
      <c r="S8" s="221">
        <f xml:space="preserve"> IF( ISNUMBER(E8), 0, 1 )</f>
        <v>0</v>
      </c>
      <c r="T8" s="221">
        <f t="shared" ref="T8:T10" si="0" xml:space="preserve"> IF( ISNUMBER(F8), 0, 1 )</f>
        <v>0</v>
      </c>
      <c r="U8" s="207"/>
      <c r="V8" s="221">
        <f t="shared" ref="V8:V10" si="1" xml:space="preserve"> IF( ISNUMBER(H8), 0, 1 )</f>
        <v>0</v>
      </c>
      <c r="W8" s="221">
        <f t="shared" ref="W8:W10" si="2" xml:space="preserve"> IF( ISNUMBER(I8), 0, 1 )</f>
        <v>0</v>
      </c>
      <c r="X8" s="3160"/>
      <c r="Y8" s="3125"/>
      <c r="Z8" s="2919" t="s">
        <v>2551</v>
      </c>
      <c r="AA8" s="214" t="s">
        <v>2553</v>
      </c>
      <c r="AB8" s="214" t="s">
        <v>2554</v>
      </c>
      <c r="AC8" s="215" t="s">
        <v>2555</v>
      </c>
      <c r="AD8" s="214" t="s">
        <v>2556</v>
      </c>
      <c r="AE8" s="214" t="s">
        <v>2557</v>
      </c>
      <c r="AF8" s="216" t="s">
        <v>2558</v>
      </c>
      <c r="AG8" s="3125"/>
      <c r="AH8" s="3125"/>
    </row>
    <row r="9" spans="1:34" ht="15.75" customHeight="1">
      <c r="A9" s="171"/>
      <c r="B9" s="2917" t="s">
        <v>2559</v>
      </c>
      <c r="C9" s="222" t="s">
        <v>688</v>
      </c>
      <c r="D9" s="222">
        <v>3</v>
      </c>
      <c r="E9" s="223">
        <v>521.19000000000005</v>
      </c>
      <c r="F9" s="223">
        <v>241.85400000000001</v>
      </c>
      <c r="G9" s="224">
        <f>IFERROR(SUM(E9:F9),0)</f>
        <v>763.0440000000001</v>
      </c>
      <c r="H9" s="223">
        <v>79.965000000000003</v>
      </c>
      <c r="I9" s="223">
        <v>683.08</v>
      </c>
      <c r="J9" s="225">
        <f>IFERROR(SUM(H9:I9),0)</f>
        <v>763.04500000000007</v>
      </c>
      <c r="K9" s="171"/>
      <c r="L9" s="567" t="s">
        <v>2560</v>
      </c>
      <c r="M9" s="171"/>
      <c r="N9" s="227"/>
      <c r="O9" s="171"/>
      <c r="P9" s="3161"/>
      <c r="Q9" s="220">
        <f t="shared" ref="Q9:Q10" si="3">IF( SUM( S9:W9 ) = 0, 0, $S$5 )</f>
        <v>0</v>
      </c>
      <c r="R9" s="3160"/>
      <c r="S9" s="221">
        <f t="shared" ref="S9:S10" si="4" xml:space="preserve"> IF( ISNUMBER(E9), 0, 1 )</f>
        <v>0</v>
      </c>
      <c r="T9" s="221">
        <f t="shared" si="0"/>
        <v>0</v>
      </c>
      <c r="U9" s="207"/>
      <c r="V9" s="221">
        <f t="shared" si="1"/>
        <v>0</v>
      </c>
      <c r="W9" s="221">
        <f t="shared" si="2"/>
        <v>0</v>
      </c>
      <c r="X9" s="3160"/>
      <c r="Y9" s="3125"/>
      <c r="Z9" s="2917" t="s">
        <v>2559</v>
      </c>
      <c r="AA9" s="223" t="s">
        <v>2561</v>
      </c>
      <c r="AB9" s="223" t="s">
        <v>2562</v>
      </c>
      <c r="AC9" s="224" t="s">
        <v>2563</v>
      </c>
      <c r="AD9" s="223" t="s">
        <v>2564</v>
      </c>
      <c r="AE9" s="223" t="s">
        <v>2565</v>
      </c>
      <c r="AF9" s="225" t="s">
        <v>2566</v>
      </c>
      <c r="AG9" s="3125"/>
      <c r="AH9" s="3125"/>
    </row>
    <row r="10" spans="1:34" ht="15.75" customHeight="1">
      <c r="A10" s="171"/>
      <c r="B10" s="2917" t="s">
        <v>2567</v>
      </c>
      <c r="C10" s="222" t="s">
        <v>688</v>
      </c>
      <c r="D10" s="222">
        <v>3</v>
      </c>
      <c r="E10" s="223">
        <v>0</v>
      </c>
      <c r="F10" s="223">
        <v>0.79300000000000004</v>
      </c>
      <c r="G10" s="224">
        <f>IFERROR(SUM(E10:F10),0)</f>
        <v>0.79300000000000004</v>
      </c>
      <c r="H10" s="223">
        <v>8.3000000000000004E-2</v>
      </c>
      <c r="I10" s="223">
        <v>0.71</v>
      </c>
      <c r="J10" s="225">
        <f>IFERROR(SUM(H10:I10),0)</f>
        <v>0.79299999999999993</v>
      </c>
      <c r="K10" s="171"/>
      <c r="L10" s="567" t="s">
        <v>2568</v>
      </c>
      <c r="M10" s="171"/>
      <c r="N10" s="227"/>
      <c r="O10" s="171"/>
      <c r="P10" s="3161"/>
      <c r="Q10" s="220">
        <f t="shared" si="3"/>
        <v>0</v>
      </c>
      <c r="R10" s="3160"/>
      <c r="S10" s="221">
        <f t="shared" si="4"/>
        <v>0</v>
      </c>
      <c r="T10" s="221">
        <f t="shared" si="0"/>
        <v>0</v>
      </c>
      <c r="U10" s="207"/>
      <c r="V10" s="221">
        <f t="shared" si="1"/>
        <v>0</v>
      </c>
      <c r="W10" s="221">
        <f t="shared" si="2"/>
        <v>0</v>
      </c>
      <c r="X10" s="3160"/>
      <c r="Y10" s="3125"/>
      <c r="Z10" s="2917" t="s">
        <v>2567</v>
      </c>
      <c r="AA10" s="223" t="s">
        <v>2569</v>
      </c>
      <c r="AB10" s="223" t="s">
        <v>2570</v>
      </c>
      <c r="AC10" s="224" t="s">
        <v>2571</v>
      </c>
      <c r="AD10" s="223" t="s">
        <v>2572</v>
      </c>
      <c r="AE10" s="223" t="s">
        <v>2573</v>
      </c>
      <c r="AF10" s="225" t="s">
        <v>2574</v>
      </c>
      <c r="AG10" s="3125"/>
      <c r="AH10" s="3125"/>
    </row>
    <row r="11" spans="1:34" ht="15.75" customHeight="1" thickBot="1">
      <c r="A11" s="2394" t="s">
        <v>784</v>
      </c>
      <c r="B11" s="2930" t="s">
        <v>2575</v>
      </c>
      <c r="C11" s="283" t="s">
        <v>688</v>
      </c>
      <c r="D11" s="283">
        <v>3</v>
      </c>
      <c r="E11" s="234">
        <f t="shared" ref="E11:J11" si="5">IFERROR(SUM(E8:E10),0)</f>
        <v>935.12200000000007</v>
      </c>
      <c r="F11" s="234">
        <f t="shared" si="5"/>
        <v>254.94900000000001</v>
      </c>
      <c r="G11" s="234">
        <f t="shared" si="5"/>
        <v>1190.0710000000001</v>
      </c>
      <c r="H11" s="574">
        <f t="shared" si="5"/>
        <v>124.71600000000001</v>
      </c>
      <c r="I11" s="574">
        <f t="shared" si="5"/>
        <v>1065.357</v>
      </c>
      <c r="J11" s="235">
        <f t="shared" si="5"/>
        <v>1190.0730000000001</v>
      </c>
      <c r="K11" s="171"/>
      <c r="L11" s="568" t="s">
        <v>2576</v>
      </c>
      <c r="M11" s="171"/>
      <c r="N11" s="238"/>
      <c r="O11" s="171"/>
      <c r="P11" s="3161"/>
      <c r="Q11" s="220"/>
      <c r="R11" s="3160"/>
      <c r="S11" s="207"/>
      <c r="T11" s="207"/>
      <c r="U11" s="207"/>
      <c r="V11" s="207"/>
      <c r="W11" s="207"/>
      <c r="X11" s="3160"/>
      <c r="Y11" s="3125"/>
      <c r="Z11" s="2930" t="s">
        <v>2575</v>
      </c>
      <c r="AA11" s="234" t="s">
        <v>2577</v>
      </c>
      <c r="AB11" s="234" t="s">
        <v>2578</v>
      </c>
      <c r="AC11" s="234" t="s">
        <v>2579</v>
      </c>
      <c r="AD11" s="574" t="s">
        <v>2580</v>
      </c>
      <c r="AE11" s="574" t="s">
        <v>2581</v>
      </c>
      <c r="AF11" s="235" t="s">
        <v>2582</v>
      </c>
      <c r="AG11" s="3125"/>
      <c r="AH11" s="3125"/>
    </row>
    <row r="12" spans="1:34" ht="15.75" customHeight="1" thickTop="1" thickBot="1">
      <c r="A12" s="171"/>
      <c r="B12" s="335"/>
      <c r="C12" s="335"/>
      <c r="D12" s="335"/>
      <c r="E12" s="293"/>
      <c r="F12" s="293"/>
      <c r="G12" s="293"/>
      <c r="H12" s="293"/>
      <c r="I12" s="293"/>
      <c r="J12" s="293"/>
      <c r="K12" s="171"/>
      <c r="L12" s="198"/>
      <c r="M12" s="171"/>
      <c r="N12" s="171"/>
      <c r="O12" s="171"/>
      <c r="P12" s="3161"/>
      <c r="Q12" s="220"/>
      <c r="R12" s="3160"/>
      <c r="S12" s="207"/>
      <c r="T12" s="207"/>
      <c r="U12" s="207"/>
      <c r="V12" s="207"/>
      <c r="W12" s="207"/>
      <c r="X12" s="3160"/>
      <c r="Y12" s="3125"/>
      <c r="Z12" s="335"/>
      <c r="AA12" s="293"/>
      <c r="AB12" s="293"/>
      <c r="AC12" s="293"/>
      <c r="AD12" s="293"/>
      <c r="AE12" s="293"/>
      <c r="AF12" s="293"/>
      <c r="AG12" s="3125"/>
      <c r="AH12" s="3125"/>
    </row>
    <row r="13" spans="1:34" ht="33.75" customHeight="1" thickTop="1" thickBot="1">
      <c r="A13" s="171"/>
      <c r="B13" s="2975" t="s">
        <v>671</v>
      </c>
      <c r="C13" s="2976" t="s">
        <v>672</v>
      </c>
      <c r="D13" s="2976" t="s">
        <v>673</v>
      </c>
      <c r="E13" s="575" t="s">
        <v>2547</v>
      </c>
      <c r="F13" s="575" t="s">
        <v>2548</v>
      </c>
      <c r="G13" s="575" t="s">
        <v>902</v>
      </c>
      <c r="H13" s="575" t="s">
        <v>2357</v>
      </c>
      <c r="I13" s="575" t="s">
        <v>1607</v>
      </c>
      <c r="J13" s="576" t="s">
        <v>902</v>
      </c>
      <c r="K13" s="171"/>
      <c r="L13" s="198"/>
      <c r="M13" s="171"/>
      <c r="N13" s="171"/>
      <c r="O13" s="171"/>
      <c r="P13" s="3161"/>
      <c r="Q13" s="220"/>
      <c r="R13" s="3160"/>
      <c r="S13" s="207"/>
      <c r="T13" s="207"/>
      <c r="U13" s="207"/>
      <c r="V13" s="207"/>
      <c r="W13" s="207"/>
      <c r="X13" s="3160"/>
      <c r="Y13" s="3125"/>
      <c r="Z13" s="2975" t="s">
        <v>671</v>
      </c>
      <c r="AA13" s="575" t="s">
        <v>2547</v>
      </c>
      <c r="AB13" s="575" t="s">
        <v>2548</v>
      </c>
      <c r="AC13" s="575" t="s">
        <v>902</v>
      </c>
      <c r="AD13" s="575" t="s">
        <v>2357</v>
      </c>
      <c r="AE13" s="575" t="s">
        <v>1607</v>
      </c>
      <c r="AF13" s="576" t="s">
        <v>902</v>
      </c>
      <c r="AG13" s="3125"/>
      <c r="AH13" s="3125"/>
    </row>
    <row r="14" spans="1:34" ht="15.75" customHeight="1" thickTop="1" thickBot="1">
      <c r="A14" s="171"/>
      <c r="B14" s="577"/>
      <c r="C14" s="577"/>
      <c r="D14" s="577"/>
      <c r="E14" s="536"/>
      <c r="F14" s="536"/>
      <c r="G14" s="536"/>
      <c r="H14" s="536"/>
      <c r="I14" s="536"/>
      <c r="J14" s="536"/>
      <c r="K14" s="171"/>
      <c r="L14" s="198"/>
      <c r="M14" s="171"/>
      <c r="N14" s="171"/>
      <c r="O14" s="171"/>
      <c r="P14" s="3161"/>
      <c r="Q14" s="220"/>
      <c r="R14" s="3160"/>
      <c r="S14" s="207"/>
      <c r="T14" s="207"/>
      <c r="U14" s="207"/>
      <c r="V14" s="207"/>
      <c r="W14" s="207"/>
      <c r="X14" s="3160"/>
      <c r="Y14" s="3125"/>
      <c r="Z14" s="577"/>
      <c r="AA14" s="536"/>
      <c r="AB14" s="536"/>
      <c r="AC14" s="536"/>
      <c r="AD14" s="536"/>
      <c r="AE14" s="536"/>
      <c r="AF14" s="536"/>
      <c r="AG14" s="3125"/>
      <c r="AH14" s="3125"/>
    </row>
    <row r="15" spans="1:34" ht="15.75" customHeight="1" thickTop="1" thickBot="1">
      <c r="A15" s="171"/>
      <c r="B15" s="319" t="s">
        <v>2583</v>
      </c>
      <c r="C15" s="320"/>
      <c r="D15" s="320"/>
      <c r="E15" s="243"/>
      <c r="F15" s="243"/>
      <c r="G15" s="536"/>
      <c r="H15" s="536"/>
      <c r="I15" s="536"/>
      <c r="J15" s="536"/>
      <c r="K15" s="171"/>
      <c r="L15" s="198"/>
      <c r="M15" s="171"/>
      <c r="N15" s="171"/>
      <c r="O15" s="171"/>
      <c r="P15" s="3161"/>
      <c r="Q15" s="220"/>
      <c r="R15" s="3160"/>
      <c r="S15" s="207"/>
      <c r="T15" s="207"/>
      <c r="U15" s="207"/>
      <c r="V15" s="207"/>
      <c r="W15" s="207"/>
      <c r="X15" s="3160"/>
      <c r="Y15" s="3125"/>
      <c r="Z15" s="319" t="s">
        <v>2583</v>
      </c>
      <c r="AA15" s="243"/>
      <c r="AB15" s="243"/>
      <c r="AC15" s="536"/>
      <c r="AD15" s="536"/>
      <c r="AE15" s="536"/>
      <c r="AF15" s="536"/>
      <c r="AG15" s="3125"/>
      <c r="AH15" s="3125"/>
    </row>
    <row r="16" spans="1:34" ht="15.75" customHeight="1" thickTop="1">
      <c r="A16" s="2394" t="s">
        <v>686</v>
      </c>
      <c r="B16" s="2919" t="s">
        <v>2584</v>
      </c>
      <c r="C16" s="213" t="s">
        <v>688</v>
      </c>
      <c r="D16" s="213">
        <v>3</v>
      </c>
      <c r="E16" s="214">
        <v>290.65600000000001</v>
      </c>
      <c r="F16" s="214">
        <v>7.6769999999999996</v>
      </c>
      <c r="G16" s="215">
        <f t="shared" ref="G16:G22" si="6">IFERROR(SUM(E16:F16),0)</f>
        <v>298.33300000000003</v>
      </c>
      <c r="H16" s="214">
        <v>246.81800000000001</v>
      </c>
      <c r="I16" s="214">
        <v>51.515000000000001</v>
      </c>
      <c r="J16" s="216">
        <f t="shared" ref="J16:J22" si="7">IFERROR(SUM(H16:I16),0)</f>
        <v>298.33300000000003</v>
      </c>
      <c r="K16" s="171"/>
      <c r="L16" s="564" t="s">
        <v>2585</v>
      </c>
      <c r="M16" s="171"/>
      <c r="N16" s="219"/>
      <c r="O16" s="171"/>
      <c r="P16" s="3161"/>
      <c r="Q16" s="220">
        <f t="shared" ref="Q16:Q22" si="8">IF( SUM( S16:W16 ) = 0, 0, $S$5 )</f>
        <v>0</v>
      </c>
      <c r="R16" s="3160"/>
      <c r="S16" s="221">
        <f t="shared" ref="S16:S22" si="9" xml:space="preserve"> IF( ISNUMBER(E16), 0, 1 )</f>
        <v>0</v>
      </c>
      <c r="T16" s="221">
        <f t="shared" ref="T16:T22" si="10" xml:space="preserve"> IF( ISNUMBER(F16), 0, 1 )</f>
        <v>0</v>
      </c>
      <c r="U16" s="207"/>
      <c r="V16" s="221">
        <f t="shared" ref="V16:V22" si="11" xml:space="preserve"> IF( ISNUMBER(H16), 0, 1 )</f>
        <v>0</v>
      </c>
      <c r="W16" s="221">
        <f t="shared" ref="W16:W22" si="12" xml:space="preserve"> IF( ISNUMBER(I16), 0, 1 )</f>
        <v>0</v>
      </c>
      <c r="X16" s="3160"/>
      <c r="Y16" s="3125"/>
      <c r="Z16" s="2919" t="s">
        <v>2584</v>
      </c>
      <c r="AA16" s="214" t="s">
        <v>2586</v>
      </c>
      <c r="AB16" s="214" t="s">
        <v>2587</v>
      </c>
      <c r="AC16" s="215" t="s">
        <v>2588</v>
      </c>
      <c r="AD16" s="214" t="s">
        <v>2589</v>
      </c>
      <c r="AE16" s="214" t="s">
        <v>2590</v>
      </c>
      <c r="AF16" s="216" t="s">
        <v>2591</v>
      </c>
      <c r="AG16" s="3125"/>
      <c r="AH16" s="3125"/>
    </row>
    <row r="17" spans="1:32" ht="15.75" customHeight="1">
      <c r="A17" s="171"/>
      <c r="B17" s="2917" t="s">
        <v>2592</v>
      </c>
      <c r="C17" s="222" t="s">
        <v>688</v>
      </c>
      <c r="D17" s="222">
        <v>3</v>
      </c>
      <c r="E17" s="223">
        <v>58.843000000000004</v>
      </c>
      <c r="F17" s="223">
        <v>1.456</v>
      </c>
      <c r="G17" s="224">
        <f t="shared" si="6"/>
        <v>60.299000000000007</v>
      </c>
      <c r="H17" s="223">
        <v>49.887</v>
      </c>
      <c r="I17" s="223">
        <v>10.412000000000001</v>
      </c>
      <c r="J17" s="225">
        <f t="shared" si="7"/>
        <v>60.298999999999999</v>
      </c>
      <c r="K17" s="171"/>
      <c r="L17" s="567" t="s">
        <v>2593</v>
      </c>
      <c r="M17" s="171"/>
      <c r="N17" s="227"/>
      <c r="O17" s="171"/>
      <c r="P17" s="3161"/>
      <c r="Q17" s="220">
        <f t="shared" si="8"/>
        <v>0</v>
      </c>
      <c r="R17" s="3160"/>
      <c r="S17" s="221">
        <f t="shared" si="9"/>
        <v>0</v>
      </c>
      <c r="T17" s="221">
        <f t="shared" si="10"/>
        <v>0</v>
      </c>
      <c r="U17" s="207"/>
      <c r="V17" s="221">
        <f t="shared" si="11"/>
        <v>0</v>
      </c>
      <c r="W17" s="221">
        <f t="shared" si="12"/>
        <v>0</v>
      </c>
      <c r="X17" s="3160"/>
      <c r="Y17" s="3125"/>
      <c r="Z17" s="2917" t="s">
        <v>2592</v>
      </c>
      <c r="AA17" s="223" t="s">
        <v>2594</v>
      </c>
      <c r="AB17" s="223" t="s">
        <v>2595</v>
      </c>
      <c r="AC17" s="224" t="s">
        <v>2596</v>
      </c>
      <c r="AD17" s="223" t="s">
        <v>2597</v>
      </c>
      <c r="AE17" s="223" t="s">
        <v>2598</v>
      </c>
      <c r="AF17" s="225" t="s">
        <v>2599</v>
      </c>
    </row>
    <row r="18" spans="1:32" ht="15.75" customHeight="1">
      <c r="A18" s="171"/>
      <c r="B18" s="2917" t="s">
        <v>2600</v>
      </c>
      <c r="C18" s="222" t="s">
        <v>688</v>
      </c>
      <c r="D18" s="222">
        <v>3</v>
      </c>
      <c r="E18" s="223">
        <v>37.415999999999997</v>
      </c>
      <c r="F18" s="223">
        <v>0.84499999999999997</v>
      </c>
      <c r="G18" s="224">
        <f t="shared" si="6"/>
        <v>38.260999999999996</v>
      </c>
      <c r="H18" s="223">
        <v>31.655000000000001</v>
      </c>
      <c r="I18" s="223">
        <v>6.6070000000000002</v>
      </c>
      <c r="J18" s="225">
        <f t="shared" si="7"/>
        <v>38.262</v>
      </c>
      <c r="K18" s="171"/>
      <c r="L18" s="567" t="s">
        <v>2601</v>
      </c>
      <c r="M18" s="171"/>
      <c r="N18" s="227"/>
      <c r="O18" s="171"/>
      <c r="P18" s="3161"/>
      <c r="Q18" s="220">
        <f t="shared" si="8"/>
        <v>0</v>
      </c>
      <c r="R18" s="3160"/>
      <c r="S18" s="221">
        <f t="shared" si="9"/>
        <v>0</v>
      </c>
      <c r="T18" s="221">
        <f t="shared" si="10"/>
        <v>0</v>
      </c>
      <c r="U18" s="207"/>
      <c r="V18" s="221">
        <f t="shared" si="11"/>
        <v>0</v>
      </c>
      <c r="W18" s="221">
        <f t="shared" si="12"/>
        <v>0</v>
      </c>
      <c r="X18" s="3160"/>
      <c r="Y18" s="3125"/>
      <c r="Z18" s="2917" t="s">
        <v>2600</v>
      </c>
      <c r="AA18" s="223" t="s">
        <v>2602</v>
      </c>
      <c r="AB18" s="223" t="s">
        <v>2603</v>
      </c>
      <c r="AC18" s="224" t="s">
        <v>2604</v>
      </c>
      <c r="AD18" s="223" t="s">
        <v>2605</v>
      </c>
      <c r="AE18" s="223" t="s">
        <v>2606</v>
      </c>
      <c r="AF18" s="225" t="s">
        <v>2607</v>
      </c>
    </row>
    <row r="19" spans="1:32" ht="15.75" customHeight="1">
      <c r="A19" s="171"/>
      <c r="B19" s="2917" t="s">
        <v>2608</v>
      </c>
      <c r="C19" s="222" t="s">
        <v>688</v>
      </c>
      <c r="D19" s="222">
        <v>3</v>
      </c>
      <c r="E19" s="223">
        <v>451.53</v>
      </c>
      <c r="F19" s="223">
        <v>172.55099999999999</v>
      </c>
      <c r="G19" s="224">
        <f t="shared" si="6"/>
        <v>624.0809999999999</v>
      </c>
      <c r="H19" s="223">
        <v>516.31700000000001</v>
      </c>
      <c r="I19" s="223">
        <v>107.764</v>
      </c>
      <c r="J19" s="225">
        <f t="shared" si="7"/>
        <v>624.08100000000002</v>
      </c>
      <c r="K19" s="171"/>
      <c r="L19" s="567" t="s">
        <v>2609</v>
      </c>
      <c r="M19" s="171"/>
      <c r="N19" s="227"/>
      <c r="O19" s="171"/>
      <c r="P19" s="3161"/>
      <c r="Q19" s="220">
        <f t="shared" si="8"/>
        <v>0</v>
      </c>
      <c r="R19" s="3160"/>
      <c r="S19" s="221">
        <f t="shared" si="9"/>
        <v>0</v>
      </c>
      <c r="T19" s="221">
        <f t="shared" si="10"/>
        <v>0</v>
      </c>
      <c r="U19" s="207"/>
      <c r="V19" s="221">
        <f t="shared" si="11"/>
        <v>0</v>
      </c>
      <c r="W19" s="221">
        <f t="shared" si="12"/>
        <v>0</v>
      </c>
      <c r="X19" s="3160"/>
      <c r="Y19" s="3125"/>
      <c r="Z19" s="2917" t="s">
        <v>2608</v>
      </c>
      <c r="AA19" s="223" t="s">
        <v>2610</v>
      </c>
      <c r="AB19" s="223" t="s">
        <v>2611</v>
      </c>
      <c r="AC19" s="224" t="s">
        <v>2612</v>
      </c>
      <c r="AD19" s="223" t="s">
        <v>2613</v>
      </c>
      <c r="AE19" s="223" t="s">
        <v>2614</v>
      </c>
      <c r="AF19" s="225" t="s">
        <v>2615</v>
      </c>
    </row>
    <row r="20" spans="1:32" ht="15.75" customHeight="1">
      <c r="A20" s="171"/>
      <c r="B20" s="2917" t="s">
        <v>2616</v>
      </c>
      <c r="C20" s="222" t="s">
        <v>688</v>
      </c>
      <c r="D20" s="222">
        <v>3</v>
      </c>
      <c r="E20" s="223">
        <v>111.238</v>
      </c>
      <c r="F20" s="223">
        <v>17.829000000000001</v>
      </c>
      <c r="G20" s="224">
        <f t="shared" si="6"/>
        <v>129.06700000000001</v>
      </c>
      <c r="H20" s="223">
        <v>106.78100000000001</v>
      </c>
      <c r="I20" s="223">
        <v>22.286999999999999</v>
      </c>
      <c r="J20" s="225">
        <f t="shared" si="7"/>
        <v>129.06800000000001</v>
      </c>
      <c r="K20" s="171"/>
      <c r="L20" s="567" t="s">
        <v>2617</v>
      </c>
      <c r="M20" s="171"/>
      <c r="N20" s="227"/>
      <c r="O20" s="171"/>
      <c r="P20" s="3161"/>
      <c r="Q20" s="220">
        <f t="shared" si="8"/>
        <v>0</v>
      </c>
      <c r="R20" s="3160"/>
      <c r="S20" s="221">
        <f t="shared" si="9"/>
        <v>0</v>
      </c>
      <c r="T20" s="221">
        <f t="shared" si="10"/>
        <v>0</v>
      </c>
      <c r="U20" s="207"/>
      <c r="V20" s="221">
        <f t="shared" si="11"/>
        <v>0</v>
      </c>
      <c r="W20" s="221">
        <f t="shared" si="12"/>
        <v>0</v>
      </c>
      <c r="X20" s="3160"/>
      <c r="Y20" s="3125"/>
      <c r="Z20" s="2917" t="s">
        <v>2616</v>
      </c>
      <c r="AA20" s="223" t="s">
        <v>2618</v>
      </c>
      <c r="AB20" s="223" t="s">
        <v>2619</v>
      </c>
      <c r="AC20" s="224" t="s">
        <v>2620</v>
      </c>
      <c r="AD20" s="223" t="s">
        <v>2621</v>
      </c>
      <c r="AE20" s="223" t="s">
        <v>2622</v>
      </c>
      <c r="AF20" s="225" t="s">
        <v>2623</v>
      </c>
    </row>
    <row r="21" spans="1:32" ht="15.75" customHeight="1">
      <c r="A21" s="171"/>
      <c r="B21" s="2917" t="s">
        <v>2624</v>
      </c>
      <c r="C21" s="222" t="s">
        <v>688</v>
      </c>
      <c r="D21" s="222">
        <v>3</v>
      </c>
      <c r="E21" s="223">
        <v>70.438000000000002</v>
      </c>
      <c r="F21" s="223">
        <v>10.425000000000001</v>
      </c>
      <c r="G21" s="224">
        <f t="shared" si="6"/>
        <v>80.863</v>
      </c>
      <c r="H21" s="223">
        <v>66.899000000000001</v>
      </c>
      <c r="I21" s="223">
        <v>13.962999999999999</v>
      </c>
      <c r="J21" s="225">
        <f t="shared" si="7"/>
        <v>80.861999999999995</v>
      </c>
      <c r="K21" s="171"/>
      <c r="L21" s="567" t="s">
        <v>2625</v>
      </c>
      <c r="M21" s="171"/>
      <c r="N21" s="227"/>
      <c r="O21" s="171"/>
      <c r="P21" s="3161"/>
      <c r="Q21" s="220">
        <f t="shared" si="8"/>
        <v>0</v>
      </c>
      <c r="R21" s="3160"/>
      <c r="S21" s="221">
        <f t="shared" si="9"/>
        <v>0</v>
      </c>
      <c r="T21" s="221">
        <f t="shared" si="10"/>
        <v>0</v>
      </c>
      <c r="U21" s="207"/>
      <c r="V21" s="221">
        <f t="shared" si="11"/>
        <v>0</v>
      </c>
      <c r="W21" s="221">
        <f t="shared" si="12"/>
        <v>0</v>
      </c>
      <c r="X21" s="3160"/>
      <c r="Y21" s="3125"/>
      <c r="Z21" s="2917" t="s">
        <v>2624</v>
      </c>
      <c r="AA21" s="223" t="s">
        <v>2626</v>
      </c>
      <c r="AB21" s="223" t="s">
        <v>2627</v>
      </c>
      <c r="AC21" s="224" t="s">
        <v>2628</v>
      </c>
      <c r="AD21" s="223" t="s">
        <v>2629</v>
      </c>
      <c r="AE21" s="223" t="s">
        <v>2630</v>
      </c>
      <c r="AF21" s="225" t="s">
        <v>2631</v>
      </c>
    </row>
    <row r="22" spans="1:32" ht="15.75" customHeight="1">
      <c r="A22" s="171"/>
      <c r="B22" s="2917" t="s">
        <v>2567</v>
      </c>
      <c r="C22" s="222" t="s">
        <v>688</v>
      </c>
      <c r="D22" s="222">
        <v>3</v>
      </c>
      <c r="E22" s="223">
        <v>0</v>
      </c>
      <c r="F22" s="223">
        <v>1.9279999999999999</v>
      </c>
      <c r="G22" s="224">
        <f t="shared" si="6"/>
        <v>1.9279999999999999</v>
      </c>
      <c r="H22" s="223">
        <v>1.595</v>
      </c>
      <c r="I22" s="223">
        <v>0.33300000000000002</v>
      </c>
      <c r="J22" s="225">
        <f t="shared" si="7"/>
        <v>1.9279999999999999</v>
      </c>
      <c r="K22" s="171"/>
      <c r="L22" s="567" t="s">
        <v>2632</v>
      </c>
      <c r="M22" s="171"/>
      <c r="N22" s="227"/>
      <c r="O22" s="171"/>
      <c r="P22" s="3161"/>
      <c r="Q22" s="220">
        <f t="shared" si="8"/>
        <v>0</v>
      </c>
      <c r="R22" s="3160"/>
      <c r="S22" s="221">
        <f t="shared" si="9"/>
        <v>0</v>
      </c>
      <c r="T22" s="221">
        <f t="shared" si="10"/>
        <v>0</v>
      </c>
      <c r="U22" s="207"/>
      <c r="V22" s="221">
        <f t="shared" si="11"/>
        <v>0</v>
      </c>
      <c r="W22" s="221">
        <f t="shared" si="12"/>
        <v>0</v>
      </c>
      <c r="X22" s="3160"/>
      <c r="Y22" s="3125"/>
      <c r="Z22" s="2917" t="s">
        <v>2567</v>
      </c>
      <c r="AA22" s="223" t="s">
        <v>2633</v>
      </c>
      <c r="AB22" s="223" t="s">
        <v>2634</v>
      </c>
      <c r="AC22" s="224" t="s">
        <v>2635</v>
      </c>
      <c r="AD22" s="223" t="s">
        <v>2636</v>
      </c>
      <c r="AE22" s="223" t="s">
        <v>2637</v>
      </c>
      <c r="AF22" s="225" t="s">
        <v>2638</v>
      </c>
    </row>
    <row r="23" spans="1:32" ht="15.75" customHeight="1" thickBot="1">
      <c r="A23" s="2394" t="s">
        <v>784</v>
      </c>
      <c r="B23" s="2930" t="s">
        <v>2639</v>
      </c>
      <c r="C23" s="283" t="s">
        <v>688</v>
      </c>
      <c r="D23" s="283">
        <v>3</v>
      </c>
      <c r="E23" s="234">
        <f t="shared" ref="E23:J23" si="13">IFERROR(SUM(E16:E22),0)</f>
        <v>1020.121</v>
      </c>
      <c r="F23" s="234">
        <f t="shared" si="13"/>
        <v>212.71100000000001</v>
      </c>
      <c r="G23" s="234">
        <f t="shared" si="13"/>
        <v>1232.8320000000001</v>
      </c>
      <c r="H23" s="574">
        <f t="shared" si="13"/>
        <v>1019.9520000000001</v>
      </c>
      <c r="I23" s="234">
        <f t="shared" si="13"/>
        <v>212.881</v>
      </c>
      <c r="J23" s="235">
        <f t="shared" si="13"/>
        <v>1232.8330000000003</v>
      </c>
      <c r="K23" s="171"/>
      <c r="L23" s="568" t="s">
        <v>2640</v>
      </c>
      <c r="M23" s="171"/>
      <c r="N23" s="238"/>
      <c r="O23" s="171"/>
      <c r="P23" s="3161"/>
      <c r="Q23" s="220"/>
      <c r="R23" s="3160"/>
      <c r="S23" s="207"/>
      <c r="T23" s="207"/>
      <c r="U23" s="207"/>
      <c r="V23" s="207"/>
      <c r="W23" s="207"/>
      <c r="X23" s="3160"/>
      <c r="Y23" s="3125"/>
      <c r="Z23" s="2930" t="s">
        <v>2639</v>
      </c>
      <c r="AA23" s="234" t="s">
        <v>2641</v>
      </c>
      <c r="AB23" s="234" t="s">
        <v>2642</v>
      </c>
      <c r="AC23" s="234" t="s">
        <v>2643</v>
      </c>
      <c r="AD23" s="574" t="s">
        <v>2644</v>
      </c>
      <c r="AE23" s="234" t="s">
        <v>2645</v>
      </c>
      <c r="AF23" s="235" t="s">
        <v>2646</v>
      </c>
    </row>
    <row r="24" spans="1:32" ht="15.75" customHeight="1" thickTop="1" thickBot="1">
      <c r="A24" s="171"/>
      <c r="B24" s="171"/>
      <c r="C24" s="171"/>
      <c r="D24" s="171"/>
      <c r="E24" s="240"/>
      <c r="F24" s="240"/>
      <c r="G24" s="240"/>
      <c r="H24" s="240"/>
      <c r="I24" s="240"/>
      <c r="J24" s="240"/>
      <c r="K24" s="171"/>
      <c r="L24" s="171"/>
      <c r="M24" s="171"/>
      <c r="N24" s="171"/>
      <c r="O24" s="171"/>
      <c r="P24" s="3161"/>
      <c r="Q24" s="220"/>
      <c r="R24" s="3160"/>
      <c r="S24" s="207"/>
      <c r="T24" s="207"/>
      <c r="U24" s="207"/>
      <c r="V24" s="207"/>
      <c r="W24" s="207"/>
      <c r="X24" s="3160"/>
      <c r="Y24" s="3125"/>
      <c r="Z24" s="171"/>
      <c r="AA24" s="240"/>
      <c r="AB24" s="240"/>
      <c r="AC24" s="240"/>
      <c r="AD24" s="240"/>
      <c r="AE24" s="240"/>
      <c r="AF24" s="240"/>
    </row>
    <row r="25" spans="1:32" ht="15.75" customHeight="1" thickTop="1" thickBot="1">
      <c r="A25" s="171"/>
      <c r="B25" s="319" t="s">
        <v>2647</v>
      </c>
      <c r="C25" s="320"/>
      <c r="D25" s="320"/>
      <c r="E25" s="243"/>
      <c r="F25" s="243"/>
      <c r="G25" s="536"/>
      <c r="H25" s="243"/>
      <c r="I25" s="243"/>
      <c r="J25" s="243"/>
      <c r="K25" s="171"/>
      <c r="L25" s="198"/>
      <c r="M25" s="171"/>
      <c r="N25" s="171"/>
      <c r="O25" s="171"/>
      <c r="P25" s="3161"/>
      <c r="Q25" s="220"/>
      <c r="R25" s="3160"/>
      <c r="S25" s="207"/>
      <c r="T25" s="207"/>
      <c r="U25" s="207"/>
      <c r="V25" s="207"/>
      <c r="W25" s="207"/>
      <c r="X25" s="3160"/>
      <c r="Y25" s="3125"/>
      <c r="Z25" s="319" t="s">
        <v>1683</v>
      </c>
      <c r="AA25" s="243"/>
      <c r="AB25" s="243"/>
      <c r="AC25" s="536"/>
      <c r="AD25" s="243"/>
      <c r="AE25" s="243"/>
      <c r="AF25" s="243"/>
    </row>
    <row r="26" spans="1:32" ht="15.75" customHeight="1" thickTop="1">
      <c r="A26" s="2394" t="s">
        <v>686</v>
      </c>
      <c r="B26" s="2919" t="s">
        <v>2551</v>
      </c>
      <c r="C26" s="213" t="s">
        <v>688</v>
      </c>
      <c r="D26" s="213">
        <v>3</v>
      </c>
      <c r="E26" s="214">
        <v>16.190000000000001</v>
      </c>
      <c r="F26" s="214">
        <v>0.41799999999999998</v>
      </c>
      <c r="G26" s="216">
        <f>IFERROR(SUM(E26:F26),0)</f>
        <v>16.608000000000001</v>
      </c>
      <c r="H26" s="578"/>
      <c r="I26" s="578"/>
      <c r="J26" s="578"/>
      <c r="K26" s="171"/>
      <c r="L26" s="564" t="s">
        <v>2648</v>
      </c>
      <c r="M26" s="171"/>
      <c r="N26" s="219"/>
      <c r="O26" s="171"/>
      <c r="P26" s="3161"/>
      <c r="Q26" s="220">
        <f t="shared" ref="Q26:Q27" si="14">IF( SUM( S26:W26 ) = 0, 0, $S$5 )</f>
        <v>0</v>
      </c>
      <c r="R26" s="3160"/>
      <c r="S26" s="221">
        <f t="shared" ref="S26:S27" si="15" xml:space="preserve"> IF( ISNUMBER(E26), 0, 1 )</f>
        <v>0</v>
      </c>
      <c r="T26" s="221">
        <f t="shared" ref="T26:T27" si="16" xml:space="preserve"> IF( ISNUMBER(F26), 0, 1 )</f>
        <v>0</v>
      </c>
      <c r="U26" s="207"/>
      <c r="V26" s="207"/>
      <c r="W26" s="207"/>
      <c r="X26" s="3160"/>
      <c r="Y26" s="3125"/>
      <c r="Z26" s="2919" t="s">
        <v>2551</v>
      </c>
      <c r="AA26" s="214" t="s">
        <v>2649</v>
      </c>
      <c r="AB26" s="214" t="s">
        <v>2650</v>
      </c>
      <c r="AC26" s="216" t="s">
        <v>2651</v>
      </c>
      <c r="AD26" s="578"/>
      <c r="AE26" s="578"/>
      <c r="AF26" s="578"/>
    </row>
    <row r="27" spans="1:32" ht="15.75" customHeight="1">
      <c r="A27" s="171"/>
      <c r="B27" s="2917" t="s">
        <v>2559</v>
      </c>
      <c r="C27" s="222" t="s">
        <v>688</v>
      </c>
      <c r="D27" s="222">
        <v>3</v>
      </c>
      <c r="E27" s="223">
        <v>26.495999999999999</v>
      </c>
      <c r="F27" s="223">
        <v>8.4109999999999996</v>
      </c>
      <c r="G27" s="225">
        <f>IFERROR(SUM(E27:F27),0)</f>
        <v>34.906999999999996</v>
      </c>
      <c r="H27" s="579"/>
      <c r="I27" s="579"/>
      <c r="J27" s="579"/>
      <c r="K27" s="171"/>
      <c r="L27" s="567" t="s">
        <v>2652</v>
      </c>
      <c r="M27" s="171"/>
      <c r="N27" s="227"/>
      <c r="O27" s="171"/>
      <c r="P27" s="3161"/>
      <c r="Q27" s="220">
        <f t="shared" si="14"/>
        <v>0</v>
      </c>
      <c r="R27" s="3160"/>
      <c r="S27" s="221">
        <f t="shared" si="15"/>
        <v>0</v>
      </c>
      <c r="T27" s="221">
        <f t="shared" si="16"/>
        <v>0</v>
      </c>
      <c r="U27" s="207"/>
      <c r="V27" s="207"/>
      <c r="W27" s="207"/>
      <c r="X27" s="3160"/>
      <c r="Y27" s="3125"/>
      <c r="Z27" s="2917" t="s">
        <v>2653</v>
      </c>
      <c r="AA27" s="223" t="s">
        <v>2654</v>
      </c>
      <c r="AB27" s="223" t="s">
        <v>2655</v>
      </c>
      <c r="AC27" s="225" t="s">
        <v>2656</v>
      </c>
      <c r="AD27" s="579"/>
      <c r="AE27" s="579"/>
      <c r="AF27" s="579"/>
    </row>
    <row r="28" spans="1:32" ht="15.75" customHeight="1" thickBot="1">
      <c r="A28" s="171"/>
      <c r="B28" s="2930" t="s">
        <v>2657</v>
      </c>
      <c r="C28" s="283" t="s">
        <v>688</v>
      </c>
      <c r="D28" s="283">
        <v>3</v>
      </c>
      <c r="E28" s="234">
        <f>IFERROR(SUM(E26:E27),0)</f>
        <v>42.686</v>
      </c>
      <c r="F28" s="234">
        <f>IFERROR(SUM(F26:F27),0)</f>
        <v>8.8289999999999988</v>
      </c>
      <c r="G28" s="580">
        <f>IFERROR(SUM(G26:G27),0)</f>
        <v>51.515000000000001</v>
      </c>
      <c r="H28" s="579"/>
      <c r="I28" s="579"/>
      <c r="J28" s="579"/>
      <c r="K28" s="171"/>
      <c r="L28" s="568" t="s">
        <v>2658</v>
      </c>
      <c r="M28" s="171"/>
      <c r="N28" s="238"/>
      <c r="O28" s="171"/>
      <c r="P28" s="3161"/>
      <c r="Q28" s="220"/>
      <c r="R28" s="3160"/>
      <c r="S28" s="207"/>
      <c r="T28" s="207"/>
      <c r="U28" s="207"/>
      <c r="V28" s="207"/>
      <c r="W28" s="207"/>
      <c r="X28" s="3160"/>
      <c r="Y28" s="3125"/>
      <c r="Z28" s="2930" t="s">
        <v>902</v>
      </c>
      <c r="AA28" s="234" t="s">
        <v>2659</v>
      </c>
      <c r="AB28" s="234" t="s">
        <v>2660</v>
      </c>
      <c r="AC28" s="580" t="s">
        <v>2661</v>
      </c>
      <c r="AD28" s="579"/>
      <c r="AE28" s="579"/>
      <c r="AF28" s="579"/>
    </row>
    <row r="29" spans="1:32" ht="15.75" customHeight="1" thickTop="1" thickBot="1">
      <c r="A29" s="171"/>
      <c r="B29" s="291"/>
      <c r="C29" s="291"/>
      <c r="D29" s="291"/>
      <c r="E29" s="292"/>
      <c r="F29" s="292"/>
      <c r="G29" s="292"/>
      <c r="H29" s="439"/>
      <c r="I29" s="439"/>
      <c r="J29" s="439"/>
      <c r="K29" s="171"/>
      <c r="L29" s="581"/>
      <c r="M29" s="171"/>
      <c r="N29" s="171"/>
      <c r="O29" s="171"/>
      <c r="P29" s="3161"/>
      <c r="Q29" s="220"/>
      <c r="R29" s="3160"/>
      <c r="S29" s="207"/>
      <c r="T29" s="207"/>
      <c r="U29" s="207"/>
      <c r="V29" s="207"/>
      <c r="W29" s="207"/>
      <c r="X29" s="3160"/>
      <c r="Y29" s="3125"/>
      <c r="Z29" s="291"/>
      <c r="AA29" s="292"/>
      <c r="AB29" s="292"/>
      <c r="AC29" s="292"/>
      <c r="AD29" s="439"/>
      <c r="AE29" s="439"/>
      <c r="AF29" s="439"/>
    </row>
    <row r="30" spans="1:32" ht="15.75" customHeight="1">
      <c r="A30" s="2394" t="s">
        <v>784</v>
      </c>
      <c r="B30" s="374" t="s">
        <v>2662</v>
      </c>
      <c r="C30" s="297" t="s">
        <v>688</v>
      </c>
      <c r="D30" s="297">
        <v>3</v>
      </c>
      <c r="E30" s="311">
        <f>IFERROR(E11+E23+E28,0)</f>
        <v>1997.9289999999999</v>
      </c>
      <c r="F30" s="311">
        <f>IFERROR(F11+F23+F28,0)</f>
        <v>476.48900000000003</v>
      </c>
      <c r="G30" s="376">
        <f>IFERROR(G11+G23+G28,0)</f>
        <v>2474.4180000000001</v>
      </c>
      <c r="H30" s="439"/>
      <c r="I30" s="439"/>
      <c r="J30" s="439"/>
      <c r="K30" s="171"/>
      <c r="L30" s="582" t="s">
        <v>2663</v>
      </c>
      <c r="M30" s="171"/>
      <c r="N30" s="301"/>
      <c r="O30" s="171"/>
      <c r="P30" s="3161"/>
      <c r="Q30" s="220"/>
      <c r="R30" s="3160"/>
      <c r="S30" s="207"/>
      <c r="T30" s="207"/>
      <c r="U30" s="207"/>
      <c r="V30" s="207"/>
      <c r="W30" s="207"/>
      <c r="X30" s="3160"/>
      <c r="Y30" s="3125"/>
      <c r="Z30" s="374" t="s">
        <v>2662</v>
      </c>
      <c r="AA30" s="311" t="s">
        <v>2664</v>
      </c>
      <c r="AB30" s="311" t="s">
        <v>2665</v>
      </c>
      <c r="AC30" s="376" t="s">
        <v>2666</v>
      </c>
      <c r="AD30" s="439"/>
      <c r="AE30" s="439"/>
      <c r="AF30" s="439"/>
    </row>
    <row r="31" spans="1:32" ht="15.75" customHeight="1" thickTop="1" thickBot="1">
      <c r="A31" s="171"/>
      <c r="B31" s="171"/>
      <c r="C31" s="171"/>
      <c r="D31" s="171"/>
      <c r="E31" s="240"/>
      <c r="F31" s="240"/>
      <c r="G31" s="240"/>
      <c r="H31" s="579"/>
      <c r="I31" s="579"/>
      <c r="J31" s="579"/>
      <c r="K31" s="171"/>
      <c r="L31" s="171"/>
      <c r="M31" s="171"/>
      <c r="N31" s="171"/>
      <c r="O31" s="171"/>
      <c r="P31" s="3161"/>
      <c r="Q31" s="220"/>
      <c r="R31" s="3160"/>
      <c r="S31" s="207"/>
      <c r="T31" s="207"/>
      <c r="U31" s="207"/>
      <c r="V31" s="207"/>
      <c r="W31" s="207"/>
      <c r="X31" s="3160"/>
      <c r="Y31" s="3125"/>
      <c r="Z31" s="171"/>
      <c r="AA31" s="240"/>
      <c r="AB31" s="240"/>
      <c r="AC31" s="240"/>
      <c r="AD31" s="579"/>
      <c r="AE31" s="579"/>
      <c r="AF31" s="579"/>
    </row>
    <row r="32" spans="1:32" ht="15.75" customHeight="1" thickTop="1" thickBot="1">
      <c r="A32" s="171"/>
      <c r="B32" s="319" t="s">
        <v>2392</v>
      </c>
      <c r="C32" s="320"/>
      <c r="D32" s="320"/>
      <c r="E32" s="243"/>
      <c r="F32" s="243"/>
      <c r="G32" s="536"/>
      <c r="H32" s="578"/>
      <c r="I32" s="578"/>
      <c r="J32" s="578"/>
      <c r="K32" s="171"/>
      <c r="L32" s="198"/>
      <c r="M32" s="171"/>
      <c r="N32" s="171"/>
      <c r="O32" s="171"/>
      <c r="P32" s="3161"/>
      <c r="Q32" s="220"/>
      <c r="R32" s="3160"/>
      <c r="S32" s="207"/>
      <c r="T32" s="207"/>
      <c r="U32" s="207"/>
      <c r="V32" s="207"/>
      <c r="W32" s="207"/>
      <c r="X32" s="3160"/>
      <c r="Y32" s="3125"/>
      <c r="Z32" s="319" t="s">
        <v>2392</v>
      </c>
      <c r="AA32" s="243"/>
      <c r="AB32" s="243"/>
      <c r="AC32" s="536"/>
      <c r="AD32" s="578"/>
      <c r="AE32" s="578"/>
      <c r="AF32" s="578"/>
    </row>
    <row r="33" spans="1:32" ht="15.75" customHeight="1">
      <c r="A33" s="2394" t="s">
        <v>686</v>
      </c>
      <c r="B33" s="2919" t="s">
        <v>2551</v>
      </c>
      <c r="C33" s="213" t="s">
        <v>688</v>
      </c>
      <c r="D33" s="213">
        <v>3</v>
      </c>
      <c r="E33" s="214">
        <v>22.625</v>
      </c>
      <c r="F33" s="214">
        <v>0</v>
      </c>
      <c r="G33" s="216">
        <f>IFERROR(SUM(E33:F33),0)</f>
        <v>22.625</v>
      </c>
      <c r="H33" s="578"/>
      <c r="I33" s="578"/>
      <c r="J33" s="578"/>
      <c r="K33" s="171"/>
      <c r="L33" s="564" t="s">
        <v>2667</v>
      </c>
      <c r="M33" s="171"/>
      <c r="N33" s="219"/>
      <c r="O33" s="171"/>
      <c r="P33" s="3161"/>
      <c r="Q33" s="220">
        <f t="shared" ref="Q33:Q35" si="17">IF( SUM( S33:W33 ) = 0, 0, $S$5 )</f>
        <v>0</v>
      </c>
      <c r="R33" s="3160"/>
      <c r="S33" s="221">
        <f t="shared" ref="S33:S35" si="18" xml:space="preserve"> IF( ISNUMBER(E33), 0, 1 )</f>
        <v>0</v>
      </c>
      <c r="T33" s="221">
        <f t="shared" ref="T33:T35" si="19" xml:space="preserve"> IF( ISNUMBER(F33), 0, 1 )</f>
        <v>0</v>
      </c>
      <c r="U33" s="207"/>
      <c r="V33" s="207"/>
      <c r="W33" s="207"/>
      <c r="X33" s="3160"/>
      <c r="Y33" s="3125"/>
      <c r="Z33" s="2919" t="s">
        <v>2551</v>
      </c>
      <c r="AA33" s="214" t="s">
        <v>2668</v>
      </c>
      <c r="AB33" s="214" t="s">
        <v>2669</v>
      </c>
      <c r="AC33" s="216" t="s">
        <v>2670</v>
      </c>
      <c r="AD33" s="578"/>
      <c r="AE33" s="578"/>
      <c r="AF33" s="578"/>
    </row>
    <row r="34" spans="1:32" ht="15.75" customHeight="1">
      <c r="A34" s="171"/>
      <c r="B34" s="2917" t="s">
        <v>2559</v>
      </c>
      <c r="C34" s="222" t="s">
        <v>688</v>
      </c>
      <c r="D34" s="222">
        <v>3</v>
      </c>
      <c r="E34" s="223">
        <v>106.44199999999999</v>
      </c>
      <c r="F34" s="223">
        <v>0</v>
      </c>
      <c r="G34" s="225">
        <f>IFERROR(SUM(E34:F34),0)</f>
        <v>106.44199999999999</v>
      </c>
      <c r="H34" s="579"/>
      <c r="I34" s="579"/>
      <c r="J34" s="579"/>
      <c r="K34" s="171"/>
      <c r="L34" s="567" t="s">
        <v>2671</v>
      </c>
      <c r="M34" s="171"/>
      <c r="N34" s="227"/>
      <c r="O34" s="171"/>
      <c r="P34" s="3161"/>
      <c r="Q34" s="220">
        <f t="shared" si="17"/>
        <v>0</v>
      </c>
      <c r="R34" s="3160"/>
      <c r="S34" s="221">
        <f t="shared" si="18"/>
        <v>0</v>
      </c>
      <c r="T34" s="221">
        <f t="shared" si="19"/>
        <v>0</v>
      </c>
      <c r="U34" s="207"/>
      <c r="V34" s="207"/>
      <c r="W34" s="207"/>
      <c r="X34" s="3160"/>
      <c r="Y34" s="3125"/>
      <c r="Z34" s="2917" t="s">
        <v>2559</v>
      </c>
      <c r="AA34" s="223" t="s">
        <v>2672</v>
      </c>
      <c r="AB34" s="223" t="s">
        <v>2673</v>
      </c>
      <c r="AC34" s="225" t="s">
        <v>2674</v>
      </c>
      <c r="AD34" s="579"/>
      <c r="AE34" s="579"/>
      <c r="AF34" s="579"/>
    </row>
    <row r="35" spans="1:32" ht="15.75" customHeight="1">
      <c r="A35" s="171"/>
      <c r="B35" s="2917" t="s">
        <v>2675</v>
      </c>
      <c r="C35" s="222" t="s">
        <v>688</v>
      </c>
      <c r="D35" s="222">
        <v>3</v>
      </c>
      <c r="E35" s="223">
        <v>0</v>
      </c>
      <c r="F35" s="223">
        <v>0</v>
      </c>
      <c r="G35" s="225">
        <f>IFERROR(SUM(E35:F35),0)</f>
        <v>0</v>
      </c>
      <c r="H35" s="579"/>
      <c r="I35" s="579"/>
      <c r="J35" s="579"/>
      <c r="K35" s="171"/>
      <c r="L35" s="567" t="s">
        <v>2676</v>
      </c>
      <c r="M35" s="171"/>
      <c r="N35" s="227"/>
      <c r="O35" s="171"/>
      <c r="P35" s="3161"/>
      <c r="Q35" s="220">
        <f t="shared" si="17"/>
        <v>0</v>
      </c>
      <c r="R35" s="3160"/>
      <c r="S35" s="221">
        <f t="shared" si="18"/>
        <v>0</v>
      </c>
      <c r="T35" s="221">
        <f t="shared" si="19"/>
        <v>0</v>
      </c>
      <c r="U35" s="207"/>
      <c r="V35" s="207"/>
      <c r="W35" s="207"/>
      <c r="X35" s="3160"/>
      <c r="Y35" s="3125"/>
      <c r="Z35" s="2917" t="s">
        <v>2653</v>
      </c>
      <c r="AA35" s="223" t="s">
        <v>2677</v>
      </c>
      <c r="AB35" s="223" t="s">
        <v>2678</v>
      </c>
      <c r="AC35" s="225" t="s">
        <v>2679</v>
      </c>
      <c r="AD35" s="579"/>
      <c r="AE35" s="579"/>
      <c r="AF35" s="579"/>
    </row>
    <row r="36" spans="1:32" ht="15.75" customHeight="1" thickBot="1">
      <c r="A36" s="2394" t="s">
        <v>784</v>
      </c>
      <c r="B36" s="2930" t="s">
        <v>2680</v>
      </c>
      <c r="C36" s="283" t="s">
        <v>688</v>
      </c>
      <c r="D36" s="283">
        <v>3</v>
      </c>
      <c r="E36" s="234">
        <f>IFERROR(SUM(E33:E35),0)</f>
        <v>129.06700000000001</v>
      </c>
      <c r="F36" s="234">
        <f>IFERROR(SUM(F33:F35),0)</f>
        <v>0</v>
      </c>
      <c r="G36" s="235">
        <f>IFERROR(SUM(G33:G35),0)</f>
        <v>129.06700000000001</v>
      </c>
      <c r="H36" s="579"/>
      <c r="I36" s="579"/>
      <c r="J36" s="579"/>
      <c r="K36" s="171"/>
      <c r="L36" s="568" t="s">
        <v>2681</v>
      </c>
      <c r="M36" s="171"/>
      <c r="N36" s="238"/>
      <c r="O36" s="171"/>
      <c r="P36" s="3161"/>
      <c r="Q36" s="220"/>
      <c r="R36" s="3160"/>
      <c r="S36" s="207"/>
      <c r="T36" s="207"/>
      <c r="U36" s="207"/>
      <c r="V36" s="207"/>
      <c r="W36" s="207"/>
      <c r="X36" s="3160"/>
      <c r="Y36" s="3125"/>
      <c r="Z36" s="2930" t="s">
        <v>2682</v>
      </c>
      <c r="AA36" s="234" t="s">
        <v>2683</v>
      </c>
      <c r="AB36" s="234" t="s">
        <v>2684</v>
      </c>
      <c r="AC36" s="235" t="s">
        <v>2685</v>
      </c>
      <c r="AD36" s="579"/>
      <c r="AE36" s="579"/>
      <c r="AF36" s="579"/>
    </row>
    <row r="37" spans="1:32" ht="15.75" customHeight="1" thickTop="1" thickBot="1">
      <c r="A37" s="171"/>
      <c r="B37" s="291"/>
      <c r="C37" s="291"/>
      <c r="D37" s="291"/>
      <c r="E37" s="292"/>
      <c r="F37" s="292"/>
      <c r="G37" s="292"/>
      <c r="H37" s="579"/>
      <c r="I37" s="579"/>
      <c r="J37" s="579"/>
      <c r="K37" s="171"/>
      <c r="L37" s="199"/>
      <c r="M37" s="171"/>
      <c r="N37" s="171"/>
      <c r="O37" s="171"/>
      <c r="P37" s="3161"/>
      <c r="Q37" s="220"/>
      <c r="R37" s="296"/>
      <c r="S37" s="207"/>
      <c r="T37" s="207"/>
      <c r="U37" s="207"/>
      <c r="V37" s="207"/>
      <c r="W37" s="207"/>
      <c r="X37" s="3160"/>
      <c r="Y37" s="3125"/>
      <c r="Z37" s="291"/>
      <c r="AA37" s="292"/>
      <c r="AB37" s="292"/>
      <c r="AC37" s="292"/>
      <c r="AD37" s="579"/>
      <c r="AE37" s="579"/>
      <c r="AF37" s="579"/>
    </row>
    <row r="38" spans="1:32" ht="15.75" customHeight="1" thickTop="1" thickBot="1">
      <c r="A38" s="171"/>
      <c r="B38" s="319" t="s">
        <v>2686</v>
      </c>
      <c r="C38" s="320"/>
      <c r="D38" s="320"/>
      <c r="E38" s="243"/>
      <c r="F38" s="243"/>
      <c r="G38" s="536"/>
      <c r="H38" s="579"/>
      <c r="I38" s="579"/>
      <c r="J38" s="579"/>
      <c r="K38" s="171"/>
      <c r="L38" s="199"/>
      <c r="M38" s="171"/>
      <c r="N38" s="171"/>
      <c r="O38" s="171"/>
      <c r="P38" s="3161"/>
      <c r="Q38" s="220"/>
      <c r="R38" s="296"/>
      <c r="S38" s="207"/>
      <c r="T38" s="207"/>
      <c r="U38" s="207"/>
      <c r="V38" s="207"/>
      <c r="W38" s="207"/>
      <c r="X38" s="3160"/>
      <c r="Y38" s="3125"/>
      <c r="Z38" s="319" t="s">
        <v>2686</v>
      </c>
      <c r="AA38" s="243"/>
      <c r="AB38" s="243"/>
      <c r="AC38" s="536"/>
      <c r="AD38" s="579"/>
      <c r="AE38" s="579"/>
      <c r="AF38" s="579"/>
    </row>
    <row r="39" spans="1:32" ht="15.75" customHeight="1" thickTop="1">
      <c r="A39" s="2394" t="s">
        <v>686</v>
      </c>
      <c r="B39" s="2919" t="s">
        <v>2687</v>
      </c>
      <c r="C39" s="213" t="s">
        <v>688</v>
      </c>
      <c r="D39" s="213">
        <v>3</v>
      </c>
      <c r="E39" s="538"/>
      <c r="F39" s="538"/>
      <c r="G39" s="583">
        <v>8.9459999999999997</v>
      </c>
      <c r="H39" s="579"/>
      <c r="I39" s="579"/>
      <c r="J39" s="579"/>
      <c r="K39" s="171"/>
      <c r="L39" s="564" t="s">
        <v>2688</v>
      </c>
      <c r="M39" s="171"/>
      <c r="N39" s="219"/>
      <c r="O39" s="171"/>
      <c r="P39" s="3161"/>
      <c r="Q39" s="220">
        <f t="shared" ref="Q39:Q41" si="20">IF( SUM( S39:W39 ) = 0, 0, $S$5 )</f>
        <v>0</v>
      </c>
      <c r="R39" s="296"/>
      <c r="S39" s="207"/>
      <c r="T39" s="207"/>
      <c r="U39" s="221">
        <f t="shared" ref="U39:U41" si="21" xml:space="preserve"> IF( ISNUMBER(G39), 0, 1 )</f>
        <v>0</v>
      </c>
      <c r="V39" s="207"/>
      <c r="W39" s="207"/>
      <c r="X39" s="3160"/>
      <c r="Y39" s="3125"/>
      <c r="Z39" s="2919" t="s">
        <v>2687</v>
      </c>
      <c r="AA39" s="538"/>
      <c r="AB39" s="538"/>
      <c r="AC39" s="583" t="s">
        <v>2689</v>
      </c>
      <c r="AD39" s="579"/>
      <c r="AE39" s="579"/>
      <c r="AF39" s="579"/>
    </row>
    <row r="40" spans="1:32" ht="15.75" customHeight="1">
      <c r="A40" s="171"/>
      <c r="B40" s="2917" t="s">
        <v>2690</v>
      </c>
      <c r="C40" s="222" t="s">
        <v>688</v>
      </c>
      <c r="D40" s="222">
        <v>3</v>
      </c>
      <c r="E40" s="323"/>
      <c r="F40" s="323"/>
      <c r="G40" s="326">
        <v>3.9470000000000001</v>
      </c>
      <c r="H40" s="579"/>
      <c r="I40" s="579"/>
      <c r="J40" s="579"/>
      <c r="K40" s="171"/>
      <c r="L40" s="567" t="s">
        <v>2691</v>
      </c>
      <c r="M40" s="171"/>
      <c r="N40" s="227"/>
      <c r="O40" s="171"/>
      <c r="P40" s="3161"/>
      <c r="Q40" s="220">
        <f t="shared" si="20"/>
        <v>0</v>
      </c>
      <c r="R40" s="296"/>
      <c r="S40" s="207"/>
      <c r="T40" s="207"/>
      <c r="U40" s="221">
        <f t="shared" si="21"/>
        <v>0</v>
      </c>
      <c r="V40" s="207"/>
      <c r="W40" s="207"/>
      <c r="X40" s="3160"/>
      <c r="Y40" s="3125"/>
      <c r="Z40" s="2917" t="s">
        <v>2690</v>
      </c>
      <c r="AA40" s="323"/>
      <c r="AB40" s="323"/>
      <c r="AC40" s="326" t="s">
        <v>2692</v>
      </c>
      <c r="AD40" s="579"/>
      <c r="AE40" s="579"/>
      <c r="AF40" s="579"/>
    </row>
    <row r="41" spans="1:32" ht="15.75" customHeight="1" thickBot="1">
      <c r="A41" s="2394" t="s">
        <v>784</v>
      </c>
      <c r="B41" s="2930" t="s">
        <v>2693</v>
      </c>
      <c r="C41" s="283" t="s">
        <v>688</v>
      </c>
      <c r="D41" s="283">
        <v>3</v>
      </c>
      <c r="E41" s="328"/>
      <c r="F41" s="328"/>
      <c r="G41" s="584">
        <v>4.6520000000000001</v>
      </c>
      <c r="H41" s="579"/>
      <c r="I41" s="579"/>
      <c r="J41" s="579"/>
      <c r="K41" s="171"/>
      <c r="L41" s="568" t="s">
        <v>2694</v>
      </c>
      <c r="M41" s="171"/>
      <c r="N41" s="238"/>
      <c r="O41" s="171"/>
      <c r="P41" s="3161"/>
      <c r="Q41" s="220">
        <f t="shared" si="20"/>
        <v>0</v>
      </c>
      <c r="R41" s="296"/>
      <c r="S41" s="207"/>
      <c r="T41" s="207"/>
      <c r="U41" s="221">
        <f t="shared" si="21"/>
        <v>0</v>
      </c>
      <c r="V41" s="207"/>
      <c r="W41" s="207"/>
      <c r="X41" s="296"/>
      <c r="Y41" s="3125"/>
      <c r="Z41" s="2930" t="s">
        <v>2653</v>
      </c>
      <c r="AA41" s="328"/>
      <c r="AB41" s="328"/>
      <c r="AC41" s="584" t="s">
        <v>2695</v>
      </c>
      <c r="AD41" s="579"/>
      <c r="AE41" s="579"/>
      <c r="AF41" s="579"/>
    </row>
    <row r="42" spans="1:32" ht="15.75" customHeight="1" thickTop="1" thickBot="1">
      <c r="A42" s="171"/>
      <c r="B42" s="313"/>
      <c r="C42" s="313"/>
      <c r="D42" s="313"/>
      <c r="E42" s="292"/>
      <c r="F42" s="292"/>
      <c r="G42" s="292"/>
      <c r="H42" s="579"/>
      <c r="I42" s="579"/>
      <c r="J42" s="579"/>
      <c r="K42" s="171"/>
      <c r="L42" s="199"/>
      <c r="M42" s="171"/>
      <c r="N42" s="171"/>
      <c r="O42" s="171"/>
      <c r="P42" s="3161"/>
      <c r="Q42" s="220"/>
      <c r="R42" s="296"/>
      <c r="S42" s="207"/>
      <c r="T42" s="207"/>
      <c r="U42" s="207"/>
      <c r="V42" s="207"/>
      <c r="W42" s="207"/>
      <c r="X42" s="296"/>
      <c r="Y42" s="3125"/>
      <c r="Z42" s="313"/>
      <c r="AA42" s="292"/>
      <c r="AB42" s="292"/>
      <c r="AC42" s="292"/>
      <c r="AD42" s="579"/>
      <c r="AE42" s="579"/>
      <c r="AF42" s="579"/>
    </row>
    <row r="43" spans="1:32" ht="15.75" customHeight="1" thickTop="1" thickBot="1">
      <c r="A43" s="171"/>
      <c r="B43" s="319" t="s">
        <v>2696</v>
      </c>
      <c r="C43" s="320"/>
      <c r="D43" s="320"/>
      <c r="E43" s="243"/>
      <c r="F43" s="243"/>
      <c r="G43" s="536"/>
      <c r="H43" s="579"/>
      <c r="I43" s="579"/>
      <c r="J43" s="579"/>
      <c r="K43" s="171"/>
      <c r="L43" s="199"/>
      <c r="M43" s="171"/>
      <c r="N43" s="171"/>
      <c r="O43" s="171"/>
      <c r="P43" s="3161"/>
      <c r="Q43" s="220"/>
      <c r="R43" s="296"/>
      <c r="S43" s="207"/>
      <c r="T43" s="207"/>
      <c r="U43" s="207"/>
      <c r="V43" s="207"/>
      <c r="W43" s="207"/>
      <c r="X43" s="296"/>
      <c r="Y43" s="3125"/>
      <c r="Z43" s="319" t="s">
        <v>2696</v>
      </c>
      <c r="AA43" s="243"/>
      <c r="AB43" s="243"/>
      <c r="AC43" s="536"/>
      <c r="AD43" s="579"/>
      <c r="AE43" s="579"/>
      <c r="AF43" s="579"/>
    </row>
    <row r="44" spans="1:32" ht="15.75" customHeight="1" thickTop="1" thickBot="1">
      <c r="A44" s="2394" t="s">
        <v>686</v>
      </c>
      <c r="B44" s="374" t="s">
        <v>2697</v>
      </c>
      <c r="C44" s="297" t="s">
        <v>688</v>
      </c>
      <c r="D44" s="297">
        <v>3</v>
      </c>
      <c r="E44" s="515"/>
      <c r="F44" s="515"/>
      <c r="G44" s="585">
        <v>5.0999999999999997E-2</v>
      </c>
      <c r="H44" s="439"/>
      <c r="I44" s="439"/>
      <c r="J44" s="439"/>
      <c r="K44" s="171"/>
      <c r="L44" s="582" t="s">
        <v>2698</v>
      </c>
      <c r="M44" s="171"/>
      <c r="N44" s="301"/>
      <c r="O44" s="171"/>
      <c r="P44" s="3161"/>
      <c r="Q44" s="220">
        <f>IF( SUM( S44:W44 ) = 0, 0, $S$5 )</f>
        <v>0</v>
      </c>
      <c r="R44" s="296"/>
      <c r="S44" s="207"/>
      <c r="T44" s="207"/>
      <c r="U44" s="221">
        <f xml:space="preserve"> IF( ISNUMBER(G44), 0, 1 )</f>
        <v>0</v>
      </c>
      <c r="V44" s="207"/>
      <c r="W44" s="207"/>
      <c r="X44" s="296"/>
      <c r="Y44" s="3125"/>
      <c r="Z44" s="374" t="s">
        <v>2697</v>
      </c>
      <c r="AA44" s="515"/>
      <c r="AB44" s="515"/>
      <c r="AC44" s="585" t="s">
        <v>2699</v>
      </c>
      <c r="AD44" s="439"/>
      <c r="AE44" s="439"/>
      <c r="AF44" s="439"/>
    </row>
    <row r="45" spans="1:32" ht="15.75" customHeight="1" thickTop="1" thickBot="1">
      <c r="A45" s="171"/>
      <c r="B45" s="291"/>
      <c r="C45" s="291"/>
      <c r="D45" s="291"/>
      <c r="E45" s="292"/>
      <c r="F45" s="292"/>
      <c r="G45" s="292"/>
      <c r="H45" s="579"/>
      <c r="I45" s="579"/>
      <c r="J45" s="579"/>
      <c r="K45" s="171"/>
      <c r="L45" s="581"/>
      <c r="M45" s="171"/>
      <c r="N45" s="171"/>
      <c r="O45" s="171"/>
      <c r="P45" s="3161"/>
      <c r="Q45" s="220"/>
      <c r="R45" s="296"/>
      <c r="S45" s="207"/>
      <c r="T45" s="207"/>
      <c r="U45" s="207"/>
      <c r="V45" s="207"/>
      <c r="W45" s="207"/>
      <c r="X45" s="296"/>
      <c r="Y45" s="3125"/>
      <c r="Z45" s="291"/>
      <c r="AA45" s="292"/>
      <c r="AB45" s="292"/>
      <c r="AC45" s="292"/>
      <c r="AD45" s="579"/>
      <c r="AE45" s="579"/>
      <c r="AF45" s="579"/>
    </row>
    <row r="46" spans="1:32" ht="15.75" customHeight="1" thickTop="1" thickBot="1">
      <c r="A46" s="2394" t="s">
        <v>784</v>
      </c>
      <c r="B46" s="374" t="s">
        <v>2700</v>
      </c>
      <c r="C46" s="297" t="s">
        <v>688</v>
      </c>
      <c r="D46" s="297">
        <v>3</v>
      </c>
      <c r="E46" s="515"/>
      <c r="F46" s="515"/>
      <c r="G46" s="376">
        <f>IFERROR(G30+G36+G39+G40+G41+G44,0)</f>
        <v>2621.0810000000001</v>
      </c>
      <c r="H46" s="439"/>
      <c r="I46" s="439"/>
      <c r="J46" s="439"/>
      <c r="K46" s="171"/>
      <c r="L46" s="582" t="s">
        <v>2701</v>
      </c>
      <c r="M46" s="171"/>
      <c r="N46" s="301"/>
      <c r="O46" s="171"/>
      <c r="P46" s="3161"/>
      <c r="Q46" s="220"/>
      <c r="R46" s="296"/>
      <c r="S46" s="207"/>
      <c r="T46" s="207"/>
      <c r="U46" s="207"/>
      <c r="V46" s="207"/>
      <c r="W46" s="207"/>
      <c r="X46" s="296"/>
      <c r="Y46" s="3125"/>
      <c r="Z46" s="374" t="s">
        <v>2700</v>
      </c>
      <c r="AA46" s="515"/>
      <c r="AB46" s="515"/>
      <c r="AC46" s="376" t="s">
        <v>2702</v>
      </c>
      <c r="AD46" s="439"/>
      <c r="AE46" s="439"/>
      <c r="AF46" s="439"/>
    </row>
    <row r="47" spans="1:32" ht="15.75" customHeight="1" thickTop="1">
      <c r="A47" s="171"/>
      <c r="B47" s="171"/>
      <c r="C47" s="171"/>
      <c r="D47" s="171"/>
      <c r="E47" s="171"/>
      <c r="F47" s="171"/>
      <c r="G47" s="381"/>
      <c r="H47" s="171"/>
      <c r="I47" s="171"/>
      <c r="J47" s="171"/>
      <c r="K47" s="171"/>
      <c r="L47" s="171"/>
      <c r="N47" s="3125"/>
      <c r="O47" s="2394" t="s">
        <v>826</v>
      </c>
      <c r="P47" s="3125"/>
      <c r="Q47" s="220"/>
      <c r="R47" s="3155"/>
      <c r="S47" s="3155"/>
      <c r="T47" s="3155"/>
      <c r="U47" s="3155"/>
      <c r="V47" s="3155"/>
      <c r="W47" s="3155"/>
      <c r="X47" s="3155"/>
      <c r="Y47" s="3125"/>
      <c r="Z47" s="3125"/>
      <c r="AA47" s="3125"/>
      <c r="AB47" s="3125"/>
      <c r="AC47" s="3125"/>
      <c r="AD47" s="3125"/>
      <c r="AE47" s="3125"/>
      <c r="AF47" s="2661" t="s">
        <v>827</v>
      </c>
    </row>
    <row r="48" spans="1:32" ht="15.75" customHeight="1">
      <c r="A48" s="171"/>
      <c r="B48" s="171"/>
      <c r="C48" s="171"/>
      <c r="D48" s="171"/>
      <c r="E48" s="171"/>
      <c r="F48" s="171"/>
      <c r="G48" s="381"/>
      <c r="H48" s="171"/>
      <c r="I48" s="171"/>
      <c r="J48" s="171"/>
      <c r="K48" s="171"/>
      <c r="L48" s="171"/>
      <c r="N48" s="171"/>
      <c r="O48" s="171"/>
      <c r="P48" s="3125"/>
      <c r="Q48" s="3125"/>
      <c r="R48" s="3155"/>
      <c r="S48" s="3155"/>
      <c r="T48" s="3155"/>
      <c r="U48" s="3155"/>
      <c r="V48" s="3155"/>
      <c r="W48" s="3155"/>
      <c r="X48" s="3155"/>
      <c r="Y48" s="3125"/>
      <c r="Z48" s="3125"/>
      <c r="AA48" s="3125"/>
      <c r="AB48" s="3125"/>
      <c r="AC48" s="3125"/>
      <c r="AD48" s="3125"/>
      <c r="AE48" s="3125"/>
      <c r="AF48" s="3125"/>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586"/>
      <c r="H50" s="171"/>
      <c r="I50" s="171"/>
      <c r="J50" s="171"/>
      <c r="K50" s="171"/>
      <c r="L50" s="171"/>
      <c r="N50" s="171"/>
      <c r="O50" s="171"/>
    </row>
    <row r="51" spans="1:15">
      <c r="A51" s="171"/>
      <c r="B51" s="171"/>
      <c r="C51" s="171"/>
      <c r="D51" s="171"/>
      <c r="E51" s="171"/>
      <c r="F51" s="171"/>
      <c r="G51" s="587"/>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topLeftCell="B1" workbookViewId="0"/>
  </sheetViews>
  <sheetFormatPr defaultColWidth="9" defaultRowHeight="15.5"/>
  <cols>
    <col min="1" max="1" width="12.6640625" style="184" hidden="1" customWidth="1"/>
    <col min="2" max="2" width="39.6640625" style="184" bestFit="1" customWidth="1"/>
    <col min="3" max="3" width="7" style="184" customWidth="1"/>
    <col min="4" max="4" width="6.58203125" style="184" customWidth="1"/>
    <col min="5" max="7" width="12.5" style="184" customWidth="1"/>
    <col min="8" max="8" width="2.58203125" style="184" customWidth="1"/>
    <col min="9" max="9" width="12.5" style="595" customWidth="1"/>
    <col min="10" max="10" width="1.58203125" style="184" customWidth="1"/>
    <col min="11" max="11" width="33.58203125" style="184" customWidth="1"/>
    <col min="12" max="12" width="10" style="184" hidden="1" customWidth="1"/>
    <col min="13" max="13" width="1.58203125" style="189" customWidth="1"/>
    <col min="14" max="14" width="25.08203125" style="189" customWidth="1"/>
    <col min="15" max="15" width="1.58203125" style="200" customWidth="1"/>
    <col min="16" max="17" width="12.5" style="200" hidden="1" customWidth="1"/>
    <col min="18" max="18" width="1.58203125" style="200" hidden="1" customWidth="1"/>
    <col min="19" max="19" width="1.58203125" style="184" customWidth="1"/>
    <col min="20" max="20" width="36.08203125" style="184" customWidth="1"/>
    <col min="21" max="23" width="15" style="184" customWidth="1"/>
    <col min="24" max="24" width="1.58203125" style="184" customWidth="1"/>
    <col min="25" max="16384" width="9" style="184"/>
  </cols>
  <sheetData>
    <row r="1" spans="1:23" s="588" customFormat="1" ht="30" customHeight="1">
      <c r="B1" s="3460" t="s">
        <v>2742</v>
      </c>
      <c r="C1" s="3460"/>
      <c r="D1" s="3460"/>
      <c r="E1" s="3460"/>
      <c r="F1" s="3460"/>
      <c r="G1" s="2948"/>
      <c r="H1" s="589"/>
      <c r="I1" s="590"/>
      <c r="M1" s="271"/>
      <c r="N1" s="220"/>
      <c r="O1" s="3154"/>
      <c r="P1" s="3155"/>
      <c r="Q1" s="3155"/>
      <c r="R1" s="3154"/>
      <c r="T1" s="3460" t="s">
        <v>667</v>
      </c>
      <c r="U1" s="3460"/>
      <c r="V1" s="3460"/>
      <c r="W1" s="2948"/>
    </row>
    <row r="2" spans="1:23" s="588" customFormat="1" ht="30" customHeight="1">
      <c r="B2" s="3460" t="str">
        <f>SelectCompany!B4</f>
        <v>Thames Water</v>
      </c>
      <c r="C2" s="3460"/>
      <c r="D2" s="3460"/>
      <c r="E2" s="3460"/>
      <c r="F2" s="3460"/>
      <c r="G2" s="418"/>
      <c r="H2" s="589"/>
      <c r="I2" s="590"/>
      <c r="M2" s="271"/>
      <c r="N2" s="220"/>
      <c r="O2" s="3154"/>
      <c r="P2" s="3155"/>
      <c r="Q2" s="3155"/>
      <c r="R2" s="3154"/>
      <c r="T2" s="3460"/>
      <c r="U2" s="3460"/>
      <c r="V2" s="3460"/>
      <c r="W2" s="418"/>
    </row>
    <row r="3" spans="1:23" s="191" customFormat="1" ht="45" customHeight="1">
      <c r="B3" s="3371" t="s">
        <v>2743</v>
      </c>
      <c r="C3" s="3371"/>
      <c r="D3" s="3371"/>
      <c r="E3" s="3371"/>
      <c r="F3" s="3371"/>
      <c r="G3" s="3371"/>
      <c r="H3" s="3371"/>
      <c r="I3" s="3371"/>
      <c r="J3" s="3371"/>
      <c r="K3" s="3371"/>
      <c r="M3" s="273"/>
      <c r="N3" s="202" t="s">
        <v>669</v>
      </c>
      <c r="O3" s="3154"/>
      <c r="P3" s="3155"/>
      <c r="Q3" s="3155"/>
      <c r="R3" s="3154"/>
      <c r="T3" s="3371" t="s">
        <v>2743</v>
      </c>
      <c r="U3" s="3371"/>
      <c r="V3" s="3371"/>
      <c r="W3" s="3371"/>
    </row>
    <row r="4" spans="1:23" s="191" customFormat="1" ht="12" customHeight="1" thickBot="1">
      <c r="B4" s="558"/>
      <c r="C4" s="558"/>
      <c r="D4" s="558"/>
      <c r="E4" s="558"/>
      <c r="F4" s="558"/>
      <c r="G4" s="558"/>
      <c r="H4" s="3102"/>
      <c r="I4" s="590"/>
      <c r="M4" s="3159"/>
      <c r="N4" s="220"/>
      <c r="O4" s="3154"/>
      <c r="P4" s="3326" t="s">
        <v>670</v>
      </c>
      <c r="Q4" s="3326"/>
      <c r="R4" s="3154"/>
      <c r="T4" s="558"/>
      <c r="U4" s="558"/>
      <c r="V4" s="558"/>
      <c r="W4" s="558"/>
    </row>
    <row r="5" spans="1:23" ht="55.5" customHeight="1" thickTop="1" thickBot="1">
      <c r="A5" s="2248" t="s">
        <v>680</v>
      </c>
      <c r="B5" s="2975" t="s">
        <v>671</v>
      </c>
      <c r="C5" s="2976" t="s">
        <v>672</v>
      </c>
      <c r="D5" s="2976" t="s">
        <v>673</v>
      </c>
      <c r="E5" s="2976" t="s">
        <v>2744</v>
      </c>
      <c r="F5" s="2976" t="s">
        <v>2745</v>
      </c>
      <c r="G5" s="2977" t="s">
        <v>902</v>
      </c>
      <c r="H5" s="192"/>
      <c r="I5" s="2952" t="s">
        <v>677</v>
      </c>
      <c r="J5" s="192"/>
      <c r="K5" s="2952" t="s">
        <v>678</v>
      </c>
      <c r="L5" s="192"/>
      <c r="M5" s="3159"/>
      <c r="N5" s="220"/>
      <c r="O5" s="3154"/>
      <c r="P5" s="206" t="s">
        <v>679</v>
      </c>
      <c r="Q5" s="207"/>
      <c r="R5" s="3154"/>
      <c r="S5" s="3102"/>
      <c r="T5" s="2975" t="s">
        <v>671</v>
      </c>
      <c r="U5" s="2976" t="s">
        <v>2744</v>
      </c>
      <c r="V5" s="2976" t="s">
        <v>2745</v>
      </c>
      <c r="W5" s="2977" t="s">
        <v>902</v>
      </c>
    </row>
    <row r="6" spans="1:23" ht="12.75" customHeight="1" thickTop="1" thickBot="1">
      <c r="A6" s="2390" t="s">
        <v>684</v>
      </c>
      <c r="B6" s="3102"/>
      <c r="C6" s="385"/>
      <c r="D6" s="385"/>
      <c r="E6" s="591"/>
      <c r="F6" s="591"/>
      <c r="G6" s="591"/>
      <c r="H6" s="192"/>
      <c r="I6" s="592"/>
      <c r="J6" s="192"/>
      <c r="K6" s="192"/>
      <c r="L6" s="192"/>
      <c r="M6" s="3159"/>
      <c r="N6" s="220"/>
      <c r="O6" s="3154"/>
      <c r="P6" s="3125"/>
      <c r="Q6" s="3125"/>
      <c r="R6" s="3154"/>
      <c r="S6" s="3102"/>
      <c r="T6" s="385"/>
      <c r="U6" s="2853" t="s">
        <v>831</v>
      </c>
      <c r="V6" s="591"/>
      <c r="W6" s="591"/>
    </row>
    <row r="7" spans="1:23" ht="15.75" customHeight="1">
      <c r="A7" s="192"/>
      <c r="B7" s="319" t="s">
        <v>2746</v>
      </c>
      <c r="C7" s="320"/>
      <c r="D7" s="320"/>
      <c r="E7" s="81"/>
      <c r="F7" s="81"/>
      <c r="G7" s="537"/>
      <c r="H7" s="192"/>
      <c r="I7" s="590"/>
      <c r="J7" s="192"/>
      <c r="K7" s="192"/>
      <c r="L7" s="192"/>
      <c r="M7" s="3159"/>
      <c r="N7" s="220"/>
      <c r="O7" s="3154"/>
      <c r="P7" s="3156"/>
      <c r="Q7" s="3156"/>
      <c r="R7" s="3154"/>
      <c r="S7" s="3102"/>
      <c r="T7" s="319" t="s">
        <v>2746</v>
      </c>
      <c r="U7" s="81"/>
      <c r="V7" s="81"/>
      <c r="W7" s="537"/>
    </row>
    <row r="8" spans="1:23" ht="15.75" customHeight="1">
      <c r="A8" s="2393" t="s">
        <v>2747</v>
      </c>
      <c r="B8" s="2919" t="s">
        <v>2748</v>
      </c>
      <c r="C8" s="2476" t="s">
        <v>688</v>
      </c>
      <c r="D8" s="213">
        <v>3</v>
      </c>
      <c r="E8" s="3226">
        <f>IFERROR('2E'!H20,0)+IFERROR('2E'!F29,0)</f>
        <v>16.539000000000001</v>
      </c>
      <c r="F8" s="3226">
        <f>IFERROR('2E'!H36,0)+IFERROR('2E'!F44,0)</f>
        <v>14.170999999999999</v>
      </c>
      <c r="G8" s="216">
        <f>IFERROR(SUM(E8:F8),0)</f>
        <v>30.71</v>
      </c>
      <c r="H8" s="344"/>
      <c r="I8" s="564" t="s">
        <v>2749</v>
      </c>
      <c r="J8" s="192"/>
      <c r="K8" s="219"/>
      <c r="L8" s="192"/>
      <c r="M8" s="3159"/>
      <c r="N8" s="220"/>
      <c r="O8" s="3154"/>
      <c r="P8" s="207"/>
      <c r="Q8" s="207"/>
      <c r="R8" s="3154"/>
      <c r="S8" s="3102"/>
      <c r="T8" s="2919" t="s">
        <v>2748</v>
      </c>
      <c r="U8" s="280" t="s">
        <v>767</v>
      </c>
      <c r="V8" s="280" t="s">
        <v>767</v>
      </c>
      <c r="W8" s="216" t="s">
        <v>2750</v>
      </c>
    </row>
    <row r="9" spans="1:23" ht="15.75" customHeight="1">
      <c r="A9" s="192"/>
      <c r="B9" s="2917" t="s">
        <v>2751</v>
      </c>
      <c r="C9" s="222" t="s">
        <v>688</v>
      </c>
      <c r="D9" s="1464">
        <v>3</v>
      </c>
      <c r="E9" s="2086">
        <v>0</v>
      </c>
      <c r="F9" s="2086">
        <v>0</v>
      </c>
      <c r="G9" s="3071">
        <f>IFERROR(SUM(E9:F9),0)</f>
        <v>0</v>
      </c>
      <c r="H9" s="344"/>
      <c r="I9" s="567" t="s">
        <v>2752</v>
      </c>
      <c r="J9" s="192"/>
      <c r="K9" s="227"/>
      <c r="L9" s="192"/>
      <c r="M9" s="3159"/>
      <c r="N9" s="220">
        <f>IF( SUM( P9:Q9 ) = 0, 0, $P$5 )</f>
        <v>0</v>
      </c>
      <c r="O9" s="3154"/>
      <c r="P9" s="221">
        <f xml:space="preserve"> IF( ISNUMBER(E9 ), 0, 1 )</f>
        <v>0</v>
      </c>
      <c r="Q9" s="221">
        <f xml:space="preserve"> IF( ISNUMBER(F9 ), 0, 1 )</f>
        <v>0</v>
      </c>
      <c r="R9" s="3154"/>
      <c r="S9" s="3102"/>
      <c r="T9" s="2917" t="s">
        <v>2751</v>
      </c>
      <c r="U9" s="223" t="s">
        <v>2753</v>
      </c>
      <c r="V9" s="223" t="s">
        <v>2754</v>
      </c>
      <c r="W9" s="225" t="s">
        <v>2755</v>
      </c>
    </row>
    <row r="10" spans="1:23" ht="15.75" customHeight="1" thickBot="1">
      <c r="A10" s="2393" t="s">
        <v>2756</v>
      </c>
      <c r="B10" s="2930" t="s">
        <v>2757</v>
      </c>
      <c r="C10" s="283" t="s">
        <v>688</v>
      </c>
      <c r="D10" s="283">
        <v>3</v>
      </c>
      <c r="E10" s="234">
        <f>IFERROR(SUM(E8:E9),0)</f>
        <v>16.539000000000001</v>
      </c>
      <c r="F10" s="234">
        <f>IFERROR(SUM(F8:F9),0)</f>
        <v>14.170999999999999</v>
      </c>
      <c r="G10" s="235">
        <f>IFERROR(SUM(E10:F10),0)</f>
        <v>30.71</v>
      </c>
      <c r="H10" s="344"/>
      <c r="I10" s="568" t="s">
        <v>2758</v>
      </c>
      <c r="J10" s="192"/>
      <c r="K10" s="238"/>
      <c r="L10" s="192"/>
      <c r="M10" s="3159"/>
      <c r="N10" s="220"/>
      <c r="O10" s="3154"/>
      <c r="P10" s="207"/>
      <c r="Q10" s="207"/>
      <c r="R10" s="3154"/>
      <c r="S10" s="3102"/>
      <c r="T10" s="2930" t="s">
        <v>2757</v>
      </c>
      <c r="U10" s="234" t="s">
        <v>2759</v>
      </c>
      <c r="V10" s="234" t="s">
        <v>2760</v>
      </c>
      <c r="W10" s="235" t="s">
        <v>2761</v>
      </c>
    </row>
    <row r="11" spans="1:23" ht="15.75" customHeight="1" thickTop="1" thickBot="1">
      <c r="A11" s="192"/>
      <c r="B11" s="304"/>
      <c r="C11" s="304"/>
      <c r="D11" s="593"/>
      <c r="E11" s="293"/>
      <c r="F11" s="293"/>
      <c r="G11" s="293"/>
      <c r="H11" s="192"/>
      <c r="I11" s="239"/>
      <c r="J11" s="192"/>
      <c r="K11" s="192"/>
      <c r="L11" s="192"/>
      <c r="M11" s="3159"/>
      <c r="N11" s="220"/>
      <c r="O11" s="3154"/>
      <c r="P11" s="207"/>
      <c r="Q11" s="207"/>
      <c r="R11" s="3154"/>
      <c r="S11" s="3102"/>
      <c r="T11" s="304"/>
      <c r="U11" s="293"/>
      <c r="V11" s="293"/>
      <c r="W11" s="293"/>
    </row>
    <row r="12" spans="1:23" ht="15.75" customHeight="1" thickTop="1" thickBot="1">
      <c r="A12" s="192"/>
      <c r="B12" s="319" t="s">
        <v>2762</v>
      </c>
      <c r="C12" s="320"/>
      <c r="D12" s="594"/>
      <c r="E12" s="243"/>
      <c r="F12" s="243"/>
      <c r="G12" s="536"/>
      <c r="H12" s="192"/>
      <c r="I12" s="239"/>
      <c r="J12" s="192"/>
      <c r="K12" s="192"/>
      <c r="L12" s="192"/>
      <c r="M12" s="3159"/>
      <c r="N12" s="220"/>
      <c r="O12" s="3154"/>
      <c r="P12" s="207"/>
      <c r="Q12" s="207"/>
      <c r="R12" s="3154"/>
      <c r="S12" s="3102"/>
      <c r="T12" s="319" t="s">
        <v>2762</v>
      </c>
      <c r="U12" s="243"/>
      <c r="V12" s="243"/>
      <c r="W12" s="536"/>
    </row>
    <row r="13" spans="1:23" s="189" customFormat="1" ht="15.75" customHeight="1" thickTop="1">
      <c r="A13" s="2393" t="s">
        <v>2747</v>
      </c>
      <c r="B13" s="2919" t="s">
        <v>2763</v>
      </c>
      <c r="C13" s="213" t="s">
        <v>688</v>
      </c>
      <c r="D13" s="213">
        <v>3</v>
      </c>
      <c r="E13" s="214">
        <v>-6.6779999999999999</v>
      </c>
      <c r="F13" s="214">
        <v>27.597999999999999</v>
      </c>
      <c r="G13" s="216">
        <f>IFERROR(SUM(E13:F13),0)</f>
        <v>20.919999999999998</v>
      </c>
      <c r="H13" s="173"/>
      <c r="I13" s="564" t="s">
        <v>2764</v>
      </c>
      <c r="J13" s="171"/>
      <c r="K13" s="219"/>
      <c r="L13" s="171"/>
      <c r="M13" s="3159"/>
      <c r="N13" s="220">
        <f>IF( SUM( P13:Q13 ) = 0, 0, $P$5 )</f>
        <v>0</v>
      </c>
      <c r="O13" s="3154"/>
      <c r="P13" s="221">
        <f t="shared" ref="P13:Q13" si="0" xml:space="preserve"> IF( ISNUMBER(E13 ), 0, 1 )</f>
        <v>0</v>
      </c>
      <c r="Q13" s="221">
        <f t="shared" si="0"/>
        <v>0</v>
      </c>
      <c r="R13" s="3154"/>
      <c r="S13" s="3125"/>
      <c r="T13" s="2919" t="s">
        <v>2763</v>
      </c>
      <c r="U13" s="214" t="s">
        <v>2765</v>
      </c>
      <c r="V13" s="214" t="s">
        <v>2766</v>
      </c>
      <c r="W13" s="216" t="s">
        <v>2767</v>
      </c>
    </row>
    <row r="14" spans="1:23" s="189" customFormat="1" ht="15.75" customHeight="1">
      <c r="A14" s="171"/>
      <c r="B14" s="2917" t="s">
        <v>687</v>
      </c>
      <c r="C14" s="222" t="s">
        <v>688</v>
      </c>
      <c r="D14" s="222">
        <v>3</v>
      </c>
      <c r="E14" s="307">
        <f>IFERROR(E8,0)</f>
        <v>16.539000000000001</v>
      </c>
      <c r="F14" s="307">
        <f>IFERROR(F8,0)</f>
        <v>14.170999999999999</v>
      </c>
      <c r="G14" s="225">
        <f>IFERROR(SUM(E14:F14),0)</f>
        <v>30.71</v>
      </c>
      <c r="H14" s="173"/>
      <c r="I14" s="567" t="s">
        <v>2768</v>
      </c>
      <c r="J14" s="171"/>
      <c r="K14" s="227"/>
      <c r="L14" s="171"/>
      <c r="M14" s="3159"/>
      <c r="N14" s="220"/>
      <c r="O14" s="3154"/>
      <c r="P14" s="207"/>
      <c r="Q14" s="207"/>
      <c r="R14" s="3154"/>
      <c r="S14" s="3125"/>
      <c r="T14" s="2917" t="s">
        <v>687</v>
      </c>
      <c r="U14" s="307" t="s">
        <v>767</v>
      </c>
      <c r="V14" s="307" t="s">
        <v>767</v>
      </c>
      <c r="W14" s="307" t="s">
        <v>767</v>
      </c>
    </row>
    <row r="15" spans="1:23" s="189" customFormat="1" ht="15.75" customHeight="1">
      <c r="A15" s="171"/>
      <c r="B15" s="2917" t="s">
        <v>2769</v>
      </c>
      <c r="C15" s="222" t="s">
        <v>688</v>
      </c>
      <c r="D15" s="222">
        <v>3</v>
      </c>
      <c r="E15" s="224">
        <f>IFERROR('2J'!E11*(-1),0)</f>
        <v>-30.391000000000002</v>
      </c>
      <c r="F15" s="224">
        <f>IFERROR('2J'!E18*(-1),0)</f>
        <v>-9.7219999999999995</v>
      </c>
      <c r="G15" s="225">
        <f>IFERROR(SUM(E15:F15),0)</f>
        <v>-40.113</v>
      </c>
      <c r="H15" s="173"/>
      <c r="I15" s="567" t="s">
        <v>2770</v>
      </c>
      <c r="J15" s="171"/>
      <c r="K15" s="227"/>
      <c r="L15" s="171"/>
      <c r="M15" s="3159"/>
      <c r="N15" s="220"/>
      <c r="O15" s="3154"/>
      <c r="P15" s="207"/>
      <c r="Q15" s="207"/>
      <c r="R15" s="3154"/>
      <c r="S15" s="3125"/>
      <c r="T15" s="2917" t="s">
        <v>2769</v>
      </c>
      <c r="U15" s="224" t="s">
        <v>2771</v>
      </c>
      <c r="V15" s="224" t="s">
        <v>2772</v>
      </c>
      <c r="W15" s="225" t="s">
        <v>2773</v>
      </c>
    </row>
    <row r="16" spans="1:23" s="189" customFormat="1" ht="15.75" customHeight="1" thickBot="1">
      <c r="A16" s="2393" t="s">
        <v>2756</v>
      </c>
      <c r="B16" s="2930" t="s">
        <v>2774</v>
      </c>
      <c r="C16" s="283" t="s">
        <v>688</v>
      </c>
      <c r="D16" s="283">
        <v>3</v>
      </c>
      <c r="E16" s="234">
        <f>IFERROR(SUM(E13:E15),0)</f>
        <v>-20.53</v>
      </c>
      <c r="F16" s="234">
        <f>IFERROR(SUM(F13:F15),0)</f>
        <v>32.046999999999997</v>
      </c>
      <c r="G16" s="235">
        <f>IFERROR(SUM(E16:F16),0)</f>
        <v>11.516999999999996</v>
      </c>
      <c r="H16" s="173"/>
      <c r="I16" s="568" t="s">
        <v>2775</v>
      </c>
      <c r="J16" s="171"/>
      <c r="K16" s="238"/>
      <c r="L16" s="171"/>
      <c r="M16" s="3159"/>
      <c r="N16" s="220"/>
      <c r="O16" s="3154"/>
      <c r="P16" s="207"/>
      <c r="Q16" s="207"/>
      <c r="R16" s="3154"/>
      <c r="S16" s="3125"/>
      <c r="T16" s="2930" t="s">
        <v>2774</v>
      </c>
      <c r="U16" s="234" t="s">
        <v>2776</v>
      </c>
      <c r="V16" s="234" t="s">
        <v>2777</v>
      </c>
      <c r="W16" s="235" t="s">
        <v>2778</v>
      </c>
    </row>
    <row r="17" spans="1:23" s="189" customFormat="1" ht="16" thickTop="1">
      <c r="A17" s="171"/>
      <c r="B17" s="286"/>
      <c r="C17" s="286"/>
      <c r="D17" s="286"/>
      <c r="E17" s="59"/>
      <c r="F17" s="59"/>
      <c r="G17" s="59"/>
      <c r="H17" s="171"/>
      <c r="I17" s="590"/>
      <c r="J17" s="171"/>
      <c r="K17" s="3125"/>
      <c r="L17" s="2387" t="s">
        <v>826</v>
      </c>
      <c r="M17" s="3125"/>
      <c r="N17" s="3102"/>
      <c r="O17" s="3155"/>
      <c r="P17" s="207"/>
      <c r="Q17" s="207"/>
      <c r="R17" s="3155"/>
      <c r="S17" s="3125"/>
      <c r="T17" s="3125"/>
      <c r="U17" s="3125"/>
      <c r="V17" s="3125"/>
      <c r="W17" s="2854" t="s">
        <v>827</v>
      </c>
    </row>
    <row r="18" spans="1:23">
      <c r="A18" s="192"/>
      <c r="B18" s="286"/>
      <c r="C18" s="286"/>
      <c r="D18" s="286"/>
      <c r="E18" s="192"/>
      <c r="F18" s="192"/>
      <c r="G18" s="192"/>
      <c r="H18" s="192"/>
      <c r="J18" s="192"/>
      <c r="K18" s="192"/>
      <c r="L18" s="192"/>
      <c r="M18" s="3125"/>
      <c r="N18" s="3102"/>
      <c r="O18" s="3155"/>
      <c r="P18" s="207"/>
      <c r="Q18" s="207"/>
      <c r="R18" s="3155"/>
      <c r="S18" s="3102"/>
      <c r="T18" s="3102"/>
      <c r="U18" s="3102"/>
      <c r="V18" s="3102"/>
      <c r="W18" s="2267"/>
    </row>
    <row r="19" spans="1:23">
      <c r="A19" s="192"/>
      <c r="B19" s="192"/>
      <c r="C19" s="192"/>
      <c r="D19" s="192"/>
      <c r="E19" s="192"/>
      <c r="F19" s="192"/>
      <c r="G19" s="192"/>
      <c r="H19" s="192"/>
      <c r="J19" s="192"/>
      <c r="K19" s="192"/>
      <c r="L19" s="192"/>
      <c r="M19" s="3125"/>
      <c r="N19" s="3102"/>
      <c r="O19" s="3155"/>
      <c r="P19" s="207"/>
      <c r="Q19" s="207"/>
      <c r="R19" s="3155"/>
      <c r="S19" s="3102"/>
      <c r="T19" s="3102"/>
      <c r="U19" s="3102"/>
      <c r="V19" s="3102"/>
      <c r="W19" s="3102"/>
    </row>
    <row r="20" spans="1:23">
      <c r="A20" s="192"/>
      <c r="B20" s="192"/>
      <c r="C20" s="192"/>
      <c r="D20" s="192"/>
      <c r="E20" s="192"/>
      <c r="F20" s="192"/>
      <c r="G20" s="192"/>
      <c r="H20" s="192"/>
      <c r="J20" s="192"/>
      <c r="K20" s="192"/>
      <c r="L20" s="192"/>
      <c r="M20" s="3125"/>
      <c r="N20" s="3102"/>
      <c r="O20" s="3155"/>
      <c r="P20" s="207"/>
      <c r="Q20" s="207"/>
      <c r="R20" s="3155"/>
      <c r="S20" s="3102"/>
      <c r="T20" s="3102"/>
      <c r="U20" s="3102"/>
      <c r="V20" s="3102"/>
      <c r="W20" s="3102"/>
    </row>
    <row r="21" spans="1:23">
      <c r="A21" s="192"/>
      <c r="B21" s="192"/>
      <c r="C21" s="192"/>
      <c r="D21" s="192"/>
      <c r="E21" s="192"/>
      <c r="F21" s="192"/>
      <c r="G21" s="192"/>
      <c r="H21" s="192"/>
      <c r="J21" s="192"/>
      <c r="K21" s="192"/>
      <c r="L21" s="192"/>
      <c r="M21" s="3125"/>
      <c r="N21" s="3102"/>
      <c r="O21" s="3155"/>
      <c r="P21" s="207"/>
      <c r="Q21" s="207"/>
      <c r="R21" s="3155"/>
      <c r="S21" s="3102"/>
      <c r="T21" s="3102"/>
      <c r="U21" s="3102"/>
      <c r="V21" s="3102"/>
      <c r="W21" s="3102"/>
    </row>
    <row r="22" spans="1:23">
      <c r="A22" s="192"/>
      <c r="B22" s="192"/>
      <c r="C22" s="192"/>
      <c r="D22" s="192"/>
      <c r="E22" s="192"/>
      <c r="F22" s="192"/>
      <c r="G22" s="192"/>
      <c r="H22" s="192"/>
      <c r="J22" s="192"/>
      <c r="K22" s="192"/>
      <c r="L22" s="192"/>
      <c r="M22" s="3125"/>
      <c r="N22" s="3102"/>
      <c r="O22" s="3155"/>
      <c r="P22" s="207"/>
      <c r="Q22" s="207"/>
      <c r="R22" s="3155"/>
      <c r="S22" s="3102"/>
      <c r="T22" s="3102"/>
      <c r="U22" s="3102"/>
      <c r="V22" s="3102"/>
      <c r="W22" s="3102"/>
    </row>
    <row r="23" spans="1:23">
      <c r="A23" s="192"/>
      <c r="B23" s="192"/>
      <c r="C23" s="192"/>
      <c r="D23" s="192"/>
      <c r="E23" s="192"/>
      <c r="F23" s="192"/>
      <c r="G23" s="192"/>
      <c r="H23" s="192"/>
      <c r="J23" s="192"/>
      <c r="K23" s="192"/>
      <c r="L23" s="192"/>
      <c r="M23" s="3125"/>
      <c r="N23" s="3102"/>
      <c r="O23" s="287"/>
      <c r="P23" s="3157"/>
      <c r="Q23" s="3158"/>
      <c r="R23" s="287"/>
      <c r="S23" s="3102"/>
      <c r="T23" s="3102"/>
      <c r="U23" s="3102"/>
      <c r="V23" s="3102"/>
      <c r="W23" s="3102"/>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topLeftCell="B1" workbookViewId="0"/>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15"/>
      <c r="B1" s="3460" t="s">
        <v>2779</v>
      </c>
      <c r="C1" s="3460"/>
      <c r="D1" s="3460"/>
      <c r="E1" s="3460"/>
      <c r="F1" s="3460"/>
      <c r="G1" s="2948"/>
      <c r="H1" s="2948"/>
      <c r="I1" s="2948"/>
      <c r="J1" s="315"/>
      <c r="K1" s="596"/>
      <c r="L1" s="315"/>
      <c r="M1" s="315"/>
      <c r="N1" s="315"/>
      <c r="O1" s="271"/>
      <c r="P1" s="197"/>
      <c r="Q1" s="3154"/>
      <c r="R1" s="3155"/>
      <c r="S1" s="3155"/>
      <c r="T1" s="3155"/>
      <c r="U1" s="3155"/>
      <c r="V1" s="3154"/>
      <c r="W1" s="315"/>
      <c r="X1" s="3460" t="s">
        <v>667</v>
      </c>
      <c r="Y1" s="3460"/>
      <c r="Z1" s="3460"/>
      <c r="AA1" s="3460"/>
      <c r="AB1" s="3460"/>
      <c r="AC1" s="3460"/>
      <c r="AD1" s="315"/>
      <c r="AE1" s="315"/>
      <c r="AF1" s="315"/>
      <c r="AG1" s="315"/>
    </row>
    <row r="2" spans="1:33" s="7" customFormat="1" ht="30" customHeight="1">
      <c r="A2" s="315"/>
      <c r="B2" s="3460" t="str">
        <f>SelectCompany!B4</f>
        <v>Thames Water</v>
      </c>
      <c r="C2" s="3460"/>
      <c r="D2" s="3460"/>
      <c r="E2" s="3460"/>
      <c r="F2" s="3460"/>
      <c r="G2" s="418"/>
      <c r="H2" s="418"/>
      <c r="I2" s="418"/>
      <c r="J2" s="315"/>
      <c r="K2" s="596"/>
      <c r="L2" s="315"/>
      <c r="M2" s="315"/>
      <c r="N2" s="315"/>
      <c r="O2" s="271"/>
      <c r="P2" s="197"/>
      <c r="Q2" s="3154"/>
      <c r="R2" s="3155"/>
      <c r="S2" s="3155"/>
      <c r="T2" s="3155"/>
      <c r="U2" s="3155"/>
      <c r="V2" s="3154"/>
      <c r="W2" s="315"/>
      <c r="X2" s="3460"/>
      <c r="Y2" s="3460"/>
      <c r="Z2" s="3460"/>
      <c r="AA2" s="3460"/>
      <c r="AB2" s="3460"/>
      <c r="AC2" s="3460"/>
      <c r="AD2" s="315"/>
      <c r="AE2" s="315"/>
      <c r="AF2" s="315"/>
      <c r="AG2" s="315"/>
    </row>
    <row r="3" spans="1:33" ht="45" customHeight="1">
      <c r="A3" s="3125"/>
      <c r="B3" s="3371" t="s">
        <v>2780</v>
      </c>
      <c r="C3" s="3371"/>
      <c r="D3" s="3371"/>
      <c r="E3" s="3371"/>
      <c r="F3" s="3371"/>
      <c r="G3" s="3371"/>
      <c r="H3" s="3371"/>
      <c r="I3" s="3371"/>
      <c r="J3" s="3371"/>
      <c r="K3" s="3371"/>
      <c r="L3" s="3371"/>
      <c r="M3" s="3371"/>
      <c r="N3" s="3125"/>
      <c r="O3" s="273"/>
      <c r="P3" s="202" t="s">
        <v>669</v>
      </c>
      <c r="Q3" s="3154"/>
      <c r="R3" s="3155"/>
      <c r="S3" s="3155"/>
      <c r="T3" s="3155"/>
      <c r="U3" s="3155"/>
      <c r="V3" s="3154"/>
      <c r="W3" s="3125"/>
      <c r="X3" s="3372" t="s">
        <v>2781</v>
      </c>
      <c r="Y3" s="3373"/>
      <c r="Z3" s="3373"/>
      <c r="AA3" s="3373"/>
      <c r="AB3" s="3373"/>
      <c r="AC3" s="3373"/>
      <c r="AD3" s="3125"/>
      <c r="AE3" s="3125"/>
      <c r="AF3" s="3125"/>
      <c r="AG3" s="3125"/>
    </row>
    <row r="4" spans="1:33" ht="14.25" customHeight="1" thickBot="1">
      <c r="A4" s="3125"/>
      <c r="B4" s="419"/>
      <c r="C4" s="419"/>
      <c r="D4" s="419"/>
      <c r="E4" s="419"/>
      <c r="F4" s="419"/>
      <c r="G4" s="419"/>
      <c r="H4" s="419"/>
      <c r="I4" s="419"/>
      <c r="J4" s="288"/>
      <c r="K4" s="450"/>
      <c r="L4" s="3125"/>
      <c r="M4" s="3125"/>
      <c r="N4" s="3125"/>
      <c r="O4" s="3159"/>
      <c r="P4" s="3125"/>
      <c r="Q4" s="3154"/>
      <c r="R4" s="3326" t="s">
        <v>670</v>
      </c>
      <c r="S4" s="3326"/>
      <c r="T4" s="3326"/>
      <c r="U4" s="2912"/>
      <c r="V4" s="3154"/>
      <c r="W4" s="3125"/>
      <c r="X4" s="419"/>
      <c r="Y4" s="419"/>
      <c r="Z4" s="419"/>
      <c r="AA4" s="419"/>
      <c r="AB4" s="419"/>
      <c r="AC4" s="419"/>
      <c r="AD4" s="3125"/>
      <c r="AE4" s="3125"/>
      <c r="AF4" s="3125"/>
      <c r="AG4" s="3125"/>
    </row>
    <row r="5" spans="1:33" ht="47.5" thickTop="1" thickBot="1">
      <c r="A5" s="2248" t="s">
        <v>680</v>
      </c>
      <c r="B5" s="2975" t="s">
        <v>671</v>
      </c>
      <c r="C5" s="2976" t="s">
        <v>672</v>
      </c>
      <c r="D5" s="2976" t="s">
        <v>673</v>
      </c>
      <c r="E5" s="2976" t="s">
        <v>1604</v>
      </c>
      <c r="F5" s="2976" t="s">
        <v>1605</v>
      </c>
      <c r="G5" s="2976" t="s">
        <v>1606</v>
      </c>
      <c r="H5" s="2976" t="s">
        <v>2782</v>
      </c>
      <c r="I5" s="2977" t="s">
        <v>902</v>
      </c>
      <c r="J5" s="81"/>
      <c r="K5" s="2952" t="s">
        <v>677</v>
      </c>
      <c r="L5" s="171"/>
      <c r="M5" s="2952" t="s">
        <v>678</v>
      </c>
      <c r="N5" s="171"/>
      <c r="O5" s="3159"/>
      <c r="P5" s="3125"/>
      <c r="Q5" s="3154"/>
      <c r="R5" s="206" t="s">
        <v>679</v>
      </c>
      <c r="S5" s="206"/>
      <c r="T5" s="206"/>
      <c r="U5" s="206"/>
      <c r="V5" s="3154"/>
      <c r="W5" s="3125"/>
      <c r="X5" s="2975" t="s">
        <v>671</v>
      </c>
      <c r="Y5" s="2976" t="s">
        <v>1604</v>
      </c>
      <c r="Z5" s="2976" t="s">
        <v>1605</v>
      </c>
      <c r="AA5" s="2976" t="s">
        <v>1606</v>
      </c>
      <c r="AB5" s="2976" t="s">
        <v>2782</v>
      </c>
      <c r="AC5" s="2977" t="s">
        <v>902</v>
      </c>
      <c r="AD5" s="3125"/>
      <c r="AE5" s="3125"/>
      <c r="AF5" s="3125"/>
      <c r="AG5" s="3125"/>
    </row>
    <row r="6" spans="1:33" ht="15.75" customHeight="1" thickTop="1" thickBot="1">
      <c r="A6" s="2396" t="s">
        <v>684</v>
      </c>
      <c r="C6" s="597"/>
      <c r="D6" s="597"/>
      <c r="E6" s="598"/>
      <c r="F6" s="598"/>
      <c r="G6" s="598"/>
      <c r="H6" s="598"/>
      <c r="I6" s="598"/>
      <c r="J6" s="81"/>
      <c r="K6" s="450"/>
      <c r="L6" s="171"/>
      <c r="M6" s="171"/>
      <c r="N6" s="171"/>
      <c r="O6" s="3159"/>
      <c r="P6" s="3125"/>
      <c r="Q6" s="3154"/>
      <c r="R6" s="3125"/>
      <c r="S6" s="3125"/>
      <c r="T6" s="3125"/>
      <c r="U6" s="3125"/>
      <c r="V6" s="3154"/>
      <c r="W6" s="3125"/>
      <c r="X6" s="597"/>
      <c r="Y6" s="2858" t="s">
        <v>831</v>
      </c>
      <c r="Z6" s="598"/>
      <c r="AA6" s="598"/>
      <c r="AB6" s="598"/>
      <c r="AC6" s="598"/>
      <c r="AD6" s="3125"/>
      <c r="AE6" s="3125"/>
      <c r="AF6" s="3125"/>
      <c r="AG6" s="3125"/>
    </row>
    <row r="7" spans="1:33" ht="15.75" customHeight="1" thickTop="1" thickBot="1">
      <c r="A7" s="2387" t="s">
        <v>686</v>
      </c>
      <c r="B7" s="374" t="s">
        <v>2783</v>
      </c>
      <c r="C7" s="297" t="s">
        <v>688</v>
      </c>
      <c r="D7" s="297">
        <v>3</v>
      </c>
      <c r="E7" s="340">
        <v>0</v>
      </c>
      <c r="F7" s="340">
        <v>0</v>
      </c>
      <c r="G7" s="340">
        <v>6.1829999999999998</v>
      </c>
      <c r="H7" s="340">
        <v>14.715</v>
      </c>
      <c r="I7" s="376">
        <f>SUM(E7:H7)</f>
        <v>20.898</v>
      </c>
      <c r="J7" s="171"/>
      <c r="K7" s="582" t="s">
        <v>2784</v>
      </c>
      <c r="L7" s="171"/>
      <c r="M7" s="301"/>
      <c r="N7" s="171"/>
      <c r="O7" s="3159"/>
      <c r="P7" s="220">
        <f xml:space="preserve"> IF( SUM( R7:U7 ) = 0, 0,$R$5)</f>
        <v>0</v>
      </c>
      <c r="Q7" s="3154"/>
      <c r="R7" s="221">
        <f xml:space="preserve"> IF( ISNUMBER(E7 ), 0, 1 )</f>
        <v>0</v>
      </c>
      <c r="S7" s="221">
        <f t="shared" ref="S7:U7" si="0" xml:space="preserve"> IF( ISNUMBER(F7 ), 0, 1 )</f>
        <v>0</v>
      </c>
      <c r="T7" s="221">
        <f t="shared" si="0"/>
        <v>0</v>
      </c>
      <c r="U7" s="221">
        <f t="shared" si="0"/>
        <v>0</v>
      </c>
      <c r="V7" s="3154"/>
      <c r="W7" s="3125"/>
      <c r="X7" s="374" t="s">
        <v>2785</v>
      </c>
      <c r="Y7" s="340" t="s">
        <v>2786</v>
      </c>
      <c r="Z7" s="340" t="s">
        <v>2787</v>
      </c>
      <c r="AA7" s="340" t="s">
        <v>2788</v>
      </c>
      <c r="AB7" s="340" t="s">
        <v>2789</v>
      </c>
      <c r="AC7" s="376" t="s">
        <v>2790</v>
      </c>
      <c r="AD7" s="3125"/>
      <c r="AE7" s="3125"/>
      <c r="AF7" s="3125"/>
      <c r="AG7" s="3125"/>
    </row>
    <row r="8" spans="1:33" ht="16" thickTop="1">
      <c r="A8" s="171"/>
      <c r="B8" s="171"/>
      <c r="C8" s="171"/>
      <c r="D8" s="171"/>
      <c r="E8" s="171"/>
      <c r="F8" s="171"/>
      <c r="G8" s="171"/>
      <c r="H8" s="171"/>
      <c r="I8" s="171"/>
      <c r="J8" s="171"/>
      <c r="K8" s="462"/>
      <c r="L8" s="171"/>
      <c r="N8" s="2387" t="s">
        <v>826</v>
      </c>
      <c r="O8" s="3125"/>
      <c r="P8" s="314"/>
      <c r="Q8" s="3155"/>
      <c r="R8" s="207"/>
      <c r="S8" s="207"/>
      <c r="T8" s="207"/>
      <c r="U8" s="207"/>
      <c r="V8" s="3155"/>
      <c r="W8" s="3125"/>
      <c r="X8" s="3125"/>
      <c r="Y8" s="3125"/>
      <c r="Z8" s="3125"/>
      <c r="AA8" s="3125"/>
      <c r="AB8" s="3125"/>
      <c r="AC8" s="2854" t="s">
        <v>827</v>
      </c>
      <c r="AD8" s="3125"/>
      <c r="AE8" s="3125"/>
      <c r="AF8" s="3125"/>
      <c r="AG8" s="3125"/>
    </row>
    <row r="9" spans="1:33" ht="15.5">
      <c r="A9" s="171"/>
      <c r="B9" s="171"/>
      <c r="C9" s="171"/>
      <c r="D9" s="171"/>
      <c r="E9" s="171"/>
      <c r="F9" s="171"/>
      <c r="G9" s="171"/>
      <c r="H9" s="171"/>
      <c r="I9" s="171"/>
      <c r="J9" s="171"/>
      <c r="K9" s="462"/>
      <c r="L9" s="171"/>
      <c r="M9" s="171"/>
      <c r="N9" s="171"/>
      <c r="O9" s="3125"/>
      <c r="P9" s="314"/>
      <c r="Q9" s="3155"/>
      <c r="R9" s="207"/>
      <c r="S9" s="207"/>
      <c r="T9" s="207"/>
      <c r="U9" s="207"/>
      <c r="V9" s="3155"/>
      <c r="W9" s="3125"/>
      <c r="X9" s="3125"/>
      <c r="Y9" s="3125"/>
      <c r="Z9" s="3125"/>
      <c r="AA9" s="3125"/>
      <c r="AB9" s="3125"/>
      <c r="AC9" s="3125"/>
      <c r="AD9" s="3125"/>
      <c r="AE9" s="3125"/>
      <c r="AF9" s="3125"/>
      <c r="AG9" s="3125"/>
    </row>
    <row r="10" spans="1:33" ht="15.5">
      <c r="A10" s="171"/>
      <c r="B10" s="171"/>
      <c r="C10" s="171"/>
      <c r="D10" s="171"/>
      <c r="E10" s="171"/>
      <c r="F10" s="171"/>
      <c r="G10" s="171"/>
      <c r="H10" s="171"/>
      <c r="I10" s="171"/>
      <c r="J10" s="171"/>
      <c r="K10" s="462"/>
      <c r="L10" s="171"/>
      <c r="M10" s="171"/>
      <c r="N10" s="171"/>
      <c r="O10" s="3125"/>
      <c r="P10" s="3125"/>
      <c r="Q10" s="3155"/>
      <c r="R10" s="207"/>
      <c r="S10" s="207"/>
      <c r="T10" s="207"/>
      <c r="U10" s="207"/>
      <c r="V10" s="3155"/>
      <c r="W10" s="3125"/>
      <c r="X10" s="3125"/>
      <c r="Y10" s="3125"/>
      <c r="Z10" s="3125"/>
      <c r="AA10" s="3125"/>
      <c r="AB10" s="3125"/>
      <c r="AC10" s="3125"/>
      <c r="AD10" s="3125"/>
      <c r="AE10" s="3125"/>
      <c r="AF10" s="3125"/>
      <c r="AG10" s="3125"/>
    </row>
    <row r="11" spans="1:33" ht="15.5">
      <c r="A11" s="171"/>
      <c r="B11" s="171"/>
      <c r="C11" s="171"/>
      <c r="D11" s="171"/>
      <c r="E11" s="171"/>
      <c r="F11" s="171"/>
      <c r="G11" s="171"/>
      <c r="H11" s="171"/>
      <c r="I11" s="171"/>
      <c r="J11" s="171"/>
      <c r="K11" s="462"/>
      <c r="L11" s="171"/>
      <c r="M11" s="171"/>
      <c r="N11" s="171"/>
      <c r="O11" s="3125"/>
      <c r="P11" s="220"/>
      <c r="Q11" s="3155"/>
      <c r="R11" s="207"/>
      <c r="S11" s="207"/>
      <c r="T11" s="207"/>
      <c r="U11" s="207"/>
      <c r="V11" s="3155"/>
      <c r="W11" s="3125"/>
      <c r="X11" s="3125"/>
      <c r="Y11" s="3125"/>
      <c r="Z11" s="3125"/>
      <c r="AA11" s="3125"/>
      <c r="AB11" s="3125"/>
      <c r="AC11" s="3125"/>
      <c r="AD11" s="3125"/>
      <c r="AE11" s="3125"/>
      <c r="AF11" s="3125"/>
      <c r="AG11" s="3125"/>
    </row>
    <row r="12" spans="1:33" ht="15.5">
      <c r="A12" s="171"/>
      <c r="B12" s="171"/>
      <c r="C12" s="171"/>
      <c r="D12" s="171"/>
      <c r="E12" s="171"/>
      <c r="F12" s="171"/>
      <c r="G12" s="171"/>
      <c r="H12" s="171"/>
      <c r="I12" s="171"/>
      <c r="J12" s="171"/>
      <c r="K12" s="462"/>
      <c r="L12" s="171"/>
      <c r="M12" s="171"/>
      <c r="N12" s="171"/>
      <c r="O12" s="3125"/>
      <c r="P12" s="3125"/>
      <c r="Q12" s="3155"/>
      <c r="R12" s="207"/>
      <c r="S12" s="207"/>
      <c r="T12" s="207"/>
      <c r="U12" s="207"/>
      <c r="V12" s="3155"/>
      <c r="W12" s="3125"/>
      <c r="X12" s="3125"/>
      <c r="Y12" s="3125"/>
      <c r="Z12" s="3125"/>
      <c r="AA12" s="3125"/>
      <c r="AB12" s="3125"/>
      <c r="AC12" s="3125"/>
      <c r="AD12" s="3125"/>
      <c r="AE12" s="3125"/>
      <c r="AF12" s="3125"/>
      <c r="AG12" s="3125"/>
    </row>
    <row r="13" spans="1:33" ht="15.5">
      <c r="A13" s="171"/>
      <c r="B13" s="171"/>
      <c r="C13" s="171"/>
      <c r="D13" s="171"/>
      <c r="E13" s="171"/>
      <c r="F13" s="171"/>
      <c r="G13" s="171"/>
      <c r="H13" s="171"/>
      <c r="I13" s="171"/>
      <c r="J13" s="171"/>
      <c r="K13" s="462"/>
      <c r="L13" s="171"/>
      <c r="M13" s="171"/>
      <c r="N13" s="171"/>
      <c r="O13" s="3125"/>
      <c r="P13" s="220"/>
      <c r="Q13" s="3155"/>
      <c r="R13" s="207"/>
      <c r="S13" s="207"/>
      <c r="T13" s="207"/>
      <c r="U13" s="207"/>
      <c r="V13" s="3155"/>
      <c r="W13" s="3125"/>
      <c r="X13" s="3125"/>
      <c r="Y13" s="3125"/>
      <c r="Z13" s="3125"/>
      <c r="AA13" s="3125"/>
      <c r="AB13" s="3125"/>
      <c r="AC13" s="3125"/>
      <c r="AD13" s="3125"/>
      <c r="AE13" s="3125"/>
      <c r="AF13" s="3125"/>
      <c r="AG13" s="3125"/>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topLeftCell="B1" workbookViewId="0"/>
  </sheetViews>
  <sheetFormatPr defaultColWidth="9" defaultRowHeight="15.5"/>
  <cols>
    <col min="1" max="1" width="12.4140625" style="15" hidden="1" customWidth="1"/>
    <col min="2" max="2" width="66.58203125" style="15" bestFit="1" customWidth="1"/>
    <col min="3" max="3" width="5.5" style="15" bestFit="1" customWidth="1"/>
    <col min="4" max="4" width="4.6640625" style="15" bestFit="1" customWidth="1"/>
    <col min="5" max="10" width="13.08203125" style="15" customWidth="1"/>
    <col min="11" max="11" width="1.58203125" style="15" customWidth="1"/>
    <col min="12" max="12" width="9.16406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15"/>
      <c r="B1" s="3460" t="s">
        <v>2791</v>
      </c>
      <c r="C1" s="3460"/>
      <c r="D1" s="3460"/>
      <c r="E1" s="3460"/>
      <c r="F1" s="3460"/>
      <c r="G1" s="2948"/>
      <c r="H1" s="2948"/>
      <c r="I1" s="2948"/>
      <c r="J1" s="2948"/>
      <c r="K1" s="417"/>
      <c r="L1" s="198"/>
      <c r="M1" s="315"/>
      <c r="N1" s="315"/>
      <c r="O1" s="315"/>
      <c r="P1" s="271"/>
      <c r="Q1" s="197"/>
      <c r="R1" s="3154"/>
      <c r="S1" s="3155"/>
      <c r="T1" s="3155"/>
      <c r="U1" s="3155"/>
      <c r="V1" s="3155"/>
      <c r="W1" s="3155"/>
      <c r="X1" s="3154"/>
      <c r="Y1" s="315"/>
      <c r="Z1" s="3460" t="s">
        <v>667</v>
      </c>
      <c r="AA1" s="3460"/>
      <c r="AB1" s="3460"/>
      <c r="AC1" s="2948"/>
      <c r="AD1" s="2948"/>
      <c r="AE1" s="2948"/>
      <c r="AF1" s="2948"/>
      <c r="AG1" s="417"/>
      <c r="AH1" s="599"/>
      <c r="AI1" s="3102"/>
      <c r="AJ1" s="3102"/>
      <c r="AK1" s="315"/>
    </row>
    <row r="2" spans="1:37" s="7" customFormat="1" ht="30" customHeight="1">
      <c r="A2" s="315"/>
      <c r="B2" s="3460" t="str">
        <f>SelectCompany!B4</f>
        <v>Thames Water</v>
      </c>
      <c r="C2" s="3460"/>
      <c r="D2" s="3460"/>
      <c r="E2" s="3460"/>
      <c r="F2" s="3460"/>
      <c r="G2" s="418"/>
      <c r="H2" s="418"/>
      <c r="I2" s="418"/>
      <c r="J2" s="418"/>
      <c r="K2" s="417"/>
      <c r="L2" s="198"/>
      <c r="M2" s="315"/>
      <c r="N2" s="315"/>
      <c r="O2" s="315"/>
      <c r="P2" s="271"/>
      <c r="Q2" s="197"/>
      <c r="R2" s="3154"/>
      <c r="S2" s="3155"/>
      <c r="T2" s="3155"/>
      <c r="U2" s="3155"/>
      <c r="V2" s="3155"/>
      <c r="W2" s="3155"/>
      <c r="X2" s="3154"/>
      <c r="Y2" s="315"/>
      <c r="Z2" s="3460"/>
      <c r="AA2" s="3460"/>
      <c r="AB2" s="3460"/>
      <c r="AC2" s="418"/>
      <c r="AD2" s="418"/>
      <c r="AE2" s="418"/>
      <c r="AF2" s="418"/>
      <c r="AG2" s="417"/>
      <c r="AH2" s="3102"/>
      <c r="AI2" s="3102"/>
      <c r="AJ2" s="3102"/>
      <c r="AK2" s="315"/>
    </row>
    <row r="3" spans="1:37" s="10" customFormat="1" ht="47.25" customHeight="1">
      <c r="A3" s="570"/>
      <c r="B3" s="3370" t="s">
        <v>2792</v>
      </c>
      <c r="C3" s="3371"/>
      <c r="D3" s="3371"/>
      <c r="E3" s="3371"/>
      <c r="F3" s="3371"/>
      <c r="G3" s="3371"/>
      <c r="H3" s="3371"/>
      <c r="I3" s="3371"/>
      <c r="J3" s="3371"/>
      <c r="K3" s="3371"/>
      <c r="L3" s="3371"/>
      <c r="M3" s="3371"/>
      <c r="N3" s="3371"/>
      <c r="O3" s="570"/>
      <c r="P3" s="273"/>
      <c r="Q3" s="202" t="s">
        <v>669</v>
      </c>
      <c r="R3" s="3154"/>
      <c r="S3" s="3155"/>
      <c r="T3" s="3155"/>
      <c r="U3" s="3155"/>
      <c r="V3" s="3155"/>
      <c r="W3" s="3155"/>
      <c r="X3" s="3154"/>
      <c r="Y3" s="570"/>
      <c r="Z3" s="3372" t="s">
        <v>2792</v>
      </c>
      <c r="AA3" s="3373"/>
      <c r="AB3" s="3373"/>
      <c r="AC3" s="3373"/>
      <c r="AD3" s="3373"/>
      <c r="AE3" s="3373"/>
      <c r="AF3" s="3373"/>
      <c r="AG3" s="570"/>
      <c r="AH3" s="3102"/>
      <c r="AI3" s="3102"/>
      <c r="AJ3" s="3102"/>
      <c r="AK3" s="3102"/>
    </row>
    <row r="4" spans="1:37" s="10" customFormat="1" ht="19.5" customHeight="1" thickBot="1">
      <c r="A4" s="570"/>
      <c r="B4" s="558"/>
      <c r="C4" s="558"/>
      <c r="D4" s="558"/>
      <c r="E4" s="558"/>
      <c r="F4" s="558"/>
      <c r="G4" s="558"/>
      <c r="H4" s="558"/>
      <c r="I4" s="558"/>
      <c r="J4" s="558"/>
      <c r="K4" s="3125"/>
      <c r="L4" s="198"/>
      <c r="M4" s="570"/>
      <c r="N4" s="570"/>
      <c r="O4" s="570"/>
      <c r="P4" s="3159"/>
      <c r="Q4" s="220"/>
      <c r="R4" s="3154"/>
      <c r="S4" s="3326" t="s">
        <v>670</v>
      </c>
      <c r="T4" s="3326"/>
      <c r="U4" s="3326"/>
      <c r="V4" s="3326"/>
      <c r="W4" s="3326"/>
      <c r="X4" s="3154"/>
      <c r="Y4" s="570"/>
      <c r="Z4" s="558"/>
      <c r="AA4" s="558"/>
      <c r="AB4" s="558"/>
      <c r="AC4" s="558"/>
      <c r="AD4" s="558"/>
      <c r="AE4" s="558"/>
      <c r="AF4" s="558"/>
      <c r="AG4" s="3125"/>
      <c r="AH4" s="3102"/>
      <c r="AI4" s="3102"/>
      <c r="AJ4" s="3102"/>
      <c r="AK4" s="3102"/>
    </row>
    <row r="5" spans="1:37" ht="55.5" customHeight="1" thickTop="1" thickBot="1">
      <c r="A5" s="2248" t="s">
        <v>680</v>
      </c>
      <c r="B5" s="2975" t="s">
        <v>671</v>
      </c>
      <c r="C5" s="2976" t="s">
        <v>672</v>
      </c>
      <c r="D5" s="2976" t="s">
        <v>673</v>
      </c>
      <c r="E5" s="2976" t="s">
        <v>1604</v>
      </c>
      <c r="F5" s="2976" t="s">
        <v>2549</v>
      </c>
      <c r="G5" s="2976" t="s">
        <v>2357</v>
      </c>
      <c r="H5" s="2976" t="s">
        <v>1607</v>
      </c>
      <c r="I5" s="2976" t="s">
        <v>1608</v>
      </c>
      <c r="J5" s="2977" t="s">
        <v>902</v>
      </c>
      <c r="K5" s="171"/>
      <c r="L5" s="2952" t="s">
        <v>677</v>
      </c>
      <c r="M5" s="171"/>
      <c r="N5" s="2952" t="s">
        <v>678</v>
      </c>
      <c r="O5" s="171"/>
      <c r="P5" s="3159"/>
      <c r="Q5" s="220"/>
      <c r="R5" s="3154"/>
      <c r="S5" s="206" t="s">
        <v>679</v>
      </c>
      <c r="T5" s="206"/>
      <c r="U5" s="206"/>
      <c r="V5" s="206"/>
      <c r="W5" s="207"/>
      <c r="X5" s="3154"/>
      <c r="Y5" s="3125"/>
      <c r="Z5" s="2975" t="s">
        <v>671</v>
      </c>
      <c r="AA5" s="2976" t="s">
        <v>1604</v>
      </c>
      <c r="AB5" s="2976" t="s">
        <v>2549</v>
      </c>
      <c r="AC5" s="2976" t="s">
        <v>2357</v>
      </c>
      <c r="AD5" s="2976" t="s">
        <v>1607</v>
      </c>
      <c r="AE5" s="2976" t="s">
        <v>1683</v>
      </c>
      <c r="AF5" s="2977" t="s">
        <v>902</v>
      </c>
      <c r="AG5" s="3125"/>
      <c r="AH5" s="3102"/>
      <c r="AI5" s="3102"/>
      <c r="AJ5" s="3102"/>
      <c r="AK5" s="3102"/>
    </row>
    <row r="6" spans="1:37" ht="15.75" customHeight="1" thickTop="1" thickBot="1">
      <c r="A6" s="2390" t="s">
        <v>684</v>
      </c>
      <c r="C6" s="385"/>
      <c r="D6" s="385"/>
      <c r="E6" s="385"/>
      <c r="F6" s="385"/>
      <c r="G6" s="385"/>
      <c r="H6" s="385"/>
      <c r="I6" s="385"/>
      <c r="J6" s="385"/>
      <c r="K6" s="171"/>
      <c r="L6" s="385"/>
      <c r="M6" s="171"/>
      <c r="N6" s="171"/>
      <c r="O6" s="171"/>
      <c r="P6" s="3159"/>
      <c r="Q6" s="220"/>
      <c r="R6" s="3154"/>
      <c r="S6" s="3125"/>
      <c r="T6" s="3125"/>
      <c r="U6" s="3125"/>
      <c r="V6" s="3125"/>
      <c r="W6" s="3125"/>
      <c r="X6" s="3154"/>
      <c r="Y6" s="3125"/>
      <c r="Z6" s="385"/>
      <c r="AA6" s="2856" t="s">
        <v>831</v>
      </c>
      <c r="AB6" s="385"/>
      <c r="AC6" s="385"/>
      <c r="AD6" s="385"/>
      <c r="AE6" s="385"/>
      <c r="AF6" s="385"/>
      <c r="AG6" s="3125"/>
      <c r="AH6" s="3102"/>
      <c r="AI6" s="3102"/>
      <c r="AJ6" s="3102"/>
      <c r="AK6" s="3102"/>
    </row>
    <row r="7" spans="1:37" ht="15.75" customHeight="1" thickTop="1" thickBot="1">
      <c r="A7" s="171"/>
      <c r="B7" s="319" t="s">
        <v>2793</v>
      </c>
      <c r="C7" s="320"/>
      <c r="D7" s="320"/>
      <c r="E7" s="385"/>
      <c r="F7" s="385"/>
      <c r="G7" s="385"/>
      <c r="H7" s="385"/>
      <c r="I7" s="385"/>
      <c r="J7" s="385"/>
      <c r="K7" s="173"/>
      <c r="L7" s="600"/>
      <c r="M7" s="171"/>
      <c r="N7" s="171"/>
      <c r="O7" s="171"/>
      <c r="P7" s="3159"/>
      <c r="Q7" s="220"/>
      <c r="R7" s="3154"/>
      <c r="S7" s="3156"/>
      <c r="T7" s="3156"/>
      <c r="U7" s="3156"/>
      <c r="V7" s="3156"/>
      <c r="W7" s="3156"/>
      <c r="X7" s="3154"/>
      <c r="Y7" s="3125"/>
      <c r="Z7" s="319" t="s">
        <v>2793</v>
      </c>
      <c r="AA7" s="385"/>
      <c r="AB7" s="385"/>
      <c r="AC7" s="385"/>
      <c r="AD7" s="385"/>
      <c r="AE7" s="385"/>
      <c r="AF7" s="385"/>
      <c r="AG7" s="571"/>
      <c r="AH7" s="3102"/>
      <c r="AI7" s="3102"/>
      <c r="AJ7" s="3102"/>
      <c r="AK7" s="3102"/>
    </row>
    <row r="8" spans="1:37" ht="15.75" customHeight="1" thickTop="1" thickBot="1">
      <c r="A8" s="2387" t="s">
        <v>686</v>
      </c>
      <c r="B8" s="2919" t="s">
        <v>2794</v>
      </c>
      <c r="C8" s="213" t="s">
        <v>688</v>
      </c>
      <c r="D8" s="213">
        <v>3</v>
      </c>
      <c r="E8" s="601">
        <f>IFERROR('2I'!H11,0)</f>
        <v>124.71600000000001</v>
      </c>
      <c r="F8" s="601">
        <f>IFERROR('2I'!I11,0)</f>
        <v>1065.357</v>
      </c>
      <c r="G8" s="601">
        <f>IFERROR('2I'!H23,0)</f>
        <v>1019.9520000000001</v>
      </c>
      <c r="H8" s="280">
        <f>IFERROR('2I'!I23,0)</f>
        <v>212.881</v>
      </c>
      <c r="I8" s="601">
        <f>IFERROR('2I'!G28,0)</f>
        <v>51.515000000000001</v>
      </c>
      <c r="J8" s="216">
        <f>IFERROR(SUM(E8:I8),0)</f>
        <v>2474.4209999999998</v>
      </c>
      <c r="K8" s="173"/>
      <c r="L8" s="217" t="s">
        <v>2795</v>
      </c>
      <c r="M8" s="171"/>
      <c r="N8" s="219"/>
      <c r="O8" s="171"/>
      <c r="P8" s="3159"/>
      <c r="Q8" s="220"/>
      <c r="R8" s="3154"/>
      <c r="S8" s="207"/>
      <c r="T8" s="207"/>
      <c r="U8" s="207"/>
      <c r="V8" s="207"/>
      <c r="W8" s="207"/>
      <c r="X8" s="3154"/>
      <c r="Y8" s="3125"/>
      <c r="Z8" s="2919" t="s">
        <v>2794</v>
      </c>
      <c r="AA8" s="601" t="s">
        <v>767</v>
      </c>
      <c r="AB8" s="601" t="s">
        <v>767</v>
      </c>
      <c r="AC8" s="601" t="s">
        <v>767</v>
      </c>
      <c r="AD8" s="601" t="s">
        <v>767</v>
      </c>
      <c r="AE8" s="601" t="s">
        <v>767</v>
      </c>
      <c r="AF8" s="216" t="s">
        <v>2796</v>
      </c>
      <c r="AG8" s="571"/>
      <c r="AH8" s="3102"/>
      <c r="AI8" s="3102"/>
      <c r="AJ8" s="3102"/>
      <c r="AK8" s="3102"/>
    </row>
    <row r="9" spans="1:37" ht="15.75" customHeight="1" thickTop="1">
      <c r="A9" s="171"/>
      <c r="B9" s="2917" t="s">
        <v>2797</v>
      </c>
      <c r="C9" s="222" t="s">
        <v>688</v>
      </c>
      <c r="D9" s="222">
        <v>3</v>
      </c>
      <c r="E9" s="602">
        <f>IFERROR('2E'!H10,0)</f>
        <v>-4.7220000000000004</v>
      </c>
      <c r="F9" s="307">
        <f>IFERROR('2E'!H26,0)</f>
        <v>45.372999999999998</v>
      </c>
      <c r="G9" s="307">
        <f>IFERROR('2E'!H41,0)</f>
        <v>21.553999999999998</v>
      </c>
      <c r="H9" s="223">
        <v>0</v>
      </c>
      <c r="I9" s="223">
        <v>0</v>
      </c>
      <c r="J9" s="225">
        <f>IFERROR(SUM(E9:G9),0)</f>
        <v>62.204999999999998</v>
      </c>
      <c r="K9" s="173"/>
      <c r="L9" s="226" t="s">
        <v>2798</v>
      </c>
      <c r="M9" s="171"/>
      <c r="N9" s="227"/>
      <c r="O9" s="171"/>
      <c r="P9" s="3159"/>
      <c r="Q9" s="220">
        <f>IF( SUM( S9:W9 ) = 0, 0, $S$5 )</f>
        <v>0</v>
      </c>
      <c r="R9" s="3154"/>
      <c r="S9" s="207"/>
      <c r="T9" s="207"/>
      <c r="U9" s="207"/>
      <c r="V9" s="221">
        <f t="shared" ref="V9:W9" si="0" xml:space="preserve"> IF( ISNUMBER(H9 ), 0, 1 )</f>
        <v>0</v>
      </c>
      <c r="W9" s="221">
        <f t="shared" si="0"/>
        <v>0</v>
      </c>
      <c r="X9" s="3154"/>
      <c r="Y9" s="3125"/>
      <c r="Z9" s="2917" t="s">
        <v>2797</v>
      </c>
      <c r="AA9" s="601" t="s">
        <v>767</v>
      </c>
      <c r="AB9" s="601" t="s">
        <v>767</v>
      </c>
      <c r="AC9" s="601" t="s">
        <v>767</v>
      </c>
      <c r="AD9" s="603" t="s">
        <v>2799</v>
      </c>
      <c r="AE9" s="603" t="s">
        <v>2800</v>
      </c>
      <c r="AF9" s="225" t="s">
        <v>2801</v>
      </c>
      <c r="AG9" s="571"/>
      <c r="AH9" s="3102"/>
      <c r="AI9" s="3102"/>
      <c r="AJ9" s="3102"/>
      <c r="AK9" s="3102"/>
    </row>
    <row r="10" spans="1:37" ht="15.75" customHeight="1" thickBot="1">
      <c r="A10" s="2387" t="s">
        <v>784</v>
      </c>
      <c r="B10" s="2930" t="s">
        <v>2802</v>
      </c>
      <c r="C10" s="283" t="s">
        <v>688</v>
      </c>
      <c r="D10" s="283">
        <v>3</v>
      </c>
      <c r="E10" s="234">
        <f>IFERROR(SUM(E8:E9),0)</f>
        <v>119.99400000000001</v>
      </c>
      <c r="F10" s="234">
        <f>IFERROR(SUM(F8:F9),0)</f>
        <v>1110.73</v>
      </c>
      <c r="G10" s="234">
        <f>IFERROR(SUM(G8:G9),0)</f>
        <v>1041.5060000000001</v>
      </c>
      <c r="H10" s="373">
        <f>IFERROR(H8,0)</f>
        <v>212.881</v>
      </c>
      <c r="I10" s="373">
        <f>IFERROR(I8,0)</f>
        <v>51.515000000000001</v>
      </c>
      <c r="J10" s="235">
        <f>IFERROR(SUM(E10:I10),0)</f>
        <v>2536.6259999999997</v>
      </c>
      <c r="K10" s="173"/>
      <c r="L10" s="284" t="s">
        <v>2803</v>
      </c>
      <c r="M10" s="171"/>
      <c r="N10" s="238"/>
      <c r="O10" s="171"/>
      <c r="P10" s="3159"/>
      <c r="Q10" s="220"/>
      <c r="R10" s="3154"/>
      <c r="S10" s="207"/>
      <c r="T10" s="207"/>
      <c r="U10" s="207"/>
      <c r="V10" s="207"/>
      <c r="W10" s="207"/>
      <c r="X10" s="3154"/>
      <c r="Y10" s="3125"/>
      <c r="Z10" s="2930" t="s">
        <v>2802</v>
      </c>
      <c r="AA10" s="234" t="s">
        <v>2804</v>
      </c>
      <c r="AB10" s="234" t="s">
        <v>2805</v>
      </c>
      <c r="AC10" s="234" t="s">
        <v>2806</v>
      </c>
      <c r="AD10" s="373" t="s">
        <v>767</v>
      </c>
      <c r="AE10" s="373" t="s">
        <v>767</v>
      </c>
      <c r="AF10" s="235" t="s">
        <v>2807</v>
      </c>
      <c r="AG10" s="571"/>
      <c r="AH10" s="3102"/>
      <c r="AI10" s="3102"/>
      <c r="AJ10" s="3102"/>
      <c r="AK10" s="3102"/>
    </row>
    <row r="11" spans="1:37" ht="15.75" customHeight="1" thickTop="1" thickBot="1">
      <c r="A11" s="171"/>
      <c r="B11" s="335"/>
      <c r="C11" s="335"/>
      <c r="D11" s="335"/>
      <c r="E11" s="293"/>
      <c r="F11" s="293"/>
      <c r="G11" s="293"/>
      <c r="H11" s="293"/>
      <c r="I11" s="349"/>
      <c r="J11" s="293"/>
      <c r="K11" s="173"/>
      <c r="L11" s="450"/>
      <c r="M11" s="171"/>
      <c r="N11" s="171"/>
      <c r="O11" s="171"/>
      <c r="P11" s="3159"/>
      <c r="Q11" s="220"/>
      <c r="R11" s="3154"/>
      <c r="S11" s="207"/>
      <c r="T11" s="207"/>
      <c r="U11" s="207"/>
      <c r="V11" s="207"/>
      <c r="W11" s="207"/>
      <c r="X11" s="3154"/>
      <c r="Y11" s="3125"/>
      <c r="Z11" s="335"/>
      <c r="AA11" s="293"/>
      <c r="AB11" s="293"/>
      <c r="AC11" s="293"/>
      <c r="AD11" s="293"/>
      <c r="AE11" s="349"/>
      <c r="AF11" s="293"/>
      <c r="AG11" s="571"/>
      <c r="AH11" s="3102"/>
      <c r="AI11" s="3102"/>
      <c r="AJ11" s="3102"/>
      <c r="AK11" s="3102"/>
    </row>
    <row r="12" spans="1:37" ht="15.75" customHeight="1" thickTop="1" thickBot="1">
      <c r="A12" s="171"/>
      <c r="B12" s="319" t="s">
        <v>2808</v>
      </c>
      <c r="C12" s="320"/>
      <c r="D12" s="320"/>
      <c r="E12" s="250"/>
      <c r="F12" s="250"/>
      <c r="G12" s="250"/>
      <c r="H12" s="250"/>
      <c r="I12" s="250"/>
      <c r="J12" s="250"/>
      <c r="K12" s="173"/>
      <c r="L12" s="450"/>
      <c r="M12" s="171"/>
      <c r="N12" s="171"/>
      <c r="O12" s="171"/>
      <c r="P12" s="3159"/>
      <c r="Q12" s="220"/>
      <c r="R12" s="3154"/>
      <c r="S12" s="207"/>
      <c r="T12" s="207"/>
      <c r="U12" s="207"/>
      <c r="V12" s="207"/>
      <c r="W12" s="207"/>
      <c r="X12" s="3154"/>
      <c r="Y12" s="3125"/>
      <c r="Z12" s="319" t="s">
        <v>2808</v>
      </c>
      <c r="AA12" s="250"/>
      <c r="AB12" s="250"/>
      <c r="AC12" s="250"/>
      <c r="AD12" s="250"/>
      <c r="AE12" s="250"/>
      <c r="AF12" s="250"/>
      <c r="AG12" s="571"/>
      <c r="AH12" s="3102"/>
      <c r="AI12" s="3102"/>
      <c r="AJ12" s="3102"/>
      <c r="AK12" s="3102"/>
    </row>
    <row r="13" spans="1:37" ht="15.75" customHeight="1">
      <c r="A13" s="2394" t="s">
        <v>686</v>
      </c>
      <c r="B13" s="2919" t="s">
        <v>2809</v>
      </c>
      <c r="C13" s="213" t="s">
        <v>688</v>
      </c>
      <c r="D13" s="213">
        <v>3</v>
      </c>
      <c r="E13" s="214">
        <v>116.279</v>
      </c>
      <c r="F13" s="214">
        <v>962.53599999999994</v>
      </c>
      <c r="G13" s="214">
        <v>964.721</v>
      </c>
      <c r="H13" s="214">
        <v>208.405</v>
      </c>
      <c r="I13" s="214">
        <v>49.149000000000001</v>
      </c>
      <c r="J13" s="216">
        <f>IFERROR(SUM(E13:I13),0)</f>
        <v>2301.09</v>
      </c>
      <c r="K13" s="173"/>
      <c r="L13" s="217" t="s">
        <v>2810</v>
      </c>
      <c r="M13" s="171"/>
      <c r="N13" s="219"/>
      <c r="O13" s="171"/>
      <c r="P13" s="3159"/>
      <c r="Q13" s="220">
        <f t="shared" ref="Q13:Q16" si="1">IF( SUM( S13:W13 ) = 0, 0, $S$5 )</f>
        <v>0</v>
      </c>
      <c r="R13" s="3154"/>
      <c r="S13" s="221">
        <f t="shared" ref="S13:S16" si="2" xml:space="preserve"> IF( ISNUMBER(E13 ), 0, 1 )</f>
        <v>0</v>
      </c>
      <c r="T13" s="221">
        <f t="shared" ref="T13:T16" si="3" xml:space="preserve"> IF( ISNUMBER(F13 ), 0, 1 )</f>
        <v>0</v>
      </c>
      <c r="U13" s="221">
        <f t="shared" ref="U13:U16" si="4" xml:space="preserve"> IF( ISNUMBER(G13 ), 0, 1 )</f>
        <v>0</v>
      </c>
      <c r="V13" s="221">
        <f t="shared" ref="V13:V16" si="5" xml:space="preserve"> IF( ISNUMBER(H13 ), 0, 1 )</f>
        <v>0</v>
      </c>
      <c r="W13" s="221">
        <f t="shared" ref="W13:W16" si="6" xml:space="preserve"> IF( ISNUMBER(I13 ), 0, 1 )</f>
        <v>0</v>
      </c>
      <c r="X13" s="3154"/>
      <c r="Y13" s="3125"/>
      <c r="Z13" s="2919" t="s">
        <v>2809</v>
      </c>
      <c r="AA13" s="214" t="s">
        <v>2811</v>
      </c>
      <c r="AB13" s="214" t="s">
        <v>2812</v>
      </c>
      <c r="AC13" s="214" t="s">
        <v>2813</v>
      </c>
      <c r="AD13" s="214" t="s">
        <v>2814</v>
      </c>
      <c r="AE13" s="214" t="s">
        <v>2815</v>
      </c>
      <c r="AF13" s="216" t="s">
        <v>2816</v>
      </c>
      <c r="AG13" s="571"/>
      <c r="AH13" s="3102"/>
      <c r="AI13" s="3102"/>
      <c r="AJ13" s="3102"/>
      <c r="AK13" s="3102"/>
    </row>
    <row r="14" spans="1:37" ht="15.75" customHeight="1">
      <c r="A14" s="171"/>
      <c r="B14" s="2917" t="s">
        <v>2817</v>
      </c>
      <c r="C14" s="222" t="s">
        <v>688</v>
      </c>
      <c r="D14" s="222">
        <v>3</v>
      </c>
      <c r="E14" s="223">
        <v>0</v>
      </c>
      <c r="F14" s="223">
        <v>45.945999999999998</v>
      </c>
      <c r="G14" s="223">
        <v>20.692</v>
      </c>
      <c r="H14" s="223">
        <v>0</v>
      </c>
      <c r="I14" s="223">
        <v>0</v>
      </c>
      <c r="J14" s="225">
        <f>IFERROR(SUM(E14:I14),0)</f>
        <v>66.638000000000005</v>
      </c>
      <c r="K14" s="173"/>
      <c r="L14" s="226" t="s">
        <v>2818</v>
      </c>
      <c r="M14" s="171"/>
      <c r="N14" s="227"/>
      <c r="O14" s="171"/>
      <c r="P14" s="3159"/>
      <c r="Q14" s="220">
        <f t="shared" si="1"/>
        <v>0</v>
      </c>
      <c r="R14" s="3154"/>
      <c r="S14" s="221">
        <f t="shared" si="2"/>
        <v>0</v>
      </c>
      <c r="T14" s="221">
        <f t="shared" si="3"/>
        <v>0</v>
      </c>
      <c r="U14" s="221">
        <f t="shared" si="4"/>
        <v>0</v>
      </c>
      <c r="V14" s="221">
        <f t="shared" si="5"/>
        <v>0</v>
      </c>
      <c r="W14" s="221">
        <f t="shared" si="6"/>
        <v>0</v>
      </c>
      <c r="X14" s="3154"/>
      <c r="Y14" s="3125"/>
      <c r="Z14" s="2917" t="s">
        <v>2817</v>
      </c>
      <c r="AA14" s="223" t="s">
        <v>2819</v>
      </c>
      <c r="AB14" s="223" t="s">
        <v>2820</v>
      </c>
      <c r="AC14" s="223" t="s">
        <v>2821</v>
      </c>
      <c r="AD14" s="223" t="s">
        <v>2822</v>
      </c>
      <c r="AE14" s="223" t="s">
        <v>2823</v>
      </c>
      <c r="AF14" s="225" t="s">
        <v>2824</v>
      </c>
      <c r="AG14" s="571"/>
      <c r="AH14" s="3102"/>
      <c r="AI14" s="3102"/>
      <c r="AJ14" s="3102"/>
      <c r="AK14" s="3102"/>
    </row>
    <row r="15" spans="1:37" ht="15.75" customHeight="1">
      <c r="A15" s="171"/>
      <c r="B15" s="2917" t="s">
        <v>2825</v>
      </c>
      <c r="C15" s="222" t="s">
        <v>688</v>
      </c>
      <c r="D15" s="222">
        <v>3</v>
      </c>
      <c r="E15" s="223">
        <v>2.387</v>
      </c>
      <c r="F15" s="223">
        <v>32.539000000000001</v>
      </c>
      <c r="G15" s="223">
        <v>26.071000000000002</v>
      </c>
      <c r="H15" s="223">
        <v>1.2310000000000001</v>
      </c>
      <c r="I15" s="223">
        <v>1.5569999999999999</v>
      </c>
      <c r="J15" s="225">
        <f>IFERROR(SUM(E15:I15),0)</f>
        <v>63.785000000000004</v>
      </c>
      <c r="K15" s="173"/>
      <c r="L15" s="226" t="s">
        <v>2826</v>
      </c>
      <c r="M15" s="171"/>
      <c r="N15" s="227"/>
      <c r="O15" s="171"/>
      <c r="P15" s="3159"/>
      <c r="Q15" s="220">
        <f t="shared" si="1"/>
        <v>0</v>
      </c>
      <c r="R15" s="3154"/>
      <c r="S15" s="221">
        <f t="shared" si="2"/>
        <v>0</v>
      </c>
      <c r="T15" s="221">
        <f t="shared" si="3"/>
        <v>0</v>
      </c>
      <c r="U15" s="221">
        <f t="shared" si="4"/>
        <v>0</v>
      </c>
      <c r="V15" s="221">
        <f t="shared" si="5"/>
        <v>0</v>
      </c>
      <c r="W15" s="221">
        <f t="shared" si="6"/>
        <v>0</v>
      </c>
      <c r="X15" s="3154"/>
      <c r="Y15" s="3125"/>
      <c r="Z15" s="2917" t="s">
        <v>2825</v>
      </c>
      <c r="AA15" s="223" t="s">
        <v>2827</v>
      </c>
      <c r="AB15" s="223" t="s">
        <v>2828</v>
      </c>
      <c r="AC15" s="223" t="s">
        <v>2829</v>
      </c>
      <c r="AD15" s="223" t="s">
        <v>2830</v>
      </c>
      <c r="AE15" s="223" t="s">
        <v>2831</v>
      </c>
      <c r="AF15" s="225" t="s">
        <v>2832</v>
      </c>
      <c r="AG15" s="571"/>
      <c r="AH15" s="3102"/>
      <c r="AI15" s="3102"/>
      <c r="AJ15" s="3102"/>
      <c r="AK15" s="3102"/>
    </row>
    <row r="16" spans="1:37" ht="15.75" customHeight="1">
      <c r="A16" s="171"/>
      <c r="B16" s="2917" t="s">
        <v>2833</v>
      </c>
      <c r="C16" s="222" t="s">
        <v>688</v>
      </c>
      <c r="D16" s="222">
        <v>3</v>
      </c>
      <c r="E16" s="223">
        <v>-1E-3</v>
      </c>
      <c r="F16" s="223">
        <v>13.83</v>
      </c>
      <c r="G16" s="223">
        <v>8.1869999999999994</v>
      </c>
      <c r="H16" s="223">
        <v>0</v>
      </c>
      <c r="I16" s="223">
        <v>0</v>
      </c>
      <c r="J16" s="225">
        <f>IFERROR(SUM(E16:I16),0)</f>
        <v>22.015999999999998</v>
      </c>
      <c r="K16" s="173"/>
      <c r="L16" s="226" t="s">
        <v>2834</v>
      </c>
      <c r="M16" s="171"/>
      <c r="N16" s="227"/>
      <c r="O16" s="171"/>
      <c r="P16" s="3159"/>
      <c r="Q16" s="220">
        <f t="shared" si="1"/>
        <v>0</v>
      </c>
      <c r="R16" s="3154"/>
      <c r="S16" s="221">
        <f t="shared" si="2"/>
        <v>0</v>
      </c>
      <c r="T16" s="221">
        <f t="shared" si="3"/>
        <v>0</v>
      </c>
      <c r="U16" s="221">
        <f t="shared" si="4"/>
        <v>0</v>
      </c>
      <c r="V16" s="221">
        <f t="shared" si="5"/>
        <v>0</v>
      </c>
      <c r="W16" s="221">
        <f t="shared" si="6"/>
        <v>0</v>
      </c>
      <c r="X16" s="3154"/>
      <c r="Y16" s="3125"/>
      <c r="Z16" s="2917" t="s">
        <v>2833</v>
      </c>
      <c r="AA16" s="223" t="s">
        <v>2835</v>
      </c>
      <c r="AB16" s="223" t="s">
        <v>2836</v>
      </c>
      <c r="AC16" s="223" t="s">
        <v>2837</v>
      </c>
      <c r="AD16" s="223" t="s">
        <v>2838</v>
      </c>
      <c r="AE16" s="223" t="s">
        <v>2839</v>
      </c>
      <c r="AF16" s="225" t="s">
        <v>2840</v>
      </c>
      <c r="AG16" s="571"/>
      <c r="AH16" s="3102"/>
      <c r="AI16" s="3102"/>
      <c r="AJ16" s="3102"/>
      <c r="AK16" s="3102"/>
    </row>
    <row r="17" spans="1:37" ht="15.75" customHeight="1" thickBot="1">
      <c r="A17" s="2394" t="s">
        <v>784</v>
      </c>
      <c r="B17" s="2930" t="s">
        <v>2841</v>
      </c>
      <c r="C17" s="283" t="s">
        <v>688</v>
      </c>
      <c r="D17" s="283">
        <v>3</v>
      </c>
      <c r="E17" s="234">
        <f>IFERROR(SUM(E13:E16),0)</f>
        <v>118.66499999999999</v>
      </c>
      <c r="F17" s="234">
        <f>IFERROR(SUM(F13:F16),0)</f>
        <v>1054.8509999999999</v>
      </c>
      <c r="G17" s="234">
        <f>IFERROR(SUM(G13:G16),0)</f>
        <v>1019.671</v>
      </c>
      <c r="H17" s="234">
        <f>IFERROR(SUM(H13:H16),0)</f>
        <v>209.636</v>
      </c>
      <c r="I17" s="234">
        <f>IFERROR(SUM(I13:I16),0)</f>
        <v>50.706000000000003</v>
      </c>
      <c r="J17" s="235">
        <f>IFERROR(SUM(E17:I17),0)</f>
        <v>2453.529</v>
      </c>
      <c r="K17" s="173"/>
      <c r="L17" s="284" t="s">
        <v>2842</v>
      </c>
      <c r="M17" s="171"/>
      <c r="N17" s="238"/>
      <c r="O17" s="171"/>
      <c r="P17" s="3159"/>
      <c r="Q17" s="220"/>
      <c r="R17" s="3154"/>
      <c r="S17" s="207"/>
      <c r="T17" s="207"/>
      <c r="U17" s="207"/>
      <c r="V17" s="207"/>
      <c r="W17" s="207"/>
      <c r="X17" s="3154"/>
      <c r="Y17" s="3125"/>
      <c r="Z17" s="2930" t="s">
        <v>2841</v>
      </c>
      <c r="AA17" s="234" t="s">
        <v>2843</v>
      </c>
      <c r="AB17" s="234" t="s">
        <v>2844</v>
      </c>
      <c r="AC17" s="234" t="s">
        <v>2845</v>
      </c>
      <c r="AD17" s="234" t="s">
        <v>2846</v>
      </c>
      <c r="AE17" s="234" t="s">
        <v>2847</v>
      </c>
      <c r="AF17" s="235" t="s">
        <v>2848</v>
      </c>
      <c r="AG17" s="571"/>
      <c r="AH17" s="3102"/>
      <c r="AI17" s="3102"/>
      <c r="AJ17" s="3102"/>
      <c r="AK17" s="3102"/>
    </row>
    <row r="18" spans="1:37" ht="15.75" customHeight="1" thickTop="1" thickBot="1">
      <c r="A18" s="171"/>
      <c r="B18" s="335"/>
      <c r="C18" s="335"/>
      <c r="D18" s="335"/>
      <c r="E18" s="293"/>
      <c r="F18" s="293"/>
      <c r="G18" s="293"/>
      <c r="H18" s="293"/>
      <c r="I18" s="349"/>
      <c r="J18" s="293"/>
      <c r="K18" s="173"/>
      <c r="L18" s="450"/>
      <c r="M18" s="171"/>
      <c r="N18" s="171"/>
      <c r="O18" s="171"/>
      <c r="P18" s="3159"/>
      <c r="Q18" s="220"/>
      <c r="R18" s="3154"/>
      <c r="S18" s="207"/>
      <c r="T18" s="207"/>
      <c r="U18" s="207"/>
      <c r="V18" s="207"/>
      <c r="W18" s="207"/>
      <c r="X18" s="3154"/>
      <c r="Y18" s="3125"/>
      <c r="Z18" s="335"/>
      <c r="AA18" s="293"/>
      <c r="AB18" s="293"/>
      <c r="AC18" s="293"/>
      <c r="AD18" s="293"/>
      <c r="AE18" s="349"/>
      <c r="AF18" s="293"/>
      <c r="AG18" s="571"/>
      <c r="AH18" s="3102"/>
      <c r="AI18" s="3102"/>
      <c r="AJ18" s="3102"/>
      <c r="AK18" s="3102"/>
    </row>
    <row r="19" spans="1:37" ht="15.75" customHeight="1" thickTop="1" thickBot="1">
      <c r="A19" s="171"/>
      <c r="B19" s="319" t="s">
        <v>2849</v>
      </c>
      <c r="C19" s="320"/>
      <c r="D19" s="320"/>
      <c r="E19" s="250"/>
      <c r="F19" s="250"/>
      <c r="G19" s="250"/>
      <c r="H19" s="250"/>
      <c r="I19" s="250"/>
      <c r="J19" s="250"/>
      <c r="K19" s="173"/>
      <c r="L19" s="450"/>
      <c r="M19" s="171"/>
      <c r="N19" s="171"/>
      <c r="O19" s="171"/>
      <c r="P19" s="3159"/>
      <c r="Q19" s="220"/>
      <c r="R19" s="3154"/>
      <c r="S19" s="207"/>
      <c r="T19" s="207"/>
      <c r="U19" s="207"/>
      <c r="V19" s="207"/>
      <c r="W19" s="207"/>
      <c r="X19" s="3154"/>
      <c r="Y19" s="3125"/>
      <c r="Z19" s="319" t="s">
        <v>2849</v>
      </c>
      <c r="AA19" s="250"/>
      <c r="AB19" s="250"/>
      <c r="AC19" s="250"/>
      <c r="AD19" s="250"/>
      <c r="AE19" s="250"/>
      <c r="AF19" s="250"/>
      <c r="AG19" s="571"/>
      <c r="AH19" s="3102"/>
      <c r="AI19" s="3102"/>
      <c r="AJ19" s="3102"/>
      <c r="AK19" s="3102"/>
    </row>
    <row r="20" spans="1:37" ht="15.75" customHeight="1">
      <c r="A20" s="2394" t="s">
        <v>686</v>
      </c>
      <c r="B20" s="2919" t="s">
        <v>2850</v>
      </c>
      <c r="C20" s="213" t="s">
        <v>688</v>
      </c>
      <c r="D20" s="213">
        <v>3</v>
      </c>
      <c r="E20" s="280">
        <f>IFERROR(E17,0)</f>
        <v>118.66499999999999</v>
      </c>
      <c r="F20" s="280">
        <f>IFERROR(F17,0)</f>
        <v>1054.8509999999999</v>
      </c>
      <c r="G20" s="280">
        <f>IFERROR(G17,0)</f>
        <v>1019.671</v>
      </c>
      <c r="H20" s="280">
        <f>IFERROR(H17,0)</f>
        <v>209.636</v>
      </c>
      <c r="I20" s="280">
        <f>IFERROR(I17,0)</f>
        <v>50.706000000000003</v>
      </c>
      <c r="J20" s="216">
        <f>IFERROR(SUM(E20:I20),0)</f>
        <v>2453.529</v>
      </c>
      <c r="K20" s="173"/>
      <c r="L20" s="217" t="s">
        <v>2851</v>
      </c>
      <c r="M20" s="171"/>
      <c r="N20" s="219"/>
      <c r="O20" s="171"/>
      <c r="P20" s="3159"/>
      <c r="Q20" s="220"/>
      <c r="R20" s="3154"/>
      <c r="S20" s="207"/>
      <c r="T20" s="207"/>
      <c r="U20" s="207"/>
      <c r="V20" s="207"/>
      <c r="W20" s="207"/>
      <c r="X20" s="3154"/>
      <c r="Y20" s="3125"/>
      <c r="Z20" s="2919" t="s">
        <v>2850</v>
      </c>
      <c r="AA20" s="280" t="s">
        <v>767</v>
      </c>
      <c r="AB20" s="280" t="s">
        <v>767</v>
      </c>
      <c r="AC20" s="280" t="s">
        <v>767</v>
      </c>
      <c r="AD20" s="280" t="s">
        <v>767</v>
      </c>
      <c r="AE20" s="280" t="s">
        <v>767</v>
      </c>
      <c r="AF20" s="216" t="s">
        <v>2852</v>
      </c>
      <c r="AG20" s="571"/>
      <c r="AH20" s="3102"/>
      <c r="AI20" s="3102"/>
      <c r="AJ20" s="3102"/>
      <c r="AK20" s="3102"/>
    </row>
    <row r="21" spans="1:37" ht="15.75" customHeight="1">
      <c r="A21" s="171"/>
      <c r="B21" s="2917" t="s">
        <v>2853</v>
      </c>
      <c r="C21" s="222" t="s">
        <v>688</v>
      </c>
      <c r="D21" s="222">
        <v>3</v>
      </c>
      <c r="E21" s="307">
        <f>IFERROR(E10,0)</f>
        <v>119.99400000000001</v>
      </c>
      <c r="F21" s="307">
        <f>IFERROR(F10,0)</f>
        <v>1110.73</v>
      </c>
      <c r="G21" s="307">
        <f>IFERROR(G10,0)</f>
        <v>1041.5060000000001</v>
      </c>
      <c r="H21" s="307">
        <f>IFERROR(H10,0)</f>
        <v>212.881</v>
      </c>
      <c r="I21" s="307">
        <f>IFERROR(I10,0)</f>
        <v>51.515000000000001</v>
      </c>
      <c r="J21" s="225">
        <f>IFERROR(SUM(E21:I21),0)</f>
        <v>2536.6259999999997</v>
      </c>
      <c r="K21" s="173"/>
      <c r="L21" s="226" t="s">
        <v>2854</v>
      </c>
      <c r="M21" s="171"/>
      <c r="N21" s="227"/>
      <c r="O21" s="171"/>
      <c r="P21" s="3159"/>
      <c r="Q21" s="220"/>
      <c r="R21" s="3154"/>
      <c r="S21" s="207"/>
      <c r="T21" s="207"/>
      <c r="U21" s="207"/>
      <c r="V21" s="207"/>
      <c r="W21" s="207"/>
      <c r="X21" s="3154"/>
      <c r="Y21" s="3125"/>
      <c r="Z21" s="2917" t="s">
        <v>2853</v>
      </c>
      <c r="AA21" s="280" t="s">
        <v>767</v>
      </c>
      <c r="AB21" s="280" t="s">
        <v>767</v>
      </c>
      <c r="AC21" s="280" t="s">
        <v>767</v>
      </c>
      <c r="AD21" s="280" t="s">
        <v>767</v>
      </c>
      <c r="AE21" s="280" t="s">
        <v>767</v>
      </c>
      <c r="AF21" s="225" t="s">
        <v>2855</v>
      </c>
      <c r="AG21" s="571"/>
      <c r="AH21" s="3102"/>
      <c r="AI21" s="3102"/>
      <c r="AJ21" s="3102"/>
      <c r="AK21" s="3102"/>
    </row>
    <row r="22" spans="1:37" ht="15.75" customHeight="1">
      <c r="A22" s="2394" t="s">
        <v>784</v>
      </c>
      <c r="B22" s="2930" t="s">
        <v>2856</v>
      </c>
      <c r="C22" s="283" t="s">
        <v>688</v>
      </c>
      <c r="D22" s="283">
        <v>3</v>
      </c>
      <c r="E22" s="234">
        <f>IFERROR(E20-E21,0)</f>
        <v>-1.3290000000000219</v>
      </c>
      <c r="F22" s="234">
        <f>IFERROR(F20-F21,0)</f>
        <v>-55.879000000000133</v>
      </c>
      <c r="G22" s="234">
        <f>IFERROR(G20-G21,0)</f>
        <v>-21.835000000000036</v>
      </c>
      <c r="H22" s="234">
        <f>IFERROR(H20-H21,0)</f>
        <v>-3.2450000000000045</v>
      </c>
      <c r="I22" s="234">
        <f>IFERROR(I20-I21,0)</f>
        <v>-0.8089999999999975</v>
      </c>
      <c r="J22" s="235">
        <f>IFERROR(SUM(E22:I22),0)</f>
        <v>-83.097000000000193</v>
      </c>
      <c r="K22" s="173"/>
      <c r="L22" s="284" t="s">
        <v>2857</v>
      </c>
      <c r="M22" s="171"/>
      <c r="N22" s="238"/>
      <c r="O22" s="171"/>
      <c r="P22" s="3159"/>
      <c r="Q22" s="220"/>
      <c r="R22" s="3154"/>
      <c r="S22" s="207"/>
      <c r="T22" s="207"/>
      <c r="U22" s="207"/>
      <c r="V22" s="207"/>
      <c r="W22" s="207"/>
      <c r="X22" s="3154"/>
      <c r="Y22" s="3125"/>
      <c r="Z22" s="2930" t="s">
        <v>2856</v>
      </c>
      <c r="AA22" s="234" t="s">
        <v>2858</v>
      </c>
      <c r="AB22" s="234" t="s">
        <v>2859</v>
      </c>
      <c r="AC22" s="234" t="s">
        <v>2860</v>
      </c>
      <c r="AD22" s="234" t="s">
        <v>2861</v>
      </c>
      <c r="AE22" s="234" t="s">
        <v>2862</v>
      </c>
      <c r="AF22" s="235" t="s">
        <v>2863</v>
      </c>
      <c r="AG22" s="571"/>
      <c r="AH22" s="3102"/>
      <c r="AI22" s="3102"/>
      <c r="AJ22" s="3102"/>
      <c r="AK22" s="3102"/>
    </row>
    <row r="23" spans="1:37" ht="12" customHeight="1" thickTop="1">
      <c r="A23" s="171"/>
      <c r="B23" s="335"/>
      <c r="C23" s="335"/>
      <c r="D23" s="335"/>
      <c r="E23" s="279"/>
      <c r="F23" s="279"/>
      <c r="G23" s="279"/>
      <c r="H23" s="279"/>
      <c r="I23" s="61"/>
      <c r="J23" s="279"/>
      <c r="K23" s="173"/>
      <c r="L23" s="450"/>
      <c r="M23" s="171"/>
      <c r="O23" s="2394" t="s">
        <v>826</v>
      </c>
      <c r="P23" s="3125"/>
      <c r="Q23" s="220"/>
      <c r="R23" s="287"/>
      <c r="S23" s="207"/>
      <c r="T23" s="207"/>
      <c r="U23" s="207"/>
      <c r="V23" s="207"/>
      <c r="W23" s="207"/>
      <c r="X23" s="287"/>
      <c r="Y23" s="3125"/>
      <c r="Z23" s="335"/>
      <c r="AA23" s="279"/>
      <c r="AB23" s="279"/>
      <c r="AC23" s="279"/>
      <c r="AD23" s="279"/>
      <c r="AE23" s="61"/>
      <c r="AF23" s="2856" t="s">
        <v>827</v>
      </c>
      <c r="AG23" s="571"/>
      <c r="AH23" s="3102"/>
      <c r="AI23" s="3102"/>
      <c r="AJ23" s="3102"/>
      <c r="AK23" s="3102"/>
    </row>
    <row r="24" spans="1:37" ht="14.25" customHeight="1">
      <c r="A24" s="171"/>
      <c r="B24" s="171"/>
      <c r="C24" s="171"/>
      <c r="D24" s="171"/>
      <c r="E24" s="381"/>
      <c r="F24" s="381"/>
      <c r="G24" s="381"/>
      <c r="H24" s="381"/>
      <c r="I24" s="381"/>
      <c r="J24" s="381"/>
      <c r="K24" s="171"/>
      <c r="L24" s="198"/>
      <c r="M24" s="171"/>
      <c r="N24" s="171"/>
      <c r="O24" s="171"/>
      <c r="P24" s="3125"/>
      <c r="Q24" s="220"/>
      <c r="R24" s="287"/>
      <c r="S24" s="207"/>
      <c r="T24" s="207"/>
      <c r="U24" s="207"/>
      <c r="V24" s="207"/>
      <c r="W24" s="207"/>
      <c r="X24" s="287"/>
      <c r="Y24" s="3125"/>
      <c r="Z24" s="3125"/>
      <c r="AA24" s="3125"/>
      <c r="AB24" s="3125"/>
      <c r="AC24" s="3125"/>
      <c r="AD24" s="3125"/>
      <c r="AE24" s="3125"/>
      <c r="AG24" s="3125"/>
      <c r="AH24" s="3102"/>
      <c r="AI24" s="3102"/>
      <c r="AJ24" s="3102"/>
      <c r="AK24" s="3102"/>
    </row>
    <row r="25" spans="1:37">
      <c r="A25" s="171"/>
      <c r="B25" s="171"/>
      <c r="C25" s="171"/>
      <c r="D25" s="171"/>
      <c r="E25" s="171"/>
      <c r="F25" s="171"/>
      <c r="G25" s="171"/>
      <c r="H25" s="171"/>
      <c r="I25" s="171"/>
      <c r="J25" s="171"/>
      <c r="K25" s="171"/>
      <c r="L25" s="198"/>
      <c r="M25" s="171"/>
      <c r="N25" s="171"/>
      <c r="O25" s="171"/>
      <c r="P25" s="3125"/>
      <c r="Q25" s="220"/>
      <c r="R25" s="287"/>
      <c r="S25" s="207"/>
      <c r="T25" s="207"/>
      <c r="U25" s="207"/>
      <c r="V25" s="207"/>
      <c r="W25" s="207"/>
      <c r="X25" s="287"/>
      <c r="Y25" s="3125"/>
      <c r="Z25" s="3125"/>
      <c r="AA25" s="3125"/>
      <c r="AB25" s="3125"/>
      <c r="AC25" s="3125"/>
      <c r="AD25" s="3125"/>
      <c r="AE25" s="3125"/>
      <c r="AF25" s="3125"/>
      <c r="AG25" s="3125"/>
      <c r="AH25" s="3102"/>
      <c r="AI25" s="3102"/>
      <c r="AJ25" s="3102"/>
      <c r="AK25" s="3102"/>
    </row>
    <row r="26" spans="1:37">
      <c r="A26" s="171"/>
      <c r="B26" s="171"/>
      <c r="C26" s="171"/>
      <c r="D26" s="171"/>
      <c r="E26" s="171"/>
      <c r="F26" s="171"/>
      <c r="G26" s="171"/>
      <c r="H26" s="171"/>
      <c r="I26" s="171"/>
      <c r="J26" s="171"/>
      <c r="K26" s="171"/>
      <c r="L26" s="198"/>
      <c r="M26" s="171"/>
      <c r="N26" s="171"/>
      <c r="O26" s="171"/>
      <c r="P26" s="3125"/>
      <c r="Q26" s="220"/>
      <c r="R26" s="3155"/>
      <c r="S26" s="207"/>
      <c r="T26" s="207"/>
      <c r="U26" s="207"/>
      <c r="V26" s="207"/>
      <c r="W26" s="207"/>
      <c r="X26" s="3155"/>
      <c r="Y26" s="3125"/>
      <c r="Z26" s="3125"/>
      <c r="AA26" s="3125"/>
      <c r="AB26" s="3125"/>
      <c r="AC26" s="3125"/>
      <c r="AD26" s="3125"/>
      <c r="AE26" s="3125"/>
      <c r="AF26" s="3125"/>
      <c r="AG26" s="3125"/>
      <c r="AH26" s="3102"/>
      <c r="AI26" s="3102"/>
      <c r="AJ26" s="3102"/>
      <c r="AK26" s="3102"/>
    </row>
    <row r="27" spans="1:37">
      <c r="A27" s="171"/>
      <c r="B27" s="171"/>
      <c r="C27" s="171"/>
      <c r="D27" s="171"/>
      <c r="E27" s="171"/>
      <c r="F27" s="171"/>
      <c r="G27" s="171"/>
      <c r="H27" s="171"/>
      <c r="I27" s="171"/>
      <c r="J27" s="171"/>
      <c r="K27" s="171"/>
      <c r="L27" s="198"/>
      <c r="M27" s="171"/>
      <c r="N27" s="171"/>
      <c r="O27" s="171"/>
      <c r="P27" s="3125"/>
      <c r="Q27" s="3125"/>
      <c r="R27" s="3155"/>
      <c r="S27" s="207"/>
      <c r="T27" s="207"/>
      <c r="U27" s="207"/>
      <c r="V27" s="207"/>
      <c r="W27" s="207"/>
      <c r="X27" s="3155"/>
      <c r="Y27" s="3125"/>
      <c r="Z27" s="3125"/>
      <c r="AA27" s="3125"/>
      <c r="AB27" s="3125"/>
      <c r="AC27" s="3125"/>
      <c r="AD27" s="3125"/>
      <c r="AE27" s="3125"/>
      <c r="AF27" s="3125"/>
      <c r="AG27" s="3125"/>
      <c r="AH27" s="3102"/>
      <c r="AI27" s="3102"/>
      <c r="AJ27" s="3102"/>
      <c r="AK27" s="3102"/>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topLeftCell="B1" workbookViewId="0">
      <selection activeCell="D57" sqref="D57"/>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16406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4140625" style="14" customWidth="1"/>
    <col min="28" max="29" width="12.08203125" style="14" customWidth="1"/>
    <col min="30" max="16384" width="9" style="14"/>
  </cols>
  <sheetData>
    <row r="1" spans="1:33" ht="30" customHeight="1">
      <c r="A1" s="3102"/>
      <c r="B1" s="3319" t="s">
        <v>2864</v>
      </c>
      <c r="C1" s="3319"/>
      <c r="D1" s="3319"/>
      <c r="E1" s="3319"/>
      <c r="F1" s="3319"/>
      <c r="G1" s="3319"/>
      <c r="H1" s="3319"/>
      <c r="I1" s="3319"/>
      <c r="J1" s="3102"/>
      <c r="K1" s="3102"/>
      <c r="L1" s="271"/>
      <c r="M1" s="220"/>
      <c r="N1" s="3154"/>
      <c r="O1" s="3155"/>
      <c r="P1" s="3155"/>
      <c r="Q1" s="3155"/>
      <c r="R1" s="3154"/>
      <c r="S1" s="3155"/>
      <c r="T1" s="3319" t="s">
        <v>667</v>
      </c>
      <c r="U1" s="3319"/>
      <c r="V1" s="3319"/>
      <c r="W1" s="3319"/>
      <c r="X1" s="2911"/>
      <c r="Y1" s="2911"/>
      <c r="Z1" s="2911"/>
      <c r="AA1" s="2911"/>
      <c r="AB1" s="3473"/>
      <c r="AC1" s="3473"/>
      <c r="AD1" s="3473"/>
      <c r="AE1" s="3473"/>
      <c r="AF1" s="3102"/>
      <c r="AG1" s="3102"/>
    </row>
    <row r="2" spans="1:33" ht="30" customHeight="1">
      <c r="A2" s="3102"/>
      <c r="B2" s="3319" t="str">
        <f>SelectCompany!B4</f>
        <v>Thames Water</v>
      </c>
      <c r="C2" s="3319"/>
      <c r="D2" s="418"/>
      <c r="E2" s="418"/>
      <c r="F2" s="418"/>
      <c r="G2" s="418"/>
      <c r="H2" s="418"/>
      <c r="I2" s="418"/>
      <c r="J2" s="3102"/>
      <c r="K2" s="3102"/>
      <c r="L2" s="271"/>
      <c r="M2" s="220"/>
      <c r="N2" s="3154"/>
      <c r="O2" s="3155"/>
      <c r="P2" s="3155"/>
      <c r="Q2" s="3155"/>
      <c r="R2" s="3154"/>
      <c r="S2" s="3155"/>
      <c r="T2" s="3319"/>
      <c r="U2" s="3319"/>
      <c r="V2" s="418"/>
      <c r="W2" s="418"/>
      <c r="X2" s="418"/>
      <c r="Y2" s="418"/>
      <c r="Z2" s="418"/>
      <c r="AA2" s="418"/>
      <c r="AB2" s="2951"/>
      <c r="AC2" s="2951"/>
      <c r="AD2" s="2951"/>
      <c r="AE2" s="2951"/>
      <c r="AF2" s="3102"/>
      <c r="AG2" s="3102"/>
    </row>
    <row r="3" spans="1:33" ht="30.75" customHeight="1">
      <c r="A3" s="3102"/>
      <c r="B3" s="3370" t="s">
        <v>2865</v>
      </c>
      <c r="C3" s="3370"/>
      <c r="D3" s="3370"/>
      <c r="E3" s="3370"/>
      <c r="F3" s="3370"/>
      <c r="G3" s="3370"/>
      <c r="H3" s="3370"/>
      <c r="I3" s="3370"/>
      <c r="J3" s="3370"/>
      <c r="K3" s="3102"/>
      <c r="L3" s="273"/>
      <c r="M3" s="202" t="s">
        <v>669</v>
      </c>
      <c r="N3" s="3154"/>
      <c r="O3" s="3155"/>
      <c r="P3" s="3155"/>
      <c r="Q3" s="3155"/>
      <c r="R3" s="3154"/>
      <c r="S3" s="3155"/>
      <c r="T3" s="3474" t="s">
        <v>2866</v>
      </c>
      <c r="U3" s="3474"/>
      <c r="V3" s="3474"/>
      <c r="W3" s="3474"/>
      <c r="X3" s="3474"/>
      <c r="Y3" s="3102"/>
      <c r="Z3" s="3102"/>
      <c r="AA3" s="3102"/>
      <c r="AB3" s="3102"/>
      <c r="AC3" s="3102"/>
      <c r="AD3" s="3102"/>
      <c r="AE3" s="3102"/>
      <c r="AF3" s="3102"/>
      <c r="AG3" s="3102"/>
    </row>
    <row r="4" spans="1:33" ht="15" customHeight="1" thickBot="1">
      <c r="A4" s="3102"/>
      <c r="B4" s="383"/>
      <c r="C4" s="383"/>
      <c r="D4" s="383"/>
      <c r="E4" s="383"/>
      <c r="F4" s="383"/>
      <c r="G4" s="2075"/>
      <c r="H4" s="383"/>
      <c r="I4" s="383"/>
      <c r="J4" s="3102"/>
      <c r="K4" s="3102"/>
      <c r="L4" s="3159"/>
      <c r="M4" s="220"/>
      <c r="N4" s="3154"/>
      <c r="O4" s="2912" t="s">
        <v>670</v>
      </c>
      <c r="P4" s="2912"/>
      <c r="Q4" s="2912"/>
      <c r="R4" s="3154"/>
      <c r="S4" s="3155"/>
      <c r="T4" s="383"/>
      <c r="U4" s="383"/>
      <c r="V4" s="383"/>
      <c r="W4" s="383"/>
      <c r="X4" s="383"/>
      <c r="Y4" s="383"/>
      <c r="Z4" s="383"/>
      <c r="AA4" s="383"/>
      <c r="AB4" s="3102"/>
      <c r="AC4" s="3102"/>
      <c r="AD4" s="3102"/>
      <c r="AE4" s="3102"/>
      <c r="AF4" s="3102"/>
      <c r="AG4" s="3102"/>
    </row>
    <row r="5" spans="1:33" ht="45" customHeight="1" thickTop="1" thickBot="1">
      <c r="A5" s="192"/>
      <c r="B5" s="3376" t="s">
        <v>671</v>
      </c>
      <c r="C5" s="3376"/>
      <c r="D5" s="2913" t="s">
        <v>687</v>
      </c>
      <c r="E5" s="2913" t="s">
        <v>2384</v>
      </c>
      <c r="F5" s="2915" t="s">
        <v>2867</v>
      </c>
      <c r="G5" s="385"/>
      <c r="H5" s="3457" t="s">
        <v>677</v>
      </c>
      <c r="I5" s="192"/>
      <c r="J5" s="3476" t="s">
        <v>678</v>
      </c>
      <c r="K5" s="192"/>
      <c r="L5" s="3159"/>
      <c r="M5" s="220"/>
      <c r="N5" s="3154"/>
      <c r="O5" s="206" t="s">
        <v>679</v>
      </c>
      <c r="P5" s="206"/>
      <c r="Q5" s="206"/>
      <c r="R5" s="3154"/>
      <c r="S5" s="3155"/>
      <c r="T5" s="3376" t="s">
        <v>671</v>
      </c>
      <c r="U5" s="3376"/>
      <c r="V5" s="2913" t="s">
        <v>687</v>
      </c>
      <c r="W5" s="2913" t="s">
        <v>2384</v>
      </c>
      <c r="X5" s="2915" t="s">
        <v>2867</v>
      </c>
      <c r="Y5" s="3102"/>
      <c r="Z5" s="3102"/>
      <c r="AA5" s="3102"/>
      <c r="AB5" s="3102"/>
      <c r="AC5" s="3102"/>
      <c r="AD5" s="3102"/>
      <c r="AE5" s="3102"/>
      <c r="AF5" s="3102"/>
      <c r="AG5" s="3102"/>
    </row>
    <row r="6" spans="1:33" ht="15" customHeight="1" thickTop="1" thickBot="1">
      <c r="A6" s="192"/>
      <c r="B6" s="3479" t="s">
        <v>672</v>
      </c>
      <c r="C6" s="3479"/>
      <c r="D6" s="2962" t="s">
        <v>2868</v>
      </c>
      <c r="E6" s="2962" t="s">
        <v>2869</v>
      </c>
      <c r="F6" s="2963" t="s">
        <v>2387</v>
      </c>
      <c r="G6" s="385"/>
      <c r="H6" s="3457"/>
      <c r="I6" s="192"/>
      <c r="J6" s="3477"/>
      <c r="K6" s="192"/>
      <c r="L6" s="3159"/>
      <c r="M6" s="220"/>
      <c r="N6" s="3154"/>
      <c r="O6" s="206"/>
      <c r="P6" s="206"/>
      <c r="Q6" s="206"/>
      <c r="R6" s="3154"/>
      <c r="S6" s="3155"/>
      <c r="T6" s="3479" t="s">
        <v>672</v>
      </c>
      <c r="U6" s="3479"/>
      <c r="V6" s="2962" t="s">
        <v>688</v>
      </c>
      <c r="W6" s="2962" t="s">
        <v>2386</v>
      </c>
      <c r="X6" s="2963" t="s">
        <v>2387</v>
      </c>
      <c r="Y6" s="3102"/>
      <c r="Z6" s="3102"/>
      <c r="AA6" s="3102"/>
      <c r="AB6" s="3102"/>
      <c r="AC6" s="3102"/>
      <c r="AD6" s="3102"/>
      <c r="AE6" s="3102"/>
      <c r="AF6" s="3102"/>
      <c r="AG6" s="3102"/>
    </row>
    <row r="7" spans="1:33" ht="15" customHeight="1" thickTop="1" thickBot="1">
      <c r="A7" s="192"/>
      <c r="B7" s="3377" t="s">
        <v>673</v>
      </c>
      <c r="C7" s="3377"/>
      <c r="D7" s="2914">
        <v>3</v>
      </c>
      <c r="E7" s="2914"/>
      <c r="F7" s="2916">
        <v>3</v>
      </c>
      <c r="G7" s="385"/>
      <c r="H7" s="3475"/>
      <c r="I7" s="192"/>
      <c r="J7" s="3478"/>
      <c r="K7" s="192"/>
      <c r="L7" s="3159"/>
      <c r="M7" s="220"/>
      <c r="N7" s="3154"/>
      <c r="O7" s="3125"/>
      <c r="P7" s="3125"/>
      <c r="Q7" s="3125"/>
      <c r="R7" s="3154"/>
      <c r="S7" s="3155"/>
      <c r="T7" s="3377" t="s">
        <v>673</v>
      </c>
      <c r="U7" s="3377"/>
      <c r="V7" s="2914">
        <v>3</v>
      </c>
      <c r="W7" s="2914">
        <v>3</v>
      </c>
      <c r="X7" s="2916">
        <v>3</v>
      </c>
      <c r="Y7" s="3102"/>
      <c r="Z7" s="3102"/>
      <c r="AA7" s="3102"/>
      <c r="AB7" s="3102"/>
      <c r="AC7" s="3102"/>
      <c r="AD7" s="3102"/>
      <c r="AE7" s="3102"/>
      <c r="AF7" s="3102"/>
      <c r="AG7" s="3102"/>
    </row>
    <row r="8" spans="1:33" customFormat="1" ht="15" customHeight="1" thickTop="1">
      <c r="L8" s="3159"/>
      <c r="R8" s="3154"/>
      <c r="S8" s="3155"/>
      <c r="V8" s="2661" t="s">
        <v>831</v>
      </c>
    </row>
    <row r="9" spans="1:33" ht="15.75" customHeight="1">
      <c r="A9" s="2265" t="s">
        <v>680</v>
      </c>
      <c r="B9" s="2076" t="s">
        <v>2870</v>
      </c>
      <c r="C9" s="2077"/>
      <c r="D9" s="192"/>
      <c r="E9" s="192"/>
      <c r="F9" s="192"/>
      <c r="G9" s="192"/>
      <c r="H9" s="192"/>
      <c r="I9" s="192"/>
      <c r="J9" s="192"/>
      <c r="K9" s="192"/>
      <c r="L9" s="3159"/>
      <c r="M9" s="220"/>
      <c r="N9" s="3154"/>
      <c r="O9" s="3125"/>
      <c r="P9" s="3156"/>
      <c r="Q9" s="3125"/>
      <c r="R9" s="3154"/>
      <c r="S9" s="3155"/>
      <c r="T9" s="192"/>
      <c r="U9" s="192"/>
      <c r="V9" s="192"/>
      <c r="W9" s="192"/>
      <c r="X9" s="192"/>
      <c r="Y9" s="3102"/>
      <c r="Z9" s="3102"/>
      <c r="AA9" s="3102"/>
      <c r="AB9" s="3102"/>
      <c r="AC9" s="3102"/>
      <c r="AD9" s="3102"/>
      <c r="AE9" s="3102"/>
      <c r="AF9" s="3102"/>
      <c r="AG9" s="3102"/>
    </row>
    <row r="10" spans="1:33" customFormat="1" ht="15.75" customHeight="1" thickBot="1">
      <c r="A10" s="2394" t="s">
        <v>684</v>
      </c>
      <c r="B10" s="14"/>
      <c r="L10" s="3159"/>
      <c r="R10" s="3154"/>
      <c r="S10" s="3155"/>
    </row>
    <row r="11" spans="1:33" ht="15.75" customHeight="1" thickTop="1" thickBot="1">
      <c r="A11" s="192"/>
      <c r="B11" s="3461" t="s">
        <v>2871</v>
      </c>
      <c r="C11" s="3462"/>
      <c r="D11" s="2078"/>
      <c r="E11" s="2078"/>
      <c r="F11" s="2078"/>
      <c r="G11" s="2078"/>
      <c r="H11" s="385"/>
      <c r="I11" s="171"/>
      <c r="J11" s="192"/>
      <c r="K11" s="192"/>
      <c r="L11" s="3159"/>
      <c r="M11" s="220"/>
      <c r="N11" s="3154"/>
      <c r="O11" s="207"/>
      <c r="P11" s="207"/>
      <c r="Q11" s="207"/>
      <c r="R11" s="3154"/>
      <c r="S11" s="3155"/>
      <c r="T11" s="3352" t="s">
        <v>2871</v>
      </c>
      <c r="U11" s="3463"/>
      <c r="V11" s="2078"/>
      <c r="W11" s="2078"/>
      <c r="X11" s="2078"/>
      <c r="Y11" s="3125"/>
      <c r="Z11" s="3125"/>
      <c r="AA11" s="3125"/>
      <c r="AB11" s="3102"/>
      <c r="AC11" s="3102"/>
      <c r="AD11" s="3102"/>
      <c r="AE11" s="3102"/>
      <c r="AF11" s="3102"/>
      <c r="AG11" s="3102"/>
    </row>
    <row r="12" spans="1:33" ht="15.75" customHeight="1" thickTop="1">
      <c r="A12" s="2394" t="s">
        <v>686</v>
      </c>
      <c r="B12" s="3464" t="s">
        <v>2872</v>
      </c>
      <c r="C12" s="3464"/>
      <c r="D12" s="538"/>
      <c r="E12" s="2990">
        <v>0.53600000000000003</v>
      </c>
      <c r="F12" s="539"/>
      <c r="G12" s="292"/>
      <c r="H12" s="217" t="s">
        <v>2873</v>
      </c>
      <c r="I12" s="192"/>
      <c r="J12" s="219"/>
      <c r="K12" s="192"/>
      <c r="L12" s="3159"/>
      <c r="M12" s="220">
        <f>IF( SUM( O12:Q12 ) = 0, 0, $O$5 )</f>
        <v>0</v>
      </c>
      <c r="N12" s="3154"/>
      <c r="O12" s="207"/>
      <c r="P12" s="221">
        <f xml:space="preserve"> IF( ISNUMBER(E12 ), 0, 1 )</f>
        <v>0</v>
      </c>
      <c r="Q12" s="207"/>
      <c r="R12" s="3154"/>
      <c r="S12" s="3155"/>
      <c r="T12" s="3465" t="s">
        <v>2874</v>
      </c>
      <c r="U12" s="3466"/>
      <c r="V12" s="2666"/>
      <c r="W12" s="2482" t="s">
        <v>2875</v>
      </c>
      <c r="X12" s="2667"/>
      <c r="Y12" s="3102"/>
      <c r="Z12" s="3102"/>
      <c r="AA12" s="3102"/>
      <c r="AB12" s="3102"/>
      <c r="AC12" s="3102"/>
      <c r="AD12" s="3102"/>
      <c r="AE12" s="3102"/>
      <c r="AF12" s="3102"/>
      <c r="AG12" s="3102"/>
    </row>
    <row r="13" spans="1:33" ht="15.75" customHeight="1">
      <c r="A13" s="192"/>
      <c r="B13" s="3467" t="s">
        <v>2876</v>
      </c>
      <c r="C13" s="3467"/>
      <c r="D13" s="323"/>
      <c r="E13" s="3229">
        <v>109.11</v>
      </c>
      <c r="F13" s="541"/>
      <c r="G13" s="292"/>
      <c r="H13" s="226" t="s">
        <v>2877</v>
      </c>
      <c r="I13" s="192"/>
      <c r="J13" s="227"/>
      <c r="K13" s="192"/>
      <c r="L13" s="3159"/>
      <c r="M13" s="220">
        <f>IF( SUM( O13:Q13 ) = 0, 0, $O$5 )</f>
        <v>0</v>
      </c>
      <c r="N13" s="3154"/>
      <c r="O13" s="207"/>
      <c r="P13" s="221">
        <f xml:space="preserve"> IF( ISNUMBER(E13 ), 0, 1 )</f>
        <v>0</v>
      </c>
      <c r="Q13" s="207"/>
      <c r="R13" s="3154"/>
      <c r="S13" s="3155"/>
      <c r="T13" s="3468" t="s">
        <v>2878</v>
      </c>
      <c r="U13" s="3469"/>
      <c r="V13" s="2665"/>
      <c r="W13" s="2481" t="s">
        <v>2879</v>
      </c>
      <c r="X13" s="2668"/>
      <c r="Y13" s="3102"/>
      <c r="Z13" s="3102"/>
      <c r="AA13" s="3102"/>
      <c r="AB13" s="3102"/>
      <c r="AC13" s="3102"/>
      <c r="AD13" s="3102"/>
      <c r="AE13" s="3102"/>
      <c r="AF13" s="3102"/>
      <c r="AG13" s="3102"/>
    </row>
    <row r="14" spans="1:33" ht="15.75" customHeight="1" thickBot="1">
      <c r="A14" s="2394" t="s">
        <v>784</v>
      </c>
      <c r="B14" s="3470" t="s">
        <v>2880</v>
      </c>
      <c r="C14" s="3470"/>
      <c r="D14" s="328"/>
      <c r="E14" s="2992">
        <v>273.96100000000001</v>
      </c>
      <c r="F14" s="542"/>
      <c r="G14" s="292"/>
      <c r="H14" s="284" t="s">
        <v>2881</v>
      </c>
      <c r="I14" s="192"/>
      <c r="J14" s="238"/>
      <c r="K14" s="192"/>
      <c r="L14" s="3159"/>
      <c r="M14" s="220">
        <f>IF( SUM( O14:Q14 ) = 0, 0, $O$5 )</f>
        <v>0</v>
      </c>
      <c r="N14" s="3154"/>
      <c r="O14" s="207"/>
      <c r="P14" s="221">
        <f xml:space="preserve"> IF( ISNUMBER(E14 ), 0, 1 )</f>
        <v>0</v>
      </c>
      <c r="Q14" s="207"/>
      <c r="R14" s="3154"/>
      <c r="S14" s="3155"/>
      <c r="T14" s="3471" t="s">
        <v>2882</v>
      </c>
      <c r="U14" s="3472"/>
      <c r="V14" s="2669"/>
      <c r="W14" s="2487" t="s">
        <v>2883</v>
      </c>
      <c r="X14" s="2670"/>
      <c r="Y14" s="3102"/>
      <c r="Z14" s="3102"/>
      <c r="AA14" s="3102"/>
      <c r="AB14" s="3102"/>
      <c r="AC14" s="3102"/>
      <c r="AD14" s="3102"/>
      <c r="AE14" s="3102"/>
      <c r="AF14" s="3102"/>
      <c r="AG14" s="3102"/>
    </row>
    <row r="15" spans="1:33" ht="15.75" customHeight="1" thickTop="1" thickBot="1">
      <c r="A15" s="192"/>
      <c r="B15" s="2944"/>
      <c r="C15" s="2944"/>
      <c r="D15" s="292"/>
      <c r="E15" s="292"/>
      <c r="F15" s="292"/>
      <c r="G15" s="292"/>
      <c r="H15" s="218"/>
      <c r="I15" s="192"/>
      <c r="J15" s="192"/>
      <c r="K15" s="192"/>
      <c r="L15" s="3159"/>
      <c r="M15" s="220"/>
      <c r="N15" s="3154"/>
      <c r="O15" s="207"/>
      <c r="P15" s="207"/>
      <c r="Q15" s="207"/>
      <c r="R15" s="3154"/>
      <c r="S15" s="3155"/>
      <c r="T15" s="2944"/>
      <c r="U15" s="2944"/>
      <c r="V15" s="292"/>
      <c r="W15" s="292"/>
      <c r="X15" s="292"/>
      <c r="Y15" s="3102"/>
      <c r="Z15" s="3102"/>
      <c r="AA15" s="3102"/>
      <c r="AB15" s="3102"/>
      <c r="AC15" s="3102"/>
      <c r="AD15" s="3102"/>
      <c r="AE15" s="3102"/>
      <c r="AF15" s="3102"/>
      <c r="AG15" s="3102"/>
    </row>
    <row r="16" spans="1:33" ht="15.75" customHeight="1" thickTop="1" thickBot="1">
      <c r="A16" s="192"/>
      <c r="B16" s="3461" t="s">
        <v>2884</v>
      </c>
      <c r="C16" s="3462"/>
      <c r="D16" s="2078"/>
      <c r="E16" s="2078"/>
      <c r="F16" s="2078"/>
      <c r="G16" s="2078"/>
      <c r="H16" s="385"/>
      <c r="I16" s="171"/>
      <c r="J16" s="192"/>
      <c r="K16" s="192"/>
      <c r="L16" s="3159"/>
      <c r="M16" s="220"/>
      <c r="N16" s="3154"/>
      <c r="O16" s="207"/>
      <c r="P16" s="207"/>
      <c r="Q16" s="207"/>
      <c r="R16" s="3154"/>
      <c r="S16" s="3155"/>
      <c r="T16" s="3352" t="s">
        <v>2884</v>
      </c>
      <c r="U16" s="3463"/>
      <c r="V16" s="2078"/>
      <c r="W16" s="2078"/>
      <c r="X16" s="2078"/>
      <c r="Y16" s="3125"/>
      <c r="Z16" s="3125"/>
      <c r="AA16" s="3125"/>
      <c r="AB16" s="3102"/>
      <c r="AC16" s="3102"/>
      <c r="AD16" s="3102"/>
      <c r="AE16" s="3102"/>
      <c r="AF16" s="3102"/>
      <c r="AG16" s="3102"/>
    </row>
    <row r="17" spans="1:33" ht="15.75" customHeight="1" thickTop="1">
      <c r="A17" s="2394" t="s">
        <v>686</v>
      </c>
      <c r="B17" s="3464" t="s">
        <v>2885</v>
      </c>
      <c r="C17" s="3464"/>
      <c r="D17" s="538"/>
      <c r="E17" s="2990">
        <v>50.350999999999999</v>
      </c>
      <c r="F17" s="539"/>
      <c r="G17" s="292"/>
      <c r="H17" s="217" t="s">
        <v>2886</v>
      </c>
      <c r="I17" s="192"/>
      <c r="J17" s="219"/>
      <c r="K17" s="192"/>
      <c r="L17" s="3159"/>
      <c r="M17" s="220">
        <f>IF( SUM( O17:Q17 ) = 0, 0, $O$5 )</f>
        <v>0</v>
      </c>
      <c r="N17" s="3154"/>
      <c r="O17" s="207"/>
      <c r="P17" s="221">
        <f xml:space="preserve"> IF( ISNUMBER(E17 ), 0, 1 )</f>
        <v>0</v>
      </c>
      <c r="Q17" s="207"/>
      <c r="R17" s="3154"/>
      <c r="S17" s="3155"/>
      <c r="T17" s="3465" t="s">
        <v>2887</v>
      </c>
      <c r="U17" s="3466"/>
      <c r="V17" s="2666"/>
      <c r="W17" s="2482" t="s">
        <v>2888</v>
      </c>
      <c r="X17" s="2667"/>
      <c r="Y17" s="3102"/>
      <c r="Z17" s="3102"/>
      <c r="AA17" s="3102"/>
      <c r="AB17" s="3102"/>
      <c r="AC17" s="3102"/>
      <c r="AD17" s="3102"/>
      <c r="AE17" s="3102"/>
      <c r="AF17" s="3102"/>
      <c r="AG17" s="3102"/>
    </row>
    <row r="18" spans="1:33" ht="15.75" customHeight="1">
      <c r="A18" s="192"/>
      <c r="B18" s="3467" t="s">
        <v>2889</v>
      </c>
      <c r="C18" s="3467"/>
      <c r="D18" s="323"/>
      <c r="E18" s="3228">
        <v>1958.702</v>
      </c>
      <c r="F18" s="541"/>
      <c r="G18" s="292"/>
      <c r="H18" s="226" t="s">
        <v>2890</v>
      </c>
      <c r="I18" s="192"/>
      <c r="J18" s="227"/>
      <c r="K18" s="192"/>
      <c r="L18" s="3159"/>
      <c r="M18" s="220">
        <f>IF( SUM( O18:Q18 ) = 0, 0, $O$5 )</f>
        <v>0</v>
      </c>
      <c r="N18" s="3154"/>
      <c r="O18" s="207"/>
      <c r="P18" s="221">
        <f xml:space="preserve"> IF( ISNUMBER(E18 ), 0, 1 )</f>
        <v>0</v>
      </c>
      <c r="Q18" s="207"/>
      <c r="R18" s="3154"/>
      <c r="S18" s="3155"/>
      <c r="T18" s="3468" t="s">
        <v>2891</v>
      </c>
      <c r="U18" s="3469"/>
      <c r="V18" s="2665"/>
      <c r="W18" s="2481" t="s">
        <v>2892</v>
      </c>
      <c r="X18" s="2668"/>
      <c r="Y18" s="3102"/>
      <c r="Z18" s="3102"/>
      <c r="AA18" s="3102"/>
      <c r="AB18" s="3102"/>
      <c r="AC18" s="3102"/>
      <c r="AD18" s="3102"/>
      <c r="AE18" s="3102"/>
      <c r="AF18" s="3102"/>
      <c r="AG18" s="3102"/>
    </row>
    <row r="19" spans="1:33" ht="15.75" customHeight="1" thickBot="1">
      <c r="A19" s="2394" t="s">
        <v>784</v>
      </c>
      <c r="B19" s="3470" t="s">
        <v>2893</v>
      </c>
      <c r="C19" s="3470"/>
      <c r="D19" s="328"/>
      <c r="E19" s="3227">
        <v>3422.558</v>
      </c>
      <c r="F19" s="542"/>
      <c r="G19" s="292"/>
      <c r="H19" s="284" t="s">
        <v>2894</v>
      </c>
      <c r="I19" s="192"/>
      <c r="J19" s="238"/>
      <c r="K19" s="192"/>
      <c r="L19" s="3159"/>
      <c r="M19" s="220">
        <f>IF( SUM( O19:Q19 ) = 0, 0, $O$5 )</f>
        <v>0</v>
      </c>
      <c r="N19" s="3154"/>
      <c r="O19" s="207"/>
      <c r="P19" s="221">
        <f xml:space="preserve"> IF( ISNUMBER(E19 ), 0, 1 )</f>
        <v>0</v>
      </c>
      <c r="Q19" s="207"/>
      <c r="R19" s="3154"/>
      <c r="S19" s="3155"/>
      <c r="T19" s="3471" t="s">
        <v>2895</v>
      </c>
      <c r="U19" s="3472"/>
      <c r="V19" s="2669"/>
      <c r="W19" s="2487" t="s">
        <v>2896</v>
      </c>
      <c r="X19" s="2670"/>
      <c r="Y19" s="3102"/>
      <c r="Z19" s="3102"/>
      <c r="AA19" s="3102"/>
      <c r="AB19" s="3102"/>
      <c r="AC19" s="3102"/>
      <c r="AD19" s="3102"/>
      <c r="AE19" s="3102"/>
      <c r="AF19" s="3102"/>
      <c r="AG19" s="3102"/>
    </row>
    <row r="20" spans="1:33" ht="15.75" customHeight="1" thickTop="1" thickBot="1">
      <c r="A20" s="192"/>
      <c r="B20" s="192"/>
      <c r="C20" s="192"/>
      <c r="D20" s="2078"/>
      <c r="E20" s="2078"/>
      <c r="F20" s="2078"/>
      <c r="G20" s="2078"/>
      <c r="H20" s="192"/>
      <c r="I20" s="192"/>
      <c r="J20" s="192"/>
      <c r="K20" s="192"/>
      <c r="L20" s="3159"/>
      <c r="M20" s="220"/>
      <c r="N20" s="3154"/>
      <c r="O20" s="207"/>
      <c r="P20" s="207"/>
      <c r="Q20" s="207"/>
      <c r="R20" s="3154"/>
      <c r="S20" s="3155"/>
      <c r="T20" s="192"/>
      <c r="U20" s="192"/>
      <c r="V20" s="2078"/>
      <c r="W20" s="2078"/>
      <c r="X20" s="2078"/>
      <c r="Y20" s="3102"/>
      <c r="Z20" s="3102"/>
      <c r="AA20" s="3102"/>
      <c r="AB20" s="3102"/>
      <c r="AC20" s="3102"/>
      <c r="AD20" s="3102"/>
      <c r="AE20" s="3102"/>
      <c r="AF20" s="3102"/>
      <c r="AG20" s="3102"/>
    </row>
    <row r="21" spans="1:33" ht="15.75" customHeight="1" thickTop="1" thickBot="1">
      <c r="A21" s="192"/>
      <c r="B21" s="3461" t="s">
        <v>2897</v>
      </c>
      <c r="C21" s="3462"/>
      <c r="D21" s="2078"/>
      <c r="E21" s="2078"/>
      <c r="F21" s="2078"/>
      <c r="G21" s="2078"/>
      <c r="H21" s="385"/>
      <c r="I21" s="171"/>
      <c r="J21" s="192"/>
      <c r="K21" s="192"/>
      <c r="L21" s="3159"/>
      <c r="M21" s="220"/>
      <c r="N21" s="3154"/>
      <c r="O21" s="207"/>
      <c r="P21" s="207"/>
      <c r="Q21" s="207"/>
      <c r="R21" s="3154"/>
      <c r="S21" s="3155"/>
      <c r="T21" s="3352" t="s">
        <v>2897</v>
      </c>
      <c r="U21" s="3463"/>
      <c r="V21" s="2078"/>
      <c r="W21" s="2078"/>
      <c r="X21" s="2078"/>
      <c r="Y21" s="3125"/>
      <c r="Z21" s="3125"/>
      <c r="AA21" s="3125"/>
      <c r="AB21" s="3102"/>
      <c r="AC21" s="3102"/>
      <c r="AD21" s="3102"/>
      <c r="AE21" s="3102"/>
      <c r="AF21" s="3102"/>
      <c r="AG21" s="3102"/>
    </row>
    <row r="22" spans="1:33" ht="20.25" customHeight="1" thickTop="1">
      <c r="A22" s="2394" t="s">
        <v>686</v>
      </c>
      <c r="B22" s="3464" t="s">
        <v>2898</v>
      </c>
      <c r="C22" s="3464"/>
      <c r="D22" s="538"/>
      <c r="E22" s="538"/>
      <c r="F22" s="216">
        <f>IFERROR(((D27+D35)/E12)*1000,0)</f>
        <v>447.84481343283574</v>
      </c>
      <c r="G22" s="292"/>
      <c r="H22" s="217" t="s">
        <v>2899</v>
      </c>
      <c r="I22" s="192"/>
      <c r="J22" s="219"/>
      <c r="K22" s="192"/>
      <c r="L22" s="3159"/>
      <c r="M22" s="220"/>
      <c r="N22" s="3154"/>
      <c r="O22" s="207"/>
      <c r="P22" s="207"/>
      <c r="Q22" s="207"/>
      <c r="R22" s="3154"/>
      <c r="S22" s="3155"/>
      <c r="T22" s="3465" t="s">
        <v>2898</v>
      </c>
      <c r="U22" s="3466"/>
      <c r="V22" s="2666"/>
      <c r="W22" s="2666"/>
      <c r="X22" s="2676" t="s">
        <v>2900</v>
      </c>
      <c r="Y22" s="3102"/>
      <c r="Z22" s="3102"/>
      <c r="AA22" s="3102"/>
      <c r="AB22" s="3102"/>
      <c r="AC22" s="3102"/>
      <c r="AD22" s="3102"/>
      <c r="AE22" s="3102"/>
      <c r="AF22" s="3102"/>
      <c r="AG22" s="3102"/>
    </row>
    <row r="23" spans="1:33" ht="25.25" customHeight="1">
      <c r="A23" s="192"/>
      <c r="B23" s="3467" t="s">
        <v>2901</v>
      </c>
      <c r="C23" s="3467"/>
      <c r="D23" s="323"/>
      <c r="E23" s="323"/>
      <c r="F23" s="225">
        <f>IFERROR(((D28+D36)/E13)*1000,0)</f>
        <v>112.41466384845296</v>
      </c>
      <c r="G23" s="292"/>
      <c r="H23" s="226" t="s">
        <v>2902</v>
      </c>
      <c r="I23" s="192"/>
      <c r="J23" s="227"/>
      <c r="K23" s="192"/>
      <c r="L23" s="3159"/>
      <c r="M23" s="220"/>
      <c r="N23" s="3154"/>
      <c r="O23" s="207"/>
      <c r="P23" s="207"/>
      <c r="Q23" s="207"/>
      <c r="R23" s="3154"/>
      <c r="S23" s="3155"/>
      <c r="T23" s="3468" t="s">
        <v>2901</v>
      </c>
      <c r="U23" s="3469"/>
      <c r="V23" s="2665"/>
      <c r="W23" s="2665"/>
      <c r="X23" s="2677" t="s">
        <v>2903</v>
      </c>
      <c r="Y23" s="3102"/>
      <c r="Z23" s="3102"/>
      <c r="AA23" s="3102"/>
      <c r="AB23" s="3102"/>
      <c r="AC23" s="3102"/>
      <c r="AD23" s="3102"/>
      <c r="AE23" s="3102"/>
      <c r="AF23" s="3102"/>
      <c r="AG23" s="3102"/>
    </row>
    <row r="24" spans="1:33" ht="20.25" customHeight="1" thickBot="1">
      <c r="A24" s="2394" t="s">
        <v>784</v>
      </c>
      <c r="B24" s="3470" t="s">
        <v>2904</v>
      </c>
      <c r="C24" s="3470"/>
      <c r="D24" s="328"/>
      <c r="E24" s="328"/>
      <c r="F24" s="235">
        <f>IFERROR(((D29+D37)/E14)*1000,0)</f>
        <v>342.78843109055668</v>
      </c>
      <c r="G24" s="292"/>
      <c r="H24" s="284" t="s">
        <v>2905</v>
      </c>
      <c r="I24" s="192"/>
      <c r="J24" s="238"/>
      <c r="K24" s="192"/>
      <c r="L24" s="3159"/>
      <c r="M24" s="220"/>
      <c r="N24" s="3154"/>
      <c r="O24" s="207"/>
      <c r="P24" s="207"/>
      <c r="Q24" s="207"/>
      <c r="R24" s="3154"/>
      <c r="S24" s="3155"/>
      <c r="T24" s="3471" t="s">
        <v>2904</v>
      </c>
      <c r="U24" s="3472"/>
      <c r="V24" s="2669"/>
      <c r="W24" s="2669"/>
      <c r="X24" s="2678" t="s">
        <v>2906</v>
      </c>
      <c r="Y24" s="3102"/>
      <c r="Z24" s="3102"/>
      <c r="AA24" s="3102"/>
      <c r="AB24" s="3102"/>
      <c r="AC24" s="3102"/>
      <c r="AD24" s="3102"/>
      <c r="AE24" s="3102"/>
      <c r="AF24" s="3102"/>
      <c r="AG24" s="3102"/>
    </row>
    <row r="25" spans="1:33" ht="15.75" customHeight="1" thickTop="1" thickBot="1">
      <c r="A25" s="192"/>
      <c r="B25" s="192"/>
      <c r="C25" s="192"/>
      <c r="D25" s="2078"/>
      <c r="E25" s="2078"/>
      <c r="F25" s="2078"/>
      <c r="G25" s="2078"/>
      <c r="H25" s="192"/>
      <c r="I25" s="192"/>
      <c r="J25" s="192"/>
      <c r="K25" s="192"/>
      <c r="L25" s="3159"/>
      <c r="M25" s="220"/>
      <c r="N25" s="3154"/>
      <c r="O25" s="207"/>
      <c r="P25" s="207"/>
      <c r="Q25" s="207"/>
      <c r="R25" s="3154"/>
      <c r="S25" s="3155"/>
      <c r="T25" s="192"/>
      <c r="U25" s="192"/>
      <c r="V25" s="2078"/>
      <c r="W25" s="2078"/>
      <c r="X25" s="2078"/>
      <c r="Y25" s="3102"/>
      <c r="Z25" s="3102"/>
      <c r="AA25" s="3102"/>
      <c r="AB25" s="3102"/>
      <c r="AC25" s="3102"/>
      <c r="AD25" s="3102"/>
      <c r="AE25" s="3102"/>
      <c r="AF25" s="3102"/>
      <c r="AG25" s="3102"/>
    </row>
    <row r="26" spans="1:33" ht="15.75" customHeight="1" thickTop="1" thickBot="1">
      <c r="A26" s="192"/>
      <c r="B26" s="3461" t="s">
        <v>2907</v>
      </c>
      <c r="C26" s="3462"/>
      <c r="D26" s="2078"/>
      <c r="E26" s="2078"/>
      <c r="F26" s="2078"/>
      <c r="G26" s="2078"/>
      <c r="H26" s="385"/>
      <c r="I26" s="171"/>
      <c r="J26" s="192"/>
      <c r="K26" s="192"/>
      <c r="L26" s="3159"/>
      <c r="M26" s="220"/>
      <c r="N26" s="3154"/>
      <c r="O26" s="207"/>
      <c r="P26" s="207"/>
      <c r="Q26" s="207"/>
      <c r="R26" s="3154"/>
      <c r="S26" s="3155"/>
      <c r="T26" s="3352" t="s">
        <v>2907</v>
      </c>
      <c r="U26" s="3463"/>
      <c r="V26" s="2078"/>
      <c r="W26" s="2078"/>
      <c r="X26" s="2078"/>
      <c r="Y26" s="3125"/>
      <c r="Z26" s="3125"/>
      <c r="AA26" s="3125"/>
      <c r="AB26" s="3102"/>
      <c r="AC26" s="3102"/>
      <c r="AD26" s="3102"/>
      <c r="AE26" s="3102"/>
      <c r="AF26" s="3102"/>
      <c r="AG26" s="3102"/>
    </row>
    <row r="27" spans="1:33" ht="30" customHeight="1" thickTop="1">
      <c r="A27" s="2394" t="s">
        <v>686</v>
      </c>
      <c r="B27" s="3464" t="s">
        <v>2908</v>
      </c>
      <c r="C27" s="3464"/>
      <c r="D27" s="605">
        <v>0.24004481999999996</v>
      </c>
      <c r="E27" s="538"/>
      <c r="F27" s="539"/>
      <c r="G27" s="292"/>
      <c r="H27" s="217" t="s">
        <v>2909</v>
      </c>
      <c r="I27" s="192"/>
      <c r="J27" s="219"/>
      <c r="K27" s="192"/>
      <c r="L27" s="3159"/>
      <c r="M27" s="220">
        <f>IF( SUM( O27:Q27 ) = 0, 0, $O$5 )</f>
        <v>0</v>
      </c>
      <c r="N27" s="3154"/>
      <c r="O27" s="221">
        <f xml:space="preserve"> IF( ISNUMBER(D27 ), 0, 1 )</f>
        <v>0</v>
      </c>
      <c r="P27" s="207"/>
      <c r="Q27" s="207"/>
      <c r="R27" s="3154"/>
      <c r="S27" s="3155"/>
      <c r="T27" s="3465" t="s">
        <v>2908</v>
      </c>
      <c r="U27" s="3466"/>
      <c r="V27" s="2679" t="s">
        <v>2910</v>
      </c>
      <c r="W27" s="2666"/>
      <c r="X27" s="2667"/>
      <c r="Y27" s="3102"/>
      <c r="Z27" s="3102"/>
      <c r="AA27" s="3102"/>
      <c r="AB27" s="3102"/>
      <c r="AC27" s="3102"/>
      <c r="AD27" s="3102"/>
      <c r="AE27" s="3102"/>
      <c r="AF27" s="3102"/>
      <c r="AG27" s="3102"/>
    </row>
    <row r="28" spans="1:33" ht="30" customHeight="1">
      <c r="A28" s="192"/>
      <c r="B28" s="3467" t="s">
        <v>2911</v>
      </c>
      <c r="C28" s="3467"/>
      <c r="D28" s="606">
        <v>12.265563972504703</v>
      </c>
      <c r="E28" s="323"/>
      <c r="F28" s="541"/>
      <c r="G28" s="292"/>
      <c r="H28" s="226" t="s">
        <v>2912</v>
      </c>
      <c r="I28" s="192"/>
      <c r="J28" s="227"/>
      <c r="K28" s="192"/>
      <c r="L28" s="3159"/>
      <c r="M28" s="220">
        <f>IF( SUM( O28:Q28 ) = 0, 0, $O$5 )</f>
        <v>0</v>
      </c>
      <c r="N28" s="3154"/>
      <c r="O28" s="221">
        <f xml:space="preserve"> IF( ISNUMBER(D28 ), 0, 1 )</f>
        <v>0</v>
      </c>
      <c r="P28" s="207"/>
      <c r="Q28" s="207"/>
      <c r="R28" s="3154"/>
      <c r="S28" s="3155"/>
      <c r="T28" s="3468" t="s">
        <v>2911</v>
      </c>
      <c r="U28" s="3469"/>
      <c r="V28" s="2674" t="s">
        <v>2913</v>
      </c>
      <c r="W28" s="2665"/>
      <c r="X28" s="2668"/>
      <c r="Y28" s="3102"/>
      <c r="Z28" s="3102"/>
      <c r="AA28" s="3102"/>
      <c r="AB28" s="3102"/>
      <c r="AC28" s="3102"/>
      <c r="AD28" s="3102"/>
      <c r="AE28" s="3102"/>
      <c r="AF28" s="3102"/>
      <c r="AG28" s="3102"/>
    </row>
    <row r="29" spans="1:33" ht="30" customHeight="1">
      <c r="A29" s="192"/>
      <c r="B29" s="3467" t="s">
        <v>2914</v>
      </c>
      <c r="C29" s="3467"/>
      <c r="D29" s="606">
        <v>93.91066137</v>
      </c>
      <c r="E29" s="323"/>
      <c r="F29" s="541"/>
      <c r="G29" s="292"/>
      <c r="H29" s="226" t="s">
        <v>2915</v>
      </c>
      <c r="I29" s="192"/>
      <c r="J29" s="227"/>
      <c r="K29" s="192"/>
      <c r="L29" s="3159"/>
      <c r="M29" s="220">
        <f>IF( SUM( O29:Q29 ) = 0, 0, $O$5 )</f>
        <v>0</v>
      </c>
      <c r="N29" s="3154"/>
      <c r="O29" s="221">
        <f xml:space="preserve"> IF( ISNUMBER(D29 ), 0, 1 )</f>
        <v>0</v>
      </c>
      <c r="P29" s="207"/>
      <c r="Q29" s="207"/>
      <c r="R29" s="3154"/>
      <c r="S29" s="3155"/>
      <c r="T29" s="3468" t="s">
        <v>2914</v>
      </c>
      <c r="U29" s="3469"/>
      <c r="V29" s="2674" t="s">
        <v>2916</v>
      </c>
      <c r="W29" s="2665"/>
      <c r="X29" s="2668"/>
      <c r="Y29" s="3102"/>
      <c r="Z29" s="3102"/>
      <c r="AA29" s="3102"/>
      <c r="AB29" s="3102"/>
      <c r="AC29" s="3102"/>
      <c r="AD29" s="3102"/>
      <c r="AE29" s="3102"/>
      <c r="AF29" s="3102"/>
      <c r="AG29" s="3102"/>
    </row>
    <row r="30" spans="1:33" ht="30" customHeight="1">
      <c r="A30" s="192"/>
      <c r="B30" s="3467" t="s">
        <v>2917</v>
      </c>
      <c r="C30" s="3467"/>
      <c r="D30" s="323"/>
      <c r="E30" s="323"/>
      <c r="F30" s="225">
        <f>IFERROR(IF(OR(D27=0,E12=0,E17=0),0,D27/((E12+E17)/1000)),0)</f>
        <v>4.7172130406587138</v>
      </c>
      <c r="G30" s="292"/>
      <c r="H30" s="226" t="s">
        <v>2918</v>
      </c>
      <c r="I30" s="192"/>
      <c r="J30" s="227"/>
      <c r="K30" s="192"/>
      <c r="L30" s="3159"/>
      <c r="M30" s="220"/>
      <c r="N30" s="3154"/>
      <c r="O30" s="207"/>
      <c r="P30" s="207"/>
      <c r="Q30" s="207"/>
      <c r="R30" s="3154"/>
      <c r="S30" s="3155"/>
      <c r="T30" s="3468" t="s">
        <v>2917</v>
      </c>
      <c r="U30" s="3469"/>
      <c r="V30" s="2665"/>
      <c r="W30" s="2665"/>
      <c r="X30" s="2677" t="s">
        <v>2919</v>
      </c>
      <c r="Y30" s="3102"/>
      <c r="Z30" s="3102"/>
      <c r="AA30" s="3102"/>
      <c r="AB30" s="3102"/>
      <c r="AC30" s="3102"/>
      <c r="AD30" s="3102"/>
      <c r="AE30" s="3102"/>
      <c r="AF30" s="3102"/>
      <c r="AG30" s="3102"/>
    </row>
    <row r="31" spans="1:33" ht="30" customHeight="1">
      <c r="A31" s="192"/>
      <c r="B31" s="3467" t="s">
        <v>2920</v>
      </c>
      <c r="C31" s="3467"/>
      <c r="D31" s="323"/>
      <c r="E31" s="323"/>
      <c r="F31" s="225">
        <f>IFERROR(IF(OR(D28=0,E13=0,E18=0),0,D28/((E13+E18)/1000)),0)</f>
        <v>5.9316630198996343</v>
      </c>
      <c r="G31" s="292"/>
      <c r="H31" s="226" t="s">
        <v>2921</v>
      </c>
      <c r="I31" s="192"/>
      <c r="J31" s="227"/>
      <c r="K31" s="192"/>
      <c r="L31" s="3159"/>
      <c r="M31" s="220"/>
      <c r="N31" s="3154"/>
      <c r="O31" s="207"/>
      <c r="P31" s="207"/>
      <c r="Q31" s="207"/>
      <c r="R31" s="3154"/>
      <c r="S31" s="3155"/>
      <c r="T31" s="3468" t="s">
        <v>2920</v>
      </c>
      <c r="U31" s="3469"/>
      <c r="V31" s="2665"/>
      <c r="W31" s="2665"/>
      <c r="X31" s="2677" t="s">
        <v>2922</v>
      </c>
      <c r="Y31" s="3102"/>
      <c r="Z31" s="3102"/>
      <c r="AA31" s="3102"/>
      <c r="AB31" s="3102"/>
      <c r="AC31" s="3102"/>
      <c r="AD31" s="3102"/>
      <c r="AE31" s="3102"/>
      <c r="AF31" s="3102"/>
      <c r="AG31" s="3102"/>
    </row>
    <row r="32" spans="1:33" ht="30" customHeight="1" thickBot="1">
      <c r="A32" s="2394" t="s">
        <v>784</v>
      </c>
      <c r="B32" s="3470" t="s">
        <v>2923</v>
      </c>
      <c r="C32" s="3470"/>
      <c r="D32" s="328"/>
      <c r="E32" s="328"/>
      <c r="F32" s="235">
        <f>IFERROR(IF(OR(D29=0,E14=0,E19=0),0,D29/((E14+E19)/1000)),0)</f>
        <v>25.405161280112448</v>
      </c>
      <c r="G32" s="292"/>
      <c r="H32" s="284" t="s">
        <v>2924</v>
      </c>
      <c r="I32" s="192"/>
      <c r="J32" s="238"/>
      <c r="K32" s="192"/>
      <c r="L32" s="3159"/>
      <c r="M32" s="220"/>
      <c r="N32" s="3154"/>
      <c r="O32" s="207"/>
      <c r="P32" s="207"/>
      <c r="Q32" s="207"/>
      <c r="R32" s="3154"/>
      <c r="S32" s="3155"/>
      <c r="T32" s="3471" t="s">
        <v>2923</v>
      </c>
      <c r="U32" s="3472"/>
      <c r="V32" s="2669"/>
      <c r="W32" s="2669"/>
      <c r="X32" s="2678" t="s">
        <v>2925</v>
      </c>
      <c r="Y32" s="3102"/>
      <c r="Z32" s="3102"/>
      <c r="AA32" s="3102"/>
      <c r="AB32" s="3102"/>
      <c r="AC32" s="3102"/>
      <c r="AD32" s="3102"/>
      <c r="AE32" s="3102"/>
      <c r="AF32" s="3102"/>
      <c r="AG32" s="3102"/>
    </row>
    <row r="33" spans="1:33" ht="15.75" customHeight="1" thickTop="1" thickBot="1">
      <c r="A33" s="192"/>
      <c r="B33" s="2944"/>
      <c r="C33" s="2944"/>
      <c r="D33" s="292"/>
      <c r="E33" s="292"/>
      <c r="F33" s="292"/>
      <c r="G33" s="292"/>
      <c r="H33" s="218"/>
      <c r="I33" s="192"/>
      <c r="J33" s="192"/>
      <c r="K33" s="192"/>
      <c r="L33" s="3159"/>
      <c r="M33" s="220"/>
      <c r="N33" s="3154"/>
      <c r="O33" s="207"/>
      <c r="P33" s="207"/>
      <c r="Q33" s="207"/>
      <c r="R33" s="3154"/>
      <c r="S33" s="3155"/>
      <c r="T33" s="2944"/>
      <c r="U33" s="2944"/>
      <c r="V33" s="292"/>
      <c r="W33" s="292"/>
      <c r="X33" s="292"/>
      <c r="Y33" s="3102"/>
      <c r="Z33" s="3102"/>
      <c r="AA33" s="3102"/>
      <c r="AB33" s="3102"/>
      <c r="AC33" s="3102"/>
      <c r="AD33" s="3102"/>
      <c r="AE33" s="3102"/>
      <c r="AF33" s="3102"/>
      <c r="AG33" s="3102"/>
    </row>
    <row r="34" spans="1:33" ht="15.75" customHeight="1" thickTop="1" thickBot="1">
      <c r="A34" s="192"/>
      <c r="B34" s="3461" t="s">
        <v>2926</v>
      </c>
      <c r="C34" s="3462"/>
      <c r="D34" s="2078"/>
      <c r="E34" s="2078"/>
      <c r="F34" s="2078"/>
      <c r="G34" s="2078"/>
      <c r="H34" s="385"/>
      <c r="I34" s="171"/>
      <c r="J34" s="192"/>
      <c r="K34" s="192"/>
      <c r="L34" s="3159"/>
      <c r="M34" s="220"/>
      <c r="N34" s="3154"/>
      <c r="O34" s="207"/>
      <c r="P34" s="207"/>
      <c r="Q34" s="207"/>
      <c r="R34" s="3154"/>
      <c r="S34" s="3155"/>
      <c r="T34" s="3352" t="s">
        <v>2926</v>
      </c>
      <c r="U34" s="3463"/>
      <c r="V34" s="2078"/>
      <c r="W34" s="2078"/>
      <c r="X34" s="2078"/>
      <c r="Y34" s="3125"/>
      <c r="Z34" s="3125"/>
      <c r="AA34" s="3125"/>
      <c r="AB34" s="3102"/>
      <c r="AC34" s="3102"/>
      <c r="AD34" s="3102"/>
      <c r="AE34" s="3102"/>
      <c r="AF34" s="3102"/>
      <c r="AG34" s="3102"/>
    </row>
    <row r="35" spans="1:33" ht="30" customHeight="1" thickTop="1">
      <c r="A35" s="2394" t="s">
        <v>686</v>
      </c>
      <c r="B35" s="3464" t="s">
        <v>2927</v>
      </c>
      <c r="C35" s="3464"/>
      <c r="D35" s="605">
        <v>0</v>
      </c>
      <c r="E35" s="538"/>
      <c r="F35" s="2079"/>
      <c r="G35" s="2078"/>
      <c r="H35" s="217" t="s">
        <v>2928</v>
      </c>
      <c r="I35" s="192"/>
      <c r="J35" s="219"/>
      <c r="K35" s="192"/>
      <c r="L35" s="3159"/>
      <c r="M35" s="220">
        <f>IF( SUM( O35:Q35 ) = 0, 0, $O$5 )</f>
        <v>0</v>
      </c>
      <c r="N35" s="3154"/>
      <c r="O35" s="221">
        <f xml:space="preserve"> IF( ISNUMBER(D35 ), 0, 1 )</f>
        <v>0</v>
      </c>
      <c r="P35" s="207"/>
      <c r="Q35" s="207"/>
      <c r="R35" s="3154"/>
      <c r="S35" s="3155"/>
      <c r="T35" s="3465" t="s">
        <v>2927</v>
      </c>
      <c r="U35" s="3466"/>
      <c r="V35" s="2679" t="s">
        <v>2929</v>
      </c>
      <c r="W35" s="2666"/>
      <c r="X35" s="2680"/>
      <c r="Y35" s="3102"/>
      <c r="Z35" s="3102"/>
      <c r="AA35" s="3102"/>
      <c r="AB35" s="3102"/>
      <c r="AC35" s="3102"/>
      <c r="AD35" s="3102"/>
      <c r="AE35" s="3102"/>
      <c r="AF35" s="3102"/>
      <c r="AG35" s="3102"/>
    </row>
    <row r="36" spans="1:33" ht="30" customHeight="1">
      <c r="A36" s="192"/>
      <c r="B36" s="3467" t="s">
        <v>2930</v>
      </c>
      <c r="C36" s="3467"/>
      <c r="D36" s="3230">
        <v>0</v>
      </c>
      <c r="E36" s="323"/>
      <c r="F36" s="2080"/>
      <c r="G36" s="2078"/>
      <c r="H36" s="226" t="s">
        <v>2931</v>
      </c>
      <c r="I36" s="192"/>
      <c r="J36" s="227"/>
      <c r="K36" s="192"/>
      <c r="L36" s="3159"/>
      <c r="M36" s="220">
        <f>IF( SUM( O36:Q36 ) = 0, 0, $O$5 )</f>
        <v>0</v>
      </c>
      <c r="N36" s="3154"/>
      <c r="O36" s="221">
        <f xml:space="preserve"> IF( ISNUMBER(D36 ), 0, 1 )</f>
        <v>0</v>
      </c>
      <c r="P36" s="207"/>
      <c r="Q36" s="207"/>
      <c r="R36" s="3154"/>
      <c r="S36" s="3155"/>
      <c r="T36" s="3468" t="s">
        <v>2930</v>
      </c>
      <c r="U36" s="3469"/>
      <c r="V36" s="2674" t="s">
        <v>2932</v>
      </c>
      <c r="W36" s="2665"/>
      <c r="X36" s="2681"/>
      <c r="Y36" s="3102"/>
      <c r="Z36" s="3102"/>
      <c r="AA36" s="3102"/>
      <c r="AB36" s="3102"/>
      <c r="AC36" s="3102"/>
      <c r="AD36" s="3102"/>
      <c r="AE36" s="3102"/>
      <c r="AF36" s="3102"/>
      <c r="AG36" s="3102"/>
    </row>
    <row r="37" spans="1:33" ht="30" customHeight="1">
      <c r="A37" s="192"/>
      <c r="B37" s="3467" t="s">
        <v>2933</v>
      </c>
      <c r="C37" s="3467"/>
      <c r="D37" s="3230">
        <v>0</v>
      </c>
      <c r="E37" s="323"/>
      <c r="F37" s="2080"/>
      <c r="G37" s="2078"/>
      <c r="H37" s="226" t="s">
        <v>2934</v>
      </c>
      <c r="I37" s="192"/>
      <c r="J37" s="227"/>
      <c r="K37" s="192"/>
      <c r="L37" s="3159"/>
      <c r="M37" s="220">
        <f>IF( SUM( O37:Q37 ) = 0, 0, $O$5 )</f>
        <v>0</v>
      </c>
      <c r="N37" s="3154"/>
      <c r="O37" s="221">
        <f xml:space="preserve"> IF( ISNUMBER(D37 ), 0, 1 )</f>
        <v>0</v>
      </c>
      <c r="P37" s="207"/>
      <c r="Q37" s="207"/>
      <c r="R37" s="3154"/>
      <c r="S37" s="3155"/>
      <c r="T37" s="3468" t="s">
        <v>2933</v>
      </c>
      <c r="U37" s="3469"/>
      <c r="V37" s="2674" t="s">
        <v>2935</v>
      </c>
      <c r="W37" s="2665"/>
      <c r="X37" s="2681"/>
      <c r="Y37" s="3102"/>
      <c r="Z37" s="3102"/>
      <c r="AA37" s="3102"/>
      <c r="AB37" s="3102"/>
      <c r="AC37" s="3102"/>
      <c r="AD37" s="3102"/>
      <c r="AE37" s="3102"/>
      <c r="AF37" s="3102"/>
      <c r="AG37" s="3102"/>
    </row>
    <row r="38" spans="1:33" ht="30" customHeight="1">
      <c r="A38" s="192"/>
      <c r="B38" s="3467" t="s">
        <v>2936</v>
      </c>
      <c r="C38" s="3467"/>
      <c r="D38" s="323"/>
      <c r="E38" s="323"/>
      <c r="F38" s="225">
        <f>IFERROR(IF(OR(D35=0,E12=0),0,D35/(E12/1000)),0)</f>
        <v>0</v>
      </c>
      <c r="G38" s="292"/>
      <c r="H38" s="226" t="s">
        <v>2937</v>
      </c>
      <c r="I38" s="192"/>
      <c r="J38" s="227"/>
      <c r="K38" s="192"/>
      <c r="L38" s="3159"/>
      <c r="M38" s="220"/>
      <c r="N38" s="3154"/>
      <c r="O38" s="207"/>
      <c r="P38" s="207"/>
      <c r="Q38" s="207"/>
      <c r="R38" s="3154"/>
      <c r="S38" s="3155"/>
      <c r="T38" s="3468" t="s">
        <v>2936</v>
      </c>
      <c r="U38" s="3469"/>
      <c r="V38" s="2665"/>
      <c r="W38" s="2665"/>
      <c r="X38" s="2677" t="s">
        <v>2938</v>
      </c>
      <c r="Y38" s="3102"/>
      <c r="Z38" s="3102"/>
      <c r="AA38" s="3102"/>
      <c r="AB38" s="3102"/>
      <c r="AC38" s="3102"/>
      <c r="AD38" s="3102"/>
      <c r="AE38" s="3102"/>
      <c r="AF38" s="3102"/>
      <c r="AG38" s="3102"/>
    </row>
    <row r="39" spans="1:33" ht="30" customHeight="1">
      <c r="A39" s="192"/>
      <c r="B39" s="3467" t="s">
        <v>2939</v>
      </c>
      <c r="C39" s="3467"/>
      <c r="D39" s="323"/>
      <c r="E39" s="323"/>
      <c r="F39" s="225">
        <f>IFERROR(IF(OR(D36=0,E13=0),0,D36/(E13/1000)),0)</f>
        <v>0</v>
      </c>
      <c r="G39" s="292"/>
      <c r="H39" s="226" t="s">
        <v>2940</v>
      </c>
      <c r="I39" s="192"/>
      <c r="J39" s="227"/>
      <c r="K39" s="192"/>
      <c r="L39" s="3159"/>
      <c r="M39" s="220"/>
      <c r="N39" s="3154"/>
      <c r="O39" s="207"/>
      <c r="P39" s="207"/>
      <c r="Q39" s="207"/>
      <c r="R39" s="3154"/>
      <c r="S39" s="3155"/>
      <c r="T39" s="3468" t="s">
        <v>2939</v>
      </c>
      <c r="U39" s="3469"/>
      <c r="V39" s="2665"/>
      <c r="W39" s="2665"/>
      <c r="X39" s="2677" t="s">
        <v>2941</v>
      </c>
      <c r="Y39" s="3102"/>
      <c r="Z39" s="3102"/>
      <c r="AA39" s="3102"/>
      <c r="AB39" s="3102"/>
      <c r="AC39" s="3102"/>
      <c r="AD39" s="3102"/>
      <c r="AE39" s="3102"/>
      <c r="AF39" s="3102"/>
      <c r="AG39" s="3102"/>
    </row>
    <row r="40" spans="1:33" ht="30" customHeight="1" thickBot="1">
      <c r="A40" s="2394" t="s">
        <v>784</v>
      </c>
      <c r="B40" s="3470" t="s">
        <v>2942</v>
      </c>
      <c r="C40" s="3470"/>
      <c r="D40" s="328"/>
      <c r="E40" s="328"/>
      <c r="F40" s="235">
        <f>IFERROR(IF(OR(D37=0,E14=0),0,D37/(E14/1000)),0)</f>
        <v>0</v>
      </c>
      <c r="G40" s="292"/>
      <c r="H40" s="284" t="s">
        <v>2943</v>
      </c>
      <c r="I40" s="192"/>
      <c r="J40" s="238"/>
      <c r="K40" s="192"/>
      <c r="L40" s="3159"/>
      <c r="M40" s="220"/>
      <c r="N40" s="3154"/>
      <c r="O40" s="207"/>
      <c r="P40" s="207"/>
      <c r="Q40" s="207"/>
      <c r="R40" s="3154"/>
      <c r="S40" s="3155"/>
      <c r="T40" s="3471" t="s">
        <v>2942</v>
      </c>
      <c r="U40" s="3472"/>
      <c r="V40" s="2669"/>
      <c r="W40" s="2669"/>
      <c r="X40" s="2678" t="s">
        <v>2944</v>
      </c>
      <c r="Y40" s="3102"/>
      <c r="Z40" s="3102"/>
      <c r="AA40" s="3102"/>
      <c r="AB40" s="3102"/>
      <c r="AC40" s="3102"/>
      <c r="AD40" s="3102"/>
      <c r="AE40" s="3102"/>
      <c r="AF40" s="3102"/>
      <c r="AG40" s="3102"/>
    </row>
    <row r="41" spans="1:33" ht="15.75" customHeight="1" thickTop="1" thickBot="1">
      <c r="A41" s="192"/>
      <c r="B41" s="192"/>
      <c r="C41" s="192"/>
      <c r="D41" s="2078"/>
      <c r="E41" s="2078"/>
      <c r="F41" s="2078"/>
      <c r="G41" s="2078"/>
      <c r="H41" s="192"/>
      <c r="I41" s="192"/>
      <c r="J41" s="192"/>
      <c r="K41" s="192"/>
      <c r="L41" s="3159"/>
      <c r="M41" s="220"/>
      <c r="N41" s="3154"/>
      <c r="O41" s="207"/>
      <c r="P41" s="207"/>
      <c r="Q41" s="207"/>
      <c r="R41" s="3154"/>
      <c r="S41" s="3155"/>
      <c r="T41" s="192"/>
      <c r="U41" s="192"/>
      <c r="V41" s="2078"/>
      <c r="W41" s="2078"/>
      <c r="X41" s="2078"/>
      <c r="Y41" s="3102"/>
      <c r="Z41" s="3102"/>
      <c r="AA41" s="3102"/>
      <c r="AB41" s="3102"/>
      <c r="AC41" s="3102"/>
      <c r="AD41" s="3102"/>
      <c r="AE41" s="3102"/>
      <c r="AF41" s="3102"/>
      <c r="AG41" s="3102"/>
    </row>
    <row r="42" spans="1:33" ht="15.75" customHeight="1" thickTop="1" thickBot="1">
      <c r="A42" s="192"/>
      <c r="B42" s="3461" t="s">
        <v>2945</v>
      </c>
      <c r="C42" s="3462"/>
      <c r="D42" s="2078"/>
      <c r="E42" s="2078"/>
      <c r="F42" s="2078"/>
      <c r="G42" s="2078"/>
      <c r="H42" s="385"/>
      <c r="I42" s="171"/>
      <c r="J42" s="192"/>
      <c r="K42" s="192"/>
      <c r="L42" s="3159"/>
      <c r="M42" s="220"/>
      <c r="N42" s="3154"/>
      <c r="O42" s="207"/>
      <c r="P42" s="207"/>
      <c r="Q42" s="207"/>
      <c r="R42" s="3154"/>
      <c r="S42" s="3155"/>
      <c r="T42" s="3352" t="s">
        <v>2945</v>
      </c>
      <c r="U42" s="3463"/>
      <c r="V42" s="2078"/>
      <c r="W42" s="2078"/>
      <c r="X42" s="2078"/>
      <c r="Y42" s="3125"/>
      <c r="Z42" s="3125"/>
      <c r="AA42" s="3125"/>
      <c r="AB42" s="3102"/>
      <c r="AC42" s="3102"/>
      <c r="AD42" s="3102"/>
      <c r="AE42" s="3102"/>
      <c r="AF42" s="3102"/>
      <c r="AG42" s="3102"/>
    </row>
    <row r="43" spans="1:33" ht="30" customHeight="1" thickTop="1" thickBot="1">
      <c r="A43" s="2394" t="s">
        <v>686</v>
      </c>
      <c r="B43" s="3464" t="s">
        <v>2946</v>
      </c>
      <c r="C43" s="3464"/>
      <c r="D43" s="538"/>
      <c r="E43" s="538"/>
      <c r="F43" s="583">
        <v>9.5809999999999995</v>
      </c>
      <c r="G43" s="1542"/>
      <c r="H43" s="217" t="s">
        <v>2947</v>
      </c>
      <c r="I43" s="192"/>
      <c r="J43" s="219"/>
      <c r="K43" s="192"/>
      <c r="L43" s="3159"/>
      <c r="M43" s="220">
        <f>IF( SUM( O43:Q43 ) = 0, 0, $O$5 )</f>
        <v>0</v>
      </c>
      <c r="N43" s="3154"/>
      <c r="O43" s="207"/>
      <c r="P43" s="207"/>
      <c r="Q43" s="221">
        <f xml:space="preserve"> IF( ISNUMBER(F43 ), 0, 1 )</f>
        <v>0</v>
      </c>
      <c r="R43" s="3154"/>
      <c r="S43" s="3155"/>
      <c r="T43" s="3465" t="s">
        <v>2946</v>
      </c>
      <c r="U43" s="3466"/>
      <c r="V43" s="2666"/>
      <c r="W43" s="2666"/>
      <c r="X43" s="2682" t="s">
        <v>2948</v>
      </c>
      <c r="Y43" s="3102"/>
      <c r="Z43" s="3102"/>
      <c r="AA43" s="3102"/>
      <c r="AB43" s="3102"/>
      <c r="AC43" s="3102"/>
      <c r="AD43" s="3102"/>
      <c r="AE43" s="3102"/>
      <c r="AF43" s="3102"/>
      <c r="AG43" s="3102"/>
    </row>
    <row r="44" spans="1:33" ht="30" customHeight="1" thickTop="1" thickBot="1">
      <c r="A44" s="192"/>
      <c r="B44" s="3470" t="s">
        <v>2949</v>
      </c>
      <c r="C44" s="3470"/>
      <c r="D44" s="328"/>
      <c r="E44" s="328"/>
      <c r="F44" s="584">
        <v>25.413</v>
      </c>
      <c r="G44" s="1542"/>
      <c r="H44" s="284" t="s">
        <v>2950</v>
      </c>
      <c r="I44" s="192"/>
      <c r="J44" s="238"/>
      <c r="K44" s="192"/>
      <c r="L44" s="3159"/>
      <c r="M44" s="220">
        <f>IF( SUM( O44:Q44 ) = 0, 0, $O$5 )</f>
        <v>0</v>
      </c>
      <c r="N44" s="3154"/>
      <c r="O44" s="207"/>
      <c r="P44" s="207"/>
      <c r="Q44" s="221">
        <f xml:space="preserve"> IF( ISNUMBER(F44 ), 0, 1 )</f>
        <v>0</v>
      </c>
      <c r="R44" s="3154"/>
      <c r="S44" s="3155"/>
      <c r="T44" s="3471" t="s">
        <v>2949</v>
      </c>
      <c r="U44" s="3472"/>
      <c r="V44" s="2669"/>
      <c r="W44" s="2669"/>
      <c r="X44" s="2682" t="s">
        <v>2951</v>
      </c>
      <c r="Y44" s="3102"/>
      <c r="Z44" s="3102"/>
      <c r="AA44" s="3102"/>
      <c r="AB44" s="3102"/>
      <c r="AC44" s="3102"/>
      <c r="AD44" s="3102"/>
      <c r="AE44" s="3102"/>
      <c r="AF44" s="3102"/>
      <c r="AG44" s="3102"/>
    </row>
    <row r="45" spans="1:33" ht="16" thickTop="1">
      <c r="A45" s="192"/>
      <c r="B45" s="192"/>
      <c r="C45" s="192"/>
      <c r="D45" s="192"/>
      <c r="E45" s="192"/>
      <c r="F45" s="192"/>
      <c r="G45" s="192"/>
      <c r="H45" s="192"/>
      <c r="I45" s="192"/>
      <c r="J45" s="192"/>
      <c r="K45" s="192"/>
      <c r="L45" s="3159"/>
      <c r="M45" s="220"/>
      <c r="N45" s="3154"/>
      <c r="O45" s="207"/>
      <c r="P45" s="207"/>
      <c r="Q45" s="207"/>
      <c r="R45" s="3154"/>
      <c r="S45" s="3155"/>
      <c r="T45" s="3102"/>
      <c r="U45" s="3102"/>
      <c r="V45" s="3102"/>
      <c r="W45" s="3102"/>
      <c r="X45" s="3102"/>
      <c r="Y45" s="3102"/>
      <c r="Z45" s="3102"/>
      <c r="AA45" s="3102"/>
      <c r="AB45" s="3102"/>
      <c r="AC45" s="3102"/>
      <c r="AD45" s="3102"/>
      <c r="AE45" s="3102"/>
      <c r="AF45" s="3102"/>
      <c r="AG45" s="3102"/>
    </row>
    <row r="46" spans="1:33" ht="15.75" customHeight="1">
      <c r="A46" s="2393" t="s">
        <v>680</v>
      </c>
      <c r="B46" s="2859" t="s">
        <v>2952</v>
      </c>
      <c r="C46" s="2860"/>
      <c r="D46" s="192"/>
      <c r="E46" s="192"/>
      <c r="F46" s="192"/>
      <c r="G46" s="192"/>
      <c r="H46" s="192"/>
      <c r="I46" s="192"/>
      <c r="J46" s="192"/>
      <c r="K46" s="192"/>
      <c r="L46" s="3159"/>
      <c r="M46" s="220"/>
      <c r="N46" s="3154"/>
      <c r="O46" s="3125"/>
      <c r="P46" s="3156"/>
      <c r="Q46" s="3125"/>
      <c r="R46" s="3154"/>
      <c r="S46" s="3155"/>
      <c r="T46" s="192"/>
      <c r="U46" s="192"/>
      <c r="V46" s="192"/>
      <c r="W46" s="192"/>
      <c r="X46" s="192"/>
      <c r="Y46" s="3102"/>
      <c r="Z46" s="3102"/>
      <c r="AA46" s="3102"/>
      <c r="AB46" s="3102"/>
      <c r="AC46" s="3102"/>
      <c r="AD46" s="3102"/>
      <c r="AE46" s="3102"/>
      <c r="AF46" s="3102"/>
      <c r="AG46" s="3102"/>
    </row>
    <row r="47" spans="1:33" customFormat="1" ht="15.75" customHeight="1" thickBot="1">
      <c r="L47" s="3159"/>
      <c r="M47" s="220"/>
      <c r="N47" s="3154"/>
      <c r="R47" s="3154"/>
      <c r="S47" s="3155"/>
    </row>
    <row r="48" spans="1:33" ht="15.75" customHeight="1">
      <c r="A48" s="192"/>
      <c r="B48" s="3461" t="s">
        <v>2953</v>
      </c>
      <c r="C48" s="3462"/>
      <c r="D48" s="2078"/>
      <c r="E48" s="2078"/>
      <c r="F48" s="2078"/>
      <c r="G48" s="2078"/>
      <c r="H48" s="385"/>
      <c r="I48" s="171"/>
      <c r="J48" s="192"/>
      <c r="K48" s="192"/>
      <c r="L48" s="3159"/>
      <c r="M48" s="220"/>
      <c r="N48" s="3154"/>
      <c r="O48" s="207"/>
      <c r="P48" s="207"/>
      <c r="Q48" s="207"/>
      <c r="R48" s="3154"/>
      <c r="S48" s="3155"/>
      <c r="T48" s="3352" t="s">
        <v>2953</v>
      </c>
      <c r="U48" s="3463"/>
      <c r="V48" s="2078"/>
      <c r="W48" s="2078"/>
      <c r="X48" s="2078"/>
      <c r="Y48" s="3125"/>
      <c r="Z48" s="3125"/>
      <c r="AA48" s="3125"/>
      <c r="AB48" s="3102"/>
      <c r="AC48" s="3102"/>
      <c r="AD48" s="3102"/>
      <c r="AE48" s="3102"/>
      <c r="AF48" s="3102"/>
      <c r="AG48" s="3102"/>
    </row>
    <row r="49" spans="1:33" ht="15.5">
      <c r="A49" s="2394" t="s">
        <v>686</v>
      </c>
      <c r="B49" s="3482" t="s">
        <v>2954</v>
      </c>
      <c r="C49" s="3483"/>
      <c r="D49" s="538"/>
      <c r="E49" s="2990">
        <v>26.853999999999999</v>
      </c>
      <c r="F49" s="2296"/>
      <c r="G49" s="292"/>
      <c r="H49" s="217" t="s">
        <v>2955</v>
      </c>
      <c r="I49" s="192"/>
      <c r="J49" s="219"/>
      <c r="K49" s="192"/>
      <c r="L49" s="3159"/>
      <c r="M49" s="220" t="str">
        <f>IF( SUM( O49:Q49 ) = 0, 0, $O$5 )</f>
        <v>Please complete all cells in row</v>
      </c>
      <c r="N49" s="3154"/>
      <c r="O49" s="207"/>
      <c r="P49" s="207"/>
      <c r="Q49" s="221">
        <f xml:space="preserve"> IF( ISNUMBER(F49 ), 0, 1 )</f>
        <v>1</v>
      </c>
      <c r="R49" s="3154"/>
      <c r="S49" s="3155"/>
      <c r="T49" s="3465" t="s">
        <v>2954</v>
      </c>
      <c r="U49" s="3466"/>
      <c r="V49" s="2666"/>
      <c r="W49" s="2482" t="s">
        <v>2956</v>
      </c>
      <c r="X49" s="2667"/>
      <c r="Y49" s="3102"/>
      <c r="Z49" s="3102"/>
      <c r="AA49" s="3102"/>
      <c r="AB49" s="3102"/>
      <c r="AC49" s="3102"/>
      <c r="AD49" s="3102"/>
      <c r="AE49" s="3102"/>
      <c r="AF49" s="3102"/>
      <c r="AG49" s="3102"/>
    </row>
    <row r="50" spans="1:33" ht="15.5">
      <c r="A50" s="192"/>
      <c r="B50" s="3484" t="s">
        <v>2957</v>
      </c>
      <c r="C50" s="3485"/>
      <c r="D50" s="606">
        <v>8.9097550975383459</v>
      </c>
      <c r="E50" s="2962"/>
      <c r="F50" s="2080"/>
      <c r="G50" s="292"/>
      <c r="H50" s="226" t="s">
        <v>2958</v>
      </c>
      <c r="I50" s="192"/>
      <c r="J50" s="227"/>
      <c r="K50" s="192"/>
      <c r="L50" s="3159"/>
      <c r="M50" s="220" t="str">
        <f>IF( SUM( O50:Q50 ) = 0, 0, $O$5 )</f>
        <v>Please complete all cells in row</v>
      </c>
      <c r="N50" s="3154"/>
      <c r="O50" s="207"/>
      <c r="P50" s="207"/>
      <c r="Q50" s="221">
        <f xml:space="preserve"> IF( ISNUMBER(F50 ), 0, 1 )</f>
        <v>1</v>
      </c>
      <c r="R50" s="3154"/>
      <c r="S50" s="3155"/>
      <c r="T50" s="3468" t="s">
        <v>2957</v>
      </c>
      <c r="U50" s="3469"/>
      <c r="V50" s="2481" t="s">
        <v>2959</v>
      </c>
      <c r="W50" s="2665"/>
      <c r="X50" s="2668"/>
      <c r="Y50" s="3102"/>
      <c r="Z50" s="3102"/>
      <c r="AA50" s="3102"/>
      <c r="AB50" s="3102"/>
      <c r="AC50" s="3102"/>
      <c r="AD50" s="3102"/>
      <c r="AE50" s="3102"/>
      <c r="AF50" s="3102"/>
      <c r="AG50" s="3102"/>
    </row>
    <row r="51" spans="1:33" ht="15.5">
      <c r="A51" s="2394" t="s">
        <v>784</v>
      </c>
      <c r="B51" s="3480" t="s">
        <v>2960</v>
      </c>
      <c r="C51" s="3481"/>
      <c r="D51" s="328"/>
      <c r="E51" s="328"/>
      <c r="F51" s="235">
        <f>IFERROR(IF(OR(D50=0,E49=0),0,D50/(E49/1000)),0)</f>
        <v>331.7850263475961</v>
      </c>
      <c r="G51" s="292"/>
      <c r="H51" s="284" t="s">
        <v>2961</v>
      </c>
      <c r="I51" s="192"/>
      <c r="J51" s="238"/>
      <c r="K51" s="192"/>
      <c r="L51" s="3159"/>
      <c r="M51" s="220" t="str">
        <f>IF( SUM( O51:Q51 ) = 0, 0, $O$5 )</f>
        <v>Please complete all cells in row</v>
      </c>
      <c r="N51" s="3154"/>
      <c r="O51" s="207"/>
      <c r="P51" s="207"/>
      <c r="Q51" s="221">
        <f xml:space="preserve"> IF( ISNUMBER(#REF! ), 0, 1 )</f>
        <v>1</v>
      </c>
      <c r="R51" s="3154"/>
      <c r="S51" s="3155"/>
      <c r="T51" s="3471" t="s">
        <v>2957</v>
      </c>
      <c r="U51" s="3472"/>
      <c r="V51" s="2669"/>
      <c r="W51" s="2669"/>
      <c r="X51" s="2678" t="s">
        <v>2962</v>
      </c>
      <c r="Y51" s="3102"/>
      <c r="Z51" s="3102"/>
      <c r="AA51" s="3102"/>
      <c r="AB51" s="3102"/>
      <c r="AC51" s="3102"/>
      <c r="AD51" s="3102"/>
      <c r="AE51" s="3102"/>
      <c r="AF51" s="3102"/>
      <c r="AG51" s="3102"/>
    </row>
    <row r="52" spans="1:33" ht="15.5">
      <c r="A52" s="192"/>
      <c r="B52" s="192"/>
      <c r="C52" s="192"/>
      <c r="D52" s="192"/>
      <c r="E52" s="192"/>
      <c r="F52" s="192"/>
      <c r="G52" s="192"/>
      <c r="H52" s="192"/>
      <c r="I52" s="192"/>
      <c r="J52" s="192"/>
      <c r="K52" s="192"/>
      <c r="L52" s="3159"/>
      <c r="M52" s="220"/>
      <c r="N52" s="3154"/>
      <c r="O52" s="207"/>
      <c r="P52" s="207"/>
      <c r="Q52" s="207"/>
      <c r="R52" s="3155"/>
      <c r="S52" s="3155"/>
      <c r="T52" s="3102"/>
      <c r="U52" s="3102"/>
      <c r="V52" s="3102"/>
      <c r="W52" s="3102"/>
      <c r="X52" s="3102"/>
      <c r="Y52" s="2399" t="s">
        <v>827</v>
      </c>
      <c r="Z52" s="3102"/>
      <c r="AA52" s="3102"/>
      <c r="AB52" s="3102"/>
      <c r="AC52" s="3102"/>
      <c r="AD52" s="3102"/>
      <c r="AE52" s="3102"/>
      <c r="AF52" s="3102"/>
      <c r="AG52" s="3102"/>
    </row>
    <row r="53" spans="1:33">
      <c r="G53"/>
      <c r="K53" s="2861" t="s">
        <v>826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7"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F43:G44 F49:G51 D35:D37" xr:uid="{808C2BE5-98E2-49B8-994D-23D9F15B7AE6}">
      <formula1>ISNUMBER(D35)</formula1>
    </dataValidation>
  </dataValidations>
  <pageMargins left="0.7" right="0.7" top="0.75" bottom="0.75" header="0.3" footer="0.3"/>
  <pageSetup paperSize="8"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topLeftCell="B1" workbookViewId="0"/>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16406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91406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15"/>
      <c r="B1" s="3319" t="s">
        <v>2963</v>
      </c>
      <c r="C1" s="3319"/>
      <c r="D1" s="3319"/>
      <c r="E1" s="3319"/>
      <c r="F1" s="3319"/>
      <c r="G1" s="3319"/>
      <c r="H1" s="3319"/>
      <c r="I1" s="3319"/>
      <c r="J1" s="3319"/>
      <c r="K1" s="446"/>
      <c r="L1" s="3319"/>
      <c r="M1" s="3319"/>
      <c r="N1" s="3319"/>
      <c r="O1" s="315"/>
      <c r="P1" s="315"/>
      <c r="Q1" s="315"/>
      <c r="R1" s="271"/>
      <c r="S1" s="3156"/>
      <c r="T1" s="3160"/>
      <c r="U1" s="3155"/>
      <c r="V1" s="3155"/>
      <c r="W1" s="3155"/>
      <c r="X1" s="3155"/>
      <c r="Y1" s="3155"/>
      <c r="Z1" s="3155"/>
      <c r="AA1" s="3155"/>
      <c r="AB1" s="3160"/>
      <c r="AC1" s="315"/>
      <c r="AD1" s="3319" t="s">
        <v>667</v>
      </c>
      <c r="AE1" s="3319"/>
      <c r="AF1" s="3319"/>
      <c r="AG1" s="3319"/>
      <c r="AH1" s="3319"/>
      <c r="AI1" s="3319"/>
      <c r="AJ1" s="3319"/>
      <c r="AK1" s="3319"/>
      <c r="AL1" s="3319"/>
      <c r="AM1" s="315"/>
      <c r="AN1" s="315"/>
      <c r="AO1" s="315"/>
    </row>
    <row r="2" spans="1:41" s="7" customFormat="1" ht="30" customHeight="1">
      <c r="A2" s="315"/>
      <c r="B2" s="3319" t="str">
        <f>SelectCompany!B4</f>
        <v>Thames Water</v>
      </c>
      <c r="C2" s="3319"/>
      <c r="D2" s="3319"/>
      <c r="E2" s="3319"/>
      <c r="F2" s="3319"/>
      <c r="G2" s="3319"/>
      <c r="H2" s="3319"/>
      <c r="I2" s="3319"/>
      <c r="J2" s="3319"/>
      <c r="K2" s="446"/>
      <c r="L2" s="418"/>
      <c r="M2" s="418"/>
      <c r="N2" s="418"/>
      <c r="O2" s="315"/>
      <c r="P2" s="315"/>
      <c r="Q2" s="315"/>
      <c r="R2" s="271"/>
      <c r="S2" s="3156"/>
      <c r="T2" s="3160"/>
      <c r="U2" s="3155"/>
      <c r="V2" s="3155"/>
      <c r="W2" s="3155"/>
      <c r="X2" s="3155"/>
      <c r="Y2" s="3155"/>
      <c r="Z2" s="3155"/>
      <c r="AA2" s="3155"/>
      <c r="AB2" s="3160"/>
      <c r="AC2" s="315"/>
      <c r="AD2" s="3319"/>
      <c r="AE2" s="3319"/>
      <c r="AF2" s="3319"/>
      <c r="AG2" s="3319"/>
      <c r="AH2" s="3319"/>
      <c r="AI2" s="3319"/>
      <c r="AJ2" s="3319"/>
      <c r="AK2" s="3319"/>
      <c r="AL2" s="3319"/>
      <c r="AM2" s="315"/>
      <c r="AN2" s="315"/>
      <c r="AO2" s="315"/>
    </row>
    <row r="3" spans="1:41" s="3" customFormat="1" ht="27" customHeight="1">
      <c r="A3" s="171"/>
      <c r="B3" s="3320" t="s">
        <v>2964</v>
      </c>
      <c r="C3" s="3321"/>
      <c r="D3" s="3321"/>
      <c r="E3" s="3321"/>
      <c r="F3" s="3321"/>
      <c r="G3" s="3321"/>
      <c r="H3" s="3321"/>
      <c r="I3" s="3321"/>
      <c r="J3" s="3321"/>
      <c r="K3" s="3321"/>
      <c r="L3" s="3321"/>
      <c r="M3" s="3321"/>
      <c r="N3" s="3321"/>
      <c r="O3" s="3321"/>
      <c r="P3" s="3321"/>
      <c r="Q3" s="171"/>
      <c r="R3" s="273"/>
      <c r="S3" s="202" t="s">
        <v>669</v>
      </c>
      <c r="T3" s="3160"/>
      <c r="U3" s="3155"/>
      <c r="V3" s="3155"/>
      <c r="W3" s="3155"/>
      <c r="X3" s="3155"/>
      <c r="Y3" s="3155"/>
      <c r="Z3" s="3155"/>
      <c r="AA3" s="3155"/>
      <c r="AB3" s="3160"/>
      <c r="AC3" s="171"/>
      <c r="AD3" s="3320" t="s">
        <v>2964</v>
      </c>
      <c r="AE3" s="3321"/>
      <c r="AF3" s="3321"/>
      <c r="AG3" s="3321"/>
      <c r="AH3" s="3321"/>
      <c r="AI3" s="3321"/>
      <c r="AJ3" s="3321"/>
      <c r="AK3" s="3321"/>
      <c r="AL3" s="3321"/>
      <c r="AM3" s="171"/>
      <c r="AN3" s="171"/>
      <c r="AO3" s="171"/>
    </row>
    <row r="4" spans="1:41" s="3" customFormat="1" ht="15" customHeight="1" thickBot="1">
      <c r="A4" s="171"/>
      <c r="B4" s="419"/>
      <c r="C4" s="419"/>
      <c r="D4" s="419"/>
      <c r="E4" s="419"/>
      <c r="F4" s="419"/>
      <c r="G4" s="419"/>
      <c r="H4" s="419"/>
      <c r="I4" s="419"/>
      <c r="J4" s="419"/>
      <c r="K4" s="419"/>
      <c r="L4" s="419"/>
      <c r="M4" s="81"/>
      <c r="N4" s="450"/>
      <c r="O4" s="171"/>
      <c r="P4" s="171"/>
      <c r="Q4" s="171"/>
      <c r="R4" s="3159"/>
      <c r="S4" s="3156"/>
      <c r="T4" s="3160"/>
      <c r="U4" s="3326" t="s">
        <v>670</v>
      </c>
      <c r="V4" s="3326"/>
      <c r="W4" s="3326"/>
      <c r="X4" s="3326"/>
      <c r="Y4" s="3326"/>
      <c r="Z4" s="3326"/>
      <c r="AA4" s="3326"/>
      <c r="AB4" s="3160"/>
      <c r="AC4" s="171"/>
      <c r="AD4" s="419"/>
      <c r="AE4" s="419"/>
      <c r="AF4" s="419"/>
      <c r="AG4" s="419"/>
      <c r="AH4" s="419"/>
      <c r="AI4" s="419"/>
      <c r="AJ4" s="419"/>
      <c r="AK4" s="419"/>
      <c r="AL4" s="419"/>
      <c r="AM4" s="171"/>
      <c r="AN4" s="171"/>
      <c r="AO4" s="171"/>
    </row>
    <row r="5" spans="1:41" ht="32" thickTop="1" thickBot="1">
      <c r="A5" s="2248" t="s">
        <v>680</v>
      </c>
      <c r="B5" s="2975" t="s">
        <v>671</v>
      </c>
      <c r="C5" s="2976" t="s">
        <v>672</v>
      </c>
      <c r="D5" s="2976" t="s">
        <v>673</v>
      </c>
      <c r="E5" s="451" t="s">
        <v>2010</v>
      </c>
      <c r="F5" s="607" t="s">
        <v>2011</v>
      </c>
      <c r="G5" s="451" t="s">
        <v>2012</v>
      </c>
      <c r="H5" s="451" t="s">
        <v>1605</v>
      </c>
      <c r="I5" s="451" t="s">
        <v>1606</v>
      </c>
      <c r="J5" s="451" t="s">
        <v>1607</v>
      </c>
      <c r="K5" s="451" t="s">
        <v>1608</v>
      </c>
      <c r="L5" s="572" t="s">
        <v>902</v>
      </c>
      <c r="M5" s="81"/>
      <c r="N5" s="454" t="s">
        <v>677</v>
      </c>
      <c r="O5" s="171"/>
      <c r="P5" s="2952" t="s">
        <v>2425</v>
      </c>
      <c r="Q5" s="171"/>
      <c r="R5" s="3159"/>
      <c r="S5" s="3156"/>
      <c r="T5" s="3160"/>
      <c r="U5" s="206" t="s">
        <v>679</v>
      </c>
      <c r="V5" s="207"/>
      <c r="W5" s="207"/>
      <c r="X5" s="207"/>
      <c r="Y5" s="207"/>
      <c r="Z5" s="207"/>
      <c r="AA5" s="207"/>
      <c r="AB5" s="3160"/>
      <c r="AC5" s="3125"/>
      <c r="AD5" s="2975" t="s">
        <v>671</v>
      </c>
      <c r="AE5" s="451" t="s">
        <v>2012</v>
      </c>
      <c r="AF5" s="607" t="s">
        <v>1605</v>
      </c>
      <c r="AG5" s="451" t="s">
        <v>1606</v>
      </c>
      <c r="AH5" s="451" t="s">
        <v>1607</v>
      </c>
      <c r="AI5" s="451" t="s">
        <v>1608</v>
      </c>
      <c r="AJ5" s="451" t="s">
        <v>2965</v>
      </c>
      <c r="AK5" s="451" t="s">
        <v>1610</v>
      </c>
      <c r="AL5" s="572" t="s">
        <v>902</v>
      </c>
      <c r="AM5" s="3125"/>
      <c r="AN5" s="3125"/>
      <c r="AO5" s="3125"/>
    </row>
    <row r="6" spans="1:41" ht="15.75" customHeight="1" thickTop="1" thickBot="1">
      <c r="A6" s="2394" t="s">
        <v>684</v>
      </c>
      <c r="C6" s="81"/>
      <c r="D6" s="81"/>
      <c r="E6" s="573"/>
      <c r="F6" s="573"/>
      <c r="G6" s="573"/>
      <c r="H6" s="573"/>
      <c r="I6" s="573"/>
      <c r="J6" s="573"/>
      <c r="K6" s="573"/>
      <c r="L6" s="573"/>
      <c r="M6" s="81"/>
      <c r="N6" s="423"/>
      <c r="O6" s="171"/>
      <c r="P6" s="171"/>
      <c r="Q6" s="171"/>
      <c r="R6" s="3159"/>
      <c r="S6" s="3156"/>
      <c r="T6" s="3160"/>
      <c r="U6" s="3125"/>
      <c r="V6" s="3125"/>
      <c r="W6" s="3125"/>
      <c r="X6" s="3125"/>
      <c r="Y6" s="3125"/>
      <c r="Z6" s="3125"/>
      <c r="AA6" s="3125"/>
      <c r="AB6" s="3160"/>
      <c r="AC6" s="3125"/>
      <c r="AD6" s="81"/>
      <c r="AE6" s="2856" t="s">
        <v>831</v>
      </c>
      <c r="AF6" s="573"/>
      <c r="AG6" s="573"/>
      <c r="AH6" s="573"/>
      <c r="AI6" s="573"/>
      <c r="AJ6" s="573"/>
      <c r="AK6" s="573"/>
      <c r="AL6" s="573"/>
      <c r="AM6" s="3125"/>
      <c r="AN6" s="3125"/>
      <c r="AO6" s="3125"/>
    </row>
    <row r="7" spans="1:41" ht="15.75" customHeight="1" thickTop="1" thickBot="1">
      <c r="A7" s="171"/>
      <c r="B7" s="319" t="s">
        <v>2013</v>
      </c>
      <c r="C7" s="320"/>
      <c r="D7" s="320"/>
      <c r="E7" s="81"/>
      <c r="F7" s="81"/>
      <c r="G7" s="81"/>
      <c r="H7" s="81"/>
      <c r="I7" s="81"/>
      <c r="J7" s="81"/>
      <c r="K7" s="81"/>
      <c r="L7" s="81"/>
      <c r="M7" s="81"/>
      <c r="N7" s="81"/>
      <c r="O7" s="171"/>
      <c r="P7" s="171"/>
      <c r="Q7" s="171"/>
      <c r="R7" s="3159"/>
      <c r="S7" s="3156"/>
      <c r="T7" s="3160"/>
      <c r="U7" s="3156"/>
      <c r="V7" s="3156"/>
      <c r="W7" s="3156"/>
      <c r="X7" s="3156"/>
      <c r="Y7" s="3156"/>
      <c r="Z7" s="3156"/>
      <c r="AA7" s="3156"/>
      <c r="AB7" s="3160"/>
      <c r="AC7" s="3125"/>
      <c r="AD7" s="319" t="s">
        <v>2013</v>
      </c>
      <c r="AE7" s="81"/>
      <c r="AF7" s="81"/>
      <c r="AG7" s="81"/>
      <c r="AH7" s="81"/>
      <c r="AI7" s="81"/>
      <c r="AJ7" s="81"/>
      <c r="AK7" s="81"/>
      <c r="AL7" s="81"/>
      <c r="AM7" s="3125"/>
      <c r="AN7" s="3125"/>
      <c r="AO7" s="3125"/>
    </row>
    <row r="8" spans="1:41" ht="15.75" customHeight="1" thickTop="1">
      <c r="A8" s="2394" t="s">
        <v>686</v>
      </c>
      <c r="B8" s="2919" t="s">
        <v>2014</v>
      </c>
      <c r="C8" s="213" t="s">
        <v>688</v>
      </c>
      <c r="D8" s="213">
        <v>3</v>
      </c>
      <c r="E8" s="214">
        <v>188.291</v>
      </c>
      <c r="F8" s="214">
        <v>0</v>
      </c>
      <c r="G8" s="214">
        <v>2.3130000000000002</v>
      </c>
      <c r="H8" s="214">
        <v>64.432000000000002</v>
      </c>
      <c r="I8" s="214">
        <v>322.62299999999999</v>
      </c>
      <c r="J8" s="214">
        <v>5.1829999999999998</v>
      </c>
      <c r="K8" s="214">
        <v>0</v>
      </c>
      <c r="L8" s="216">
        <f t="shared" ref="L8:L13" si="0">IFERROR(SUM(E8:K8),0)</f>
        <v>582.84199999999998</v>
      </c>
      <c r="M8" s="81"/>
      <c r="N8" s="2060" t="s">
        <v>2966</v>
      </c>
      <c r="O8" s="171"/>
      <c r="P8" s="219"/>
      <c r="Q8" s="171"/>
      <c r="R8" s="3159"/>
      <c r="S8" s="220">
        <f>IF( SUM( U8:AA8 ) = 0, 0, $U$5 )</f>
        <v>0</v>
      </c>
      <c r="T8" s="3160"/>
      <c r="U8" s="221">
        <f xml:space="preserve"> IF( ISNUMBER( E8 ), 0, 1 )</f>
        <v>0</v>
      </c>
      <c r="V8" s="221">
        <f t="shared" ref="V8:V12" si="1" xml:space="preserve"> IF( ISNUMBER( F8 ), 0, 1 )</f>
        <v>0</v>
      </c>
      <c r="W8" s="221">
        <f t="shared" ref="W8:W12" si="2" xml:space="preserve"> IF( ISNUMBER( G8 ), 0, 1 )</f>
        <v>0</v>
      </c>
      <c r="X8" s="221">
        <f t="shared" ref="X8:X12" si="3" xml:space="preserve"> IF( ISNUMBER( H8 ), 0, 1 )</f>
        <v>0</v>
      </c>
      <c r="Y8" s="221">
        <f t="shared" ref="Y8:Y12" si="4" xml:space="preserve"> IF( ISNUMBER( I8 ), 0, 1 )</f>
        <v>0</v>
      </c>
      <c r="Z8" s="221">
        <f t="shared" ref="Z8:AA12" si="5" xml:space="preserve"> IF( ISNUMBER( J8 ), 0, 1 )</f>
        <v>0</v>
      </c>
      <c r="AA8" s="221">
        <f t="shared" si="5"/>
        <v>0</v>
      </c>
      <c r="AB8" s="3160"/>
      <c r="AC8" s="3125"/>
      <c r="AD8" s="2919" t="s">
        <v>2014</v>
      </c>
      <c r="AE8" s="214" t="s">
        <v>2967</v>
      </c>
      <c r="AF8" s="214" t="s">
        <v>2968</v>
      </c>
      <c r="AG8" s="214" t="s">
        <v>2969</v>
      </c>
      <c r="AH8" s="214" t="s">
        <v>2970</v>
      </c>
      <c r="AI8" s="214" t="s">
        <v>2971</v>
      </c>
      <c r="AJ8" s="214" t="s">
        <v>2972</v>
      </c>
      <c r="AK8" s="214" t="s">
        <v>2973</v>
      </c>
      <c r="AL8" s="216" t="s">
        <v>2974</v>
      </c>
      <c r="AM8" s="3125"/>
      <c r="AN8" s="3125"/>
      <c r="AO8" s="3125"/>
    </row>
    <row r="9" spans="1:41" ht="15.75" customHeight="1">
      <c r="A9" s="171"/>
      <c r="B9" s="2917" t="s">
        <v>2024</v>
      </c>
      <c r="C9" s="222" t="s">
        <v>688</v>
      </c>
      <c r="D9" s="222">
        <v>3</v>
      </c>
      <c r="E9" s="223">
        <v>-6.0670000000000002</v>
      </c>
      <c r="F9" s="223">
        <v>0</v>
      </c>
      <c r="G9" s="223">
        <v>-2E-3</v>
      </c>
      <c r="H9" s="223">
        <v>-6.4000000000000001E-2</v>
      </c>
      <c r="I9" s="223">
        <v>-2.7480000000000002</v>
      </c>
      <c r="J9" s="223">
        <v>-2.4260000000000002</v>
      </c>
      <c r="K9" s="223">
        <v>0</v>
      </c>
      <c r="L9" s="225">
        <f t="shared" si="0"/>
        <v>-11.307</v>
      </c>
      <c r="M9" s="81"/>
      <c r="N9" s="2061" t="s">
        <v>2975</v>
      </c>
      <c r="O9" s="171"/>
      <c r="P9" s="227"/>
      <c r="Q9" s="171"/>
      <c r="R9" s="3161"/>
      <c r="S9" s="220">
        <f t="shared" ref="S9:S12" si="6">IF( SUM( U9:AA9 ) = 0, 0, $U$5 )</f>
        <v>0</v>
      </c>
      <c r="T9" s="3160"/>
      <c r="U9" s="221">
        <f t="shared" ref="U9:U12" si="7" xml:space="preserve"> IF( ISNUMBER( E9 ), 0, 1 )</f>
        <v>0</v>
      </c>
      <c r="V9" s="221">
        <f t="shared" si="1"/>
        <v>0</v>
      </c>
      <c r="W9" s="221">
        <f t="shared" si="2"/>
        <v>0</v>
      </c>
      <c r="X9" s="221">
        <f t="shared" si="3"/>
        <v>0</v>
      </c>
      <c r="Y9" s="221">
        <f t="shared" si="4"/>
        <v>0</v>
      </c>
      <c r="Z9" s="221">
        <f t="shared" si="5"/>
        <v>0</v>
      </c>
      <c r="AA9" s="221">
        <f t="shared" si="5"/>
        <v>0</v>
      </c>
      <c r="AB9" s="3160"/>
      <c r="AC9" s="3125"/>
      <c r="AD9" s="2917" t="s">
        <v>2024</v>
      </c>
      <c r="AE9" s="223" t="s">
        <v>2976</v>
      </c>
      <c r="AF9" s="223" t="s">
        <v>2977</v>
      </c>
      <c r="AG9" s="223" t="s">
        <v>2978</v>
      </c>
      <c r="AH9" s="223" t="s">
        <v>2979</v>
      </c>
      <c r="AI9" s="223" t="s">
        <v>2980</v>
      </c>
      <c r="AJ9" s="223" t="s">
        <v>2981</v>
      </c>
      <c r="AK9" s="223" t="s">
        <v>2982</v>
      </c>
      <c r="AL9" s="225" t="s">
        <v>2983</v>
      </c>
      <c r="AM9" s="3125"/>
      <c r="AN9" s="3125"/>
      <c r="AO9" s="3125"/>
    </row>
    <row r="10" spans="1:41" ht="15.75" customHeight="1">
      <c r="A10" s="171"/>
      <c r="B10" s="2917" t="s">
        <v>2034</v>
      </c>
      <c r="C10" s="222" t="s">
        <v>688</v>
      </c>
      <c r="D10" s="222">
        <v>3</v>
      </c>
      <c r="E10" s="223">
        <v>10.002000000000001</v>
      </c>
      <c r="F10" s="223">
        <v>0</v>
      </c>
      <c r="G10" s="223">
        <v>0.121</v>
      </c>
      <c r="H10" s="223">
        <v>4.298</v>
      </c>
      <c r="I10" s="223">
        <v>20.332999999999998</v>
      </c>
      <c r="J10" s="223">
        <v>7.0110000000000001</v>
      </c>
      <c r="K10" s="223">
        <v>0</v>
      </c>
      <c r="L10" s="225">
        <f t="shared" si="0"/>
        <v>41.765000000000001</v>
      </c>
      <c r="M10" s="81"/>
      <c r="N10" s="2061" t="s">
        <v>2984</v>
      </c>
      <c r="O10" s="171"/>
      <c r="P10" s="227"/>
      <c r="Q10" s="171"/>
      <c r="R10" s="3161"/>
      <c r="S10" s="220">
        <f t="shared" si="6"/>
        <v>0</v>
      </c>
      <c r="T10" s="3160"/>
      <c r="U10" s="221">
        <f t="shared" si="7"/>
        <v>0</v>
      </c>
      <c r="V10" s="221">
        <f t="shared" si="1"/>
        <v>0</v>
      </c>
      <c r="W10" s="221">
        <f t="shared" si="2"/>
        <v>0</v>
      </c>
      <c r="X10" s="221">
        <f t="shared" si="3"/>
        <v>0</v>
      </c>
      <c r="Y10" s="221">
        <f t="shared" si="4"/>
        <v>0</v>
      </c>
      <c r="Z10" s="221">
        <f t="shared" si="5"/>
        <v>0</v>
      </c>
      <c r="AA10" s="221">
        <f t="shared" si="5"/>
        <v>0</v>
      </c>
      <c r="AB10" s="3160"/>
      <c r="AC10" s="3125"/>
      <c r="AD10" s="2917" t="s">
        <v>2034</v>
      </c>
      <c r="AE10" s="223" t="s">
        <v>2985</v>
      </c>
      <c r="AF10" s="223" t="s">
        <v>2986</v>
      </c>
      <c r="AG10" s="223" t="s">
        <v>2987</v>
      </c>
      <c r="AH10" s="223" t="s">
        <v>2988</v>
      </c>
      <c r="AI10" s="223" t="s">
        <v>2989</v>
      </c>
      <c r="AJ10" s="223" t="s">
        <v>2990</v>
      </c>
      <c r="AK10" s="223" t="s">
        <v>2991</v>
      </c>
      <c r="AL10" s="225" t="s">
        <v>2992</v>
      </c>
      <c r="AM10" s="3125"/>
      <c r="AN10" s="3125"/>
      <c r="AO10" s="3125"/>
    </row>
    <row r="11" spans="1:41" ht="15.75" customHeight="1">
      <c r="A11" s="171"/>
      <c r="B11" s="2917" t="s">
        <v>675</v>
      </c>
      <c r="C11" s="222" t="s">
        <v>688</v>
      </c>
      <c r="D11" s="222">
        <v>3</v>
      </c>
      <c r="E11" s="223">
        <v>0</v>
      </c>
      <c r="F11" s="223">
        <v>0</v>
      </c>
      <c r="G11" s="223">
        <v>-0.182</v>
      </c>
      <c r="H11" s="223">
        <v>-0.46</v>
      </c>
      <c r="I11" s="223">
        <v>6.85</v>
      </c>
      <c r="J11" s="223">
        <v>-3.9060000000000001</v>
      </c>
      <c r="K11" s="223">
        <v>0</v>
      </c>
      <c r="L11" s="225">
        <f t="shared" si="0"/>
        <v>2.3019999999999992</v>
      </c>
      <c r="M11" s="81"/>
      <c r="N11" s="2212" t="s">
        <v>2993</v>
      </c>
      <c r="O11" s="171"/>
      <c r="P11" s="227"/>
      <c r="Q11" s="171"/>
      <c r="R11" s="3161"/>
      <c r="S11" s="220">
        <f t="shared" si="6"/>
        <v>0</v>
      </c>
      <c r="T11" s="3160"/>
      <c r="U11" s="221">
        <f t="shared" si="7"/>
        <v>0</v>
      </c>
      <c r="V11" s="221">
        <f t="shared" si="1"/>
        <v>0</v>
      </c>
      <c r="W11" s="221">
        <f t="shared" si="2"/>
        <v>0</v>
      </c>
      <c r="X11" s="221">
        <f t="shared" si="3"/>
        <v>0</v>
      </c>
      <c r="Y11" s="221">
        <f t="shared" si="4"/>
        <v>0</v>
      </c>
      <c r="Z11" s="221">
        <f t="shared" si="5"/>
        <v>0</v>
      </c>
      <c r="AA11" s="221">
        <f t="shared" si="5"/>
        <v>0</v>
      </c>
      <c r="AB11" s="3160"/>
      <c r="AC11" s="3125"/>
      <c r="AD11" s="2917" t="s">
        <v>675</v>
      </c>
      <c r="AE11" s="223" t="s">
        <v>2994</v>
      </c>
      <c r="AF11" s="223" t="s">
        <v>2995</v>
      </c>
      <c r="AG11" s="223" t="s">
        <v>2996</v>
      </c>
      <c r="AH11" s="223" t="s">
        <v>2997</v>
      </c>
      <c r="AI11" s="223" t="s">
        <v>2998</v>
      </c>
      <c r="AJ11" s="223" t="s">
        <v>2999</v>
      </c>
      <c r="AK11" s="223" t="s">
        <v>3000</v>
      </c>
      <c r="AL11" s="225" t="s">
        <v>3001</v>
      </c>
      <c r="AM11" s="3125"/>
      <c r="AN11" s="3125"/>
      <c r="AO11" s="3125"/>
    </row>
    <row r="12" spans="1:41" ht="15.75" customHeight="1">
      <c r="A12" s="171"/>
      <c r="B12" s="2917" t="s">
        <v>2053</v>
      </c>
      <c r="C12" s="222" t="s">
        <v>688</v>
      </c>
      <c r="D12" s="222">
        <v>3</v>
      </c>
      <c r="E12" s="223">
        <v>0</v>
      </c>
      <c r="F12" s="223">
        <v>0</v>
      </c>
      <c r="G12" s="223">
        <v>0</v>
      </c>
      <c r="H12" s="223">
        <v>0</v>
      </c>
      <c r="I12" s="223">
        <v>0</v>
      </c>
      <c r="J12" s="223">
        <v>0</v>
      </c>
      <c r="K12" s="223">
        <v>0</v>
      </c>
      <c r="L12" s="225">
        <f t="shared" si="0"/>
        <v>0</v>
      </c>
      <c r="M12" s="81"/>
      <c r="N12" s="2061" t="s">
        <v>3002</v>
      </c>
      <c r="O12" s="171"/>
      <c r="P12" s="227"/>
      <c r="Q12" s="171"/>
      <c r="R12" s="3161"/>
      <c r="S12" s="220">
        <f t="shared" si="6"/>
        <v>0</v>
      </c>
      <c r="T12" s="3160"/>
      <c r="U12" s="221">
        <f t="shared" si="7"/>
        <v>0</v>
      </c>
      <c r="V12" s="221">
        <f t="shared" si="1"/>
        <v>0</v>
      </c>
      <c r="W12" s="221">
        <f t="shared" si="2"/>
        <v>0</v>
      </c>
      <c r="X12" s="221">
        <f t="shared" si="3"/>
        <v>0</v>
      </c>
      <c r="Y12" s="221">
        <f t="shared" si="4"/>
        <v>0</v>
      </c>
      <c r="Z12" s="221">
        <f t="shared" si="5"/>
        <v>0</v>
      </c>
      <c r="AA12" s="221">
        <f t="shared" si="5"/>
        <v>0</v>
      </c>
      <c r="AB12" s="3160"/>
      <c r="AC12" s="3125"/>
      <c r="AD12" s="2917" t="s">
        <v>2053</v>
      </c>
      <c r="AE12" s="223" t="s">
        <v>3003</v>
      </c>
      <c r="AF12" s="223" t="s">
        <v>3004</v>
      </c>
      <c r="AG12" s="223" t="s">
        <v>3005</v>
      </c>
      <c r="AH12" s="223" t="s">
        <v>3006</v>
      </c>
      <c r="AI12" s="223" t="s">
        <v>3007</v>
      </c>
      <c r="AJ12" s="223" t="s">
        <v>3008</v>
      </c>
      <c r="AK12" s="223" t="s">
        <v>3009</v>
      </c>
      <c r="AL12" s="225" t="s">
        <v>3010</v>
      </c>
      <c r="AM12" s="3125"/>
      <c r="AN12" s="3125"/>
      <c r="AO12" s="3125"/>
    </row>
    <row r="13" spans="1:41" ht="15.75" customHeight="1" thickBot="1">
      <c r="A13" s="2394" t="s">
        <v>784</v>
      </c>
      <c r="B13" s="2930" t="s">
        <v>2063</v>
      </c>
      <c r="C13" s="283" t="s">
        <v>688</v>
      </c>
      <c r="D13" s="283">
        <v>3</v>
      </c>
      <c r="E13" s="234">
        <f t="shared" ref="E13:K13" si="8">IFERROR(SUM(E8:E12),0)</f>
        <v>192.226</v>
      </c>
      <c r="F13" s="234">
        <f t="shared" si="8"/>
        <v>0</v>
      </c>
      <c r="G13" s="234">
        <f t="shared" si="8"/>
        <v>2.2500000000000004</v>
      </c>
      <c r="H13" s="234">
        <f t="shared" si="8"/>
        <v>68.206000000000017</v>
      </c>
      <c r="I13" s="234">
        <f t="shared" si="8"/>
        <v>347.05799999999999</v>
      </c>
      <c r="J13" s="234">
        <f t="shared" si="8"/>
        <v>5.8620000000000001</v>
      </c>
      <c r="K13" s="234">
        <f t="shared" si="8"/>
        <v>0</v>
      </c>
      <c r="L13" s="235">
        <f t="shared" si="0"/>
        <v>615.60199999999998</v>
      </c>
      <c r="M13" s="81"/>
      <c r="N13" s="2059" t="s">
        <v>3011</v>
      </c>
      <c r="O13" s="171"/>
      <c r="P13" s="238"/>
      <c r="Q13" s="171"/>
      <c r="R13" s="3161"/>
      <c r="S13" s="220"/>
      <c r="T13" s="3160"/>
      <c r="U13" s="3156"/>
      <c r="V13" s="3156"/>
      <c r="W13" s="3156"/>
      <c r="X13" s="3156"/>
      <c r="Y13" s="3156"/>
      <c r="Z13" s="3156"/>
      <c r="AA13" s="3156"/>
      <c r="AB13" s="3160"/>
      <c r="AC13" s="3125"/>
      <c r="AD13" s="2930" t="s">
        <v>2063</v>
      </c>
      <c r="AE13" s="234" t="s">
        <v>3012</v>
      </c>
      <c r="AF13" s="234" t="s">
        <v>3013</v>
      </c>
      <c r="AG13" s="234" t="s">
        <v>3014</v>
      </c>
      <c r="AH13" s="234" t="s">
        <v>3015</v>
      </c>
      <c r="AI13" s="234" t="s">
        <v>3016</v>
      </c>
      <c r="AJ13" s="234" t="s">
        <v>3017</v>
      </c>
      <c r="AK13" s="234" t="s">
        <v>3018</v>
      </c>
      <c r="AL13" s="235" t="s">
        <v>3019</v>
      </c>
      <c r="AM13" s="3125"/>
      <c r="AN13" s="3125"/>
      <c r="AO13" s="3125"/>
    </row>
    <row r="14" spans="1:41" ht="15.75" customHeight="1" thickTop="1" thickBot="1">
      <c r="A14" s="171"/>
      <c r="B14" s="458"/>
      <c r="C14" s="458"/>
      <c r="D14" s="458"/>
      <c r="E14" s="243"/>
      <c r="F14" s="243"/>
      <c r="G14" s="243"/>
      <c r="H14" s="243"/>
      <c r="I14" s="243"/>
      <c r="J14" s="243"/>
      <c r="K14" s="243"/>
      <c r="L14" s="243"/>
      <c r="M14" s="81"/>
      <c r="N14" s="450"/>
      <c r="O14" s="171"/>
      <c r="P14" s="171"/>
      <c r="Q14" s="171"/>
      <c r="R14" s="3161"/>
      <c r="S14" s="220"/>
      <c r="T14" s="3160"/>
      <c r="U14" s="3156"/>
      <c r="V14" s="3156"/>
      <c r="W14" s="3156"/>
      <c r="X14" s="3156"/>
      <c r="Y14" s="3156"/>
      <c r="Z14" s="3156"/>
      <c r="AA14" s="3156"/>
      <c r="AB14" s="3160"/>
      <c r="AC14" s="3125"/>
      <c r="AD14" s="458"/>
      <c r="AE14" s="243"/>
      <c r="AF14" s="243"/>
      <c r="AG14" s="243"/>
      <c r="AH14" s="243"/>
      <c r="AI14" s="243"/>
      <c r="AJ14" s="243"/>
      <c r="AK14" s="243"/>
      <c r="AL14" s="243"/>
      <c r="AM14" s="3125"/>
      <c r="AN14" s="3125"/>
      <c r="AO14" s="3125"/>
    </row>
    <row r="15" spans="1:41" ht="15.75" customHeight="1" thickTop="1" thickBot="1">
      <c r="A15" s="171"/>
      <c r="B15" s="319" t="s">
        <v>3020</v>
      </c>
      <c r="C15" s="320"/>
      <c r="D15" s="320"/>
      <c r="E15" s="243"/>
      <c r="F15" s="243"/>
      <c r="G15" s="243"/>
      <c r="H15" s="243"/>
      <c r="I15" s="243"/>
      <c r="J15" s="243"/>
      <c r="K15" s="243"/>
      <c r="L15" s="243"/>
      <c r="M15" s="81"/>
      <c r="N15" s="450"/>
      <c r="O15" s="171"/>
      <c r="P15" s="171"/>
      <c r="Q15" s="171"/>
      <c r="R15" s="3161"/>
      <c r="S15" s="220"/>
      <c r="T15" s="3160"/>
      <c r="U15" s="3156"/>
      <c r="V15" s="3156"/>
      <c r="W15" s="3156"/>
      <c r="X15" s="3156"/>
      <c r="Y15" s="3156"/>
      <c r="Z15" s="3156"/>
      <c r="AA15" s="3156"/>
      <c r="AB15" s="3160"/>
      <c r="AC15" s="3125"/>
      <c r="AD15" s="319" t="s">
        <v>3020</v>
      </c>
      <c r="AE15" s="243"/>
      <c r="AF15" s="243"/>
      <c r="AG15" s="243"/>
      <c r="AH15" s="243"/>
      <c r="AI15" s="243"/>
      <c r="AJ15" s="243"/>
      <c r="AK15" s="243"/>
      <c r="AL15" s="243"/>
      <c r="AM15" s="3125"/>
      <c r="AN15" s="3125"/>
      <c r="AO15" s="3125"/>
    </row>
    <row r="16" spans="1:41" ht="15.75" customHeight="1" thickTop="1">
      <c r="A16" s="2394" t="s">
        <v>686</v>
      </c>
      <c r="B16" s="2919" t="s">
        <v>2014</v>
      </c>
      <c r="C16" s="213" t="s">
        <v>688</v>
      </c>
      <c r="D16" s="213">
        <v>3</v>
      </c>
      <c r="E16" s="214">
        <v>-87.718999999999994</v>
      </c>
      <c r="F16" s="214">
        <v>0</v>
      </c>
      <c r="G16" s="214">
        <v>-2.1419999999999999</v>
      </c>
      <c r="H16" s="214">
        <v>-44.249000000000002</v>
      </c>
      <c r="I16" s="214">
        <v>-213.613</v>
      </c>
      <c r="J16" s="214">
        <v>-7.4729999999999999</v>
      </c>
      <c r="K16" s="214">
        <v>0</v>
      </c>
      <c r="L16" s="216">
        <f>IFERROR(SUM(E16:K16),0)</f>
        <v>-355.19599999999997</v>
      </c>
      <c r="M16" s="81"/>
      <c r="N16" s="217" t="s">
        <v>3021</v>
      </c>
      <c r="O16" s="171"/>
      <c r="P16" s="219"/>
      <c r="Q16" s="171"/>
      <c r="R16" s="3161"/>
      <c r="S16" s="220">
        <f t="shared" ref="S16:S19" si="9">IF( SUM( U16:AA16 ) = 0, 0, $U$5 )</f>
        <v>0</v>
      </c>
      <c r="T16" s="3160"/>
      <c r="U16" s="221">
        <f t="shared" ref="U16:U19" si="10" xml:space="preserve"> IF( ISNUMBER( E16 ), 0, 1 )</f>
        <v>0</v>
      </c>
      <c r="V16" s="221">
        <f t="shared" ref="V16:V19" si="11" xml:space="preserve"> IF( ISNUMBER( F16 ), 0, 1 )</f>
        <v>0</v>
      </c>
      <c r="W16" s="221">
        <f t="shared" ref="W16:W19" si="12" xml:space="preserve"> IF( ISNUMBER( G16 ), 0, 1 )</f>
        <v>0</v>
      </c>
      <c r="X16" s="221">
        <f t="shared" ref="X16:X19" si="13" xml:space="preserve"> IF( ISNUMBER( H16 ), 0, 1 )</f>
        <v>0</v>
      </c>
      <c r="Y16" s="221">
        <f t="shared" ref="Y16:Y19" si="14" xml:space="preserve"> IF( ISNUMBER( I16 ), 0, 1 )</f>
        <v>0</v>
      </c>
      <c r="Z16" s="221">
        <f t="shared" ref="Z16:Z19" si="15" xml:space="preserve"> IF( ISNUMBER( J16 ), 0, 1 )</f>
        <v>0</v>
      </c>
      <c r="AA16" s="221">
        <f t="shared" ref="AA16:AA19" si="16" xml:space="preserve"> IF( ISNUMBER( K16 ), 0, 1 )</f>
        <v>0</v>
      </c>
      <c r="AB16" s="3160"/>
      <c r="AC16" s="3125"/>
      <c r="AD16" s="2919" t="s">
        <v>2014</v>
      </c>
      <c r="AE16" s="214" t="s">
        <v>3022</v>
      </c>
      <c r="AF16" s="214" t="s">
        <v>3023</v>
      </c>
      <c r="AG16" s="214" t="s">
        <v>3024</v>
      </c>
      <c r="AH16" s="214" t="s">
        <v>3025</v>
      </c>
      <c r="AI16" s="214" t="s">
        <v>3026</v>
      </c>
      <c r="AJ16" s="214" t="s">
        <v>3027</v>
      </c>
      <c r="AK16" s="214" t="s">
        <v>3028</v>
      </c>
      <c r="AL16" s="216" t="s">
        <v>3029</v>
      </c>
      <c r="AM16" s="3125"/>
      <c r="AN16" s="3125"/>
      <c r="AO16" s="3125"/>
    </row>
    <row r="17" spans="1:41" ht="15.75" customHeight="1">
      <c r="A17" s="171"/>
      <c r="B17" s="2917" t="s">
        <v>2024</v>
      </c>
      <c r="C17" s="222" t="s">
        <v>688</v>
      </c>
      <c r="D17" s="222">
        <v>3</v>
      </c>
      <c r="E17" s="223">
        <v>6.0670000000000002</v>
      </c>
      <c r="F17" s="223">
        <v>0</v>
      </c>
      <c r="G17" s="223">
        <v>3.0000000000000001E-3</v>
      </c>
      <c r="H17" s="223">
        <v>6.6000000000000003E-2</v>
      </c>
      <c r="I17" s="223">
        <v>2.7429999999999999</v>
      </c>
      <c r="J17" s="223">
        <v>2.4289999999999998</v>
      </c>
      <c r="K17" s="223">
        <v>0</v>
      </c>
      <c r="L17" s="225">
        <f>IFERROR(SUM(E17:K17),0)</f>
        <v>11.308</v>
      </c>
      <c r="M17" s="81"/>
      <c r="N17" s="226" t="s">
        <v>3030</v>
      </c>
      <c r="O17" s="171"/>
      <c r="P17" s="227"/>
      <c r="Q17" s="171"/>
      <c r="R17" s="3161"/>
      <c r="S17" s="220">
        <f t="shared" si="9"/>
        <v>0</v>
      </c>
      <c r="T17" s="3160"/>
      <c r="U17" s="221">
        <f t="shared" si="10"/>
        <v>0</v>
      </c>
      <c r="V17" s="221">
        <f t="shared" si="11"/>
        <v>0</v>
      </c>
      <c r="W17" s="221">
        <f t="shared" si="12"/>
        <v>0</v>
      </c>
      <c r="X17" s="221">
        <f t="shared" si="13"/>
        <v>0</v>
      </c>
      <c r="Y17" s="221">
        <f t="shared" si="14"/>
        <v>0</v>
      </c>
      <c r="Z17" s="221">
        <f t="shared" si="15"/>
        <v>0</v>
      </c>
      <c r="AA17" s="221">
        <f t="shared" si="16"/>
        <v>0</v>
      </c>
      <c r="AB17" s="3160"/>
      <c r="AC17" s="3125"/>
      <c r="AD17" s="2917" t="s">
        <v>2024</v>
      </c>
      <c r="AE17" s="223" t="s">
        <v>3031</v>
      </c>
      <c r="AF17" s="223" t="s">
        <v>3032</v>
      </c>
      <c r="AG17" s="223" t="s">
        <v>3033</v>
      </c>
      <c r="AH17" s="223" t="s">
        <v>3034</v>
      </c>
      <c r="AI17" s="223" t="s">
        <v>3035</v>
      </c>
      <c r="AJ17" s="223" t="s">
        <v>3036</v>
      </c>
      <c r="AK17" s="223" t="s">
        <v>3037</v>
      </c>
      <c r="AL17" s="225" t="s">
        <v>3038</v>
      </c>
      <c r="AM17" s="3125"/>
      <c r="AN17" s="3125"/>
      <c r="AO17" s="3125"/>
    </row>
    <row r="18" spans="1:41" ht="15.75" customHeight="1">
      <c r="A18" s="171"/>
      <c r="B18" s="2917" t="s">
        <v>675</v>
      </c>
      <c r="C18" s="222" t="s">
        <v>688</v>
      </c>
      <c r="D18" s="222">
        <v>3</v>
      </c>
      <c r="E18" s="223">
        <v>0</v>
      </c>
      <c r="F18" s="223">
        <v>0</v>
      </c>
      <c r="G18" s="223">
        <v>7.2999999999999995E-2</v>
      </c>
      <c r="H18" s="223">
        <v>0.78</v>
      </c>
      <c r="I18" s="223">
        <v>0.20100000000000001</v>
      </c>
      <c r="J18" s="223">
        <v>-1.109</v>
      </c>
      <c r="K18" s="223">
        <v>0</v>
      </c>
      <c r="L18" s="225">
        <f>IFERROR(SUM(E18:K18),0)</f>
        <v>-5.4999999999999938E-2</v>
      </c>
      <c r="M18" s="81"/>
      <c r="N18" s="226" t="s">
        <v>3039</v>
      </c>
      <c r="O18" s="171"/>
      <c r="P18" s="227"/>
      <c r="Q18" s="171"/>
      <c r="R18" s="3161"/>
      <c r="S18" s="220">
        <f t="shared" si="9"/>
        <v>0</v>
      </c>
      <c r="T18" s="3160"/>
      <c r="U18" s="221">
        <f t="shared" si="10"/>
        <v>0</v>
      </c>
      <c r="V18" s="221">
        <f t="shared" si="11"/>
        <v>0</v>
      </c>
      <c r="W18" s="221">
        <f t="shared" si="12"/>
        <v>0</v>
      </c>
      <c r="X18" s="221">
        <f t="shared" si="13"/>
        <v>0</v>
      </c>
      <c r="Y18" s="221">
        <f t="shared" si="14"/>
        <v>0</v>
      </c>
      <c r="Z18" s="221">
        <f t="shared" si="15"/>
        <v>0</v>
      </c>
      <c r="AA18" s="221">
        <f t="shared" si="16"/>
        <v>0</v>
      </c>
      <c r="AB18" s="3160"/>
      <c r="AC18" s="3125"/>
      <c r="AD18" s="2917" t="s">
        <v>675</v>
      </c>
      <c r="AE18" s="223" t="s">
        <v>3040</v>
      </c>
      <c r="AF18" s="223" t="s">
        <v>3041</v>
      </c>
      <c r="AG18" s="223" t="s">
        <v>3042</v>
      </c>
      <c r="AH18" s="223" t="s">
        <v>3043</v>
      </c>
      <c r="AI18" s="223" t="s">
        <v>3044</v>
      </c>
      <c r="AJ18" s="223" t="s">
        <v>3045</v>
      </c>
      <c r="AK18" s="223" t="s">
        <v>3046</v>
      </c>
      <c r="AL18" s="225" t="s">
        <v>3047</v>
      </c>
      <c r="AM18" s="3125"/>
      <c r="AN18" s="3125"/>
      <c r="AO18" s="3125"/>
    </row>
    <row r="19" spans="1:41" ht="15.75" customHeight="1">
      <c r="A19" s="171"/>
      <c r="B19" s="2917" t="s">
        <v>2100</v>
      </c>
      <c r="C19" s="222" t="s">
        <v>688</v>
      </c>
      <c r="D19" s="222">
        <v>3</v>
      </c>
      <c r="E19" s="223">
        <v>-22.896999999999998</v>
      </c>
      <c r="F19" s="223">
        <v>0</v>
      </c>
      <c r="G19" s="223">
        <v>-0.08</v>
      </c>
      <c r="H19" s="223">
        <v>-7.6269999999999998</v>
      </c>
      <c r="I19" s="223">
        <v>-38.433999999999997</v>
      </c>
      <c r="J19" s="223">
        <v>-0.126</v>
      </c>
      <c r="K19" s="223">
        <v>0</v>
      </c>
      <c r="L19" s="225">
        <f>IFERROR(SUM(E19:K19),0)</f>
        <v>-69.164000000000001</v>
      </c>
      <c r="M19" s="81"/>
      <c r="N19" s="226" t="s">
        <v>3048</v>
      </c>
      <c r="O19" s="171"/>
      <c r="P19" s="227"/>
      <c r="Q19" s="171"/>
      <c r="R19" s="3161"/>
      <c r="S19" s="220">
        <f t="shared" si="9"/>
        <v>0</v>
      </c>
      <c r="T19" s="3160"/>
      <c r="U19" s="221">
        <f t="shared" si="10"/>
        <v>0</v>
      </c>
      <c r="V19" s="221">
        <f t="shared" si="11"/>
        <v>0</v>
      </c>
      <c r="W19" s="221">
        <f t="shared" si="12"/>
        <v>0</v>
      </c>
      <c r="X19" s="221">
        <f t="shared" si="13"/>
        <v>0</v>
      </c>
      <c r="Y19" s="221">
        <f t="shared" si="14"/>
        <v>0</v>
      </c>
      <c r="Z19" s="221">
        <f t="shared" si="15"/>
        <v>0</v>
      </c>
      <c r="AA19" s="221">
        <f t="shared" si="16"/>
        <v>0</v>
      </c>
      <c r="AB19" s="3160"/>
      <c r="AC19" s="3125"/>
      <c r="AD19" s="2917" t="s">
        <v>2100</v>
      </c>
      <c r="AE19" s="223" t="s">
        <v>3049</v>
      </c>
      <c r="AF19" s="223" t="s">
        <v>3050</v>
      </c>
      <c r="AG19" s="223" t="s">
        <v>3051</v>
      </c>
      <c r="AH19" s="223" t="s">
        <v>3052</v>
      </c>
      <c r="AI19" s="223" t="s">
        <v>3053</v>
      </c>
      <c r="AJ19" s="223" t="s">
        <v>3054</v>
      </c>
      <c r="AK19" s="223" t="s">
        <v>3055</v>
      </c>
      <c r="AL19" s="225" t="s">
        <v>3056</v>
      </c>
      <c r="AM19" s="3125"/>
      <c r="AN19" s="3125"/>
      <c r="AO19" s="3125"/>
    </row>
    <row r="20" spans="1:41" ht="15.75" customHeight="1" thickBot="1">
      <c r="A20" s="171"/>
      <c r="B20" s="2930" t="s">
        <v>2063</v>
      </c>
      <c r="C20" s="283" t="s">
        <v>688</v>
      </c>
      <c r="D20" s="283">
        <v>3</v>
      </c>
      <c r="E20" s="234">
        <f t="shared" ref="E20:K20" si="17">IFERROR(SUM(E16:E19),0)</f>
        <v>-104.54899999999998</v>
      </c>
      <c r="F20" s="234">
        <f t="shared" si="17"/>
        <v>0</v>
      </c>
      <c r="G20" s="234">
        <f t="shared" si="17"/>
        <v>-2.1459999999999999</v>
      </c>
      <c r="H20" s="234">
        <f t="shared" si="17"/>
        <v>-51.03</v>
      </c>
      <c r="I20" s="234">
        <f t="shared" si="17"/>
        <v>-249.10300000000001</v>
      </c>
      <c r="J20" s="234">
        <f t="shared" si="17"/>
        <v>-6.2790000000000008</v>
      </c>
      <c r="K20" s="234">
        <f t="shared" si="17"/>
        <v>0</v>
      </c>
      <c r="L20" s="235">
        <f>IFERROR(SUM(E20:K20),0)</f>
        <v>-413.10699999999997</v>
      </c>
      <c r="M20" s="81"/>
      <c r="N20" s="284" t="s">
        <v>3057</v>
      </c>
      <c r="O20" s="171"/>
      <c r="P20" s="238"/>
      <c r="Q20" s="171"/>
      <c r="R20" s="3161"/>
      <c r="S20" s="220"/>
      <c r="T20" s="3160"/>
      <c r="U20" s="3156"/>
      <c r="V20" s="3156"/>
      <c r="W20" s="3156"/>
      <c r="X20" s="3156"/>
      <c r="Y20" s="3156"/>
      <c r="Z20" s="3156"/>
      <c r="AA20" s="3156"/>
      <c r="AB20" s="3160"/>
      <c r="AC20" s="3125"/>
      <c r="AD20" s="2930" t="s">
        <v>2063</v>
      </c>
      <c r="AE20" s="234" t="s">
        <v>3058</v>
      </c>
      <c r="AF20" s="234" t="s">
        <v>3059</v>
      </c>
      <c r="AG20" s="234" t="s">
        <v>3060</v>
      </c>
      <c r="AH20" s="234" t="s">
        <v>3061</v>
      </c>
      <c r="AI20" s="234" t="s">
        <v>3062</v>
      </c>
      <c r="AJ20" s="234" t="s">
        <v>3063</v>
      </c>
      <c r="AK20" s="234" t="s">
        <v>3064</v>
      </c>
      <c r="AL20" s="235" t="s">
        <v>3065</v>
      </c>
      <c r="AM20" s="3125"/>
      <c r="AN20" s="3125"/>
      <c r="AO20" s="3125"/>
    </row>
    <row r="21" spans="1:41" ht="15.75" customHeight="1" thickTop="1" thickBot="1">
      <c r="A21" s="171"/>
      <c r="B21" s="81"/>
      <c r="C21" s="81"/>
      <c r="D21" s="81"/>
      <c r="E21" s="243"/>
      <c r="F21" s="243"/>
      <c r="G21" s="243"/>
      <c r="H21" s="243"/>
      <c r="I21" s="243"/>
      <c r="J21" s="243"/>
      <c r="K21" s="243"/>
      <c r="L21" s="243"/>
      <c r="M21" s="81"/>
      <c r="N21" s="450"/>
      <c r="O21" s="171"/>
      <c r="P21" s="171"/>
      <c r="Q21" s="171"/>
      <c r="R21" s="3161"/>
      <c r="S21" s="220"/>
      <c r="T21" s="3160"/>
      <c r="U21" s="3156"/>
      <c r="V21" s="3156"/>
      <c r="W21" s="3156"/>
      <c r="X21" s="3156"/>
      <c r="Y21" s="3156"/>
      <c r="Z21" s="3156"/>
      <c r="AA21" s="3156"/>
      <c r="AB21" s="3160"/>
      <c r="AC21" s="3125"/>
      <c r="AD21" s="81"/>
      <c r="AE21" s="243"/>
      <c r="AF21" s="243"/>
      <c r="AG21" s="243"/>
      <c r="AH21" s="243"/>
      <c r="AI21" s="243"/>
      <c r="AJ21" s="243"/>
      <c r="AK21" s="243"/>
      <c r="AL21" s="243"/>
      <c r="AM21" s="3125"/>
      <c r="AN21" s="3125"/>
      <c r="AO21" s="3125"/>
    </row>
    <row r="22" spans="1:41" ht="15.75" customHeight="1" thickTop="1" thickBot="1">
      <c r="A22" s="171"/>
      <c r="B22" s="460" t="s">
        <v>2119</v>
      </c>
      <c r="C22" s="310" t="s">
        <v>688</v>
      </c>
      <c r="D22" s="310">
        <v>3</v>
      </c>
      <c r="E22" s="352">
        <f t="shared" ref="E22:K22" si="18">IFERROR(E13+E20,0)</f>
        <v>87.677000000000021</v>
      </c>
      <c r="F22" s="352">
        <f t="shared" si="18"/>
        <v>0</v>
      </c>
      <c r="G22" s="352">
        <f t="shared" si="18"/>
        <v>0.10400000000000054</v>
      </c>
      <c r="H22" s="352">
        <f t="shared" si="18"/>
        <v>17.176000000000016</v>
      </c>
      <c r="I22" s="352">
        <f t="shared" si="18"/>
        <v>97.954999999999984</v>
      </c>
      <c r="J22" s="352">
        <f t="shared" si="18"/>
        <v>-0.4170000000000007</v>
      </c>
      <c r="K22" s="352">
        <f t="shared" si="18"/>
        <v>0</v>
      </c>
      <c r="L22" s="353">
        <f>IFERROR(SUM(E22:K22),0)</f>
        <v>202.49500000000003</v>
      </c>
      <c r="M22" s="81"/>
      <c r="N22" s="300" t="s">
        <v>3066</v>
      </c>
      <c r="O22" s="171"/>
      <c r="P22" s="301"/>
      <c r="Q22" s="171"/>
      <c r="R22" s="3161"/>
      <c r="S22" s="220"/>
      <c r="T22" s="3160"/>
      <c r="U22" s="3156"/>
      <c r="V22" s="3156"/>
      <c r="W22" s="3156"/>
      <c r="X22" s="3156"/>
      <c r="Y22" s="3156"/>
      <c r="Z22" s="3156"/>
      <c r="AA22" s="3156"/>
      <c r="AB22" s="3160"/>
      <c r="AC22" s="3125"/>
      <c r="AD22" s="460" t="s">
        <v>2119</v>
      </c>
      <c r="AE22" s="352" t="s">
        <v>3067</v>
      </c>
      <c r="AF22" s="352" t="s">
        <v>3068</v>
      </c>
      <c r="AG22" s="352" t="s">
        <v>3069</v>
      </c>
      <c r="AH22" s="352" t="s">
        <v>3070</v>
      </c>
      <c r="AI22" s="352" t="s">
        <v>3071</v>
      </c>
      <c r="AJ22" s="352" t="s">
        <v>3072</v>
      </c>
      <c r="AK22" s="352" t="s">
        <v>3073</v>
      </c>
      <c r="AL22" s="353" t="s">
        <v>3074</v>
      </c>
      <c r="AM22" s="3125"/>
      <c r="AN22" s="3125"/>
      <c r="AO22" s="3125"/>
    </row>
    <row r="23" spans="1:41" ht="15.75" customHeight="1" thickTop="1" thickBot="1">
      <c r="A23" s="171"/>
      <c r="B23" s="461"/>
      <c r="C23" s="461"/>
      <c r="D23" s="461"/>
      <c r="E23" s="243"/>
      <c r="F23" s="243"/>
      <c r="G23" s="243"/>
      <c r="H23" s="243"/>
      <c r="I23" s="243"/>
      <c r="J23" s="243"/>
      <c r="K23" s="243"/>
      <c r="L23" s="243"/>
      <c r="M23" s="81"/>
      <c r="N23" s="450"/>
      <c r="O23" s="171"/>
      <c r="P23" s="171"/>
      <c r="Q23" s="171"/>
      <c r="R23" s="3161"/>
      <c r="S23" s="220"/>
      <c r="T23" s="296"/>
      <c r="U23" s="3156"/>
      <c r="V23" s="3156"/>
      <c r="W23" s="3156"/>
      <c r="X23" s="3156"/>
      <c r="Y23" s="3156"/>
      <c r="Z23" s="3156"/>
      <c r="AA23" s="3156"/>
      <c r="AB23" s="296"/>
      <c r="AC23" s="3125"/>
      <c r="AD23" s="461"/>
      <c r="AE23" s="243"/>
      <c r="AF23" s="243"/>
      <c r="AG23" s="243"/>
      <c r="AH23" s="243"/>
      <c r="AI23" s="243"/>
      <c r="AJ23" s="243"/>
      <c r="AK23" s="243"/>
      <c r="AL23" s="243"/>
      <c r="AM23" s="3125"/>
      <c r="AN23" s="3125"/>
      <c r="AO23" s="3125"/>
    </row>
    <row r="24" spans="1:41" ht="15.75" customHeight="1" thickTop="1" thickBot="1">
      <c r="A24" s="2394" t="s">
        <v>784</v>
      </c>
      <c r="B24" s="460" t="s">
        <v>2129</v>
      </c>
      <c r="C24" s="310" t="s">
        <v>688</v>
      </c>
      <c r="D24" s="310">
        <v>3</v>
      </c>
      <c r="E24" s="352">
        <f t="shared" ref="E24:K24" si="19">IFERROR(E8+E16,0)</f>
        <v>100.572</v>
      </c>
      <c r="F24" s="352">
        <f t="shared" si="19"/>
        <v>0</v>
      </c>
      <c r="G24" s="352">
        <f t="shared" si="19"/>
        <v>0.17100000000000026</v>
      </c>
      <c r="H24" s="352">
        <f t="shared" si="19"/>
        <v>20.183</v>
      </c>
      <c r="I24" s="352">
        <f>IFERROR(I8+I16,0)</f>
        <v>109.00999999999999</v>
      </c>
      <c r="J24" s="352">
        <f t="shared" si="19"/>
        <v>-2.29</v>
      </c>
      <c r="K24" s="352">
        <f t="shared" si="19"/>
        <v>0</v>
      </c>
      <c r="L24" s="353">
        <f>IFERROR(SUM(E24:K24),0)</f>
        <v>227.64600000000002</v>
      </c>
      <c r="M24" s="81"/>
      <c r="N24" s="300" t="s">
        <v>3075</v>
      </c>
      <c r="O24" s="171"/>
      <c r="P24" s="301"/>
      <c r="Q24" s="171"/>
      <c r="R24" s="3161"/>
      <c r="S24" s="220"/>
      <c r="T24" s="296"/>
      <c r="U24" s="3156"/>
      <c r="V24" s="3156"/>
      <c r="W24" s="3156"/>
      <c r="X24" s="3156"/>
      <c r="Y24" s="3156"/>
      <c r="Z24" s="3156"/>
      <c r="AA24" s="3156"/>
      <c r="AB24" s="296"/>
      <c r="AC24" s="3125"/>
      <c r="AD24" s="460" t="s">
        <v>2129</v>
      </c>
      <c r="AE24" s="352" t="s">
        <v>3076</v>
      </c>
      <c r="AF24" s="352" t="s">
        <v>3077</v>
      </c>
      <c r="AG24" s="352" t="s">
        <v>3078</v>
      </c>
      <c r="AH24" s="352" t="s">
        <v>3079</v>
      </c>
      <c r="AI24" s="352" t="s">
        <v>3080</v>
      </c>
      <c r="AJ24" s="352" t="s">
        <v>3081</v>
      </c>
      <c r="AK24" s="352" t="s">
        <v>3082</v>
      </c>
      <c r="AL24" s="353" t="s">
        <v>3083</v>
      </c>
      <c r="AM24" s="3125"/>
      <c r="AN24" s="3125"/>
      <c r="AO24" s="3125"/>
    </row>
    <row r="25" spans="1:41" ht="15.75" customHeight="1" thickTop="1" thickBot="1">
      <c r="A25" s="171"/>
      <c r="B25" s="81"/>
      <c r="C25" s="81"/>
      <c r="D25" s="81"/>
      <c r="E25" s="243"/>
      <c r="F25" s="243"/>
      <c r="G25" s="243"/>
      <c r="H25" s="243"/>
      <c r="I25" s="243"/>
      <c r="J25" s="243"/>
      <c r="K25" s="243"/>
      <c r="L25" s="243"/>
      <c r="M25" s="81"/>
      <c r="N25" s="462"/>
      <c r="O25" s="198"/>
      <c r="P25" s="198"/>
      <c r="Q25" s="171"/>
      <c r="R25" s="3161"/>
      <c r="S25" s="220"/>
      <c r="T25" s="296"/>
      <c r="U25" s="3156"/>
      <c r="V25" s="3156"/>
      <c r="W25" s="3156"/>
      <c r="X25" s="3156"/>
      <c r="Y25" s="3156"/>
      <c r="Z25" s="3156"/>
      <c r="AA25" s="3156"/>
      <c r="AB25" s="296"/>
      <c r="AC25" s="3125"/>
      <c r="AD25" s="81"/>
      <c r="AE25" s="243"/>
      <c r="AF25" s="243"/>
      <c r="AG25" s="243"/>
      <c r="AH25" s="243"/>
      <c r="AI25" s="243"/>
      <c r="AJ25" s="243"/>
      <c r="AK25" s="243"/>
      <c r="AL25" s="243"/>
      <c r="AM25" s="3125"/>
      <c r="AN25" s="3125"/>
      <c r="AO25" s="3125"/>
    </row>
    <row r="26" spans="1:41" ht="15.75" customHeight="1" thickTop="1" thickBot="1">
      <c r="A26" s="171"/>
      <c r="B26" s="319" t="s">
        <v>3084</v>
      </c>
      <c r="C26" s="320"/>
      <c r="D26" s="320"/>
      <c r="E26" s="243"/>
      <c r="F26" s="243"/>
      <c r="G26" s="243"/>
      <c r="H26" s="243"/>
      <c r="I26" s="243"/>
      <c r="J26" s="243"/>
      <c r="K26" s="243"/>
      <c r="L26" s="243"/>
      <c r="M26" s="81"/>
      <c r="N26" s="462"/>
      <c r="O26" s="198"/>
      <c r="P26" s="198"/>
      <c r="Q26" s="171"/>
      <c r="R26" s="3161"/>
      <c r="S26" s="220"/>
      <c r="T26" s="296"/>
      <c r="U26" s="3156"/>
      <c r="V26" s="3156"/>
      <c r="W26" s="3156"/>
      <c r="X26" s="3156"/>
      <c r="Y26" s="3156"/>
      <c r="Z26" s="3156"/>
      <c r="AA26" s="3156"/>
      <c r="AB26" s="296"/>
      <c r="AC26" s="3125"/>
      <c r="AD26" s="319" t="s">
        <v>3084</v>
      </c>
      <c r="AE26" s="243"/>
      <c r="AF26" s="243"/>
      <c r="AG26" s="243"/>
      <c r="AH26" s="243"/>
      <c r="AI26" s="243"/>
      <c r="AJ26" s="243"/>
      <c r="AK26" s="243"/>
      <c r="AL26" s="243"/>
      <c r="AM26" s="3125"/>
      <c r="AN26" s="3125"/>
      <c r="AO26" s="3125"/>
    </row>
    <row r="27" spans="1:41" ht="15.75" customHeight="1" thickTop="1">
      <c r="A27" s="2394" t="s">
        <v>686</v>
      </c>
      <c r="B27" s="2919" t="s">
        <v>2140</v>
      </c>
      <c r="C27" s="213" t="s">
        <v>688</v>
      </c>
      <c r="D27" s="213">
        <v>3</v>
      </c>
      <c r="E27" s="214">
        <v>-22.896999999999998</v>
      </c>
      <c r="F27" s="214">
        <v>0</v>
      </c>
      <c r="G27" s="214">
        <v>-0.08</v>
      </c>
      <c r="H27" s="214">
        <v>-7.6269999999999998</v>
      </c>
      <c r="I27" s="214">
        <v>-38.433999999999997</v>
      </c>
      <c r="J27" s="214">
        <v>-0.126</v>
      </c>
      <c r="K27" s="214">
        <v>0</v>
      </c>
      <c r="L27" s="216">
        <f>IFERROR(SUM(E27:K27),0)</f>
        <v>-69.164000000000001</v>
      </c>
      <c r="M27" s="81"/>
      <c r="N27" s="217" t="s">
        <v>3085</v>
      </c>
      <c r="O27" s="198"/>
      <c r="P27" s="219"/>
      <c r="Q27" s="171"/>
      <c r="R27" s="3161"/>
      <c r="S27" s="220">
        <f t="shared" ref="S27:S28" si="20">IF( SUM( U27:AA27 ) = 0, 0, $U$5 )</f>
        <v>0</v>
      </c>
      <c r="T27" s="3160"/>
      <c r="U27" s="221">
        <f t="shared" ref="U27:U28" si="21" xml:space="preserve"> IF( ISNUMBER( E27 ), 0, 1 )</f>
        <v>0</v>
      </c>
      <c r="V27" s="221">
        <f t="shared" ref="V27:V28" si="22" xml:space="preserve"> IF( ISNUMBER( F27 ), 0, 1 )</f>
        <v>0</v>
      </c>
      <c r="W27" s="221">
        <f t="shared" ref="W27:W28" si="23" xml:space="preserve"> IF( ISNUMBER( G27 ), 0, 1 )</f>
        <v>0</v>
      </c>
      <c r="X27" s="221">
        <f t="shared" ref="X27:X28" si="24" xml:space="preserve"> IF( ISNUMBER( H27 ), 0, 1 )</f>
        <v>0</v>
      </c>
      <c r="Y27" s="221">
        <f t="shared" ref="Y27:Y28" si="25" xml:space="preserve"> IF( ISNUMBER( I27 ), 0, 1 )</f>
        <v>0</v>
      </c>
      <c r="Z27" s="221">
        <f t="shared" ref="Z27:Z28" si="26" xml:space="preserve"> IF( ISNUMBER( J27 ), 0, 1 )</f>
        <v>0</v>
      </c>
      <c r="AA27" s="221">
        <f t="shared" ref="AA27:AA28" si="27" xml:space="preserve"> IF( ISNUMBER( K27 ), 0, 1 )</f>
        <v>0</v>
      </c>
      <c r="AB27" s="296"/>
      <c r="AC27" s="3125"/>
      <c r="AD27" s="2919" t="s">
        <v>2140</v>
      </c>
      <c r="AE27" s="214" t="s">
        <v>3086</v>
      </c>
      <c r="AF27" s="214" t="s">
        <v>3087</v>
      </c>
      <c r="AG27" s="214" t="s">
        <v>3088</v>
      </c>
      <c r="AH27" s="214" t="s">
        <v>3089</v>
      </c>
      <c r="AI27" s="214" t="s">
        <v>3090</v>
      </c>
      <c r="AJ27" s="214" t="s">
        <v>3091</v>
      </c>
      <c r="AK27" s="214" t="s">
        <v>3092</v>
      </c>
      <c r="AL27" s="216" t="s">
        <v>3093</v>
      </c>
      <c r="AM27" s="3125"/>
      <c r="AN27" s="3125"/>
      <c r="AO27" s="3125"/>
    </row>
    <row r="28" spans="1:41" ht="15.75" customHeight="1">
      <c r="A28" s="171"/>
      <c r="B28" s="2917" t="s">
        <v>1776</v>
      </c>
      <c r="C28" s="222" t="s">
        <v>688</v>
      </c>
      <c r="D28" s="222">
        <v>3</v>
      </c>
      <c r="E28" s="223">
        <v>0</v>
      </c>
      <c r="F28" s="223">
        <v>0</v>
      </c>
      <c r="G28" s="223">
        <v>0</v>
      </c>
      <c r="H28" s="223">
        <v>0</v>
      </c>
      <c r="I28" s="223">
        <v>0</v>
      </c>
      <c r="J28" s="223">
        <v>0</v>
      </c>
      <c r="K28" s="223">
        <v>0</v>
      </c>
      <c r="L28" s="225">
        <f>IFERROR(SUM(E28:K28),0)</f>
        <v>0</v>
      </c>
      <c r="M28" s="81"/>
      <c r="N28" s="226" t="s">
        <v>3094</v>
      </c>
      <c r="O28" s="198"/>
      <c r="P28" s="227"/>
      <c r="Q28" s="171"/>
      <c r="R28" s="3161"/>
      <c r="S28" s="220">
        <f t="shared" si="20"/>
        <v>0</v>
      </c>
      <c r="T28" s="3160"/>
      <c r="U28" s="221">
        <f t="shared" si="21"/>
        <v>0</v>
      </c>
      <c r="V28" s="221">
        <f t="shared" si="22"/>
        <v>0</v>
      </c>
      <c r="W28" s="221">
        <f t="shared" si="23"/>
        <v>0</v>
      </c>
      <c r="X28" s="221">
        <f t="shared" si="24"/>
        <v>0</v>
      </c>
      <c r="Y28" s="221">
        <f t="shared" si="25"/>
        <v>0</v>
      </c>
      <c r="Z28" s="221">
        <f t="shared" si="26"/>
        <v>0</v>
      </c>
      <c r="AA28" s="221">
        <f t="shared" si="27"/>
        <v>0</v>
      </c>
      <c r="AB28" s="296"/>
      <c r="AC28" s="3125"/>
      <c r="AD28" s="2917" t="s">
        <v>1776</v>
      </c>
      <c r="AE28" s="223" t="s">
        <v>3095</v>
      </c>
      <c r="AF28" s="223" t="s">
        <v>3096</v>
      </c>
      <c r="AG28" s="223" t="s">
        <v>3097</v>
      </c>
      <c r="AH28" s="223" t="s">
        <v>3098</v>
      </c>
      <c r="AI28" s="223" t="s">
        <v>3099</v>
      </c>
      <c r="AJ28" s="223" t="s">
        <v>3100</v>
      </c>
      <c r="AK28" s="223" t="s">
        <v>3101</v>
      </c>
      <c r="AL28" s="225" t="s">
        <v>3102</v>
      </c>
      <c r="AM28" s="3125"/>
      <c r="AN28" s="3125"/>
      <c r="AO28" s="3125"/>
    </row>
    <row r="29" spans="1:41" ht="15.75" customHeight="1" thickBot="1">
      <c r="A29" s="2394" t="s">
        <v>784</v>
      </c>
      <c r="B29" s="2930" t="s">
        <v>902</v>
      </c>
      <c r="C29" s="283" t="s">
        <v>688</v>
      </c>
      <c r="D29" s="283">
        <v>3</v>
      </c>
      <c r="E29" s="234">
        <f t="shared" ref="E29:K29" si="28">IFERROR(E27+E28,0)</f>
        <v>-22.896999999999998</v>
      </c>
      <c r="F29" s="234">
        <f t="shared" si="28"/>
        <v>0</v>
      </c>
      <c r="G29" s="234">
        <f t="shared" si="28"/>
        <v>-0.08</v>
      </c>
      <c r="H29" s="234">
        <f t="shared" si="28"/>
        <v>-7.6269999999999998</v>
      </c>
      <c r="I29" s="234">
        <f t="shared" si="28"/>
        <v>-38.433999999999997</v>
      </c>
      <c r="J29" s="234">
        <f t="shared" si="28"/>
        <v>-0.126</v>
      </c>
      <c r="K29" s="234">
        <f t="shared" si="28"/>
        <v>0</v>
      </c>
      <c r="L29" s="235">
        <f>IFERROR(SUM(E29:K29),0)</f>
        <v>-69.164000000000001</v>
      </c>
      <c r="M29" s="81"/>
      <c r="N29" s="284" t="s">
        <v>3103</v>
      </c>
      <c r="O29" s="198"/>
      <c r="P29" s="238"/>
      <c r="Q29" s="171"/>
      <c r="R29" s="3161"/>
      <c r="S29" s="220"/>
      <c r="T29" s="296"/>
      <c r="U29" s="3156"/>
      <c r="V29" s="3156"/>
      <c r="W29" s="3156"/>
      <c r="X29" s="3156"/>
      <c r="Y29" s="3156"/>
      <c r="Z29" s="3156"/>
      <c r="AA29" s="3156"/>
      <c r="AB29" s="296"/>
      <c r="AC29" s="3125"/>
      <c r="AD29" s="2930" t="s">
        <v>902</v>
      </c>
      <c r="AE29" s="234" t="s">
        <v>3104</v>
      </c>
      <c r="AF29" s="234" t="s">
        <v>3105</v>
      </c>
      <c r="AG29" s="234" t="s">
        <v>3106</v>
      </c>
      <c r="AH29" s="234" t="s">
        <v>3107</v>
      </c>
      <c r="AI29" s="234" t="s">
        <v>3108</v>
      </c>
      <c r="AJ29" s="234" t="s">
        <v>3109</v>
      </c>
      <c r="AK29" s="234" t="s">
        <v>3110</v>
      </c>
      <c r="AL29" s="235" t="s">
        <v>3111</v>
      </c>
      <c r="AM29" s="3125"/>
      <c r="AN29" s="3125"/>
      <c r="AO29" s="3125"/>
    </row>
    <row r="30" spans="1:41" ht="15.75" customHeight="1" thickTop="1">
      <c r="A30" s="171"/>
      <c r="B30" s="81"/>
      <c r="C30" s="81"/>
      <c r="D30" s="81"/>
      <c r="E30" s="81"/>
      <c r="F30" s="81"/>
      <c r="G30" s="81"/>
      <c r="H30" s="81"/>
      <c r="I30" s="81"/>
      <c r="J30" s="81"/>
      <c r="K30" s="81"/>
      <c r="L30" s="81"/>
      <c r="M30" s="463"/>
      <c r="N30" s="462"/>
      <c r="O30" s="171"/>
      <c r="Q30" s="2387" t="s">
        <v>826</v>
      </c>
      <c r="R30" s="3125"/>
      <c r="S30" s="220"/>
      <c r="T30" s="3155"/>
      <c r="U30" s="3156"/>
      <c r="V30" s="3156"/>
      <c r="W30" s="3156"/>
      <c r="X30" s="3156"/>
      <c r="Y30" s="3156"/>
      <c r="Z30" s="3156"/>
      <c r="AA30" s="3156"/>
      <c r="AB30" s="3155"/>
      <c r="AC30" s="3125"/>
      <c r="AD30" s="288"/>
      <c r="AE30" s="288"/>
      <c r="AF30" s="288"/>
      <c r="AG30" s="288"/>
      <c r="AH30" s="288"/>
      <c r="AI30" s="288"/>
      <c r="AJ30" s="288"/>
      <c r="AK30" s="288"/>
      <c r="AL30" s="2856" t="s">
        <v>827</v>
      </c>
      <c r="AM30" s="3125"/>
      <c r="AN30" s="3125"/>
      <c r="AO30" s="3125"/>
    </row>
    <row r="31" spans="1:41" ht="15.75" customHeight="1">
      <c r="A31" s="171"/>
      <c r="B31" s="3448"/>
      <c r="C31" s="3448"/>
      <c r="D31" s="3448"/>
      <c r="E31" s="3448"/>
      <c r="F31" s="3448"/>
      <c r="G31" s="3448"/>
      <c r="H31" s="3448"/>
      <c r="I31" s="3448"/>
      <c r="J31" s="3448"/>
      <c r="K31" s="3448"/>
      <c r="L31" s="171"/>
      <c r="M31" s="198"/>
      <c r="N31" s="462"/>
      <c r="O31" s="171"/>
      <c r="P31" s="171"/>
      <c r="Q31" s="171"/>
      <c r="R31" s="3125"/>
      <c r="S31" s="220"/>
      <c r="T31" s="268"/>
      <c r="U31" s="3156"/>
      <c r="V31" s="3156"/>
      <c r="W31" s="3156"/>
      <c r="X31" s="3156"/>
      <c r="Y31" s="3156"/>
      <c r="Z31" s="3156"/>
      <c r="AA31" s="3156"/>
      <c r="AB31" s="268"/>
      <c r="AC31" s="3125"/>
      <c r="AD31" s="3448"/>
      <c r="AE31" s="3448"/>
      <c r="AF31" s="3448"/>
      <c r="AG31" s="3448"/>
      <c r="AH31" s="3448"/>
      <c r="AI31" s="3448"/>
      <c r="AJ31" s="3448"/>
      <c r="AK31" s="3448"/>
      <c r="AL31" s="3125"/>
      <c r="AM31" s="3125"/>
      <c r="AN31" s="3125"/>
      <c r="AO31" s="3125"/>
    </row>
    <row r="32" spans="1:41" ht="15.75" customHeight="1">
      <c r="A32" s="171"/>
      <c r="B32" s="171"/>
      <c r="C32" s="171"/>
      <c r="D32" s="171"/>
      <c r="E32" s="171"/>
      <c r="F32" s="171"/>
      <c r="G32" s="171"/>
      <c r="H32" s="171"/>
      <c r="I32" s="171"/>
      <c r="J32" s="171"/>
      <c r="K32" s="171"/>
      <c r="L32" s="171"/>
      <c r="M32" s="198"/>
      <c r="N32" s="462"/>
      <c r="O32" s="171"/>
      <c r="P32" s="171"/>
      <c r="Q32" s="171"/>
      <c r="R32" s="3125"/>
      <c r="S32" s="220"/>
      <c r="T32" s="3155"/>
      <c r="U32" s="207"/>
      <c r="V32" s="207"/>
      <c r="W32" s="207"/>
      <c r="X32" s="207"/>
      <c r="Y32" s="207"/>
      <c r="Z32" s="207"/>
      <c r="AA32" s="207"/>
      <c r="AB32" s="3155"/>
      <c r="AC32" s="3125"/>
      <c r="AD32" s="3125"/>
      <c r="AE32" s="3125"/>
      <c r="AF32" s="3125"/>
      <c r="AG32" s="3125"/>
      <c r="AH32" s="3125"/>
      <c r="AI32" s="3125"/>
      <c r="AJ32" s="3125"/>
      <c r="AK32" s="3125"/>
      <c r="AL32" s="3125"/>
      <c r="AM32" s="3125"/>
      <c r="AN32" s="3125"/>
      <c r="AO32" s="3125"/>
    </row>
    <row r="33" spans="1:41" ht="15.5">
      <c r="A33" s="171"/>
      <c r="B33" s="171"/>
      <c r="C33" s="171"/>
      <c r="D33" s="171"/>
      <c r="E33" s="171"/>
      <c r="F33" s="171"/>
      <c r="G33" s="171"/>
      <c r="H33" s="171"/>
      <c r="I33" s="171"/>
      <c r="J33" s="171"/>
      <c r="K33" s="171"/>
      <c r="L33" s="171"/>
      <c r="M33" s="198"/>
      <c r="N33" s="462"/>
      <c r="O33" s="171"/>
      <c r="P33" s="171"/>
      <c r="Q33" s="171"/>
      <c r="R33" s="3125"/>
      <c r="S33" s="220"/>
      <c r="T33" s="3155"/>
      <c r="U33" s="207"/>
      <c r="V33" s="207"/>
      <c r="W33" s="207"/>
      <c r="X33" s="207"/>
      <c r="Y33" s="207"/>
      <c r="Z33" s="207"/>
      <c r="AA33" s="207"/>
      <c r="AB33" s="3155"/>
      <c r="AC33" s="3125"/>
      <c r="AD33" s="3125"/>
      <c r="AE33" s="3125"/>
      <c r="AF33" s="3125"/>
      <c r="AG33" s="3125"/>
      <c r="AH33" s="3125"/>
      <c r="AI33" s="3125"/>
      <c r="AJ33" s="3125"/>
      <c r="AK33" s="3125"/>
      <c r="AL33" s="3125"/>
      <c r="AM33" s="3125"/>
      <c r="AN33" s="3125"/>
      <c r="AO33" s="3125"/>
    </row>
    <row r="34" spans="1:41" ht="15.5">
      <c r="A34" s="171"/>
      <c r="B34" s="171"/>
      <c r="C34" s="171"/>
      <c r="D34" s="171"/>
      <c r="E34" s="171"/>
      <c r="F34" s="171"/>
      <c r="G34" s="171"/>
      <c r="H34" s="171"/>
      <c r="I34" s="171"/>
      <c r="J34" s="171"/>
      <c r="K34" s="171"/>
      <c r="L34" s="171"/>
      <c r="M34" s="198"/>
      <c r="N34" s="462"/>
      <c r="O34" s="171"/>
      <c r="P34" s="171"/>
      <c r="Q34" s="171"/>
      <c r="R34" s="3125"/>
      <c r="S34" s="220"/>
      <c r="T34" s="3155"/>
      <c r="U34" s="207"/>
      <c r="V34" s="207"/>
      <c r="W34" s="207"/>
      <c r="X34" s="207"/>
      <c r="Y34" s="207"/>
      <c r="Z34" s="207"/>
      <c r="AA34" s="207"/>
      <c r="AB34" s="3155"/>
      <c r="AC34" s="3125"/>
      <c r="AD34" s="3125"/>
      <c r="AE34" s="3125"/>
      <c r="AF34" s="3125"/>
      <c r="AG34" s="3125"/>
      <c r="AH34" s="3125"/>
      <c r="AI34" s="3125"/>
      <c r="AJ34" s="3125"/>
      <c r="AK34" s="3125"/>
      <c r="AL34" s="3125"/>
      <c r="AM34" s="3125"/>
      <c r="AN34" s="3125"/>
      <c r="AO34" s="312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B1" workbookViewId="0"/>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3125"/>
      <c r="B1" s="3460" t="s">
        <v>3112</v>
      </c>
      <c r="C1" s="3460"/>
      <c r="D1" s="3460"/>
      <c r="E1" s="2948"/>
      <c r="F1" s="3125"/>
      <c r="G1" s="3153"/>
      <c r="H1" s="3125"/>
      <c r="I1" s="3125"/>
      <c r="J1" s="3125"/>
      <c r="K1" s="3161"/>
      <c r="L1" s="3125"/>
      <c r="M1" s="3161"/>
      <c r="N1" s="3125"/>
      <c r="O1" s="3125"/>
      <c r="P1" s="3125"/>
      <c r="Q1" s="3161"/>
      <c r="R1" s="3125"/>
      <c r="S1" s="3125"/>
      <c r="T1" s="3125"/>
      <c r="U1" s="3125"/>
      <c r="V1" s="3125"/>
      <c r="W1" s="3125"/>
      <c r="X1" s="3125"/>
      <c r="Y1" s="3125"/>
      <c r="Z1" s="3125"/>
    </row>
    <row r="2" spans="1:26" ht="29.25" customHeight="1">
      <c r="A2" s="3125"/>
      <c r="B2" s="3460" t="str">
        <f>SelectCompany!B4</f>
        <v>Thames Water</v>
      </c>
      <c r="C2" s="3460"/>
      <c r="D2" s="3460"/>
      <c r="E2" s="418"/>
      <c r="F2" s="3125"/>
      <c r="G2" s="3153"/>
      <c r="H2" s="3125"/>
      <c r="I2" s="3125"/>
      <c r="J2" s="3125"/>
      <c r="K2" s="3161"/>
      <c r="L2" s="3125"/>
      <c r="M2" s="3161"/>
      <c r="N2" s="3125"/>
      <c r="O2" s="3125"/>
      <c r="P2" s="3125"/>
      <c r="Q2" s="3161"/>
      <c r="R2" s="3125"/>
      <c r="S2" s="3125"/>
      <c r="T2" s="3125"/>
      <c r="U2" s="3125"/>
      <c r="V2" s="3125"/>
      <c r="W2" s="3125"/>
      <c r="X2" s="3125"/>
      <c r="Y2" s="3125"/>
      <c r="Z2" s="3125"/>
    </row>
    <row r="3" spans="1:26" ht="45" customHeight="1">
      <c r="A3" s="3125"/>
      <c r="B3" s="3486" t="s">
        <v>3113</v>
      </c>
      <c r="C3" s="3486"/>
      <c r="D3" s="3486"/>
      <c r="E3" s="3486"/>
      <c r="F3" s="3486"/>
      <c r="G3" s="3486"/>
      <c r="H3" s="3486"/>
      <c r="I3" s="3486"/>
      <c r="J3" s="3125"/>
      <c r="K3" s="3161"/>
      <c r="L3" s="343" t="s">
        <v>669</v>
      </c>
      <c r="M3" s="3161"/>
      <c r="N3" s="3125"/>
      <c r="O3" s="3125"/>
      <c r="P3" s="3125"/>
      <c r="Q3" s="3161"/>
      <c r="R3" s="3125"/>
      <c r="S3" s="3125"/>
      <c r="T3" s="3125"/>
      <c r="U3" s="3125"/>
      <c r="V3" s="3125"/>
      <c r="W3" s="3125"/>
      <c r="X3" s="3125"/>
      <c r="Y3" s="3125"/>
      <c r="Z3" s="3125"/>
    </row>
    <row r="4" spans="1:26" ht="15" customHeight="1" thickBot="1">
      <c r="A4" s="3125"/>
      <c r="B4" s="383"/>
      <c r="C4" s="383"/>
      <c r="D4" s="383"/>
      <c r="E4" s="383"/>
      <c r="F4" s="3125"/>
      <c r="G4" s="608"/>
      <c r="H4" s="3125"/>
      <c r="I4" s="3125"/>
      <c r="J4" s="3125"/>
      <c r="K4" s="3161"/>
      <c r="L4" s="3125"/>
      <c r="M4" s="609"/>
      <c r="N4" s="3326" t="s">
        <v>670</v>
      </c>
      <c r="O4" s="3326"/>
      <c r="P4" s="3326"/>
      <c r="Q4" s="3161"/>
      <c r="R4" s="3125"/>
      <c r="S4" s="3125"/>
      <c r="T4" s="3125"/>
      <c r="U4" s="3125"/>
      <c r="V4" s="3125"/>
      <c r="W4" s="3125"/>
      <c r="X4" s="3125"/>
      <c r="Y4" s="3125"/>
      <c r="Z4" s="3125"/>
    </row>
    <row r="5" spans="1:26" ht="15.75" customHeight="1" thickTop="1">
      <c r="A5" s="2248" t="s">
        <v>680</v>
      </c>
      <c r="B5" s="2928" t="s">
        <v>671</v>
      </c>
      <c r="C5" s="2913" t="s">
        <v>3114</v>
      </c>
      <c r="D5" s="2913" t="s">
        <v>695</v>
      </c>
      <c r="E5" s="2915" t="s">
        <v>687</v>
      </c>
      <c r="F5" s="171"/>
      <c r="G5" s="3457" t="s">
        <v>677</v>
      </c>
      <c r="H5" s="171"/>
      <c r="I5" s="3457" t="s">
        <v>678</v>
      </c>
      <c r="J5" s="171"/>
      <c r="K5" s="3161"/>
      <c r="L5" s="3125"/>
      <c r="M5" s="3160"/>
      <c r="N5" s="206" t="s">
        <v>679</v>
      </c>
      <c r="O5" s="3155"/>
      <c r="P5" s="3155"/>
      <c r="Q5" s="3161"/>
      <c r="R5" s="3125"/>
      <c r="S5" s="3125"/>
      <c r="T5" s="3125"/>
      <c r="U5" s="3125"/>
      <c r="V5" s="3125"/>
      <c r="W5" s="3125"/>
      <c r="X5" s="3125"/>
      <c r="Y5" s="3125"/>
      <c r="Z5" s="3125"/>
    </row>
    <row r="6" spans="1:26" ht="15.75" customHeight="1">
      <c r="A6" s="171"/>
      <c r="B6" s="2954" t="s">
        <v>672</v>
      </c>
      <c r="C6" s="2962" t="s">
        <v>3115</v>
      </c>
      <c r="D6" s="2962" t="s">
        <v>688</v>
      </c>
      <c r="E6" s="2963" t="s">
        <v>688</v>
      </c>
      <c r="F6" s="171"/>
      <c r="G6" s="3458"/>
      <c r="H6" s="171"/>
      <c r="I6" s="3458"/>
      <c r="J6" s="171"/>
      <c r="K6" s="3161"/>
      <c r="L6" s="3125"/>
      <c r="M6" s="3160"/>
      <c r="N6" s="206"/>
      <c r="O6" s="3155"/>
      <c r="P6" s="3155"/>
      <c r="Q6" s="3161"/>
      <c r="R6" s="3125"/>
      <c r="S6" s="3125"/>
      <c r="T6" s="3125"/>
      <c r="U6" s="3125"/>
      <c r="V6" s="3125"/>
      <c r="W6" s="3125"/>
      <c r="X6" s="3125"/>
      <c r="Y6" s="3125"/>
      <c r="Z6" s="3125"/>
    </row>
    <row r="7" spans="1:26" ht="15.75" customHeight="1" thickBot="1">
      <c r="A7" s="171"/>
      <c r="B7" s="2929" t="s">
        <v>673</v>
      </c>
      <c r="C7" s="2914">
        <v>3</v>
      </c>
      <c r="D7" s="2914">
        <v>3</v>
      </c>
      <c r="E7" s="2916">
        <v>3</v>
      </c>
      <c r="F7" s="171"/>
      <c r="G7" s="3459"/>
      <c r="H7" s="171"/>
      <c r="I7" s="3459"/>
      <c r="J7" s="171"/>
      <c r="K7" s="3161"/>
      <c r="L7" s="3125"/>
      <c r="M7" s="3160"/>
      <c r="N7" s="3155"/>
      <c r="O7" s="3155"/>
      <c r="P7" s="3155"/>
      <c r="Q7" s="3161"/>
      <c r="R7" s="3125"/>
      <c r="S7" s="3125"/>
      <c r="T7" s="3125"/>
      <c r="U7" s="3125"/>
      <c r="V7" s="3125"/>
      <c r="W7" s="3125"/>
      <c r="X7" s="3125"/>
      <c r="Y7" s="3125"/>
      <c r="Z7" s="3125"/>
    </row>
    <row r="8" spans="1:26" ht="15.75" customHeight="1" thickTop="1" thickBot="1">
      <c r="A8" s="2397" t="s">
        <v>684</v>
      </c>
      <c r="C8" s="59"/>
      <c r="D8" s="59"/>
      <c r="E8" s="59"/>
      <c r="F8" s="171"/>
      <c r="G8" s="385"/>
      <c r="H8" s="171"/>
      <c r="I8" s="171"/>
      <c r="J8" s="171"/>
      <c r="K8" s="3161"/>
      <c r="L8" s="3125"/>
      <c r="M8" s="3161"/>
      <c r="N8" s="3125"/>
      <c r="O8" s="3125"/>
      <c r="P8" s="3125"/>
      <c r="Q8" s="3161"/>
      <c r="R8" s="3125"/>
      <c r="S8" s="3125"/>
      <c r="T8" s="3125"/>
      <c r="U8" s="3125"/>
      <c r="V8" s="3125"/>
      <c r="W8" s="3125"/>
      <c r="X8" s="3125"/>
      <c r="Y8" s="3125"/>
      <c r="Z8" s="3125"/>
    </row>
    <row r="9" spans="1:26" ht="15.75" customHeight="1" thickTop="1" thickBot="1">
      <c r="A9" s="171"/>
      <c r="B9" s="319" t="s">
        <v>3116</v>
      </c>
      <c r="C9" s="385"/>
      <c r="D9" s="385"/>
      <c r="E9" s="610"/>
      <c r="F9" s="171"/>
      <c r="G9" s="2944"/>
      <c r="H9" s="171"/>
      <c r="I9" s="171"/>
      <c r="J9" s="171"/>
      <c r="K9" s="3161"/>
      <c r="L9" s="3125"/>
      <c r="M9" s="611"/>
      <c r="N9" s="206"/>
      <c r="O9" s="207"/>
      <c r="P9" s="207"/>
      <c r="Q9" s="3161"/>
      <c r="R9" s="3125"/>
      <c r="S9" s="3125"/>
      <c r="T9" s="3168"/>
      <c r="U9" s="3168"/>
      <c r="V9" s="3168"/>
      <c r="W9" s="3125"/>
      <c r="X9" s="3125"/>
      <c r="Y9" s="3125"/>
      <c r="Z9" s="3125"/>
    </row>
    <row r="10" spans="1:26" ht="15.75" customHeight="1">
      <c r="A10" s="2394" t="s">
        <v>686</v>
      </c>
      <c r="B10" s="612" t="s">
        <v>3117</v>
      </c>
      <c r="C10" s="3076">
        <v>116.285</v>
      </c>
      <c r="D10" s="3076">
        <v>0.03</v>
      </c>
      <c r="E10" s="3077">
        <v>0.16700000000000001</v>
      </c>
      <c r="F10" s="171"/>
      <c r="G10" s="217" t="s">
        <v>3118</v>
      </c>
      <c r="H10" s="171"/>
      <c r="I10" s="219"/>
      <c r="J10" s="171"/>
      <c r="K10" s="3161"/>
      <c r="L10" s="220">
        <f>IF( SUM( N10:P10 ) = 0, 0, $N$5 )</f>
        <v>0</v>
      </c>
      <c r="M10" s="613"/>
      <c r="N10" s="221">
        <f t="shared" ref="N10" si="0" xml:space="preserve"> IF( ISNUMBER( C10 ), 0, 1 )</f>
        <v>0</v>
      </c>
      <c r="O10" s="221">
        <f t="shared" ref="O10:O34" si="1" xml:space="preserve"> IF( ISNUMBER( D10 ), 0, 1 )</f>
        <v>0</v>
      </c>
      <c r="P10" s="221">
        <f t="shared" ref="P10:P34" si="2" xml:space="preserve"> IF( ISNUMBER( E10 ), 0, 1 )</f>
        <v>0</v>
      </c>
      <c r="Q10" s="3161"/>
      <c r="R10" s="3125"/>
      <c r="S10" s="3125"/>
      <c r="T10" s="3168"/>
      <c r="U10" s="3168"/>
      <c r="V10" s="3168"/>
      <c r="W10" s="3125"/>
      <c r="X10" s="3125"/>
      <c r="Y10" s="3125"/>
      <c r="Z10" s="3125"/>
    </row>
    <row r="11" spans="1:26" ht="15.75" customHeight="1">
      <c r="A11" s="171"/>
      <c r="B11" s="614" t="s">
        <v>3119</v>
      </c>
      <c r="C11" s="3078">
        <v>3874.9229999999998</v>
      </c>
      <c r="D11" s="3078">
        <v>1.3620000000000001</v>
      </c>
      <c r="E11" s="3079">
        <v>2.0249999999999999</v>
      </c>
      <c r="F11" s="171"/>
      <c r="G11" s="226" t="s">
        <v>3120</v>
      </c>
      <c r="H11" s="171"/>
      <c r="I11" s="227"/>
      <c r="J11" s="171"/>
      <c r="K11" s="3161"/>
      <c r="L11" s="220">
        <f t="shared" ref="L11:L34" si="3">IF( SUM( N11:P11 ) = 0, 0, $N$5 )</f>
        <v>0</v>
      </c>
      <c r="M11" s="3161"/>
      <c r="N11" s="221">
        <f t="shared" ref="N11:N34" si="4" xml:space="preserve"> IF( ISNUMBER( C11 ), 0, 1 )</f>
        <v>0</v>
      </c>
      <c r="O11" s="221">
        <f t="shared" si="1"/>
        <v>0</v>
      </c>
      <c r="P11" s="221">
        <f t="shared" si="2"/>
        <v>0</v>
      </c>
      <c r="Q11" s="3161"/>
      <c r="R11" s="3125"/>
      <c r="S11" s="3125"/>
      <c r="T11" s="3168"/>
      <c r="U11" s="3168"/>
      <c r="V11" s="3168"/>
      <c r="W11" s="3125"/>
      <c r="X11" s="3125"/>
      <c r="Y11" s="3125"/>
      <c r="Z11" s="3125"/>
    </row>
    <row r="12" spans="1:26" ht="15.75" customHeight="1">
      <c r="A12" s="171"/>
      <c r="B12" s="614" t="s">
        <v>3121</v>
      </c>
      <c r="C12" s="3078">
        <v>140.66</v>
      </c>
      <c r="D12" s="3078">
        <v>7.4999999999999997E-2</v>
      </c>
      <c r="E12" s="3079">
        <v>0.16200000000000001</v>
      </c>
      <c r="F12" s="171"/>
      <c r="G12" s="226" t="s">
        <v>3122</v>
      </c>
      <c r="H12" s="171"/>
      <c r="I12" s="227"/>
      <c r="J12" s="171"/>
      <c r="K12" s="3161"/>
      <c r="L12" s="220">
        <f t="shared" si="3"/>
        <v>0</v>
      </c>
      <c r="M12" s="613"/>
      <c r="N12" s="221">
        <f t="shared" si="4"/>
        <v>0</v>
      </c>
      <c r="O12" s="221">
        <f t="shared" si="1"/>
        <v>0</v>
      </c>
      <c r="P12" s="221">
        <f t="shared" si="2"/>
        <v>0</v>
      </c>
      <c r="Q12" s="3161"/>
      <c r="R12" s="3125"/>
      <c r="S12" s="3125"/>
      <c r="T12" s="3168"/>
      <c r="U12" s="3168"/>
      <c r="V12" s="3168"/>
      <c r="W12" s="3125"/>
      <c r="X12" s="3125"/>
      <c r="Y12" s="3125"/>
      <c r="Z12" s="3125"/>
    </row>
    <row r="13" spans="1:26" ht="15.75" customHeight="1">
      <c r="A13" s="171"/>
      <c r="B13" s="614" t="s">
        <v>3123</v>
      </c>
      <c r="C13" s="3078">
        <v>0</v>
      </c>
      <c r="D13" s="3078">
        <v>0</v>
      </c>
      <c r="E13" s="3079">
        <v>0</v>
      </c>
      <c r="F13" s="615"/>
      <c r="G13" s="226" t="s">
        <v>3124</v>
      </c>
      <c r="H13" s="171"/>
      <c r="I13" s="227"/>
      <c r="J13" s="171"/>
      <c r="K13" s="3161"/>
      <c r="L13" s="220">
        <f t="shared" si="3"/>
        <v>0</v>
      </c>
      <c r="M13" s="3161"/>
      <c r="N13" s="221">
        <f t="shared" si="4"/>
        <v>0</v>
      </c>
      <c r="O13" s="221">
        <f t="shared" si="1"/>
        <v>0</v>
      </c>
      <c r="P13" s="221">
        <f t="shared" si="2"/>
        <v>0</v>
      </c>
      <c r="Q13" s="3161"/>
      <c r="R13" s="3125"/>
      <c r="S13" s="3125"/>
      <c r="T13" s="3168"/>
      <c r="U13" s="3168"/>
      <c r="V13" s="3168"/>
      <c r="W13" s="3125"/>
      <c r="X13" s="3125"/>
      <c r="Y13" s="3125"/>
      <c r="Z13" s="3125"/>
    </row>
    <row r="14" spans="1:26" ht="15.75" customHeight="1">
      <c r="A14" s="171"/>
      <c r="B14" s="614" t="s">
        <v>3125</v>
      </c>
      <c r="C14" s="3078">
        <v>32394.48</v>
      </c>
      <c r="D14" s="3078">
        <v>2.1720000000000002</v>
      </c>
      <c r="E14" s="3079">
        <v>2.121</v>
      </c>
      <c r="F14" s="615"/>
      <c r="G14" s="226" t="s">
        <v>3126</v>
      </c>
      <c r="H14" s="171"/>
      <c r="I14" s="227"/>
      <c r="J14" s="171"/>
      <c r="K14" s="3161"/>
      <c r="L14" s="220">
        <f t="shared" si="3"/>
        <v>0</v>
      </c>
      <c r="M14" s="3161"/>
      <c r="N14" s="221">
        <f t="shared" si="4"/>
        <v>0</v>
      </c>
      <c r="O14" s="221">
        <f t="shared" si="1"/>
        <v>0</v>
      </c>
      <c r="P14" s="221">
        <f t="shared" si="2"/>
        <v>0</v>
      </c>
      <c r="Q14" s="3161"/>
      <c r="R14" s="3125"/>
      <c r="S14" s="3125"/>
      <c r="T14" s="3168"/>
      <c r="U14" s="3168"/>
      <c r="V14" s="3168"/>
      <c r="W14" s="3125"/>
      <c r="X14" s="3125"/>
      <c r="Y14" s="3125"/>
      <c r="Z14" s="3125"/>
    </row>
    <row r="15" spans="1:26" ht="15.75" customHeight="1">
      <c r="A15" s="171"/>
      <c r="B15" s="614" t="s">
        <v>3127</v>
      </c>
      <c r="C15" s="3078">
        <v>9.1080000000000005</v>
      </c>
      <c r="D15" s="3078">
        <v>0</v>
      </c>
      <c r="E15" s="3079">
        <v>0.01</v>
      </c>
      <c r="F15" s="615"/>
      <c r="G15" s="226" t="s">
        <v>3128</v>
      </c>
      <c r="H15" s="171"/>
      <c r="I15" s="227"/>
      <c r="J15" s="171"/>
      <c r="K15" s="3161"/>
      <c r="L15" s="220">
        <f t="shared" si="3"/>
        <v>0</v>
      </c>
      <c r="M15" s="3161"/>
      <c r="N15" s="221">
        <f t="shared" si="4"/>
        <v>0</v>
      </c>
      <c r="O15" s="221">
        <f t="shared" si="1"/>
        <v>0</v>
      </c>
      <c r="P15" s="221">
        <f t="shared" si="2"/>
        <v>0</v>
      </c>
      <c r="Q15" s="3161"/>
      <c r="R15" s="3125"/>
      <c r="S15" s="3125"/>
      <c r="T15" s="3168"/>
      <c r="U15" s="3168"/>
      <c r="V15" s="3168"/>
      <c r="W15" s="3125"/>
      <c r="X15" s="3125"/>
      <c r="Y15" s="3125"/>
      <c r="Z15" s="3125"/>
    </row>
    <row r="16" spans="1:26" ht="15.75" customHeight="1">
      <c r="A16" s="171"/>
      <c r="B16" s="614" t="s">
        <v>3129</v>
      </c>
      <c r="C16" s="3078">
        <v>1647.2860000000001</v>
      </c>
      <c r="D16" s="3078">
        <v>0.74299999999999999</v>
      </c>
      <c r="E16" s="3079">
        <v>1.8919999999999999</v>
      </c>
      <c r="F16" s="615"/>
      <c r="G16" s="226" t="s">
        <v>3130</v>
      </c>
      <c r="H16" s="171"/>
      <c r="I16" s="227"/>
      <c r="J16" s="171"/>
      <c r="K16" s="3161"/>
      <c r="L16" s="220">
        <f t="shared" si="3"/>
        <v>0</v>
      </c>
      <c r="M16" s="3161"/>
      <c r="N16" s="221">
        <f t="shared" si="4"/>
        <v>0</v>
      </c>
      <c r="O16" s="221">
        <f t="shared" si="1"/>
        <v>0</v>
      </c>
      <c r="P16" s="221">
        <f t="shared" si="2"/>
        <v>0</v>
      </c>
      <c r="Q16" s="3161"/>
      <c r="R16" s="3125"/>
      <c r="S16" s="3125"/>
      <c r="T16" s="3168"/>
      <c r="U16" s="3168"/>
      <c r="V16" s="3168"/>
      <c r="W16" s="3125"/>
      <c r="X16" s="3125"/>
      <c r="Y16" s="3125"/>
      <c r="Z16" s="3125"/>
    </row>
    <row r="17" spans="1:26" ht="15.75" customHeight="1">
      <c r="A17" s="171"/>
      <c r="B17" s="614" t="s">
        <v>3131</v>
      </c>
      <c r="C17" s="3078">
        <v>2113.09</v>
      </c>
      <c r="D17" s="3078">
        <v>1.0449999999999999</v>
      </c>
      <c r="E17" s="3079">
        <v>2.427</v>
      </c>
      <c r="F17" s="615"/>
      <c r="G17" s="226" t="s">
        <v>3132</v>
      </c>
      <c r="H17" s="171"/>
      <c r="I17" s="227"/>
      <c r="J17" s="171"/>
      <c r="K17" s="3161"/>
      <c r="L17" s="220">
        <f t="shared" si="3"/>
        <v>0</v>
      </c>
      <c r="M17" s="3161"/>
      <c r="N17" s="221">
        <f t="shared" si="4"/>
        <v>0</v>
      </c>
      <c r="O17" s="221">
        <f t="shared" si="1"/>
        <v>0</v>
      </c>
      <c r="P17" s="221">
        <f t="shared" si="2"/>
        <v>0</v>
      </c>
      <c r="Q17" s="3161"/>
      <c r="R17" s="3125"/>
      <c r="S17" s="3125"/>
      <c r="T17" s="3168"/>
      <c r="U17" s="3168"/>
      <c r="V17" s="3168"/>
      <c r="W17" s="3125"/>
      <c r="X17" s="3125"/>
      <c r="Y17" s="3125"/>
      <c r="Z17" s="3125"/>
    </row>
    <row r="18" spans="1:26" ht="15.75" customHeight="1">
      <c r="A18" s="171"/>
      <c r="B18" s="614" t="s">
        <v>3133</v>
      </c>
      <c r="C18" s="3078">
        <v>12.387</v>
      </c>
      <c r="D18" s="3078">
        <v>6.0000000000000001E-3</v>
      </c>
      <c r="E18" s="3079">
        <v>2.4E-2</v>
      </c>
      <c r="F18" s="615"/>
      <c r="G18" s="226" t="s">
        <v>3134</v>
      </c>
      <c r="H18" s="171"/>
      <c r="I18" s="227"/>
      <c r="J18" s="171"/>
      <c r="K18" s="3161"/>
      <c r="L18" s="220">
        <f t="shared" si="3"/>
        <v>0</v>
      </c>
      <c r="M18" s="3161"/>
      <c r="N18" s="221">
        <f t="shared" si="4"/>
        <v>0</v>
      </c>
      <c r="O18" s="221">
        <f t="shared" si="1"/>
        <v>0</v>
      </c>
      <c r="P18" s="221">
        <f t="shared" si="2"/>
        <v>0</v>
      </c>
      <c r="Q18" s="3161"/>
      <c r="R18" s="3125"/>
      <c r="S18" s="3125"/>
      <c r="T18" s="3168"/>
      <c r="U18" s="3168"/>
      <c r="V18" s="3168"/>
      <c r="W18" s="3125"/>
      <c r="X18" s="3125"/>
      <c r="Y18" s="3125"/>
      <c r="Z18" s="3125"/>
    </row>
    <row r="19" spans="1:26" ht="15.75" customHeight="1">
      <c r="A19" s="171"/>
      <c r="B19" s="614" t="s">
        <v>3135</v>
      </c>
      <c r="C19" s="3078">
        <v>8.51</v>
      </c>
      <c r="D19" s="3078">
        <v>4.0000000000000001E-3</v>
      </c>
      <c r="E19" s="3079">
        <v>1.6E-2</v>
      </c>
      <c r="F19" s="615"/>
      <c r="G19" s="226" t="s">
        <v>3136</v>
      </c>
      <c r="H19" s="171"/>
      <c r="I19" s="227"/>
      <c r="J19" s="171"/>
      <c r="K19" s="3161"/>
      <c r="L19" s="220">
        <f t="shared" si="3"/>
        <v>0</v>
      </c>
      <c r="M19" s="3161"/>
      <c r="N19" s="221">
        <f t="shared" si="4"/>
        <v>0</v>
      </c>
      <c r="O19" s="221">
        <f t="shared" si="1"/>
        <v>0</v>
      </c>
      <c r="P19" s="221">
        <f t="shared" si="2"/>
        <v>0</v>
      </c>
      <c r="Q19" s="3161"/>
      <c r="R19" s="3125"/>
      <c r="S19" s="3125"/>
      <c r="T19" s="3168"/>
      <c r="U19" s="3168"/>
      <c r="V19" s="3168"/>
      <c r="W19" s="3125"/>
      <c r="X19" s="3125"/>
      <c r="Y19" s="3125"/>
      <c r="Z19" s="3125"/>
    </row>
    <row r="20" spans="1:26" ht="15.75" customHeight="1">
      <c r="A20" s="171"/>
      <c r="B20" s="614" t="s">
        <v>3137</v>
      </c>
      <c r="C20" s="3078">
        <v>0</v>
      </c>
      <c r="D20" s="3078">
        <v>0</v>
      </c>
      <c r="E20" s="3079">
        <v>0</v>
      </c>
      <c r="F20" s="615"/>
      <c r="G20" s="226" t="s">
        <v>3138</v>
      </c>
      <c r="H20" s="171"/>
      <c r="I20" s="227"/>
      <c r="J20" s="171"/>
      <c r="K20" s="3161"/>
      <c r="L20" s="220">
        <f t="shared" si="3"/>
        <v>0</v>
      </c>
      <c r="M20" s="3161"/>
      <c r="N20" s="221">
        <f t="shared" si="4"/>
        <v>0</v>
      </c>
      <c r="O20" s="221">
        <f t="shared" si="1"/>
        <v>0</v>
      </c>
      <c r="P20" s="221">
        <f t="shared" si="2"/>
        <v>0</v>
      </c>
      <c r="Q20" s="3161"/>
      <c r="R20" s="3125"/>
      <c r="S20" s="3125"/>
      <c r="T20" s="3168"/>
      <c r="U20" s="3168"/>
      <c r="V20" s="3168"/>
      <c r="W20" s="3125"/>
      <c r="X20" s="3125"/>
      <c r="Y20" s="3125"/>
      <c r="Z20" s="3125"/>
    </row>
    <row r="21" spans="1:26" ht="15.75" customHeight="1">
      <c r="A21" s="171"/>
      <c r="B21" s="614" t="s">
        <v>3139</v>
      </c>
      <c r="C21" s="3078">
        <v>0</v>
      </c>
      <c r="D21" s="3078">
        <v>0</v>
      </c>
      <c r="E21" s="3079">
        <v>0</v>
      </c>
      <c r="F21" s="615"/>
      <c r="G21" s="226" t="s">
        <v>3140</v>
      </c>
      <c r="H21" s="171"/>
      <c r="I21" s="227"/>
      <c r="J21" s="171"/>
      <c r="K21" s="3161"/>
      <c r="L21" s="220">
        <f t="shared" si="3"/>
        <v>0</v>
      </c>
      <c r="M21" s="3161"/>
      <c r="N21" s="221">
        <f t="shared" si="4"/>
        <v>0</v>
      </c>
      <c r="O21" s="221">
        <f t="shared" si="1"/>
        <v>0</v>
      </c>
      <c r="P21" s="221">
        <f t="shared" si="2"/>
        <v>0</v>
      </c>
      <c r="Q21" s="3161"/>
      <c r="R21" s="3125"/>
      <c r="S21" s="3125"/>
      <c r="T21" s="3168"/>
      <c r="U21" s="3168"/>
      <c r="V21" s="3168"/>
      <c r="W21" s="3125"/>
      <c r="X21" s="3125"/>
      <c r="Y21" s="3125"/>
      <c r="Z21" s="3125"/>
    </row>
    <row r="22" spans="1:26" ht="15.75" customHeight="1">
      <c r="A22" s="171"/>
      <c r="B22" s="614" t="s">
        <v>3141</v>
      </c>
      <c r="C22" s="3078">
        <v>0</v>
      </c>
      <c r="D22" s="3078">
        <v>0</v>
      </c>
      <c r="E22" s="3079">
        <v>0</v>
      </c>
      <c r="F22" s="615"/>
      <c r="G22" s="226" t="s">
        <v>3142</v>
      </c>
      <c r="H22" s="171"/>
      <c r="I22" s="227"/>
      <c r="J22" s="171"/>
      <c r="K22" s="3161"/>
      <c r="L22" s="220">
        <f t="shared" si="3"/>
        <v>0</v>
      </c>
      <c r="M22" s="3161"/>
      <c r="N22" s="221">
        <f t="shared" si="4"/>
        <v>0</v>
      </c>
      <c r="O22" s="221">
        <f t="shared" si="1"/>
        <v>0</v>
      </c>
      <c r="P22" s="221">
        <f t="shared" si="2"/>
        <v>0</v>
      </c>
      <c r="Q22" s="3161"/>
      <c r="R22" s="3125"/>
      <c r="S22" s="3125"/>
      <c r="T22" s="3168"/>
      <c r="U22" s="3168"/>
      <c r="V22" s="3168"/>
      <c r="W22" s="3125"/>
      <c r="X22" s="3125"/>
      <c r="Y22" s="3125"/>
      <c r="Z22" s="3125"/>
    </row>
    <row r="23" spans="1:26" ht="15.75" customHeight="1">
      <c r="A23" s="171"/>
      <c r="B23" s="614" t="s">
        <v>3143</v>
      </c>
      <c r="C23" s="3078">
        <v>0</v>
      </c>
      <c r="D23" s="3078">
        <v>0</v>
      </c>
      <c r="E23" s="3079">
        <v>0</v>
      </c>
      <c r="F23" s="615"/>
      <c r="G23" s="226" t="s">
        <v>3144</v>
      </c>
      <c r="H23" s="171"/>
      <c r="I23" s="227"/>
      <c r="J23" s="171"/>
      <c r="K23" s="3161"/>
      <c r="L23" s="220">
        <f t="shared" si="3"/>
        <v>0</v>
      </c>
      <c r="M23" s="3161"/>
      <c r="N23" s="221">
        <f t="shared" si="4"/>
        <v>0</v>
      </c>
      <c r="O23" s="221">
        <f t="shared" si="1"/>
        <v>0</v>
      </c>
      <c r="P23" s="221">
        <f t="shared" si="2"/>
        <v>0</v>
      </c>
      <c r="Q23" s="3161"/>
      <c r="R23" s="3125"/>
      <c r="S23" s="3125"/>
      <c r="T23" s="3168"/>
      <c r="U23" s="3168"/>
      <c r="V23" s="3168"/>
      <c r="W23" s="3125"/>
      <c r="X23" s="3125"/>
      <c r="Y23" s="3125"/>
      <c r="Z23" s="3125"/>
    </row>
    <row r="24" spans="1:26" ht="15.75" customHeight="1">
      <c r="A24" s="171"/>
      <c r="B24" s="614" t="s">
        <v>3145</v>
      </c>
      <c r="C24" s="3078">
        <v>0</v>
      </c>
      <c r="D24" s="3078">
        <v>0</v>
      </c>
      <c r="E24" s="3079">
        <v>0</v>
      </c>
      <c r="F24" s="615"/>
      <c r="G24" s="226" t="s">
        <v>3146</v>
      </c>
      <c r="H24" s="171"/>
      <c r="I24" s="227"/>
      <c r="J24" s="171"/>
      <c r="K24" s="3161"/>
      <c r="L24" s="220">
        <f t="shared" si="3"/>
        <v>0</v>
      </c>
      <c r="M24" s="3161"/>
      <c r="N24" s="221">
        <f t="shared" si="4"/>
        <v>0</v>
      </c>
      <c r="O24" s="221">
        <f t="shared" si="1"/>
        <v>0</v>
      </c>
      <c r="P24" s="221">
        <f t="shared" si="2"/>
        <v>0</v>
      </c>
      <c r="Q24" s="3161"/>
      <c r="R24" s="3125"/>
      <c r="S24" s="3125"/>
      <c r="T24" s="3168"/>
      <c r="U24" s="3168"/>
      <c r="V24" s="3168"/>
      <c r="W24" s="3125"/>
      <c r="X24" s="3125"/>
      <c r="Y24" s="3125"/>
      <c r="Z24" s="3125"/>
    </row>
    <row r="25" spans="1:26" ht="15.75" customHeight="1">
      <c r="A25" s="171"/>
      <c r="B25" s="614" t="s">
        <v>3147</v>
      </c>
      <c r="C25" s="3078">
        <v>0</v>
      </c>
      <c r="D25" s="3078">
        <v>0</v>
      </c>
      <c r="E25" s="3079">
        <v>0</v>
      </c>
      <c r="F25" s="615"/>
      <c r="G25" s="226" t="s">
        <v>3148</v>
      </c>
      <c r="H25" s="171"/>
      <c r="I25" s="227"/>
      <c r="J25" s="171"/>
      <c r="K25" s="3161"/>
      <c r="L25" s="220">
        <f t="shared" si="3"/>
        <v>0</v>
      </c>
      <c r="M25" s="3161"/>
      <c r="N25" s="221">
        <f t="shared" si="4"/>
        <v>0</v>
      </c>
      <c r="O25" s="221">
        <f t="shared" si="1"/>
        <v>0</v>
      </c>
      <c r="P25" s="221">
        <f t="shared" si="2"/>
        <v>0</v>
      </c>
      <c r="Q25" s="3161"/>
      <c r="R25" s="3125"/>
      <c r="S25" s="3125"/>
      <c r="T25" s="3168"/>
      <c r="U25" s="3168"/>
      <c r="V25" s="3168"/>
      <c r="W25" s="3125"/>
      <c r="X25" s="3125"/>
      <c r="Y25" s="3125"/>
      <c r="Z25" s="3125"/>
    </row>
    <row r="26" spans="1:26" ht="15.75" customHeight="1">
      <c r="A26" s="171"/>
      <c r="B26" s="614" t="s">
        <v>3149</v>
      </c>
      <c r="C26" s="3078">
        <v>0</v>
      </c>
      <c r="D26" s="3078">
        <v>0</v>
      </c>
      <c r="E26" s="3079">
        <v>0</v>
      </c>
      <c r="F26" s="615"/>
      <c r="G26" s="226" t="s">
        <v>3150</v>
      </c>
      <c r="H26" s="171"/>
      <c r="I26" s="227"/>
      <c r="J26" s="171"/>
      <c r="K26" s="3161"/>
      <c r="L26" s="220">
        <f t="shared" si="3"/>
        <v>0</v>
      </c>
      <c r="M26" s="3161"/>
      <c r="N26" s="221">
        <f t="shared" si="4"/>
        <v>0</v>
      </c>
      <c r="O26" s="221">
        <f t="shared" si="1"/>
        <v>0</v>
      </c>
      <c r="P26" s="221">
        <f t="shared" si="2"/>
        <v>0</v>
      </c>
      <c r="Q26" s="3161"/>
      <c r="R26" s="3125"/>
      <c r="S26" s="3125"/>
      <c r="T26" s="3168"/>
      <c r="U26" s="3168"/>
      <c r="V26" s="3168"/>
      <c r="W26" s="3125"/>
      <c r="X26" s="3125"/>
      <c r="Y26" s="3125"/>
      <c r="Z26" s="3125"/>
    </row>
    <row r="27" spans="1:26" ht="15.75" customHeight="1">
      <c r="A27" s="171"/>
      <c r="B27" s="614" t="s">
        <v>3151</v>
      </c>
      <c r="C27" s="3078">
        <v>0</v>
      </c>
      <c r="D27" s="3078">
        <v>0</v>
      </c>
      <c r="E27" s="3079">
        <v>0</v>
      </c>
      <c r="F27" s="615"/>
      <c r="G27" s="226" t="s">
        <v>3152</v>
      </c>
      <c r="H27" s="171"/>
      <c r="I27" s="227"/>
      <c r="J27" s="171"/>
      <c r="K27" s="3161"/>
      <c r="L27" s="220">
        <f t="shared" si="3"/>
        <v>0</v>
      </c>
      <c r="M27" s="3161"/>
      <c r="N27" s="221">
        <f t="shared" si="4"/>
        <v>0</v>
      </c>
      <c r="O27" s="221">
        <f t="shared" si="1"/>
        <v>0</v>
      </c>
      <c r="P27" s="221">
        <f t="shared" si="2"/>
        <v>0</v>
      </c>
      <c r="Q27" s="3161"/>
      <c r="R27" s="3125"/>
      <c r="S27" s="3125"/>
      <c r="T27" s="3168"/>
      <c r="U27" s="3168"/>
      <c r="V27" s="3168"/>
      <c r="W27" s="3125"/>
      <c r="X27" s="3125"/>
      <c r="Y27" s="3125"/>
      <c r="Z27" s="3125"/>
    </row>
    <row r="28" spans="1:26" ht="15.75" customHeight="1">
      <c r="A28" s="171"/>
      <c r="B28" s="614" t="s">
        <v>3153</v>
      </c>
      <c r="C28" s="3078">
        <v>0</v>
      </c>
      <c r="D28" s="3078">
        <v>0</v>
      </c>
      <c r="E28" s="3079">
        <v>0</v>
      </c>
      <c r="F28" s="615"/>
      <c r="G28" s="226" t="s">
        <v>3154</v>
      </c>
      <c r="H28" s="171"/>
      <c r="I28" s="227"/>
      <c r="J28" s="171"/>
      <c r="K28" s="3161"/>
      <c r="L28" s="220">
        <f t="shared" si="3"/>
        <v>0</v>
      </c>
      <c r="M28" s="3161"/>
      <c r="N28" s="221">
        <f t="shared" si="4"/>
        <v>0</v>
      </c>
      <c r="O28" s="221">
        <f t="shared" si="1"/>
        <v>0</v>
      </c>
      <c r="P28" s="221">
        <f t="shared" si="2"/>
        <v>0</v>
      </c>
      <c r="Q28" s="3161"/>
      <c r="R28" s="3125"/>
      <c r="S28" s="3125"/>
      <c r="T28" s="3168"/>
      <c r="U28" s="3168"/>
      <c r="V28" s="3168"/>
      <c r="W28" s="3125"/>
      <c r="X28" s="3125"/>
      <c r="Y28" s="3125"/>
      <c r="Z28" s="3125"/>
    </row>
    <row r="29" spans="1:26" ht="15.75" customHeight="1">
      <c r="A29" s="171"/>
      <c r="B29" s="614" t="s">
        <v>3155</v>
      </c>
      <c r="C29" s="3078">
        <v>0</v>
      </c>
      <c r="D29" s="3078">
        <v>0</v>
      </c>
      <c r="E29" s="3079">
        <v>0</v>
      </c>
      <c r="F29" s="615"/>
      <c r="G29" s="226" t="s">
        <v>3156</v>
      </c>
      <c r="H29" s="171"/>
      <c r="I29" s="227"/>
      <c r="J29" s="171"/>
      <c r="K29" s="3161"/>
      <c r="L29" s="220">
        <f t="shared" si="3"/>
        <v>0</v>
      </c>
      <c r="M29" s="3161"/>
      <c r="N29" s="221">
        <f t="shared" si="4"/>
        <v>0</v>
      </c>
      <c r="O29" s="221">
        <f t="shared" si="1"/>
        <v>0</v>
      </c>
      <c r="P29" s="221">
        <f t="shared" si="2"/>
        <v>0</v>
      </c>
      <c r="Q29" s="3161"/>
      <c r="R29" s="3125"/>
      <c r="S29" s="3125"/>
      <c r="T29" s="3168"/>
      <c r="U29" s="3168"/>
      <c r="V29" s="3168"/>
      <c r="W29" s="3125"/>
      <c r="X29" s="3125"/>
      <c r="Y29" s="3125"/>
      <c r="Z29" s="3125"/>
    </row>
    <row r="30" spans="1:26" ht="15.75" customHeight="1">
      <c r="A30" s="171"/>
      <c r="B30" s="614" t="s">
        <v>3157</v>
      </c>
      <c r="C30" s="3078">
        <v>0</v>
      </c>
      <c r="D30" s="3078">
        <v>0</v>
      </c>
      <c r="E30" s="3079">
        <v>0</v>
      </c>
      <c r="F30" s="615"/>
      <c r="G30" s="226" t="s">
        <v>3158</v>
      </c>
      <c r="H30" s="171"/>
      <c r="I30" s="227"/>
      <c r="J30" s="171"/>
      <c r="K30" s="3161"/>
      <c r="L30" s="220">
        <f t="shared" si="3"/>
        <v>0</v>
      </c>
      <c r="M30" s="3161"/>
      <c r="N30" s="221">
        <f t="shared" si="4"/>
        <v>0</v>
      </c>
      <c r="O30" s="221">
        <f t="shared" si="1"/>
        <v>0</v>
      </c>
      <c r="P30" s="221">
        <f t="shared" si="2"/>
        <v>0</v>
      </c>
      <c r="Q30" s="3161"/>
      <c r="R30" s="3125"/>
      <c r="S30" s="3125"/>
      <c r="T30" s="3168"/>
      <c r="U30" s="3168"/>
      <c r="V30" s="3168"/>
      <c r="W30" s="3125"/>
      <c r="X30" s="3125"/>
      <c r="Y30" s="3125"/>
      <c r="Z30" s="3125"/>
    </row>
    <row r="31" spans="1:26" ht="15.75" customHeight="1">
      <c r="A31" s="171"/>
      <c r="B31" s="614" t="s">
        <v>3159</v>
      </c>
      <c r="C31" s="3078">
        <v>0</v>
      </c>
      <c r="D31" s="3078">
        <v>0</v>
      </c>
      <c r="E31" s="3079">
        <v>0</v>
      </c>
      <c r="F31" s="171"/>
      <c r="G31" s="226" t="s">
        <v>3160</v>
      </c>
      <c r="H31" s="171"/>
      <c r="I31" s="227"/>
      <c r="J31" s="171"/>
      <c r="K31" s="3161"/>
      <c r="L31" s="220">
        <f t="shared" si="3"/>
        <v>0</v>
      </c>
      <c r="M31" s="3161"/>
      <c r="N31" s="221">
        <f t="shared" si="4"/>
        <v>0</v>
      </c>
      <c r="O31" s="221">
        <f t="shared" si="1"/>
        <v>0</v>
      </c>
      <c r="P31" s="221">
        <f t="shared" si="2"/>
        <v>0</v>
      </c>
      <c r="Q31" s="3161"/>
      <c r="R31" s="3125"/>
      <c r="S31" s="3125"/>
      <c r="T31" s="3168"/>
      <c r="U31" s="3168"/>
      <c r="V31" s="3168"/>
      <c r="W31" s="3125"/>
      <c r="X31" s="3125"/>
      <c r="Y31" s="3125"/>
      <c r="Z31" s="3125"/>
    </row>
    <row r="32" spans="1:26" ht="15.75" customHeight="1">
      <c r="A32" s="171"/>
      <c r="B32" s="614" t="s">
        <v>3161</v>
      </c>
      <c r="C32" s="3078">
        <v>0</v>
      </c>
      <c r="D32" s="3078">
        <v>0</v>
      </c>
      <c r="E32" s="3079">
        <v>0</v>
      </c>
      <c r="F32" s="171"/>
      <c r="G32" s="226" t="s">
        <v>3162</v>
      </c>
      <c r="H32" s="171"/>
      <c r="I32" s="227"/>
      <c r="J32" s="171"/>
      <c r="K32" s="3161"/>
      <c r="L32" s="220">
        <f t="shared" si="3"/>
        <v>0</v>
      </c>
      <c r="M32" s="3161"/>
      <c r="N32" s="221">
        <f t="shared" si="4"/>
        <v>0</v>
      </c>
      <c r="O32" s="221">
        <f t="shared" si="1"/>
        <v>0</v>
      </c>
      <c r="P32" s="221">
        <f t="shared" si="2"/>
        <v>0</v>
      </c>
      <c r="Q32" s="3161"/>
      <c r="R32" s="3125"/>
      <c r="S32" s="3125"/>
      <c r="T32" s="3168"/>
      <c r="U32" s="3168"/>
      <c r="V32" s="3168"/>
      <c r="W32" s="3125"/>
      <c r="X32" s="3125"/>
      <c r="Y32" s="3125"/>
      <c r="Z32" s="3125"/>
    </row>
    <row r="33" spans="1:26" ht="15.75" customHeight="1">
      <c r="A33" s="171"/>
      <c r="B33" s="614" t="s">
        <v>3163</v>
      </c>
      <c r="C33" s="3078">
        <v>0</v>
      </c>
      <c r="D33" s="3078">
        <v>0</v>
      </c>
      <c r="E33" s="3079">
        <v>0</v>
      </c>
      <c r="F33" s="171"/>
      <c r="G33" s="226" t="s">
        <v>3164</v>
      </c>
      <c r="H33" s="171"/>
      <c r="I33" s="227"/>
      <c r="J33" s="171"/>
      <c r="K33" s="3161"/>
      <c r="L33" s="220">
        <f t="shared" si="3"/>
        <v>0</v>
      </c>
      <c r="M33" s="3161"/>
      <c r="N33" s="221">
        <f t="shared" si="4"/>
        <v>0</v>
      </c>
      <c r="O33" s="221">
        <f t="shared" si="1"/>
        <v>0</v>
      </c>
      <c r="P33" s="221">
        <f t="shared" si="2"/>
        <v>0</v>
      </c>
      <c r="Q33" s="3161"/>
      <c r="R33" s="3125"/>
      <c r="S33" s="3125"/>
      <c r="T33" s="3168"/>
      <c r="U33" s="3168"/>
      <c r="V33" s="3168"/>
      <c r="W33" s="3125"/>
      <c r="X33" s="3125"/>
      <c r="Y33" s="3125"/>
      <c r="Z33" s="3125"/>
    </row>
    <row r="34" spans="1:26" ht="15.75" customHeight="1">
      <c r="A34" s="171"/>
      <c r="B34" s="614" t="s">
        <v>3165</v>
      </c>
      <c r="C34" s="3078">
        <v>0</v>
      </c>
      <c r="D34" s="3078">
        <v>0</v>
      </c>
      <c r="E34" s="3079">
        <v>0</v>
      </c>
      <c r="F34" s="171"/>
      <c r="G34" s="226" t="s">
        <v>3166</v>
      </c>
      <c r="H34" s="171"/>
      <c r="I34" s="227"/>
      <c r="J34" s="171"/>
      <c r="K34" s="3161"/>
      <c r="L34" s="220">
        <f t="shared" si="3"/>
        <v>0</v>
      </c>
      <c r="M34" s="3161"/>
      <c r="N34" s="221">
        <f t="shared" si="4"/>
        <v>0</v>
      </c>
      <c r="O34" s="221">
        <f t="shared" si="1"/>
        <v>0</v>
      </c>
      <c r="P34" s="221">
        <f t="shared" si="2"/>
        <v>0</v>
      </c>
      <c r="Q34" s="3161"/>
      <c r="R34" s="3125"/>
      <c r="S34" s="3125"/>
      <c r="T34" s="3168"/>
      <c r="U34" s="3168"/>
      <c r="V34" s="3168"/>
      <c r="W34" s="3125"/>
      <c r="X34" s="3125"/>
      <c r="Y34" s="3125"/>
      <c r="Z34" s="3125"/>
    </row>
    <row r="35" spans="1:26" ht="15.75" customHeight="1" thickBot="1">
      <c r="A35" s="2394" t="s">
        <v>784</v>
      </c>
      <c r="B35" s="2930" t="s">
        <v>3167</v>
      </c>
      <c r="C35" s="3080">
        <f>IFERROR(SUM(C10:C34),0)</f>
        <v>40316.728999999999</v>
      </c>
      <c r="D35" s="3080">
        <f>IFERROR(SUM(D10:D34),0)</f>
        <v>5.4370000000000003</v>
      </c>
      <c r="E35" s="3081">
        <f>IFERROR(SUM(E10:E34),0)</f>
        <v>8.8439999999999976</v>
      </c>
      <c r="F35" s="171"/>
      <c r="G35" s="284" t="s">
        <v>3168</v>
      </c>
      <c r="H35" s="171"/>
      <c r="I35" s="238"/>
      <c r="J35" s="171"/>
      <c r="K35" s="3161"/>
      <c r="L35" s="3125"/>
      <c r="M35" s="3161"/>
      <c r="N35" s="3125"/>
      <c r="O35" s="3125"/>
      <c r="P35" s="3125"/>
      <c r="Q35" s="3161"/>
      <c r="R35" s="3125"/>
      <c r="S35" s="3125"/>
      <c r="T35" s="3168"/>
      <c r="U35" s="3168"/>
      <c r="V35" s="3168"/>
      <c r="W35" s="3125"/>
      <c r="X35" s="3125"/>
      <c r="Y35" s="3125"/>
      <c r="Z35" s="3125"/>
    </row>
    <row r="36" spans="1:26" ht="15.75" customHeight="1" thickTop="1" thickBot="1">
      <c r="A36" s="171"/>
      <c r="B36" s="616"/>
      <c r="C36" s="616"/>
      <c r="D36" s="616"/>
      <c r="E36" s="616"/>
      <c r="F36" s="616"/>
      <c r="G36" s="616"/>
      <c r="H36" s="616"/>
      <c r="I36" s="616"/>
      <c r="J36" s="171"/>
      <c r="K36" s="3161"/>
      <c r="L36" s="3125"/>
      <c r="M36" s="3161"/>
      <c r="N36" s="3125"/>
      <c r="O36" s="3125"/>
      <c r="P36" s="3125"/>
      <c r="Q36" s="3161"/>
      <c r="R36" s="3125"/>
      <c r="S36" s="3125"/>
      <c r="T36" s="3168"/>
      <c r="U36" s="3168"/>
      <c r="V36" s="3168"/>
      <c r="W36" s="3125"/>
      <c r="X36" s="3125"/>
      <c r="Y36" s="3125"/>
      <c r="Z36" s="3125"/>
    </row>
    <row r="37" spans="1:26" ht="15.75" customHeight="1" thickTop="1">
      <c r="A37" s="171"/>
      <c r="B37" s="2928" t="s">
        <v>671</v>
      </c>
      <c r="C37" s="2913" t="s">
        <v>3114</v>
      </c>
      <c r="D37" s="2915" t="s">
        <v>695</v>
      </c>
      <c r="E37" s="616"/>
      <c r="F37" s="616"/>
      <c r="G37" s="616"/>
      <c r="H37" s="616"/>
      <c r="I37" s="616"/>
      <c r="J37" s="171"/>
      <c r="K37" s="3161"/>
      <c r="L37" s="3125"/>
      <c r="M37" s="3161"/>
      <c r="N37" s="3125"/>
      <c r="O37" s="3125"/>
      <c r="P37" s="3125"/>
      <c r="Q37" s="3161"/>
      <c r="R37" s="3125"/>
      <c r="S37" s="3125"/>
      <c r="T37" s="3125"/>
      <c r="U37" s="3125"/>
      <c r="V37" s="3125"/>
      <c r="W37" s="3125"/>
      <c r="X37" s="3125"/>
      <c r="Y37" s="3125"/>
      <c r="Z37" s="3125"/>
    </row>
    <row r="38" spans="1:26" ht="15.75" customHeight="1">
      <c r="A38" s="171"/>
      <c r="B38" s="2954" t="s">
        <v>672</v>
      </c>
      <c r="C38" s="2962" t="s">
        <v>3115</v>
      </c>
      <c r="D38" s="2963" t="s">
        <v>688</v>
      </c>
      <c r="E38" s="616"/>
      <c r="F38" s="616"/>
      <c r="G38" s="616"/>
      <c r="H38" s="616"/>
      <c r="I38" s="616"/>
      <c r="J38" s="171"/>
      <c r="K38" s="3161"/>
      <c r="L38" s="3125"/>
      <c r="M38" s="3161"/>
      <c r="N38" s="3125"/>
      <c r="O38" s="3125"/>
      <c r="P38" s="3125"/>
      <c r="Q38" s="3161"/>
      <c r="R38" s="3125"/>
      <c r="S38" s="3125"/>
      <c r="T38" s="3125"/>
      <c r="U38" s="3125"/>
      <c r="V38" s="3125"/>
      <c r="W38" s="3125"/>
      <c r="X38" s="3125"/>
      <c r="Y38" s="3125"/>
      <c r="Z38" s="3125"/>
    </row>
    <row r="39" spans="1:26" ht="15.75" customHeight="1" thickBot="1">
      <c r="A39" s="171"/>
      <c r="B39" s="2929" t="s">
        <v>673</v>
      </c>
      <c r="C39" s="2914">
        <v>3</v>
      </c>
      <c r="D39" s="2916">
        <v>3</v>
      </c>
      <c r="E39" s="616"/>
      <c r="F39" s="616"/>
      <c r="G39" s="616"/>
      <c r="H39" s="616"/>
      <c r="I39" s="616"/>
      <c r="J39" s="171"/>
      <c r="K39" s="3161"/>
      <c r="L39" s="3125"/>
      <c r="M39" s="3161"/>
      <c r="N39" s="3125"/>
      <c r="O39" s="3125"/>
      <c r="P39" s="3125"/>
      <c r="Q39" s="3161"/>
      <c r="R39" s="3125"/>
      <c r="S39" s="3125"/>
      <c r="T39" s="3125"/>
      <c r="U39" s="3125"/>
      <c r="V39" s="3125"/>
      <c r="W39" s="3125"/>
      <c r="X39" s="3125"/>
      <c r="Y39" s="3125"/>
      <c r="Z39" s="3125"/>
    </row>
    <row r="40" spans="1:26" ht="15.75" customHeight="1" thickTop="1" thickBot="1">
      <c r="A40" s="171"/>
      <c r="B40" s="616"/>
      <c r="C40" s="616"/>
      <c r="D40" s="616"/>
      <c r="E40" s="616"/>
      <c r="F40" s="616"/>
      <c r="G40" s="616"/>
      <c r="H40" s="616"/>
      <c r="I40" s="616"/>
      <c r="J40" s="171"/>
      <c r="K40" s="3161"/>
      <c r="L40" s="3125"/>
      <c r="M40" s="3161"/>
      <c r="N40" s="3125"/>
      <c r="O40" s="3125"/>
      <c r="P40" s="3125"/>
      <c r="Q40" s="3161"/>
      <c r="R40" s="3125"/>
      <c r="S40" s="3125"/>
      <c r="T40" s="3125"/>
      <c r="U40" s="3125"/>
      <c r="V40" s="3125"/>
      <c r="W40" s="3125"/>
      <c r="X40" s="3125"/>
      <c r="Y40" s="3125"/>
      <c r="Z40" s="3125"/>
    </row>
    <row r="41" spans="1:26" ht="15.75" customHeight="1" thickTop="1" thickBot="1">
      <c r="A41" s="171"/>
      <c r="B41" s="319" t="s">
        <v>3169</v>
      </c>
      <c r="C41" s="617"/>
      <c r="D41" s="617"/>
      <c r="E41" s="356"/>
      <c r="F41" s="171"/>
      <c r="G41" s="618"/>
      <c r="H41" s="171"/>
      <c r="I41" s="171"/>
      <c r="J41" s="171"/>
      <c r="K41" s="3161"/>
      <c r="L41" s="3125"/>
      <c r="M41" s="3161"/>
      <c r="N41" s="3125"/>
      <c r="O41" s="3125"/>
      <c r="P41" s="3125"/>
      <c r="Q41" s="3161"/>
      <c r="R41" s="3125"/>
      <c r="S41" s="3125"/>
      <c r="T41" s="3125"/>
      <c r="U41" s="3125"/>
      <c r="V41" s="3125"/>
      <c r="W41" s="3125"/>
      <c r="X41" s="3125"/>
      <c r="Y41" s="3125"/>
      <c r="Z41" s="3125"/>
    </row>
    <row r="42" spans="1:26" ht="15.75" customHeight="1" thickTop="1">
      <c r="A42" s="2394" t="s">
        <v>686</v>
      </c>
      <c r="B42" s="619" t="s">
        <v>3117</v>
      </c>
      <c r="C42" s="3076">
        <v>162.9</v>
      </c>
      <c r="D42" s="3076">
        <v>0.124</v>
      </c>
      <c r="E42" s="2297">
        <v>0</v>
      </c>
      <c r="F42" s="171"/>
      <c r="G42" s="217" t="s">
        <v>3170</v>
      </c>
      <c r="H42" s="171"/>
      <c r="I42" s="219"/>
      <c r="J42" s="171"/>
      <c r="K42" s="3161"/>
      <c r="L42" s="220">
        <f t="shared" ref="L42:L66" si="5">IF( SUM( N42:P42 ) = 0, 0, $N$5 )</f>
        <v>0</v>
      </c>
      <c r="M42" s="3161"/>
      <c r="N42" s="221">
        <f t="shared" ref="N42:N66" si="6" xml:space="preserve"> IF( ISNUMBER( C42 ), 0, 1 )</f>
        <v>0</v>
      </c>
      <c r="O42" s="221">
        <f t="shared" ref="O42:O66" si="7" xml:space="preserve"> IF( ISNUMBER( D42 ), 0, 1 )</f>
        <v>0</v>
      </c>
      <c r="P42" s="3125"/>
      <c r="Q42" s="3161"/>
      <c r="R42" s="3125"/>
      <c r="S42" s="3125"/>
      <c r="T42" s="3168"/>
      <c r="U42" s="3168"/>
      <c r="V42" s="3168"/>
      <c r="W42" s="3125"/>
      <c r="X42" s="3125"/>
      <c r="Y42" s="3125"/>
      <c r="Z42" s="3125"/>
    </row>
    <row r="43" spans="1:26" ht="15.75" customHeight="1">
      <c r="A43" s="171"/>
      <c r="B43" s="620" t="s">
        <v>3119</v>
      </c>
      <c r="C43" s="3078">
        <v>49.396999999999998</v>
      </c>
      <c r="D43" s="3078">
        <v>1E-3</v>
      </c>
      <c r="E43" s="2298">
        <v>0</v>
      </c>
      <c r="F43" s="171"/>
      <c r="G43" s="226" t="s">
        <v>3171</v>
      </c>
      <c r="H43" s="171"/>
      <c r="I43" s="227"/>
      <c r="J43" s="171"/>
      <c r="K43" s="3161"/>
      <c r="L43" s="220">
        <f t="shared" si="5"/>
        <v>0</v>
      </c>
      <c r="M43" s="3161"/>
      <c r="N43" s="221">
        <f t="shared" si="6"/>
        <v>0</v>
      </c>
      <c r="O43" s="221">
        <f t="shared" si="7"/>
        <v>0</v>
      </c>
      <c r="P43" s="3125"/>
      <c r="Q43" s="3161"/>
      <c r="R43" s="3125"/>
      <c r="S43" s="3125"/>
      <c r="T43" s="3168"/>
      <c r="U43" s="3168"/>
      <c r="V43" s="3168"/>
      <c r="W43" s="3125"/>
      <c r="X43" s="3125"/>
      <c r="Y43" s="3125"/>
      <c r="Z43" s="3125"/>
    </row>
    <row r="44" spans="1:26" ht="15.75" customHeight="1">
      <c r="A44" s="171"/>
      <c r="B44" s="620" t="s">
        <v>3121</v>
      </c>
      <c r="C44" s="3078">
        <v>0</v>
      </c>
      <c r="D44" s="3078">
        <v>0</v>
      </c>
      <c r="E44" s="2298">
        <v>0</v>
      </c>
      <c r="F44" s="171"/>
      <c r="G44" s="226" t="s">
        <v>3172</v>
      </c>
      <c r="H44" s="171"/>
      <c r="I44" s="227"/>
      <c r="J44" s="171"/>
      <c r="K44" s="3161"/>
      <c r="L44" s="220">
        <f t="shared" si="5"/>
        <v>0</v>
      </c>
      <c r="M44" s="3161"/>
      <c r="N44" s="221">
        <f t="shared" si="6"/>
        <v>0</v>
      </c>
      <c r="O44" s="221">
        <f t="shared" si="7"/>
        <v>0</v>
      </c>
      <c r="P44" s="3125"/>
      <c r="Q44" s="3161"/>
      <c r="R44" s="3125"/>
      <c r="S44" s="3125"/>
      <c r="T44" s="3168"/>
      <c r="U44" s="3168"/>
      <c r="V44" s="3168"/>
      <c r="W44" s="3125"/>
      <c r="X44" s="3125"/>
      <c r="Y44" s="3125"/>
      <c r="Z44" s="3125"/>
    </row>
    <row r="45" spans="1:26" ht="15.75" customHeight="1">
      <c r="A45" s="171"/>
      <c r="B45" s="620" t="s">
        <v>3123</v>
      </c>
      <c r="C45" s="3078">
        <v>1.04</v>
      </c>
      <c r="D45" s="3078">
        <v>1.859</v>
      </c>
      <c r="E45" s="2298">
        <v>0</v>
      </c>
      <c r="F45" s="615"/>
      <c r="G45" s="226" t="s">
        <v>3173</v>
      </c>
      <c r="H45" s="171"/>
      <c r="I45" s="227"/>
      <c r="J45" s="171"/>
      <c r="K45" s="3161"/>
      <c r="L45" s="220">
        <f t="shared" si="5"/>
        <v>0</v>
      </c>
      <c r="M45" s="3161"/>
      <c r="N45" s="221">
        <f t="shared" si="6"/>
        <v>0</v>
      </c>
      <c r="O45" s="221">
        <f t="shared" si="7"/>
        <v>0</v>
      </c>
      <c r="P45" s="3125"/>
      <c r="Q45" s="3161"/>
      <c r="R45" s="3125"/>
      <c r="S45" s="3125"/>
      <c r="T45" s="3168"/>
      <c r="U45" s="3168"/>
      <c r="V45" s="3168"/>
      <c r="W45" s="3125"/>
      <c r="X45" s="3125"/>
      <c r="Y45" s="3125"/>
      <c r="Z45" s="3125"/>
    </row>
    <row r="46" spans="1:26" ht="15.75" customHeight="1">
      <c r="A46" s="171"/>
      <c r="B46" s="620" t="s">
        <v>3125</v>
      </c>
      <c r="C46" s="3078">
        <v>23</v>
      </c>
      <c r="D46" s="3078">
        <v>3.3740000000000001</v>
      </c>
      <c r="E46" s="2298">
        <v>0</v>
      </c>
      <c r="F46" s="615"/>
      <c r="G46" s="226" t="s">
        <v>3174</v>
      </c>
      <c r="H46" s="171"/>
      <c r="I46" s="227"/>
      <c r="J46" s="171"/>
      <c r="K46" s="3161"/>
      <c r="L46" s="220">
        <f t="shared" si="5"/>
        <v>0</v>
      </c>
      <c r="M46" s="3161"/>
      <c r="N46" s="221">
        <f t="shared" si="6"/>
        <v>0</v>
      </c>
      <c r="O46" s="221">
        <f t="shared" si="7"/>
        <v>0</v>
      </c>
      <c r="P46" s="3125"/>
      <c r="Q46" s="3161"/>
      <c r="R46" s="3125"/>
      <c r="S46" s="3125"/>
      <c r="T46" s="3168"/>
      <c r="U46" s="3168"/>
      <c r="V46" s="3168"/>
      <c r="W46" s="3125"/>
      <c r="X46" s="3125"/>
      <c r="Y46" s="3125"/>
      <c r="Z46" s="3125"/>
    </row>
    <row r="47" spans="1:26" ht="15.75" customHeight="1">
      <c r="A47" s="171"/>
      <c r="B47" s="620" t="s">
        <v>3127</v>
      </c>
      <c r="C47" s="3078">
        <v>0</v>
      </c>
      <c r="D47" s="3078">
        <v>0</v>
      </c>
      <c r="E47" s="2298">
        <v>0</v>
      </c>
      <c r="F47" s="615"/>
      <c r="G47" s="226" t="s">
        <v>3175</v>
      </c>
      <c r="H47" s="171"/>
      <c r="I47" s="227"/>
      <c r="J47" s="171"/>
      <c r="K47" s="3161"/>
      <c r="L47" s="220">
        <f t="shared" si="5"/>
        <v>0</v>
      </c>
      <c r="M47" s="3161"/>
      <c r="N47" s="221">
        <f t="shared" si="6"/>
        <v>0</v>
      </c>
      <c r="O47" s="221">
        <f t="shared" si="7"/>
        <v>0</v>
      </c>
      <c r="P47" s="3125"/>
      <c r="Q47" s="3161"/>
      <c r="R47" s="3125"/>
      <c r="S47" s="3125"/>
      <c r="T47" s="3168"/>
      <c r="U47" s="3168"/>
      <c r="V47" s="3168"/>
      <c r="W47" s="3125"/>
      <c r="X47" s="3125"/>
      <c r="Y47" s="3125"/>
      <c r="Z47" s="3125"/>
    </row>
    <row r="48" spans="1:26" ht="15.75" customHeight="1">
      <c r="A48" s="171"/>
      <c r="B48" s="620" t="s">
        <v>3129</v>
      </c>
      <c r="C48" s="3078">
        <v>0</v>
      </c>
      <c r="D48" s="3078">
        <v>0</v>
      </c>
      <c r="E48" s="2298">
        <v>0</v>
      </c>
      <c r="F48" s="615"/>
      <c r="G48" s="226" t="s">
        <v>3176</v>
      </c>
      <c r="H48" s="171"/>
      <c r="I48" s="227"/>
      <c r="J48" s="171"/>
      <c r="K48" s="3161"/>
      <c r="L48" s="220">
        <f t="shared" si="5"/>
        <v>0</v>
      </c>
      <c r="M48" s="3161"/>
      <c r="N48" s="221">
        <f t="shared" si="6"/>
        <v>0</v>
      </c>
      <c r="O48" s="221">
        <f t="shared" si="7"/>
        <v>0</v>
      </c>
      <c r="P48" s="3125"/>
      <c r="Q48" s="3161"/>
      <c r="R48" s="3125"/>
      <c r="S48" s="3125"/>
      <c r="T48" s="3168"/>
      <c r="U48" s="3168"/>
      <c r="V48" s="3168"/>
      <c r="W48" s="3125"/>
      <c r="X48" s="3125"/>
      <c r="Y48" s="3125"/>
      <c r="Z48" s="3125"/>
    </row>
    <row r="49" spans="1:26" ht="15.75" customHeight="1">
      <c r="A49" s="171"/>
      <c r="B49" s="620" t="s">
        <v>3131</v>
      </c>
      <c r="C49" s="3078">
        <v>0</v>
      </c>
      <c r="D49" s="3078">
        <v>0</v>
      </c>
      <c r="E49" s="2298">
        <v>0</v>
      </c>
      <c r="F49" s="615"/>
      <c r="G49" s="226" t="s">
        <v>3177</v>
      </c>
      <c r="H49" s="171"/>
      <c r="I49" s="227"/>
      <c r="J49" s="171"/>
      <c r="K49" s="3161"/>
      <c r="L49" s="220">
        <f t="shared" si="5"/>
        <v>0</v>
      </c>
      <c r="M49" s="3161"/>
      <c r="N49" s="221">
        <f t="shared" si="6"/>
        <v>0</v>
      </c>
      <c r="O49" s="221">
        <f t="shared" si="7"/>
        <v>0</v>
      </c>
      <c r="P49" s="3125"/>
      <c r="Q49" s="3161"/>
      <c r="R49" s="3125"/>
      <c r="S49" s="3125"/>
      <c r="T49" s="3168"/>
      <c r="U49" s="3168"/>
      <c r="V49" s="3168"/>
      <c r="W49" s="3125"/>
      <c r="X49" s="3125"/>
      <c r="Y49" s="3125"/>
      <c r="Z49" s="3125"/>
    </row>
    <row r="50" spans="1:26" ht="15.75" customHeight="1">
      <c r="A50" s="171"/>
      <c r="B50" s="620" t="s">
        <v>3133</v>
      </c>
      <c r="C50" s="3078">
        <v>0</v>
      </c>
      <c r="D50" s="3078">
        <v>0</v>
      </c>
      <c r="E50" s="2298">
        <v>0</v>
      </c>
      <c r="F50" s="615"/>
      <c r="G50" s="226" t="s">
        <v>3178</v>
      </c>
      <c r="H50" s="171"/>
      <c r="I50" s="227"/>
      <c r="J50" s="171"/>
      <c r="K50" s="3161"/>
      <c r="L50" s="220">
        <f t="shared" si="5"/>
        <v>0</v>
      </c>
      <c r="M50" s="3161"/>
      <c r="N50" s="221">
        <f t="shared" si="6"/>
        <v>0</v>
      </c>
      <c r="O50" s="221">
        <f t="shared" si="7"/>
        <v>0</v>
      </c>
      <c r="P50" s="3125"/>
      <c r="Q50" s="3161"/>
      <c r="R50" s="3125"/>
      <c r="S50" s="3125"/>
      <c r="T50" s="3168"/>
      <c r="U50" s="3168"/>
      <c r="V50" s="3168"/>
      <c r="W50" s="3125"/>
      <c r="X50" s="3125"/>
      <c r="Y50" s="3125"/>
      <c r="Z50" s="3125"/>
    </row>
    <row r="51" spans="1:26" ht="15.75" customHeight="1">
      <c r="A51" s="171"/>
      <c r="B51" s="620" t="s">
        <v>3135</v>
      </c>
      <c r="C51" s="3078">
        <v>0</v>
      </c>
      <c r="D51" s="3078">
        <v>0</v>
      </c>
      <c r="E51" s="2298">
        <v>0</v>
      </c>
      <c r="F51" s="615"/>
      <c r="G51" s="226" t="s">
        <v>3179</v>
      </c>
      <c r="H51" s="171"/>
      <c r="I51" s="227"/>
      <c r="J51" s="171"/>
      <c r="K51" s="3161"/>
      <c r="L51" s="220">
        <f t="shared" si="5"/>
        <v>0</v>
      </c>
      <c r="M51" s="3161"/>
      <c r="N51" s="221">
        <f t="shared" si="6"/>
        <v>0</v>
      </c>
      <c r="O51" s="221">
        <f t="shared" si="7"/>
        <v>0</v>
      </c>
      <c r="P51" s="3125"/>
      <c r="Q51" s="3161"/>
      <c r="R51" s="3125"/>
      <c r="S51" s="3125"/>
      <c r="T51" s="3168"/>
      <c r="U51" s="3168"/>
      <c r="V51" s="3168"/>
      <c r="W51" s="3125"/>
      <c r="X51" s="3125"/>
      <c r="Y51" s="3125"/>
      <c r="Z51" s="3125"/>
    </row>
    <row r="52" spans="1:26" ht="15.75" customHeight="1">
      <c r="A52" s="171"/>
      <c r="B52" s="620" t="s">
        <v>3137</v>
      </c>
      <c r="C52" s="3078">
        <v>0</v>
      </c>
      <c r="D52" s="3078">
        <v>0</v>
      </c>
      <c r="E52" s="2298">
        <v>0</v>
      </c>
      <c r="F52" s="615"/>
      <c r="G52" s="226" t="s">
        <v>3180</v>
      </c>
      <c r="H52" s="171"/>
      <c r="I52" s="227"/>
      <c r="J52" s="171"/>
      <c r="K52" s="3161"/>
      <c r="L52" s="220">
        <f t="shared" si="5"/>
        <v>0</v>
      </c>
      <c r="M52" s="3161"/>
      <c r="N52" s="221">
        <f t="shared" si="6"/>
        <v>0</v>
      </c>
      <c r="O52" s="221">
        <f t="shared" si="7"/>
        <v>0</v>
      </c>
      <c r="P52" s="3125"/>
      <c r="Q52" s="3161"/>
      <c r="R52" s="3125"/>
      <c r="S52" s="3125"/>
      <c r="T52" s="3168"/>
      <c r="U52" s="3168"/>
      <c r="V52" s="3168"/>
      <c r="W52" s="3125"/>
      <c r="X52" s="3125"/>
      <c r="Y52" s="3125"/>
      <c r="Z52" s="3125"/>
    </row>
    <row r="53" spans="1:26" ht="15.75" customHeight="1">
      <c r="A53" s="171"/>
      <c r="B53" s="620" t="s">
        <v>3139</v>
      </c>
      <c r="C53" s="3078">
        <v>0</v>
      </c>
      <c r="D53" s="3078">
        <v>0</v>
      </c>
      <c r="E53" s="2298">
        <v>0</v>
      </c>
      <c r="F53" s="615"/>
      <c r="G53" s="226" t="s">
        <v>3181</v>
      </c>
      <c r="H53" s="171"/>
      <c r="I53" s="227"/>
      <c r="J53" s="171"/>
      <c r="K53" s="3161"/>
      <c r="L53" s="220">
        <f t="shared" si="5"/>
        <v>0</v>
      </c>
      <c r="M53" s="3161"/>
      <c r="N53" s="221">
        <f t="shared" si="6"/>
        <v>0</v>
      </c>
      <c r="O53" s="221">
        <f t="shared" si="7"/>
        <v>0</v>
      </c>
      <c r="P53" s="3125"/>
      <c r="Q53" s="3161"/>
      <c r="R53" s="3125"/>
      <c r="S53" s="3125"/>
      <c r="T53" s="3168"/>
      <c r="U53" s="3168"/>
      <c r="V53" s="3168"/>
      <c r="W53" s="3125"/>
      <c r="X53" s="3125"/>
      <c r="Y53" s="3125"/>
      <c r="Z53" s="3125"/>
    </row>
    <row r="54" spans="1:26" ht="15.75" customHeight="1">
      <c r="A54" s="171"/>
      <c r="B54" s="620" t="s">
        <v>3141</v>
      </c>
      <c r="C54" s="3078">
        <v>0</v>
      </c>
      <c r="D54" s="3078">
        <v>0</v>
      </c>
      <c r="E54" s="2298">
        <v>0</v>
      </c>
      <c r="F54" s="615"/>
      <c r="G54" s="226" t="s">
        <v>3182</v>
      </c>
      <c r="H54" s="171"/>
      <c r="I54" s="227"/>
      <c r="J54" s="171"/>
      <c r="K54" s="3161"/>
      <c r="L54" s="220">
        <f t="shared" si="5"/>
        <v>0</v>
      </c>
      <c r="M54" s="3161"/>
      <c r="N54" s="221">
        <f t="shared" si="6"/>
        <v>0</v>
      </c>
      <c r="O54" s="221">
        <f t="shared" si="7"/>
        <v>0</v>
      </c>
      <c r="P54" s="3125"/>
      <c r="Q54" s="3161"/>
      <c r="R54" s="3125"/>
      <c r="S54" s="3125"/>
      <c r="T54" s="3168"/>
      <c r="U54" s="3168"/>
      <c r="V54" s="3168"/>
      <c r="W54" s="3125"/>
      <c r="X54" s="3125"/>
      <c r="Y54" s="3125"/>
      <c r="Z54" s="3125"/>
    </row>
    <row r="55" spans="1:26" ht="15.75" customHeight="1">
      <c r="A55" s="171"/>
      <c r="B55" s="620" t="s">
        <v>3143</v>
      </c>
      <c r="C55" s="3078">
        <v>0</v>
      </c>
      <c r="D55" s="3078">
        <v>0</v>
      </c>
      <c r="E55" s="2298">
        <v>0</v>
      </c>
      <c r="F55" s="615"/>
      <c r="G55" s="226" t="s">
        <v>3183</v>
      </c>
      <c r="H55" s="171"/>
      <c r="I55" s="227"/>
      <c r="J55" s="171"/>
      <c r="K55" s="3161"/>
      <c r="L55" s="220">
        <f t="shared" si="5"/>
        <v>0</v>
      </c>
      <c r="M55" s="3161"/>
      <c r="N55" s="221">
        <f t="shared" si="6"/>
        <v>0</v>
      </c>
      <c r="O55" s="221">
        <f t="shared" si="7"/>
        <v>0</v>
      </c>
      <c r="P55" s="3125"/>
      <c r="Q55" s="3161"/>
      <c r="R55" s="3125"/>
      <c r="S55" s="3125"/>
      <c r="T55" s="3168"/>
      <c r="U55" s="3168"/>
      <c r="V55" s="3168"/>
      <c r="W55" s="3125"/>
      <c r="X55" s="3125"/>
      <c r="Y55" s="3125"/>
      <c r="Z55" s="3125"/>
    </row>
    <row r="56" spans="1:26" ht="15.75" customHeight="1">
      <c r="A56" s="171"/>
      <c r="B56" s="620" t="s">
        <v>3145</v>
      </c>
      <c r="C56" s="3078">
        <v>0</v>
      </c>
      <c r="D56" s="3078">
        <v>0</v>
      </c>
      <c r="E56" s="2298">
        <v>0</v>
      </c>
      <c r="F56" s="615"/>
      <c r="G56" s="226" t="s">
        <v>3184</v>
      </c>
      <c r="H56" s="171"/>
      <c r="I56" s="227"/>
      <c r="J56" s="171"/>
      <c r="K56" s="3161"/>
      <c r="L56" s="220">
        <f t="shared" si="5"/>
        <v>0</v>
      </c>
      <c r="M56" s="3161"/>
      <c r="N56" s="221">
        <f t="shared" si="6"/>
        <v>0</v>
      </c>
      <c r="O56" s="221">
        <f t="shared" si="7"/>
        <v>0</v>
      </c>
      <c r="P56" s="3125"/>
      <c r="Q56" s="3161"/>
      <c r="R56" s="3125"/>
      <c r="S56" s="3125"/>
      <c r="T56" s="3168"/>
      <c r="U56" s="3168"/>
      <c r="V56" s="3168"/>
      <c r="W56" s="3125"/>
      <c r="X56" s="3125"/>
      <c r="Y56" s="3125"/>
      <c r="Z56" s="3125"/>
    </row>
    <row r="57" spans="1:26" ht="15.75" customHeight="1">
      <c r="A57" s="171"/>
      <c r="B57" s="620" t="s">
        <v>3147</v>
      </c>
      <c r="C57" s="3078">
        <v>0</v>
      </c>
      <c r="D57" s="3078">
        <v>0</v>
      </c>
      <c r="E57" s="2298">
        <v>0</v>
      </c>
      <c r="F57" s="615"/>
      <c r="G57" s="226" t="s">
        <v>3185</v>
      </c>
      <c r="H57" s="171"/>
      <c r="I57" s="227"/>
      <c r="J57" s="171"/>
      <c r="K57" s="3161"/>
      <c r="L57" s="220">
        <f t="shared" si="5"/>
        <v>0</v>
      </c>
      <c r="M57" s="3161"/>
      <c r="N57" s="221">
        <f t="shared" si="6"/>
        <v>0</v>
      </c>
      <c r="O57" s="221">
        <f t="shared" si="7"/>
        <v>0</v>
      </c>
      <c r="P57" s="3125"/>
      <c r="Q57" s="3161"/>
      <c r="R57" s="3125"/>
      <c r="S57" s="3125"/>
      <c r="T57" s="3168"/>
      <c r="U57" s="3168"/>
      <c r="V57" s="3168"/>
      <c r="W57" s="3125"/>
      <c r="X57" s="3125"/>
      <c r="Y57" s="3125"/>
      <c r="Z57" s="3125"/>
    </row>
    <row r="58" spans="1:26" ht="15.75" customHeight="1">
      <c r="A58" s="171"/>
      <c r="B58" s="620" t="s">
        <v>3149</v>
      </c>
      <c r="C58" s="3078">
        <v>0</v>
      </c>
      <c r="D58" s="3078">
        <v>0</v>
      </c>
      <c r="E58" s="2298">
        <v>0</v>
      </c>
      <c r="F58" s="615"/>
      <c r="G58" s="226" t="s">
        <v>3186</v>
      </c>
      <c r="H58" s="171"/>
      <c r="I58" s="227"/>
      <c r="J58" s="171"/>
      <c r="K58" s="3161"/>
      <c r="L58" s="220">
        <f t="shared" si="5"/>
        <v>0</v>
      </c>
      <c r="M58" s="3161"/>
      <c r="N58" s="221">
        <f t="shared" si="6"/>
        <v>0</v>
      </c>
      <c r="O58" s="221">
        <f t="shared" si="7"/>
        <v>0</v>
      </c>
      <c r="P58" s="3125"/>
      <c r="Q58" s="3161"/>
      <c r="R58" s="3125"/>
      <c r="S58" s="3125"/>
      <c r="T58" s="3168"/>
      <c r="U58" s="3168"/>
      <c r="V58" s="3168"/>
      <c r="W58" s="3125"/>
      <c r="X58" s="3125"/>
      <c r="Y58" s="3125"/>
      <c r="Z58" s="3125"/>
    </row>
    <row r="59" spans="1:26" ht="15.75" customHeight="1">
      <c r="A59" s="171"/>
      <c r="B59" s="620" t="s">
        <v>3151</v>
      </c>
      <c r="C59" s="3078">
        <v>0</v>
      </c>
      <c r="D59" s="3078">
        <v>0</v>
      </c>
      <c r="E59" s="2298">
        <v>0</v>
      </c>
      <c r="F59" s="615"/>
      <c r="G59" s="226" t="s">
        <v>3187</v>
      </c>
      <c r="H59" s="171"/>
      <c r="I59" s="227"/>
      <c r="J59" s="171"/>
      <c r="K59" s="3161"/>
      <c r="L59" s="220">
        <f t="shared" si="5"/>
        <v>0</v>
      </c>
      <c r="M59" s="3161"/>
      <c r="N59" s="221">
        <f t="shared" si="6"/>
        <v>0</v>
      </c>
      <c r="O59" s="221">
        <f t="shared" si="7"/>
        <v>0</v>
      </c>
      <c r="P59" s="3125"/>
      <c r="Q59" s="3161"/>
      <c r="R59" s="3125"/>
      <c r="S59" s="3125"/>
      <c r="T59" s="3168"/>
      <c r="U59" s="3168"/>
      <c r="V59" s="3168"/>
      <c r="W59" s="3125"/>
      <c r="X59" s="3125"/>
      <c r="Y59" s="3125"/>
      <c r="Z59" s="3125"/>
    </row>
    <row r="60" spans="1:26" ht="15.75" customHeight="1">
      <c r="A60" s="171"/>
      <c r="B60" s="620" t="s">
        <v>3153</v>
      </c>
      <c r="C60" s="3078">
        <v>0</v>
      </c>
      <c r="D60" s="3078">
        <v>0</v>
      </c>
      <c r="E60" s="2298">
        <v>0</v>
      </c>
      <c r="F60" s="615"/>
      <c r="G60" s="226" t="s">
        <v>3188</v>
      </c>
      <c r="H60" s="171"/>
      <c r="I60" s="227"/>
      <c r="J60" s="171"/>
      <c r="K60" s="3161"/>
      <c r="L60" s="220">
        <f t="shared" si="5"/>
        <v>0</v>
      </c>
      <c r="M60" s="3161"/>
      <c r="N60" s="221">
        <f t="shared" si="6"/>
        <v>0</v>
      </c>
      <c r="O60" s="221">
        <f t="shared" si="7"/>
        <v>0</v>
      </c>
      <c r="P60" s="3125"/>
      <c r="Q60" s="3161"/>
      <c r="R60" s="3125"/>
      <c r="S60" s="3125"/>
      <c r="T60" s="3168"/>
      <c r="U60" s="3168"/>
      <c r="V60" s="3168"/>
      <c r="W60" s="3125"/>
      <c r="X60" s="3125"/>
      <c r="Y60" s="3125"/>
      <c r="Z60" s="3125"/>
    </row>
    <row r="61" spans="1:26" ht="15.75" customHeight="1">
      <c r="A61" s="171"/>
      <c r="B61" s="620" t="s">
        <v>3155</v>
      </c>
      <c r="C61" s="3078">
        <v>0</v>
      </c>
      <c r="D61" s="3078">
        <v>0</v>
      </c>
      <c r="E61" s="2298">
        <v>0</v>
      </c>
      <c r="F61" s="615"/>
      <c r="G61" s="226" t="s">
        <v>3189</v>
      </c>
      <c r="H61" s="171"/>
      <c r="I61" s="227"/>
      <c r="J61" s="171"/>
      <c r="K61" s="3161"/>
      <c r="L61" s="220">
        <f t="shared" si="5"/>
        <v>0</v>
      </c>
      <c r="M61" s="3161"/>
      <c r="N61" s="221">
        <f t="shared" si="6"/>
        <v>0</v>
      </c>
      <c r="O61" s="221">
        <f t="shared" si="7"/>
        <v>0</v>
      </c>
      <c r="P61" s="3125"/>
      <c r="Q61" s="3161"/>
      <c r="R61" s="3125"/>
      <c r="S61" s="3125"/>
      <c r="T61" s="3168"/>
      <c r="U61" s="3168"/>
      <c r="V61" s="3168"/>
      <c r="W61" s="3125"/>
      <c r="X61" s="3125"/>
      <c r="Y61" s="3125"/>
      <c r="Z61" s="3125"/>
    </row>
    <row r="62" spans="1:26" ht="15.75" customHeight="1">
      <c r="A62" s="171"/>
      <c r="B62" s="620" t="s">
        <v>3157</v>
      </c>
      <c r="C62" s="3078">
        <v>0</v>
      </c>
      <c r="D62" s="3078">
        <v>0</v>
      </c>
      <c r="E62" s="2298">
        <v>0</v>
      </c>
      <c r="F62" s="615"/>
      <c r="G62" s="226" t="s">
        <v>3190</v>
      </c>
      <c r="H62" s="171"/>
      <c r="I62" s="227"/>
      <c r="J62" s="171"/>
      <c r="K62" s="3161"/>
      <c r="L62" s="220">
        <f t="shared" si="5"/>
        <v>0</v>
      </c>
      <c r="M62" s="3161"/>
      <c r="N62" s="221">
        <f t="shared" si="6"/>
        <v>0</v>
      </c>
      <c r="O62" s="221">
        <f t="shared" si="7"/>
        <v>0</v>
      </c>
      <c r="P62" s="3125"/>
      <c r="Q62" s="3161"/>
      <c r="R62" s="3125"/>
      <c r="S62" s="3125"/>
      <c r="T62" s="3168"/>
      <c r="U62" s="3168"/>
      <c r="V62" s="3168"/>
      <c r="W62" s="3125"/>
      <c r="X62" s="3125"/>
      <c r="Y62" s="3125"/>
      <c r="Z62" s="3125"/>
    </row>
    <row r="63" spans="1:26" ht="15.75" customHeight="1">
      <c r="A63" s="171"/>
      <c r="B63" s="620" t="s">
        <v>3159</v>
      </c>
      <c r="C63" s="3078">
        <v>0</v>
      </c>
      <c r="D63" s="3078">
        <v>0</v>
      </c>
      <c r="E63" s="2298">
        <v>0</v>
      </c>
      <c r="F63" s="615"/>
      <c r="G63" s="226" t="s">
        <v>3191</v>
      </c>
      <c r="H63" s="171"/>
      <c r="I63" s="227"/>
      <c r="J63" s="171"/>
      <c r="K63" s="3161"/>
      <c r="L63" s="220">
        <f t="shared" si="5"/>
        <v>0</v>
      </c>
      <c r="M63" s="3161"/>
      <c r="N63" s="221">
        <f t="shared" si="6"/>
        <v>0</v>
      </c>
      <c r="O63" s="221">
        <f t="shared" si="7"/>
        <v>0</v>
      </c>
      <c r="P63" s="3125"/>
      <c r="Q63" s="3161"/>
      <c r="R63" s="3125"/>
      <c r="S63" s="3125"/>
      <c r="T63" s="3168"/>
      <c r="U63" s="3168"/>
      <c r="V63" s="3168"/>
      <c r="W63" s="3125"/>
      <c r="X63" s="3125"/>
      <c r="Y63" s="3125"/>
      <c r="Z63" s="3125"/>
    </row>
    <row r="64" spans="1:26" ht="15.75" customHeight="1">
      <c r="A64" s="171"/>
      <c r="B64" s="620" t="s">
        <v>3161</v>
      </c>
      <c r="C64" s="3078">
        <v>0</v>
      </c>
      <c r="D64" s="3078">
        <v>0</v>
      </c>
      <c r="E64" s="2298">
        <v>0</v>
      </c>
      <c r="F64" s="615"/>
      <c r="G64" s="226" t="s">
        <v>3192</v>
      </c>
      <c r="H64" s="171"/>
      <c r="I64" s="227"/>
      <c r="J64" s="171"/>
      <c r="K64" s="3161"/>
      <c r="L64" s="220">
        <f t="shared" si="5"/>
        <v>0</v>
      </c>
      <c r="M64" s="3161"/>
      <c r="N64" s="221">
        <f t="shared" si="6"/>
        <v>0</v>
      </c>
      <c r="O64" s="221">
        <f t="shared" si="7"/>
        <v>0</v>
      </c>
      <c r="P64" s="3125"/>
      <c r="Q64" s="3161"/>
      <c r="R64" s="3125"/>
      <c r="S64" s="3125"/>
      <c r="T64" s="3168"/>
      <c r="U64" s="3168"/>
      <c r="V64" s="3168"/>
      <c r="W64" s="3125"/>
      <c r="X64" s="3125"/>
      <c r="Y64" s="3125"/>
      <c r="Z64" s="3125"/>
    </row>
    <row r="65" spans="1:26" ht="15.75" customHeight="1">
      <c r="A65" s="171"/>
      <c r="B65" s="620" t="s">
        <v>3163</v>
      </c>
      <c r="C65" s="3078">
        <v>0</v>
      </c>
      <c r="D65" s="3078">
        <v>0</v>
      </c>
      <c r="E65" s="2298">
        <v>0</v>
      </c>
      <c r="F65" s="615"/>
      <c r="G65" s="226" t="s">
        <v>3193</v>
      </c>
      <c r="H65" s="171"/>
      <c r="I65" s="227"/>
      <c r="J65" s="171"/>
      <c r="K65" s="3161"/>
      <c r="L65" s="220">
        <f t="shared" si="5"/>
        <v>0</v>
      </c>
      <c r="M65" s="3161"/>
      <c r="N65" s="221">
        <f t="shared" si="6"/>
        <v>0</v>
      </c>
      <c r="O65" s="221">
        <f t="shared" si="7"/>
        <v>0</v>
      </c>
      <c r="P65" s="3125"/>
      <c r="Q65" s="3161"/>
      <c r="R65" s="3125"/>
      <c r="S65" s="3125"/>
      <c r="T65" s="3168"/>
      <c r="U65" s="3168"/>
      <c r="V65" s="3168"/>
      <c r="W65" s="3125"/>
      <c r="X65" s="3125"/>
      <c r="Y65" s="3125"/>
      <c r="Z65" s="3125"/>
    </row>
    <row r="66" spans="1:26" ht="15.75" customHeight="1">
      <c r="A66" s="2394" t="s">
        <v>784</v>
      </c>
      <c r="B66" s="620" t="s">
        <v>3165</v>
      </c>
      <c r="C66" s="3078">
        <v>0</v>
      </c>
      <c r="D66" s="3078">
        <v>0</v>
      </c>
      <c r="E66" s="2298">
        <v>0</v>
      </c>
      <c r="F66" s="615"/>
      <c r="G66" s="226" t="s">
        <v>3194</v>
      </c>
      <c r="H66" s="171"/>
      <c r="I66" s="227"/>
      <c r="J66" s="171"/>
      <c r="K66" s="3161"/>
      <c r="L66" s="220">
        <f t="shared" si="5"/>
        <v>0</v>
      </c>
      <c r="M66" s="3161"/>
      <c r="N66" s="221">
        <f t="shared" si="6"/>
        <v>0</v>
      </c>
      <c r="O66" s="221">
        <f t="shared" si="7"/>
        <v>0</v>
      </c>
      <c r="P66" s="3125"/>
      <c r="Q66" s="3161"/>
      <c r="R66" s="3125"/>
      <c r="S66" s="3125"/>
      <c r="T66" s="3168"/>
      <c r="U66" s="3168"/>
      <c r="V66" s="3168"/>
      <c r="W66" s="3125"/>
      <c r="X66" s="3125"/>
      <c r="Y66" s="3125"/>
      <c r="Z66" s="3125"/>
    </row>
    <row r="67" spans="1:26" ht="15.75" customHeight="1" thickBot="1">
      <c r="A67" s="171"/>
      <c r="B67" s="2930" t="s">
        <v>3195</v>
      </c>
      <c r="C67" s="3080">
        <f>IFERROR(SUM(C42:C66),0)</f>
        <v>236.33699999999999</v>
      </c>
      <c r="D67" s="3080">
        <f>IFERROR(SUM(D42:D66),0)</f>
        <v>5.3580000000000005</v>
      </c>
      <c r="E67" s="2299"/>
      <c r="F67" s="171"/>
      <c r="G67" s="284" t="s">
        <v>3196</v>
      </c>
      <c r="H67" s="171"/>
      <c r="I67" s="238"/>
      <c r="J67" s="171"/>
      <c r="K67" s="3161"/>
      <c r="L67" s="3125"/>
      <c r="M67" s="3161"/>
      <c r="N67" s="3125"/>
      <c r="O67" s="3125"/>
      <c r="P67" s="3125"/>
      <c r="Q67" s="3161"/>
      <c r="R67" s="3125"/>
      <c r="S67" s="3125"/>
      <c r="T67" s="3168"/>
      <c r="U67" s="3168"/>
      <c r="V67" s="3168"/>
      <c r="W67" s="3125"/>
      <c r="X67" s="3125"/>
      <c r="Y67" s="3125"/>
      <c r="Z67" s="3125"/>
    </row>
    <row r="68" spans="1:26" ht="16" thickTop="1">
      <c r="A68" s="171"/>
      <c r="B68" s="171"/>
      <c r="C68" s="171"/>
      <c r="D68" s="171"/>
      <c r="E68" s="171"/>
      <c r="F68" s="171"/>
      <c r="G68" s="152"/>
      <c r="H68" s="171"/>
      <c r="J68" s="2387" t="s">
        <v>826</v>
      </c>
      <c r="K68" s="3125"/>
      <c r="L68" s="3125"/>
      <c r="M68" s="3125"/>
      <c r="N68" s="3125"/>
      <c r="O68" s="3125"/>
      <c r="P68" s="3125"/>
      <c r="Q68" s="3125"/>
      <c r="R68" s="3125"/>
      <c r="S68" s="3125"/>
      <c r="T68" s="3168"/>
      <c r="U68" s="3168"/>
      <c r="V68" s="3168"/>
      <c r="W68" s="3125"/>
      <c r="X68" s="3125"/>
      <c r="Y68" s="3125"/>
      <c r="Z68" s="3125"/>
    </row>
    <row r="69" spans="1:26" ht="15.5">
      <c r="A69" s="171"/>
      <c r="B69" s="171"/>
      <c r="C69" s="171"/>
      <c r="D69" s="171"/>
      <c r="E69" s="171"/>
      <c r="F69" s="171"/>
      <c r="G69" s="152"/>
      <c r="H69" s="171"/>
      <c r="I69" s="171"/>
      <c r="J69" s="171"/>
      <c r="K69" s="3125"/>
      <c r="L69" s="3125"/>
      <c r="M69" s="3125"/>
      <c r="N69" s="3125"/>
      <c r="O69" s="3125"/>
      <c r="P69" s="3125"/>
      <c r="Q69" s="3125"/>
      <c r="R69" s="3125"/>
      <c r="S69" s="3125"/>
      <c r="T69" s="3125"/>
      <c r="U69" s="3125"/>
      <c r="V69" s="3125"/>
      <c r="W69" s="3125"/>
      <c r="X69" s="3125"/>
      <c r="Y69" s="3125"/>
      <c r="Z69" s="3125"/>
    </row>
    <row r="70" spans="1:26" ht="15.5">
      <c r="A70" s="171"/>
      <c r="B70" s="171"/>
      <c r="C70" s="171"/>
      <c r="D70" s="171"/>
      <c r="E70" s="171"/>
      <c r="F70" s="171"/>
      <c r="G70" s="152"/>
      <c r="H70" s="171"/>
      <c r="I70" s="171"/>
      <c r="J70" s="171"/>
      <c r="K70" s="3125"/>
      <c r="L70" s="3125"/>
      <c r="M70" s="3125"/>
      <c r="N70" s="3125"/>
      <c r="O70" s="3125"/>
      <c r="P70" s="3125"/>
      <c r="Q70" s="3125"/>
      <c r="R70" s="3125"/>
      <c r="S70" s="3125"/>
      <c r="T70" s="3125"/>
      <c r="U70" s="3125"/>
      <c r="V70" s="3125"/>
      <c r="W70" s="3125"/>
      <c r="X70" s="3125"/>
      <c r="Y70" s="3125"/>
      <c r="Z70" s="3125"/>
    </row>
    <row r="71" spans="1:26" ht="15.5">
      <c r="A71" s="171"/>
      <c r="B71" s="171"/>
      <c r="C71" s="171"/>
      <c r="D71" s="171"/>
      <c r="E71" s="171"/>
      <c r="F71" s="171"/>
      <c r="G71" s="152"/>
      <c r="H71" s="171"/>
      <c r="I71" s="171"/>
      <c r="J71" s="171"/>
      <c r="K71" s="3125"/>
      <c r="L71" s="3125"/>
      <c r="M71" s="3125"/>
      <c r="N71" s="3125"/>
      <c r="O71" s="3125"/>
      <c r="P71" s="3125"/>
      <c r="Q71" s="3125"/>
      <c r="R71" s="3125"/>
      <c r="S71" s="3125"/>
      <c r="T71" s="3125"/>
      <c r="U71" s="3125"/>
      <c r="V71" s="3125"/>
      <c r="W71" s="3125"/>
      <c r="X71" s="3125"/>
      <c r="Y71" s="3125"/>
      <c r="Z71" s="3125"/>
    </row>
    <row r="72" spans="1:26" ht="15.5">
      <c r="A72" s="171"/>
      <c r="B72" s="171"/>
      <c r="C72" s="171"/>
      <c r="D72" s="171"/>
      <c r="E72" s="171"/>
      <c r="F72" s="171"/>
      <c r="G72" s="152"/>
      <c r="H72" s="171"/>
      <c r="I72" s="171"/>
      <c r="J72" s="171"/>
      <c r="K72" s="3125"/>
      <c r="L72" s="3125"/>
      <c r="M72" s="3125"/>
      <c r="N72" s="3125"/>
      <c r="O72" s="3125"/>
      <c r="P72" s="3125"/>
      <c r="Q72" s="3125"/>
      <c r="R72" s="3125"/>
      <c r="S72" s="3125"/>
      <c r="T72" s="3125"/>
      <c r="U72" s="3125"/>
      <c r="V72" s="3125"/>
      <c r="W72" s="3125"/>
      <c r="X72" s="3125"/>
      <c r="Y72" s="3125"/>
      <c r="Z72" s="3125"/>
    </row>
    <row r="73" spans="1:26" ht="15.5">
      <c r="A73" s="171"/>
      <c r="B73" s="171"/>
      <c r="C73" s="171"/>
      <c r="D73" s="171"/>
      <c r="E73" s="171"/>
      <c r="F73" s="171"/>
      <c r="G73" s="152"/>
      <c r="H73" s="171"/>
      <c r="I73" s="171"/>
      <c r="J73" s="171"/>
      <c r="K73" s="3125"/>
      <c r="L73" s="3125"/>
      <c r="M73" s="3125"/>
      <c r="N73" s="3125"/>
      <c r="O73" s="3125"/>
      <c r="P73" s="3125"/>
      <c r="Q73" s="3125"/>
      <c r="R73" s="3125"/>
      <c r="S73" s="3125"/>
      <c r="T73" s="3125"/>
      <c r="U73" s="3125"/>
      <c r="V73" s="3125"/>
      <c r="W73" s="3125"/>
      <c r="X73" s="3125"/>
      <c r="Y73" s="3125"/>
      <c r="Z73" s="3125"/>
    </row>
    <row r="74" spans="1:26" ht="15.5">
      <c r="A74" s="171"/>
      <c r="B74" s="171"/>
      <c r="C74" s="171"/>
      <c r="D74" s="171"/>
      <c r="E74" s="171"/>
      <c r="F74" s="171"/>
      <c r="G74" s="152"/>
      <c r="H74" s="171"/>
      <c r="I74" s="171"/>
      <c r="J74" s="171"/>
      <c r="K74" s="3125"/>
      <c r="L74" s="3125"/>
      <c r="M74" s="3125"/>
      <c r="N74" s="3125"/>
      <c r="O74" s="3125"/>
      <c r="P74" s="3125"/>
      <c r="Q74" s="3125"/>
      <c r="R74" s="3125"/>
      <c r="S74" s="3125"/>
      <c r="T74" s="3125"/>
      <c r="U74" s="3125"/>
      <c r="V74" s="3125"/>
      <c r="W74" s="3125"/>
      <c r="X74" s="3125"/>
      <c r="Y74" s="3125"/>
      <c r="Z74" s="3125"/>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4"/>
  <cols>
    <col min="1" max="1" width="5.5" customWidth="1"/>
    <col min="2" max="2" width="5" customWidth="1"/>
    <col min="3" max="3" width="49.9140625" customWidth="1"/>
  </cols>
  <sheetData>
    <row r="1" spans="1:4">
      <c r="A1" t="s">
        <v>655</v>
      </c>
    </row>
    <row r="3" spans="1:4" ht="30">
      <c r="A3" s="2905" t="s">
        <v>656</v>
      </c>
      <c r="B3" s="2905" t="s">
        <v>657</v>
      </c>
      <c r="C3" s="2905" t="s">
        <v>658</v>
      </c>
      <c r="D3" s="2905" t="s">
        <v>659</v>
      </c>
    </row>
    <row r="4" spans="1:4">
      <c r="A4" s="2906" t="s">
        <v>660</v>
      </c>
      <c r="B4" s="2907" t="s">
        <v>661</v>
      </c>
      <c r="C4" s="2906" t="s">
        <v>662</v>
      </c>
      <c r="D4" s="2906">
        <v>1.1000000000000001</v>
      </c>
    </row>
    <row r="5" spans="1:4">
      <c r="A5" s="2906" t="s">
        <v>663</v>
      </c>
      <c r="B5" s="2907" t="s">
        <v>661</v>
      </c>
      <c r="C5" s="2906" t="s">
        <v>664</v>
      </c>
      <c r="D5" s="2906">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500"/>
  <sheetViews>
    <sheetView tabSelected="1" topLeftCell="AL205" zoomScale="70" zoomScaleNormal="70" workbookViewId="0">
      <selection activeCell="AQ215" sqref="AQ215"/>
    </sheetView>
  </sheetViews>
  <sheetFormatPr defaultColWidth="10.1640625" defaultRowHeight="14.5"/>
  <cols>
    <col min="1" max="1" width="12.08203125" style="21" hidden="1" customWidth="1"/>
    <col min="2" max="2" width="69.08203125" style="21" customWidth="1"/>
    <col min="3" max="3" width="35.5" style="21" bestFit="1" customWidth="1"/>
    <col min="4" max="4" width="19" style="21" bestFit="1" customWidth="1"/>
    <col min="5" max="5" width="10.5" style="21" bestFit="1" customWidth="1"/>
    <col min="6" max="6" width="11.08203125" style="21" customWidth="1"/>
    <col min="7" max="8" width="11" style="21" customWidth="1"/>
    <col min="9" max="9" width="13.5" style="21" customWidth="1"/>
    <col min="10" max="10" width="12.5" style="21" bestFit="1" customWidth="1"/>
    <col min="11" max="11" width="36" style="21" bestFit="1" customWidth="1"/>
    <col min="12" max="12" width="11.5" style="21" bestFit="1" customWidth="1"/>
    <col min="13" max="13" width="12.1640625" style="21" customWidth="1"/>
    <col min="14" max="14" width="11.08203125" style="21" bestFit="1" customWidth="1"/>
    <col min="15" max="15" width="8.1640625" style="21" bestFit="1" customWidth="1"/>
    <col min="16" max="16" width="11" style="21" bestFit="1" customWidth="1"/>
    <col min="17" max="17" width="9.1640625" style="21" bestFit="1" customWidth="1"/>
    <col min="18" max="18" width="13.1640625" style="21" bestFit="1" customWidth="1"/>
    <col min="19" max="19" width="17" style="21" bestFit="1" customWidth="1"/>
    <col min="20" max="20" width="23" style="21" bestFit="1" customWidth="1"/>
    <col min="21" max="21" width="19.4140625" style="21" customWidth="1"/>
    <col min="22" max="23" width="7.58203125" style="21" bestFit="1" customWidth="1"/>
    <col min="24" max="24" width="21.1640625" style="21" customWidth="1"/>
    <col min="25" max="25" width="13.08203125" style="21" customWidth="1"/>
    <col min="26" max="26" width="13.1640625" style="21" customWidth="1"/>
    <col min="27" max="27" width="8.08203125" style="21" customWidth="1"/>
    <col min="28" max="28" width="14" style="21" customWidth="1"/>
    <col min="29" max="29" width="14.1640625" style="21" customWidth="1"/>
    <col min="30" max="30" width="25.58203125" style="21" customWidth="1"/>
    <col min="31" max="31" width="13.4140625" style="21" customWidth="1"/>
    <col min="32" max="32" width="9.5" style="21" bestFit="1" customWidth="1"/>
    <col min="33" max="33" width="12.58203125" style="21" bestFit="1" customWidth="1"/>
    <col min="34" max="34" width="12.58203125" style="2249" customWidth="1"/>
    <col min="35" max="42" width="19" style="21" customWidth="1"/>
    <col min="43" max="43" width="29.4140625" style="1786" customWidth="1"/>
    <col min="44" max="44" width="40.4140625" style="21" customWidth="1"/>
    <col min="45" max="45" width="2.5" style="21" customWidth="1"/>
    <col min="46" max="46" width="10.5" style="21" customWidth="1"/>
    <col min="47" max="47" width="10.6640625" style="15" hidden="1" customWidth="1"/>
    <col min="48" max="48" width="1.58203125" style="15" customWidth="1"/>
    <col min="49" max="49" width="18.6640625" style="15" bestFit="1" customWidth="1"/>
    <col min="50" max="50" width="1.58203125" style="15" customWidth="1"/>
    <col min="51" max="51" width="18.6640625" style="15" hidden="1" customWidth="1"/>
    <col min="52" max="64" width="1.6640625" style="15" hidden="1" customWidth="1"/>
    <col min="65" max="65" width="7.58203125" style="15" hidden="1" customWidth="1"/>
    <col min="66" max="67" width="1.6640625" style="15" hidden="1" customWidth="1"/>
    <col min="68" max="68" width="7.58203125" style="15" hidden="1" customWidth="1"/>
    <col min="69" max="71" width="1.6640625" style="15" hidden="1" customWidth="1"/>
    <col min="72" max="73" width="7.58203125" style="15" hidden="1" customWidth="1"/>
    <col min="74" max="79" width="1.6640625" style="15" hidden="1" customWidth="1"/>
    <col min="80" max="81" width="1.58203125" style="15" customWidth="1"/>
    <col min="82" max="82" width="10.1640625" style="15" customWidth="1"/>
    <col min="83" max="83" width="2.1640625" style="21" customWidth="1"/>
    <col min="84" max="16384" width="10.1640625" style="21"/>
  </cols>
  <sheetData>
    <row r="1" spans="1:85" ht="35.25" customHeight="1">
      <c r="A1" s="3169"/>
      <c r="B1" s="2948" t="s">
        <v>3197</v>
      </c>
      <c r="C1" s="382"/>
      <c r="D1" s="382"/>
      <c r="E1" s="382"/>
      <c r="F1" s="382"/>
      <c r="G1" s="382"/>
      <c r="H1" s="382"/>
      <c r="I1" s="382"/>
      <c r="J1" s="382"/>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25"/>
      <c r="AV1" s="3161"/>
      <c r="AW1" s="3125"/>
      <c r="AX1" s="3161"/>
      <c r="AY1" s="3125"/>
      <c r="AZ1" s="3125"/>
      <c r="BA1" s="3125"/>
      <c r="BB1" s="3125"/>
      <c r="BC1" s="3125"/>
      <c r="BD1" s="3125"/>
      <c r="BE1" s="3125"/>
      <c r="BF1" s="3125"/>
      <c r="BG1" s="3125"/>
      <c r="BH1" s="3125"/>
      <c r="BI1" s="3125"/>
      <c r="BJ1" s="3125"/>
      <c r="BK1" s="3125"/>
      <c r="BL1" s="3125"/>
      <c r="BM1" s="3125"/>
      <c r="BN1" s="3125"/>
      <c r="BO1" s="3125"/>
      <c r="BP1" s="3125"/>
      <c r="BQ1" s="3125"/>
      <c r="BR1" s="3125"/>
      <c r="BS1" s="3125"/>
      <c r="BT1" s="3125"/>
      <c r="BU1" s="3125"/>
      <c r="BV1" s="3125"/>
      <c r="BW1" s="3125"/>
      <c r="BX1" s="3125"/>
      <c r="BY1" s="3125"/>
      <c r="BZ1" s="3125"/>
      <c r="CA1" s="3125"/>
      <c r="CB1" s="3161"/>
      <c r="CC1" s="3125"/>
      <c r="CD1" s="3125"/>
      <c r="CE1" s="3169"/>
      <c r="CF1" s="3169"/>
      <c r="CG1" s="3169"/>
    </row>
    <row r="2" spans="1:85" ht="42.75" customHeight="1">
      <c r="A2" s="3169"/>
      <c r="B2" s="2948" t="str">
        <f>SelectCompany!B4</f>
        <v>Thames Water</v>
      </c>
      <c r="C2" s="3169"/>
      <c r="D2" s="3169"/>
      <c r="E2" s="3169"/>
      <c r="F2" s="3169"/>
      <c r="G2" s="3169"/>
      <c r="H2" s="3169"/>
      <c r="I2" s="3169"/>
      <c r="J2" s="3169"/>
      <c r="K2" s="3169"/>
      <c r="L2" s="3169"/>
      <c r="M2" s="3169"/>
      <c r="N2" s="3169"/>
      <c r="O2" s="3169"/>
      <c r="P2" s="3169"/>
      <c r="Q2" s="3169"/>
      <c r="R2" s="3169"/>
      <c r="S2" s="3170"/>
      <c r="T2" s="3169"/>
      <c r="U2" s="3169"/>
      <c r="V2" s="3169"/>
      <c r="W2" s="3169"/>
      <c r="X2" s="3169"/>
      <c r="Y2" s="3169"/>
      <c r="Z2" s="3169"/>
      <c r="AA2" s="3169"/>
      <c r="AB2" s="3169"/>
      <c r="AC2" s="3169"/>
      <c r="AD2" s="3169"/>
      <c r="AE2" s="3169"/>
      <c r="AF2" s="3169"/>
      <c r="AG2" s="3169"/>
      <c r="AH2" s="3169"/>
      <c r="AI2" s="3169"/>
      <c r="AJ2" s="3169"/>
      <c r="AK2" s="3169"/>
      <c r="AL2" s="3169"/>
      <c r="AM2" s="3169"/>
      <c r="AN2" s="3169"/>
      <c r="AO2" s="3169"/>
      <c r="AP2" s="3169"/>
      <c r="AQ2" s="3169"/>
      <c r="AR2" s="3169"/>
      <c r="AS2" s="3169"/>
      <c r="AT2" s="3169"/>
      <c r="AU2" s="3125"/>
      <c r="AV2" s="3161"/>
      <c r="AW2" s="3125"/>
      <c r="AX2" s="3161"/>
      <c r="AY2" s="3125"/>
      <c r="AZ2" s="3125"/>
      <c r="BA2" s="3125"/>
      <c r="BB2" s="3125"/>
      <c r="BC2" s="3125"/>
      <c r="BD2" s="3125"/>
      <c r="BE2" s="3125"/>
      <c r="BF2" s="3125"/>
      <c r="BG2" s="3125"/>
      <c r="BH2" s="3125"/>
      <c r="BI2" s="3125"/>
      <c r="BJ2" s="3125"/>
      <c r="BK2" s="3125"/>
      <c r="BL2" s="3125"/>
      <c r="BM2" s="3125"/>
      <c r="BN2" s="3125"/>
      <c r="BO2" s="3125"/>
      <c r="BP2" s="3125"/>
      <c r="BQ2" s="3125"/>
      <c r="BR2" s="3125"/>
      <c r="BS2" s="3125"/>
      <c r="BT2" s="3125"/>
      <c r="BU2" s="3125"/>
      <c r="BV2" s="3125"/>
      <c r="BW2" s="3125"/>
      <c r="BX2" s="3125"/>
      <c r="BY2" s="3125"/>
      <c r="BZ2" s="3125"/>
      <c r="CA2" s="3125"/>
      <c r="CB2" s="3161"/>
      <c r="CC2" s="3125"/>
      <c r="CD2" s="3125"/>
      <c r="CE2" s="3169"/>
      <c r="CF2" s="3169"/>
      <c r="CG2" s="3169"/>
    </row>
    <row r="3" spans="1:85" s="20" customFormat="1" ht="27" customHeight="1">
      <c r="A3" s="3169"/>
      <c r="B3" s="3488" t="s">
        <v>3198</v>
      </c>
      <c r="C3" s="3488"/>
      <c r="D3" s="3488"/>
      <c r="E3" s="3488"/>
      <c r="F3" s="3488"/>
      <c r="G3" s="3488"/>
      <c r="H3" s="3488"/>
      <c r="I3" s="3488"/>
      <c r="J3" s="3488"/>
      <c r="K3" s="3488"/>
      <c r="L3" s="3488"/>
      <c r="M3" s="3488"/>
      <c r="N3" s="3488"/>
      <c r="O3" s="3488"/>
      <c r="P3" s="3488"/>
      <c r="Q3" s="3488"/>
      <c r="R3" s="3488"/>
      <c r="S3" s="3488"/>
      <c r="T3" s="3488"/>
      <c r="U3" s="3488"/>
      <c r="V3" s="3488"/>
      <c r="W3" s="3488"/>
      <c r="X3" s="3488"/>
      <c r="Y3" s="3488"/>
      <c r="Z3" s="3488"/>
      <c r="AA3" s="3488"/>
      <c r="AB3" s="3488"/>
      <c r="AC3" s="3488"/>
      <c r="AD3" s="3488"/>
      <c r="AE3" s="3488"/>
      <c r="AF3" s="3488"/>
      <c r="AG3" s="3488"/>
      <c r="AH3" s="3488"/>
      <c r="AI3" s="3488"/>
      <c r="AJ3" s="3488"/>
      <c r="AK3" s="3488"/>
      <c r="AL3" s="3488"/>
      <c r="AM3" s="3488"/>
      <c r="AN3" s="3488"/>
      <c r="AO3" s="3488"/>
      <c r="AP3" s="3488"/>
      <c r="AQ3" s="3488"/>
      <c r="AR3" s="3488"/>
      <c r="AS3" s="3169"/>
      <c r="AT3" s="3169"/>
      <c r="AU3" s="3125"/>
      <c r="AV3" s="3161"/>
      <c r="AW3" s="343" t="s">
        <v>669</v>
      </c>
      <c r="AX3" s="3161"/>
      <c r="AY3" s="3125"/>
      <c r="AZ3" s="3125"/>
      <c r="BA3" s="3125"/>
      <c r="BB3" s="3125"/>
      <c r="BC3" s="3125"/>
      <c r="BD3" s="3125"/>
      <c r="BE3" s="3125"/>
      <c r="BF3" s="3125"/>
      <c r="BG3" s="3125"/>
      <c r="BH3" s="3125"/>
      <c r="BI3" s="3125"/>
      <c r="BJ3" s="3125"/>
      <c r="BK3" s="3125"/>
      <c r="BL3" s="3125"/>
      <c r="BM3" s="3125"/>
      <c r="BN3" s="3125"/>
      <c r="BO3" s="3125"/>
      <c r="BP3" s="3125"/>
      <c r="BQ3" s="3125"/>
      <c r="BR3" s="3125"/>
      <c r="BS3" s="3125"/>
      <c r="BT3" s="3125"/>
      <c r="BU3" s="3125"/>
      <c r="BV3" s="3125"/>
      <c r="BW3" s="3125"/>
      <c r="BX3" s="3125"/>
      <c r="BY3" s="3125"/>
      <c r="BZ3" s="3125"/>
      <c r="CA3" s="3125"/>
      <c r="CB3" s="3161"/>
      <c r="CC3" s="3125"/>
      <c r="CD3" s="3125"/>
      <c r="CE3" s="3169"/>
      <c r="CF3" s="3169"/>
      <c r="CG3" s="3169"/>
    </row>
    <row r="4" spans="1:85" s="20" customFormat="1" ht="15" thickBot="1">
      <c r="A4" s="3169"/>
      <c r="B4" s="3171">
        <v>1</v>
      </c>
      <c r="C4" s="3171">
        <v>2</v>
      </c>
      <c r="D4" s="3171">
        <v>3</v>
      </c>
      <c r="E4" s="3171">
        <v>4</v>
      </c>
      <c r="F4" s="3171">
        <v>5</v>
      </c>
      <c r="G4" s="3171">
        <v>6</v>
      </c>
      <c r="H4" s="3171">
        <v>7</v>
      </c>
      <c r="I4" s="3171">
        <v>8</v>
      </c>
      <c r="J4" s="3171">
        <v>9</v>
      </c>
      <c r="K4" s="3171">
        <v>10</v>
      </c>
      <c r="L4" s="3172">
        <v>11</v>
      </c>
      <c r="M4" s="3172">
        <v>12</v>
      </c>
      <c r="N4" s="3171">
        <v>13</v>
      </c>
      <c r="O4" s="3171">
        <v>14</v>
      </c>
      <c r="P4" s="3171">
        <v>15</v>
      </c>
      <c r="Q4" s="3171">
        <v>16</v>
      </c>
      <c r="R4" s="3171">
        <v>17</v>
      </c>
      <c r="S4" s="3171">
        <v>18</v>
      </c>
      <c r="T4" s="3171">
        <v>19</v>
      </c>
      <c r="U4" s="3171">
        <v>20</v>
      </c>
      <c r="V4" s="3171">
        <v>21</v>
      </c>
      <c r="W4" s="3171">
        <v>22</v>
      </c>
      <c r="X4" s="3171">
        <v>23</v>
      </c>
      <c r="Y4" s="3171">
        <v>24</v>
      </c>
      <c r="Z4" s="3171">
        <v>25</v>
      </c>
      <c r="AA4" s="3171">
        <v>26</v>
      </c>
      <c r="AB4" s="3171">
        <v>27</v>
      </c>
      <c r="AC4" s="3171">
        <v>28</v>
      </c>
      <c r="AD4" s="3171">
        <v>29</v>
      </c>
      <c r="AE4" s="3171">
        <v>30</v>
      </c>
      <c r="AF4" s="3171">
        <v>31</v>
      </c>
      <c r="AG4" s="3171">
        <v>32</v>
      </c>
      <c r="AH4" s="3171">
        <v>33</v>
      </c>
      <c r="AI4" s="3171">
        <v>34</v>
      </c>
      <c r="AJ4" s="3171">
        <v>35</v>
      </c>
      <c r="AK4" s="3171">
        <v>36</v>
      </c>
      <c r="AL4" s="3171">
        <v>37</v>
      </c>
      <c r="AM4" s="3171">
        <v>38</v>
      </c>
      <c r="AN4" s="3171">
        <v>39</v>
      </c>
      <c r="AO4" s="3171">
        <v>40</v>
      </c>
      <c r="AP4" s="3171">
        <v>41</v>
      </c>
      <c r="AQ4" s="3172">
        <v>42</v>
      </c>
      <c r="AR4" s="3171">
        <v>43</v>
      </c>
      <c r="AS4" s="3169"/>
      <c r="AT4" s="3169"/>
      <c r="AU4" s="3125"/>
      <c r="AV4" s="3161"/>
      <c r="AW4" s="3125"/>
      <c r="AX4" s="609"/>
      <c r="AY4" s="3326" t="s">
        <v>670</v>
      </c>
      <c r="AZ4" s="3326"/>
      <c r="BA4" s="3326"/>
      <c r="BB4" s="2912"/>
      <c r="BC4" s="2912"/>
      <c r="BD4" s="2912"/>
      <c r="BE4" s="2912"/>
      <c r="BF4" s="2912"/>
      <c r="BG4" s="2912"/>
      <c r="BH4" s="2912"/>
      <c r="BI4" s="2912"/>
      <c r="BJ4" s="2912"/>
      <c r="BK4" s="2912"/>
      <c r="BL4" s="2912"/>
      <c r="BM4" s="2912"/>
      <c r="BN4" s="2912"/>
      <c r="BO4" s="2912"/>
      <c r="BP4" s="2912"/>
      <c r="BQ4" s="2912"/>
      <c r="BR4" s="2912"/>
      <c r="BS4" s="2912"/>
      <c r="BT4" s="2912"/>
      <c r="BU4" s="2912"/>
      <c r="BV4" s="2912"/>
      <c r="BW4" s="2912"/>
      <c r="BX4" s="2912"/>
      <c r="BY4" s="2912"/>
      <c r="BZ4" s="2912"/>
      <c r="CA4" s="2912"/>
      <c r="CB4" s="3161"/>
      <c r="CC4" s="3125"/>
      <c r="CD4" s="3125"/>
      <c r="CE4" s="3169"/>
      <c r="CF4" s="3169"/>
      <c r="CG4" s="3169"/>
    </row>
    <row r="5" spans="1:85" s="20" customFormat="1" ht="117.75" customHeight="1" thickTop="1" thickBot="1">
      <c r="A5" s="2286" t="s">
        <v>680</v>
      </c>
      <c r="B5" s="22" t="s">
        <v>3199</v>
      </c>
      <c r="C5" s="23" t="s">
        <v>3200</v>
      </c>
      <c r="D5" s="23" t="s">
        <v>3201</v>
      </c>
      <c r="E5" s="23" t="s">
        <v>3202</v>
      </c>
      <c r="F5" s="23" t="s">
        <v>3203</v>
      </c>
      <c r="G5" s="23" t="s">
        <v>3204</v>
      </c>
      <c r="H5" s="23" t="s">
        <v>3205</v>
      </c>
      <c r="I5" s="23" t="s">
        <v>3206</v>
      </c>
      <c r="J5" s="23" t="s">
        <v>3207</v>
      </c>
      <c r="K5" s="23" t="s">
        <v>3208</v>
      </c>
      <c r="L5" s="23" t="s">
        <v>3209</v>
      </c>
      <c r="M5" s="23" t="s">
        <v>3210</v>
      </c>
      <c r="N5" s="23" t="s">
        <v>3211</v>
      </c>
      <c r="O5" s="23" t="s">
        <v>3212</v>
      </c>
      <c r="P5" s="23" t="s">
        <v>3213</v>
      </c>
      <c r="Q5" s="23" t="s">
        <v>3214</v>
      </c>
      <c r="R5" s="23" t="s">
        <v>3215</v>
      </c>
      <c r="S5" s="23" t="s">
        <v>3216</v>
      </c>
      <c r="T5" s="23" t="s">
        <v>3217</v>
      </c>
      <c r="U5" s="23" t="s">
        <v>3218</v>
      </c>
      <c r="V5" s="23" t="s">
        <v>3219</v>
      </c>
      <c r="W5" s="23" t="s">
        <v>3220</v>
      </c>
      <c r="X5" s="23" t="s">
        <v>3221</v>
      </c>
      <c r="Y5" s="23" t="s">
        <v>3222</v>
      </c>
      <c r="Z5" s="23" t="s">
        <v>3223</v>
      </c>
      <c r="AA5" s="23" t="s">
        <v>3224</v>
      </c>
      <c r="AB5" s="23" t="s">
        <v>3225</v>
      </c>
      <c r="AC5" s="23" t="s">
        <v>3226</v>
      </c>
      <c r="AD5" s="23" t="s">
        <v>3227</v>
      </c>
      <c r="AE5" s="23" t="s">
        <v>3228</v>
      </c>
      <c r="AF5" s="23" t="s">
        <v>3229</v>
      </c>
      <c r="AG5" s="23" t="s">
        <v>3230</v>
      </c>
      <c r="AH5" s="23" t="s">
        <v>3231</v>
      </c>
      <c r="AI5" s="23" t="s">
        <v>3232</v>
      </c>
      <c r="AJ5" s="23" t="s">
        <v>3233</v>
      </c>
      <c r="AK5" s="23" t="s">
        <v>3234</v>
      </c>
      <c r="AL5" s="23" t="s">
        <v>3235</v>
      </c>
      <c r="AM5" s="23" t="s">
        <v>3236</v>
      </c>
      <c r="AN5" s="23" t="s">
        <v>3237</v>
      </c>
      <c r="AO5" s="23" t="s">
        <v>3238</v>
      </c>
      <c r="AP5" s="23" t="s">
        <v>3239</v>
      </c>
      <c r="AQ5" s="23" t="s">
        <v>3240</v>
      </c>
      <c r="AR5" s="24" t="s">
        <v>3241</v>
      </c>
      <c r="AS5" s="25"/>
      <c r="AT5" s="3487" t="s">
        <v>677</v>
      </c>
      <c r="AU5" s="171"/>
      <c r="AV5" s="3161"/>
      <c r="AW5" s="3125"/>
      <c r="AX5" s="3160"/>
      <c r="AY5" s="206" t="s">
        <v>679</v>
      </c>
      <c r="AZ5" s="3155"/>
      <c r="BA5" s="3155"/>
      <c r="BB5" s="3155"/>
      <c r="BC5" s="3155"/>
      <c r="BD5" s="3155"/>
      <c r="BE5" s="3155"/>
      <c r="BF5" s="3155"/>
      <c r="BG5" s="3155"/>
      <c r="BH5" s="3155"/>
      <c r="BI5" s="3155"/>
      <c r="BJ5" s="3155"/>
      <c r="BK5" s="3155"/>
      <c r="BL5" s="3155"/>
      <c r="BM5" s="3155"/>
      <c r="BN5" s="3155"/>
      <c r="BO5" s="3155"/>
      <c r="BP5" s="3155"/>
      <c r="BQ5" s="3155"/>
      <c r="BR5" s="3155"/>
      <c r="BS5" s="3155"/>
      <c r="BT5" s="3155"/>
      <c r="BU5" s="3155"/>
      <c r="BV5" s="3155"/>
      <c r="BW5" s="3155"/>
      <c r="BX5" s="3155"/>
      <c r="BY5" s="3155"/>
      <c r="BZ5" s="3155"/>
      <c r="CA5" s="3155"/>
      <c r="CB5" s="3161"/>
      <c r="CC5" s="3125"/>
      <c r="CD5" s="3125"/>
      <c r="CE5" s="3169"/>
      <c r="CF5" s="3169"/>
      <c r="CG5" s="3169"/>
    </row>
    <row r="6" spans="1:85" s="20" customFormat="1" ht="32" thickTop="1" thickBot="1">
      <c r="A6" s="3169"/>
      <c r="B6" s="26" t="s">
        <v>3242</v>
      </c>
      <c r="C6" s="27" t="s">
        <v>3242</v>
      </c>
      <c r="D6" s="27" t="s">
        <v>3242</v>
      </c>
      <c r="E6" s="27" t="s">
        <v>3242</v>
      </c>
      <c r="F6" s="27" t="s">
        <v>3242</v>
      </c>
      <c r="G6" s="27" t="s">
        <v>3242</v>
      </c>
      <c r="H6" s="27" t="s">
        <v>3242</v>
      </c>
      <c r="I6" s="27" t="s">
        <v>3242</v>
      </c>
      <c r="J6" s="27" t="s">
        <v>3242</v>
      </c>
      <c r="K6" s="27" t="s">
        <v>3242</v>
      </c>
      <c r="L6" s="27" t="s">
        <v>3242</v>
      </c>
      <c r="M6" s="27" t="s">
        <v>3243</v>
      </c>
      <c r="N6" s="27" t="s">
        <v>3244</v>
      </c>
      <c r="O6" s="27" t="s">
        <v>3245</v>
      </c>
      <c r="P6" s="27" t="s">
        <v>3244</v>
      </c>
      <c r="Q6" s="27" t="s">
        <v>3246</v>
      </c>
      <c r="R6" s="27" t="s">
        <v>3247</v>
      </c>
      <c r="S6" s="27" t="s">
        <v>3247</v>
      </c>
      <c r="T6" s="27" t="s">
        <v>3247</v>
      </c>
      <c r="U6" s="27" t="s">
        <v>3247</v>
      </c>
      <c r="V6" s="27" t="s">
        <v>1292</v>
      </c>
      <c r="W6" s="27" t="s">
        <v>1292</v>
      </c>
      <c r="X6" s="27" t="s">
        <v>3242</v>
      </c>
      <c r="Y6" s="27" t="s">
        <v>1292</v>
      </c>
      <c r="Z6" s="27" t="s">
        <v>1292</v>
      </c>
      <c r="AA6" s="27" t="s">
        <v>1292</v>
      </c>
      <c r="AB6" s="27" t="s">
        <v>3247</v>
      </c>
      <c r="AC6" s="27" t="s">
        <v>3247</v>
      </c>
      <c r="AD6" s="27" t="s">
        <v>1292</v>
      </c>
      <c r="AE6" s="27" t="s">
        <v>1292</v>
      </c>
      <c r="AF6" s="27" t="s">
        <v>3247</v>
      </c>
      <c r="AG6" s="27" t="s">
        <v>3247</v>
      </c>
      <c r="AH6" s="27" t="s">
        <v>3247</v>
      </c>
      <c r="AI6" s="27" t="s">
        <v>3248</v>
      </c>
      <c r="AJ6" s="27" t="s">
        <v>3248</v>
      </c>
      <c r="AK6" s="27" t="s">
        <v>3248</v>
      </c>
      <c r="AL6" s="27" t="s">
        <v>3248</v>
      </c>
      <c r="AM6" s="27" t="s">
        <v>3248</v>
      </c>
      <c r="AN6" s="27" t="s">
        <v>3248</v>
      </c>
      <c r="AO6" s="27" t="s">
        <v>3248</v>
      </c>
      <c r="AP6" s="27" t="s">
        <v>3248</v>
      </c>
      <c r="AQ6" s="27" t="s">
        <v>3242</v>
      </c>
      <c r="AR6" s="28" t="s">
        <v>3242</v>
      </c>
      <c r="AS6" s="25"/>
      <c r="AT6" s="3487"/>
      <c r="AU6" s="171"/>
      <c r="AV6" s="3161"/>
      <c r="AW6" s="3125"/>
      <c r="AX6" s="3160"/>
      <c r="AY6" s="206"/>
      <c r="AZ6" s="3155"/>
      <c r="BA6" s="3155"/>
      <c r="BB6" s="3155"/>
      <c r="BC6" s="3155"/>
      <c r="BD6" s="3155"/>
      <c r="BE6" s="3155"/>
      <c r="BF6" s="3155"/>
      <c r="BG6" s="3155"/>
      <c r="BH6" s="3155"/>
      <c r="BI6" s="3155"/>
      <c r="BJ6" s="3155"/>
      <c r="BK6" s="3155"/>
      <c r="BL6" s="3155"/>
      <c r="BM6" s="3155"/>
      <c r="BN6" s="3155"/>
      <c r="BO6" s="3155"/>
      <c r="BP6" s="3155"/>
      <c r="BQ6" s="3155"/>
      <c r="BR6" s="3155"/>
      <c r="BS6" s="3155"/>
      <c r="BT6" s="3155"/>
      <c r="BU6" s="3155"/>
      <c r="BV6" s="3155"/>
      <c r="BW6" s="3155"/>
      <c r="BX6" s="3155"/>
      <c r="BY6" s="3155"/>
      <c r="BZ6" s="3155"/>
      <c r="CA6" s="3155"/>
      <c r="CB6" s="3161"/>
      <c r="CC6" s="3125"/>
      <c r="CD6" s="3125"/>
      <c r="CE6" s="3169"/>
      <c r="CF6" s="3169"/>
      <c r="CG6" s="3169"/>
    </row>
    <row r="7" spans="1:85" s="20" customFormat="1" ht="16.5" thickTop="1" thickBot="1">
      <c r="A7" s="2394" t="s">
        <v>684</v>
      </c>
      <c r="C7" s="29"/>
      <c r="D7" s="29"/>
      <c r="E7" s="29"/>
      <c r="F7" s="29"/>
      <c r="G7" s="2245"/>
      <c r="H7" s="2245"/>
      <c r="I7" s="2245"/>
      <c r="J7" s="2245"/>
      <c r="K7" s="2245"/>
      <c r="L7" s="2245"/>
      <c r="M7" s="2245"/>
      <c r="N7" s="2245"/>
      <c r="O7" s="2245"/>
      <c r="P7" s="2245"/>
      <c r="Q7" s="2245"/>
      <c r="R7" s="2245"/>
      <c r="S7" s="2245"/>
      <c r="T7" s="2245"/>
      <c r="U7" s="2245"/>
      <c r="V7" s="2245"/>
      <c r="W7" s="2245"/>
      <c r="X7" s="2245"/>
      <c r="Y7" s="2245"/>
      <c r="Z7" s="2245"/>
      <c r="AA7" s="2245"/>
      <c r="AB7" s="2245"/>
      <c r="AC7" s="2245"/>
      <c r="AD7" s="2245"/>
      <c r="AE7" s="29"/>
      <c r="AF7" s="29"/>
      <c r="AG7" s="29"/>
      <c r="AH7" s="29"/>
      <c r="AI7" s="29"/>
      <c r="AJ7" s="29"/>
      <c r="AK7" s="29"/>
      <c r="AL7" s="2245"/>
      <c r="AM7" s="2245"/>
      <c r="AN7" s="2245"/>
      <c r="AO7" s="2245"/>
      <c r="AP7" s="2245"/>
      <c r="AQ7" s="29"/>
      <c r="AR7" s="29"/>
      <c r="AS7" s="25"/>
      <c r="AT7" s="25"/>
      <c r="AU7" s="171"/>
      <c r="AV7" s="3161"/>
      <c r="AW7" s="3125"/>
      <c r="AX7" s="3160"/>
      <c r="AY7" s="3155"/>
      <c r="AZ7" s="3155"/>
      <c r="BA7" s="3155"/>
      <c r="BB7" s="3155"/>
      <c r="BC7" s="3155"/>
      <c r="BD7" s="3155"/>
      <c r="BE7" s="3155"/>
      <c r="BF7" s="3155"/>
      <c r="BG7" s="3155"/>
      <c r="BH7" s="3155"/>
      <c r="BI7" s="3155"/>
      <c r="BJ7" s="3155"/>
      <c r="BK7" s="3155"/>
      <c r="BL7" s="3155"/>
      <c r="BM7" s="3155"/>
      <c r="BN7" s="3155"/>
      <c r="BO7" s="3155"/>
      <c r="BP7" s="3155"/>
      <c r="BQ7" s="3155"/>
      <c r="BR7" s="3155"/>
      <c r="BS7" s="3155"/>
      <c r="BT7" s="3155"/>
      <c r="BU7" s="3155"/>
      <c r="BV7" s="3155"/>
      <c r="BW7" s="3155"/>
      <c r="BX7" s="3155"/>
      <c r="BY7" s="3155"/>
      <c r="BZ7" s="3155"/>
      <c r="CA7" s="3155"/>
      <c r="CB7" s="3161"/>
      <c r="CC7" s="3125"/>
      <c r="CD7" s="3125"/>
      <c r="CE7" s="3169"/>
      <c r="CF7" s="3169"/>
      <c r="CG7" s="3169"/>
    </row>
    <row r="8" spans="1:85" s="2247" customFormat="1" ht="15.75" customHeight="1" thickTop="1" thickBot="1">
      <c r="A8" s="3173"/>
      <c r="B8" s="30" t="s">
        <v>3249</v>
      </c>
      <c r="C8" s="2244"/>
      <c r="D8" s="2244"/>
      <c r="E8" s="2244"/>
      <c r="F8" s="2244"/>
      <c r="G8" s="2244"/>
      <c r="H8" s="2245"/>
      <c r="I8" s="2245"/>
      <c r="J8" s="2244"/>
      <c r="K8" s="2244"/>
      <c r="L8" s="2244"/>
      <c r="M8" s="2244"/>
      <c r="N8" s="2244"/>
      <c r="O8" s="2244"/>
      <c r="P8" s="2244"/>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2245"/>
      <c r="AN8" s="2245"/>
      <c r="AO8" s="2245"/>
      <c r="AP8" s="2245"/>
      <c r="AQ8" s="2244"/>
      <c r="AR8" s="2245"/>
      <c r="AS8" s="2246"/>
      <c r="AT8" s="2246"/>
      <c r="AU8" s="171"/>
      <c r="AV8" s="3161"/>
      <c r="AW8" s="3125"/>
      <c r="AX8" s="3160"/>
      <c r="AY8" s="3155"/>
      <c r="AZ8" s="3155"/>
      <c r="BA8" s="3155"/>
      <c r="BB8" s="3155"/>
      <c r="BC8" s="3155"/>
      <c r="BD8" s="3155"/>
      <c r="BE8" s="3155"/>
      <c r="BF8" s="3155"/>
      <c r="BG8" s="3155"/>
      <c r="BH8" s="3155"/>
      <c r="BI8" s="3155"/>
      <c r="BJ8" s="3155"/>
      <c r="BK8" s="3155"/>
      <c r="BL8" s="3155"/>
      <c r="BM8" s="3155"/>
      <c r="BN8" s="3155"/>
      <c r="BO8" s="3155"/>
      <c r="BP8" s="3155"/>
      <c r="BQ8" s="3155"/>
      <c r="BR8" s="3155"/>
      <c r="BS8" s="3155"/>
      <c r="BT8" s="3155"/>
      <c r="BU8" s="3155"/>
      <c r="BV8" s="3155"/>
      <c r="BW8" s="3155"/>
      <c r="BX8" s="3155"/>
      <c r="BY8" s="3155"/>
      <c r="BZ8" s="3155"/>
      <c r="CA8" s="3155"/>
      <c r="CB8" s="3161"/>
      <c r="CC8" s="3125"/>
      <c r="CD8" s="3125"/>
      <c r="CE8" s="3173"/>
      <c r="CF8" s="3173"/>
      <c r="CG8" s="3173"/>
    </row>
    <row r="9" spans="1:85" s="2268" customFormat="1" ht="15.75" customHeight="1" thickTop="1">
      <c r="A9" s="2394" t="s">
        <v>686</v>
      </c>
      <c r="B9" s="2795" t="s">
        <v>3250</v>
      </c>
      <c r="C9" s="2796" t="s">
        <v>3251</v>
      </c>
      <c r="D9" s="2820" t="s">
        <v>3252</v>
      </c>
      <c r="E9" s="2821" t="s">
        <v>3253</v>
      </c>
      <c r="F9" s="2796" t="s">
        <v>3254</v>
      </c>
      <c r="G9" s="2796" t="s">
        <v>3254</v>
      </c>
      <c r="H9" s="2821" t="s">
        <v>1262</v>
      </c>
      <c r="I9" s="2821" t="s">
        <v>1262</v>
      </c>
      <c r="J9" s="2821" t="s">
        <v>3255</v>
      </c>
      <c r="K9" s="2796" t="s">
        <v>3256</v>
      </c>
      <c r="L9" s="2796" t="s">
        <v>3257</v>
      </c>
      <c r="M9" s="3234">
        <v>50</v>
      </c>
      <c r="N9" s="3235">
        <v>39324</v>
      </c>
      <c r="O9" s="3236">
        <v>100</v>
      </c>
      <c r="P9" s="3235">
        <v>52106</v>
      </c>
      <c r="Q9" s="3237">
        <v>17.422000000000001</v>
      </c>
      <c r="R9" s="3092">
        <v>50</v>
      </c>
      <c r="S9" s="3092">
        <v>94.605000000000004</v>
      </c>
      <c r="T9" s="3092">
        <v>94.605000000000004</v>
      </c>
      <c r="U9" s="3216">
        <f t="shared" ref="U9:U72" si="0">IFERROR(Q9*S9,"")</f>
        <v>1648.2083100000002</v>
      </c>
      <c r="V9" s="3238">
        <f t="shared" ref="V9:V72" si="1">IF(AA9=0,0,((1+AA9)/(1+$C$418))-1)</f>
        <v>1.980000000000004E-2</v>
      </c>
      <c r="W9" s="3238">
        <f t="shared" ref="W9:W72" si="2">IF(AA9=0,0,((1+AA9)/(1+$C$419))-1)</f>
        <v>2.5763742690058544E-2</v>
      </c>
      <c r="X9" s="3239"/>
      <c r="Y9" s="3240"/>
      <c r="Z9" s="3240"/>
      <c r="AA9" s="3241">
        <v>5.243360000000008E-2</v>
      </c>
      <c r="AB9" s="3222">
        <f t="shared" ref="AB9:AB72" si="3">AA9*T9</f>
        <v>4.9604807280000074</v>
      </c>
      <c r="AC9" s="3222">
        <f>IF(I9="","",IF(OR(I9="Fixed",I9="Floating"),AB9,IF(I9="RPI",T9*V9,IF(I9="CPI/CPIH",T9*W9,"Check Instrument Type"))))</f>
        <v>1.8731790000000039</v>
      </c>
      <c r="AD9" s="2797"/>
      <c r="AE9" s="2797"/>
      <c r="AF9" s="3092">
        <v>0.48199999999999998</v>
      </c>
      <c r="AG9" s="3092">
        <v>94.15</v>
      </c>
      <c r="AH9" s="3092">
        <v>71.677999999999997</v>
      </c>
      <c r="AI9" s="2798" t="str">
        <f t="shared" ref="AI9:AI72" si="4">IF($H9="Fixed", IF(OR(LEFT($D9,4)="swap",LEFT($D9,5)="other"),"N","Y"),"N")</f>
        <v>N</v>
      </c>
      <c r="AJ9" s="2798" t="str">
        <f t="shared" ref="AJ9:AJ72" si="5">IF($H9="Floating", IF(OR(LEFT($D9,4)="swap",LEFT($D9,5)="other"),"N","Y"),"N")</f>
        <v>N</v>
      </c>
      <c r="AK9" s="2798" t="str">
        <f t="shared" ref="AK9:AK72" si="6">IF($H9="RPI", IF(OR(LEFT($D9,4)="swap",LEFT($D9,5)="other"),"N","Y"),"N")</f>
        <v>Y</v>
      </c>
      <c r="AL9" s="2798" t="str">
        <f t="shared" ref="AL9:AL72" si="7">IF($H9="CPI/CPIH", IF(OR(LEFT($D9,4)="swap",LEFT($D9,5)="other"),"N","Y"),"N")</f>
        <v>N</v>
      </c>
      <c r="AM9" s="2798" t="str">
        <f t="shared" ref="AM9:AM72" si="8">IF($I9="Fixed", IF(OR(LEFT($D9,4)="swap",LEFT($D9,5)="other"),"N","Y"),"N")</f>
        <v>N</v>
      </c>
      <c r="AN9" s="2798" t="str">
        <f t="shared" ref="AN9:AN72" si="9">IF($I9="Floating", IF(OR(LEFT($D9,4)="swap",LEFT($D9,5)="other"),"N","Y"),"N")</f>
        <v>N</v>
      </c>
      <c r="AO9" s="2798" t="str">
        <f t="shared" ref="AO9:AO72" si="10">IF($I9="RPI", IF(OR(LEFT($D9,4)="swap",LEFT($D9,5)="other"),"N","Y"),"N")</f>
        <v>Y</v>
      </c>
      <c r="AP9" s="2798" t="str">
        <f t="shared" ref="AP9:AP72" si="11">IF($I9="CPI/CPIH", IF(OR(LEFT($D9,4)="swap",LEFT($D9,5)="other"),"N","Y"),"N")</f>
        <v>N</v>
      </c>
      <c r="AQ9" s="3242"/>
      <c r="AR9" s="3095"/>
      <c r="AS9" s="32"/>
      <c r="AT9" s="33" t="s">
        <v>3258</v>
      </c>
      <c r="AU9" s="171"/>
      <c r="AV9" s="3161"/>
      <c r="AW9" s="220" t="str">
        <f t="shared" ref="AW9:AW40" si="12">IF( SUM( AY9:CA9 ) = 0, 0, $AY$5 )</f>
        <v>Please complete all cells in row</v>
      </c>
      <c r="AX9" s="611"/>
      <c r="AY9" s="3125"/>
      <c r="AZ9" s="3125"/>
      <c r="BA9" s="3125"/>
      <c r="BB9" s="3125"/>
      <c r="BC9" s="3125"/>
      <c r="BD9" s="3125"/>
      <c r="BE9" s="3125"/>
      <c r="BF9" s="221">
        <f t="shared" ref="BF9:BF40" si="13" xml:space="preserve"> IF( ISNUMBER(N9 ), 0, 1 )</f>
        <v>0</v>
      </c>
      <c r="BG9" s="221">
        <f t="shared" ref="BG9:BG40" si="14" xml:space="preserve"> IF( ISNUMBER(O9 ), 0, 1 )</f>
        <v>0</v>
      </c>
      <c r="BH9" s="221">
        <f t="shared" ref="BH9:BH40" si="15" xml:space="preserve"> IF( ISNUMBER(P9 ), 0, 1 )</f>
        <v>0</v>
      </c>
      <c r="BI9" s="221">
        <f t="shared" ref="BI9:BI40" si="16" xml:space="preserve"> IF( ISNUMBER(Q9 ), 0, 1 )</f>
        <v>0</v>
      </c>
      <c r="BJ9" s="221">
        <f t="shared" ref="BJ9:BJ40" si="17" xml:space="preserve"> IF( ISNUMBER(R9 ), 0, 1 )</f>
        <v>0</v>
      </c>
      <c r="BK9" s="221">
        <f t="shared" ref="BK9:BK40" si="18" xml:space="preserve"> IF( ISNUMBER(S9 ), 0, 1 )</f>
        <v>0</v>
      </c>
      <c r="BL9" s="221">
        <f t="shared" ref="BL9:BL40" si="19" xml:space="preserve"> IF( ISNUMBER(T9 ), 0, 1 )</f>
        <v>0</v>
      </c>
      <c r="BM9" s="207"/>
      <c r="BN9" s="207"/>
      <c r="BO9" s="207"/>
      <c r="BP9" s="207"/>
      <c r="BQ9" s="207"/>
      <c r="BR9" s="207"/>
      <c r="BS9" s="221">
        <f t="shared" ref="BS9:BS40" si="20" xml:space="preserve"> IF( ISNUMBER(AA9 ), 0, 1 )</f>
        <v>0</v>
      </c>
      <c r="BT9" s="207"/>
      <c r="BU9" s="207"/>
      <c r="BV9" s="221">
        <f t="shared" ref="BV9:BV40" si="21" xml:space="preserve"> IF( ISNUMBER(AD9 ), 0, 1 )</f>
        <v>1</v>
      </c>
      <c r="BW9" s="221">
        <f t="shared" ref="BW9:BW40" si="22" xml:space="preserve"> IF( ISNUMBER(AE9 ), 0, 1 )</f>
        <v>1</v>
      </c>
      <c r="BX9" s="221">
        <f t="shared" ref="BX9:BX40" si="23" xml:space="preserve"> IF( ISNUMBER(AF9 ), 0, 1 )</f>
        <v>0</v>
      </c>
      <c r="BY9" s="221">
        <f t="shared" ref="BY9:BY40" si="24" xml:space="preserve"> IF( ISNUMBER(AG9 ), 0, 1 )</f>
        <v>0</v>
      </c>
      <c r="BZ9" s="221">
        <f xml:space="preserve"> IF( ISNUMBER(#REF! ), 0, 1 )</f>
        <v>1</v>
      </c>
      <c r="CA9" s="221">
        <f t="shared" ref="CA9:CA40" si="25" xml:space="preserve"> IF( ISNUMBER(AR9 ), 0, 1 )</f>
        <v>1</v>
      </c>
      <c r="CB9" s="3161"/>
      <c r="CC9" s="3125"/>
      <c r="CD9" s="3125"/>
      <c r="CE9" s="3169"/>
      <c r="CF9" s="3169"/>
      <c r="CG9" s="3169"/>
    </row>
    <row r="10" spans="1:85" s="2268" customFormat="1" ht="15.75" customHeight="1">
      <c r="A10" s="3169"/>
      <c r="B10" s="2799" t="s">
        <v>3259</v>
      </c>
      <c r="C10" s="2800" t="s">
        <v>3251</v>
      </c>
      <c r="D10" s="2822" t="s">
        <v>3252</v>
      </c>
      <c r="E10" s="2823" t="s">
        <v>3253</v>
      </c>
      <c r="F10" s="2800" t="s">
        <v>3260</v>
      </c>
      <c r="G10" s="2800" t="s">
        <v>3260</v>
      </c>
      <c r="H10" s="2823" t="s">
        <v>1262</v>
      </c>
      <c r="I10" s="2823" t="s">
        <v>1262</v>
      </c>
      <c r="J10" s="2823" t="s">
        <v>3255</v>
      </c>
      <c r="K10" s="2800" t="s">
        <v>3256</v>
      </c>
      <c r="L10" s="2800" t="s">
        <v>3257</v>
      </c>
      <c r="M10" s="3243">
        <v>100</v>
      </c>
      <c r="N10" s="3244">
        <v>39324</v>
      </c>
      <c r="O10" s="2802">
        <v>100</v>
      </c>
      <c r="P10" s="3244">
        <v>53932</v>
      </c>
      <c r="Q10" s="3245">
        <v>22.425000000000001</v>
      </c>
      <c r="R10" s="3093">
        <v>100</v>
      </c>
      <c r="S10" s="3093">
        <v>189.21100000000001</v>
      </c>
      <c r="T10" s="3093">
        <v>189.21100000000001</v>
      </c>
      <c r="U10" s="3217">
        <f t="shared" si="0"/>
        <v>4243.0566750000007</v>
      </c>
      <c r="V10" s="2824">
        <f t="shared" si="1"/>
        <v>1.8459999999999921E-2</v>
      </c>
      <c r="W10" s="2824">
        <f t="shared" si="2"/>
        <v>2.4415906432748491E-2</v>
      </c>
      <c r="X10" s="3246"/>
      <c r="Y10" s="3247"/>
      <c r="Z10" s="3247"/>
      <c r="AA10" s="3248">
        <v>5.1050719999999883E-2</v>
      </c>
      <c r="AB10" s="3223">
        <f t="shared" si="3"/>
        <v>9.6593577819199776</v>
      </c>
      <c r="AC10" s="3223">
        <f>IF(I10="","",IF(OR(I10="Fixed",I10="Floating"),AB10,IF(I10="RPI",T10*V10,IF(I10="CPI/CPIH",T10*W10,"Check Instrument Type"))))</f>
        <v>3.4928350599999853</v>
      </c>
      <c r="AD10" s="2804"/>
      <c r="AE10" s="2804"/>
      <c r="AF10" s="3093">
        <v>1.135</v>
      </c>
      <c r="AG10" s="3093">
        <v>188.376</v>
      </c>
      <c r="AH10" s="3093">
        <v>119.462</v>
      </c>
      <c r="AI10" s="2805" t="str">
        <f t="shared" si="4"/>
        <v>N</v>
      </c>
      <c r="AJ10" s="2805" t="str">
        <f t="shared" si="5"/>
        <v>N</v>
      </c>
      <c r="AK10" s="2805" t="str">
        <f t="shared" si="6"/>
        <v>Y</v>
      </c>
      <c r="AL10" s="2805" t="str">
        <f t="shared" si="7"/>
        <v>N</v>
      </c>
      <c r="AM10" s="2805" t="str">
        <f t="shared" si="8"/>
        <v>N</v>
      </c>
      <c r="AN10" s="2805" t="str">
        <f t="shared" si="9"/>
        <v>N</v>
      </c>
      <c r="AO10" s="2805" t="str">
        <f t="shared" si="10"/>
        <v>Y</v>
      </c>
      <c r="AP10" s="2805" t="str">
        <f t="shared" si="11"/>
        <v>N</v>
      </c>
      <c r="AQ10" s="3249"/>
      <c r="AR10" s="3094"/>
      <c r="AS10" s="32"/>
      <c r="AT10" s="34" t="s">
        <v>3261</v>
      </c>
      <c r="AU10" s="171"/>
      <c r="AV10" s="3161"/>
      <c r="AW10" s="220" t="str">
        <f t="shared" si="12"/>
        <v>Please complete all cells in row</v>
      </c>
      <c r="AX10" s="613"/>
      <c r="AY10" s="3125"/>
      <c r="AZ10" s="3125"/>
      <c r="BA10" s="3125"/>
      <c r="BB10" s="3125"/>
      <c r="BC10" s="3125"/>
      <c r="BD10" s="3125"/>
      <c r="BE10" s="3125"/>
      <c r="BF10" s="221">
        <f t="shared" si="13"/>
        <v>0</v>
      </c>
      <c r="BG10" s="221">
        <f t="shared" si="14"/>
        <v>0</v>
      </c>
      <c r="BH10" s="221">
        <f t="shared" si="15"/>
        <v>0</v>
      </c>
      <c r="BI10" s="221">
        <f t="shared" si="16"/>
        <v>0</v>
      </c>
      <c r="BJ10" s="221">
        <f t="shared" si="17"/>
        <v>0</v>
      </c>
      <c r="BK10" s="221">
        <f t="shared" si="18"/>
        <v>0</v>
      </c>
      <c r="BL10" s="221">
        <f t="shared" si="19"/>
        <v>0</v>
      </c>
      <c r="BM10" s="207"/>
      <c r="BN10" s="207"/>
      <c r="BO10" s="207"/>
      <c r="BP10" s="207"/>
      <c r="BQ10" s="207"/>
      <c r="BR10" s="207"/>
      <c r="BS10" s="221">
        <f t="shared" si="20"/>
        <v>0</v>
      </c>
      <c r="BT10" s="207"/>
      <c r="BU10" s="207"/>
      <c r="BV10" s="221">
        <f t="shared" si="21"/>
        <v>1</v>
      </c>
      <c r="BW10" s="221">
        <f t="shared" si="22"/>
        <v>1</v>
      </c>
      <c r="BX10" s="221">
        <f t="shared" si="23"/>
        <v>0</v>
      </c>
      <c r="BY10" s="221">
        <f t="shared" si="24"/>
        <v>0</v>
      </c>
      <c r="BZ10" s="221">
        <f xml:space="preserve"> IF( ISNUMBER(#REF! ), 0, 1 )</f>
        <v>1</v>
      </c>
      <c r="CA10" s="221">
        <f t="shared" si="25"/>
        <v>1</v>
      </c>
      <c r="CB10" s="3161"/>
      <c r="CC10" s="3125"/>
      <c r="CD10" s="3125"/>
      <c r="CE10" s="3169"/>
      <c r="CF10" s="3169"/>
      <c r="CG10" s="3169"/>
    </row>
    <row r="11" spans="1:85" s="2268" customFormat="1" ht="15.75" customHeight="1">
      <c r="A11" s="3169"/>
      <c r="B11" s="2799" t="s">
        <v>3262</v>
      </c>
      <c r="C11" s="2800" t="s">
        <v>3251</v>
      </c>
      <c r="D11" s="2822" t="s">
        <v>3252</v>
      </c>
      <c r="E11" s="2823" t="s">
        <v>3253</v>
      </c>
      <c r="F11" s="2800" t="s">
        <v>3263</v>
      </c>
      <c r="G11" s="2800" t="s">
        <v>3263</v>
      </c>
      <c r="H11" s="2823" t="s">
        <v>1262</v>
      </c>
      <c r="I11" s="2823" t="s">
        <v>1262</v>
      </c>
      <c r="J11" s="2823" t="s">
        <v>3255</v>
      </c>
      <c r="K11" s="2800" t="s">
        <v>3256</v>
      </c>
      <c r="L11" s="2800" t="s">
        <v>3257</v>
      </c>
      <c r="M11" s="3243">
        <v>200</v>
      </c>
      <c r="N11" s="3244">
        <v>39324</v>
      </c>
      <c r="O11" s="2802">
        <v>100</v>
      </c>
      <c r="P11" s="3244">
        <v>54663</v>
      </c>
      <c r="Q11" s="3245">
        <v>24.427</v>
      </c>
      <c r="R11" s="3093">
        <v>200</v>
      </c>
      <c r="S11" s="3093">
        <v>378.42200000000003</v>
      </c>
      <c r="T11" s="3093">
        <v>378.42200000000003</v>
      </c>
      <c r="U11" s="3217">
        <f t="shared" si="0"/>
        <v>9243.7141940000001</v>
      </c>
      <c r="V11" s="2824">
        <f t="shared" si="1"/>
        <v>1.8189999999999928E-2</v>
      </c>
      <c r="W11" s="2824">
        <f t="shared" si="2"/>
        <v>2.414432748538009E-2</v>
      </c>
      <c r="X11" s="3246"/>
      <c r="Y11" s="3247"/>
      <c r="Z11" s="3247"/>
      <c r="AA11" s="3248">
        <v>5.0772079999999997E-2</v>
      </c>
      <c r="AB11" s="3223">
        <f t="shared" si="3"/>
        <v>19.213272057760001</v>
      </c>
      <c r="AC11" s="3223">
        <f t="shared" ref="AC11:AC74" si="26">IF(I11="","",IF(OR(I11="Fixed",I11="Floating"),AB11,IF(I11="RPI",T11*V11,IF(I11="CPI/CPIH",T11*W11,"Check Instrument Type"))))</f>
        <v>6.8834961799999732</v>
      </c>
      <c r="AD11" s="2804"/>
      <c r="AE11" s="2804"/>
      <c r="AF11" s="3093">
        <v>3.0059999999999998</v>
      </c>
      <c r="AG11" s="3093">
        <v>376.15800000000002</v>
      </c>
      <c r="AH11" s="3093">
        <v>238.001</v>
      </c>
      <c r="AI11" s="2805" t="str">
        <f t="shared" si="4"/>
        <v>N</v>
      </c>
      <c r="AJ11" s="2805" t="str">
        <f t="shared" si="5"/>
        <v>N</v>
      </c>
      <c r="AK11" s="2805" t="str">
        <f t="shared" si="6"/>
        <v>Y</v>
      </c>
      <c r="AL11" s="2805" t="str">
        <f t="shared" si="7"/>
        <v>N</v>
      </c>
      <c r="AM11" s="2805" t="str">
        <f t="shared" si="8"/>
        <v>N</v>
      </c>
      <c r="AN11" s="2805" t="str">
        <f t="shared" si="9"/>
        <v>N</v>
      </c>
      <c r="AO11" s="2805" t="str">
        <f t="shared" si="10"/>
        <v>Y</v>
      </c>
      <c r="AP11" s="2805" t="str">
        <f t="shared" si="11"/>
        <v>N</v>
      </c>
      <c r="AQ11" s="3249"/>
      <c r="AR11" s="3094"/>
      <c r="AS11" s="32"/>
      <c r="AT11" s="34" t="s">
        <v>3264</v>
      </c>
      <c r="AU11" s="171"/>
      <c r="AV11" s="3161"/>
      <c r="AW11" s="220" t="str">
        <f t="shared" si="12"/>
        <v>Please complete all cells in row</v>
      </c>
      <c r="AX11" s="3161"/>
      <c r="AY11" s="3125"/>
      <c r="AZ11" s="3125"/>
      <c r="BA11" s="3125"/>
      <c r="BB11" s="3125"/>
      <c r="BC11" s="3125"/>
      <c r="BD11" s="3125"/>
      <c r="BE11" s="3125"/>
      <c r="BF11" s="221">
        <f t="shared" si="13"/>
        <v>0</v>
      </c>
      <c r="BG11" s="221">
        <f t="shared" si="14"/>
        <v>0</v>
      </c>
      <c r="BH11" s="221">
        <f t="shared" si="15"/>
        <v>0</v>
      </c>
      <c r="BI11" s="221">
        <f t="shared" si="16"/>
        <v>0</v>
      </c>
      <c r="BJ11" s="221">
        <f t="shared" si="17"/>
        <v>0</v>
      </c>
      <c r="BK11" s="221">
        <f t="shared" si="18"/>
        <v>0</v>
      </c>
      <c r="BL11" s="221">
        <f t="shared" si="19"/>
        <v>0</v>
      </c>
      <c r="BM11" s="207"/>
      <c r="BN11" s="207"/>
      <c r="BO11" s="207"/>
      <c r="BP11" s="207"/>
      <c r="BQ11" s="207"/>
      <c r="BR11" s="207"/>
      <c r="BS11" s="221">
        <f t="shared" si="20"/>
        <v>0</v>
      </c>
      <c r="BT11" s="207"/>
      <c r="BU11" s="207"/>
      <c r="BV11" s="221">
        <f t="shared" si="21"/>
        <v>1</v>
      </c>
      <c r="BW11" s="221">
        <f t="shared" si="22"/>
        <v>1</v>
      </c>
      <c r="BX11" s="221">
        <f t="shared" si="23"/>
        <v>0</v>
      </c>
      <c r="BY11" s="221">
        <f t="shared" si="24"/>
        <v>0</v>
      </c>
      <c r="BZ11" s="221">
        <f xml:space="preserve"> IF( ISNUMBER(#REF! ), 0, 1 )</f>
        <v>1</v>
      </c>
      <c r="CA11" s="221">
        <f t="shared" si="25"/>
        <v>1</v>
      </c>
      <c r="CB11" s="3161"/>
      <c r="CC11" s="3125"/>
      <c r="CD11" s="3125"/>
      <c r="CE11" s="3169"/>
      <c r="CF11" s="3169"/>
      <c r="CG11" s="3169"/>
    </row>
    <row r="12" spans="1:85" s="2268" customFormat="1" ht="15.75" customHeight="1">
      <c r="A12" s="3169"/>
      <c r="B12" s="2799" t="s">
        <v>3265</v>
      </c>
      <c r="C12" s="2800" t="s">
        <v>3251</v>
      </c>
      <c r="D12" s="2822" t="s">
        <v>3252</v>
      </c>
      <c r="E12" s="2823" t="s">
        <v>3253</v>
      </c>
      <c r="F12" s="2800" t="s">
        <v>3266</v>
      </c>
      <c r="G12" s="2800" t="s">
        <v>3266</v>
      </c>
      <c r="H12" s="2823" t="s">
        <v>1262</v>
      </c>
      <c r="I12" s="2823" t="s">
        <v>1262</v>
      </c>
      <c r="J12" s="2823" t="s">
        <v>3255</v>
      </c>
      <c r="K12" s="2800" t="s">
        <v>3256</v>
      </c>
      <c r="L12" s="2800" t="s">
        <v>3257</v>
      </c>
      <c r="M12" s="3243">
        <v>200</v>
      </c>
      <c r="N12" s="3244">
        <v>39324</v>
      </c>
      <c r="O12" s="2802">
        <v>100</v>
      </c>
      <c r="P12" s="3244">
        <v>57585</v>
      </c>
      <c r="Q12" s="3245">
        <v>32.433</v>
      </c>
      <c r="R12" s="3093">
        <v>200</v>
      </c>
      <c r="S12" s="3093">
        <v>378.42200000000003</v>
      </c>
      <c r="T12" s="3093">
        <v>378.42200000000003</v>
      </c>
      <c r="U12" s="3217">
        <f t="shared" si="0"/>
        <v>12273.360726000001</v>
      </c>
      <c r="V12" s="2824">
        <f t="shared" si="1"/>
        <v>1.7709999999999892E-2</v>
      </c>
      <c r="W12" s="2824">
        <f t="shared" si="2"/>
        <v>2.3661520467836095E-2</v>
      </c>
      <c r="X12" s="3246"/>
      <c r="Y12" s="3247"/>
      <c r="Z12" s="3247"/>
      <c r="AA12" s="3248">
        <v>5.027671999999983E-2</v>
      </c>
      <c r="AB12" s="3223">
        <f t="shared" si="3"/>
        <v>19.025816935839938</v>
      </c>
      <c r="AC12" s="3223">
        <f t="shared" si="26"/>
        <v>6.7018536199999597</v>
      </c>
      <c r="AD12" s="2804"/>
      <c r="AE12" s="2804"/>
      <c r="AF12" s="3093">
        <v>3.5489999999999999</v>
      </c>
      <c r="AG12" s="3093">
        <v>375.822</v>
      </c>
      <c r="AH12" s="3093">
        <v>235.58699999999999</v>
      </c>
      <c r="AI12" s="2805" t="str">
        <f t="shared" si="4"/>
        <v>N</v>
      </c>
      <c r="AJ12" s="2805" t="str">
        <f t="shared" si="5"/>
        <v>N</v>
      </c>
      <c r="AK12" s="2805" t="str">
        <f t="shared" si="6"/>
        <v>Y</v>
      </c>
      <c r="AL12" s="2805" t="str">
        <f t="shared" si="7"/>
        <v>N</v>
      </c>
      <c r="AM12" s="2805" t="str">
        <f t="shared" si="8"/>
        <v>N</v>
      </c>
      <c r="AN12" s="2805" t="str">
        <f t="shared" si="9"/>
        <v>N</v>
      </c>
      <c r="AO12" s="2805" t="str">
        <f t="shared" si="10"/>
        <v>Y</v>
      </c>
      <c r="AP12" s="2805" t="str">
        <f t="shared" si="11"/>
        <v>N</v>
      </c>
      <c r="AQ12" s="3249"/>
      <c r="AR12" s="3094"/>
      <c r="AS12" s="32"/>
      <c r="AT12" s="34" t="s">
        <v>3267</v>
      </c>
      <c r="AU12" s="171"/>
      <c r="AV12" s="3161"/>
      <c r="AW12" s="220" t="str">
        <f t="shared" si="12"/>
        <v>Please complete all cells in row</v>
      </c>
      <c r="AX12" s="613"/>
      <c r="AY12" s="3125"/>
      <c r="AZ12" s="3125"/>
      <c r="BA12" s="3125"/>
      <c r="BB12" s="3125"/>
      <c r="BC12" s="3125"/>
      <c r="BD12" s="3125"/>
      <c r="BE12" s="3125"/>
      <c r="BF12" s="221">
        <f t="shared" si="13"/>
        <v>0</v>
      </c>
      <c r="BG12" s="221">
        <f t="shared" si="14"/>
        <v>0</v>
      </c>
      <c r="BH12" s="221">
        <f t="shared" si="15"/>
        <v>0</v>
      </c>
      <c r="BI12" s="221">
        <f t="shared" si="16"/>
        <v>0</v>
      </c>
      <c r="BJ12" s="221">
        <f t="shared" si="17"/>
        <v>0</v>
      </c>
      <c r="BK12" s="221">
        <f t="shared" si="18"/>
        <v>0</v>
      </c>
      <c r="BL12" s="221">
        <f t="shared" si="19"/>
        <v>0</v>
      </c>
      <c r="BM12" s="207"/>
      <c r="BN12" s="207"/>
      <c r="BO12" s="207"/>
      <c r="BP12" s="207"/>
      <c r="BQ12" s="207"/>
      <c r="BR12" s="207"/>
      <c r="BS12" s="221">
        <f t="shared" si="20"/>
        <v>0</v>
      </c>
      <c r="BT12" s="207"/>
      <c r="BU12" s="207"/>
      <c r="BV12" s="221">
        <f t="shared" si="21"/>
        <v>1</v>
      </c>
      <c r="BW12" s="221">
        <f t="shared" si="22"/>
        <v>1</v>
      </c>
      <c r="BX12" s="221">
        <f t="shared" si="23"/>
        <v>0</v>
      </c>
      <c r="BY12" s="221">
        <f t="shared" si="24"/>
        <v>0</v>
      </c>
      <c r="BZ12" s="221">
        <f xml:space="preserve"> IF( ISNUMBER(#REF! ), 0, 1 )</f>
        <v>1</v>
      </c>
      <c r="CA12" s="221">
        <f t="shared" si="25"/>
        <v>1</v>
      </c>
      <c r="CB12" s="3161"/>
      <c r="CC12" s="3125"/>
      <c r="CD12" s="3125"/>
      <c r="CE12" s="3169"/>
      <c r="CF12" s="3169"/>
      <c r="CG12" s="3169"/>
    </row>
    <row r="13" spans="1:85" s="2268" customFormat="1" ht="15.75" customHeight="1">
      <c r="A13" s="3169"/>
      <c r="B13" s="2799" t="s">
        <v>3268</v>
      </c>
      <c r="C13" s="2800" t="s">
        <v>3251</v>
      </c>
      <c r="D13" s="2822" t="s">
        <v>3252</v>
      </c>
      <c r="E13" s="2823" t="s">
        <v>3253</v>
      </c>
      <c r="F13" s="2800" t="s">
        <v>3269</v>
      </c>
      <c r="G13" s="2800" t="s">
        <v>3269</v>
      </c>
      <c r="H13" s="2823" t="s">
        <v>1262</v>
      </c>
      <c r="I13" s="2823" t="s">
        <v>1262</v>
      </c>
      <c r="J13" s="2823" t="s">
        <v>3255</v>
      </c>
      <c r="K13" s="2800" t="s">
        <v>3256</v>
      </c>
      <c r="L13" s="2800" t="s">
        <v>3257</v>
      </c>
      <c r="M13" s="3243">
        <v>350</v>
      </c>
      <c r="N13" s="3244">
        <v>39324</v>
      </c>
      <c r="O13" s="2802">
        <v>100</v>
      </c>
      <c r="P13" s="3244">
        <v>59411</v>
      </c>
      <c r="Q13" s="3245">
        <v>37.436</v>
      </c>
      <c r="R13" s="3093">
        <v>350</v>
      </c>
      <c r="S13" s="3093">
        <v>662.23800000000006</v>
      </c>
      <c r="T13" s="3093">
        <v>662.23800000000006</v>
      </c>
      <c r="U13" s="3217">
        <f t="shared" si="0"/>
        <v>24791.541768000003</v>
      </c>
      <c r="V13" s="2824">
        <f t="shared" si="1"/>
        <v>1.760000000000006E-2</v>
      </c>
      <c r="W13" s="2824">
        <f t="shared" si="2"/>
        <v>2.3550877192982433E-2</v>
      </c>
      <c r="X13" s="3246"/>
      <c r="Y13" s="3247"/>
      <c r="Z13" s="3247"/>
      <c r="AA13" s="3248">
        <v>5.0163200000000074E-2</v>
      </c>
      <c r="AB13" s="3223">
        <f t="shared" si="3"/>
        <v>33.219977241600056</v>
      </c>
      <c r="AC13" s="3223">
        <f t="shared" si="26"/>
        <v>11.655388800000042</v>
      </c>
      <c r="AD13" s="2804"/>
      <c r="AE13" s="2804"/>
      <c r="AF13" s="3093">
        <v>6.8049999999999997</v>
      </c>
      <c r="AG13" s="3093">
        <v>657.21600000000001</v>
      </c>
      <c r="AH13" s="3093">
        <v>403.96499999999997</v>
      </c>
      <c r="AI13" s="2805" t="str">
        <f t="shared" si="4"/>
        <v>N</v>
      </c>
      <c r="AJ13" s="2805" t="str">
        <f t="shared" si="5"/>
        <v>N</v>
      </c>
      <c r="AK13" s="2805" t="str">
        <f t="shared" si="6"/>
        <v>Y</v>
      </c>
      <c r="AL13" s="2805" t="str">
        <f t="shared" si="7"/>
        <v>N</v>
      </c>
      <c r="AM13" s="2805" t="str">
        <f t="shared" si="8"/>
        <v>N</v>
      </c>
      <c r="AN13" s="2805" t="str">
        <f t="shared" si="9"/>
        <v>N</v>
      </c>
      <c r="AO13" s="2805" t="str">
        <f t="shared" si="10"/>
        <v>Y</v>
      </c>
      <c r="AP13" s="2805" t="str">
        <f t="shared" si="11"/>
        <v>N</v>
      </c>
      <c r="AQ13" s="3249"/>
      <c r="AR13" s="3094"/>
      <c r="AS13" s="32"/>
      <c r="AT13" s="34" t="s">
        <v>3270</v>
      </c>
      <c r="AU13" s="171"/>
      <c r="AV13" s="3161"/>
      <c r="AW13" s="220" t="str">
        <f t="shared" si="12"/>
        <v>Please complete all cells in row</v>
      </c>
      <c r="AX13" s="3161"/>
      <c r="AY13" s="3125"/>
      <c r="AZ13" s="3125"/>
      <c r="BA13" s="3125"/>
      <c r="BB13" s="3125"/>
      <c r="BC13" s="3125"/>
      <c r="BD13" s="3125"/>
      <c r="BE13" s="3125"/>
      <c r="BF13" s="221">
        <f t="shared" si="13"/>
        <v>0</v>
      </c>
      <c r="BG13" s="221">
        <f t="shared" si="14"/>
        <v>0</v>
      </c>
      <c r="BH13" s="221">
        <f t="shared" si="15"/>
        <v>0</v>
      </c>
      <c r="BI13" s="221">
        <f t="shared" si="16"/>
        <v>0</v>
      </c>
      <c r="BJ13" s="221">
        <f t="shared" si="17"/>
        <v>0</v>
      </c>
      <c r="BK13" s="221">
        <f t="shared" si="18"/>
        <v>0</v>
      </c>
      <c r="BL13" s="221">
        <f t="shared" si="19"/>
        <v>0</v>
      </c>
      <c r="BM13" s="207"/>
      <c r="BN13" s="207"/>
      <c r="BO13" s="207"/>
      <c r="BP13" s="207"/>
      <c r="BQ13" s="207"/>
      <c r="BR13" s="207"/>
      <c r="BS13" s="221">
        <f t="shared" si="20"/>
        <v>0</v>
      </c>
      <c r="BT13" s="207"/>
      <c r="BU13" s="207"/>
      <c r="BV13" s="221">
        <f t="shared" si="21"/>
        <v>1</v>
      </c>
      <c r="BW13" s="221">
        <f t="shared" si="22"/>
        <v>1</v>
      </c>
      <c r="BX13" s="221">
        <f t="shared" si="23"/>
        <v>0</v>
      </c>
      <c r="BY13" s="221">
        <f t="shared" si="24"/>
        <v>0</v>
      </c>
      <c r="BZ13" s="221">
        <f xml:space="preserve"> IF( ISNUMBER(#REF! ), 0, 1 )</f>
        <v>1</v>
      </c>
      <c r="CA13" s="221">
        <f t="shared" si="25"/>
        <v>1</v>
      </c>
      <c r="CB13" s="3161"/>
      <c r="CC13" s="3125"/>
      <c r="CD13" s="3125"/>
      <c r="CE13" s="3169"/>
      <c r="CF13" s="3169"/>
      <c r="CG13" s="3169"/>
    </row>
    <row r="14" spans="1:85" s="2268" customFormat="1" ht="15.75" customHeight="1">
      <c r="A14" s="3169"/>
      <c r="B14" s="2799" t="s">
        <v>3271</v>
      </c>
      <c r="C14" s="2800" t="s">
        <v>3251</v>
      </c>
      <c r="D14" s="2822" t="s">
        <v>3252</v>
      </c>
      <c r="E14" s="2823" t="s">
        <v>3253</v>
      </c>
      <c r="F14" s="2800" t="s">
        <v>3272</v>
      </c>
      <c r="G14" s="2800" t="s">
        <v>3272</v>
      </c>
      <c r="H14" s="2823" t="s">
        <v>1262</v>
      </c>
      <c r="I14" s="2823" t="s">
        <v>1262</v>
      </c>
      <c r="J14" s="2823" t="s">
        <v>3255</v>
      </c>
      <c r="K14" s="2800" t="s">
        <v>3256</v>
      </c>
      <c r="L14" s="2800" t="s">
        <v>3257</v>
      </c>
      <c r="M14" s="3243">
        <v>50</v>
      </c>
      <c r="N14" s="3244">
        <v>39797</v>
      </c>
      <c r="O14" s="2802">
        <v>100</v>
      </c>
      <c r="P14" s="3244">
        <v>51485</v>
      </c>
      <c r="Q14" s="3245">
        <v>15.721</v>
      </c>
      <c r="R14" s="3093">
        <v>50</v>
      </c>
      <c r="S14" s="3093">
        <v>80.403999999999996</v>
      </c>
      <c r="T14" s="3093">
        <v>80.403999999999996</v>
      </c>
      <c r="U14" s="3217">
        <f t="shared" si="0"/>
        <v>1264.0312839999999</v>
      </c>
      <c r="V14" s="2824">
        <f t="shared" si="1"/>
        <v>3.8529999999999953E-2</v>
      </c>
      <c r="W14" s="2824">
        <f t="shared" si="2"/>
        <v>4.4603274853801222E-2</v>
      </c>
      <c r="X14" s="3246"/>
      <c r="Y14" s="3247"/>
      <c r="Z14" s="3247"/>
      <c r="AA14" s="3248">
        <v>7.1762960000000042E-2</v>
      </c>
      <c r="AB14" s="3223">
        <f t="shared" si="3"/>
        <v>5.770029035840003</v>
      </c>
      <c r="AC14" s="3223">
        <f t="shared" si="26"/>
        <v>3.0979661199999962</v>
      </c>
      <c r="AD14" s="2804"/>
      <c r="AE14" s="2804"/>
      <c r="AF14" s="3093">
        <v>0</v>
      </c>
      <c r="AG14" s="3093">
        <v>80.403999999999996</v>
      </c>
      <c r="AH14" s="3093">
        <v>60.917999999999999</v>
      </c>
      <c r="AI14" s="2805" t="str">
        <f t="shared" si="4"/>
        <v>N</v>
      </c>
      <c r="AJ14" s="2805" t="str">
        <f t="shared" si="5"/>
        <v>N</v>
      </c>
      <c r="AK14" s="2805" t="str">
        <f t="shared" si="6"/>
        <v>Y</v>
      </c>
      <c r="AL14" s="2805" t="str">
        <f t="shared" si="7"/>
        <v>N</v>
      </c>
      <c r="AM14" s="2805" t="str">
        <f t="shared" si="8"/>
        <v>N</v>
      </c>
      <c r="AN14" s="2805" t="str">
        <f t="shared" si="9"/>
        <v>N</v>
      </c>
      <c r="AO14" s="2805" t="str">
        <f t="shared" si="10"/>
        <v>Y</v>
      </c>
      <c r="AP14" s="2805" t="str">
        <f t="shared" si="11"/>
        <v>N</v>
      </c>
      <c r="AQ14" s="3249"/>
      <c r="AR14" s="3094"/>
      <c r="AS14" s="32"/>
      <c r="AT14" s="34" t="s">
        <v>3273</v>
      </c>
      <c r="AU14" s="171"/>
      <c r="AV14" s="3161"/>
      <c r="AW14" s="220" t="str">
        <f t="shared" si="12"/>
        <v>Please complete all cells in row</v>
      </c>
      <c r="AX14" s="3161"/>
      <c r="AY14" s="3125"/>
      <c r="AZ14" s="3125"/>
      <c r="BA14" s="3125"/>
      <c r="BB14" s="3125"/>
      <c r="BC14" s="3125"/>
      <c r="BD14" s="3125"/>
      <c r="BE14" s="3125"/>
      <c r="BF14" s="221">
        <f t="shared" si="13"/>
        <v>0</v>
      </c>
      <c r="BG14" s="221">
        <f t="shared" si="14"/>
        <v>0</v>
      </c>
      <c r="BH14" s="221">
        <f t="shared" si="15"/>
        <v>0</v>
      </c>
      <c r="BI14" s="221">
        <f t="shared" si="16"/>
        <v>0</v>
      </c>
      <c r="BJ14" s="221">
        <f t="shared" si="17"/>
        <v>0</v>
      </c>
      <c r="BK14" s="221">
        <f t="shared" si="18"/>
        <v>0</v>
      </c>
      <c r="BL14" s="221">
        <f t="shared" si="19"/>
        <v>0</v>
      </c>
      <c r="BM14" s="207"/>
      <c r="BN14" s="207"/>
      <c r="BO14" s="207"/>
      <c r="BP14" s="207"/>
      <c r="BQ14" s="207"/>
      <c r="BR14" s="207"/>
      <c r="BS14" s="221">
        <f t="shared" si="20"/>
        <v>0</v>
      </c>
      <c r="BT14" s="207"/>
      <c r="BU14" s="207"/>
      <c r="BV14" s="221">
        <f t="shared" si="21"/>
        <v>1</v>
      </c>
      <c r="BW14" s="221">
        <f t="shared" si="22"/>
        <v>1</v>
      </c>
      <c r="BX14" s="221">
        <f t="shared" si="23"/>
        <v>0</v>
      </c>
      <c r="BY14" s="221">
        <f t="shared" si="24"/>
        <v>0</v>
      </c>
      <c r="BZ14" s="221">
        <f xml:space="preserve"> IF( ISNUMBER(#REF! ), 0, 1 )</f>
        <v>1</v>
      </c>
      <c r="CA14" s="221">
        <f t="shared" si="25"/>
        <v>1</v>
      </c>
      <c r="CB14" s="3161"/>
      <c r="CC14" s="3125"/>
      <c r="CD14" s="3125"/>
      <c r="CE14" s="3169"/>
      <c r="CF14" s="3169"/>
      <c r="CG14" s="3169"/>
    </row>
    <row r="15" spans="1:85" s="2268" customFormat="1" ht="15.75" customHeight="1">
      <c r="A15" s="3169"/>
      <c r="B15" s="2799" t="s">
        <v>3274</v>
      </c>
      <c r="C15" s="2800" t="s">
        <v>3251</v>
      </c>
      <c r="D15" s="2822" t="s">
        <v>3252</v>
      </c>
      <c r="E15" s="2823" t="s">
        <v>3253</v>
      </c>
      <c r="F15" s="2800" t="s">
        <v>3275</v>
      </c>
      <c r="G15" s="2800" t="s">
        <v>3275</v>
      </c>
      <c r="H15" s="2823" t="s">
        <v>1262</v>
      </c>
      <c r="I15" s="2823" t="s">
        <v>1262</v>
      </c>
      <c r="J15" s="2823" t="s">
        <v>3255</v>
      </c>
      <c r="K15" s="2800" t="s">
        <v>3256</v>
      </c>
      <c r="L15" s="2800" t="s">
        <v>3257</v>
      </c>
      <c r="M15" s="3243">
        <v>55</v>
      </c>
      <c r="N15" s="3244">
        <v>40092</v>
      </c>
      <c r="O15" s="2802">
        <v>100</v>
      </c>
      <c r="P15" s="3244">
        <v>52145</v>
      </c>
      <c r="Q15" s="3245">
        <v>17.529</v>
      </c>
      <c r="R15" s="3093">
        <v>55</v>
      </c>
      <c r="S15" s="3093">
        <v>100.88</v>
      </c>
      <c r="T15" s="3093">
        <v>100.88</v>
      </c>
      <c r="U15" s="3217">
        <f t="shared" si="0"/>
        <v>1768.3255199999999</v>
      </c>
      <c r="V15" s="2824">
        <f t="shared" si="1"/>
        <v>2.0909999999999984E-2</v>
      </c>
      <c r="W15" s="2824">
        <f t="shared" si="2"/>
        <v>2.688023391812866E-2</v>
      </c>
      <c r="X15" s="3246"/>
      <c r="Y15" s="3247"/>
      <c r="Z15" s="3247"/>
      <c r="AA15" s="3248">
        <v>5.357911999999998E-2</v>
      </c>
      <c r="AB15" s="3223">
        <f t="shared" si="3"/>
        <v>5.4050616255999975</v>
      </c>
      <c r="AC15" s="3223">
        <f t="shared" si="26"/>
        <v>2.1094007999999982</v>
      </c>
      <c r="AD15" s="2804"/>
      <c r="AE15" s="2804"/>
      <c r="AF15" s="3093">
        <v>0.16500000000000001</v>
      </c>
      <c r="AG15" s="3093">
        <v>100.77800000000001</v>
      </c>
      <c r="AH15" s="3093">
        <v>68.728999999999999</v>
      </c>
      <c r="AI15" s="2805" t="str">
        <f t="shared" si="4"/>
        <v>N</v>
      </c>
      <c r="AJ15" s="2805" t="str">
        <f t="shared" si="5"/>
        <v>N</v>
      </c>
      <c r="AK15" s="2805" t="str">
        <f t="shared" si="6"/>
        <v>Y</v>
      </c>
      <c r="AL15" s="2805" t="str">
        <f t="shared" si="7"/>
        <v>N</v>
      </c>
      <c r="AM15" s="2805" t="str">
        <f t="shared" si="8"/>
        <v>N</v>
      </c>
      <c r="AN15" s="2805" t="str">
        <f t="shared" si="9"/>
        <v>N</v>
      </c>
      <c r="AO15" s="2805" t="str">
        <f t="shared" si="10"/>
        <v>Y</v>
      </c>
      <c r="AP15" s="2805" t="str">
        <f t="shared" si="11"/>
        <v>N</v>
      </c>
      <c r="AQ15" s="3249"/>
      <c r="AR15" s="3094"/>
      <c r="AS15" s="32"/>
      <c r="AT15" s="34" t="s">
        <v>3276</v>
      </c>
      <c r="AU15" s="171"/>
      <c r="AV15" s="3161"/>
      <c r="AW15" s="220" t="str">
        <f t="shared" si="12"/>
        <v>Please complete all cells in row</v>
      </c>
      <c r="AX15" s="3161"/>
      <c r="AY15" s="3125"/>
      <c r="AZ15" s="3125"/>
      <c r="BA15" s="3125"/>
      <c r="BB15" s="3125"/>
      <c r="BC15" s="3125"/>
      <c r="BD15" s="3125"/>
      <c r="BE15" s="3125"/>
      <c r="BF15" s="221">
        <f t="shared" si="13"/>
        <v>0</v>
      </c>
      <c r="BG15" s="221">
        <f t="shared" si="14"/>
        <v>0</v>
      </c>
      <c r="BH15" s="221">
        <f t="shared" si="15"/>
        <v>0</v>
      </c>
      <c r="BI15" s="221">
        <f t="shared" si="16"/>
        <v>0</v>
      </c>
      <c r="BJ15" s="221">
        <f t="shared" si="17"/>
        <v>0</v>
      </c>
      <c r="BK15" s="221">
        <f t="shared" si="18"/>
        <v>0</v>
      </c>
      <c r="BL15" s="221">
        <f t="shared" si="19"/>
        <v>0</v>
      </c>
      <c r="BM15" s="207"/>
      <c r="BN15" s="207"/>
      <c r="BO15" s="207"/>
      <c r="BP15" s="207"/>
      <c r="BQ15" s="207"/>
      <c r="BR15" s="207"/>
      <c r="BS15" s="221">
        <f t="shared" si="20"/>
        <v>0</v>
      </c>
      <c r="BT15" s="207"/>
      <c r="BU15" s="207"/>
      <c r="BV15" s="221">
        <f t="shared" si="21"/>
        <v>1</v>
      </c>
      <c r="BW15" s="221">
        <f t="shared" si="22"/>
        <v>1</v>
      </c>
      <c r="BX15" s="221">
        <f t="shared" si="23"/>
        <v>0</v>
      </c>
      <c r="BY15" s="221">
        <f t="shared" si="24"/>
        <v>0</v>
      </c>
      <c r="BZ15" s="221">
        <f xml:space="preserve"> IF( ISNUMBER(#REF! ), 0, 1 )</f>
        <v>1</v>
      </c>
      <c r="CA15" s="221">
        <f t="shared" si="25"/>
        <v>1</v>
      </c>
      <c r="CB15" s="3161"/>
      <c r="CC15" s="3125"/>
      <c r="CD15" s="3125"/>
      <c r="CE15" s="3169"/>
      <c r="CF15" s="3169"/>
      <c r="CG15" s="3169"/>
    </row>
    <row r="16" spans="1:85" s="2268" customFormat="1" ht="15.75" customHeight="1">
      <c r="A16" s="3169"/>
      <c r="B16" s="2799" t="s">
        <v>3277</v>
      </c>
      <c r="C16" s="2800" t="s">
        <v>3251</v>
      </c>
      <c r="D16" s="2822" t="s">
        <v>3252</v>
      </c>
      <c r="E16" s="2823" t="s">
        <v>3278</v>
      </c>
      <c r="F16" s="2800" t="s">
        <v>3279</v>
      </c>
      <c r="G16" s="2800" t="s">
        <v>3279</v>
      </c>
      <c r="H16" s="2823" t="s">
        <v>1262</v>
      </c>
      <c r="I16" s="2823" t="s">
        <v>1262</v>
      </c>
      <c r="J16" s="2823" t="s">
        <v>3255</v>
      </c>
      <c r="K16" s="2800" t="s">
        <v>3256</v>
      </c>
      <c r="L16" s="2800" t="s">
        <v>3257</v>
      </c>
      <c r="M16" s="3243">
        <v>40</v>
      </c>
      <c r="N16" s="3244">
        <v>40463</v>
      </c>
      <c r="O16" s="2802">
        <v>100</v>
      </c>
      <c r="P16" s="3244">
        <v>53247</v>
      </c>
      <c r="Q16" s="3245">
        <v>11.01</v>
      </c>
      <c r="R16" s="3093">
        <v>40</v>
      </c>
      <c r="S16" s="3093">
        <v>52.478000000000002</v>
      </c>
      <c r="T16" s="3093">
        <v>52.478000000000002</v>
      </c>
      <c r="U16" s="3217">
        <f t="shared" si="0"/>
        <v>577.78278</v>
      </c>
      <c r="V16" s="2824">
        <f t="shared" si="1"/>
        <v>1.9740000000000091E-2</v>
      </c>
      <c r="W16" s="2824">
        <f t="shared" si="2"/>
        <v>2.5703391812865517E-2</v>
      </c>
      <c r="X16" s="3246"/>
      <c r="Y16" s="3247"/>
      <c r="Z16" s="3247"/>
      <c r="AA16" s="3248">
        <v>5.2371680000000032E-2</v>
      </c>
      <c r="AB16" s="3223">
        <f t="shared" si="3"/>
        <v>2.7483610230400015</v>
      </c>
      <c r="AC16" s="3223">
        <f t="shared" si="26"/>
        <v>1.0359157200000049</v>
      </c>
      <c r="AD16" s="2804"/>
      <c r="AE16" s="2804"/>
      <c r="AF16" s="3093">
        <v>0.16</v>
      </c>
      <c r="AG16" s="3093">
        <v>52.371000000000002</v>
      </c>
      <c r="AH16" s="3093">
        <v>37.926000000000002</v>
      </c>
      <c r="AI16" s="2805" t="str">
        <f t="shared" si="4"/>
        <v>N</v>
      </c>
      <c r="AJ16" s="2805" t="str">
        <f t="shared" si="5"/>
        <v>N</v>
      </c>
      <c r="AK16" s="2805" t="str">
        <f t="shared" si="6"/>
        <v>Y</v>
      </c>
      <c r="AL16" s="2805" t="str">
        <f t="shared" si="7"/>
        <v>N</v>
      </c>
      <c r="AM16" s="2805" t="str">
        <f t="shared" si="8"/>
        <v>N</v>
      </c>
      <c r="AN16" s="2805" t="str">
        <f t="shared" si="9"/>
        <v>N</v>
      </c>
      <c r="AO16" s="2805" t="str">
        <f t="shared" si="10"/>
        <v>Y</v>
      </c>
      <c r="AP16" s="2805" t="str">
        <f t="shared" si="11"/>
        <v>N</v>
      </c>
      <c r="AQ16" s="3249"/>
      <c r="AR16" s="3094"/>
      <c r="AS16" s="32"/>
      <c r="AT16" s="34" t="s">
        <v>3280</v>
      </c>
      <c r="AU16" s="171"/>
      <c r="AV16" s="3161"/>
      <c r="AW16" s="220" t="str">
        <f t="shared" si="12"/>
        <v>Please complete all cells in row</v>
      </c>
      <c r="AX16" s="3161"/>
      <c r="AY16" s="3125"/>
      <c r="AZ16" s="3125"/>
      <c r="BA16" s="3125"/>
      <c r="BB16" s="3125"/>
      <c r="BC16" s="3125"/>
      <c r="BD16" s="3125"/>
      <c r="BE16" s="3125"/>
      <c r="BF16" s="221">
        <f t="shared" si="13"/>
        <v>0</v>
      </c>
      <c r="BG16" s="221">
        <f t="shared" si="14"/>
        <v>0</v>
      </c>
      <c r="BH16" s="221">
        <f t="shared" si="15"/>
        <v>0</v>
      </c>
      <c r="BI16" s="221">
        <f t="shared" si="16"/>
        <v>0</v>
      </c>
      <c r="BJ16" s="221">
        <f t="shared" si="17"/>
        <v>0</v>
      </c>
      <c r="BK16" s="221">
        <f t="shared" si="18"/>
        <v>0</v>
      </c>
      <c r="BL16" s="221">
        <f t="shared" si="19"/>
        <v>0</v>
      </c>
      <c r="BM16" s="207"/>
      <c r="BN16" s="207"/>
      <c r="BO16" s="207"/>
      <c r="BP16" s="207"/>
      <c r="BQ16" s="207"/>
      <c r="BR16" s="207"/>
      <c r="BS16" s="221">
        <f t="shared" si="20"/>
        <v>0</v>
      </c>
      <c r="BT16" s="207"/>
      <c r="BU16" s="207"/>
      <c r="BV16" s="221">
        <f t="shared" si="21"/>
        <v>1</v>
      </c>
      <c r="BW16" s="221">
        <f t="shared" si="22"/>
        <v>1</v>
      </c>
      <c r="BX16" s="221">
        <f t="shared" si="23"/>
        <v>0</v>
      </c>
      <c r="BY16" s="221">
        <f t="shared" si="24"/>
        <v>0</v>
      </c>
      <c r="BZ16" s="221">
        <f xml:space="preserve"> IF( ISNUMBER(#REF! ), 0, 1 )</f>
        <v>1</v>
      </c>
      <c r="CA16" s="221">
        <f t="shared" si="25"/>
        <v>1</v>
      </c>
      <c r="CB16" s="3161"/>
      <c r="CC16" s="3125"/>
      <c r="CD16" s="3125"/>
      <c r="CE16" s="3169"/>
      <c r="CF16" s="3169"/>
      <c r="CG16" s="3169"/>
    </row>
    <row r="17" spans="1:85" s="2268" customFormat="1" ht="15.75" customHeight="1">
      <c r="A17" s="3169"/>
      <c r="B17" s="2799" t="s">
        <v>3281</v>
      </c>
      <c r="C17" s="2800" t="s">
        <v>3251</v>
      </c>
      <c r="D17" s="2822" t="s">
        <v>3252</v>
      </c>
      <c r="E17" s="2823" t="s">
        <v>3253</v>
      </c>
      <c r="F17" s="2800" t="s">
        <v>3282</v>
      </c>
      <c r="G17" s="2800" t="s">
        <v>3282</v>
      </c>
      <c r="H17" s="2823" t="s">
        <v>3283</v>
      </c>
      <c r="I17" s="2823" t="s">
        <v>1262</v>
      </c>
      <c r="J17" s="2823" t="s">
        <v>3255</v>
      </c>
      <c r="K17" s="2800" t="s">
        <v>3256</v>
      </c>
      <c r="L17" s="2800" t="s">
        <v>3257</v>
      </c>
      <c r="M17" s="3243">
        <v>500</v>
      </c>
      <c r="N17" s="3244">
        <v>40585</v>
      </c>
      <c r="O17" s="2802">
        <v>98.165000000000006</v>
      </c>
      <c r="P17" s="3244">
        <v>51543</v>
      </c>
      <c r="Q17" s="3245">
        <v>15.879</v>
      </c>
      <c r="R17" s="3093">
        <v>500</v>
      </c>
      <c r="S17" s="3093">
        <v>500</v>
      </c>
      <c r="T17" s="3093">
        <v>500</v>
      </c>
      <c r="U17" s="3217">
        <f t="shared" si="0"/>
        <v>7939.5</v>
      </c>
      <c r="V17" s="2824">
        <f t="shared" si="1"/>
        <v>2.2286821705426174E-2</v>
      </c>
      <c r="W17" s="2824">
        <f t="shared" si="2"/>
        <v>2.8265107212475549E-2</v>
      </c>
      <c r="X17" s="3246"/>
      <c r="Y17" s="3247"/>
      <c r="Z17" s="3247"/>
      <c r="AA17" s="3248">
        <v>5.5E-2</v>
      </c>
      <c r="AB17" s="3223">
        <f t="shared" si="3"/>
        <v>27.5</v>
      </c>
      <c r="AC17" s="3223">
        <f t="shared" si="26"/>
        <v>11.143410852713087</v>
      </c>
      <c r="AD17" s="2804"/>
      <c r="AE17" s="2804"/>
      <c r="AF17" s="3093">
        <v>2.5</v>
      </c>
      <c r="AG17" s="3093">
        <v>491.529</v>
      </c>
      <c r="AH17" s="3093">
        <v>376.38</v>
      </c>
      <c r="AI17" s="2805" t="str">
        <f t="shared" si="4"/>
        <v>Y</v>
      </c>
      <c r="AJ17" s="2805" t="str">
        <f t="shared" si="5"/>
        <v>N</v>
      </c>
      <c r="AK17" s="2805" t="str">
        <f t="shared" si="6"/>
        <v>N</v>
      </c>
      <c r="AL17" s="2805" t="str">
        <f t="shared" si="7"/>
        <v>N</v>
      </c>
      <c r="AM17" s="2805" t="str">
        <f t="shared" si="8"/>
        <v>N</v>
      </c>
      <c r="AN17" s="2805" t="str">
        <f t="shared" si="9"/>
        <v>N</v>
      </c>
      <c r="AO17" s="2805" t="str">
        <f t="shared" si="10"/>
        <v>Y</v>
      </c>
      <c r="AP17" s="2805" t="str">
        <f t="shared" si="11"/>
        <v>N</v>
      </c>
      <c r="AQ17" s="3249"/>
      <c r="AR17" s="3094"/>
      <c r="AS17" s="32"/>
      <c r="AT17" s="34" t="s">
        <v>3284</v>
      </c>
      <c r="AU17" s="171"/>
      <c r="AV17" s="3161"/>
      <c r="AW17" s="220" t="str">
        <f t="shared" si="12"/>
        <v>Please complete all cells in row</v>
      </c>
      <c r="AX17" s="3161"/>
      <c r="AY17" s="3125"/>
      <c r="AZ17" s="3125"/>
      <c r="BA17" s="3125"/>
      <c r="BB17" s="3125"/>
      <c r="BC17" s="3125"/>
      <c r="BD17" s="3125"/>
      <c r="BE17" s="3125"/>
      <c r="BF17" s="221">
        <f t="shared" si="13"/>
        <v>0</v>
      </c>
      <c r="BG17" s="221">
        <f t="shared" si="14"/>
        <v>0</v>
      </c>
      <c r="BH17" s="221">
        <f t="shared" si="15"/>
        <v>0</v>
      </c>
      <c r="BI17" s="221">
        <f t="shared" si="16"/>
        <v>0</v>
      </c>
      <c r="BJ17" s="221">
        <f t="shared" si="17"/>
        <v>0</v>
      </c>
      <c r="BK17" s="221">
        <f t="shared" si="18"/>
        <v>0</v>
      </c>
      <c r="BL17" s="221">
        <f t="shared" si="19"/>
        <v>0</v>
      </c>
      <c r="BM17" s="207"/>
      <c r="BN17" s="207"/>
      <c r="BO17" s="207"/>
      <c r="BP17" s="207"/>
      <c r="BQ17" s="207"/>
      <c r="BR17" s="207"/>
      <c r="BS17" s="221">
        <f t="shared" si="20"/>
        <v>0</v>
      </c>
      <c r="BT17" s="207"/>
      <c r="BU17" s="207"/>
      <c r="BV17" s="221">
        <f t="shared" si="21"/>
        <v>1</v>
      </c>
      <c r="BW17" s="221">
        <f t="shared" si="22"/>
        <v>1</v>
      </c>
      <c r="BX17" s="221">
        <f t="shared" si="23"/>
        <v>0</v>
      </c>
      <c r="BY17" s="221">
        <f t="shared" si="24"/>
        <v>0</v>
      </c>
      <c r="BZ17" s="221">
        <f xml:space="preserve"> IF( ISNUMBER(#REF! ), 0, 1 )</f>
        <v>1</v>
      </c>
      <c r="CA17" s="221">
        <f t="shared" si="25"/>
        <v>1</v>
      </c>
      <c r="CB17" s="3161"/>
      <c r="CC17" s="3125"/>
      <c r="CD17" s="3125"/>
      <c r="CE17" s="3169"/>
      <c r="CF17" s="3169"/>
      <c r="CG17" s="3169"/>
    </row>
    <row r="18" spans="1:85" s="2268" customFormat="1" ht="15.75" customHeight="1">
      <c r="A18" s="3169"/>
      <c r="B18" s="2799" t="s">
        <v>3285</v>
      </c>
      <c r="C18" s="2800" t="s">
        <v>3251</v>
      </c>
      <c r="D18" s="2822" t="s">
        <v>3252</v>
      </c>
      <c r="E18" s="2823" t="s">
        <v>3253</v>
      </c>
      <c r="F18" s="2800" t="s">
        <v>3286</v>
      </c>
      <c r="G18" s="2800" t="s">
        <v>3286</v>
      </c>
      <c r="H18" s="2823" t="s">
        <v>3283</v>
      </c>
      <c r="I18" s="2823" t="s">
        <v>1262</v>
      </c>
      <c r="J18" s="2823" t="s">
        <v>3255</v>
      </c>
      <c r="K18" s="2800" t="s">
        <v>3256</v>
      </c>
      <c r="L18" s="2800" t="s">
        <v>3257</v>
      </c>
      <c r="M18" s="3243">
        <v>300</v>
      </c>
      <c r="N18" s="3244">
        <v>41093</v>
      </c>
      <c r="O18" s="2802">
        <v>98.787000000000006</v>
      </c>
      <c r="P18" s="3244">
        <v>49128</v>
      </c>
      <c r="Q18" s="3245">
        <v>9.2629999999999999</v>
      </c>
      <c r="R18" s="3093">
        <v>300</v>
      </c>
      <c r="S18" s="3093">
        <v>300</v>
      </c>
      <c r="T18" s="3093">
        <v>300</v>
      </c>
      <c r="U18" s="3217">
        <f t="shared" si="0"/>
        <v>2778.9</v>
      </c>
      <c r="V18" s="2824">
        <f t="shared" si="1"/>
        <v>1.1385658914728536E-2</v>
      </c>
      <c r="W18" s="2824">
        <f t="shared" si="2"/>
        <v>1.7300194931773705E-2</v>
      </c>
      <c r="X18" s="3246"/>
      <c r="Y18" s="3247"/>
      <c r="Z18" s="3247"/>
      <c r="AA18" s="3248">
        <v>4.3749999999999997E-2</v>
      </c>
      <c r="AB18" s="3223">
        <f t="shared" si="3"/>
        <v>13.125</v>
      </c>
      <c r="AC18" s="3223">
        <f t="shared" si="26"/>
        <v>3.4156976744185608</v>
      </c>
      <c r="AD18" s="2804"/>
      <c r="AE18" s="2804"/>
      <c r="AF18" s="3093">
        <v>1.788</v>
      </c>
      <c r="AG18" s="3093">
        <v>297.017</v>
      </c>
      <c r="AH18" s="3093">
        <v>222.73500000000001</v>
      </c>
      <c r="AI18" s="2805" t="str">
        <f t="shared" si="4"/>
        <v>Y</v>
      </c>
      <c r="AJ18" s="2805" t="str">
        <f t="shared" si="5"/>
        <v>N</v>
      </c>
      <c r="AK18" s="2805" t="str">
        <f t="shared" si="6"/>
        <v>N</v>
      </c>
      <c r="AL18" s="2805" t="str">
        <f t="shared" si="7"/>
        <v>N</v>
      </c>
      <c r="AM18" s="2805" t="str">
        <f t="shared" si="8"/>
        <v>N</v>
      </c>
      <c r="AN18" s="2805" t="str">
        <f t="shared" si="9"/>
        <v>N</v>
      </c>
      <c r="AO18" s="2805" t="str">
        <f t="shared" si="10"/>
        <v>Y</v>
      </c>
      <c r="AP18" s="2805" t="str">
        <f t="shared" si="11"/>
        <v>N</v>
      </c>
      <c r="AQ18" s="3249"/>
      <c r="AR18" s="3094"/>
      <c r="AS18" s="32"/>
      <c r="AT18" s="34" t="s">
        <v>3287</v>
      </c>
      <c r="AU18" s="171"/>
      <c r="AV18" s="3161"/>
      <c r="AW18" s="220" t="str">
        <f t="shared" si="12"/>
        <v>Please complete all cells in row</v>
      </c>
      <c r="AX18" s="3161"/>
      <c r="AY18" s="3125"/>
      <c r="AZ18" s="3125"/>
      <c r="BA18" s="3125"/>
      <c r="BB18" s="3125"/>
      <c r="BC18" s="3125"/>
      <c r="BD18" s="3125"/>
      <c r="BE18" s="3125"/>
      <c r="BF18" s="221">
        <f t="shared" si="13"/>
        <v>0</v>
      </c>
      <c r="BG18" s="221">
        <f t="shared" si="14"/>
        <v>0</v>
      </c>
      <c r="BH18" s="221">
        <f t="shared" si="15"/>
        <v>0</v>
      </c>
      <c r="BI18" s="221">
        <f t="shared" si="16"/>
        <v>0</v>
      </c>
      <c r="BJ18" s="221">
        <f t="shared" si="17"/>
        <v>0</v>
      </c>
      <c r="BK18" s="221">
        <f t="shared" si="18"/>
        <v>0</v>
      </c>
      <c r="BL18" s="221">
        <f t="shared" si="19"/>
        <v>0</v>
      </c>
      <c r="BM18" s="207"/>
      <c r="BN18" s="207"/>
      <c r="BO18" s="207"/>
      <c r="BP18" s="207"/>
      <c r="BQ18" s="207"/>
      <c r="BR18" s="207"/>
      <c r="BS18" s="221">
        <f t="shared" si="20"/>
        <v>0</v>
      </c>
      <c r="BT18" s="207"/>
      <c r="BU18" s="207"/>
      <c r="BV18" s="221">
        <f t="shared" si="21"/>
        <v>1</v>
      </c>
      <c r="BW18" s="221">
        <f t="shared" si="22"/>
        <v>1</v>
      </c>
      <c r="BX18" s="221">
        <f t="shared" si="23"/>
        <v>0</v>
      </c>
      <c r="BY18" s="221">
        <f t="shared" si="24"/>
        <v>0</v>
      </c>
      <c r="BZ18" s="221">
        <f xml:space="preserve"> IF( ISNUMBER(#REF! ), 0, 1 )</f>
        <v>1</v>
      </c>
      <c r="CA18" s="221">
        <f t="shared" si="25"/>
        <v>1</v>
      </c>
      <c r="CB18" s="3161"/>
      <c r="CC18" s="3125"/>
      <c r="CD18" s="3125"/>
      <c r="CE18" s="3169"/>
      <c r="CF18" s="3169"/>
      <c r="CG18" s="3169"/>
    </row>
    <row r="19" spans="1:85" s="2268" customFormat="1" ht="15.75" customHeight="1">
      <c r="A19" s="3169"/>
      <c r="B19" s="2799" t="s">
        <v>3288</v>
      </c>
      <c r="C19" s="2800" t="s">
        <v>3251</v>
      </c>
      <c r="D19" s="2822" t="s">
        <v>3252</v>
      </c>
      <c r="E19" s="2823" t="s">
        <v>3253</v>
      </c>
      <c r="F19" s="2800" t="s">
        <v>3289</v>
      </c>
      <c r="G19" s="2800" t="s">
        <v>3289</v>
      </c>
      <c r="H19" s="2823" t="s">
        <v>3283</v>
      </c>
      <c r="I19" s="2823" t="s">
        <v>1262</v>
      </c>
      <c r="J19" s="2823" t="s">
        <v>3255</v>
      </c>
      <c r="K19" s="2800" t="s">
        <v>3256</v>
      </c>
      <c r="L19" s="2800" t="s">
        <v>3257</v>
      </c>
      <c r="M19" s="3243">
        <v>300</v>
      </c>
      <c r="N19" s="3244">
        <v>41093</v>
      </c>
      <c r="O19" s="2802">
        <v>98.02</v>
      </c>
      <c r="P19" s="3244">
        <v>53482</v>
      </c>
      <c r="Q19" s="3245">
        <v>21.192</v>
      </c>
      <c r="R19" s="3093">
        <v>300</v>
      </c>
      <c r="S19" s="3093">
        <v>300</v>
      </c>
      <c r="T19" s="3093">
        <v>300</v>
      </c>
      <c r="U19" s="3217">
        <f t="shared" si="0"/>
        <v>6357.6</v>
      </c>
      <c r="V19" s="2824">
        <f t="shared" si="1"/>
        <v>1.380813953488369E-2</v>
      </c>
      <c r="W19" s="2824">
        <f t="shared" si="2"/>
        <v>1.9736842105263053E-2</v>
      </c>
      <c r="X19" s="3246"/>
      <c r="Y19" s="3247"/>
      <c r="Z19" s="3247"/>
      <c r="AA19" s="3248">
        <v>4.6249999999999999E-2</v>
      </c>
      <c r="AB19" s="3223">
        <f t="shared" si="3"/>
        <v>13.875</v>
      </c>
      <c r="AC19" s="3223">
        <f t="shared" si="26"/>
        <v>4.142441860465107</v>
      </c>
      <c r="AD19" s="2804"/>
      <c r="AE19" s="2804"/>
      <c r="AF19" s="3093">
        <v>1.425</v>
      </c>
      <c r="AG19" s="3093">
        <v>294.11500000000001</v>
      </c>
      <c r="AH19" s="3093">
        <v>223.017</v>
      </c>
      <c r="AI19" s="2805" t="str">
        <f t="shared" si="4"/>
        <v>Y</v>
      </c>
      <c r="AJ19" s="2805" t="str">
        <f t="shared" si="5"/>
        <v>N</v>
      </c>
      <c r="AK19" s="2805" t="str">
        <f t="shared" si="6"/>
        <v>N</v>
      </c>
      <c r="AL19" s="2805" t="str">
        <f t="shared" si="7"/>
        <v>N</v>
      </c>
      <c r="AM19" s="2805" t="str">
        <f t="shared" si="8"/>
        <v>N</v>
      </c>
      <c r="AN19" s="2805" t="str">
        <f t="shared" si="9"/>
        <v>N</v>
      </c>
      <c r="AO19" s="2805" t="str">
        <f t="shared" si="10"/>
        <v>Y</v>
      </c>
      <c r="AP19" s="2805" t="str">
        <f t="shared" si="11"/>
        <v>N</v>
      </c>
      <c r="AQ19" s="3249"/>
      <c r="AR19" s="3094"/>
      <c r="AS19" s="32"/>
      <c r="AT19" s="34" t="s">
        <v>3290</v>
      </c>
      <c r="AU19" s="171"/>
      <c r="AV19" s="3161"/>
      <c r="AW19" s="220" t="str">
        <f t="shared" si="12"/>
        <v>Please complete all cells in row</v>
      </c>
      <c r="AX19" s="3161"/>
      <c r="AY19" s="3125"/>
      <c r="AZ19" s="3125"/>
      <c r="BA19" s="3125"/>
      <c r="BB19" s="3125"/>
      <c r="BC19" s="3125"/>
      <c r="BD19" s="3125"/>
      <c r="BE19" s="3125"/>
      <c r="BF19" s="221">
        <f t="shared" si="13"/>
        <v>0</v>
      </c>
      <c r="BG19" s="221">
        <f t="shared" si="14"/>
        <v>0</v>
      </c>
      <c r="BH19" s="221">
        <f t="shared" si="15"/>
        <v>0</v>
      </c>
      <c r="BI19" s="221">
        <f t="shared" si="16"/>
        <v>0</v>
      </c>
      <c r="BJ19" s="221">
        <f t="shared" si="17"/>
        <v>0</v>
      </c>
      <c r="BK19" s="221">
        <f t="shared" si="18"/>
        <v>0</v>
      </c>
      <c r="BL19" s="221">
        <f t="shared" si="19"/>
        <v>0</v>
      </c>
      <c r="BM19" s="207"/>
      <c r="BN19" s="207"/>
      <c r="BO19" s="207"/>
      <c r="BP19" s="207"/>
      <c r="BQ19" s="207"/>
      <c r="BR19" s="207"/>
      <c r="BS19" s="221">
        <f t="shared" si="20"/>
        <v>0</v>
      </c>
      <c r="BT19" s="207"/>
      <c r="BU19" s="207"/>
      <c r="BV19" s="221">
        <f t="shared" si="21"/>
        <v>1</v>
      </c>
      <c r="BW19" s="221">
        <f t="shared" si="22"/>
        <v>1</v>
      </c>
      <c r="BX19" s="221">
        <f t="shared" si="23"/>
        <v>0</v>
      </c>
      <c r="BY19" s="221">
        <f t="shared" si="24"/>
        <v>0</v>
      </c>
      <c r="BZ19" s="221">
        <f xml:space="preserve"> IF( ISNUMBER(#REF! ), 0, 1 )</f>
        <v>1</v>
      </c>
      <c r="CA19" s="221">
        <f t="shared" si="25"/>
        <v>1</v>
      </c>
      <c r="CB19" s="3161"/>
      <c r="CC19" s="3125"/>
      <c r="CD19" s="3125"/>
      <c r="CE19" s="3169"/>
      <c r="CF19" s="3169"/>
      <c r="CG19" s="3169"/>
    </row>
    <row r="20" spans="1:85" s="2268" customFormat="1" ht="15.75" customHeight="1">
      <c r="A20" s="3169"/>
      <c r="B20" s="2799" t="s">
        <v>3291</v>
      </c>
      <c r="C20" s="2800" t="s">
        <v>3251</v>
      </c>
      <c r="D20" s="2822" t="s">
        <v>3252</v>
      </c>
      <c r="E20" s="2823" t="s">
        <v>3253</v>
      </c>
      <c r="F20" s="2800" t="s">
        <v>3292</v>
      </c>
      <c r="G20" s="2800" t="s">
        <v>3292</v>
      </c>
      <c r="H20" s="2823" t="s">
        <v>3283</v>
      </c>
      <c r="I20" s="2823" t="s">
        <v>3283</v>
      </c>
      <c r="J20" s="2823" t="s">
        <v>3255</v>
      </c>
      <c r="K20" s="2800" t="s">
        <v>3256</v>
      </c>
      <c r="L20" s="2800" t="s">
        <v>3257</v>
      </c>
      <c r="M20" s="3243">
        <v>300</v>
      </c>
      <c r="N20" s="3244">
        <v>41809</v>
      </c>
      <c r="O20" s="2802">
        <v>99.073999999999998</v>
      </c>
      <c r="P20" s="3244">
        <v>45827</v>
      </c>
      <c r="Q20" s="3245">
        <v>0.219</v>
      </c>
      <c r="R20" s="3093">
        <v>300</v>
      </c>
      <c r="S20" s="3093">
        <v>300</v>
      </c>
      <c r="T20" s="3093">
        <v>300</v>
      </c>
      <c r="U20" s="3217">
        <f t="shared" si="0"/>
        <v>65.7</v>
      </c>
      <c r="V20" s="2824">
        <f t="shared" si="1"/>
        <v>7.7519379844961378E-3</v>
      </c>
      <c r="W20" s="2824">
        <f t="shared" si="2"/>
        <v>1.3645224171539905E-2</v>
      </c>
      <c r="X20" s="3246"/>
      <c r="Y20" s="3247"/>
      <c r="Z20" s="3247"/>
      <c r="AA20" s="3248">
        <v>0.04</v>
      </c>
      <c r="AB20" s="3223">
        <f t="shared" si="3"/>
        <v>12</v>
      </c>
      <c r="AC20" s="3223">
        <f t="shared" si="26"/>
        <v>12</v>
      </c>
      <c r="AD20" s="2804"/>
      <c r="AE20" s="2804"/>
      <c r="AF20" s="3093">
        <v>1.2525717629176429</v>
      </c>
      <c r="AG20" s="3093">
        <v>299.86548924708956</v>
      </c>
      <c r="AH20" s="3093">
        <v>235.392</v>
      </c>
      <c r="AI20" s="2805" t="str">
        <f t="shared" si="4"/>
        <v>Y</v>
      </c>
      <c r="AJ20" s="2805" t="str">
        <f t="shared" si="5"/>
        <v>N</v>
      </c>
      <c r="AK20" s="2805" t="str">
        <f t="shared" si="6"/>
        <v>N</v>
      </c>
      <c r="AL20" s="2805" t="str">
        <f t="shared" si="7"/>
        <v>N</v>
      </c>
      <c r="AM20" s="2805" t="str">
        <f t="shared" si="8"/>
        <v>Y</v>
      </c>
      <c r="AN20" s="2805" t="str">
        <f t="shared" si="9"/>
        <v>N</v>
      </c>
      <c r="AO20" s="2805" t="str">
        <f t="shared" si="10"/>
        <v>N</v>
      </c>
      <c r="AP20" s="2805" t="str">
        <f t="shared" si="11"/>
        <v>N</v>
      </c>
      <c r="AQ20" s="3249"/>
      <c r="AR20" s="3094"/>
      <c r="AS20" s="32"/>
      <c r="AT20" s="34" t="s">
        <v>3293</v>
      </c>
      <c r="AU20" s="171"/>
      <c r="AV20" s="3161"/>
      <c r="AW20" s="220" t="str">
        <f t="shared" si="12"/>
        <v>Please complete all cells in row</v>
      </c>
      <c r="AX20" s="3161"/>
      <c r="AY20" s="3125"/>
      <c r="AZ20" s="3125"/>
      <c r="BA20" s="3125"/>
      <c r="BB20" s="3125"/>
      <c r="BC20" s="3125"/>
      <c r="BD20" s="3125"/>
      <c r="BE20" s="3125"/>
      <c r="BF20" s="221">
        <f t="shared" si="13"/>
        <v>0</v>
      </c>
      <c r="BG20" s="221">
        <f t="shared" si="14"/>
        <v>0</v>
      </c>
      <c r="BH20" s="221">
        <f t="shared" si="15"/>
        <v>0</v>
      </c>
      <c r="BI20" s="221">
        <f t="shared" si="16"/>
        <v>0</v>
      </c>
      <c r="BJ20" s="221">
        <f t="shared" si="17"/>
        <v>0</v>
      </c>
      <c r="BK20" s="221">
        <f t="shared" si="18"/>
        <v>0</v>
      </c>
      <c r="BL20" s="221">
        <f t="shared" si="19"/>
        <v>0</v>
      </c>
      <c r="BM20" s="207"/>
      <c r="BN20" s="207"/>
      <c r="BO20" s="207"/>
      <c r="BP20" s="207"/>
      <c r="BQ20" s="207"/>
      <c r="BR20" s="207"/>
      <c r="BS20" s="221">
        <f t="shared" si="20"/>
        <v>0</v>
      </c>
      <c r="BT20" s="207"/>
      <c r="BU20" s="207"/>
      <c r="BV20" s="221">
        <f t="shared" si="21"/>
        <v>1</v>
      </c>
      <c r="BW20" s="221">
        <f t="shared" si="22"/>
        <v>1</v>
      </c>
      <c r="BX20" s="221">
        <f t="shared" si="23"/>
        <v>0</v>
      </c>
      <c r="BY20" s="221">
        <f t="shared" si="24"/>
        <v>0</v>
      </c>
      <c r="BZ20" s="221">
        <f xml:space="preserve"> IF( ISNUMBER(#REF! ), 0, 1 )</f>
        <v>1</v>
      </c>
      <c r="CA20" s="221">
        <f t="shared" si="25"/>
        <v>1</v>
      </c>
      <c r="CB20" s="3161"/>
      <c r="CC20" s="3125"/>
      <c r="CD20" s="3125"/>
      <c r="CE20" s="3169"/>
      <c r="CF20" s="3169"/>
      <c r="CG20" s="3169"/>
    </row>
    <row r="21" spans="1:85" s="2268" customFormat="1" ht="15.75" customHeight="1">
      <c r="A21" s="3169"/>
      <c r="B21" s="2799" t="s">
        <v>3294</v>
      </c>
      <c r="C21" s="2800" t="s">
        <v>3251</v>
      </c>
      <c r="D21" s="2822" t="s">
        <v>3252</v>
      </c>
      <c r="E21" s="2823" t="s">
        <v>3253</v>
      </c>
      <c r="F21" s="2800" t="s">
        <v>3292</v>
      </c>
      <c r="G21" s="2800" t="s">
        <v>3292</v>
      </c>
      <c r="H21" s="2823" t="s">
        <v>3283</v>
      </c>
      <c r="I21" s="2823" t="s">
        <v>3283</v>
      </c>
      <c r="J21" s="2823" t="s">
        <v>3255</v>
      </c>
      <c r="K21" s="2800" t="s">
        <v>3256</v>
      </c>
      <c r="L21" s="2800" t="s">
        <v>3257</v>
      </c>
      <c r="M21" s="3243">
        <v>200</v>
      </c>
      <c r="N21" s="3244">
        <v>41809</v>
      </c>
      <c r="O21" s="2802">
        <v>99.073999999999998</v>
      </c>
      <c r="P21" s="3244">
        <v>45827</v>
      </c>
      <c r="Q21" s="3245">
        <v>0.219</v>
      </c>
      <c r="R21" s="3093">
        <v>200</v>
      </c>
      <c r="S21" s="3093">
        <v>14.473000000000013</v>
      </c>
      <c r="T21" s="3093">
        <v>14.473000000000013</v>
      </c>
      <c r="U21" s="3217">
        <f t="shared" si="0"/>
        <v>3.169587000000003</v>
      </c>
      <c r="V21" s="2824">
        <f t="shared" si="1"/>
        <v>7.7519379844961378E-3</v>
      </c>
      <c r="W21" s="2824">
        <f t="shared" si="2"/>
        <v>1.3645224171539905E-2</v>
      </c>
      <c r="X21" s="3246"/>
      <c r="Y21" s="3247"/>
      <c r="Z21" s="3247"/>
      <c r="AA21" s="3248">
        <v>0.04</v>
      </c>
      <c r="AB21" s="3223">
        <f t="shared" si="3"/>
        <v>0.57892000000000055</v>
      </c>
      <c r="AC21" s="3223">
        <f t="shared" si="26"/>
        <v>0.57892000000000055</v>
      </c>
      <c r="AD21" s="2804"/>
      <c r="AE21" s="2804"/>
      <c r="AF21" s="3093">
        <v>6.0428237082356874E-2</v>
      </c>
      <c r="AG21" s="3093">
        <v>14.466510752910438</v>
      </c>
      <c r="AH21" s="3093">
        <v>11.356</v>
      </c>
      <c r="AI21" s="2805" t="str">
        <f t="shared" si="4"/>
        <v>Y</v>
      </c>
      <c r="AJ21" s="2805" t="str">
        <f t="shared" si="5"/>
        <v>N</v>
      </c>
      <c r="AK21" s="2805" t="str">
        <f t="shared" si="6"/>
        <v>N</v>
      </c>
      <c r="AL21" s="2805" t="str">
        <f t="shared" si="7"/>
        <v>N</v>
      </c>
      <c r="AM21" s="2805" t="str">
        <f t="shared" si="8"/>
        <v>Y</v>
      </c>
      <c r="AN21" s="2805" t="str">
        <f t="shared" si="9"/>
        <v>N</v>
      </c>
      <c r="AO21" s="2805" t="str">
        <f t="shared" si="10"/>
        <v>N</v>
      </c>
      <c r="AP21" s="2805" t="str">
        <f t="shared" si="11"/>
        <v>N</v>
      </c>
      <c r="AQ21" s="3249"/>
      <c r="AR21" s="3094"/>
      <c r="AS21" s="32"/>
      <c r="AT21" s="34" t="s">
        <v>3295</v>
      </c>
      <c r="AU21" s="171"/>
      <c r="AV21" s="3161"/>
      <c r="AW21" s="220" t="str">
        <f t="shared" si="12"/>
        <v>Please complete all cells in row</v>
      </c>
      <c r="AX21" s="3161"/>
      <c r="AY21" s="3125"/>
      <c r="AZ21" s="3125"/>
      <c r="BA21" s="3125"/>
      <c r="BB21" s="3125"/>
      <c r="BC21" s="3125"/>
      <c r="BD21" s="3125"/>
      <c r="BE21" s="3125"/>
      <c r="BF21" s="221">
        <f t="shared" si="13"/>
        <v>0</v>
      </c>
      <c r="BG21" s="221">
        <f t="shared" si="14"/>
        <v>0</v>
      </c>
      <c r="BH21" s="221">
        <f t="shared" si="15"/>
        <v>0</v>
      </c>
      <c r="BI21" s="221">
        <f t="shared" si="16"/>
        <v>0</v>
      </c>
      <c r="BJ21" s="221">
        <f t="shared" si="17"/>
        <v>0</v>
      </c>
      <c r="BK21" s="221">
        <f t="shared" si="18"/>
        <v>0</v>
      </c>
      <c r="BL21" s="221">
        <f t="shared" si="19"/>
        <v>0</v>
      </c>
      <c r="BM21" s="207"/>
      <c r="BN21" s="207"/>
      <c r="BO21" s="207"/>
      <c r="BP21" s="207"/>
      <c r="BQ21" s="207"/>
      <c r="BR21" s="207"/>
      <c r="BS21" s="221">
        <f t="shared" si="20"/>
        <v>0</v>
      </c>
      <c r="BT21" s="207"/>
      <c r="BU21" s="207"/>
      <c r="BV21" s="221">
        <f t="shared" si="21"/>
        <v>1</v>
      </c>
      <c r="BW21" s="221">
        <f t="shared" si="22"/>
        <v>1</v>
      </c>
      <c r="BX21" s="221">
        <f t="shared" si="23"/>
        <v>0</v>
      </c>
      <c r="BY21" s="221">
        <f t="shared" si="24"/>
        <v>0</v>
      </c>
      <c r="BZ21" s="221">
        <f xml:space="preserve"> IF( ISNUMBER(#REF! ), 0, 1 )</f>
        <v>1</v>
      </c>
      <c r="CA21" s="221">
        <f t="shared" si="25"/>
        <v>1</v>
      </c>
      <c r="CB21" s="3161"/>
      <c r="CC21" s="3125"/>
      <c r="CD21" s="3125"/>
      <c r="CE21" s="3169"/>
      <c r="CF21" s="3169"/>
      <c r="CG21" s="3169"/>
    </row>
    <row r="22" spans="1:85" s="2268" customFormat="1" ht="15.75" customHeight="1">
      <c r="A22" s="3169"/>
      <c r="B22" s="2799" t="s">
        <v>3296</v>
      </c>
      <c r="C22" s="2800" t="s">
        <v>3251</v>
      </c>
      <c r="D22" s="2822" t="s">
        <v>3252</v>
      </c>
      <c r="E22" s="2823" t="s">
        <v>3253</v>
      </c>
      <c r="F22" s="2800" t="s">
        <v>3297</v>
      </c>
      <c r="G22" s="2800" t="s">
        <v>3297</v>
      </c>
      <c r="H22" s="2823" t="s">
        <v>1262</v>
      </c>
      <c r="I22" s="2823" t="s">
        <v>1262</v>
      </c>
      <c r="J22" s="2823" t="s">
        <v>3255</v>
      </c>
      <c r="K22" s="2800" t="s">
        <v>3256</v>
      </c>
      <c r="L22" s="2800" t="s">
        <v>3257</v>
      </c>
      <c r="M22" s="3243">
        <v>40</v>
      </c>
      <c r="N22" s="3244">
        <v>42356</v>
      </c>
      <c r="O22" s="2802">
        <v>100</v>
      </c>
      <c r="P22" s="3244">
        <v>49296</v>
      </c>
      <c r="Q22" s="3245">
        <v>9.7230000000000008</v>
      </c>
      <c r="R22" s="3093">
        <v>40</v>
      </c>
      <c r="S22" s="3093">
        <v>60.369</v>
      </c>
      <c r="T22" s="3093">
        <v>60.369</v>
      </c>
      <c r="U22" s="3217">
        <f t="shared" si="0"/>
        <v>586.96778700000004</v>
      </c>
      <c r="V22" s="2824">
        <f t="shared" si="1"/>
        <v>7.5000000000000622E-3</v>
      </c>
      <c r="W22" s="2824">
        <f t="shared" si="2"/>
        <v>1.3391812865497066E-2</v>
      </c>
      <c r="X22" s="3246"/>
      <c r="Y22" s="3247"/>
      <c r="Z22" s="3247"/>
      <c r="AA22" s="3248">
        <v>3.9740000000000109E-2</v>
      </c>
      <c r="AB22" s="3223">
        <f t="shared" si="3"/>
        <v>2.3990640600000064</v>
      </c>
      <c r="AC22" s="3223">
        <f t="shared" si="26"/>
        <v>0.45276750000000376</v>
      </c>
      <c r="AD22" s="2804"/>
      <c r="AE22" s="2804"/>
      <c r="AF22" s="3093">
        <v>0.12</v>
      </c>
      <c r="AG22" s="3093">
        <v>60.305999999999997</v>
      </c>
      <c r="AH22" s="3093">
        <v>42.759</v>
      </c>
      <c r="AI22" s="2805" t="str">
        <f t="shared" si="4"/>
        <v>N</v>
      </c>
      <c r="AJ22" s="2805" t="str">
        <f t="shared" si="5"/>
        <v>N</v>
      </c>
      <c r="AK22" s="2805" t="str">
        <f t="shared" si="6"/>
        <v>Y</v>
      </c>
      <c r="AL22" s="2805" t="str">
        <f t="shared" si="7"/>
        <v>N</v>
      </c>
      <c r="AM22" s="2805" t="str">
        <f t="shared" si="8"/>
        <v>N</v>
      </c>
      <c r="AN22" s="2805" t="str">
        <f t="shared" si="9"/>
        <v>N</v>
      </c>
      <c r="AO22" s="2805" t="str">
        <f t="shared" si="10"/>
        <v>Y</v>
      </c>
      <c r="AP22" s="2805" t="str">
        <f t="shared" si="11"/>
        <v>N</v>
      </c>
      <c r="AQ22" s="3249"/>
      <c r="AR22" s="3094"/>
      <c r="AS22" s="32"/>
      <c r="AT22" s="34" t="s">
        <v>3298</v>
      </c>
      <c r="AU22" s="171"/>
      <c r="AV22" s="3161"/>
      <c r="AW22" s="220" t="str">
        <f t="shared" si="12"/>
        <v>Please complete all cells in row</v>
      </c>
      <c r="AX22" s="3161"/>
      <c r="AY22" s="3125"/>
      <c r="AZ22" s="3125"/>
      <c r="BA22" s="3125"/>
      <c r="BB22" s="3125"/>
      <c r="BC22" s="3125"/>
      <c r="BD22" s="3125"/>
      <c r="BE22" s="3125"/>
      <c r="BF22" s="221">
        <f t="shared" si="13"/>
        <v>0</v>
      </c>
      <c r="BG22" s="221">
        <f t="shared" si="14"/>
        <v>0</v>
      </c>
      <c r="BH22" s="221">
        <f t="shared" si="15"/>
        <v>0</v>
      </c>
      <c r="BI22" s="221">
        <f t="shared" si="16"/>
        <v>0</v>
      </c>
      <c r="BJ22" s="221">
        <f t="shared" si="17"/>
        <v>0</v>
      </c>
      <c r="BK22" s="221">
        <f t="shared" si="18"/>
        <v>0</v>
      </c>
      <c r="BL22" s="221">
        <f t="shared" si="19"/>
        <v>0</v>
      </c>
      <c r="BM22" s="207"/>
      <c r="BN22" s="207"/>
      <c r="BO22" s="207"/>
      <c r="BP22" s="207"/>
      <c r="BQ22" s="207"/>
      <c r="BR22" s="207"/>
      <c r="BS22" s="221">
        <f t="shared" si="20"/>
        <v>0</v>
      </c>
      <c r="BT22" s="207"/>
      <c r="BU22" s="207"/>
      <c r="BV22" s="221">
        <f t="shared" si="21"/>
        <v>1</v>
      </c>
      <c r="BW22" s="221">
        <f t="shared" si="22"/>
        <v>1</v>
      </c>
      <c r="BX22" s="221">
        <f t="shared" si="23"/>
        <v>0</v>
      </c>
      <c r="BY22" s="221">
        <f t="shared" si="24"/>
        <v>0</v>
      </c>
      <c r="BZ22" s="221">
        <f xml:space="preserve"> IF( ISNUMBER(#REF! ), 0, 1 )</f>
        <v>1</v>
      </c>
      <c r="CA22" s="221">
        <f t="shared" si="25"/>
        <v>1</v>
      </c>
      <c r="CB22" s="3161"/>
      <c r="CC22" s="3125"/>
      <c r="CD22" s="3125"/>
      <c r="CE22" s="3169"/>
      <c r="CF22" s="3169"/>
      <c r="CG22" s="3169"/>
    </row>
    <row r="23" spans="1:85" s="2268" customFormat="1" ht="15.75" customHeight="1">
      <c r="A23" s="3169"/>
      <c r="B23" s="2799" t="s">
        <v>3299</v>
      </c>
      <c r="C23" s="2800" t="s">
        <v>3251</v>
      </c>
      <c r="D23" s="2822" t="s">
        <v>3252</v>
      </c>
      <c r="E23" s="2823" t="s">
        <v>3253</v>
      </c>
      <c r="F23" s="2800" t="s">
        <v>3300</v>
      </c>
      <c r="G23" s="2800" t="s">
        <v>3300</v>
      </c>
      <c r="H23" s="2823" t="s">
        <v>1262</v>
      </c>
      <c r="I23" s="2823" t="s">
        <v>1262</v>
      </c>
      <c r="J23" s="2823" t="s">
        <v>3255</v>
      </c>
      <c r="K23" s="2800" t="s">
        <v>3256</v>
      </c>
      <c r="L23" s="2800" t="s">
        <v>3257</v>
      </c>
      <c r="M23" s="3243">
        <v>45</v>
      </c>
      <c r="N23" s="3244">
        <v>42359</v>
      </c>
      <c r="O23" s="2802">
        <v>100</v>
      </c>
      <c r="P23" s="3244">
        <v>46742</v>
      </c>
      <c r="Q23" s="3245">
        <v>2.726</v>
      </c>
      <c r="R23" s="3093">
        <v>45</v>
      </c>
      <c r="S23" s="3093">
        <v>67.918000000000006</v>
      </c>
      <c r="T23" s="3093">
        <v>67.918000000000006</v>
      </c>
      <c r="U23" s="3217">
        <f t="shared" si="0"/>
        <v>185.14446800000002</v>
      </c>
      <c r="V23" s="2824">
        <f t="shared" si="1"/>
        <v>7.2099999999999387E-3</v>
      </c>
      <c r="W23" s="2824">
        <f t="shared" si="2"/>
        <v>1.3100116959064323E-2</v>
      </c>
      <c r="X23" s="3246"/>
      <c r="Y23" s="3247"/>
      <c r="Z23" s="3247"/>
      <c r="AA23" s="3248">
        <v>3.9440719999999985E-2</v>
      </c>
      <c r="AB23" s="3223">
        <f t="shared" si="3"/>
        <v>2.678734820959999</v>
      </c>
      <c r="AC23" s="3223">
        <f t="shared" si="26"/>
        <v>0.48968877999999588</v>
      </c>
      <c r="AD23" s="2804"/>
      <c r="AE23" s="2804"/>
      <c r="AF23" s="3093">
        <v>0.24199999999999999</v>
      </c>
      <c r="AG23" s="3093">
        <v>67.837000000000003</v>
      </c>
      <c r="AH23" s="3093">
        <v>50.529000000000003</v>
      </c>
      <c r="AI23" s="2805" t="str">
        <f t="shared" si="4"/>
        <v>N</v>
      </c>
      <c r="AJ23" s="2805" t="str">
        <f t="shared" si="5"/>
        <v>N</v>
      </c>
      <c r="AK23" s="2805" t="str">
        <f t="shared" si="6"/>
        <v>Y</v>
      </c>
      <c r="AL23" s="2805" t="str">
        <f t="shared" si="7"/>
        <v>N</v>
      </c>
      <c r="AM23" s="2805" t="str">
        <f t="shared" si="8"/>
        <v>N</v>
      </c>
      <c r="AN23" s="2805" t="str">
        <f t="shared" si="9"/>
        <v>N</v>
      </c>
      <c r="AO23" s="2805" t="str">
        <f t="shared" si="10"/>
        <v>Y</v>
      </c>
      <c r="AP23" s="2805" t="str">
        <f t="shared" si="11"/>
        <v>N</v>
      </c>
      <c r="AQ23" s="3249"/>
      <c r="AR23" s="3094"/>
      <c r="AS23" s="32"/>
      <c r="AT23" s="34" t="s">
        <v>3301</v>
      </c>
      <c r="AU23" s="171"/>
      <c r="AV23" s="3161"/>
      <c r="AW23" s="220" t="str">
        <f t="shared" si="12"/>
        <v>Please complete all cells in row</v>
      </c>
      <c r="AX23" s="3161"/>
      <c r="AY23" s="3125"/>
      <c r="AZ23" s="3125"/>
      <c r="BA23" s="3125"/>
      <c r="BB23" s="3125"/>
      <c r="BC23" s="3125"/>
      <c r="BD23" s="3125"/>
      <c r="BE23" s="3125"/>
      <c r="BF23" s="221">
        <f t="shared" si="13"/>
        <v>0</v>
      </c>
      <c r="BG23" s="221">
        <f t="shared" si="14"/>
        <v>0</v>
      </c>
      <c r="BH23" s="221">
        <f t="shared" si="15"/>
        <v>0</v>
      </c>
      <c r="BI23" s="221">
        <f t="shared" si="16"/>
        <v>0</v>
      </c>
      <c r="BJ23" s="221">
        <f t="shared" si="17"/>
        <v>0</v>
      </c>
      <c r="BK23" s="221">
        <f t="shared" si="18"/>
        <v>0</v>
      </c>
      <c r="BL23" s="221">
        <f t="shared" si="19"/>
        <v>0</v>
      </c>
      <c r="BM23" s="207"/>
      <c r="BN23" s="207"/>
      <c r="BO23" s="207"/>
      <c r="BP23" s="207"/>
      <c r="BQ23" s="207"/>
      <c r="BR23" s="207"/>
      <c r="BS23" s="221">
        <f t="shared" si="20"/>
        <v>0</v>
      </c>
      <c r="BT23" s="207"/>
      <c r="BU23" s="207"/>
      <c r="BV23" s="221">
        <f t="shared" si="21"/>
        <v>1</v>
      </c>
      <c r="BW23" s="221">
        <f t="shared" si="22"/>
        <v>1</v>
      </c>
      <c r="BX23" s="221">
        <f t="shared" si="23"/>
        <v>0</v>
      </c>
      <c r="BY23" s="221">
        <f t="shared" si="24"/>
        <v>0</v>
      </c>
      <c r="BZ23" s="221">
        <f xml:space="preserve"> IF( ISNUMBER(#REF! ), 0, 1 )</f>
        <v>1</v>
      </c>
      <c r="CA23" s="221">
        <f t="shared" si="25"/>
        <v>1</v>
      </c>
      <c r="CB23" s="3161"/>
      <c r="CC23" s="3125"/>
      <c r="CD23" s="3125"/>
      <c r="CE23" s="3169"/>
      <c r="CF23" s="3169"/>
      <c r="CG23" s="3169"/>
    </row>
    <row r="24" spans="1:85" s="2268" customFormat="1" ht="15.75" customHeight="1">
      <c r="A24" s="3169"/>
      <c r="B24" s="2799" t="s">
        <v>3302</v>
      </c>
      <c r="C24" s="2800" t="s">
        <v>3251</v>
      </c>
      <c r="D24" s="2822" t="s">
        <v>3252</v>
      </c>
      <c r="E24" s="2823" t="s">
        <v>3253</v>
      </c>
      <c r="F24" s="2800" t="s">
        <v>3303</v>
      </c>
      <c r="G24" s="2800" t="s">
        <v>3303</v>
      </c>
      <c r="H24" s="2823" t="s">
        <v>3283</v>
      </c>
      <c r="I24" s="2823" t="s">
        <v>3283</v>
      </c>
      <c r="J24" s="2823" t="s">
        <v>3255</v>
      </c>
      <c r="K24" s="2800" t="s">
        <v>3256</v>
      </c>
      <c r="L24" s="2800" t="s">
        <v>3257</v>
      </c>
      <c r="M24" s="3243">
        <v>193.554</v>
      </c>
      <c r="N24" s="3244">
        <v>42425</v>
      </c>
      <c r="O24" s="2802">
        <v>99.09</v>
      </c>
      <c r="P24" s="3244">
        <v>46808</v>
      </c>
      <c r="Q24" s="3245">
        <v>2.907</v>
      </c>
      <c r="R24" s="3093">
        <v>193.554</v>
      </c>
      <c r="S24" s="3093">
        <v>193.554</v>
      </c>
      <c r="T24" s="3093">
        <v>193.554</v>
      </c>
      <c r="U24" s="3217">
        <f t="shared" si="0"/>
        <v>562.66147799999999</v>
      </c>
      <c r="V24" s="2824">
        <f t="shared" si="1"/>
        <v>2.9069767441860517E-3</v>
      </c>
      <c r="W24" s="2824">
        <f t="shared" si="2"/>
        <v>8.7719298245612087E-3</v>
      </c>
      <c r="X24" s="3246"/>
      <c r="Y24" s="3247"/>
      <c r="Z24" s="3247"/>
      <c r="AA24" s="3248">
        <v>3.5000000000000003E-2</v>
      </c>
      <c r="AB24" s="3223">
        <f t="shared" si="3"/>
        <v>6.7743900000000004</v>
      </c>
      <c r="AC24" s="3223">
        <f t="shared" si="26"/>
        <v>6.7743900000000004</v>
      </c>
      <c r="AD24" s="2804"/>
      <c r="AE24" s="2804"/>
      <c r="AF24" s="3093">
        <v>1.5355284</v>
      </c>
      <c r="AG24" s="3093">
        <v>192.7830099</v>
      </c>
      <c r="AH24" s="3093">
        <v>140.38499999999999</v>
      </c>
      <c r="AI24" s="2805" t="str">
        <f t="shared" si="4"/>
        <v>Y</v>
      </c>
      <c r="AJ24" s="2805" t="str">
        <f t="shared" si="5"/>
        <v>N</v>
      </c>
      <c r="AK24" s="2805" t="str">
        <f t="shared" si="6"/>
        <v>N</v>
      </c>
      <c r="AL24" s="2805" t="str">
        <f t="shared" si="7"/>
        <v>N</v>
      </c>
      <c r="AM24" s="2805" t="str">
        <f t="shared" si="8"/>
        <v>Y</v>
      </c>
      <c r="AN24" s="2805" t="str">
        <f t="shared" si="9"/>
        <v>N</v>
      </c>
      <c r="AO24" s="2805" t="str">
        <f t="shared" si="10"/>
        <v>N</v>
      </c>
      <c r="AP24" s="2805" t="str">
        <f t="shared" si="11"/>
        <v>N</v>
      </c>
      <c r="AQ24" s="3249"/>
      <c r="AR24" s="3094"/>
      <c r="AS24" s="32"/>
      <c r="AT24" s="34" t="s">
        <v>3304</v>
      </c>
      <c r="AU24" s="171"/>
      <c r="AV24" s="3161"/>
      <c r="AW24" s="220" t="str">
        <f t="shared" si="12"/>
        <v>Please complete all cells in row</v>
      </c>
      <c r="AX24" s="3161"/>
      <c r="AY24" s="3125"/>
      <c r="AZ24" s="3125"/>
      <c r="BA24" s="3125"/>
      <c r="BB24" s="3125"/>
      <c r="BC24" s="3125"/>
      <c r="BD24" s="3125"/>
      <c r="BE24" s="3125"/>
      <c r="BF24" s="221">
        <f t="shared" si="13"/>
        <v>0</v>
      </c>
      <c r="BG24" s="221">
        <f t="shared" si="14"/>
        <v>0</v>
      </c>
      <c r="BH24" s="221">
        <f t="shared" si="15"/>
        <v>0</v>
      </c>
      <c r="BI24" s="221">
        <f t="shared" si="16"/>
        <v>0</v>
      </c>
      <c r="BJ24" s="221">
        <f t="shared" si="17"/>
        <v>0</v>
      </c>
      <c r="BK24" s="221">
        <f t="shared" si="18"/>
        <v>0</v>
      </c>
      <c r="BL24" s="221">
        <f t="shared" si="19"/>
        <v>0</v>
      </c>
      <c r="BM24" s="207"/>
      <c r="BN24" s="207"/>
      <c r="BO24" s="207"/>
      <c r="BP24" s="207"/>
      <c r="BQ24" s="207"/>
      <c r="BR24" s="207"/>
      <c r="BS24" s="221">
        <f t="shared" si="20"/>
        <v>0</v>
      </c>
      <c r="BT24" s="207"/>
      <c r="BU24" s="207"/>
      <c r="BV24" s="221">
        <f t="shared" si="21"/>
        <v>1</v>
      </c>
      <c r="BW24" s="221">
        <f t="shared" si="22"/>
        <v>1</v>
      </c>
      <c r="BX24" s="221">
        <f t="shared" si="23"/>
        <v>0</v>
      </c>
      <c r="BY24" s="221">
        <f t="shared" si="24"/>
        <v>0</v>
      </c>
      <c r="BZ24" s="221">
        <f xml:space="preserve"> IF( ISNUMBER(#REF! ), 0, 1 )</f>
        <v>1</v>
      </c>
      <c r="CA24" s="221">
        <f t="shared" si="25"/>
        <v>1</v>
      </c>
      <c r="CB24" s="3161"/>
      <c r="CC24" s="3125"/>
      <c r="CD24" s="3125"/>
      <c r="CE24" s="3169"/>
      <c r="CF24" s="3169"/>
      <c r="CG24" s="3169"/>
    </row>
    <row r="25" spans="1:85" s="2268" customFormat="1" ht="15.75" customHeight="1">
      <c r="A25" s="3169"/>
      <c r="B25" s="2799" t="s">
        <v>3305</v>
      </c>
      <c r="C25" s="2800" t="s">
        <v>3251</v>
      </c>
      <c r="D25" s="2822" t="s">
        <v>3252</v>
      </c>
      <c r="E25" s="2823" t="s">
        <v>3253</v>
      </c>
      <c r="F25" s="2800" t="s">
        <v>3303</v>
      </c>
      <c r="G25" s="2800" t="s">
        <v>3303</v>
      </c>
      <c r="H25" s="2823" t="s">
        <v>3283</v>
      </c>
      <c r="I25" s="2823" t="s">
        <v>3283</v>
      </c>
      <c r="J25" s="2823" t="s">
        <v>3255</v>
      </c>
      <c r="K25" s="2800" t="s">
        <v>3256</v>
      </c>
      <c r="L25" s="2800" t="s">
        <v>3257</v>
      </c>
      <c r="M25" s="3243">
        <v>106.446</v>
      </c>
      <c r="N25" s="3244">
        <v>42425</v>
      </c>
      <c r="O25" s="2802">
        <v>99.09</v>
      </c>
      <c r="P25" s="3244">
        <v>46808</v>
      </c>
      <c r="Q25" s="3245">
        <v>2.907</v>
      </c>
      <c r="R25" s="3093">
        <v>106.446</v>
      </c>
      <c r="S25" s="3093">
        <v>106.446</v>
      </c>
      <c r="T25" s="3093">
        <v>106.446</v>
      </c>
      <c r="U25" s="3217">
        <f t="shared" si="0"/>
        <v>309.43852199999998</v>
      </c>
      <c r="V25" s="2824">
        <f t="shared" si="1"/>
        <v>2.9069767441860517E-3</v>
      </c>
      <c r="W25" s="2824">
        <f t="shared" si="2"/>
        <v>8.7719298245612087E-3</v>
      </c>
      <c r="X25" s="3246"/>
      <c r="Y25" s="3247"/>
      <c r="Z25" s="3247"/>
      <c r="AA25" s="3248">
        <v>3.5000000000000003E-2</v>
      </c>
      <c r="AB25" s="3223">
        <f t="shared" si="3"/>
        <v>3.7256100000000001</v>
      </c>
      <c r="AC25" s="3223">
        <f t="shared" si="26"/>
        <v>3.7256100000000001</v>
      </c>
      <c r="AD25" s="2804"/>
      <c r="AE25" s="2804"/>
      <c r="AF25" s="3093">
        <v>0.84447159999999999</v>
      </c>
      <c r="AG25" s="3093">
        <v>106.0219901</v>
      </c>
      <c r="AH25" s="3093">
        <v>77.204999999999998</v>
      </c>
      <c r="AI25" s="2805" t="str">
        <f t="shared" si="4"/>
        <v>Y</v>
      </c>
      <c r="AJ25" s="2805" t="str">
        <f t="shared" si="5"/>
        <v>N</v>
      </c>
      <c r="AK25" s="2805" t="str">
        <f t="shared" si="6"/>
        <v>N</v>
      </c>
      <c r="AL25" s="2805" t="str">
        <f t="shared" si="7"/>
        <v>N</v>
      </c>
      <c r="AM25" s="2805" t="str">
        <f t="shared" si="8"/>
        <v>Y</v>
      </c>
      <c r="AN25" s="2805" t="str">
        <f t="shared" si="9"/>
        <v>N</v>
      </c>
      <c r="AO25" s="2805" t="str">
        <f t="shared" si="10"/>
        <v>N</v>
      </c>
      <c r="AP25" s="2805" t="str">
        <f t="shared" si="11"/>
        <v>N</v>
      </c>
      <c r="AQ25" s="3249"/>
      <c r="AR25" s="3094"/>
      <c r="AS25" s="32"/>
      <c r="AT25" s="34" t="s">
        <v>3306</v>
      </c>
      <c r="AU25" s="171"/>
      <c r="AV25" s="3161"/>
      <c r="AW25" s="220" t="str">
        <f t="shared" si="12"/>
        <v>Please complete all cells in row</v>
      </c>
      <c r="AX25" s="3161"/>
      <c r="AY25" s="3125"/>
      <c r="AZ25" s="3125"/>
      <c r="BA25" s="3125"/>
      <c r="BB25" s="3125"/>
      <c r="BC25" s="3125"/>
      <c r="BD25" s="3125"/>
      <c r="BE25" s="3125"/>
      <c r="BF25" s="221">
        <f t="shared" si="13"/>
        <v>0</v>
      </c>
      <c r="BG25" s="221">
        <f t="shared" si="14"/>
        <v>0</v>
      </c>
      <c r="BH25" s="221">
        <f t="shared" si="15"/>
        <v>0</v>
      </c>
      <c r="BI25" s="221">
        <f t="shared" si="16"/>
        <v>0</v>
      </c>
      <c r="BJ25" s="221">
        <f t="shared" si="17"/>
        <v>0</v>
      </c>
      <c r="BK25" s="221">
        <f t="shared" si="18"/>
        <v>0</v>
      </c>
      <c r="BL25" s="221">
        <f t="shared" si="19"/>
        <v>0</v>
      </c>
      <c r="BM25" s="207"/>
      <c r="BN25" s="207"/>
      <c r="BO25" s="207"/>
      <c r="BP25" s="207"/>
      <c r="BQ25" s="207"/>
      <c r="BR25" s="207"/>
      <c r="BS25" s="221">
        <f t="shared" si="20"/>
        <v>0</v>
      </c>
      <c r="BT25" s="207"/>
      <c r="BU25" s="207"/>
      <c r="BV25" s="221">
        <f t="shared" si="21"/>
        <v>1</v>
      </c>
      <c r="BW25" s="221">
        <f t="shared" si="22"/>
        <v>1</v>
      </c>
      <c r="BX25" s="221">
        <f t="shared" si="23"/>
        <v>0</v>
      </c>
      <c r="BY25" s="221">
        <f t="shared" si="24"/>
        <v>0</v>
      </c>
      <c r="BZ25" s="221">
        <f xml:space="preserve"> IF( ISNUMBER(#REF! ), 0, 1 )</f>
        <v>1</v>
      </c>
      <c r="CA25" s="221">
        <f t="shared" si="25"/>
        <v>1</v>
      </c>
      <c r="CB25" s="3161"/>
      <c r="CC25" s="3125"/>
      <c r="CD25" s="3125"/>
      <c r="CE25" s="3169"/>
      <c r="CF25" s="3169"/>
      <c r="CG25" s="3169"/>
    </row>
    <row r="26" spans="1:85" s="2268" customFormat="1" ht="15.75" customHeight="1">
      <c r="A26" s="3169"/>
      <c r="B26" s="2799" t="s">
        <v>3307</v>
      </c>
      <c r="C26" s="2800" t="s">
        <v>3251</v>
      </c>
      <c r="D26" s="2822" t="s">
        <v>3252</v>
      </c>
      <c r="E26" s="2823" t="s">
        <v>3253</v>
      </c>
      <c r="F26" s="2800" t="s">
        <v>3308</v>
      </c>
      <c r="G26" s="2800" t="s">
        <v>3308</v>
      </c>
      <c r="H26" s="2823" t="s">
        <v>3283</v>
      </c>
      <c r="I26" s="2823" t="s">
        <v>1262</v>
      </c>
      <c r="J26" s="2823" t="s">
        <v>3255</v>
      </c>
      <c r="K26" s="2800" t="s">
        <v>3256</v>
      </c>
      <c r="L26" s="2800" t="s">
        <v>3257</v>
      </c>
      <c r="M26" s="3243">
        <v>364.85</v>
      </c>
      <c r="N26" s="3244">
        <v>42727</v>
      </c>
      <c r="O26" s="2802">
        <v>198.55</v>
      </c>
      <c r="P26" s="3244">
        <v>57809</v>
      </c>
      <c r="Q26" s="3245">
        <v>33.046999999999997</v>
      </c>
      <c r="R26" s="3093">
        <v>364.85</v>
      </c>
      <c r="S26" s="3093">
        <v>385.52699999999999</v>
      </c>
      <c r="T26" s="3093">
        <v>385.52699999999999</v>
      </c>
      <c r="U26" s="3217">
        <f t="shared" si="0"/>
        <v>12740.510768999999</v>
      </c>
      <c r="V26" s="2824">
        <f t="shared" si="1"/>
        <v>4.3972868217054151E-2</v>
      </c>
      <c r="W26" s="2824">
        <f t="shared" si="2"/>
        <v>5.0077972709551721E-2</v>
      </c>
      <c r="X26" s="3246"/>
      <c r="Y26" s="3247"/>
      <c r="Z26" s="3247"/>
      <c r="AA26" s="3248">
        <v>7.7380000000000004E-2</v>
      </c>
      <c r="AB26" s="3223">
        <f t="shared" si="3"/>
        <v>29.83207926</v>
      </c>
      <c r="AC26" s="3223">
        <f t="shared" si="26"/>
        <v>16.952727965116235</v>
      </c>
      <c r="AD26" s="2804"/>
      <c r="AE26" s="2804"/>
      <c r="AF26" s="3093">
        <v>5.7549542924999999</v>
      </c>
      <c r="AG26" s="3093">
        <v>400.59339516</v>
      </c>
      <c r="AH26" s="3093">
        <v>301.63200000000001</v>
      </c>
      <c r="AI26" s="2805" t="str">
        <f t="shared" si="4"/>
        <v>Y</v>
      </c>
      <c r="AJ26" s="2805" t="str">
        <f t="shared" si="5"/>
        <v>N</v>
      </c>
      <c r="AK26" s="2805" t="str">
        <f t="shared" si="6"/>
        <v>N</v>
      </c>
      <c r="AL26" s="2805" t="str">
        <f t="shared" si="7"/>
        <v>N</v>
      </c>
      <c r="AM26" s="2805" t="str">
        <f t="shared" si="8"/>
        <v>N</v>
      </c>
      <c r="AN26" s="2805" t="str">
        <f t="shared" si="9"/>
        <v>N</v>
      </c>
      <c r="AO26" s="2805" t="str">
        <f t="shared" si="10"/>
        <v>Y</v>
      </c>
      <c r="AP26" s="2805" t="str">
        <f t="shared" si="11"/>
        <v>N</v>
      </c>
      <c r="AQ26" s="3249"/>
      <c r="AR26" s="3094"/>
      <c r="AS26" s="32"/>
      <c r="AT26" s="34" t="s">
        <v>3309</v>
      </c>
      <c r="AU26" s="171"/>
      <c r="AV26" s="3161"/>
      <c r="AW26" s="220" t="str">
        <f t="shared" si="12"/>
        <v>Please complete all cells in row</v>
      </c>
      <c r="AX26" s="3161"/>
      <c r="AY26" s="3125"/>
      <c r="AZ26" s="3125"/>
      <c r="BA26" s="3125"/>
      <c r="BB26" s="3125"/>
      <c r="BC26" s="3125"/>
      <c r="BD26" s="3125"/>
      <c r="BE26" s="3125"/>
      <c r="BF26" s="221">
        <f t="shared" si="13"/>
        <v>0</v>
      </c>
      <c r="BG26" s="221">
        <f t="shared" si="14"/>
        <v>0</v>
      </c>
      <c r="BH26" s="221">
        <f t="shared" si="15"/>
        <v>0</v>
      </c>
      <c r="BI26" s="221">
        <f t="shared" si="16"/>
        <v>0</v>
      </c>
      <c r="BJ26" s="221">
        <f t="shared" si="17"/>
        <v>0</v>
      </c>
      <c r="BK26" s="221">
        <f t="shared" si="18"/>
        <v>0</v>
      </c>
      <c r="BL26" s="221">
        <f t="shared" si="19"/>
        <v>0</v>
      </c>
      <c r="BM26" s="207"/>
      <c r="BN26" s="207"/>
      <c r="BO26" s="207"/>
      <c r="BP26" s="207"/>
      <c r="BQ26" s="207"/>
      <c r="BR26" s="207"/>
      <c r="BS26" s="221">
        <f t="shared" si="20"/>
        <v>0</v>
      </c>
      <c r="BT26" s="207"/>
      <c r="BU26" s="207"/>
      <c r="BV26" s="221">
        <f t="shared" si="21"/>
        <v>1</v>
      </c>
      <c r="BW26" s="221">
        <f t="shared" si="22"/>
        <v>1</v>
      </c>
      <c r="BX26" s="221">
        <f t="shared" si="23"/>
        <v>0</v>
      </c>
      <c r="BY26" s="221">
        <f t="shared" si="24"/>
        <v>0</v>
      </c>
      <c r="BZ26" s="221">
        <f xml:space="preserve"> IF( ISNUMBER(#REF! ), 0, 1 )</f>
        <v>1</v>
      </c>
      <c r="CA26" s="221">
        <f t="shared" si="25"/>
        <v>1</v>
      </c>
      <c r="CB26" s="3161"/>
      <c r="CC26" s="3125"/>
      <c r="CD26" s="3125"/>
      <c r="CE26" s="3169"/>
      <c r="CF26" s="3169"/>
      <c r="CG26" s="3169"/>
    </row>
    <row r="27" spans="1:85" s="2268" customFormat="1" ht="15.75" customHeight="1">
      <c r="A27" s="3169"/>
      <c r="B27" s="2799" t="s">
        <v>3310</v>
      </c>
      <c r="C27" s="2800" t="s">
        <v>3251</v>
      </c>
      <c r="D27" s="2822" t="s">
        <v>3252</v>
      </c>
      <c r="E27" s="2823" t="s">
        <v>3253</v>
      </c>
      <c r="F27" s="2800" t="s">
        <v>3308</v>
      </c>
      <c r="G27" s="2800" t="s">
        <v>3308</v>
      </c>
      <c r="H27" s="2823" t="s">
        <v>3283</v>
      </c>
      <c r="I27" s="2823" t="s">
        <v>3283</v>
      </c>
      <c r="J27" s="2823" t="s">
        <v>3255</v>
      </c>
      <c r="K27" s="2800" t="s">
        <v>3256</v>
      </c>
      <c r="L27" s="2800" t="s">
        <v>3257</v>
      </c>
      <c r="M27" s="3243">
        <v>35.149999999999977</v>
      </c>
      <c r="N27" s="3244">
        <v>42727</v>
      </c>
      <c r="O27" s="2802">
        <v>198.55</v>
      </c>
      <c r="P27" s="3244">
        <v>57809</v>
      </c>
      <c r="Q27" s="3245">
        <v>33.046999999999997</v>
      </c>
      <c r="R27" s="3093">
        <v>35.149999999999977</v>
      </c>
      <c r="S27" s="3093">
        <v>14.473000000000013</v>
      </c>
      <c r="T27" s="3093">
        <v>14.473000000000013</v>
      </c>
      <c r="U27" s="3217">
        <f t="shared" si="0"/>
        <v>478.28923100000037</v>
      </c>
      <c r="V27" s="2824">
        <f t="shared" si="1"/>
        <v>4.3972868217054151E-2</v>
      </c>
      <c r="W27" s="2824">
        <f t="shared" si="2"/>
        <v>5.0077972709551721E-2</v>
      </c>
      <c r="X27" s="3246"/>
      <c r="Y27" s="3247"/>
      <c r="Z27" s="3247"/>
      <c r="AA27" s="3248">
        <v>7.7380000000000004E-2</v>
      </c>
      <c r="AB27" s="3223">
        <f t="shared" si="3"/>
        <v>1.1199207400000011</v>
      </c>
      <c r="AC27" s="3223">
        <f t="shared" si="26"/>
        <v>1.1199207400000011</v>
      </c>
      <c r="AD27" s="2804"/>
      <c r="AE27" s="2804"/>
      <c r="AF27" s="3093">
        <v>0.21604570750000018</v>
      </c>
      <c r="AG27" s="3093">
        <v>15.038604840000014</v>
      </c>
      <c r="AH27" s="3093">
        <v>11.324</v>
      </c>
      <c r="AI27" s="2805" t="str">
        <f t="shared" si="4"/>
        <v>Y</v>
      </c>
      <c r="AJ27" s="2805" t="str">
        <f t="shared" si="5"/>
        <v>N</v>
      </c>
      <c r="AK27" s="2805" t="str">
        <f t="shared" si="6"/>
        <v>N</v>
      </c>
      <c r="AL27" s="2805" t="str">
        <f t="shared" si="7"/>
        <v>N</v>
      </c>
      <c r="AM27" s="2805" t="str">
        <f t="shared" si="8"/>
        <v>Y</v>
      </c>
      <c r="AN27" s="2805" t="str">
        <f t="shared" si="9"/>
        <v>N</v>
      </c>
      <c r="AO27" s="2805" t="str">
        <f t="shared" si="10"/>
        <v>N</v>
      </c>
      <c r="AP27" s="2805" t="str">
        <f t="shared" si="11"/>
        <v>N</v>
      </c>
      <c r="AQ27" s="3249"/>
      <c r="AR27" s="3094"/>
      <c r="AS27" s="32"/>
      <c r="AT27" s="34" t="s">
        <v>3311</v>
      </c>
      <c r="AU27" s="171"/>
      <c r="AV27" s="3161"/>
      <c r="AW27" s="220" t="str">
        <f t="shared" si="12"/>
        <v>Please complete all cells in row</v>
      </c>
      <c r="AX27" s="3161"/>
      <c r="AY27" s="3125"/>
      <c r="AZ27" s="3125"/>
      <c r="BA27" s="3125"/>
      <c r="BB27" s="3125"/>
      <c r="BC27" s="3125"/>
      <c r="BD27" s="3125"/>
      <c r="BE27" s="3125"/>
      <c r="BF27" s="221">
        <f t="shared" si="13"/>
        <v>0</v>
      </c>
      <c r="BG27" s="221">
        <f t="shared" si="14"/>
        <v>0</v>
      </c>
      <c r="BH27" s="221">
        <f t="shared" si="15"/>
        <v>0</v>
      </c>
      <c r="BI27" s="221">
        <f t="shared" si="16"/>
        <v>0</v>
      </c>
      <c r="BJ27" s="221">
        <f t="shared" si="17"/>
        <v>0</v>
      </c>
      <c r="BK27" s="221">
        <f t="shared" si="18"/>
        <v>0</v>
      </c>
      <c r="BL27" s="221">
        <f t="shared" si="19"/>
        <v>0</v>
      </c>
      <c r="BM27" s="207"/>
      <c r="BN27" s="207"/>
      <c r="BO27" s="207"/>
      <c r="BP27" s="207"/>
      <c r="BQ27" s="207"/>
      <c r="BR27" s="207"/>
      <c r="BS27" s="221">
        <f t="shared" si="20"/>
        <v>0</v>
      </c>
      <c r="BT27" s="207"/>
      <c r="BU27" s="207"/>
      <c r="BV27" s="221">
        <f t="shared" si="21"/>
        <v>1</v>
      </c>
      <c r="BW27" s="221">
        <f t="shared" si="22"/>
        <v>1</v>
      </c>
      <c r="BX27" s="221">
        <f t="shared" si="23"/>
        <v>0</v>
      </c>
      <c r="BY27" s="221">
        <f t="shared" si="24"/>
        <v>0</v>
      </c>
      <c r="BZ27" s="221">
        <f xml:space="preserve"> IF( ISNUMBER(#REF! ), 0, 1 )</f>
        <v>1</v>
      </c>
      <c r="CA27" s="221">
        <f t="shared" si="25"/>
        <v>1</v>
      </c>
      <c r="CB27" s="3161"/>
      <c r="CC27" s="3125"/>
      <c r="CD27" s="3125"/>
      <c r="CE27" s="3169"/>
      <c r="CF27" s="3169"/>
      <c r="CG27" s="3169"/>
    </row>
    <row r="28" spans="1:85" s="2268" customFormat="1" ht="15.75" customHeight="1">
      <c r="A28" s="3169"/>
      <c r="B28" s="2799" t="s">
        <v>3312</v>
      </c>
      <c r="C28" s="2800" t="s">
        <v>3251</v>
      </c>
      <c r="D28" s="2822" t="s">
        <v>3252</v>
      </c>
      <c r="E28" s="2823" t="s">
        <v>3253</v>
      </c>
      <c r="F28" s="2800" t="s">
        <v>3313</v>
      </c>
      <c r="G28" s="2800" t="s">
        <v>3313</v>
      </c>
      <c r="H28" s="2823" t="s">
        <v>3283</v>
      </c>
      <c r="I28" s="2823" t="s">
        <v>1262</v>
      </c>
      <c r="J28" s="2823" t="s">
        <v>3255</v>
      </c>
      <c r="K28" s="2800" t="s">
        <v>3256</v>
      </c>
      <c r="L28" s="2800" t="s">
        <v>3257</v>
      </c>
      <c r="M28" s="3243">
        <v>250</v>
      </c>
      <c r="N28" s="3244">
        <v>42759</v>
      </c>
      <c r="O28" s="2802">
        <v>99.245000000000005</v>
      </c>
      <c r="P28" s="3244">
        <v>48237</v>
      </c>
      <c r="Q28" s="3245">
        <v>6.8220000000000001</v>
      </c>
      <c r="R28" s="3093">
        <v>250</v>
      </c>
      <c r="S28" s="3093">
        <v>250</v>
      </c>
      <c r="T28" s="3093">
        <v>250</v>
      </c>
      <c r="U28" s="3217">
        <f t="shared" si="0"/>
        <v>1705.5</v>
      </c>
      <c r="V28" s="2824">
        <f t="shared" si="1"/>
        <v>-5.5717054263565435E-3</v>
      </c>
      <c r="W28" s="2824">
        <f t="shared" si="2"/>
        <v>2.436647173489348E-4</v>
      </c>
      <c r="X28" s="3246"/>
      <c r="Y28" s="3247"/>
      <c r="Z28" s="3247"/>
      <c r="AA28" s="3248">
        <v>2.6249999999999999E-2</v>
      </c>
      <c r="AB28" s="3223">
        <f t="shared" si="3"/>
        <v>6.5625</v>
      </c>
      <c r="AC28" s="3223">
        <f t="shared" si="26"/>
        <v>-1.3929263565891359</v>
      </c>
      <c r="AD28" s="2804"/>
      <c r="AE28" s="2804"/>
      <c r="AF28" s="3093">
        <v>1.034</v>
      </c>
      <c r="AG28" s="3093">
        <v>248.48400000000001</v>
      </c>
      <c r="AH28" s="3093">
        <v>182.39</v>
      </c>
      <c r="AI28" s="2805" t="str">
        <f t="shared" si="4"/>
        <v>Y</v>
      </c>
      <c r="AJ28" s="2805" t="str">
        <f t="shared" si="5"/>
        <v>N</v>
      </c>
      <c r="AK28" s="2805" t="str">
        <f t="shared" si="6"/>
        <v>N</v>
      </c>
      <c r="AL28" s="2805" t="str">
        <f t="shared" si="7"/>
        <v>N</v>
      </c>
      <c r="AM28" s="2805" t="str">
        <f t="shared" si="8"/>
        <v>N</v>
      </c>
      <c r="AN28" s="2805" t="str">
        <f t="shared" si="9"/>
        <v>N</v>
      </c>
      <c r="AO28" s="2805" t="str">
        <f t="shared" si="10"/>
        <v>Y</v>
      </c>
      <c r="AP28" s="2805" t="str">
        <f t="shared" si="11"/>
        <v>N</v>
      </c>
      <c r="AQ28" s="3249"/>
      <c r="AR28" s="3094"/>
      <c r="AS28" s="32"/>
      <c r="AT28" s="34" t="s">
        <v>3314</v>
      </c>
      <c r="AU28" s="171"/>
      <c r="AV28" s="3161"/>
      <c r="AW28" s="220" t="str">
        <f t="shared" si="12"/>
        <v>Please complete all cells in row</v>
      </c>
      <c r="AX28" s="3161"/>
      <c r="AY28" s="3125"/>
      <c r="AZ28" s="3125"/>
      <c r="BA28" s="3125"/>
      <c r="BB28" s="3125"/>
      <c r="BC28" s="3125"/>
      <c r="BD28" s="3125"/>
      <c r="BE28" s="3125"/>
      <c r="BF28" s="221">
        <f t="shared" si="13"/>
        <v>0</v>
      </c>
      <c r="BG28" s="221">
        <f t="shared" si="14"/>
        <v>0</v>
      </c>
      <c r="BH28" s="221">
        <f t="shared" si="15"/>
        <v>0</v>
      </c>
      <c r="BI28" s="221">
        <f t="shared" si="16"/>
        <v>0</v>
      </c>
      <c r="BJ28" s="221">
        <f t="shared" si="17"/>
        <v>0</v>
      </c>
      <c r="BK28" s="221">
        <f t="shared" si="18"/>
        <v>0</v>
      </c>
      <c r="BL28" s="221">
        <f t="shared" si="19"/>
        <v>0</v>
      </c>
      <c r="BM28" s="207"/>
      <c r="BN28" s="207"/>
      <c r="BO28" s="207"/>
      <c r="BP28" s="207"/>
      <c r="BQ28" s="207"/>
      <c r="BR28" s="207"/>
      <c r="BS28" s="221">
        <f t="shared" si="20"/>
        <v>0</v>
      </c>
      <c r="BT28" s="207"/>
      <c r="BU28" s="207"/>
      <c r="BV28" s="221">
        <f t="shared" si="21"/>
        <v>1</v>
      </c>
      <c r="BW28" s="221">
        <f t="shared" si="22"/>
        <v>1</v>
      </c>
      <c r="BX28" s="221">
        <f t="shared" si="23"/>
        <v>0</v>
      </c>
      <c r="BY28" s="221">
        <f t="shared" si="24"/>
        <v>0</v>
      </c>
      <c r="BZ28" s="221">
        <f xml:space="preserve"> IF( ISNUMBER(#REF! ), 0, 1 )</f>
        <v>1</v>
      </c>
      <c r="CA28" s="221">
        <f t="shared" si="25"/>
        <v>1</v>
      </c>
      <c r="CB28" s="3161"/>
      <c r="CC28" s="3125"/>
      <c r="CD28" s="3125"/>
      <c r="CE28" s="3169"/>
      <c r="CF28" s="3169"/>
      <c r="CG28" s="3169"/>
    </row>
    <row r="29" spans="1:85" s="2268" customFormat="1" ht="15.75" customHeight="1">
      <c r="A29" s="3169"/>
      <c r="B29" s="2799" t="s">
        <v>3315</v>
      </c>
      <c r="C29" s="2800" t="s">
        <v>3251</v>
      </c>
      <c r="D29" s="2822" t="s">
        <v>3252</v>
      </c>
      <c r="E29" s="2823" t="s">
        <v>3253</v>
      </c>
      <c r="F29" s="2800" t="s">
        <v>3316</v>
      </c>
      <c r="G29" s="2800" t="s">
        <v>3316</v>
      </c>
      <c r="H29" s="2823" t="s">
        <v>3283</v>
      </c>
      <c r="I29" s="2823" t="s">
        <v>3283</v>
      </c>
      <c r="J29" s="2823" t="s">
        <v>3255</v>
      </c>
      <c r="K29" s="2800" t="s">
        <v>3317</v>
      </c>
      <c r="L29" s="2800" t="s">
        <v>3257</v>
      </c>
      <c r="M29" s="3243">
        <v>250</v>
      </c>
      <c r="N29" s="3244">
        <v>42858</v>
      </c>
      <c r="O29" s="2802">
        <v>99.036000000000001</v>
      </c>
      <c r="P29" s="3244">
        <v>46510</v>
      </c>
      <c r="Q29" s="3245">
        <v>2.09</v>
      </c>
      <c r="R29" s="3093">
        <v>250</v>
      </c>
      <c r="S29" s="3093">
        <v>250</v>
      </c>
      <c r="T29" s="3093">
        <v>250</v>
      </c>
      <c r="U29" s="3217">
        <f t="shared" si="0"/>
        <v>522.5</v>
      </c>
      <c r="V29" s="2824">
        <f t="shared" si="1"/>
        <v>-3.1492248062015005E-3</v>
      </c>
      <c r="W29" s="2824">
        <f t="shared" si="2"/>
        <v>2.6803118908382828E-3</v>
      </c>
      <c r="X29" s="3246"/>
      <c r="Y29" s="3247"/>
      <c r="Z29" s="3247"/>
      <c r="AA29" s="3248">
        <v>2.8750000000000001E-2</v>
      </c>
      <c r="AB29" s="3223">
        <f t="shared" si="3"/>
        <v>7.1875</v>
      </c>
      <c r="AC29" s="3223">
        <f t="shared" si="26"/>
        <v>7.1875</v>
      </c>
      <c r="AD29" s="2804"/>
      <c r="AE29" s="2804"/>
      <c r="AF29" s="3093">
        <v>1.284</v>
      </c>
      <c r="AG29" s="3093">
        <v>249.13900000000001</v>
      </c>
      <c r="AH29" s="3093">
        <v>35.953000000000003</v>
      </c>
      <c r="AI29" s="2805" t="str">
        <f t="shared" si="4"/>
        <v>Y</v>
      </c>
      <c r="AJ29" s="2805" t="str">
        <f t="shared" si="5"/>
        <v>N</v>
      </c>
      <c r="AK29" s="2805" t="str">
        <f t="shared" si="6"/>
        <v>N</v>
      </c>
      <c r="AL29" s="2805" t="str">
        <f t="shared" si="7"/>
        <v>N</v>
      </c>
      <c r="AM29" s="2805" t="str">
        <f t="shared" si="8"/>
        <v>Y</v>
      </c>
      <c r="AN29" s="2805" t="str">
        <f t="shared" si="9"/>
        <v>N</v>
      </c>
      <c r="AO29" s="2805" t="str">
        <f t="shared" si="10"/>
        <v>N</v>
      </c>
      <c r="AP29" s="2805" t="str">
        <f t="shared" si="11"/>
        <v>N</v>
      </c>
      <c r="AQ29" s="3249"/>
      <c r="AR29" s="3094" t="s">
        <v>3318</v>
      </c>
      <c r="AS29" s="32"/>
      <c r="AT29" s="34" t="s">
        <v>3319</v>
      </c>
      <c r="AU29" s="171"/>
      <c r="AV29" s="3161"/>
      <c r="AW29" s="220" t="str">
        <f t="shared" si="12"/>
        <v>Please complete all cells in row</v>
      </c>
      <c r="AX29" s="3161"/>
      <c r="AY29" s="3125"/>
      <c r="AZ29" s="3125"/>
      <c r="BA29" s="3125"/>
      <c r="BB29" s="3125"/>
      <c r="BC29" s="3125"/>
      <c r="BD29" s="3125"/>
      <c r="BE29" s="3125"/>
      <c r="BF29" s="221">
        <f t="shared" si="13"/>
        <v>0</v>
      </c>
      <c r="BG29" s="221">
        <f t="shared" si="14"/>
        <v>0</v>
      </c>
      <c r="BH29" s="221">
        <f t="shared" si="15"/>
        <v>0</v>
      </c>
      <c r="BI29" s="221">
        <f t="shared" si="16"/>
        <v>0</v>
      </c>
      <c r="BJ29" s="221">
        <f t="shared" si="17"/>
        <v>0</v>
      </c>
      <c r="BK29" s="221">
        <f t="shared" si="18"/>
        <v>0</v>
      </c>
      <c r="BL29" s="221">
        <f t="shared" si="19"/>
        <v>0</v>
      </c>
      <c r="BM29" s="207"/>
      <c r="BN29" s="207"/>
      <c r="BO29" s="207"/>
      <c r="BP29" s="207"/>
      <c r="BQ29" s="207"/>
      <c r="BR29" s="207"/>
      <c r="BS29" s="221">
        <f t="shared" si="20"/>
        <v>0</v>
      </c>
      <c r="BT29" s="207"/>
      <c r="BU29" s="207"/>
      <c r="BV29" s="221">
        <f t="shared" si="21"/>
        <v>1</v>
      </c>
      <c r="BW29" s="221">
        <f t="shared" si="22"/>
        <v>1</v>
      </c>
      <c r="BX29" s="221">
        <f t="shared" si="23"/>
        <v>0</v>
      </c>
      <c r="BY29" s="221">
        <f t="shared" si="24"/>
        <v>0</v>
      </c>
      <c r="BZ29" s="221">
        <f xml:space="preserve"> IF( ISNUMBER(#REF! ), 0, 1 )</f>
        <v>1</v>
      </c>
      <c r="CA29" s="221">
        <f t="shared" si="25"/>
        <v>1</v>
      </c>
      <c r="CB29" s="3161"/>
      <c r="CC29" s="3125"/>
      <c r="CD29" s="3125"/>
      <c r="CE29" s="3169"/>
      <c r="CF29" s="3169"/>
      <c r="CG29" s="3169"/>
    </row>
    <row r="30" spans="1:85" s="2268" customFormat="1" ht="15.75" customHeight="1">
      <c r="A30" s="3169"/>
      <c r="B30" s="2799" t="s">
        <v>3320</v>
      </c>
      <c r="C30" s="2800" t="s">
        <v>3251</v>
      </c>
      <c r="D30" s="2822" t="s">
        <v>3252</v>
      </c>
      <c r="E30" s="2823" t="s">
        <v>3253</v>
      </c>
      <c r="F30" s="2800" t="s">
        <v>3321</v>
      </c>
      <c r="G30" s="2800" t="s">
        <v>3321</v>
      </c>
      <c r="H30" s="2823" t="s">
        <v>3283</v>
      </c>
      <c r="I30" s="2823" t="s">
        <v>1262</v>
      </c>
      <c r="J30" s="2823" t="s">
        <v>3255</v>
      </c>
      <c r="K30" s="2800" t="s">
        <v>3256</v>
      </c>
      <c r="L30" s="2800" t="s">
        <v>3322</v>
      </c>
      <c r="M30" s="3243">
        <v>12250.13</v>
      </c>
      <c r="N30" s="3244">
        <v>39680</v>
      </c>
      <c r="O30" s="2802">
        <v>100</v>
      </c>
      <c r="P30" s="3244">
        <v>50637</v>
      </c>
      <c r="Q30" s="3245">
        <v>13.397</v>
      </c>
      <c r="R30" s="3093">
        <v>94.050999999999988</v>
      </c>
      <c r="S30" s="3093">
        <v>94.050999999999988</v>
      </c>
      <c r="T30" s="3093">
        <v>94.050999999999988</v>
      </c>
      <c r="U30" s="3217">
        <f t="shared" si="0"/>
        <v>1260.0012469999999</v>
      </c>
      <c r="V30" s="2824">
        <f t="shared" si="1"/>
        <v>3.273740310077522E-2</v>
      </c>
      <c r="W30" s="2824">
        <f t="shared" si="2"/>
        <v>3.8776803118908409E-2</v>
      </c>
      <c r="X30" s="3246"/>
      <c r="Y30" s="3247"/>
      <c r="Z30" s="3247"/>
      <c r="AA30" s="3248">
        <v>6.5784999999999996E-2</v>
      </c>
      <c r="AB30" s="3223">
        <f t="shared" si="3"/>
        <v>6.1871450349999986</v>
      </c>
      <c r="AC30" s="3223">
        <f t="shared" si="26"/>
        <v>3.0789854990310097</v>
      </c>
      <c r="AD30" s="2804"/>
      <c r="AE30" s="2804"/>
      <c r="AF30" s="3093">
        <v>0</v>
      </c>
      <c r="AG30" s="3093">
        <v>94.050999999999988</v>
      </c>
      <c r="AH30" s="3093">
        <v>82.589741948067342</v>
      </c>
      <c r="AI30" s="2805" t="str">
        <f t="shared" si="4"/>
        <v>Y</v>
      </c>
      <c r="AJ30" s="2805" t="str">
        <f t="shared" si="5"/>
        <v>N</v>
      </c>
      <c r="AK30" s="2805" t="str">
        <f t="shared" si="6"/>
        <v>N</v>
      </c>
      <c r="AL30" s="2805" t="str">
        <f t="shared" si="7"/>
        <v>N</v>
      </c>
      <c r="AM30" s="2805" t="str">
        <f t="shared" si="8"/>
        <v>N</v>
      </c>
      <c r="AN30" s="2805" t="str">
        <f t="shared" si="9"/>
        <v>N</v>
      </c>
      <c r="AO30" s="2805" t="str">
        <f t="shared" si="10"/>
        <v>Y</v>
      </c>
      <c r="AP30" s="2805" t="str">
        <f t="shared" si="11"/>
        <v>N</v>
      </c>
      <c r="AQ30" s="3249"/>
      <c r="AR30" s="3094" t="s">
        <v>3323</v>
      </c>
      <c r="AS30" s="32"/>
      <c r="AT30" s="34" t="s">
        <v>3324</v>
      </c>
      <c r="AU30" s="171"/>
      <c r="AV30" s="3161"/>
      <c r="AW30" s="220" t="str">
        <f t="shared" si="12"/>
        <v>Please complete all cells in row</v>
      </c>
      <c r="AX30" s="3161"/>
      <c r="AY30" s="3125"/>
      <c r="AZ30" s="3125"/>
      <c r="BA30" s="3125"/>
      <c r="BB30" s="3125"/>
      <c r="BC30" s="3125"/>
      <c r="BD30" s="3125"/>
      <c r="BE30" s="3125"/>
      <c r="BF30" s="221">
        <f t="shared" si="13"/>
        <v>0</v>
      </c>
      <c r="BG30" s="221">
        <f t="shared" si="14"/>
        <v>0</v>
      </c>
      <c r="BH30" s="221">
        <f t="shared" si="15"/>
        <v>0</v>
      </c>
      <c r="BI30" s="221">
        <f t="shared" si="16"/>
        <v>0</v>
      </c>
      <c r="BJ30" s="221">
        <f t="shared" si="17"/>
        <v>0</v>
      </c>
      <c r="BK30" s="221">
        <f t="shared" si="18"/>
        <v>0</v>
      </c>
      <c r="BL30" s="221">
        <f t="shared" si="19"/>
        <v>0</v>
      </c>
      <c r="BM30" s="207"/>
      <c r="BN30" s="207"/>
      <c r="BO30" s="207"/>
      <c r="BP30" s="207"/>
      <c r="BQ30" s="207"/>
      <c r="BR30" s="207"/>
      <c r="BS30" s="221">
        <f t="shared" si="20"/>
        <v>0</v>
      </c>
      <c r="BT30" s="207"/>
      <c r="BU30" s="207"/>
      <c r="BV30" s="221">
        <f t="shared" si="21"/>
        <v>1</v>
      </c>
      <c r="BW30" s="221">
        <f t="shared" si="22"/>
        <v>1</v>
      </c>
      <c r="BX30" s="221">
        <f t="shared" si="23"/>
        <v>0</v>
      </c>
      <c r="BY30" s="221">
        <f t="shared" si="24"/>
        <v>0</v>
      </c>
      <c r="BZ30" s="221">
        <f xml:space="preserve"> IF( ISNUMBER(#REF! ), 0, 1 )</f>
        <v>1</v>
      </c>
      <c r="CA30" s="221">
        <f t="shared" si="25"/>
        <v>1</v>
      </c>
      <c r="CB30" s="3161"/>
      <c r="CC30" s="3125"/>
      <c r="CD30" s="3125"/>
      <c r="CE30" s="3169"/>
      <c r="CF30" s="3169"/>
      <c r="CG30" s="3169"/>
    </row>
    <row r="31" spans="1:85" s="2268" customFormat="1" ht="15.75" customHeight="1">
      <c r="A31" s="3169"/>
      <c r="B31" s="2799" t="s">
        <v>3325</v>
      </c>
      <c r="C31" s="2800" t="s">
        <v>3251</v>
      </c>
      <c r="D31" s="2822" t="s">
        <v>3252</v>
      </c>
      <c r="E31" s="2823" t="s">
        <v>3253</v>
      </c>
      <c r="F31" s="2800" t="s">
        <v>3321</v>
      </c>
      <c r="G31" s="2800" t="s">
        <v>3321</v>
      </c>
      <c r="H31" s="2823" t="s">
        <v>3283</v>
      </c>
      <c r="I31" s="2823" t="s">
        <v>3283</v>
      </c>
      <c r="J31" s="2823" t="s">
        <v>3255</v>
      </c>
      <c r="K31" s="2800" t="s">
        <v>3256</v>
      </c>
      <c r="L31" s="2800" t="s">
        <v>3322</v>
      </c>
      <c r="M31" s="3243">
        <v>7749.87</v>
      </c>
      <c r="N31" s="3244">
        <v>39680</v>
      </c>
      <c r="O31" s="2802">
        <v>100</v>
      </c>
      <c r="P31" s="3244">
        <v>50637</v>
      </c>
      <c r="Q31" s="3245">
        <v>13.397</v>
      </c>
      <c r="R31" s="3093">
        <v>59.5</v>
      </c>
      <c r="S31" s="3093">
        <v>59.5</v>
      </c>
      <c r="T31" s="3093">
        <v>59.5</v>
      </c>
      <c r="U31" s="3217">
        <f t="shared" si="0"/>
        <v>797.12149999999997</v>
      </c>
      <c r="V31" s="2824">
        <f t="shared" si="1"/>
        <v>3.273740310077522E-2</v>
      </c>
      <c r="W31" s="2824">
        <f t="shared" si="2"/>
        <v>3.8776803118908409E-2</v>
      </c>
      <c r="X31" s="3246"/>
      <c r="Y31" s="3247"/>
      <c r="Z31" s="3247"/>
      <c r="AA31" s="3248">
        <v>6.5784999999999996E-2</v>
      </c>
      <c r="AB31" s="3223">
        <f t="shared" si="3"/>
        <v>3.9142074999999998</v>
      </c>
      <c r="AC31" s="3223">
        <f t="shared" si="26"/>
        <v>3.9142074999999998</v>
      </c>
      <c r="AD31" s="2804"/>
      <c r="AE31" s="2804"/>
      <c r="AF31" s="3093">
        <v>0</v>
      </c>
      <c r="AG31" s="3093">
        <v>59.5</v>
      </c>
      <c r="AH31" s="3093">
        <v>52.249258051932649</v>
      </c>
      <c r="AI31" s="2805" t="str">
        <f t="shared" si="4"/>
        <v>Y</v>
      </c>
      <c r="AJ31" s="2805" t="str">
        <f t="shared" si="5"/>
        <v>N</v>
      </c>
      <c r="AK31" s="2805" t="str">
        <f t="shared" si="6"/>
        <v>N</v>
      </c>
      <c r="AL31" s="2805" t="str">
        <f t="shared" si="7"/>
        <v>N</v>
      </c>
      <c r="AM31" s="2805" t="str">
        <f t="shared" si="8"/>
        <v>Y</v>
      </c>
      <c r="AN31" s="2805" t="str">
        <f t="shared" si="9"/>
        <v>N</v>
      </c>
      <c r="AO31" s="2805" t="str">
        <f t="shared" si="10"/>
        <v>N</v>
      </c>
      <c r="AP31" s="2805" t="str">
        <f t="shared" si="11"/>
        <v>N</v>
      </c>
      <c r="AQ31" s="3249"/>
      <c r="AR31" s="3094" t="s">
        <v>3323</v>
      </c>
      <c r="AS31" s="32"/>
      <c r="AT31" s="34" t="s">
        <v>3326</v>
      </c>
      <c r="AU31" s="171"/>
      <c r="AV31" s="3161"/>
      <c r="AW31" s="220" t="str">
        <f t="shared" si="12"/>
        <v>Please complete all cells in row</v>
      </c>
      <c r="AX31" s="3161"/>
      <c r="AY31" s="3125"/>
      <c r="AZ31" s="3125"/>
      <c r="BA31" s="3125"/>
      <c r="BB31" s="3125"/>
      <c r="BC31" s="3125"/>
      <c r="BD31" s="3125"/>
      <c r="BE31" s="3125"/>
      <c r="BF31" s="221">
        <f t="shared" si="13"/>
        <v>0</v>
      </c>
      <c r="BG31" s="221">
        <f t="shared" si="14"/>
        <v>0</v>
      </c>
      <c r="BH31" s="221">
        <f t="shared" si="15"/>
        <v>0</v>
      </c>
      <c r="BI31" s="221">
        <f t="shared" si="16"/>
        <v>0</v>
      </c>
      <c r="BJ31" s="221">
        <f t="shared" si="17"/>
        <v>0</v>
      </c>
      <c r="BK31" s="221">
        <f t="shared" si="18"/>
        <v>0</v>
      </c>
      <c r="BL31" s="221">
        <f t="shared" si="19"/>
        <v>0</v>
      </c>
      <c r="BM31" s="207"/>
      <c r="BN31" s="207"/>
      <c r="BO31" s="207"/>
      <c r="BP31" s="207"/>
      <c r="BQ31" s="207"/>
      <c r="BR31" s="207"/>
      <c r="BS31" s="221">
        <f t="shared" si="20"/>
        <v>0</v>
      </c>
      <c r="BT31" s="207"/>
      <c r="BU31" s="207"/>
      <c r="BV31" s="221">
        <f t="shared" si="21"/>
        <v>1</v>
      </c>
      <c r="BW31" s="221">
        <f t="shared" si="22"/>
        <v>1</v>
      </c>
      <c r="BX31" s="221">
        <f t="shared" si="23"/>
        <v>0</v>
      </c>
      <c r="BY31" s="221">
        <f t="shared" si="24"/>
        <v>0</v>
      </c>
      <c r="BZ31" s="221">
        <f xml:space="preserve"> IF( ISNUMBER(#REF! ), 0, 1 )</f>
        <v>1</v>
      </c>
      <c r="CA31" s="221">
        <f t="shared" si="25"/>
        <v>1</v>
      </c>
      <c r="CB31" s="3161"/>
      <c r="CC31" s="3125"/>
      <c r="CD31" s="3125"/>
      <c r="CE31" s="3169"/>
      <c r="CF31" s="3169"/>
      <c r="CG31" s="3169"/>
    </row>
    <row r="32" spans="1:85" s="2268" customFormat="1" ht="15.75" customHeight="1">
      <c r="A32" s="3169"/>
      <c r="B32" s="2799" t="s">
        <v>3327</v>
      </c>
      <c r="C32" s="2800" t="s">
        <v>3251</v>
      </c>
      <c r="D32" s="2822" t="s">
        <v>3328</v>
      </c>
      <c r="E32" s="2823" t="s">
        <v>3253</v>
      </c>
      <c r="F32" s="2800" t="s">
        <v>3329</v>
      </c>
      <c r="G32" s="2800" t="s">
        <v>3329</v>
      </c>
      <c r="H32" s="2823" t="s">
        <v>3283</v>
      </c>
      <c r="I32" s="2823" t="s">
        <v>3283</v>
      </c>
      <c r="J32" s="2823" t="s">
        <v>3255</v>
      </c>
      <c r="K32" s="2800"/>
      <c r="L32" s="2800" t="s">
        <v>3330</v>
      </c>
      <c r="M32" s="3243">
        <v>250</v>
      </c>
      <c r="N32" s="3244">
        <v>40966</v>
      </c>
      <c r="O32" s="2802">
        <v>100</v>
      </c>
      <c r="P32" s="3244">
        <v>46447</v>
      </c>
      <c r="Q32" s="3245">
        <v>1.9179999999999999</v>
      </c>
      <c r="R32" s="3093">
        <v>160.97900000000001</v>
      </c>
      <c r="S32" s="3093">
        <v>160.97900000000001</v>
      </c>
      <c r="T32" s="3093">
        <v>160.97900000000001</v>
      </c>
      <c r="U32" s="3217">
        <f t="shared" si="0"/>
        <v>308.757722</v>
      </c>
      <c r="V32" s="2824">
        <f t="shared" si="1"/>
        <v>1.292635659035124E-2</v>
      </c>
      <c r="W32" s="2824">
        <f t="shared" si="2"/>
        <v>1.8849902535324148E-2</v>
      </c>
      <c r="X32" s="3246"/>
      <c r="Y32" s="3247"/>
      <c r="Z32" s="3247"/>
      <c r="AA32" s="3248">
        <v>4.53400000012424E-2</v>
      </c>
      <c r="AB32" s="3223">
        <f t="shared" si="3"/>
        <v>7.2987878602000009</v>
      </c>
      <c r="AC32" s="3223">
        <f t="shared" si="26"/>
        <v>7.2987878602000009</v>
      </c>
      <c r="AD32" s="2804"/>
      <c r="AE32" s="2804"/>
      <c r="AF32" s="3093">
        <v>0</v>
      </c>
      <c r="AG32" s="3093">
        <v>160.97900000000001</v>
      </c>
      <c r="AH32" s="3093">
        <v>113.351</v>
      </c>
      <c r="AI32" s="2805" t="str">
        <f t="shared" si="4"/>
        <v>Y</v>
      </c>
      <c r="AJ32" s="2805" t="str">
        <f t="shared" si="5"/>
        <v>N</v>
      </c>
      <c r="AK32" s="2805" t="str">
        <f t="shared" si="6"/>
        <v>N</v>
      </c>
      <c r="AL32" s="2805" t="str">
        <f t="shared" si="7"/>
        <v>N</v>
      </c>
      <c r="AM32" s="2805" t="str">
        <f t="shared" si="8"/>
        <v>Y</v>
      </c>
      <c r="AN32" s="2805" t="str">
        <f t="shared" si="9"/>
        <v>N</v>
      </c>
      <c r="AO32" s="2805" t="str">
        <f t="shared" si="10"/>
        <v>N</v>
      </c>
      <c r="AP32" s="2805" t="str">
        <f t="shared" si="11"/>
        <v>N</v>
      </c>
      <c r="AQ32" s="3249"/>
      <c r="AR32" s="3094" t="s">
        <v>3331</v>
      </c>
      <c r="AS32" s="32"/>
      <c r="AT32" s="34" t="s">
        <v>3332</v>
      </c>
      <c r="AU32" s="171"/>
      <c r="AV32" s="3161"/>
      <c r="AW32" s="220" t="str">
        <f t="shared" si="12"/>
        <v>Please complete all cells in row</v>
      </c>
      <c r="AX32" s="3161"/>
      <c r="AY32" s="3125"/>
      <c r="AZ32" s="3125"/>
      <c r="BA32" s="3125"/>
      <c r="BB32" s="3125"/>
      <c r="BC32" s="3125"/>
      <c r="BD32" s="3125"/>
      <c r="BE32" s="3125"/>
      <c r="BF32" s="221">
        <f t="shared" si="13"/>
        <v>0</v>
      </c>
      <c r="BG32" s="221">
        <f t="shared" si="14"/>
        <v>0</v>
      </c>
      <c r="BH32" s="221">
        <f t="shared" si="15"/>
        <v>0</v>
      </c>
      <c r="BI32" s="221">
        <f t="shared" si="16"/>
        <v>0</v>
      </c>
      <c r="BJ32" s="221">
        <f t="shared" si="17"/>
        <v>0</v>
      </c>
      <c r="BK32" s="221">
        <f t="shared" si="18"/>
        <v>0</v>
      </c>
      <c r="BL32" s="221">
        <f t="shared" si="19"/>
        <v>0</v>
      </c>
      <c r="BM32" s="207"/>
      <c r="BN32" s="207"/>
      <c r="BO32" s="207"/>
      <c r="BP32" s="207"/>
      <c r="BQ32" s="207"/>
      <c r="BR32" s="207"/>
      <c r="BS32" s="221">
        <f t="shared" si="20"/>
        <v>0</v>
      </c>
      <c r="BT32" s="207"/>
      <c r="BU32" s="207"/>
      <c r="BV32" s="221">
        <f t="shared" si="21"/>
        <v>1</v>
      </c>
      <c r="BW32" s="221">
        <f t="shared" si="22"/>
        <v>1</v>
      </c>
      <c r="BX32" s="221">
        <f t="shared" si="23"/>
        <v>0</v>
      </c>
      <c r="BY32" s="221">
        <f t="shared" si="24"/>
        <v>0</v>
      </c>
      <c r="BZ32" s="221">
        <f xml:space="preserve"> IF( ISNUMBER(#REF! ), 0, 1 )</f>
        <v>1</v>
      </c>
      <c r="CA32" s="221">
        <f t="shared" si="25"/>
        <v>1</v>
      </c>
      <c r="CB32" s="3161"/>
      <c r="CC32" s="3125"/>
      <c r="CD32" s="3125"/>
      <c r="CE32" s="3169"/>
      <c r="CF32" s="3169"/>
      <c r="CG32" s="3169"/>
    </row>
    <row r="33" spans="1:85" s="2268" customFormat="1" ht="15.75" customHeight="1">
      <c r="A33" s="3169"/>
      <c r="B33" s="2799" t="s">
        <v>3333</v>
      </c>
      <c r="C33" s="2800" t="s">
        <v>3251</v>
      </c>
      <c r="D33" s="2822" t="s">
        <v>3252</v>
      </c>
      <c r="E33" s="2823" t="s">
        <v>3253</v>
      </c>
      <c r="F33" s="2800" t="s">
        <v>3334</v>
      </c>
      <c r="G33" s="2800" t="s">
        <v>3334</v>
      </c>
      <c r="H33" s="2823" t="s">
        <v>3283</v>
      </c>
      <c r="I33" s="2823" t="s">
        <v>3283</v>
      </c>
      <c r="J33" s="2823" t="s">
        <v>3255</v>
      </c>
      <c r="K33" s="2800" t="s">
        <v>3256</v>
      </c>
      <c r="L33" s="2800" t="s">
        <v>3257</v>
      </c>
      <c r="M33" s="3243">
        <v>250</v>
      </c>
      <c r="N33" s="3244">
        <v>36115</v>
      </c>
      <c r="O33" s="2802">
        <v>99.433999999999997</v>
      </c>
      <c r="P33" s="3244">
        <v>47073</v>
      </c>
      <c r="Q33" s="3245">
        <v>3.633</v>
      </c>
      <c r="R33" s="3093">
        <v>250</v>
      </c>
      <c r="S33" s="3093">
        <v>250</v>
      </c>
      <c r="T33" s="3093">
        <v>250</v>
      </c>
      <c r="U33" s="3217">
        <f t="shared" si="0"/>
        <v>908.25</v>
      </c>
      <c r="V33" s="2824">
        <f t="shared" si="1"/>
        <v>3.43992248062015E-2</v>
      </c>
      <c r="W33" s="2824">
        <f t="shared" si="2"/>
        <v>4.0448343079921845E-2</v>
      </c>
      <c r="X33" s="3246"/>
      <c r="Y33" s="3247"/>
      <c r="Z33" s="3247"/>
      <c r="AA33" s="3248">
        <v>6.7500000000000004E-2</v>
      </c>
      <c r="AB33" s="3223">
        <f t="shared" si="3"/>
        <v>16.875</v>
      </c>
      <c r="AC33" s="3223">
        <f t="shared" si="26"/>
        <v>16.875</v>
      </c>
      <c r="AD33" s="2804"/>
      <c r="AE33" s="2804"/>
      <c r="AF33" s="3093">
        <v>1.915151515151515</v>
      </c>
      <c r="AG33" s="3093">
        <v>249.04545454545453</v>
      </c>
      <c r="AH33" s="3093">
        <v>188.14</v>
      </c>
      <c r="AI33" s="2805" t="str">
        <f t="shared" si="4"/>
        <v>Y</v>
      </c>
      <c r="AJ33" s="2805" t="str">
        <f t="shared" si="5"/>
        <v>N</v>
      </c>
      <c r="AK33" s="2805" t="str">
        <f t="shared" si="6"/>
        <v>N</v>
      </c>
      <c r="AL33" s="2805" t="str">
        <f t="shared" si="7"/>
        <v>N</v>
      </c>
      <c r="AM33" s="2805" t="str">
        <f t="shared" si="8"/>
        <v>Y</v>
      </c>
      <c r="AN33" s="2805" t="str">
        <f t="shared" si="9"/>
        <v>N</v>
      </c>
      <c r="AO33" s="2805" t="str">
        <f t="shared" si="10"/>
        <v>N</v>
      </c>
      <c r="AP33" s="2805" t="str">
        <f t="shared" si="11"/>
        <v>N</v>
      </c>
      <c r="AQ33" s="3249"/>
      <c r="AR33" s="3094"/>
      <c r="AS33" s="32"/>
      <c r="AT33" s="34" t="s">
        <v>3335</v>
      </c>
      <c r="AU33" s="171"/>
      <c r="AV33" s="3161"/>
      <c r="AW33" s="220" t="str">
        <f t="shared" si="12"/>
        <v>Please complete all cells in row</v>
      </c>
      <c r="AX33" s="3161"/>
      <c r="AY33" s="3125"/>
      <c r="AZ33" s="3125"/>
      <c r="BA33" s="3125"/>
      <c r="BB33" s="3125"/>
      <c r="BC33" s="3125"/>
      <c r="BD33" s="3125"/>
      <c r="BE33" s="3125"/>
      <c r="BF33" s="221">
        <f t="shared" si="13"/>
        <v>0</v>
      </c>
      <c r="BG33" s="221">
        <f t="shared" si="14"/>
        <v>0</v>
      </c>
      <c r="BH33" s="221">
        <f t="shared" si="15"/>
        <v>0</v>
      </c>
      <c r="BI33" s="221">
        <f t="shared" si="16"/>
        <v>0</v>
      </c>
      <c r="BJ33" s="221">
        <f t="shared" si="17"/>
        <v>0</v>
      </c>
      <c r="BK33" s="221">
        <f t="shared" si="18"/>
        <v>0</v>
      </c>
      <c r="BL33" s="221">
        <f t="shared" si="19"/>
        <v>0</v>
      </c>
      <c r="BM33" s="207"/>
      <c r="BN33" s="207"/>
      <c r="BO33" s="207"/>
      <c r="BP33" s="207"/>
      <c r="BQ33" s="207"/>
      <c r="BR33" s="207"/>
      <c r="BS33" s="221">
        <f t="shared" si="20"/>
        <v>0</v>
      </c>
      <c r="BT33" s="207"/>
      <c r="BU33" s="207"/>
      <c r="BV33" s="221">
        <f t="shared" si="21"/>
        <v>1</v>
      </c>
      <c r="BW33" s="221">
        <f t="shared" si="22"/>
        <v>1</v>
      </c>
      <c r="BX33" s="221">
        <f t="shared" si="23"/>
        <v>0</v>
      </c>
      <c r="BY33" s="221">
        <f t="shared" si="24"/>
        <v>0</v>
      </c>
      <c r="BZ33" s="221">
        <f xml:space="preserve"> IF( ISNUMBER(#REF! ), 0, 1 )</f>
        <v>1</v>
      </c>
      <c r="CA33" s="221">
        <f t="shared" si="25"/>
        <v>1</v>
      </c>
      <c r="CB33" s="3161"/>
      <c r="CC33" s="3125"/>
      <c r="CD33" s="3125"/>
      <c r="CE33" s="3169"/>
      <c r="CF33" s="3169"/>
      <c r="CG33" s="3169"/>
    </row>
    <row r="34" spans="1:85" s="2268" customFormat="1" ht="15.75" customHeight="1">
      <c r="A34" s="3169"/>
      <c r="B34" s="2799" t="s">
        <v>3336</v>
      </c>
      <c r="C34" s="2800" t="s">
        <v>3251</v>
      </c>
      <c r="D34" s="2822" t="s">
        <v>3252</v>
      </c>
      <c r="E34" s="2823" t="s">
        <v>3253</v>
      </c>
      <c r="F34" s="2800" t="s">
        <v>3334</v>
      </c>
      <c r="G34" s="2800" t="s">
        <v>3334</v>
      </c>
      <c r="H34" s="2823" t="s">
        <v>3283</v>
      </c>
      <c r="I34" s="2823" t="s">
        <v>3283</v>
      </c>
      <c r="J34" s="2823" t="s">
        <v>3255</v>
      </c>
      <c r="K34" s="2800" t="s">
        <v>3256</v>
      </c>
      <c r="L34" s="2800" t="s">
        <v>3257</v>
      </c>
      <c r="M34" s="3243">
        <v>80</v>
      </c>
      <c r="N34" s="3244">
        <v>36115</v>
      </c>
      <c r="O34" s="2802">
        <v>99.433999999999997</v>
      </c>
      <c r="P34" s="3244">
        <v>47073</v>
      </c>
      <c r="Q34" s="3245">
        <v>3.633</v>
      </c>
      <c r="R34" s="3093">
        <v>80</v>
      </c>
      <c r="S34" s="3093">
        <v>80</v>
      </c>
      <c r="T34" s="3093">
        <v>80</v>
      </c>
      <c r="U34" s="3217">
        <f t="shared" si="0"/>
        <v>290.64</v>
      </c>
      <c r="V34" s="2824">
        <f t="shared" si="1"/>
        <v>3.43992248062015E-2</v>
      </c>
      <c r="W34" s="2824">
        <f t="shared" si="2"/>
        <v>4.0448343079921845E-2</v>
      </c>
      <c r="X34" s="3246"/>
      <c r="Y34" s="3247"/>
      <c r="Z34" s="3247"/>
      <c r="AA34" s="3248">
        <v>6.7500000000000004E-2</v>
      </c>
      <c r="AB34" s="3223">
        <f t="shared" si="3"/>
        <v>5.4</v>
      </c>
      <c r="AC34" s="3223">
        <f t="shared" si="26"/>
        <v>5.4</v>
      </c>
      <c r="AD34" s="2804"/>
      <c r="AE34" s="2804"/>
      <c r="AF34" s="3093">
        <v>0.61284848484848486</v>
      </c>
      <c r="AG34" s="3093">
        <v>79.694545454545462</v>
      </c>
      <c r="AH34" s="3093">
        <v>60.204999999999998</v>
      </c>
      <c r="AI34" s="2805" t="str">
        <f t="shared" si="4"/>
        <v>Y</v>
      </c>
      <c r="AJ34" s="2805" t="str">
        <f t="shared" si="5"/>
        <v>N</v>
      </c>
      <c r="AK34" s="2805" t="str">
        <f t="shared" si="6"/>
        <v>N</v>
      </c>
      <c r="AL34" s="2805" t="str">
        <f t="shared" si="7"/>
        <v>N</v>
      </c>
      <c r="AM34" s="2805" t="str">
        <f t="shared" si="8"/>
        <v>Y</v>
      </c>
      <c r="AN34" s="2805" t="str">
        <f t="shared" si="9"/>
        <v>N</v>
      </c>
      <c r="AO34" s="2805" t="str">
        <f t="shared" si="10"/>
        <v>N</v>
      </c>
      <c r="AP34" s="2805" t="str">
        <f t="shared" si="11"/>
        <v>N</v>
      </c>
      <c r="AQ34" s="3249"/>
      <c r="AR34" s="3094"/>
      <c r="AS34" s="32"/>
      <c r="AT34" s="34" t="s">
        <v>3337</v>
      </c>
      <c r="AU34" s="171"/>
      <c r="AV34" s="3161"/>
      <c r="AW34" s="220" t="str">
        <f t="shared" si="12"/>
        <v>Please complete all cells in row</v>
      </c>
      <c r="AX34" s="3161"/>
      <c r="AY34" s="3125"/>
      <c r="AZ34" s="3125"/>
      <c r="BA34" s="3125"/>
      <c r="BB34" s="3125"/>
      <c r="BC34" s="3125"/>
      <c r="BD34" s="3125"/>
      <c r="BE34" s="3125"/>
      <c r="BF34" s="221">
        <f t="shared" si="13"/>
        <v>0</v>
      </c>
      <c r="BG34" s="221">
        <f t="shared" si="14"/>
        <v>0</v>
      </c>
      <c r="BH34" s="221">
        <f t="shared" si="15"/>
        <v>0</v>
      </c>
      <c r="BI34" s="221">
        <f t="shared" si="16"/>
        <v>0</v>
      </c>
      <c r="BJ34" s="221">
        <f t="shared" si="17"/>
        <v>0</v>
      </c>
      <c r="BK34" s="221">
        <f t="shared" si="18"/>
        <v>0</v>
      </c>
      <c r="BL34" s="221">
        <f t="shared" si="19"/>
        <v>0</v>
      </c>
      <c r="BM34" s="207"/>
      <c r="BN34" s="207"/>
      <c r="BO34" s="207"/>
      <c r="BP34" s="207"/>
      <c r="BQ34" s="207"/>
      <c r="BR34" s="207"/>
      <c r="BS34" s="221">
        <f t="shared" si="20"/>
        <v>0</v>
      </c>
      <c r="BT34" s="207"/>
      <c r="BU34" s="207"/>
      <c r="BV34" s="221">
        <f t="shared" si="21"/>
        <v>1</v>
      </c>
      <c r="BW34" s="221">
        <f t="shared" si="22"/>
        <v>1</v>
      </c>
      <c r="BX34" s="221">
        <f t="shared" si="23"/>
        <v>0</v>
      </c>
      <c r="BY34" s="221">
        <f t="shared" si="24"/>
        <v>0</v>
      </c>
      <c r="BZ34" s="221">
        <f xml:space="preserve"> IF( ISNUMBER(#REF! ), 0, 1 )</f>
        <v>1</v>
      </c>
      <c r="CA34" s="221">
        <f t="shared" si="25"/>
        <v>1</v>
      </c>
      <c r="CB34" s="3161"/>
      <c r="CC34" s="3125"/>
      <c r="CD34" s="3125"/>
      <c r="CE34" s="3169"/>
      <c r="CF34" s="3169"/>
      <c r="CG34" s="3169"/>
    </row>
    <row r="35" spans="1:85" s="2268" customFormat="1" ht="15.75" customHeight="1">
      <c r="A35" s="3169"/>
      <c r="B35" s="2799" t="s">
        <v>3338</v>
      </c>
      <c r="C35" s="2800" t="s">
        <v>3251</v>
      </c>
      <c r="D35" s="2822" t="s">
        <v>3252</v>
      </c>
      <c r="E35" s="2823" t="s">
        <v>3253</v>
      </c>
      <c r="F35" s="2800" t="s">
        <v>3339</v>
      </c>
      <c r="G35" s="2800" t="s">
        <v>3339</v>
      </c>
      <c r="H35" s="2823" t="s">
        <v>3283</v>
      </c>
      <c r="I35" s="2823" t="s">
        <v>1262</v>
      </c>
      <c r="J35" s="2823" t="s">
        <v>3255</v>
      </c>
      <c r="K35" s="2800" t="s">
        <v>3256</v>
      </c>
      <c r="L35" s="2800" t="s">
        <v>3257</v>
      </c>
      <c r="M35" s="3243">
        <v>200</v>
      </c>
      <c r="N35" s="3244">
        <v>36565</v>
      </c>
      <c r="O35" s="2802">
        <v>99.025999999999996</v>
      </c>
      <c r="P35" s="3244">
        <v>48253</v>
      </c>
      <c r="Q35" s="3245">
        <v>6.8659999999999997</v>
      </c>
      <c r="R35" s="3093">
        <v>200</v>
      </c>
      <c r="S35" s="3093">
        <v>200</v>
      </c>
      <c r="T35" s="3093">
        <v>200</v>
      </c>
      <c r="U35" s="3217">
        <f t="shared" si="0"/>
        <v>1373.1999999999998</v>
      </c>
      <c r="V35" s="2824">
        <f t="shared" si="1"/>
        <v>3.1976744186046346E-2</v>
      </c>
      <c r="W35" s="2824">
        <f t="shared" si="2"/>
        <v>3.8011695906432719E-2</v>
      </c>
      <c r="X35" s="3246"/>
      <c r="Y35" s="3247"/>
      <c r="Z35" s="3247"/>
      <c r="AA35" s="3248">
        <v>6.5000000000000002E-2</v>
      </c>
      <c r="AB35" s="3223">
        <f t="shared" si="3"/>
        <v>13</v>
      </c>
      <c r="AC35" s="3223">
        <f t="shared" si="26"/>
        <v>6.3953488372092693</v>
      </c>
      <c r="AD35" s="2804"/>
      <c r="AE35" s="2804"/>
      <c r="AF35" s="3093">
        <v>1.25</v>
      </c>
      <c r="AG35" s="3093">
        <v>198.57400000000001</v>
      </c>
      <c r="AH35" s="3093">
        <v>150.23400000000001</v>
      </c>
      <c r="AI35" s="2805" t="str">
        <f t="shared" si="4"/>
        <v>Y</v>
      </c>
      <c r="AJ35" s="2805" t="str">
        <f t="shared" si="5"/>
        <v>N</v>
      </c>
      <c r="AK35" s="2805" t="str">
        <f t="shared" si="6"/>
        <v>N</v>
      </c>
      <c r="AL35" s="2805" t="str">
        <f t="shared" si="7"/>
        <v>N</v>
      </c>
      <c r="AM35" s="2805" t="str">
        <f t="shared" si="8"/>
        <v>N</v>
      </c>
      <c r="AN35" s="2805" t="str">
        <f t="shared" si="9"/>
        <v>N</v>
      </c>
      <c r="AO35" s="2805" t="str">
        <f t="shared" si="10"/>
        <v>Y</v>
      </c>
      <c r="AP35" s="2805" t="str">
        <f t="shared" si="11"/>
        <v>N</v>
      </c>
      <c r="AQ35" s="3249"/>
      <c r="AR35" s="3094"/>
      <c r="AS35" s="32"/>
      <c r="AT35" s="34" t="s">
        <v>3340</v>
      </c>
      <c r="AU35" s="171"/>
      <c r="AV35" s="3161"/>
      <c r="AW35" s="220" t="str">
        <f t="shared" si="12"/>
        <v>Please complete all cells in row</v>
      </c>
      <c r="AX35" s="3161"/>
      <c r="AY35" s="3125"/>
      <c r="AZ35" s="3125"/>
      <c r="BA35" s="3125"/>
      <c r="BB35" s="3125"/>
      <c r="BC35" s="3125"/>
      <c r="BD35" s="3125"/>
      <c r="BE35" s="3125"/>
      <c r="BF35" s="221">
        <f t="shared" si="13"/>
        <v>0</v>
      </c>
      <c r="BG35" s="221">
        <f t="shared" si="14"/>
        <v>0</v>
      </c>
      <c r="BH35" s="221">
        <f t="shared" si="15"/>
        <v>0</v>
      </c>
      <c r="BI35" s="221">
        <f t="shared" si="16"/>
        <v>0</v>
      </c>
      <c r="BJ35" s="221">
        <f t="shared" si="17"/>
        <v>0</v>
      </c>
      <c r="BK35" s="221">
        <f t="shared" si="18"/>
        <v>0</v>
      </c>
      <c r="BL35" s="221">
        <f t="shared" si="19"/>
        <v>0</v>
      </c>
      <c r="BM35" s="207"/>
      <c r="BN35" s="207"/>
      <c r="BO35" s="207"/>
      <c r="BP35" s="207"/>
      <c r="BQ35" s="207"/>
      <c r="BR35" s="207"/>
      <c r="BS35" s="221">
        <f t="shared" si="20"/>
        <v>0</v>
      </c>
      <c r="BT35" s="207"/>
      <c r="BU35" s="207"/>
      <c r="BV35" s="221">
        <f t="shared" si="21"/>
        <v>1</v>
      </c>
      <c r="BW35" s="221">
        <f t="shared" si="22"/>
        <v>1</v>
      </c>
      <c r="BX35" s="221">
        <f t="shared" si="23"/>
        <v>0</v>
      </c>
      <c r="BY35" s="221">
        <f t="shared" si="24"/>
        <v>0</v>
      </c>
      <c r="BZ35" s="221">
        <f xml:space="preserve"> IF( ISNUMBER(#REF! ), 0, 1 )</f>
        <v>1</v>
      </c>
      <c r="CA35" s="221">
        <f t="shared" si="25"/>
        <v>1</v>
      </c>
      <c r="CB35" s="3161"/>
      <c r="CC35" s="3125"/>
      <c r="CD35" s="3125"/>
      <c r="CE35" s="3169"/>
      <c r="CF35" s="3169"/>
      <c r="CG35" s="3169"/>
    </row>
    <row r="36" spans="1:85" s="2268" customFormat="1" ht="15.75" customHeight="1">
      <c r="A36" s="3169"/>
      <c r="B36" s="2799" t="s">
        <v>3341</v>
      </c>
      <c r="C36" s="2800" t="s">
        <v>3251</v>
      </c>
      <c r="D36" s="2822" t="s">
        <v>3252</v>
      </c>
      <c r="E36" s="2823" t="s">
        <v>3253</v>
      </c>
      <c r="F36" s="2800" t="s">
        <v>3342</v>
      </c>
      <c r="G36" s="2800" t="s">
        <v>3342</v>
      </c>
      <c r="H36" s="2823" t="s">
        <v>1262</v>
      </c>
      <c r="I36" s="2823" t="s">
        <v>1262</v>
      </c>
      <c r="J36" s="2823" t="s">
        <v>3255</v>
      </c>
      <c r="K36" s="2800" t="s">
        <v>3256</v>
      </c>
      <c r="L36" s="2800" t="s">
        <v>3257</v>
      </c>
      <c r="M36" s="3243">
        <v>300</v>
      </c>
      <c r="N36" s="3244">
        <v>38971</v>
      </c>
      <c r="O36" s="2802">
        <v>100</v>
      </c>
      <c r="P36" s="3244">
        <v>56076</v>
      </c>
      <c r="Q36" s="3245">
        <v>28.298999999999999</v>
      </c>
      <c r="R36" s="3093">
        <v>300</v>
      </c>
      <c r="S36" s="3093">
        <v>600.46500000000003</v>
      </c>
      <c r="T36" s="3093">
        <v>600.46500000000003</v>
      </c>
      <c r="U36" s="3217">
        <f t="shared" si="0"/>
        <v>16992.559035000002</v>
      </c>
      <c r="V36" s="2824">
        <f t="shared" si="1"/>
        <v>1.6801999999999984E-2</v>
      </c>
      <c r="W36" s="2824">
        <f t="shared" si="2"/>
        <v>2.2748210526315926E-2</v>
      </c>
      <c r="X36" s="3246"/>
      <c r="Y36" s="3247"/>
      <c r="Z36" s="3247"/>
      <c r="AA36" s="3248">
        <v>4.9339664000000116E-2</v>
      </c>
      <c r="AB36" s="3223">
        <f t="shared" si="3"/>
        <v>29.62674134376007</v>
      </c>
      <c r="AC36" s="3223">
        <f t="shared" si="26"/>
        <v>10.08901292999999</v>
      </c>
      <c r="AD36" s="2804"/>
      <c r="AE36" s="2804"/>
      <c r="AF36" s="3093">
        <v>1.5</v>
      </c>
      <c r="AG36" s="3093">
        <v>599.42899999999997</v>
      </c>
      <c r="AH36" s="3093">
        <v>333.52199999999999</v>
      </c>
      <c r="AI36" s="2805" t="str">
        <f t="shared" si="4"/>
        <v>N</v>
      </c>
      <c r="AJ36" s="2805" t="str">
        <f t="shared" si="5"/>
        <v>N</v>
      </c>
      <c r="AK36" s="2805" t="str">
        <f t="shared" si="6"/>
        <v>Y</v>
      </c>
      <c r="AL36" s="2805" t="str">
        <f t="shared" si="7"/>
        <v>N</v>
      </c>
      <c r="AM36" s="2805" t="str">
        <f t="shared" si="8"/>
        <v>N</v>
      </c>
      <c r="AN36" s="2805" t="str">
        <f t="shared" si="9"/>
        <v>N</v>
      </c>
      <c r="AO36" s="2805" t="str">
        <f t="shared" si="10"/>
        <v>Y</v>
      </c>
      <c r="AP36" s="2805" t="str">
        <f t="shared" si="11"/>
        <v>N</v>
      </c>
      <c r="AQ36" s="3249"/>
      <c r="AR36" s="3094"/>
      <c r="AS36" s="32"/>
      <c r="AT36" s="34" t="s">
        <v>3343</v>
      </c>
      <c r="AU36" s="171"/>
      <c r="AV36" s="3161"/>
      <c r="AW36" s="220" t="str">
        <f t="shared" si="12"/>
        <v>Please complete all cells in row</v>
      </c>
      <c r="AX36" s="3161"/>
      <c r="AY36" s="3125"/>
      <c r="AZ36" s="3125"/>
      <c r="BA36" s="3125"/>
      <c r="BB36" s="3125"/>
      <c r="BC36" s="3125"/>
      <c r="BD36" s="3125"/>
      <c r="BE36" s="3125"/>
      <c r="BF36" s="221">
        <f t="shared" si="13"/>
        <v>0</v>
      </c>
      <c r="BG36" s="221">
        <f t="shared" si="14"/>
        <v>0</v>
      </c>
      <c r="BH36" s="221">
        <f t="shared" si="15"/>
        <v>0</v>
      </c>
      <c r="BI36" s="221">
        <f t="shared" si="16"/>
        <v>0</v>
      </c>
      <c r="BJ36" s="221">
        <f t="shared" si="17"/>
        <v>0</v>
      </c>
      <c r="BK36" s="221">
        <f t="shared" si="18"/>
        <v>0</v>
      </c>
      <c r="BL36" s="221">
        <f t="shared" si="19"/>
        <v>0</v>
      </c>
      <c r="BM36" s="207"/>
      <c r="BN36" s="207"/>
      <c r="BO36" s="207"/>
      <c r="BP36" s="207"/>
      <c r="BQ36" s="207"/>
      <c r="BR36" s="207"/>
      <c r="BS36" s="221">
        <f t="shared" si="20"/>
        <v>0</v>
      </c>
      <c r="BT36" s="207"/>
      <c r="BU36" s="207"/>
      <c r="BV36" s="221">
        <f t="shared" si="21"/>
        <v>1</v>
      </c>
      <c r="BW36" s="221">
        <f t="shared" si="22"/>
        <v>1</v>
      </c>
      <c r="BX36" s="221">
        <f t="shared" si="23"/>
        <v>0</v>
      </c>
      <c r="BY36" s="221">
        <f t="shared" si="24"/>
        <v>0</v>
      </c>
      <c r="BZ36" s="221">
        <f xml:space="preserve"> IF( ISNUMBER(#REF! ), 0, 1 )</f>
        <v>1</v>
      </c>
      <c r="CA36" s="221">
        <f t="shared" si="25"/>
        <v>1</v>
      </c>
      <c r="CB36" s="3161"/>
      <c r="CC36" s="3125"/>
      <c r="CD36" s="3125"/>
      <c r="CE36" s="3169"/>
      <c r="CF36" s="3169"/>
      <c r="CG36" s="3169"/>
    </row>
    <row r="37" spans="1:85" s="2268" customFormat="1" ht="15.75" customHeight="1">
      <c r="A37" s="3169"/>
      <c r="B37" s="2799" t="s">
        <v>3344</v>
      </c>
      <c r="C37" s="2800" t="s">
        <v>3251</v>
      </c>
      <c r="D37" s="2822" t="s">
        <v>3252</v>
      </c>
      <c r="E37" s="2823" t="s">
        <v>3253</v>
      </c>
      <c r="F37" s="2800" t="s">
        <v>3345</v>
      </c>
      <c r="G37" s="2800" t="s">
        <v>3345</v>
      </c>
      <c r="H37" s="2823" t="s">
        <v>1262</v>
      </c>
      <c r="I37" s="2823" t="s">
        <v>1262</v>
      </c>
      <c r="J37" s="2823" t="s">
        <v>3255</v>
      </c>
      <c r="K37" s="2800" t="s">
        <v>3256</v>
      </c>
      <c r="L37" s="2800" t="s">
        <v>3257</v>
      </c>
      <c r="M37" s="3243">
        <v>300</v>
      </c>
      <c r="N37" s="3244">
        <v>38971</v>
      </c>
      <c r="O37" s="2802">
        <v>100</v>
      </c>
      <c r="P37" s="3244">
        <v>56806</v>
      </c>
      <c r="Q37" s="3245">
        <v>30.298999999999999</v>
      </c>
      <c r="R37" s="3093">
        <v>300</v>
      </c>
      <c r="S37" s="3093">
        <v>600.46500000000003</v>
      </c>
      <c r="T37" s="3093">
        <v>600.46500000000003</v>
      </c>
      <c r="U37" s="3217">
        <f t="shared" si="0"/>
        <v>18193.489035000002</v>
      </c>
      <c r="V37" s="2824">
        <f t="shared" si="1"/>
        <v>1.6809999999999992E-2</v>
      </c>
      <c r="W37" s="2824">
        <f t="shared" si="2"/>
        <v>2.2756257309941574E-2</v>
      </c>
      <c r="X37" s="3246"/>
      <c r="Y37" s="3247"/>
      <c r="Z37" s="3247"/>
      <c r="AA37" s="3248">
        <v>4.934791999999999E-2</v>
      </c>
      <c r="AB37" s="3223">
        <f t="shared" si="3"/>
        <v>29.631698782799994</v>
      </c>
      <c r="AC37" s="3223">
        <f t="shared" si="26"/>
        <v>10.093816649999996</v>
      </c>
      <c r="AD37" s="2804"/>
      <c r="AE37" s="2804"/>
      <c r="AF37" s="3093">
        <v>1.5</v>
      </c>
      <c r="AG37" s="3093">
        <v>599.41200000000003</v>
      </c>
      <c r="AH37" s="3093">
        <v>322.22399999999999</v>
      </c>
      <c r="AI37" s="2805" t="str">
        <f t="shared" si="4"/>
        <v>N</v>
      </c>
      <c r="AJ37" s="2805" t="str">
        <f t="shared" si="5"/>
        <v>N</v>
      </c>
      <c r="AK37" s="2805" t="str">
        <f t="shared" si="6"/>
        <v>Y</v>
      </c>
      <c r="AL37" s="2805" t="str">
        <f t="shared" si="7"/>
        <v>N</v>
      </c>
      <c r="AM37" s="2805" t="str">
        <f t="shared" si="8"/>
        <v>N</v>
      </c>
      <c r="AN37" s="2805" t="str">
        <f t="shared" si="9"/>
        <v>N</v>
      </c>
      <c r="AO37" s="2805" t="str">
        <f t="shared" si="10"/>
        <v>Y</v>
      </c>
      <c r="AP37" s="2805" t="str">
        <f t="shared" si="11"/>
        <v>N</v>
      </c>
      <c r="AQ37" s="3249"/>
      <c r="AR37" s="3094"/>
      <c r="AS37" s="32"/>
      <c r="AT37" s="34" t="s">
        <v>3346</v>
      </c>
      <c r="AU37" s="171"/>
      <c r="AV37" s="3161"/>
      <c r="AW37" s="220" t="str">
        <f t="shared" si="12"/>
        <v>Please complete all cells in row</v>
      </c>
      <c r="AX37" s="3161"/>
      <c r="AY37" s="3125"/>
      <c r="AZ37" s="3125"/>
      <c r="BA37" s="3125"/>
      <c r="BB37" s="3125"/>
      <c r="BC37" s="3125"/>
      <c r="BD37" s="3125"/>
      <c r="BE37" s="3125"/>
      <c r="BF37" s="221">
        <f t="shared" si="13"/>
        <v>0</v>
      </c>
      <c r="BG37" s="221">
        <f t="shared" si="14"/>
        <v>0</v>
      </c>
      <c r="BH37" s="221">
        <f t="shared" si="15"/>
        <v>0</v>
      </c>
      <c r="BI37" s="221">
        <f t="shared" si="16"/>
        <v>0</v>
      </c>
      <c r="BJ37" s="221">
        <f t="shared" si="17"/>
        <v>0</v>
      </c>
      <c r="BK37" s="221">
        <f t="shared" si="18"/>
        <v>0</v>
      </c>
      <c r="BL37" s="221">
        <f t="shared" si="19"/>
        <v>0</v>
      </c>
      <c r="BM37" s="207"/>
      <c r="BN37" s="207"/>
      <c r="BO37" s="207"/>
      <c r="BP37" s="207"/>
      <c r="BQ37" s="207"/>
      <c r="BR37" s="207"/>
      <c r="BS37" s="221">
        <f t="shared" si="20"/>
        <v>0</v>
      </c>
      <c r="BT37" s="207"/>
      <c r="BU37" s="207"/>
      <c r="BV37" s="221">
        <f t="shared" si="21"/>
        <v>1</v>
      </c>
      <c r="BW37" s="221">
        <f t="shared" si="22"/>
        <v>1</v>
      </c>
      <c r="BX37" s="221">
        <f t="shared" si="23"/>
        <v>0</v>
      </c>
      <c r="BY37" s="221">
        <f t="shared" si="24"/>
        <v>0</v>
      </c>
      <c r="BZ37" s="221">
        <f xml:space="preserve"> IF( ISNUMBER(#REF! ), 0, 1 )</f>
        <v>1</v>
      </c>
      <c r="CA37" s="221">
        <f t="shared" si="25"/>
        <v>1</v>
      </c>
      <c r="CB37" s="3161"/>
      <c r="CC37" s="3125"/>
      <c r="CD37" s="3125"/>
      <c r="CE37" s="3169"/>
      <c r="CF37" s="3169"/>
      <c r="CG37" s="3169"/>
    </row>
    <row r="38" spans="1:85" s="2268" customFormat="1" ht="15.75" customHeight="1">
      <c r="A38" s="3169"/>
      <c r="B38" s="2799" t="s">
        <v>3347</v>
      </c>
      <c r="C38" s="2800" t="s">
        <v>3251</v>
      </c>
      <c r="D38" s="2822" t="s">
        <v>3252</v>
      </c>
      <c r="E38" s="2823" t="s">
        <v>3253</v>
      </c>
      <c r="F38" s="2800" t="s">
        <v>3348</v>
      </c>
      <c r="G38" s="2800" t="s">
        <v>3348</v>
      </c>
      <c r="H38" s="2823" t="s">
        <v>3283</v>
      </c>
      <c r="I38" s="2823" t="s">
        <v>1262</v>
      </c>
      <c r="J38" s="2823" t="s">
        <v>3255</v>
      </c>
      <c r="K38" s="2800" t="s">
        <v>3256</v>
      </c>
      <c r="L38" s="2800" t="s">
        <v>3257</v>
      </c>
      <c r="M38" s="3243">
        <v>600</v>
      </c>
      <c r="N38" s="3244">
        <v>38988</v>
      </c>
      <c r="O38" s="2802">
        <v>99.778999999999996</v>
      </c>
      <c r="P38" s="3244">
        <v>50311</v>
      </c>
      <c r="Q38" s="3245">
        <v>12.504</v>
      </c>
      <c r="R38" s="3093">
        <v>600</v>
      </c>
      <c r="S38" s="3093">
        <v>600</v>
      </c>
      <c r="T38" s="3093">
        <v>600</v>
      </c>
      <c r="U38" s="3217">
        <f t="shared" si="0"/>
        <v>7502.4</v>
      </c>
      <c r="V38" s="2824">
        <f t="shared" si="1"/>
        <v>1.8653100775193776E-2</v>
      </c>
      <c r="W38" s="2824">
        <f t="shared" si="2"/>
        <v>2.4610136452241749E-2</v>
      </c>
      <c r="X38" s="3246"/>
      <c r="Y38" s="3247"/>
      <c r="Z38" s="3247"/>
      <c r="AA38" s="3248">
        <v>5.1249999999999997E-2</v>
      </c>
      <c r="AB38" s="3223">
        <f t="shared" si="3"/>
        <v>30.749999999999996</v>
      </c>
      <c r="AC38" s="3223">
        <f t="shared" si="26"/>
        <v>11.191860465116266</v>
      </c>
      <c r="AD38" s="2804"/>
      <c r="AE38" s="2804"/>
      <c r="AF38" s="3093">
        <v>3</v>
      </c>
      <c r="AG38" s="3093">
        <v>597.27099999999996</v>
      </c>
      <c r="AH38" s="3093">
        <v>445.89</v>
      </c>
      <c r="AI38" s="2805" t="str">
        <f t="shared" si="4"/>
        <v>Y</v>
      </c>
      <c r="AJ38" s="2805" t="str">
        <f t="shared" si="5"/>
        <v>N</v>
      </c>
      <c r="AK38" s="2805" t="str">
        <f t="shared" si="6"/>
        <v>N</v>
      </c>
      <c r="AL38" s="2805" t="str">
        <f t="shared" si="7"/>
        <v>N</v>
      </c>
      <c r="AM38" s="2805" t="str">
        <f t="shared" si="8"/>
        <v>N</v>
      </c>
      <c r="AN38" s="2805" t="str">
        <f t="shared" si="9"/>
        <v>N</v>
      </c>
      <c r="AO38" s="2805" t="str">
        <f t="shared" si="10"/>
        <v>Y</v>
      </c>
      <c r="AP38" s="2805" t="str">
        <f t="shared" si="11"/>
        <v>N</v>
      </c>
      <c r="AQ38" s="3249"/>
      <c r="AR38" s="3094"/>
      <c r="AS38" s="32"/>
      <c r="AT38" s="34" t="s">
        <v>3349</v>
      </c>
      <c r="AU38" s="171"/>
      <c r="AV38" s="3161"/>
      <c r="AW38" s="220" t="str">
        <f t="shared" si="12"/>
        <v>Please complete all cells in row</v>
      </c>
      <c r="AX38" s="3161"/>
      <c r="AY38" s="3125"/>
      <c r="AZ38" s="3125"/>
      <c r="BA38" s="3125"/>
      <c r="BB38" s="3125"/>
      <c r="BC38" s="3125"/>
      <c r="BD38" s="3125"/>
      <c r="BE38" s="3125"/>
      <c r="BF38" s="221">
        <f t="shared" si="13"/>
        <v>0</v>
      </c>
      <c r="BG38" s="221">
        <f t="shared" si="14"/>
        <v>0</v>
      </c>
      <c r="BH38" s="221">
        <f t="shared" si="15"/>
        <v>0</v>
      </c>
      <c r="BI38" s="221">
        <f t="shared" si="16"/>
        <v>0</v>
      </c>
      <c r="BJ38" s="221">
        <f t="shared" si="17"/>
        <v>0</v>
      </c>
      <c r="BK38" s="221">
        <f t="shared" si="18"/>
        <v>0</v>
      </c>
      <c r="BL38" s="221">
        <f t="shared" si="19"/>
        <v>0</v>
      </c>
      <c r="BM38" s="207"/>
      <c r="BN38" s="207"/>
      <c r="BO38" s="207"/>
      <c r="BP38" s="207"/>
      <c r="BQ38" s="207"/>
      <c r="BR38" s="207"/>
      <c r="BS38" s="221">
        <f t="shared" si="20"/>
        <v>0</v>
      </c>
      <c r="BT38" s="207"/>
      <c r="BU38" s="207"/>
      <c r="BV38" s="221">
        <f t="shared" si="21"/>
        <v>1</v>
      </c>
      <c r="BW38" s="221">
        <f t="shared" si="22"/>
        <v>1</v>
      </c>
      <c r="BX38" s="221">
        <f t="shared" si="23"/>
        <v>0</v>
      </c>
      <c r="BY38" s="221">
        <f t="shared" si="24"/>
        <v>0</v>
      </c>
      <c r="BZ38" s="221">
        <f xml:space="preserve"> IF( ISNUMBER(#REF! ), 0, 1 )</f>
        <v>1</v>
      </c>
      <c r="CA38" s="221">
        <f t="shared" si="25"/>
        <v>1</v>
      </c>
      <c r="CB38" s="3161"/>
      <c r="CC38" s="3125"/>
      <c r="CD38" s="3125"/>
      <c r="CE38" s="3169"/>
      <c r="CF38" s="3169"/>
      <c r="CG38" s="3169"/>
    </row>
    <row r="39" spans="1:85" s="2268" customFormat="1" ht="15.75" customHeight="1">
      <c r="A39" s="3169"/>
      <c r="B39" s="2799" t="s">
        <v>3350</v>
      </c>
      <c r="C39" s="2800" t="s">
        <v>3251</v>
      </c>
      <c r="D39" s="2822" t="s">
        <v>3252</v>
      </c>
      <c r="E39" s="2823" t="s">
        <v>3253</v>
      </c>
      <c r="F39" s="2800" t="s">
        <v>3351</v>
      </c>
      <c r="G39" s="2800" t="s">
        <v>3351</v>
      </c>
      <c r="H39" s="2823" t="s">
        <v>3283</v>
      </c>
      <c r="I39" s="2823" t="s">
        <v>1262</v>
      </c>
      <c r="J39" s="2823" t="s">
        <v>3255</v>
      </c>
      <c r="K39" s="2800" t="s">
        <v>3256</v>
      </c>
      <c r="L39" s="2800" t="s">
        <v>3257</v>
      </c>
      <c r="M39" s="3243">
        <v>350</v>
      </c>
      <c r="N39" s="3244">
        <v>43943</v>
      </c>
      <c r="O39" s="2802">
        <v>99.286000000000001</v>
      </c>
      <c r="P39" s="3244">
        <v>51248</v>
      </c>
      <c r="Q39" s="3245">
        <v>15.071</v>
      </c>
      <c r="R39" s="3093">
        <v>350</v>
      </c>
      <c r="S39" s="3093">
        <v>350</v>
      </c>
      <c r="T39" s="3093">
        <v>350</v>
      </c>
      <c r="U39" s="3217">
        <f t="shared" si="0"/>
        <v>5274.8499999999995</v>
      </c>
      <c r="V39" s="2824">
        <f t="shared" si="1"/>
        <v>-7.9941860465116976E-3</v>
      </c>
      <c r="W39" s="2824">
        <f t="shared" si="2"/>
        <v>-2.1929824561404132E-3</v>
      </c>
      <c r="X39" s="3246"/>
      <c r="Y39" s="3247"/>
      <c r="Z39" s="3247"/>
      <c r="AA39" s="3248">
        <v>2.375E-2</v>
      </c>
      <c r="AB39" s="3223">
        <f t="shared" si="3"/>
        <v>8.3125</v>
      </c>
      <c r="AC39" s="3223">
        <f t="shared" si="26"/>
        <v>-2.7979651162790944</v>
      </c>
      <c r="AD39" s="2804"/>
      <c r="AE39" s="2804"/>
      <c r="AF39" s="3093">
        <v>1.714</v>
      </c>
      <c r="AG39" s="3093">
        <v>346.63099999999997</v>
      </c>
      <c r="AH39" s="3093">
        <v>255.49299999999999</v>
      </c>
      <c r="AI39" s="2805" t="str">
        <f t="shared" si="4"/>
        <v>Y</v>
      </c>
      <c r="AJ39" s="2805" t="str">
        <f t="shared" si="5"/>
        <v>N</v>
      </c>
      <c r="AK39" s="2805" t="str">
        <f t="shared" si="6"/>
        <v>N</v>
      </c>
      <c r="AL39" s="2805" t="str">
        <f t="shared" si="7"/>
        <v>N</v>
      </c>
      <c r="AM39" s="2805" t="str">
        <f t="shared" si="8"/>
        <v>N</v>
      </c>
      <c r="AN39" s="2805" t="str">
        <f t="shared" si="9"/>
        <v>N</v>
      </c>
      <c r="AO39" s="2805" t="str">
        <f t="shared" si="10"/>
        <v>Y</v>
      </c>
      <c r="AP39" s="2805" t="str">
        <f t="shared" si="11"/>
        <v>N</v>
      </c>
      <c r="AQ39" s="3249"/>
      <c r="AR39" s="3094"/>
      <c r="AS39" s="32"/>
      <c r="AT39" s="34" t="s">
        <v>3352</v>
      </c>
      <c r="AU39" s="171"/>
      <c r="AV39" s="3161"/>
      <c r="AW39" s="220" t="str">
        <f t="shared" si="12"/>
        <v>Please complete all cells in row</v>
      </c>
      <c r="AX39" s="3161"/>
      <c r="AY39" s="3125"/>
      <c r="AZ39" s="3125"/>
      <c r="BA39" s="3125"/>
      <c r="BB39" s="3125"/>
      <c r="BC39" s="3125"/>
      <c r="BD39" s="3125"/>
      <c r="BE39" s="3125"/>
      <c r="BF39" s="221">
        <f t="shared" si="13"/>
        <v>0</v>
      </c>
      <c r="BG39" s="221">
        <f t="shared" si="14"/>
        <v>0</v>
      </c>
      <c r="BH39" s="221">
        <f t="shared" si="15"/>
        <v>0</v>
      </c>
      <c r="BI39" s="221">
        <f t="shared" si="16"/>
        <v>0</v>
      </c>
      <c r="BJ39" s="221">
        <f t="shared" si="17"/>
        <v>0</v>
      </c>
      <c r="BK39" s="221">
        <f t="shared" si="18"/>
        <v>0</v>
      </c>
      <c r="BL39" s="221">
        <f t="shared" si="19"/>
        <v>0</v>
      </c>
      <c r="BM39" s="207"/>
      <c r="BN39" s="207"/>
      <c r="BO39" s="207"/>
      <c r="BP39" s="207"/>
      <c r="BQ39" s="207"/>
      <c r="BR39" s="207"/>
      <c r="BS39" s="221">
        <f t="shared" si="20"/>
        <v>0</v>
      </c>
      <c r="BT39" s="207"/>
      <c r="BU39" s="207"/>
      <c r="BV39" s="221">
        <f t="shared" si="21"/>
        <v>1</v>
      </c>
      <c r="BW39" s="221">
        <f t="shared" si="22"/>
        <v>1</v>
      </c>
      <c r="BX39" s="221">
        <f t="shared" si="23"/>
        <v>0</v>
      </c>
      <c r="BY39" s="221">
        <f t="shared" si="24"/>
        <v>0</v>
      </c>
      <c r="BZ39" s="221">
        <f xml:space="preserve"> IF( ISNUMBER(#REF! ), 0, 1 )</f>
        <v>1</v>
      </c>
      <c r="CA39" s="221">
        <f t="shared" si="25"/>
        <v>1</v>
      </c>
      <c r="CB39" s="3161"/>
      <c r="CC39" s="3125"/>
      <c r="CD39" s="3125"/>
      <c r="CE39" s="3169"/>
      <c r="CF39" s="3169"/>
      <c r="CG39" s="3169"/>
    </row>
    <row r="40" spans="1:85" s="2268" customFormat="1" ht="15.75" customHeight="1">
      <c r="A40" s="3169"/>
      <c r="B40" s="2799" t="s">
        <v>3353</v>
      </c>
      <c r="C40" s="2800" t="s">
        <v>3251</v>
      </c>
      <c r="D40" s="2822" t="s">
        <v>3252</v>
      </c>
      <c r="E40" s="2823" t="s">
        <v>3253</v>
      </c>
      <c r="F40" s="2800" t="s">
        <v>3354</v>
      </c>
      <c r="G40" s="2800" t="s">
        <v>3354</v>
      </c>
      <c r="H40" s="2823" t="s">
        <v>3283</v>
      </c>
      <c r="I40" s="2823" t="s">
        <v>3283</v>
      </c>
      <c r="J40" s="2823" t="s">
        <v>3255</v>
      </c>
      <c r="K40" s="2800" t="s">
        <v>3256</v>
      </c>
      <c r="L40" s="2800" t="s">
        <v>3257</v>
      </c>
      <c r="M40" s="3243">
        <v>40</v>
      </c>
      <c r="N40" s="3244">
        <v>43963</v>
      </c>
      <c r="O40" s="2802">
        <v>100</v>
      </c>
      <c r="P40" s="3244">
        <v>54920</v>
      </c>
      <c r="Q40" s="3245">
        <v>25.132000000000001</v>
      </c>
      <c r="R40" s="3093">
        <v>40</v>
      </c>
      <c r="S40" s="3093">
        <v>40</v>
      </c>
      <c r="T40" s="3093">
        <v>40</v>
      </c>
      <c r="U40" s="3217">
        <f t="shared" si="0"/>
        <v>1005.2800000000001</v>
      </c>
      <c r="V40" s="2824">
        <f t="shared" si="1"/>
        <v>-7.3449612403100328E-3</v>
      </c>
      <c r="W40" s="2824">
        <f t="shared" si="2"/>
        <v>-1.5399610136451747E-3</v>
      </c>
      <c r="X40" s="3246"/>
      <c r="Y40" s="3247"/>
      <c r="Z40" s="3247"/>
      <c r="AA40" s="3248">
        <v>2.4420000000000001E-2</v>
      </c>
      <c r="AB40" s="3223">
        <f t="shared" si="3"/>
        <v>0.9768</v>
      </c>
      <c r="AC40" s="3223">
        <f t="shared" si="26"/>
        <v>0.9768</v>
      </c>
      <c r="AD40" s="2804"/>
      <c r="AE40" s="2804"/>
      <c r="AF40" s="3093">
        <v>0.09</v>
      </c>
      <c r="AG40" s="3093">
        <v>39.918999999999997</v>
      </c>
      <c r="AH40" s="3093">
        <v>28.125</v>
      </c>
      <c r="AI40" s="2805" t="str">
        <f t="shared" si="4"/>
        <v>Y</v>
      </c>
      <c r="AJ40" s="2805" t="str">
        <f t="shared" si="5"/>
        <v>N</v>
      </c>
      <c r="AK40" s="2805" t="str">
        <f t="shared" si="6"/>
        <v>N</v>
      </c>
      <c r="AL40" s="2805" t="str">
        <f t="shared" si="7"/>
        <v>N</v>
      </c>
      <c r="AM40" s="2805" t="str">
        <f t="shared" si="8"/>
        <v>Y</v>
      </c>
      <c r="AN40" s="2805" t="str">
        <f t="shared" si="9"/>
        <v>N</v>
      </c>
      <c r="AO40" s="2805" t="str">
        <f t="shared" si="10"/>
        <v>N</v>
      </c>
      <c r="AP40" s="2805" t="str">
        <f t="shared" si="11"/>
        <v>N</v>
      </c>
      <c r="AQ40" s="3249"/>
      <c r="AR40" s="3094"/>
      <c r="AS40" s="32"/>
      <c r="AT40" s="34" t="s">
        <v>3355</v>
      </c>
      <c r="AU40" s="171"/>
      <c r="AV40" s="3161"/>
      <c r="AW40" s="220" t="str">
        <f t="shared" si="12"/>
        <v>Please complete all cells in row</v>
      </c>
      <c r="AX40" s="3161"/>
      <c r="AY40" s="3125"/>
      <c r="AZ40" s="3125"/>
      <c r="BA40" s="3125"/>
      <c r="BB40" s="3125"/>
      <c r="BC40" s="3125"/>
      <c r="BD40" s="3125"/>
      <c r="BE40" s="3125"/>
      <c r="BF40" s="221">
        <f t="shared" si="13"/>
        <v>0</v>
      </c>
      <c r="BG40" s="221">
        <f t="shared" si="14"/>
        <v>0</v>
      </c>
      <c r="BH40" s="221">
        <f t="shared" si="15"/>
        <v>0</v>
      </c>
      <c r="BI40" s="221">
        <f t="shared" si="16"/>
        <v>0</v>
      </c>
      <c r="BJ40" s="221">
        <f t="shared" si="17"/>
        <v>0</v>
      </c>
      <c r="BK40" s="221">
        <f t="shared" si="18"/>
        <v>0</v>
      </c>
      <c r="BL40" s="221">
        <f t="shared" si="19"/>
        <v>0</v>
      </c>
      <c r="BM40" s="207"/>
      <c r="BN40" s="207"/>
      <c r="BO40" s="207"/>
      <c r="BP40" s="207"/>
      <c r="BQ40" s="207"/>
      <c r="BR40" s="207"/>
      <c r="BS40" s="221">
        <f t="shared" si="20"/>
        <v>0</v>
      </c>
      <c r="BT40" s="207"/>
      <c r="BU40" s="207"/>
      <c r="BV40" s="221">
        <f t="shared" si="21"/>
        <v>1</v>
      </c>
      <c r="BW40" s="221">
        <f t="shared" si="22"/>
        <v>1</v>
      </c>
      <c r="BX40" s="221">
        <f t="shared" si="23"/>
        <v>0</v>
      </c>
      <c r="BY40" s="221">
        <f t="shared" si="24"/>
        <v>0</v>
      </c>
      <c r="BZ40" s="221">
        <f xml:space="preserve"> IF( ISNUMBER(#REF! ), 0, 1 )</f>
        <v>1</v>
      </c>
      <c r="CA40" s="221">
        <f t="shared" si="25"/>
        <v>1</v>
      </c>
      <c r="CB40" s="3161"/>
      <c r="CC40" s="3125"/>
      <c r="CD40" s="3125"/>
      <c r="CE40" s="3169"/>
      <c r="CF40" s="3169"/>
      <c r="CG40" s="3169"/>
    </row>
    <row r="41" spans="1:85" s="2268" customFormat="1" ht="15.75" customHeight="1">
      <c r="A41" s="3169"/>
      <c r="B41" s="2799" t="s">
        <v>3356</v>
      </c>
      <c r="C41" s="2800" t="s">
        <v>3251</v>
      </c>
      <c r="D41" s="2822" t="s">
        <v>3328</v>
      </c>
      <c r="E41" s="2823" t="s">
        <v>3253</v>
      </c>
      <c r="F41" s="2800" t="s">
        <v>3357</v>
      </c>
      <c r="G41" s="2800" t="s">
        <v>3357</v>
      </c>
      <c r="H41" s="2823" t="s">
        <v>3283</v>
      </c>
      <c r="I41" s="2823" t="s">
        <v>3283</v>
      </c>
      <c r="J41" s="2823" t="s">
        <v>3255</v>
      </c>
      <c r="K41" s="2800"/>
      <c r="L41" s="2800" t="s">
        <v>3330</v>
      </c>
      <c r="M41" s="3243">
        <v>106</v>
      </c>
      <c r="N41" s="3244">
        <v>43566</v>
      </c>
      <c r="O41" s="2802">
        <v>100</v>
      </c>
      <c r="P41" s="3244">
        <v>46125</v>
      </c>
      <c r="Q41" s="3245">
        <v>1.036</v>
      </c>
      <c r="R41" s="3093">
        <v>81.98</v>
      </c>
      <c r="S41" s="3093">
        <v>81.98</v>
      </c>
      <c r="T41" s="3093">
        <v>81.98</v>
      </c>
      <c r="U41" s="3217">
        <f t="shared" si="0"/>
        <v>84.931280000000001</v>
      </c>
      <c r="V41" s="2824">
        <f t="shared" si="1"/>
        <v>-2.2093023255814748E-3</v>
      </c>
      <c r="W41" s="2824">
        <f t="shared" si="2"/>
        <v>3.6257309941520877E-3</v>
      </c>
      <c r="X41" s="3246"/>
      <c r="Y41" s="3247"/>
      <c r="Z41" s="3247"/>
      <c r="AA41" s="3248">
        <v>2.972E-2</v>
      </c>
      <c r="AB41" s="3223">
        <f t="shared" si="3"/>
        <v>2.4364456000000003</v>
      </c>
      <c r="AC41" s="3223">
        <f t="shared" si="26"/>
        <v>2.4364456000000003</v>
      </c>
      <c r="AD41" s="2804"/>
      <c r="AE41" s="2804"/>
      <c r="AF41" s="3093">
        <v>0.22800000000000001</v>
      </c>
      <c r="AG41" s="3093">
        <v>81.945999999999998</v>
      </c>
      <c r="AH41" s="3093">
        <v>60.887999999999998</v>
      </c>
      <c r="AI41" s="2805" t="str">
        <f t="shared" si="4"/>
        <v>Y</v>
      </c>
      <c r="AJ41" s="2805" t="str">
        <f t="shared" si="5"/>
        <v>N</v>
      </c>
      <c r="AK41" s="2805" t="str">
        <f t="shared" si="6"/>
        <v>N</v>
      </c>
      <c r="AL41" s="2805" t="str">
        <f t="shared" si="7"/>
        <v>N</v>
      </c>
      <c r="AM41" s="2805" t="str">
        <f t="shared" si="8"/>
        <v>Y</v>
      </c>
      <c r="AN41" s="2805" t="str">
        <f t="shared" si="9"/>
        <v>N</v>
      </c>
      <c r="AO41" s="2805" t="str">
        <f t="shared" si="10"/>
        <v>N</v>
      </c>
      <c r="AP41" s="2805" t="str">
        <f t="shared" si="11"/>
        <v>N</v>
      </c>
      <c r="AQ41" s="3249"/>
      <c r="AR41" s="3094" t="s">
        <v>3331</v>
      </c>
      <c r="AS41" s="32"/>
      <c r="AT41" s="34" t="s">
        <v>3358</v>
      </c>
      <c r="AU41" s="171"/>
      <c r="AV41" s="3161"/>
      <c r="AW41" s="220" t="str">
        <f t="shared" ref="AW41:AW72" si="27">IF( SUM( AY41:CA41 ) = 0, 0, $AY$5 )</f>
        <v>Please complete all cells in row</v>
      </c>
      <c r="AX41" s="3161"/>
      <c r="AY41" s="3125"/>
      <c r="AZ41" s="3125"/>
      <c r="BA41" s="3125"/>
      <c r="BB41" s="3125"/>
      <c r="BC41" s="3125"/>
      <c r="BD41" s="3125"/>
      <c r="BE41" s="3125"/>
      <c r="BF41" s="221">
        <f t="shared" ref="BF41:BF72" si="28" xml:space="preserve"> IF( ISNUMBER(N41 ), 0, 1 )</f>
        <v>0</v>
      </c>
      <c r="BG41" s="221">
        <f t="shared" ref="BG41:BG72" si="29" xml:space="preserve"> IF( ISNUMBER(O41 ), 0, 1 )</f>
        <v>0</v>
      </c>
      <c r="BH41" s="221">
        <f t="shared" ref="BH41:BH72" si="30" xml:space="preserve"> IF( ISNUMBER(P41 ), 0, 1 )</f>
        <v>0</v>
      </c>
      <c r="BI41" s="221">
        <f t="shared" ref="BI41:BI72" si="31" xml:space="preserve"> IF( ISNUMBER(Q41 ), 0, 1 )</f>
        <v>0</v>
      </c>
      <c r="BJ41" s="221">
        <f t="shared" ref="BJ41:BJ72" si="32" xml:space="preserve"> IF( ISNUMBER(R41 ), 0, 1 )</f>
        <v>0</v>
      </c>
      <c r="BK41" s="221">
        <f t="shared" ref="BK41:BK72" si="33" xml:space="preserve"> IF( ISNUMBER(S41 ), 0, 1 )</f>
        <v>0</v>
      </c>
      <c r="BL41" s="221">
        <f t="shared" ref="BL41:BL72" si="34" xml:space="preserve"> IF( ISNUMBER(T41 ), 0, 1 )</f>
        <v>0</v>
      </c>
      <c r="BM41" s="207"/>
      <c r="BN41" s="207"/>
      <c r="BO41" s="207"/>
      <c r="BP41" s="207"/>
      <c r="BQ41" s="207"/>
      <c r="BR41" s="207"/>
      <c r="BS41" s="221">
        <f t="shared" ref="BS41:BS72" si="35" xml:space="preserve"> IF( ISNUMBER(AA41 ), 0, 1 )</f>
        <v>0</v>
      </c>
      <c r="BT41" s="207"/>
      <c r="BU41" s="207"/>
      <c r="BV41" s="221">
        <f t="shared" ref="BV41:BV72" si="36" xml:space="preserve"> IF( ISNUMBER(AD41 ), 0, 1 )</f>
        <v>1</v>
      </c>
      <c r="BW41" s="221">
        <f t="shared" ref="BW41:BW72" si="37" xml:space="preserve"> IF( ISNUMBER(AE41 ), 0, 1 )</f>
        <v>1</v>
      </c>
      <c r="BX41" s="221">
        <f t="shared" ref="BX41:BX72" si="38" xml:space="preserve"> IF( ISNUMBER(AF41 ), 0, 1 )</f>
        <v>0</v>
      </c>
      <c r="BY41" s="221">
        <f t="shared" ref="BY41:BY72" si="39" xml:space="preserve"> IF( ISNUMBER(AG41 ), 0, 1 )</f>
        <v>0</v>
      </c>
      <c r="BZ41" s="221">
        <f xml:space="preserve"> IF( ISNUMBER(#REF! ), 0, 1 )</f>
        <v>1</v>
      </c>
      <c r="CA41" s="221">
        <f t="shared" ref="CA41:CA72" si="40" xml:space="preserve"> IF( ISNUMBER(AR41 ), 0, 1 )</f>
        <v>1</v>
      </c>
      <c r="CB41" s="3161"/>
      <c r="CC41" s="3125"/>
      <c r="CD41" s="3125"/>
      <c r="CE41" s="3169"/>
      <c r="CF41" s="3169"/>
      <c r="CG41" s="3169"/>
    </row>
    <row r="42" spans="1:85" s="2268" customFormat="1" ht="15.75" customHeight="1">
      <c r="A42" s="3169"/>
      <c r="B42" s="2799" t="s">
        <v>3359</v>
      </c>
      <c r="C42" s="2800" t="s">
        <v>3251</v>
      </c>
      <c r="D42" s="2822" t="s">
        <v>3328</v>
      </c>
      <c r="E42" s="2823" t="s">
        <v>3253</v>
      </c>
      <c r="F42" s="2800" t="s">
        <v>3360</v>
      </c>
      <c r="G42" s="2800" t="s">
        <v>3360</v>
      </c>
      <c r="H42" s="2823" t="s">
        <v>3283</v>
      </c>
      <c r="I42" s="2823" t="s">
        <v>3283</v>
      </c>
      <c r="J42" s="2823" t="s">
        <v>3255</v>
      </c>
      <c r="K42" s="2800"/>
      <c r="L42" s="2800" t="s">
        <v>3330</v>
      </c>
      <c r="M42" s="3243">
        <v>131</v>
      </c>
      <c r="N42" s="3244">
        <v>43566</v>
      </c>
      <c r="O42" s="2802">
        <v>100</v>
      </c>
      <c r="P42" s="3244">
        <v>47219</v>
      </c>
      <c r="Q42" s="3245">
        <v>4.0330000000000004</v>
      </c>
      <c r="R42" s="3093">
        <v>101.315</v>
      </c>
      <c r="S42" s="3093">
        <v>101.315</v>
      </c>
      <c r="T42" s="3093">
        <v>101.315</v>
      </c>
      <c r="U42" s="3217">
        <f t="shared" si="0"/>
        <v>408.60339500000003</v>
      </c>
      <c r="V42" s="2824">
        <f t="shared" si="1"/>
        <v>2.9069767441858296E-4</v>
      </c>
      <c r="W42" s="2824">
        <f t="shared" si="2"/>
        <v>6.1403508771928905E-3</v>
      </c>
      <c r="X42" s="3246"/>
      <c r="Y42" s="3247"/>
      <c r="Z42" s="3247"/>
      <c r="AA42" s="3248">
        <v>3.2300000000000002E-2</v>
      </c>
      <c r="AB42" s="3223">
        <f t="shared" si="3"/>
        <v>3.2724745</v>
      </c>
      <c r="AC42" s="3223">
        <f t="shared" si="26"/>
        <v>3.2724745</v>
      </c>
      <c r="AD42" s="2804"/>
      <c r="AE42" s="2804"/>
      <c r="AF42" s="3093">
        <v>0.40200000000000002</v>
      </c>
      <c r="AG42" s="3093">
        <v>101.15300000000001</v>
      </c>
      <c r="AH42" s="3093">
        <v>71.445999999999998</v>
      </c>
      <c r="AI42" s="2805" t="str">
        <f t="shared" si="4"/>
        <v>Y</v>
      </c>
      <c r="AJ42" s="2805" t="str">
        <f t="shared" si="5"/>
        <v>N</v>
      </c>
      <c r="AK42" s="2805" t="str">
        <f t="shared" si="6"/>
        <v>N</v>
      </c>
      <c r="AL42" s="2805" t="str">
        <f t="shared" si="7"/>
        <v>N</v>
      </c>
      <c r="AM42" s="2805" t="str">
        <f t="shared" si="8"/>
        <v>Y</v>
      </c>
      <c r="AN42" s="2805" t="str">
        <f t="shared" si="9"/>
        <v>N</v>
      </c>
      <c r="AO42" s="2805" t="str">
        <f t="shared" si="10"/>
        <v>N</v>
      </c>
      <c r="AP42" s="2805" t="str">
        <f t="shared" si="11"/>
        <v>N</v>
      </c>
      <c r="AQ42" s="3249"/>
      <c r="AR42" s="3094" t="s">
        <v>3331</v>
      </c>
      <c r="AS42" s="32"/>
      <c r="AT42" s="34" t="s">
        <v>3361</v>
      </c>
      <c r="AU42" s="171"/>
      <c r="AV42" s="3161"/>
      <c r="AW42" s="220" t="str">
        <f t="shared" si="27"/>
        <v>Please complete all cells in row</v>
      </c>
      <c r="AX42" s="3161"/>
      <c r="AY42" s="3125"/>
      <c r="AZ42" s="3125"/>
      <c r="BA42" s="3125"/>
      <c r="BB42" s="3125"/>
      <c r="BC42" s="3125"/>
      <c r="BD42" s="3125"/>
      <c r="BE42" s="3125"/>
      <c r="BF42" s="221">
        <f t="shared" si="28"/>
        <v>0</v>
      </c>
      <c r="BG42" s="221">
        <f t="shared" si="29"/>
        <v>0</v>
      </c>
      <c r="BH42" s="221">
        <f t="shared" si="30"/>
        <v>0</v>
      </c>
      <c r="BI42" s="221">
        <f t="shared" si="31"/>
        <v>0</v>
      </c>
      <c r="BJ42" s="221">
        <f t="shared" si="32"/>
        <v>0</v>
      </c>
      <c r="BK42" s="221">
        <f t="shared" si="33"/>
        <v>0</v>
      </c>
      <c r="BL42" s="221">
        <f t="shared" si="34"/>
        <v>0</v>
      </c>
      <c r="BM42" s="207"/>
      <c r="BN42" s="207"/>
      <c r="BO42" s="207"/>
      <c r="BP42" s="207"/>
      <c r="BQ42" s="207"/>
      <c r="BR42" s="207"/>
      <c r="BS42" s="221">
        <f t="shared" si="35"/>
        <v>0</v>
      </c>
      <c r="BT42" s="207"/>
      <c r="BU42" s="207"/>
      <c r="BV42" s="221">
        <f t="shared" si="36"/>
        <v>1</v>
      </c>
      <c r="BW42" s="221">
        <f t="shared" si="37"/>
        <v>1</v>
      </c>
      <c r="BX42" s="221">
        <f t="shared" si="38"/>
        <v>0</v>
      </c>
      <c r="BY42" s="221">
        <f t="shared" si="39"/>
        <v>0</v>
      </c>
      <c r="BZ42" s="221">
        <f xml:space="preserve"> IF( ISNUMBER(#REF! ), 0, 1 )</f>
        <v>1</v>
      </c>
      <c r="CA42" s="221">
        <f t="shared" si="40"/>
        <v>1</v>
      </c>
      <c r="CB42" s="3161"/>
      <c r="CC42" s="3125"/>
      <c r="CD42" s="3125"/>
      <c r="CE42" s="3169"/>
      <c r="CF42" s="3169"/>
      <c r="CG42" s="3169"/>
    </row>
    <row r="43" spans="1:85" s="2268" customFormat="1" ht="15.75" customHeight="1">
      <c r="A43" s="3169"/>
      <c r="B43" s="2799" t="s">
        <v>3362</v>
      </c>
      <c r="C43" s="2800" t="s">
        <v>3251</v>
      </c>
      <c r="D43" s="2822" t="s">
        <v>3328</v>
      </c>
      <c r="E43" s="2823" t="s">
        <v>3253</v>
      </c>
      <c r="F43" s="2800" t="s">
        <v>3363</v>
      </c>
      <c r="G43" s="2800" t="s">
        <v>3363</v>
      </c>
      <c r="H43" s="2823" t="s">
        <v>3283</v>
      </c>
      <c r="I43" s="2823" t="s">
        <v>3283</v>
      </c>
      <c r="J43" s="2823" t="s">
        <v>3255</v>
      </c>
      <c r="K43" s="2800"/>
      <c r="L43" s="2800" t="s">
        <v>3364</v>
      </c>
      <c r="M43" s="3243">
        <v>50</v>
      </c>
      <c r="N43" s="3244">
        <v>43566</v>
      </c>
      <c r="O43" s="2802">
        <v>100</v>
      </c>
      <c r="P43" s="3244">
        <v>47584</v>
      </c>
      <c r="Q43" s="3245">
        <v>5.0330000000000004</v>
      </c>
      <c r="R43" s="3093">
        <v>44.052999999999997</v>
      </c>
      <c r="S43" s="3093">
        <v>44.052999999999997</v>
      </c>
      <c r="T43" s="3093">
        <v>44.052999999999997</v>
      </c>
      <c r="U43" s="3217">
        <f t="shared" si="0"/>
        <v>221.718749</v>
      </c>
      <c r="V43" s="2824">
        <f t="shared" si="1"/>
        <v>-5.1550387596899228E-4</v>
      </c>
      <c r="W43" s="2824">
        <f t="shared" si="2"/>
        <v>5.3294346978558504E-3</v>
      </c>
      <c r="X43" s="3246"/>
      <c r="Y43" s="3247"/>
      <c r="Z43" s="3247"/>
      <c r="AA43" s="3248">
        <v>3.1468000000000003E-2</v>
      </c>
      <c r="AB43" s="3223">
        <f t="shared" si="3"/>
        <v>1.386259804</v>
      </c>
      <c r="AC43" s="3223">
        <f t="shared" si="26"/>
        <v>1.386259804</v>
      </c>
      <c r="AD43" s="2804"/>
      <c r="AE43" s="2804"/>
      <c r="AF43" s="3093">
        <v>0.192</v>
      </c>
      <c r="AG43" s="3093">
        <v>43.965000000000003</v>
      </c>
      <c r="AH43" s="3093">
        <v>32.405999999999999</v>
      </c>
      <c r="AI43" s="2805" t="str">
        <f t="shared" si="4"/>
        <v>Y</v>
      </c>
      <c r="AJ43" s="2805" t="str">
        <f t="shared" si="5"/>
        <v>N</v>
      </c>
      <c r="AK43" s="2805" t="str">
        <f t="shared" si="6"/>
        <v>N</v>
      </c>
      <c r="AL43" s="2805" t="str">
        <f t="shared" si="7"/>
        <v>N</v>
      </c>
      <c r="AM43" s="2805" t="str">
        <f t="shared" si="8"/>
        <v>Y</v>
      </c>
      <c r="AN43" s="2805" t="str">
        <f t="shared" si="9"/>
        <v>N</v>
      </c>
      <c r="AO43" s="2805" t="str">
        <f t="shared" si="10"/>
        <v>N</v>
      </c>
      <c r="AP43" s="2805" t="str">
        <f t="shared" si="11"/>
        <v>N</v>
      </c>
      <c r="AQ43" s="3249"/>
      <c r="AR43" s="3094" t="s">
        <v>3365</v>
      </c>
      <c r="AS43" s="32"/>
      <c r="AT43" s="34" t="s">
        <v>3366</v>
      </c>
      <c r="AU43" s="171"/>
      <c r="AV43" s="3161"/>
      <c r="AW43" s="220" t="str">
        <f t="shared" si="27"/>
        <v>Please complete all cells in row</v>
      </c>
      <c r="AX43" s="3161"/>
      <c r="AY43" s="3125"/>
      <c r="AZ43" s="3125"/>
      <c r="BA43" s="3125"/>
      <c r="BB43" s="3125"/>
      <c r="BC43" s="3125"/>
      <c r="BD43" s="3125"/>
      <c r="BE43" s="3125"/>
      <c r="BF43" s="221">
        <f t="shared" si="28"/>
        <v>0</v>
      </c>
      <c r="BG43" s="221">
        <f t="shared" si="29"/>
        <v>0</v>
      </c>
      <c r="BH43" s="221">
        <f t="shared" si="30"/>
        <v>0</v>
      </c>
      <c r="BI43" s="221">
        <f t="shared" si="31"/>
        <v>0</v>
      </c>
      <c r="BJ43" s="221">
        <f t="shared" si="32"/>
        <v>0</v>
      </c>
      <c r="BK43" s="221">
        <f t="shared" si="33"/>
        <v>0</v>
      </c>
      <c r="BL43" s="221">
        <f t="shared" si="34"/>
        <v>0</v>
      </c>
      <c r="BM43" s="207"/>
      <c r="BN43" s="207"/>
      <c r="BO43" s="207"/>
      <c r="BP43" s="207"/>
      <c r="BQ43" s="207"/>
      <c r="BR43" s="207"/>
      <c r="BS43" s="221">
        <f t="shared" si="35"/>
        <v>0</v>
      </c>
      <c r="BT43" s="207"/>
      <c r="BU43" s="207"/>
      <c r="BV43" s="221">
        <f t="shared" si="36"/>
        <v>1</v>
      </c>
      <c r="BW43" s="221">
        <f t="shared" si="37"/>
        <v>1</v>
      </c>
      <c r="BX43" s="221">
        <f t="shared" si="38"/>
        <v>0</v>
      </c>
      <c r="BY43" s="221">
        <f t="shared" si="39"/>
        <v>0</v>
      </c>
      <c r="BZ43" s="221">
        <f xml:space="preserve"> IF( ISNUMBER(#REF! ), 0, 1 )</f>
        <v>1</v>
      </c>
      <c r="CA43" s="221">
        <f t="shared" si="40"/>
        <v>1</v>
      </c>
      <c r="CB43" s="3161"/>
      <c r="CC43" s="3125"/>
      <c r="CD43" s="3125"/>
      <c r="CE43" s="3169"/>
      <c r="CF43" s="3169"/>
      <c r="CG43" s="3169"/>
    </row>
    <row r="44" spans="1:85" s="2268" customFormat="1" ht="15.75" customHeight="1">
      <c r="A44" s="3169"/>
      <c r="B44" s="2799" t="s">
        <v>3367</v>
      </c>
      <c r="C44" s="2800" t="s">
        <v>3251</v>
      </c>
      <c r="D44" s="2822" t="s">
        <v>3368</v>
      </c>
      <c r="E44" s="2823" t="s">
        <v>3278</v>
      </c>
      <c r="F44" s="2800">
        <v>31199</v>
      </c>
      <c r="G44" s="2800" t="s">
        <v>3369</v>
      </c>
      <c r="H44" s="2823" t="s">
        <v>3370</v>
      </c>
      <c r="I44" s="2823" t="s">
        <v>1262</v>
      </c>
      <c r="J44" s="2823" t="s">
        <v>3371</v>
      </c>
      <c r="K44" s="2800"/>
      <c r="L44" s="2800" t="s">
        <v>3257</v>
      </c>
      <c r="M44" s="3243">
        <v>-150</v>
      </c>
      <c r="N44" s="3244">
        <v>40178</v>
      </c>
      <c r="O44" s="2802"/>
      <c r="P44" s="3244">
        <v>51135</v>
      </c>
      <c r="Q44" s="3245">
        <v>14.762</v>
      </c>
      <c r="R44" s="3093">
        <v>-150</v>
      </c>
      <c r="S44" s="3093">
        <v>-150</v>
      </c>
      <c r="T44" s="3093">
        <v>-150</v>
      </c>
      <c r="U44" s="3217">
        <f t="shared" si="0"/>
        <v>-2214.3000000000002</v>
      </c>
      <c r="V44" s="2824">
        <f t="shared" si="1"/>
        <v>1.4844961240310095E-2</v>
      </c>
      <c r="W44" s="2824">
        <f t="shared" si="2"/>
        <v>2.0779727095516565E-2</v>
      </c>
      <c r="X44" s="3246" t="s">
        <v>3372</v>
      </c>
      <c r="Y44" s="3250">
        <v>4.4554000000000003E-2</v>
      </c>
      <c r="Z44" s="3250">
        <v>2.7660000000000002E-3</v>
      </c>
      <c r="AA44" s="3248">
        <v>4.7320000000000001E-2</v>
      </c>
      <c r="AB44" s="3223">
        <f t="shared" si="3"/>
        <v>-7.0979999999999999</v>
      </c>
      <c r="AC44" s="3223">
        <f t="shared" si="26"/>
        <v>-2.2267441860465143</v>
      </c>
      <c r="AD44" s="2804"/>
      <c r="AE44" s="2804"/>
      <c r="AF44" s="3093">
        <v>0</v>
      </c>
      <c r="AG44" s="3093">
        <v>-150</v>
      </c>
      <c r="AH44" s="3093">
        <v>0</v>
      </c>
      <c r="AI44" s="2805" t="str">
        <f t="shared" si="4"/>
        <v>N</v>
      </c>
      <c r="AJ44" s="2805" t="str">
        <f t="shared" si="5"/>
        <v>N</v>
      </c>
      <c r="AK44" s="2805" t="str">
        <f t="shared" si="6"/>
        <v>N</v>
      </c>
      <c r="AL44" s="2805" t="str">
        <f t="shared" si="7"/>
        <v>N</v>
      </c>
      <c r="AM44" s="2805" t="str">
        <f t="shared" si="8"/>
        <v>N</v>
      </c>
      <c r="AN44" s="2805" t="str">
        <f t="shared" si="9"/>
        <v>N</v>
      </c>
      <c r="AO44" s="2805" t="str">
        <f t="shared" si="10"/>
        <v>N</v>
      </c>
      <c r="AP44" s="2805" t="str">
        <f t="shared" si="11"/>
        <v>N</v>
      </c>
      <c r="AQ44" s="3249" t="s">
        <v>3373</v>
      </c>
      <c r="AR44" s="3094" t="s">
        <v>3374</v>
      </c>
      <c r="AS44" s="32"/>
      <c r="AT44" s="34" t="s">
        <v>3375</v>
      </c>
      <c r="AU44" s="171"/>
      <c r="AV44" s="3161"/>
      <c r="AW44" s="220" t="str">
        <f t="shared" si="27"/>
        <v>Please complete all cells in row</v>
      </c>
      <c r="AX44" s="3161"/>
      <c r="AY44" s="3125"/>
      <c r="AZ44" s="3125"/>
      <c r="BA44" s="3125"/>
      <c r="BB44" s="3125"/>
      <c r="BC44" s="3125"/>
      <c r="BD44" s="3125"/>
      <c r="BE44" s="3125"/>
      <c r="BF44" s="221">
        <f t="shared" si="28"/>
        <v>0</v>
      </c>
      <c r="BG44" s="221">
        <f t="shared" si="29"/>
        <v>1</v>
      </c>
      <c r="BH44" s="221">
        <f t="shared" si="30"/>
        <v>0</v>
      </c>
      <c r="BI44" s="221">
        <f t="shared" si="31"/>
        <v>0</v>
      </c>
      <c r="BJ44" s="221">
        <f t="shared" si="32"/>
        <v>0</v>
      </c>
      <c r="BK44" s="221">
        <f t="shared" si="33"/>
        <v>0</v>
      </c>
      <c r="BL44" s="221">
        <f t="shared" si="34"/>
        <v>0</v>
      </c>
      <c r="BM44" s="207"/>
      <c r="BN44" s="207"/>
      <c r="BO44" s="207"/>
      <c r="BP44" s="207"/>
      <c r="BQ44" s="207"/>
      <c r="BR44" s="207"/>
      <c r="BS44" s="221">
        <f t="shared" si="35"/>
        <v>0</v>
      </c>
      <c r="BT44" s="207"/>
      <c r="BU44" s="207"/>
      <c r="BV44" s="221">
        <f t="shared" si="36"/>
        <v>1</v>
      </c>
      <c r="BW44" s="221">
        <f t="shared" si="37"/>
        <v>1</v>
      </c>
      <c r="BX44" s="221">
        <f t="shared" si="38"/>
        <v>0</v>
      </c>
      <c r="BY44" s="221">
        <f t="shared" si="39"/>
        <v>0</v>
      </c>
      <c r="BZ44" s="221">
        <f xml:space="preserve"> IF( ISNUMBER(#REF! ), 0, 1 )</f>
        <v>1</v>
      </c>
      <c r="CA44" s="221">
        <f t="shared" si="40"/>
        <v>1</v>
      </c>
      <c r="CB44" s="3161"/>
      <c r="CC44" s="3125"/>
      <c r="CD44" s="3125"/>
      <c r="CE44" s="3169"/>
      <c r="CF44" s="3169"/>
      <c r="CG44" s="3169"/>
    </row>
    <row r="45" spans="1:85" s="2268" customFormat="1" ht="15.75" customHeight="1">
      <c r="A45" s="3169"/>
      <c r="B45" s="2799" t="s">
        <v>3376</v>
      </c>
      <c r="C45" s="2800" t="s">
        <v>3251</v>
      </c>
      <c r="D45" s="2822" t="s">
        <v>3377</v>
      </c>
      <c r="E45" s="2823" t="s">
        <v>3278</v>
      </c>
      <c r="F45" s="2800">
        <v>31199</v>
      </c>
      <c r="G45" s="2800" t="s">
        <v>3369</v>
      </c>
      <c r="H45" s="2823" t="s">
        <v>3370</v>
      </c>
      <c r="I45" s="2823" t="s">
        <v>1262</v>
      </c>
      <c r="J45" s="2823" t="s">
        <v>3371</v>
      </c>
      <c r="K45" s="2800"/>
      <c r="L45" s="2800" t="s">
        <v>3257</v>
      </c>
      <c r="M45" s="3243">
        <v>150</v>
      </c>
      <c r="N45" s="3244">
        <v>40178</v>
      </c>
      <c r="O45" s="2802"/>
      <c r="P45" s="3244">
        <v>51135</v>
      </c>
      <c r="Q45" s="3245">
        <v>14.762</v>
      </c>
      <c r="R45" s="3093">
        <v>150</v>
      </c>
      <c r="S45" s="3093">
        <v>152.43899999999999</v>
      </c>
      <c r="T45" s="3093">
        <v>273.17700000000002</v>
      </c>
      <c r="U45" s="3217">
        <f t="shared" si="0"/>
        <v>2250.3045179999999</v>
      </c>
      <c r="V45" s="2824">
        <f t="shared" si="1"/>
        <v>2.0500000000001073E-3</v>
      </c>
      <c r="W45" s="2824">
        <f t="shared" si="2"/>
        <v>7.9099415204679779E-3</v>
      </c>
      <c r="X45" s="3246"/>
      <c r="Y45" s="3250"/>
      <c r="Z45" s="3250"/>
      <c r="AA45" s="3248">
        <v>3.4115600000000246E-2</v>
      </c>
      <c r="AB45" s="3223">
        <f t="shared" si="3"/>
        <v>9.3195972612000677</v>
      </c>
      <c r="AC45" s="3223">
        <f t="shared" si="26"/>
        <v>0.56001285000002932</v>
      </c>
      <c r="AD45" s="2804"/>
      <c r="AE45" s="2804"/>
      <c r="AF45" s="3093">
        <v>0</v>
      </c>
      <c r="AG45" s="3093">
        <v>152.43899999999999</v>
      </c>
      <c r="AH45" s="3093">
        <v>40.901000000000003</v>
      </c>
      <c r="AI45" s="2805" t="str">
        <f t="shared" si="4"/>
        <v>N</v>
      </c>
      <c r="AJ45" s="2805" t="str">
        <f t="shared" si="5"/>
        <v>N</v>
      </c>
      <c r="AK45" s="2805" t="str">
        <f t="shared" si="6"/>
        <v>N</v>
      </c>
      <c r="AL45" s="2805" t="str">
        <f t="shared" si="7"/>
        <v>N</v>
      </c>
      <c r="AM45" s="2805" t="str">
        <f t="shared" si="8"/>
        <v>N</v>
      </c>
      <c r="AN45" s="2805" t="str">
        <f t="shared" si="9"/>
        <v>N</v>
      </c>
      <c r="AO45" s="2805" t="str">
        <f t="shared" si="10"/>
        <v>N</v>
      </c>
      <c r="AP45" s="2805" t="str">
        <f t="shared" si="11"/>
        <v>N</v>
      </c>
      <c r="AQ45" s="3249" t="s">
        <v>3373</v>
      </c>
      <c r="AR45" s="3094" t="s">
        <v>3378</v>
      </c>
      <c r="AS45" s="32"/>
      <c r="AT45" s="34" t="s">
        <v>3379</v>
      </c>
      <c r="AU45" s="171"/>
      <c r="AV45" s="3161"/>
      <c r="AW45" s="220" t="str">
        <f t="shared" si="27"/>
        <v>Please complete all cells in row</v>
      </c>
      <c r="AX45" s="3161"/>
      <c r="AY45" s="3125"/>
      <c r="AZ45" s="3125"/>
      <c r="BA45" s="3125"/>
      <c r="BB45" s="3125"/>
      <c r="BC45" s="3125"/>
      <c r="BD45" s="3125"/>
      <c r="BE45" s="3125"/>
      <c r="BF45" s="221">
        <f t="shared" si="28"/>
        <v>0</v>
      </c>
      <c r="BG45" s="221">
        <f t="shared" si="29"/>
        <v>1</v>
      </c>
      <c r="BH45" s="221">
        <f t="shared" si="30"/>
        <v>0</v>
      </c>
      <c r="BI45" s="221">
        <f t="shared" si="31"/>
        <v>0</v>
      </c>
      <c r="BJ45" s="221">
        <f t="shared" si="32"/>
        <v>0</v>
      </c>
      <c r="BK45" s="221">
        <f t="shared" si="33"/>
        <v>0</v>
      </c>
      <c r="BL45" s="221">
        <f t="shared" si="34"/>
        <v>0</v>
      </c>
      <c r="BM45" s="207"/>
      <c r="BN45" s="207"/>
      <c r="BO45" s="207"/>
      <c r="BP45" s="207"/>
      <c r="BQ45" s="207"/>
      <c r="BR45" s="207"/>
      <c r="BS45" s="221">
        <f t="shared" si="35"/>
        <v>0</v>
      </c>
      <c r="BT45" s="207"/>
      <c r="BU45" s="207"/>
      <c r="BV45" s="221">
        <f t="shared" si="36"/>
        <v>1</v>
      </c>
      <c r="BW45" s="221">
        <f t="shared" si="37"/>
        <v>1</v>
      </c>
      <c r="BX45" s="221">
        <f t="shared" si="38"/>
        <v>0</v>
      </c>
      <c r="BY45" s="221">
        <f t="shared" si="39"/>
        <v>0</v>
      </c>
      <c r="BZ45" s="221">
        <f xml:space="preserve"> IF( ISNUMBER(#REF! ), 0, 1 )</f>
        <v>1</v>
      </c>
      <c r="CA45" s="221">
        <f t="shared" si="40"/>
        <v>1</v>
      </c>
      <c r="CB45" s="3161"/>
      <c r="CC45" s="3125"/>
      <c r="CD45" s="3125"/>
      <c r="CE45" s="3169"/>
      <c r="CF45" s="3169"/>
      <c r="CG45" s="3169"/>
    </row>
    <row r="46" spans="1:85" s="2268" customFormat="1" ht="15.75" customHeight="1">
      <c r="A46" s="3169"/>
      <c r="B46" s="2799" t="s">
        <v>3380</v>
      </c>
      <c r="C46" s="2800" t="s">
        <v>3251</v>
      </c>
      <c r="D46" s="2822" t="s">
        <v>3368</v>
      </c>
      <c r="E46" s="2823" t="s">
        <v>3278</v>
      </c>
      <c r="F46" s="2800">
        <v>31199</v>
      </c>
      <c r="G46" s="2800" t="s">
        <v>3369</v>
      </c>
      <c r="H46" s="2823" t="s">
        <v>3370</v>
      </c>
      <c r="I46" s="2823" t="s">
        <v>1262</v>
      </c>
      <c r="J46" s="2823" t="s">
        <v>3371</v>
      </c>
      <c r="K46" s="2800"/>
      <c r="L46" s="2800" t="s">
        <v>3257</v>
      </c>
      <c r="M46" s="3243">
        <v>-50</v>
      </c>
      <c r="N46" s="3244">
        <v>40178</v>
      </c>
      <c r="O46" s="2802"/>
      <c r="P46" s="3244">
        <v>51135</v>
      </c>
      <c r="Q46" s="3245">
        <v>14.762</v>
      </c>
      <c r="R46" s="3093">
        <v>-50</v>
      </c>
      <c r="S46" s="3093">
        <v>-50</v>
      </c>
      <c r="T46" s="3093">
        <v>-50</v>
      </c>
      <c r="U46" s="3217">
        <f t="shared" si="0"/>
        <v>-738.1</v>
      </c>
      <c r="V46" s="2824">
        <f t="shared" si="1"/>
        <v>1.4844961240310095E-2</v>
      </c>
      <c r="W46" s="2824">
        <f t="shared" si="2"/>
        <v>2.0779727095516565E-2</v>
      </c>
      <c r="X46" s="3246" t="s">
        <v>3372</v>
      </c>
      <c r="Y46" s="3250">
        <v>4.4554000000000003E-2</v>
      </c>
      <c r="Z46" s="3250">
        <v>2.7660000000000002E-3</v>
      </c>
      <c r="AA46" s="3248">
        <v>4.7320000000000001E-2</v>
      </c>
      <c r="AB46" s="3223">
        <f t="shared" si="3"/>
        <v>-2.3660000000000001</v>
      </c>
      <c r="AC46" s="3223">
        <f t="shared" si="26"/>
        <v>-0.74224806201550475</v>
      </c>
      <c r="AD46" s="2804"/>
      <c r="AE46" s="2804"/>
      <c r="AF46" s="3093">
        <v>0</v>
      </c>
      <c r="AG46" s="3093">
        <v>-50</v>
      </c>
      <c r="AH46" s="3093">
        <v>0</v>
      </c>
      <c r="AI46" s="2805" t="str">
        <f t="shared" si="4"/>
        <v>N</v>
      </c>
      <c r="AJ46" s="2805" t="str">
        <f t="shared" si="5"/>
        <v>N</v>
      </c>
      <c r="AK46" s="2805" t="str">
        <f t="shared" si="6"/>
        <v>N</v>
      </c>
      <c r="AL46" s="2805" t="str">
        <f t="shared" si="7"/>
        <v>N</v>
      </c>
      <c r="AM46" s="2805" t="str">
        <f t="shared" si="8"/>
        <v>N</v>
      </c>
      <c r="AN46" s="2805" t="str">
        <f t="shared" si="9"/>
        <v>N</v>
      </c>
      <c r="AO46" s="2805" t="str">
        <f t="shared" si="10"/>
        <v>N</v>
      </c>
      <c r="AP46" s="2805" t="str">
        <f t="shared" si="11"/>
        <v>N</v>
      </c>
      <c r="AQ46" s="3249" t="s">
        <v>3373</v>
      </c>
      <c r="AR46" s="3094" t="s">
        <v>3374</v>
      </c>
      <c r="AS46" s="32"/>
      <c r="AT46" s="34" t="s">
        <v>3381</v>
      </c>
      <c r="AU46" s="171"/>
      <c r="AV46" s="3161"/>
      <c r="AW46" s="220" t="str">
        <f t="shared" si="27"/>
        <v>Please complete all cells in row</v>
      </c>
      <c r="AX46" s="3161"/>
      <c r="AY46" s="3125"/>
      <c r="AZ46" s="3125"/>
      <c r="BA46" s="3125"/>
      <c r="BB46" s="3125"/>
      <c r="BC46" s="3125"/>
      <c r="BD46" s="3125"/>
      <c r="BE46" s="3125"/>
      <c r="BF46" s="221">
        <f t="shared" si="28"/>
        <v>0</v>
      </c>
      <c r="BG46" s="221">
        <f t="shared" si="29"/>
        <v>1</v>
      </c>
      <c r="BH46" s="221">
        <f t="shared" si="30"/>
        <v>0</v>
      </c>
      <c r="BI46" s="221">
        <f t="shared" si="31"/>
        <v>0</v>
      </c>
      <c r="BJ46" s="221">
        <f t="shared" si="32"/>
        <v>0</v>
      </c>
      <c r="BK46" s="221">
        <f t="shared" si="33"/>
        <v>0</v>
      </c>
      <c r="BL46" s="221">
        <f t="shared" si="34"/>
        <v>0</v>
      </c>
      <c r="BM46" s="207"/>
      <c r="BN46" s="207"/>
      <c r="BO46" s="207"/>
      <c r="BP46" s="207"/>
      <c r="BQ46" s="207"/>
      <c r="BR46" s="207"/>
      <c r="BS46" s="221">
        <f t="shared" si="35"/>
        <v>0</v>
      </c>
      <c r="BT46" s="207"/>
      <c r="BU46" s="207"/>
      <c r="BV46" s="221">
        <f t="shared" si="36"/>
        <v>1</v>
      </c>
      <c r="BW46" s="221">
        <f t="shared" si="37"/>
        <v>1</v>
      </c>
      <c r="BX46" s="221">
        <f t="shared" si="38"/>
        <v>0</v>
      </c>
      <c r="BY46" s="221">
        <f t="shared" si="39"/>
        <v>0</v>
      </c>
      <c r="BZ46" s="221">
        <f xml:space="preserve"> IF( ISNUMBER(#REF! ), 0, 1 )</f>
        <v>1</v>
      </c>
      <c r="CA46" s="221">
        <f t="shared" si="40"/>
        <v>1</v>
      </c>
      <c r="CB46" s="3161"/>
      <c r="CC46" s="3125"/>
      <c r="CD46" s="3125"/>
      <c r="CE46" s="3169"/>
      <c r="CF46" s="3169"/>
      <c r="CG46" s="3169"/>
    </row>
    <row r="47" spans="1:85" s="2268" customFormat="1" ht="15.75" customHeight="1">
      <c r="A47" s="3169"/>
      <c r="B47" s="2799" t="s">
        <v>3382</v>
      </c>
      <c r="C47" s="2800" t="s">
        <v>3251</v>
      </c>
      <c r="D47" s="2822" t="s">
        <v>3377</v>
      </c>
      <c r="E47" s="2823" t="s">
        <v>3278</v>
      </c>
      <c r="F47" s="2800">
        <v>31199</v>
      </c>
      <c r="G47" s="2800" t="s">
        <v>3369</v>
      </c>
      <c r="H47" s="2823" t="s">
        <v>3370</v>
      </c>
      <c r="I47" s="2823" t="s">
        <v>1262</v>
      </c>
      <c r="J47" s="2823" t="s">
        <v>3371</v>
      </c>
      <c r="K47" s="2800"/>
      <c r="L47" s="2800" t="s">
        <v>3257</v>
      </c>
      <c r="M47" s="3243">
        <v>50</v>
      </c>
      <c r="N47" s="3244">
        <v>40178</v>
      </c>
      <c r="O47" s="2802"/>
      <c r="P47" s="3244">
        <v>51135</v>
      </c>
      <c r="Q47" s="3245">
        <v>14.762</v>
      </c>
      <c r="R47" s="3093">
        <v>50</v>
      </c>
      <c r="S47" s="3093">
        <v>50.813000000000002</v>
      </c>
      <c r="T47" s="3093">
        <v>91.058999999999997</v>
      </c>
      <c r="U47" s="3217">
        <f t="shared" si="0"/>
        <v>750.10150600000009</v>
      </c>
      <c r="V47" s="2824">
        <f t="shared" si="1"/>
        <v>2.0500000000001073E-3</v>
      </c>
      <c r="W47" s="2824">
        <f t="shared" si="2"/>
        <v>7.9099415204679779E-3</v>
      </c>
      <c r="X47" s="3246"/>
      <c r="Y47" s="3250"/>
      <c r="Z47" s="3250"/>
      <c r="AA47" s="3248">
        <v>3.4115600000000246E-2</v>
      </c>
      <c r="AB47" s="3223">
        <f t="shared" si="3"/>
        <v>3.1065324204000224</v>
      </c>
      <c r="AC47" s="3223">
        <f t="shared" si="26"/>
        <v>0.18667095000000977</v>
      </c>
      <c r="AD47" s="2804"/>
      <c r="AE47" s="2804"/>
      <c r="AF47" s="3093">
        <v>0</v>
      </c>
      <c r="AG47" s="3093">
        <v>50.813000000000002</v>
      </c>
      <c r="AH47" s="3093">
        <v>13.634</v>
      </c>
      <c r="AI47" s="2805" t="str">
        <f t="shared" si="4"/>
        <v>N</v>
      </c>
      <c r="AJ47" s="2805" t="str">
        <f t="shared" si="5"/>
        <v>N</v>
      </c>
      <c r="AK47" s="2805" t="str">
        <f t="shared" si="6"/>
        <v>N</v>
      </c>
      <c r="AL47" s="2805" t="str">
        <f t="shared" si="7"/>
        <v>N</v>
      </c>
      <c r="AM47" s="2805" t="str">
        <f t="shared" si="8"/>
        <v>N</v>
      </c>
      <c r="AN47" s="2805" t="str">
        <f t="shared" si="9"/>
        <v>N</v>
      </c>
      <c r="AO47" s="2805" t="str">
        <f t="shared" si="10"/>
        <v>N</v>
      </c>
      <c r="AP47" s="2805" t="str">
        <f t="shared" si="11"/>
        <v>N</v>
      </c>
      <c r="AQ47" s="3249" t="s">
        <v>3373</v>
      </c>
      <c r="AR47" s="3094" t="s">
        <v>3378</v>
      </c>
      <c r="AS47" s="32"/>
      <c r="AT47" s="34" t="s">
        <v>3383</v>
      </c>
      <c r="AU47" s="171"/>
      <c r="AV47" s="3161"/>
      <c r="AW47" s="220" t="str">
        <f t="shared" si="27"/>
        <v>Please complete all cells in row</v>
      </c>
      <c r="AX47" s="3161"/>
      <c r="AY47" s="3125"/>
      <c r="AZ47" s="3125"/>
      <c r="BA47" s="3125"/>
      <c r="BB47" s="3125"/>
      <c r="BC47" s="3125"/>
      <c r="BD47" s="3125"/>
      <c r="BE47" s="3125"/>
      <c r="BF47" s="221">
        <f t="shared" si="28"/>
        <v>0</v>
      </c>
      <c r="BG47" s="221">
        <f t="shared" si="29"/>
        <v>1</v>
      </c>
      <c r="BH47" s="221">
        <f t="shared" si="30"/>
        <v>0</v>
      </c>
      <c r="BI47" s="221">
        <f t="shared" si="31"/>
        <v>0</v>
      </c>
      <c r="BJ47" s="221">
        <f t="shared" si="32"/>
        <v>0</v>
      </c>
      <c r="BK47" s="221">
        <f t="shared" si="33"/>
        <v>0</v>
      </c>
      <c r="BL47" s="221">
        <f t="shared" si="34"/>
        <v>0</v>
      </c>
      <c r="BM47" s="207"/>
      <c r="BN47" s="207"/>
      <c r="BO47" s="207"/>
      <c r="BP47" s="207"/>
      <c r="BQ47" s="207"/>
      <c r="BR47" s="207"/>
      <c r="BS47" s="221">
        <f t="shared" si="35"/>
        <v>0</v>
      </c>
      <c r="BT47" s="207"/>
      <c r="BU47" s="207"/>
      <c r="BV47" s="221">
        <f t="shared" si="36"/>
        <v>1</v>
      </c>
      <c r="BW47" s="221">
        <f t="shared" si="37"/>
        <v>1</v>
      </c>
      <c r="BX47" s="221">
        <f t="shared" si="38"/>
        <v>0</v>
      </c>
      <c r="BY47" s="221">
        <f t="shared" si="39"/>
        <v>0</v>
      </c>
      <c r="BZ47" s="221">
        <f xml:space="preserve"> IF( ISNUMBER(#REF! ), 0, 1 )</f>
        <v>1</v>
      </c>
      <c r="CA47" s="221">
        <f t="shared" si="40"/>
        <v>1</v>
      </c>
      <c r="CB47" s="3161"/>
      <c r="CC47" s="3125"/>
      <c r="CD47" s="3125"/>
      <c r="CE47" s="3169"/>
      <c r="CF47" s="3169"/>
      <c r="CG47" s="3169"/>
    </row>
    <row r="48" spans="1:85" s="2268" customFormat="1" ht="15.75" customHeight="1">
      <c r="A48" s="3169"/>
      <c r="B48" s="2799" t="s">
        <v>3384</v>
      </c>
      <c r="C48" s="2800" t="s">
        <v>3251</v>
      </c>
      <c r="D48" s="2822" t="s">
        <v>3368</v>
      </c>
      <c r="E48" s="2823" t="s">
        <v>3278</v>
      </c>
      <c r="F48" s="2800">
        <v>34515</v>
      </c>
      <c r="G48" s="2800" t="s">
        <v>3385</v>
      </c>
      <c r="H48" s="2823" t="s">
        <v>3370</v>
      </c>
      <c r="I48" s="2823" t="s">
        <v>1262</v>
      </c>
      <c r="J48" s="2823" t="s">
        <v>3371</v>
      </c>
      <c r="K48" s="2800"/>
      <c r="L48" s="2800" t="s">
        <v>3257</v>
      </c>
      <c r="M48" s="3243">
        <v>-1.94</v>
      </c>
      <c r="N48" s="3244">
        <v>40178</v>
      </c>
      <c r="O48" s="2802"/>
      <c r="P48" s="3244">
        <v>47483</v>
      </c>
      <c r="Q48" s="3245">
        <v>4.7560000000000002</v>
      </c>
      <c r="R48" s="3093">
        <v>-1.94</v>
      </c>
      <c r="S48" s="3093">
        <v>-1.94</v>
      </c>
      <c r="T48" s="3093">
        <v>-1.94</v>
      </c>
      <c r="U48" s="3217">
        <f t="shared" si="0"/>
        <v>-9.2266399999999997</v>
      </c>
      <c r="V48" s="2824">
        <f t="shared" si="1"/>
        <v>1.4780864300896646E-2</v>
      </c>
      <c r="W48" s="2824">
        <f t="shared" si="2"/>
        <v>2.0715255320200132E-2</v>
      </c>
      <c r="X48" s="3246" t="s">
        <v>3372</v>
      </c>
      <c r="Y48" s="3250">
        <v>4.4554000000000003E-2</v>
      </c>
      <c r="Z48" s="3250">
        <v>2.6998519585253455E-3</v>
      </c>
      <c r="AA48" s="3248">
        <v>4.7253851958525349E-2</v>
      </c>
      <c r="AB48" s="3223">
        <f t="shared" si="3"/>
        <v>-9.1672472799539176E-2</v>
      </c>
      <c r="AC48" s="3223">
        <f t="shared" si="26"/>
        <v>-2.8674876743739492E-2</v>
      </c>
      <c r="AD48" s="2804"/>
      <c r="AE48" s="2804"/>
      <c r="AF48" s="3093">
        <v>0</v>
      </c>
      <c r="AG48" s="3093">
        <v>-1.94</v>
      </c>
      <c r="AH48" s="3093">
        <v>0</v>
      </c>
      <c r="AI48" s="2805" t="str">
        <f t="shared" si="4"/>
        <v>N</v>
      </c>
      <c r="AJ48" s="2805" t="str">
        <f t="shared" si="5"/>
        <v>N</v>
      </c>
      <c r="AK48" s="2805" t="str">
        <f t="shared" si="6"/>
        <v>N</v>
      </c>
      <c r="AL48" s="2805" t="str">
        <f t="shared" si="7"/>
        <v>N</v>
      </c>
      <c r="AM48" s="2805" t="str">
        <f t="shared" si="8"/>
        <v>N</v>
      </c>
      <c r="AN48" s="2805" t="str">
        <f t="shared" si="9"/>
        <v>N</v>
      </c>
      <c r="AO48" s="2805" t="str">
        <f t="shared" si="10"/>
        <v>N</v>
      </c>
      <c r="AP48" s="2805" t="str">
        <f t="shared" si="11"/>
        <v>N</v>
      </c>
      <c r="AQ48" s="3249" t="s">
        <v>3373</v>
      </c>
      <c r="AR48" s="3094" t="s">
        <v>3386</v>
      </c>
      <c r="AS48" s="32"/>
      <c r="AT48" s="34" t="s">
        <v>3387</v>
      </c>
      <c r="AU48" s="171"/>
      <c r="AV48" s="3161"/>
      <c r="AW48" s="220" t="str">
        <f t="shared" si="27"/>
        <v>Please complete all cells in row</v>
      </c>
      <c r="AX48" s="3161"/>
      <c r="AY48" s="3125"/>
      <c r="AZ48" s="3125"/>
      <c r="BA48" s="3125"/>
      <c r="BB48" s="3125"/>
      <c r="BC48" s="3125"/>
      <c r="BD48" s="3125"/>
      <c r="BE48" s="3125"/>
      <c r="BF48" s="221">
        <f t="shared" si="28"/>
        <v>0</v>
      </c>
      <c r="BG48" s="221">
        <f t="shared" si="29"/>
        <v>1</v>
      </c>
      <c r="BH48" s="221">
        <f t="shared" si="30"/>
        <v>0</v>
      </c>
      <c r="BI48" s="221">
        <f t="shared" si="31"/>
        <v>0</v>
      </c>
      <c r="BJ48" s="221">
        <f t="shared" si="32"/>
        <v>0</v>
      </c>
      <c r="BK48" s="221">
        <f t="shared" si="33"/>
        <v>0</v>
      </c>
      <c r="BL48" s="221">
        <f t="shared" si="34"/>
        <v>0</v>
      </c>
      <c r="BM48" s="207"/>
      <c r="BN48" s="207"/>
      <c r="BO48" s="207"/>
      <c r="BP48" s="207"/>
      <c r="BQ48" s="207"/>
      <c r="BR48" s="207"/>
      <c r="BS48" s="221">
        <f t="shared" si="35"/>
        <v>0</v>
      </c>
      <c r="BT48" s="207"/>
      <c r="BU48" s="207"/>
      <c r="BV48" s="221">
        <f t="shared" si="36"/>
        <v>1</v>
      </c>
      <c r="BW48" s="221">
        <f t="shared" si="37"/>
        <v>1</v>
      </c>
      <c r="BX48" s="221">
        <f t="shared" si="38"/>
        <v>0</v>
      </c>
      <c r="BY48" s="221">
        <f t="shared" si="39"/>
        <v>0</v>
      </c>
      <c r="BZ48" s="221">
        <f xml:space="preserve"> IF( ISNUMBER(#REF! ), 0, 1 )</f>
        <v>1</v>
      </c>
      <c r="CA48" s="221">
        <f t="shared" si="40"/>
        <v>1</v>
      </c>
      <c r="CB48" s="3161"/>
      <c r="CC48" s="3125"/>
      <c r="CD48" s="3125"/>
      <c r="CE48" s="3169"/>
      <c r="CF48" s="3169"/>
      <c r="CG48" s="3169"/>
    </row>
    <row r="49" spans="1:85" s="2268" customFormat="1" ht="15.75" customHeight="1">
      <c r="A49" s="3169"/>
      <c r="B49" s="2799" t="s">
        <v>3388</v>
      </c>
      <c r="C49" s="2800" t="s">
        <v>3251</v>
      </c>
      <c r="D49" s="2822" t="s">
        <v>3377</v>
      </c>
      <c r="E49" s="2823" t="s">
        <v>3278</v>
      </c>
      <c r="F49" s="2800">
        <v>34515</v>
      </c>
      <c r="G49" s="2800" t="s">
        <v>3385</v>
      </c>
      <c r="H49" s="2823" t="s">
        <v>3370</v>
      </c>
      <c r="I49" s="2823" t="s">
        <v>1262</v>
      </c>
      <c r="J49" s="2823" t="s">
        <v>3371</v>
      </c>
      <c r="K49" s="2800"/>
      <c r="L49" s="2800" t="s">
        <v>3257</v>
      </c>
      <c r="M49" s="3243">
        <v>1.94</v>
      </c>
      <c r="N49" s="3244">
        <v>40178</v>
      </c>
      <c r="O49" s="2802"/>
      <c r="P49" s="3244">
        <v>47483</v>
      </c>
      <c r="Q49" s="3245">
        <v>4.7560000000000002</v>
      </c>
      <c r="R49" s="3093">
        <v>1.94</v>
      </c>
      <c r="S49" s="3093">
        <v>1.972</v>
      </c>
      <c r="T49" s="3093">
        <v>3.5339999999999998</v>
      </c>
      <c r="U49" s="3217">
        <f t="shared" si="0"/>
        <v>9.3788320000000009</v>
      </c>
      <c r="V49" s="2824">
        <f t="shared" si="1"/>
        <v>1.7900000000000027E-2</v>
      </c>
      <c r="W49" s="2824">
        <f t="shared" si="2"/>
        <v>2.3852631578947348E-2</v>
      </c>
      <c r="X49" s="3246"/>
      <c r="Y49" s="3250"/>
      <c r="Z49" s="3250"/>
      <c r="AA49" s="3248">
        <v>5.0472800000000095E-2</v>
      </c>
      <c r="AB49" s="3223">
        <f t="shared" si="3"/>
        <v>0.17837087520000033</v>
      </c>
      <c r="AC49" s="3223">
        <f t="shared" si="26"/>
        <v>6.3258600000000095E-2</v>
      </c>
      <c r="AD49" s="2804"/>
      <c r="AE49" s="2804"/>
      <c r="AF49" s="3093">
        <v>0</v>
      </c>
      <c r="AG49" s="3093">
        <v>1.972</v>
      </c>
      <c r="AH49" s="3093">
        <v>0.878</v>
      </c>
      <c r="AI49" s="2805" t="str">
        <f t="shared" si="4"/>
        <v>N</v>
      </c>
      <c r="AJ49" s="2805" t="str">
        <f t="shared" si="5"/>
        <v>N</v>
      </c>
      <c r="AK49" s="2805" t="str">
        <f t="shared" si="6"/>
        <v>N</v>
      </c>
      <c r="AL49" s="2805" t="str">
        <f t="shared" si="7"/>
        <v>N</v>
      </c>
      <c r="AM49" s="2805" t="str">
        <f t="shared" si="8"/>
        <v>N</v>
      </c>
      <c r="AN49" s="2805" t="str">
        <f t="shared" si="9"/>
        <v>N</v>
      </c>
      <c r="AO49" s="2805" t="str">
        <f t="shared" si="10"/>
        <v>N</v>
      </c>
      <c r="AP49" s="2805" t="str">
        <f t="shared" si="11"/>
        <v>N</v>
      </c>
      <c r="AQ49" s="3249" t="s">
        <v>3373</v>
      </c>
      <c r="AR49" s="3094" t="s">
        <v>3389</v>
      </c>
      <c r="AS49" s="32"/>
      <c r="AT49" s="34" t="s">
        <v>3390</v>
      </c>
      <c r="AU49" s="171"/>
      <c r="AV49" s="3161"/>
      <c r="AW49" s="220" t="str">
        <f t="shared" si="27"/>
        <v>Please complete all cells in row</v>
      </c>
      <c r="AX49" s="3161"/>
      <c r="AY49" s="3125"/>
      <c r="AZ49" s="3125"/>
      <c r="BA49" s="3125"/>
      <c r="BB49" s="3125"/>
      <c r="BC49" s="3125"/>
      <c r="BD49" s="3125"/>
      <c r="BE49" s="3125"/>
      <c r="BF49" s="221">
        <f t="shared" si="28"/>
        <v>0</v>
      </c>
      <c r="BG49" s="221">
        <f t="shared" si="29"/>
        <v>1</v>
      </c>
      <c r="BH49" s="221">
        <f t="shared" si="30"/>
        <v>0</v>
      </c>
      <c r="BI49" s="221">
        <f t="shared" si="31"/>
        <v>0</v>
      </c>
      <c r="BJ49" s="221">
        <f t="shared" si="32"/>
        <v>0</v>
      </c>
      <c r="BK49" s="221">
        <f t="shared" si="33"/>
        <v>0</v>
      </c>
      <c r="BL49" s="221">
        <f t="shared" si="34"/>
        <v>0</v>
      </c>
      <c r="BM49" s="207"/>
      <c r="BN49" s="207"/>
      <c r="BO49" s="207"/>
      <c r="BP49" s="207"/>
      <c r="BQ49" s="207"/>
      <c r="BR49" s="207"/>
      <c r="BS49" s="221">
        <f t="shared" si="35"/>
        <v>0</v>
      </c>
      <c r="BT49" s="207"/>
      <c r="BU49" s="207"/>
      <c r="BV49" s="221">
        <f t="shared" si="36"/>
        <v>1</v>
      </c>
      <c r="BW49" s="221">
        <f t="shared" si="37"/>
        <v>1</v>
      </c>
      <c r="BX49" s="221">
        <f t="shared" si="38"/>
        <v>0</v>
      </c>
      <c r="BY49" s="221">
        <f t="shared" si="39"/>
        <v>0</v>
      </c>
      <c r="BZ49" s="221">
        <f xml:space="preserve"> IF( ISNUMBER(#REF! ), 0, 1 )</f>
        <v>1</v>
      </c>
      <c r="CA49" s="221">
        <f t="shared" si="40"/>
        <v>1</v>
      </c>
      <c r="CB49" s="3161"/>
      <c r="CC49" s="3125"/>
      <c r="CD49" s="3125"/>
      <c r="CE49" s="3169"/>
      <c r="CF49" s="3169"/>
      <c r="CG49" s="3169"/>
    </row>
    <row r="50" spans="1:85" s="2268" customFormat="1" ht="15.75" customHeight="1">
      <c r="A50" s="3169"/>
      <c r="B50" s="2799" t="s">
        <v>3391</v>
      </c>
      <c r="C50" s="2800" t="s">
        <v>3251</v>
      </c>
      <c r="D50" s="2822" t="s">
        <v>3368</v>
      </c>
      <c r="E50" s="2823" t="s">
        <v>3278</v>
      </c>
      <c r="F50" s="2800">
        <v>34516</v>
      </c>
      <c r="G50" s="2800" t="s">
        <v>3385</v>
      </c>
      <c r="H50" s="2823" t="s">
        <v>3370</v>
      </c>
      <c r="I50" s="2823" t="s">
        <v>1262</v>
      </c>
      <c r="J50" s="2823" t="s">
        <v>3371</v>
      </c>
      <c r="K50" s="2800"/>
      <c r="L50" s="2800" t="s">
        <v>3257</v>
      </c>
      <c r="M50" s="3243">
        <v>-35</v>
      </c>
      <c r="N50" s="3244">
        <v>40178</v>
      </c>
      <c r="O50" s="2802"/>
      <c r="P50" s="3244">
        <v>51135</v>
      </c>
      <c r="Q50" s="3245">
        <v>14.762</v>
      </c>
      <c r="R50" s="3093">
        <v>-35</v>
      </c>
      <c r="S50" s="3093">
        <v>-35</v>
      </c>
      <c r="T50" s="3093">
        <v>-35</v>
      </c>
      <c r="U50" s="3217">
        <f t="shared" si="0"/>
        <v>-516.67000000000007</v>
      </c>
      <c r="V50" s="2824">
        <f t="shared" si="1"/>
        <v>1.4808601910360597E-2</v>
      </c>
      <c r="W50" s="2824">
        <f t="shared" si="2"/>
        <v>2.0743155137906477E-2</v>
      </c>
      <c r="X50" s="3246" t="s">
        <v>3372</v>
      </c>
      <c r="Y50" s="3250">
        <v>4.4554000000000003E-2</v>
      </c>
      <c r="Z50" s="3250">
        <v>2.7284771714922024E-3</v>
      </c>
      <c r="AA50" s="3248">
        <v>4.7282477171492206E-2</v>
      </c>
      <c r="AB50" s="3223">
        <f t="shared" si="3"/>
        <v>-1.6548867010022272</v>
      </c>
      <c r="AC50" s="3223">
        <f t="shared" si="26"/>
        <v>-0.5183010668626209</v>
      </c>
      <c r="AD50" s="2804"/>
      <c r="AE50" s="2804"/>
      <c r="AF50" s="3093">
        <v>0</v>
      </c>
      <c r="AG50" s="3093">
        <v>-35</v>
      </c>
      <c r="AH50" s="3093">
        <v>0</v>
      </c>
      <c r="AI50" s="2805" t="str">
        <f t="shared" si="4"/>
        <v>N</v>
      </c>
      <c r="AJ50" s="2805" t="str">
        <f t="shared" si="5"/>
        <v>N</v>
      </c>
      <c r="AK50" s="2805" t="str">
        <f t="shared" si="6"/>
        <v>N</v>
      </c>
      <c r="AL50" s="2805" t="str">
        <f t="shared" si="7"/>
        <v>N</v>
      </c>
      <c r="AM50" s="2805" t="str">
        <f t="shared" si="8"/>
        <v>N</v>
      </c>
      <c r="AN50" s="2805" t="str">
        <f t="shared" si="9"/>
        <v>N</v>
      </c>
      <c r="AO50" s="2805" t="str">
        <f t="shared" si="10"/>
        <v>N</v>
      </c>
      <c r="AP50" s="2805" t="str">
        <f t="shared" si="11"/>
        <v>N</v>
      </c>
      <c r="AQ50" s="3249" t="s">
        <v>3373</v>
      </c>
      <c r="AR50" s="3094" t="s">
        <v>3386</v>
      </c>
      <c r="AS50" s="32"/>
      <c r="AT50" s="34" t="s">
        <v>3392</v>
      </c>
      <c r="AU50" s="171"/>
      <c r="AV50" s="3161"/>
      <c r="AW50" s="220" t="str">
        <f t="shared" si="27"/>
        <v>Please complete all cells in row</v>
      </c>
      <c r="AX50" s="3161"/>
      <c r="AY50" s="3125"/>
      <c r="AZ50" s="3125"/>
      <c r="BA50" s="3125"/>
      <c r="BB50" s="3125"/>
      <c r="BC50" s="3125"/>
      <c r="BD50" s="3125"/>
      <c r="BE50" s="3125"/>
      <c r="BF50" s="221">
        <f t="shared" si="28"/>
        <v>0</v>
      </c>
      <c r="BG50" s="221">
        <f t="shared" si="29"/>
        <v>1</v>
      </c>
      <c r="BH50" s="221">
        <f t="shared" si="30"/>
        <v>0</v>
      </c>
      <c r="BI50" s="221">
        <f t="shared" si="31"/>
        <v>0</v>
      </c>
      <c r="BJ50" s="221">
        <f t="shared" si="32"/>
        <v>0</v>
      </c>
      <c r="BK50" s="221">
        <f t="shared" si="33"/>
        <v>0</v>
      </c>
      <c r="BL50" s="221">
        <f t="shared" si="34"/>
        <v>0</v>
      </c>
      <c r="BM50" s="207"/>
      <c r="BN50" s="207"/>
      <c r="BO50" s="207"/>
      <c r="BP50" s="207"/>
      <c r="BQ50" s="207"/>
      <c r="BR50" s="207"/>
      <c r="BS50" s="221">
        <f t="shared" si="35"/>
        <v>0</v>
      </c>
      <c r="BT50" s="207"/>
      <c r="BU50" s="207"/>
      <c r="BV50" s="221">
        <f t="shared" si="36"/>
        <v>1</v>
      </c>
      <c r="BW50" s="221">
        <f t="shared" si="37"/>
        <v>1</v>
      </c>
      <c r="BX50" s="221">
        <f t="shared" si="38"/>
        <v>0</v>
      </c>
      <c r="BY50" s="221">
        <f t="shared" si="39"/>
        <v>0</v>
      </c>
      <c r="BZ50" s="221">
        <f xml:space="preserve"> IF( ISNUMBER(#REF! ), 0, 1 )</f>
        <v>1</v>
      </c>
      <c r="CA50" s="221">
        <f t="shared" si="40"/>
        <v>1</v>
      </c>
      <c r="CB50" s="3161"/>
      <c r="CC50" s="3125"/>
      <c r="CD50" s="3125"/>
      <c r="CE50" s="3169"/>
      <c r="CF50" s="3169"/>
      <c r="CG50" s="3169"/>
    </row>
    <row r="51" spans="1:85" s="2268" customFormat="1" ht="15.75" customHeight="1">
      <c r="A51" s="3169"/>
      <c r="B51" s="2799" t="s">
        <v>3393</v>
      </c>
      <c r="C51" s="2800" t="s">
        <v>3251</v>
      </c>
      <c r="D51" s="2822" t="s">
        <v>3377</v>
      </c>
      <c r="E51" s="2823" t="s">
        <v>3278</v>
      </c>
      <c r="F51" s="2800">
        <v>34516</v>
      </c>
      <c r="G51" s="2800" t="s">
        <v>3385</v>
      </c>
      <c r="H51" s="2823" t="s">
        <v>3370</v>
      </c>
      <c r="I51" s="2823" t="s">
        <v>1262</v>
      </c>
      <c r="J51" s="2823" t="s">
        <v>3371</v>
      </c>
      <c r="K51" s="2800"/>
      <c r="L51" s="2800" t="s">
        <v>3257</v>
      </c>
      <c r="M51" s="3243">
        <v>35</v>
      </c>
      <c r="N51" s="3244">
        <v>40178</v>
      </c>
      <c r="O51" s="2802"/>
      <c r="P51" s="3244">
        <v>51135</v>
      </c>
      <c r="Q51" s="3245">
        <v>14.762</v>
      </c>
      <c r="R51" s="3093">
        <v>35</v>
      </c>
      <c r="S51" s="3093">
        <v>35.569000000000003</v>
      </c>
      <c r="T51" s="3093">
        <v>63.741</v>
      </c>
      <c r="U51" s="3217">
        <f t="shared" si="0"/>
        <v>525.06957800000009</v>
      </c>
      <c r="V51" s="2824">
        <f t="shared" si="1"/>
        <v>1.7900000000000027E-2</v>
      </c>
      <c r="W51" s="2824">
        <f t="shared" si="2"/>
        <v>2.3852631578947348E-2</v>
      </c>
      <c r="X51" s="3246"/>
      <c r="Y51" s="3250"/>
      <c r="Z51" s="3250"/>
      <c r="AA51" s="3248">
        <v>5.0472800000000095E-2</v>
      </c>
      <c r="AB51" s="3223">
        <f t="shared" si="3"/>
        <v>3.217186744800006</v>
      </c>
      <c r="AC51" s="3223">
        <f t="shared" si="26"/>
        <v>1.1409639000000018</v>
      </c>
      <c r="AD51" s="2804"/>
      <c r="AE51" s="2804"/>
      <c r="AF51" s="3093">
        <v>0</v>
      </c>
      <c r="AG51" s="3093">
        <v>35.569000000000003</v>
      </c>
      <c r="AH51" s="3093">
        <v>15.837</v>
      </c>
      <c r="AI51" s="2805" t="str">
        <f t="shared" si="4"/>
        <v>N</v>
      </c>
      <c r="AJ51" s="2805" t="str">
        <f t="shared" si="5"/>
        <v>N</v>
      </c>
      <c r="AK51" s="2805" t="str">
        <f t="shared" si="6"/>
        <v>N</v>
      </c>
      <c r="AL51" s="2805" t="str">
        <f t="shared" si="7"/>
        <v>N</v>
      </c>
      <c r="AM51" s="2805" t="str">
        <f t="shared" si="8"/>
        <v>N</v>
      </c>
      <c r="AN51" s="2805" t="str">
        <f t="shared" si="9"/>
        <v>N</v>
      </c>
      <c r="AO51" s="2805" t="str">
        <f t="shared" si="10"/>
        <v>N</v>
      </c>
      <c r="AP51" s="2805" t="str">
        <f t="shared" si="11"/>
        <v>N</v>
      </c>
      <c r="AQ51" s="3249" t="s">
        <v>3373</v>
      </c>
      <c r="AR51" s="3094" t="s">
        <v>3389</v>
      </c>
      <c r="AS51" s="32"/>
      <c r="AT51" s="34" t="s">
        <v>3394</v>
      </c>
      <c r="AU51" s="171"/>
      <c r="AV51" s="3161"/>
      <c r="AW51" s="220" t="str">
        <f t="shared" si="27"/>
        <v>Please complete all cells in row</v>
      </c>
      <c r="AX51" s="3161"/>
      <c r="AY51" s="3125"/>
      <c r="AZ51" s="3125"/>
      <c r="BA51" s="3125"/>
      <c r="BB51" s="3125"/>
      <c r="BC51" s="3125"/>
      <c r="BD51" s="3125"/>
      <c r="BE51" s="3125"/>
      <c r="BF51" s="221">
        <f t="shared" si="28"/>
        <v>0</v>
      </c>
      <c r="BG51" s="221">
        <f t="shared" si="29"/>
        <v>1</v>
      </c>
      <c r="BH51" s="221">
        <f t="shared" si="30"/>
        <v>0</v>
      </c>
      <c r="BI51" s="221">
        <f t="shared" si="31"/>
        <v>0</v>
      </c>
      <c r="BJ51" s="221">
        <f t="shared" si="32"/>
        <v>0</v>
      </c>
      <c r="BK51" s="221">
        <f t="shared" si="33"/>
        <v>0</v>
      </c>
      <c r="BL51" s="221">
        <f t="shared" si="34"/>
        <v>0</v>
      </c>
      <c r="BM51" s="207"/>
      <c r="BN51" s="207"/>
      <c r="BO51" s="207"/>
      <c r="BP51" s="207"/>
      <c r="BQ51" s="207"/>
      <c r="BR51" s="207"/>
      <c r="BS51" s="221">
        <f t="shared" si="35"/>
        <v>0</v>
      </c>
      <c r="BT51" s="207"/>
      <c r="BU51" s="207"/>
      <c r="BV51" s="221">
        <f t="shared" si="36"/>
        <v>1</v>
      </c>
      <c r="BW51" s="221">
        <f t="shared" si="37"/>
        <v>1</v>
      </c>
      <c r="BX51" s="221">
        <f t="shared" si="38"/>
        <v>0</v>
      </c>
      <c r="BY51" s="221">
        <f t="shared" si="39"/>
        <v>0</v>
      </c>
      <c r="BZ51" s="221">
        <f xml:space="preserve"> IF( ISNUMBER(#REF! ), 0, 1 )</f>
        <v>1</v>
      </c>
      <c r="CA51" s="221">
        <f t="shared" si="40"/>
        <v>1</v>
      </c>
      <c r="CB51" s="3161"/>
      <c r="CC51" s="3125"/>
      <c r="CD51" s="3125"/>
      <c r="CE51" s="3169"/>
      <c r="CF51" s="3169"/>
      <c r="CG51" s="3169"/>
    </row>
    <row r="52" spans="1:85" s="2268" customFormat="1" ht="15.75" customHeight="1">
      <c r="A52" s="3169"/>
      <c r="B52" s="2799" t="s">
        <v>3395</v>
      </c>
      <c r="C52" s="2800" t="s">
        <v>3251</v>
      </c>
      <c r="D52" s="2822" t="s">
        <v>3396</v>
      </c>
      <c r="E52" s="2823" t="s">
        <v>3253</v>
      </c>
      <c r="F52" s="2800" t="s">
        <v>3397</v>
      </c>
      <c r="G52" s="2800" t="s">
        <v>3397</v>
      </c>
      <c r="H52" s="2823" t="s">
        <v>3370</v>
      </c>
      <c r="I52" s="2823" t="s">
        <v>3283</v>
      </c>
      <c r="J52" s="2823" t="s">
        <v>3255</v>
      </c>
      <c r="K52" s="2800"/>
      <c r="L52" s="2800" t="s">
        <v>3257</v>
      </c>
      <c r="M52" s="3243">
        <v>279.09799999999996</v>
      </c>
      <c r="N52" s="3244">
        <v>44477</v>
      </c>
      <c r="O52" s="2802">
        <v>100</v>
      </c>
      <c r="P52" s="3244">
        <v>46721</v>
      </c>
      <c r="Q52" s="3245">
        <v>2.6680000000000001</v>
      </c>
      <c r="R52" s="3093">
        <v>279.09799999999996</v>
      </c>
      <c r="S52" s="3093">
        <v>279.09799999999996</v>
      </c>
      <c r="T52" s="3093">
        <v>279.09799999999996</v>
      </c>
      <c r="U52" s="3217">
        <f t="shared" si="0"/>
        <v>744.63346399999989</v>
      </c>
      <c r="V52" s="2824">
        <f t="shared" si="1"/>
        <v>1.9674418604651134E-2</v>
      </c>
      <c r="W52" s="2824">
        <f t="shared" si="2"/>
        <v>2.563742690058457E-2</v>
      </c>
      <c r="X52" s="3246" t="s">
        <v>3372</v>
      </c>
      <c r="Y52" s="3250">
        <v>4.4554000000000003E-2</v>
      </c>
      <c r="Z52" s="3250">
        <v>7.7499999999999999E-3</v>
      </c>
      <c r="AA52" s="3248">
        <v>5.2304000000000003E-2</v>
      </c>
      <c r="AB52" s="3223">
        <f t="shared" si="3"/>
        <v>14.597941791999999</v>
      </c>
      <c r="AC52" s="3223">
        <f t="shared" si="26"/>
        <v>14.597941791999999</v>
      </c>
      <c r="AD52" s="2804" t="s">
        <v>3398</v>
      </c>
      <c r="AE52" s="2804">
        <v>1.7499999999999998E-3</v>
      </c>
      <c r="AF52" s="3093">
        <v>0</v>
      </c>
      <c r="AG52" s="3093">
        <v>279.09799999999996</v>
      </c>
      <c r="AH52" s="3093">
        <v>211.458</v>
      </c>
      <c r="AI52" s="2805" t="str">
        <f t="shared" si="4"/>
        <v>N</v>
      </c>
      <c r="AJ52" s="2805" t="str">
        <f t="shared" si="5"/>
        <v>Y</v>
      </c>
      <c r="AK52" s="2805" t="str">
        <f t="shared" si="6"/>
        <v>N</v>
      </c>
      <c r="AL52" s="2805" t="str">
        <f t="shared" si="7"/>
        <v>N</v>
      </c>
      <c r="AM52" s="2805" t="str">
        <f t="shared" si="8"/>
        <v>Y</v>
      </c>
      <c r="AN52" s="2805" t="str">
        <f t="shared" si="9"/>
        <v>N</v>
      </c>
      <c r="AO52" s="2805" t="str">
        <f t="shared" si="10"/>
        <v>N</v>
      </c>
      <c r="AP52" s="2805" t="str">
        <f t="shared" si="11"/>
        <v>N</v>
      </c>
      <c r="AQ52" s="3249"/>
      <c r="AR52" s="3094" t="s">
        <v>3399</v>
      </c>
      <c r="AS52" s="32"/>
      <c r="AT52" s="34" t="s">
        <v>3400</v>
      </c>
      <c r="AU52" s="171"/>
      <c r="AV52" s="3161"/>
      <c r="AW52" s="220" t="str">
        <f t="shared" si="27"/>
        <v>Please complete all cells in row</v>
      </c>
      <c r="AX52" s="3161"/>
      <c r="AY52" s="3125"/>
      <c r="AZ52" s="3125"/>
      <c r="BA52" s="3125"/>
      <c r="BB52" s="3125"/>
      <c r="BC52" s="3125"/>
      <c r="BD52" s="3125"/>
      <c r="BE52" s="3125"/>
      <c r="BF52" s="221">
        <f t="shared" si="28"/>
        <v>0</v>
      </c>
      <c r="BG52" s="221">
        <f t="shared" si="29"/>
        <v>0</v>
      </c>
      <c r="BH52" s="221">
        <f t="shared" si="30"/>
        <v>0</v>
      </c>
      <c r="BI52" s="221">
        <f t="shared" si="31"/>
        <v>0</v>
      </c>
      <c r="BJ52" s="221">
        <f t="shared" si="32"/>
        <v>0</v>
      </c>
      <c r="BK52" s="221">
        <f t="shared" si="33"/>
        <v>0</v>
      </c>
      <c r="BL52" s="221">
        <f t="shared" si="34"/>
        <v>0</v>
      </c>
      <c r="BM52" s="207"/>
      <c r="BN52" s="207"/>
      <c r="BO52" s="207"/>
      <c r="BP52" s="207"/>
      <c r="BQ52" s="207"/>
      <c r="BR52" s="207"/>
      <c r="BS52" s="221">
        <f t="shared" si="35"/>
        <v>0</v>
      </c>
      <c r="BT52" s="207"/>
      <c r="BU52" s="207"/>
      <c r="BV52" s="221">
        <f t="shared" si="36"/>
        <v>1</v>
      </c>
      <c r="BW52" s="221">
        <f t="shared" si="37"/>
        <v>0</v>
      </c>
      <c r="BX52" s="221">
        <f t="shared" si="38"/>
        <v>0</v>
      </c>
      <c r="BY52" s="221">
        <f t="shared" si="39"/>
        <v>0</v>
      </c>
      <c r="BZ52" s="221">
        <f xml:space="preserve"> IF( ISNUMBER(#REF! ), 0, 1 )</f>
        <v>1</v>
      </c>
      <c r="CA52" s="221">
        <f t="shared" si="40"/>
        <v>1</v>
      </c>
      <c r="CB52" s="3161"/>
      <c r="CC52" s="3125"/>
      <c r="CD52" s="3125"/>
      <c r="CE52" s="3169"/>
      <c r="CF52" s="3169"/>
      <c r="CG52" s="3169"/>
    </row>
    <row r="53" spans="1:85" s="2268" customFormat="1" ht="15.75" customHeight="1">
      <c r="A53" s="3169"/>
      <c r="B53" s="2799" t="s">
        <v>3401</v>
      </c>
      <c r="C53" s="2800" t="s">
        <v>3251</v>
      </c>
      <c r="D53" s="2822" t="s">
        <v>3396</v>
      </c>
      <c r="E53" s="2823" t="s">
        <v>3253</v>
      </c>
      <c r="F53" s="2800" t="s">
        <v>3397</v>
      </c>
      <c r="G53" s="2800" t="s">
        <v>3397</v>
      </c>
      <c r="H53" s="2823" t="s">
        <v>3370</v>
      </c>
      <c r="I53" s="2823" t="s">
        <v>3370</v>
      </c>
      <c r="J53" s="2823" t="s">
        <v>3255</v>
      </c>
      <c r="K53" s="2800"/>
      <c r="L53" s="2800" t="s">
        <v>3257</v>
      </c>
      <c r="M53" s="3243">
        <v>1026.6590000000001</v>
      </c>
      <c r="N53" s="3244">
        <v>44477</v>
      </c>
      <c r="O53" s="2802">
        <v>100</v>
      </c>
      <c r="P53" s="3244">
        <v>46721</v>
      </c>
      <c r="Q53" s="3245">
        <v>2.6680000000000001</v>
      </c>
      <c r="R53" s="3093">
        <v>1026.6590000000001</v>
      </c>
      <c r="S53" s="3093">
        <v>1026.6590000000001</v>
      </c>
      <c r="T53" s="3093">
        <v>1026.6590000000001</v>
      </c>
      <c r="U53" s="3217">
        <f t="shared" si="0"/>
        <v>2739.1262120000006</v>
      </c>
      <c r="V53" s="2824">
        <f t="shared" si="1"/>
        <v>1.9674418604651134E-2</v>
      </c>
      <c r="W53" s="2824">
        <f t="shared" si="2"/>
        <v>2.563742690058457E-2</v>
      </c>
      <c r="X53" s="3246" t="s">
        <v>3372</v>
      </c>
      <c r="Y53" s="3250">
        <v>4.4554000000000003E-2</v>
      </c>
      <c r="Z53" s="3250">
        <v>7.7499999999999999E-3</v>
      </c>
      <c r="AA53" s="3248">
        <v>5.2304000000000003E-2</v>
      </c>
      <c r="AB53" s="3223">
        <f t="shared" si="3"/>
        <v>53.698372336000006</v>
      </c>
      <c r="AC53" s="3223">
        <f t="shared" si="26"/>
        <v>53.698372336000006</v>
      </c>
      <c r="AD53" s="2804" t="s">
        <v>3398</v>
      </c>
      <c r="AE53" s="2804">
        <v>1.7499999999999998E-3</v>
      </c>
      <c r="AF53" s="3093">
        <v>0</v>
      </c>
      <c r="AG53" s="3093">
        <v>1026.6590000000001</v>
      </c>
      <c r="AH53" s="3093">
        <v>777.846</v>
      </c>
      <c r="AI53" s="2805" t="str">
        <f t="shared" si="4"/>
        <v>N</v>
      </c>
      <c r="AJ53" s="2805" t="str">
        <f t="shared" si="5"/>
        <v>Y</v>
      </c>
      <c r="AK53" s="2805" t="str">
        <f t="shared" si="6"/>
        <v>N</v>
      </c>
      <c r="AL53" s="2805" t="str">
        <f t="shared" si="7"/>
        <v>N</v>
      </c>
      <c r="AM53" s="2805" t="str">
        <f t="shared" si="8"/>
        <v>N</v>
      </c>
      <c r="AN53" s="2805" t="str">
        <f t="shared" si="9"/>
        <v>Y</v>
      </c>
      <c r="AO53" s="2805" t="str">
        <f t="shared" si="10"/>
        <v>N</v>
      </c>
      <c r="AP53" s="2805" t="str">
        <f t="shared" si="11"/>
        <v>N</v>
      </c>
      <c r="AQ53" s="3249"/>
      <c r="AR53" s="3094"/>
      <c r="AS53" s="32"/>
      <c r="AT53" s="34" t="s">
        <v>3402</v>
      </c>
      <c r="AU53" s="171"/>
      <c r="AV53" s="3161"/>
      <c r="AW53" s="220" t="str">
        <f t="shared" si="27"/>
        <v>Please complete all cells in row</v>
      </c>
      <c r="AX53" s="3161"/>
      <c r="AY53" s="3125"/>
      <c r="AZ53" s="3125"/>
      <c r="BA53" s="3125"/>
      <c r="BB53" s="3125"/>
      <c r="BC53" s="3125"/>
      <c r="BD53" s="3125"/>
      <c r="BE53" s="3125"/>
      <c r="BF53" s="221">
        <f t="shared" si="28"/>
        <v>0</v>
      </c>
      <c r="BG53" s="221">
        <f t="shared" si="29"/>
        <v>0</v>
      </c>
      <c r="BH53" s="221">
        <f t="shared" si="30"/>
        <v>0</v>
      </c>
      <c r="BI53" s="221">
        <f t="shared" si="31"/>
        <v>0</v>
      </c>
      <c r="BJ53" s="221">
        <f t="shared" si="32"/>
        <v>0</v>
      </c>
      <c r="BK53" s="221">
        <f t="shared" si="33"/>
        <v>0</v>
      </c>
      <c r="BL53" s="221">
        <f t="shared" si="34"/>
        <v>0</v>
      </c>
      <c r="BM53" s="207"/>
      <c r="BN53" s="207"/>
      <c r="BO53" s="207"/>
      <c r="BP53" s="207"/>
      <c r="BQ53" s="207"/>
      <c r="BR53" s="207"/>
      <c r="BS53" s="221">
        <f t="shared" si="35"/>
        <v>0</v>
      </c>
      <c r="BT53" s="207"/>
      <c r="BU53" s="207"/>
      <c r="BV53" s="221">
        <f t="shared" si="36"/>
        <v>1</v>
      </c>
      <c r="BW53" s="221">
        <f t="shared" si="37"/>
        <v>0</v>
      </c>
      <c r="BX53" s="221">
        <f t="shared" si="38"/>
        <v>0</v>
      </c>
      <c r="BY53" s="221">
        <f t="shared" si="39"/>
        <v>0</v>
      </c>
      <c r="BZ53" s="221">
        <f xml:space="preserve"> IF( ISNUMBER(#REF! ), 0, 1 )</f>
        <v>1</v>
      </c>
      <c r="CA53" s="221">
        <f t="shared" si="40"/>
        <v>1</v>
      </c>
      <c r="CB53" s="3161"/>
      <c r="CC53" s="3125"/>
      <c r="CD53" s="3125"/>
      <c r="CE53" s="3169"/>
      <c r="CF53" s="3169"/>
      <c r="CG53" s="3169"/>
    </row>
    <row r="54" spans="1:85" s="2268" customFormat="1" ht="15.75" customHeight="1">
      <c r="A54" s="3169"/>
      <c r="B54" s="2799" t="s">
        <v>3403</v>
      </c>
      <c r="C54" s="2800" t="s">
        <v>3251</v>
      </c>
      <c r="D54" s="2822" t="s">
        <v>3252</v>
      </c>
      <c r="E54" s="2823" t="s">
        <v>3253</v>
      </c>
      <c r="F54" s="2800" t="s">
        <v>3404</v>
      </c>
      <c r="G54" s="2800" t="s">
        <v>3404</v>
      </c>
      <c r="H54" s="2823" t="s">
        <v>3283</v>
      </c>
      <c r="I54" s="2823" t="s">
        <v>3283</v>
      </c>
      <c r="J54" s="2823" t="s">
        <v>3255</v>
      </c>
      <c r="K54" s="2800" t="s">
        <v>3256</v>
      </c>
      <c r="L54" s="2800" t="s">
        <v>3330</v>
      </c>
      <c r="M54" s="3243">
        <v>57</v>
      </c>
      <c r="N54" s="3244">
        <v>44147</v>
      </c>
      <c r="O54" s="2802">
        <v>100</v>
      </c>
      <c r="P54" s="3244">
        <v>47799</v>
      </c>
      <c r="Q54" s="3245">
        <v>5.6219999999999999</v>
      </c>
      <c r="R54" s="3093">
        <v>44.165999999999997</v>
      </c>
      <c r="S54" s="3093">
        <v>44.165999999999997</v>
      </c>
      <c r="T54" s="3093">
        <v>44.165999999999997</v>
      </c>
      <c r="U54" s="3217">
        <f t="shared" si="0"/>
        <v>248.30125199999998</v>
      </c>
      <c r="V54" s="2824">
        <f t="shared" si="1"/>
        <v>-1.5319767441860588E-2</v>
      </c>
      <c r="W54" s="2824">
        <f t="shared" si="2"/>
        <v>-9.5614035087719929E-3</v>
      </c>
      <c r="X54" s="3246"/>
      <c r="Y54" s="3250"/>
      <c r="Z54" s="3250"/>
      <c r="AA54" s="3248">
        <v>1.619E-2</v>
      </c>
      <c r="AB54" s="3223">
        <f t="shared" si="3"/>
        <v>0.71504753999999993</v>
      </c>
      <c r="AC54" s="3223">
        <f t="shared" si="26"/>
        <v>0.71504753999999993</v>
      </c>
      <c r="AD54" s="2804"/>
      <c r="AE54" s="2804"/>
      <c r="AF54" s="3093">
        <v>0.159</v>
      </c>
      <c r="AG54" s="3093">
        <v>44.008000000000003</v>
      </c>
      <c r="AH54" s="3093">
        <v>31.779</v>
      </c>
      <c r="AI54" s="2805" t="str">
        <f t="shared" si="4"/>
        <v>Y</v>
      </c>
      <c r="AJ54" s="2805" t="str">
        <f t="shared" si="5"/>
        <v>N</v>
      </c>
      <c r="AK54" s="2805" t="str">
        <f t="shared" si="6"/>
        <v>N</v>
      </c>
      <c r="AL54" s="2805" t="str">
        <f t="shared" si="7"/>
        <v>N</v>
      </c>
      <c r="AM54" s="2805" t="str">
        <f t="shared" si="8"/>
        <v>Y</v>
      </c>
      <c r="AN54" s="2805" t="str">
        <f t="shared" si="9"/>
        <v>N</v>
      </c>
      <c r="AO54" s="2805" t="str">
        <f t="shared" si="10"/>
        <v>N</v>
      </c>
      <c r="AP54" s="2805" t="str">
        <f t="shared" si="11"/>
        <v>N</v>
      </c>
      <c r="AQ54" s="3249"/>
      <c r="AR54" s="3094" t="s">
        <v>3405</v>
      </c>
      <c r="AS54" s="32"/>
      <c r="AT54" s="34" t="s">
        <v>3406</v>
      </c>
      <c r="AU54" s="171"/>
      <c r="AV54" s="3161"/>
      <c r="AW54" s="220" t="str">
        <f t="shared" si="27"/>
        <v>Please complete all cells in row</v>
      </c>
      <c r="AX54" s="3161"/>
      <c r="AY54" s="3125"/>
      <c r="AZ54" s="3125"/>
      <c r="BA54" s="3125"/>
      <c r="BB54" s="3125"/>
      <c r="BC54" s="3125"/>
      <c r="BD54" s="3125"/>
      <c r="BE54" s="3125"/>
      <c r="BF54" s="221">
        <f t="shared" si="28"/>
        <v>0</v>
      </c>
      <c r="BG54" s="221">
        <f t="shared" si="29"/>
        <v>0</v>
      </c>
      <c r="BH54" s="221">
        <f t="shared" si="30"/>
        <v>0</v>
      </c>
      <c r="BI54" s="221">
        <f t="shared" si="31"/>
        <v>0</v>
      </c>
      <c r="BJ54" s="221">
        <f t="shared" si="32"/>
        <v>0</v>
      </c>
      <c r="BK54" s="221">
        <f t="shared" si="33"/>
        <v>0</v>
      </c>
      <c r="BL54" s="221">
        <f t="shared" si="34"/>
        <v>0</v>
      </c>
      <c r="BM54" s="207"/>
      <c r="BN54" s="207"/>
      <c r="BO54" s="207"/>
      <c r="BP54" s="207"/>
      <c r="BQ54" s="207"/>
      <c r="BR54" s="207"/>
      <c r="BS54" s="221">
        <f t="shared" si="35"/>
        <v>0</v>
      </c>
      <c r="BT54" s="207"/>
      <c r="BU54" s="207"/>
      <c r="BV54" s="221">
        <f t="shared" si="36"/>
        <v>1</v>
      </c>
      <c r="BW54" s="221">
        <f t="shared" si="37"/>
        <v>1</v>
      </c>
      <c r="BX54" s="221">
        <f t="shared" si="38"/>
        <v>0</v>
      </c>
      <c r="BY54" s="221">
        <f t="shared" si="39"/>
        <v>0</v>
      </c>
      <c r="BZ54" s="221">
        <f xml:space="preserve"> IF( ISNUMBER(#REF! ), 0, 1 )</f>
        <v>1</v>
      </c>
      <c r="CA54" s="221">
        <f t="shared" si="40"/>
        <v>1</v>
      </c>
      <c r="CB54" s="3161"/>
      <c r="CC54" s="3125"/>
      <c r="CD54" s="3125"/>
      <c r="CE54" s="3169"/>
      <c r="CF54" s="3169"/>
      <c r="CG54" s="3169"/>
    </row>
    <row r="55" spans="1:85" s="2268" customFormat="1" ht="15.75" customHeight="1">
      <c r="A55" s="3169"/>
      <c r="B55" s="2799" t="s">
        <v>3407</v>
      </c>
      <c r="C55" s="2800" t="s">
        <v>3408</v>
      </c>
      <c r="D55" s="2822" t="s">
        <v>3396</v>
      </c>
      <c r="E55" s="2823" t="s">
        <v>3278</v>
      </c>
      <c r="F55" s="2800" t="s">
        <v>3409</v>
      </c>
      <c r="G55" s="2800" t="s">
        <v>3409</v>
      </c>
      <c r="H55" s="2823" t="s">
        <v>1262</v>
      </c>
      <c r="I55" s="2823" t="s">
        <v>1262</v>
      </c>
      <c r="J55" s="2823" t="s">
        <v>3255</v>
      </c>
      <c r="K55" s="2800"/>
      <c r="L55" s="2800" t="s">
        <v>3257</v>
      </c>
      <c r="M55" s="3243">
        <v>100</v>
      </c>
      <c r="N55" s="3244">
        <v>39757</v>
      </c>
      <c r="O55" s="2802">
        <v>100</v>
      </c>
      <c r="P55" s="3244">
        <v>52540</v>
      </c>
      <c r="Q55" s="3245">
        <v>9.6123588740027088</v>
      </c>
      <c r="R55" s="3093">
        <v>100</v>
      </c>
      <c r="S55" s="3093">
        <v>163.995</v>
      </c>
      <c r="T55" s="3093">
        <v>163.995</v>
      </c>
      <c r="U55" s="3217">
        <f t="shared" si="0"/>
        <v>1576.3787935420744</v>
      </c>
      <c r="V55" s="2824">
        <f t="shared" si="1"/>
        <v>3.2610000000000028E-2</v>
      </c>
      <c r="W55" s="2824">
        <f t="shared" si="2"/>
        <v>3.864865497076031E-2</v>
      </c>
      <c r="X55" s="3246"/>
      <c r="Y55" s="3250"/>
      <c r="Z55" s="3250"/>
      <c r="AA55" s="3248">
        <v>6.5653520000000132E-2</v>
      </c>
      <c r="AB55" s="3223">
        <f t="shared" si="3"/>
        <v>10.766849012400021</v>
      </c>
      <c r="AC55" s="3223">
        <f t="shared" si="26"/>
        <v>5.3478769500000043</v>
      </c>
      <c r="AD55" s="2804"/>
      <c r="AE55" s="2804"/>
      <c r="AF55" s="3093">
        <v>0.75</v>
      </c>
      <c r="AG55" s="3093">
        <v>163.482</v>
      </c>
      <c r="AH55" s="3093">
        <v>124.25</v>
      </c>
      <c r="AI55" s="2805" t="str">
        <f t="shared" si="4"/>
        <v>N</v>
      </c>
      <c r="AJ55" s="2805" t="str">
        <f t="shared" si="5"/>
        <v>N</v>
      </c>
      <c r="AK55" s="2805" t="str">
        <f t="shared" si="6"/>
        <v>Y</v>
      </c>
      <c r="AL55" s="2805" t="str">
        <f t="shared" si="7"/>
        <v>N</v>
      </c>
      <c r="AM55" s="2805" t="str">
        <f t="shared" si="8"/>
        <v>N</v>
      </c>
      <c r="AN55" s="2805" t="str">
        <f t="shared" si="9"/>
        <v>N</v>
      </c>
      <c r="AO55" s="2805" t="str">
        <f t="shared" si="10"/>
        <v>Y</v>
      </c>
      <c r="AP55" s="2805" t="str">
        <f t="shared" si="11"/>
        <v>N</v>
      </c>
      <c r="AQ55" s="3249"/>
      <c r="AR55" s="3094"/>
      <c r="AS55" s="32"/>
      <c r="AT55" s="34" t="s">
        <v>3410</v>
      </c>
      <c r="AU55" s="171"/>
      <c r="AV55" s="3161"/>
      <c r="AW55" s="220" t="str">
        <f t="shared" si="27"/>
        <v>Please complete all cells in row</v>
      </c>
      <c r="AX55" s="3161"/>
      <c r="AY55" s="3125"/>
      <c r="AZ55" s="3125"/>
      <c r="BA55" s="3125"/>
      <c r="BB55" s="3125"/>
      <c r="BC55" s="3125"/>
      <c r="BD55" s="3125"/>
      <c r="BE55" s="3125"/>
      <c r="BF55" s="221">
        <f t="shared" si="28"/>
        <v>0</v>
      </c>
      <c r="BG55" s="221">
        <f t="shared" si="29"/>
        <v>0</v>
      </c>
      <c r="BH55" s="221">
        <f t="shared" si="30"/>
        <v>0</v>
      </c>
      <c r="BI55" s="221">
        <f t="shared" si="31"/>
        <v>0</v>
      </c>
      <c r="BJ55" s="221">
        <f t="shared" si="32"/>
        <v>0</v>
      </c>
      <c r="BK55" s="221">
        <f t="shared" si="33"/>
        <v>0</v>
      </c>
      <c r="BL55" s="221">
        <f t="shared" si="34"/>
        <v>0</v>
      </c>
      <c r="BM55" s="207"/>
      <c r="BN55" s="207"/>
      <c r="BO55" s="207"/>
      <c r="BP55" s="207"/>
      <c r="BQ55" s="207"/>
      <c r="BR55" s="207"/>
      <c r="BS55" s="221">
        <f t="shared" si="35"/>
        <v>0</v>
      </c>
      <c r="BT55" s="207"/>
      <c r="BU55" s="207"/>
      <c r="BV55" s="221">
        <f t="shared" si="36"/>
        <v>1</v>
      </c>
      <c r="BW55" s="221">
        <f t="shared" si="37"/>
        <v>1</v>
      </c>
      <c r="BX55" s="221">
        <f t="shared" si="38"/>
        <v>0</v>
      </c>
      <c r="BY55" s="221">
        <f t="shared" si="39"/>
        <v>0</v>
      </c>
      <c r="BZ55" s="221">
        <f xml:space="preserve"> IF( ISNUMBER(#REF! ), 0, 1 )</f>
        <v>1</v>
      </c>
      <c r="CA55" s="221">
        <f t="shared" si="40"/>
        <v>1</v>
      </c>
      <c r="CB55" s="3161"/>
      <c r="CC55" s="3125"/>
      <c r="CD55" s="3125"/>
      <c r="CE55" s="3169"/>
      <c r="CF55" s="3169"/>
      <c r="CG55" s="3169"/>
    </row>
    <row r="56" spans="1:85" s="2268" customFormat="1" ht="15.75" customHeight="1">
      <c r="A56" s="3169"/>
      <c r="B56" s="2799" t="s">
        <v>3411</v>
      </c>
      <c r="C56" s="2800" t="s">
        <v>3408</v>
      </c>
      <c r="D56" s="2822" t="s">
        <v>3396</v>
      </c>
      <c r="E56" s="2823" t="s">
        <v>3278</v>
      </c>
      <c r="F56" s="2800" t="s">
        <v>3412</v>
      </c>
      <c r="G56" s="2800" t="s">
        <v>3412</v>
      </c>
      <c r="H56" s="2823" t="s">
        <v>1262</v>
      </c>
      <c r="I56" s="2823" t="s">
        <v>1262</v>
      </c>
      <c r="J56" s="2823" t="s">
        <v>3255</v>
      </c>
      <c r="K56" s="2800"/>
      <c r="L56" s="2800" t="s">
        <v>3257</v>
      </c>
      <c r="M56" s="3243">
        <v>215</v>
      </c>
      <c r="N56" s="3244">
        <v>41591</v>
      </c>
      <c r="O56" s="2802">
        <v>100</v>
      </c>
      <c r="P56" s="3244">
        <v>48531</v>
      </c>
      <c r="Q56" s="3245">
        <v>3.8719999999999999</v>
      </c>
      <c r="R56" s="3093">
        <v>215</v>
      </c>
      <c r="S56" s="3093">
        <v>172.928</v>
      </c>
      <c r="T56" s="3093">
        <v>172.928</v>
      </c>
      <c r="U56" s="3217">
        <f t="shared" si="0"/>
        <v>669.57721600000002</v>
      </c>
      <c r="V56" s="2824">
        <f t="shared" si="1"/>
        <v>3.8000000000000256E-3</v>
      </c>
      <c r="W56" s="2824">
        <f t="shared" si="2"/>
        <v>9.6701754385963845E-3</v>
      </c>
      <c r="X56" s="3246"/>
      <c r="Y56" s="3250"/>
      <c r="Z56" s="3250"/>
      <c r="AA56" s="3248">
        <v>3.5921599999999998E-2</v>
      </c>
      <c r="AB56" s="3223">
        <f t="shared" si="3"/>
        <v>6.2118504447999996</v>
      </c>
      <c r="AC56" s="3223">
        <f t="shared" si="26"/>
        <v>0.65712640000000444</v>
      </c>
      <c r="AD56" s="2804"/>
      <c r="AE56" s="2804"/>
      <c r="AF56" s="3093">
        <v>0.16300000000000001</v>
      </c>
      <c r="AG56" s="3093">
        <v>172.86</v>
      </c>
      <c r="AH56" s="3093">
        <v>131.01900000000001</v>
      </c>
      <c r="AI56" s="2805" t="str">
        <f t="shared" si="4"/>
        <v>N</v>
      </c>
      <c r="AJ56" s="2805" t="str">
        <f t="shared" si="5"/>
        <v>N</v>
      </c>
      <c r="AK56" s="2805" t="str">
        <f t="shared" si="6"/>
        <v>Y</v>
      </c>
      <c r="AL56" s="2805" t="str">
        <f t="shared" si="7"/>
        <v>N</v>
      </c>
      <c r="AM56" s="2805" t="str">
        <f t="shared" si="8"/>
        <v>N</v>
      </c>
      <c r="AN56" s="2805" t="str">
        <f t="shared" si="9"/>
        <v>N</v>
      </c>
      <c r="AO56" s="2805" t="str">
        <f t="shared" si="10"/>
        <v>Y</v>
      </c>
      <c r="AP56" s="2805" t="str">
        <f t="shared" si="11"/>
        <v>N</v>
      </c>
      <c r="AQ56" s="3249"/>
      <c r="AR56" s="3094" t="s">
        <v>3413</v>
      </c>
      <c r="AS56" s="32"/>
      <c r="AT56" s="34" t="s">
        <v>3414</v>
      </c>
      <c r="AU56" s="171"/>
      <c r="AV56" s="3161"/>
      <c r="AW56" s="220" t="str">
        <f t="shared" si="27"/>
        <v>Please complete all cells in row</v>
      </c>
      <c r="AX56" s="3161"/>
      <c r="AY56" s="3125"/>
      <c r="AZ56" s="3125"/>
      <c r="BA56" s="3125"/>
      <c r="BB56" s="3125"/>
      <c r="BC56" s="3125"/>
      <c r="BD56" s="3125"/>
      <c r="BE56" s="3125"/>
      <c r="BF56" s="221">
        <f t="shared" si="28"/>
        <v>0</v>
      </c>
      <c r="BG56" s="221">
        <f t="shared" si="29"/>
        <v>0</v>
      </c>
      <c r="BH56" s="221">
        <f t="shared" si="30"/>
        <v>0</v>
      </c>
      <c r="BI56" s="221">
        <f t="shared" si="31"/>
        <v>0</v>
      </c>
      <c r="BJ56" s="221">
        <f t="shared" si="32"/>
        <v>0</v>
      </c>
      <c r="BK56" s="221">
        <f t="shared" si="33"/>
        <v>0</v>
      </c>
      <c r="BL56" s="221">
        <f t="shared" si="34"/>
        <v>0</v>
      </c>
      <c r="BM56" s="207"/>
      <c r="BN56" s="207"/>
      <c r="BO56" s="207"/>
      <c r="BP56" s="207"/>
      <c r="BQ56" s="207"/>
      <c r="BR56" s="207"/>
      <c r="BS56" s="221">
        <f t="shared" si="35"/>
        <v>0</v>
      </c>
      <c r="BT56" s="207"/>
      <c r="BU56" s="207"/>
      <c r="BV56" s="221">
        <f t="shared" si="36"/>
        <v>1</v>
      </c>
      <c r="BW56" s="221">
        <f t="shared" si="37"/>
        <v>1</v>
      </c>
      <c r="BX56" s="221">
        <f t="shared" si="38"/>
        <v>0</v>
      </c>
      <c r="BY56" s="221">
        <f t="shared" si="39"/>
        <v>0</v>
      </c>
      <c r="BZ56" s="221">
        <f xml:space="preserve"> IF( ISNUMBER(#REF! ), 0, 1 )</f>
        <v>1</v>
      </c>
      <c r="CA56" s="221">
        <f t="shared" si="40"/>
        <v>1</v>
      </c>
      <c r="CB56" s="3161"/>
      <c r="CC56" s="3125"/>
      <c r="CD56" s="3125"/>
      <c r="CE56" s="3169"/>
      <c r="CF56" s="3169"/>
      <c r="CG56" s="3169"/>
    </row>
    <row r="57" spans="1:85" s="2268" customFormat="1" ht="15.75" customHeight="1">
      <c r="A57" s="3169"/>
      <c r="B57" s="2799" t="s">
        <v>3415</v>
      </c>
      <c r="C57" s="2800" t="s">
        <v>3408</v>
      </c>
      <c r="D57" s="2822" t="s">
        <v>3396</v>
      </c>
      <c r="E57" s="2823" t="s">
        <v>3253</v>
      </c>
      <c r="F57" s="2800" t="s">
        <v>3416</v>
      </c>
      <c r="G57" s="2800" t="s">
        <v>3416</v>
      </c>
      <c r="H57" s="2823" t="s">
        <v>1262</v>
      </c>
      <c r="I57" s="2823" t="s">
        <v>1262</v>
      </c>
      <c r="J57" s="2823" t="s">
        <v>3255</v>
      </c>
      <c r="K57" s="2800"/>
      <c r="L57" s="2800" t="s">
        <v>3257</v>
      </c>
      <c r="M57" s="3243">
        <v>144.77699999999999</v>
      </c>
      <c r="N57" s="3244">
        <v>42038</v>
      </c>
      <c r="O57" s="2802">
        <v>100</v>
      </c>
      <c r="P57" s="3244">
        <v>48865</v>
      </c>
      <c r="Q57" s="3245">
        <v>8.5419999999999998</v>
      </c>
      <c r="R57" s="3093">
        <v>144.77699999999999</v>
      </c>
      <c r="S57" s="3093">
        <v>152.11699999999999</v>
      </c>
      <c r="T57" s="3093">
        <v>152.11699999999999</v>
      </c>
      <c r="U57" s="3217">
        <f t="shared" si="0"/>
        <v>1299.3834139999999</v>
      </c>
      <c r="V57" s="2824">
        <f t="shared" si="1"/>
        <v>3.4399999999999986E-2</v>
      </c>
      <c r="W57" s="2824">
        <f t="shared" si="2"/>
        <v>4.0449122807017401E-2</v>
      </c>
      <c r="X57" s="3246"/>
      <c r="Y57" s="3250"/>
      <c r="Z57" s="3250"/>
      <c r="AA57" s="3248">
        <v>6.7500799999999916E-2</v>
      </c>
      <c r="AB57" s="3223">
        <f t="shared" si="3"/>
        <v>10.268019193599986</v>
      </c>
      <c r="AC57" s="3223">
        <f t="shared" si="26"/>
        <v>5.2328247999999977</v>
      </c>
      <c r="AD57" s="2804"/>
      <c r="AE57" s="2804"/>
      <c r="AF57" s="3093">
        <v>0</v>
      </c>
      <c r="AG57" s="3093">
        <v>151.22999999999999</v>
      </c>
      <c r="AH57" s="3093">
        <v>115.251</v>
      </c>
      <c r="AI57" s="2805" t="str">
        <f t="shared" si="4"/>
        <v>N</v>
      </c>
      <c r="AJ57" s="2805" t="str">
        <f t="shared" si="5"/>
        <v>N</v>
      </c>
      <c r="AK57" s="2805" t="str">
        <f t="shared" si="6"/>
        <v>Y</v>
      </c>
      <c r="AL57" s="2805" t="str">
        <f t="shared" si="7"/>
        <v>N</v>
      </c>
      <c r="AM57" s="2805" t="str">
        <f t="shared" si="8"/>
        <v>N</v>
      </c>
      <c r="AN57" s="2805" t="str">
        <f t="shared" si="9"/>
        <v>N</v>
      </c>
      <c r="AO57" s="2805" t="str">
        <f t="shared" si="10"/>
        <v>Y</v>
      </c>
      <c r="AP57" s="2805" t="str">
        <f t="shared" si="11"/>
        <v>N</v>
      </c>
      <c r="AQ57" s="3249"/>
      <c r="AR57" s="3094"/>
      <c r="AS57" s="32"/>
      <c r="AT57" s="34" t="s">
        <v>3417</v>
      </c>
      <c r="AU57" s="171"/>
      <c r="AV57" s="3161"/>
      <c r="AW57" s="220" t="str">
        <f t="shared" si="27"/>
        <v>Please complete all cells in row</v>
      </c>
      <c r="AX57" s="3161"/>
      <c r="AY57" s="3125"/>
      <c r="AZ57" s="3125"/>
      <c r="BA57" s="3125"/>
      <c r="BB57" s="3125"/>
      <c r="BC57" s="3125"/>
      <c r="BD57" s="3125"/>
      <c r="BE57" s="3125"/>
      <c r="BF57" s="221">
        <f t="shared" si="28"/>
        <v>0</v>
      </c>
      <c r="BG57" s="221">
        <f t="shared" si="29"/>
        <v>0</v>
      </c>
      <c r="BH57" s="221">
        <f t="shared" si="30"/>
        <v>0</v>
      </c>
      <c r="BI57" s="221">
        <f t="shared" si="31"/>
        <v>0</v>
      </c>
      <c r="BJ57" s="221">
        <f t="shared" si="32"/>
        <v>0</v>
      </c>
      <c r="BK57" s="221">
        <f t="shared" si="33"/>
        <v>0</v>
      </c>
      <c r="BL57" s="221">
        <f t="shared" si="34"/>
        <v>0</v>
      </c>
      <c r="BM57" s="207"/>
      <c r="BN57" s="207"/>
      <c r="BO57" s="207"/>
      <c r="BP57" s="207"/>
      <c r="BQ57" s="207"/>
      <c r="BR57" s="207"/>
      <c r="BS57" s="221">
        <f t="shared" si="35"/>
        <v>0</v>
      </c>
      <c r="BT57" s="207"/>
      <c r="BU57" s="207"/>
      <c r="BV57" s="221">
        <f t="shared" si="36"/>
        <v>1</v>
      </c>
      <c r="BW57" s="221">
        <f t="shared" si="37"/>
        <v>1</v>
      </c>
      <c r="BX57" s="221">
        <f t="shared" si="38"/>
        <v>0</v>
      </c>
      <c r="BY57" s="221">
        <f t="shared" si="39"/>
        <v>0</v>
      </c>
      <c r="BZ57" s="221">
        <f xml:space="preserve"> IF( ISNUMBER(#REF! ), 0, 1 )</f>
        <v>1</v>
      </c>
      <c r="CA57" s="221">
        <f t="shared" si="40"/>
        <v>1</v>
      </c>
      <c r="CB57" s="3161"/>
      <c r="CC57" s="3125"/>
      <c r="CD57" s="3125"/>
      <c r="CE57" s="3169"/>
      <c r="CF57" s="3169"/>
      <c r="CG57" s="3169"/>
    </row>
    <row r="58" spans="1:85" s="2268" customFormat="1" ht="15.75" customHeight="1">
      <c r="A58" s="3169"/>
      <c r="B58" s="2799" t="s">
        <v>3418</v>
      </c>
      <c r="C58" s="2800" t="s">
        <v>3408</v>
      </c>
      <c r="D58" s="2822" t="s">
        <v>3396</v>
      </c>
      <c r="E58" s="2823" t="s">
        <v>3253</v>
      </c>
      <c r="F58" s="2800" t="s">
        <v>3419</v>
      </c>
      <c r="G58" s="2800" t="s">
        <v>3419</v>
      </c>
      <c r="H58" s="2823" t="s">
        <v>1262</v>
      </c>
      <c r="I58" s="2823" t="s">
        <v>1262</v>
      </c>
      <c r="J58" s="2823" t="s">
        <v>3255</v>
      </c>
      <c r="K58" s="2800"/>
      <c r="L58" s="2800" t="s">
        <v>3257</v>
      </c>
      <c r="M58" s="3243">
        <v>180.06200000000001</v>
      </c>
      <c r="N58" s="3244">
        <v>42443</v>
      </c>
      <c r="O58" s="2802">
        <v>100</v>
      </c>
      <c r="P58" s="3244">
        <v>48865</v>
      </c>
      <c r="Q58" s="3245">
        <v>8.5419999999999998</v>
      </c>
      <c r="R58" s="3093">
        <v>180.06200000000001</v>
      </c>
      <c r="S58" s="3093">
        <v>189.19</v>
      </c>
      <c r="T58" s="3093">
        <v>189.19</v>
      </c>
      <c r="U58" s="3217">
        <f t="shared" si="0"/>
        <v>1616.06098</v>
      </c>
      <c r="V58" s="2824">
        <f t="shared" si="1"/>
        <v>5.9750000000000636E-3</v>
      </c>
      <c r="W58" s="2824">
        <f t="shared" si="2"/>
        <v>1.1857894736842178E-2</v>
      </c>
      <c r="X58" s="3246"/>
      <c r="Y58" s="3250"/>
      <c r="Z58" s="3250"/>
      <c r="AA58" s="3248">
        <v>3.8166200000000039E-2</v>
      </c>
      <c r="AB58" s="3223">
        <f t="shared" si="3"/>
        <v>7.2206633780000073</v>
      </c>
      <c r="AC58" s="3223">
        <f t="shared" si="26"/>
        <v>1.1304102500000119</v>
      </c>
      <c r="AD58" s="2804"/>
      <c r="AE58" s="2804"/>
      <c r="AF58" s="3093">
        <v>0</v>
      </c>
      <c r="AG58" s="3093">
        <v>186.01300000000001</v>
      </c>
      <c r="AH58" s="3093">
        <v>143.339</v>
      </c>
      <c r="AI58" s="2805" t="str">
        <f t="shared" si="4"/>
        <v>N</v>
      </c>
      <c r="AJ58" s="2805" t="str">
        <f t="shared" si="5"/>
        <v>N</v>
      </c>
      <c r="AK58" s="2805" t="str">
        <f t="shared" si="6"/>
        <v>Y</v>
      </c>
      <c r="AL58" s="2805" t="str">
        <f t="shared" si="7"/>
        <v>N</v>
      </c>
      <c r="AM58" s="2805" t="str">
        <f t="shared" si="8"/>
        <v>N</v>
      </c>
      <c r="AN58" s="2805" t="str">
        <f t="shared" si="9"/>
        <v>N</v>
      </c>
      <c r="AO58" s="2805" t="str">
        <f t="shared" si="10"/>
        <v>Y</v>
      </c>
      <c r="AP58" s="2805" t="str">
        <f t="shared" si="11"/>
        <v>N</v>
      </c>
      <c r="AQ58" s="3249"/>
      <c r="AR58" s="3094"/>
      <c r="AS58" s="32"/>
      <c r="AT58" s="34" t="s">
        <v>3420</v>
      </c>
      <c r="AU58" s="171"/>
      <c r="AV58" s="3161"/>
      <c r="AW58" s="220" t="str">
        <f t="shared" si="27"/>
        <v>Please complete all cells in row</v>
      </c>
      <c r="AX58" s="3161"/>
      <c r="AY58" s="3125"/>
      <c r="AZ58" s="3125"/>
      <c r="BA58" s="3125"/>
      <c r="BB58" s="3125"/>
      <c r="BC58" s="3125"/>
      <c r="BD58" s="3125"/>
      <c r="BE58" s="3125"/>
      <c r="BF58" s="221">
        <f t="shared" si="28"/>
        <v>0</v>
      </c>
      <c r="BG58" s="221">
        <f t="shared" si="29"/>
        <v>0</v>
      </c>
      <c r="BH58" s="221">
        <f t="shared" si="30"/>
        <v>0</v>
      </c>
      <c r="BI58" s="221">
        <f t="shared" si="31"/>
        <v>0</v>
      </c>
      <c r="BJ58" s="221">
        <f t="shared" si="32"/>
        <v>0</v>
      </c>
      <c r="BK58" s="221">
        <f t="shared" si="33"/>
        <v>0</v>
      </c>
      <c r="BL58" s="221">
        <f t="shared" si="34"/>
        <v>0</v>
      </c>
      <c r="BM58" s="207"/>
      <c r="BN58" s="207"/>
      <c r="BO58" s="207"/>
      <c r="BP58" s="207"/>
      <c r="BQ58" s="207"/>
      <c r="BR58" s="207"/>
      <c r="BS58" s="221">
        <f t="shared" si="35"/>
        <v>0</v>
      </c>
      <c r="BT58" s="207"/>
      <c r="BU58" s="207"/>
      <c r="BV58" s="221">
        <f t="shared" si="36"/>
        <v>1</v>
      </c>
      <c r="BW58" s="221">
        <f t="shared" si="37"/>
        <v>1</v>
      </c>
      <c r="BX58" s="221">
        <f t="shared" si="38"/>
        <v>0</v>
      </c>
      <c r="BY58" s="221">
        <f t="shared" si="39"/>
        <v>0</v>
      </c>
      <c r="BZ58" s="221">
        <f xml:space="preserve"> IF( ISNUMBER(#REF! ), 0, 1 )</f>
        <v>1</v>
      </c>
      <c r="CA58" s="221">
        <f t="shared" si="40"/>
        <v>1</v>
      </c>
      <c r="CB58" s="3161"/>
      <c r="CC58" s="3125"/>
      <c r="CD58" s="3125"/>
      <c r="CE58" s="3169"/>
      <c r="CF58" s="3169"/>
      <c r="CG58" s="3169"/>
    </row>
    <row r="59" spans="1:85" s="2268" customFormat="1" ht="15.75" customHeight="1">
      <c r="A59" s="3169"/>
      <c r="B59" s="2799" t="s">
        <v>3421</v>
      </c>
      <c r="C59" s="2800" t="s">
        <v>3408</v>
      </c>
      <c r="D59" s="2822" t="s">
        <v>3396</v>
      </c>
      <c r="E59" s="2823" t="s">
        <v>3253</v>
      </c>
      <c r="F59" s="2800" t="s">
        <v>3422</v>
      </c>
      <c r="G59" s="2800" t="s">
        <v>3422</v>
      </c>
      <c r="H59" s="2823" t="s">
        <v>3283</v>
      </c>
      <c r="I59" s="2823" t="s">
        <v>3283</v>
      </c>
      <c r="J59" s="2823" t="s">
        <v>3255</v>
      </c>
      <c r="K59" s="2800"/>
      <c r="L59" s="2800" t="s">
        <v>3257</v>
      </c>
      <c r="M59" s="3243">
        <v>70</v>
      </c>
      <c r="N59" s="3244">
        <v>42459</v>
      </c>
      <c r="O59" s="2802">
        <v>100</v>
      </c>
      <c r="P59" s="3244">
        <v>46111</v>
      </c>
      <c r="Q59" s="3245">
        <v>0.997</v>
      </c>
      <c r="R59" s="3093">
        <v>70</v>
      </c>
      <c r="S59" s="3093">
        <v>70</v>
      </c>
      <c r="T59" s="3093">
        <v>70</v>
      </c>
      <c r="U59" s="3217">
        <f t="shared" si="0"/>
        <v>69.790000000000006</v>
      </c>
      <c r="V59" s="2824">
        <f t="shared" si="1"/>
        <v>6.4631782945736571E-3</v>
      </c>
      <c r="W59" s="2824">
        <f t="shared" si="2"/>
        <v>1.2348927875243554E-2</v>
      </c>
      <c r="X59" s="3246"/>
      <c r="Y59" s="3250"/>
      <c r="Z59" s="3250"/>
      <c r="AA59" s="3248">
        <v>3.8670000000000003E-2</v>
      </c>
      <c r="AB59" s="3223">
        <f t="shared" si="3"/>
        <v>2.7069000000000001</v>
      </c>
      <c r="AC59" s="3223">
        <f t="shared" si="26"/>
        <v>2.7069000000000001</v>
      </c>
      <c r="AD59" s="2804"/>
      <c r="AE59" s="2804"/>
      <c r="AF59" s="3093">
        <v>0</v>
      </c>
      <c r="AG59" s="3093">
        <v>70</v>
      </c>
      <c r="AH59" s="3093">
        <v>10.067</v>
      </c>
      <c r="AI59" s="2805" t="str">
        <f t="shared" si="4"/>
        <v>Y</v>
      </c>
      <c r="AJ59" s="2805" t="str">
        <f t="shared" si="5"/>
        <v>N</v>
      </c>
      <c r="AK59" s="2805" t="str">
        <f t="shared" si="6"/>
        <v>N</v>
      </c>
      <c r="AL59" s="2805" t="str">
        <f t="shared" si="7"/>
        <v>N</v>
      </c>
      <c r="AM59" s="2805" t="str">
        <f t="shared" si="8"/>
        <v>Y</v>
      </c>
      <c r="AN59" s="2805" t="str">
        <f t="shared" si="9"/>
        <v>N</v>
      </c>
      <c r="AO59" s="2805" t="str">
        <f t="shared" si="10"/>
        <v>N</v>
      </c>
      <c r="AP59" s="2805" t="str">
        <f t="shared" si="11"/>
        <v>N</v>
      </c>
      <c r="AQ59" s="3249"/>
      <c r="AR59" s="3094" t="s">
        <v>3318</v>
      </c>
      <c r="AS59" s="32"/>
      <c r="AT59" s="34" t="s">
        <v>3423</v>
      </c>
      <c r="AU59" s="171"/>
      <c r="AV59" s="3161"/>
      <c r="AW59" s="220" t="str">
        <f t="shared" si="27"/>
        <v>Please complete all cells in row</v>
      </c>
      <c r="AX59" s="3161"/>
      <c r="AY59" s="3125"/>
      <c r="AZ59" s="3125"/>
      <c r="BA59" s="3125"/>
      <c r="BB59" s="3125"/>
      <c r="BC59" s="3125"/>
      <c r="BD59" s="3125"/>
      <c r="BE59" s="3125"/>
      <c r="BF59" s="221">
        <f t="shared" si="28"/>
        <v>0</v>
      </c>
      <c r="BG59" s="221">
        <f t="shared" si="29"/>
        <v>0</v>
      </c>
      <c r="BH59" s="221">
        <f t="shared" si="30"/>
        <v>0</v>
      </c>
      <c r="BI59" s="221">
        <f t="shared" si="31"/>
        <v>0</v>
      </c>
      <c r="BJ59" s="221">
        <f t="shared" si="32"/>
        <v>0</v>
      </c>
      <c r="BK59" s="221">
        <f t="shared" si="33"/>
        <v>0</v>
      </c>
      <c r="BL59" s="221">
        <f t="shared" si="34"/>
        <v>0</v>
      </c>
      <c r="BM59" s="207"/>
      <c r="BN59" s="207"/>
      <c r="BO59" s="207"/>
      <c r="BP59" s="207"/>
      <c r="BQ59" s="207"/>
      <c r="BR59" s="207"/>
      <c r="BS59" s="221">
        <f t="shared" si="35"/>
        <v>0</v>
      </c>
      <c r="BT59" s="207"/>
      <c r="BU59" s="207"/>
      <c r="BV59" s="221">
        <f t="shared" si="36"/>
        <v>1</v>
      </c>
      <c r="BW59" s="221">
        <f t="shared" si="37"/>
        <v>1</v>
      </c>
      <c r="BX59" s="221">
        <f t="shared" si="38"/>
        <v>0</v>
      </c>
      <c r="BY59" s="221">
        <f t="shared" si="39"/>
        <v>0</v>
      </c>
      <c r="BZ59" s="221">
        <f xml:space="preserve"> IF( ISNUMBER(#REF! ), 0, 1 )</f>
        <v>1</v>
      </c>
      <c r="CA59" s="221">
        <f t="shared" si="40"/>
        <v>1</v>
      </c>
      <c r="CB59" s="3161"/>
      <c r="CC59" s="3125"/>
      <c r="CD59" s="3125"/>
      <c r="CE59" s="3169"/>
      <c r="CF59" s="3169"/>
      <c r="CG59" s="3169"/>
    </row>
    <row r="60" spans="1:85" s="2268" customFormat="1" ht="15.75" customHeight="1">
      <c r="A60" s="3169"/>
      <c r="B60" s="2799" t="s">
        <v>3424</v>
      </c>
      <c r="C60" s="2800" t="s">
        <v>3408</v>
      </c>
      <c r="D60" s="2822" t="s">
        <v>3396</v>
      </c>
      <c r="E60" s="2823" t="s">
        <v>3253</v>
      </c>
      <c r="F60" s="2800" t="s">
        <v>3425</v>
      </c>
      <c r="G60" s="2800" t="s">
        <v>3425</v>
      </c>
      <c r="H60" s="2823" t="s">
        <v>3283</v>
      </c>
      <c r="I60" s="2823" t="s">
        <v>3283</v>
      </c>
      <c r="J60" s="2823" t="s">
        <v>3255</v>
      </c>
      <c r="K60" s="2800"/>
      <c r="L60" s="2800" t="s">
        <v>3257</v>
      </c>
      <c r="M60" s="3243">
        <v>50</v>
      </c>
      <c r="N60" s="3244">
        <v>42459</v>
      </c>
      <c r="O60" s="2802">
        <v>100</v>
      </c>
      <c r="P60" s="3244">
        <v>46111</v>
      </c>
      <c r="Q60" s="3245">
        <v>0.997</v>
      </c>
      <c r="R60" s="3093">
        <v>50</v>
      </c>
      <c r="S60" s="3093">
        <v>50</v>
      </c>
      <c r="T60" s="3093">
        <v>50</v>
      </c>
      <c r="U60" s="3217">
        <f t="shared" si="0"/>
        <v>49.85</v>
      </c>
      <c r="V60" s="2824">
        <f t="shared" si="1"/>
        <v>6.5406976744186718E-3</v>
      </c>
      <c r="W60" s="2824">
        <f t="shared" si="2"/>
        <v>1.2426900584795453E-2</v>
      </c>
      <c r="X60" s="3246"/>
      <c r="Y60" s="3250"/>
      <c r="Z60" s="3250"/>
      <c r="AA60" s="3248">
        <v>3.875E-2</v>
      </c>
      <c r="AB60" s="3223">
        <f t="shared" si="3"/>
        <v>1.9375</v>
      </c>
      <c r="AC60" s="3223">
        <f t="shared" si="26"/>
        <v>1.9375</v>
      </c>
      <c r="AD60" s="2804"/>
      <c r="AE60" s="2804"/>
      <c r="AF60" s="3093">
        <v>0</v>
      </c>
      <c r="AG60" s="3093">
        <v>50</v>
      </c>
      <c r="AH60" s="3093">
        <v>7.1909999999999998</v>
      </c>
      <c r="AI60" s="2805" t="str">
        <f t="shared" si="4"/>
        <v>Y</v>
      </c>
      <c r="AJ60" s="2805" t="str">
        <f t="shared" si="5"/>
        <v>N</v>
      </c>
      <c r="AK60" s="2805" t="str">
        <f t="shared" si="6"/>
        <v>N</v>
      </c>
      <c r="AL60" s="2805" t="str">
        <f t="shared" si="7"/>
        <v>N</v>
      </c>
      <c r="AM60" s="2805" t="str">
        <f t="shared" si="8"/>
        <v>Y</v>
      </c>
      <c r="AN60" s="2805" t="str">
        <f t="shared" si="9"/>
        <v>N</v>
      </c>
      <c r="AO60" s="2805" t="str">
        <f t="shared" si="10"/>
        <v>N</v>
      </c>
      <c r="AP60" s="2805" t="str">
        <f t="shared" si="11"/>
        <v>N</v>
      </c>
      <c r="AQ60" s="3249"/>
      <c r="AR60" s="3094" t="s">
        <v>3318</v>
      </c>
      <c r="AS60" s="32"/>
      <c r="AT60" s="34" t="s">
        <v>3426</v>
      </c>
      <c r="AU60" s="171"/>
      <c r="AV60" s="3161"/>
      <c r="AW60" s="220" t="str">
        <f t="shared" si="27"/>
        <v>Please complete all cells in row</v>
      </c>
      <c r="AX60" s="3161"/>
      <c r="AY60" s="3125"/>
      <c r="AZ60" s="3125"/>
      <c r="BA60" s="3125"/>
      <c r="BB60" s="3125"/>
      <c r="BC60" s="3125"/>
      <c r="BD60" s="3125"/>
      <c r="BE60" s="3125"/>
      <c r="BF60" s="221">
        <f t="shared" si="28"/>
        <v>0</v>
      </c>
      <c r="BG60" s="221">
        <f t="shared" si="29"/>
        <v>0</v>
      </c>
      <c r="BH60" s="221">
        <f t="shared" si="30"/>
        <v>0</v>
      </c>
      <c r="BI60" s="221">
        <f t="shared" si="31"/>
        <v>0</v>
      </c>
      <c r="BJ60" s="221">
        <f t="shared" si="32"/>
        <v>0</v>
      </c>
      <c r="BK60" s="221">
        <f t="shared" si="33"/>
        <v>0</v>
      </c>
      <c r="BL60" s="221">
        <f t="shared" si="34"/>
        <v>0</v>
      </c>
      <c r="BM60" s="207"/>
      <c r="BN60" s="207"/>
      <c r="BO60" s="207"/>
      <c r="BP60" s="207"/>
      <c r="BQ60" s="207"/>
      <c r="BR60" s="207"/>
      <c r="BS60" s="221">
        <f t="shared" si="35"/>
        <v>0</v>
      </c>
      <c r="BT60" s="207"/>
      <c r="BU60" s="207"/>
      <c r="BV60" s="221">
        <f t="shared" si="36"/>
        <v>1</v>
      </c>
      <c r="BW60" s="221">
        <f t="shared" si="37"/>
        <v>1</v>
      </c>
      <c r="BX60" s="221">
        <f t="shared" si="38"/>
        <v>0</v>
      </c>
      <c r="BY60" s="221">
        <f t="shared" si="39"/>
        <v>0</v>
      </c>
      <c r="BZ60" s="221">
        <f xml:space="preserve"> IF( ISNUMBER(#REF! ), 0, 1 )</f>
        <v>1</v>
      </c>
      <c r="CA60" s="221">
        <f t="shared" si="40"/>
        <v>1</v>
      </c>
      <c r="CB60" s="3161"/>
      <c r="CC60" s="3125"/>
      <c r="CD60" s="3125"/>
      <c r="CE60" s="3169"/>
      <c r="CF60" s="3169"/>
      <c r="CG60" s="3169"/>
    </row>
    <row r="61" spans="1:85" s="2268" customFormat="1" ht="15.75" customHeight="1">
      <c r="A61" s="3169"/>
      <c r="B61" s="2799" t="s">
        <v>3427</v>
      </c>
      <c r="C61" s="2800" t="s">
        <v>3408</v>
      </c>
      <c r="D61" s="2822" t="s">
        <v>3396</v>
      </c>
      <c r="E61" s="2823" t="s">
        <v>3253</v>
      </c>
      <c r="F61" s="2800" t="s">
        <v>3428</v>
      </c>
      <c r="G61" s="2800" t="s">
        <v>3428</v>
      </c>
      <c r="H61" s="2823" t="s">
        <v>3370</v>
      </c>
      <c r="I61" s="2823" t="s">
        <v>1262</v>
      </c>
      <c r="J61" s="2823" t="s">
        <v>3255</v>
      </c>
      <c r="K61" s="2800"/>
      <c r="L61" s="2800" t="s">
        <v>3257</v>
      </c>
      <c r="M61" s="3243">
        <v>20</v>
      </c>
      <c r="N61" s="3244">
        <v>42460</v>
      </c>
      <c r="O61" s="2802">
        <v>100</v>
      </c>
      <c r="P61" s="3244">
        <v>46112</v>
      </c>
      <c r="Q61" s="3245">
        <v>1</v>
      </c>
      <c r="R61" s="3093">
        <v>20</v>
      </c>
      <c r="S61" s="3093">
        <v>20</v>
      </c>
      <c r="T61" s="3093">
        <v>20</v>
      </c>
      <c r="U61" s="3217">
        <f t="shared" si="0"/>
        <v>20</v>
      </c>
      <c r="V61" s="2824">
        <f t="shared" si="1"/>
        <v>3.8100775193798508E-2</v>
      </c>
      <c r="W61" s="2824">
        <f t="shared" si="2"/>
        <v>4.4171539961013639E-2</v>
      </c>
      <c r="X61" s="3246" t="s">
        <v>3372</v>
      </c>
      <c r="Y61" s="3250">
        <v>4.4554000000000003E-2</v>
      </c>
      <c r="Z61" s="3250">
        <v>2.6766000000000002E-2</v>
      </c>
      <c r="AA61" s="3248">
        <v>7.1320000000000008E-2</v>
      </c>
      <c r="AB61" s="3223">
        <f t="shared" si="3"/>
        <v>1.4264000000000001</v>
      </c>
      <c r="AC61" s="3223">
        <f t="shared" si="26"/>
        <v>0.76201550387597017</v>
      </c>
      <c r="AD61" s="2804"/>
      <c r="AE61" s="2804"/>
      <c r="AF61" s="3093">
        <v>0</v>
      </c>
      <c r="AG61" s="3093">
        <v>20</v>
      </c>
      <c r="AH61" s="3093">
        <v>2.8759999999999999</v>
      </c>
      <c r="AI61" s="2805" t="str">
        <f t="shared" si="4"/>
        <v>N</v>
      </c>
      <c r="AJ61" s="2805" t="str">
        <f t="shared" si="5"/>
        <v>Y</v>
      </c>
      <c r="AK61" s="2805" t="str">
        <f t="shared" si="6"/>
        <v>N</v>
      </c>
      <c r="AL61" s="2805" t="str">
        <f t="shared" si="7"/>
        <v>N</v>
      </c>
      <c r="AM61" s="2805" t="str">
        <f t="shared" si="8"/>
        <v>N</v>
      </c>
      <c r="AN61" s="2805" t="str">
        <f t="shared" si="9"/>
        <v>N</v>
      </c>
      <c r="AO61" s="2805" t="str">
        <f t="shared" si="10"/>
        <v>Y</v>
      </c>
      <c r="AP61" s="2805" t="str">
        <f t="shared" si="11"/>
        <v>N</v>
      </c>
      <c r="AQ61" s="3249"/>
      <c r="AR61" s="3094" t="s">
        <v>3429</v>
      </c>
      <c r="AS61" s="32"/>
      <c r="AT61" s="34" t="s">
        <v>3430</v>
      </c>
      <c r="AU61" s="171"/>
      <c r="AV61" s="3161"/>
      <c r="AW61" s="220" t="str">
        <f t="shared" si="27"/>
        <v>Please complete all cells in row</v>
      </c>
      <c r="AX61" s="3161"/>
      <c r="AY61" s="3125"/>
      <c r="AZ61" s="3125"/>
      <c r="BA61" s="3125"/>
      <c r="BB61" s="3125"/>
      <c r="BC61" s="3125"/>
      <c r="BD61" s="3125"/>
      <c r="BE61" s="3125"/>
      <c r="BF61" s="221">
        <f t="shared" si="28"/>
        <v>0</v>
      </c>
      <c r="BG61" s="221">
        <f t="shared" si="29"/>
        <v>0</v>
      </c>
      <c r="BH61" s="221">
        <f t="shared" si="30"/>
        <v>0</v>
      </c>
      <c r="BI61" s="221">
        <f t="shared" si="31"/>
        <v>0</v>
      </c>
      <c r="BJ61" s="221">
        <f t="shared" si="32"/>
        <v>0</v>
      </c>
      <c r="BK61" s="221">
        <f t="shared" si="33"/>
        <v>0</v>
      </c>
      <c r="BL61" s="221">
        <f t="shared" si="34"/>
        <v>0</v>
      </c>
      <c r="BM61" s="207"/>
      <c r="BN61" s="207"/>
      <c r="BO61" s="207"/>
      <c r="BP61" s="207"/>
      <c r="BQ61" s="207"/>
      <c r="BR61" s="207"/>
      <c r="BS61" s="221">
        <f t="shared" si="35"/>
        <v>0</v>
      </c>
      <c r="BT61" s="207"/>
      <c r="BU61" s="207"/>
      <c r="BV61" s="221">
        <f t="shared" si="36"/>
        <v>1</v>
      </c>
      <c r="BW61" s="221">
        <f t="shared" si="37"/>
        <v>1</v>
      </c>
      <c r="BX61" s="221">
        <f t="shared" si="38"/>
        <v>0</v>
      </c>
      <c r="BY61" s="221">
        <f t="shared" si="39"/>
        <v>0</v>
      </c>
      <c r="BZ61" s="221">
        <f xml:space="preserve"> IF( ISNUMBER(#REF! ), 0, 1 )</f>
        <v>1</v>
      </c>
      <c r="CA61" s="221">
        <f t="shared" si="40"/>
        <v>1</v>
      </c>
      <c r="CB61" s="3161"/>
      <c r="CC61" s="3125"/>
      <c r="CD61" s="3125"/>
      <c r="CE61" s="3169"/>
      <c r="CF61" s="3169"/>
      <c r="CG61" s="3169"/>
    </row>
    <row r="62" spans="1:85" s="2268" customFormat="1" ht="15.75" customHeight="1">
      <c r="A62" s="3169"/>
      <c r="B62" s="2799" t="s">
        <v>3431</v>
      </c>
      <c r="C62" s="2800" t="s">
        <v>3408</v>
      </c>
      <c r="D62" s="2822" t="s">
        <v>3396</v>
      </c>
      <c r="E62" s="2823" t="s">
        <v>3253</v>
      </c>
      <c r="F62" s="2800" t="s">
        <v>3432</v>
      </c>
      <c r="G62" s="2800" t="s">
        <v>3432</v>
      </c>
      <c r="H62" s="2823" t="s">
        <v>3283</v>
      </c>
      <c r="I62" s="2823" t="s">
        <v>3283</v>
      </c>
      <c r="J62" s="2823" t="s">
        <v>3255</v>
      </c>
      <c r="K62" s="2800"/>
      <c r="L62" s="2800" t="s">
        <v>3257</v>
      </c>
      <c r="M62" s="3243">
        <v>39</v>
      </c>
      <c r="N62" s="3244">
        <v>42502</v>
      </c>
      <c r="O62" s="2802">
        <v>100</v>
      </c>
      <c r="P62" s="3244">
        <v>46111</v>
      </c>
      <c r="Q62" s="3245">
        <v>0.997</v>
      </c>
      <c r="R62" s="3093">
        <v>39</v>
      </c>
      <c r="S62" s="3093">
        <v>39</v>
      </c>
      <c r="T62" s="3093">
        <v>39</v>
      </c>
      <c r="U62" s="3217">
        <f t="shared" si="0"/>
        <v>38.883000000000003</v>
      </c>
      <c r="V62" s="2824">
        <f t="shared" si="1"/>
        <v>6.9573643410851815E-3</v>
      </c>
      <c r="W62" s="2824">
        <f t="shared" si="2"/>
        <v>1.284600389863555E-2</v>
      </c>
      <c r="X62" s="3246"/>
      <c r="Y62" s="3250"/>
      <c r="Z62" s="3250"/>
      <c r="AA62" s="3248">
        <v>3.918E-2</v>
      </c>
      <c r="AB62" s="3223">
        <f t="shared" si="3"/>
        <v>1.5280199999999999</v>
      </c>
      <c r="AC62" s="3223">
        <f t="shared" si="26"/>
        <v>1.5280199999999999</v>
      </c>
      <c r="AD62" s="2804"/>
      <c r="AE62" s="2804"/>
      <c r="AF62" s="3093">
        <v>0.84</v>
      </c>
      <c r="AG62" s="3093">
        <v>38.914999999999999</v>
      </c>
      <c r="AH62" s="3093">
        <v>5.609</v>
      </c>
      <c r="AI62" s="2805" t="str">
        <f t="shared" si="4"/>
        <v>Y</v>
      </c>
      <c r="AJ62" s="2805" t="str">
        <f t="shared" si="5"/>
        <v>N</v>
      </c>
      <c r="AK62" s="2805" t="str">
        <f t="shared" si="6"/>
        <v>N</v>
      </c>
      <c r="AL62" s="2805" t="str">
        <f t="shared" si="7"/>
        <v>N</v>
      </c>
      <c r="AM62" s="2805" t="str">
        <f t="shared" si="8"/>
        <v>Y</v>
      </c>
      <c r="AN62" s="2805" t="str">
        <f t="shared" si="9"/>
        <v>N</v>
      </c>
      <c r="AO62" s="2805" t="str">
        <f t="shared" si="10"/>
        <v>N</v>
      </c>
      <c r="AP62" s="2805" t="str">
        <f t="shared" si="11"/>
        <v>N</v>
      </c>
      <c r="AQ62" s="3249"/>
      <c r="AR62" s="3094" t="s">
        <v>3318</v>
      </c>
      <c r="AS62" s="32"/>
      <c r="AT62" s="34" t="s">
        <v>3433</v>
      </c>
      <c r="AU62" s="171"/>
      <c r="AV62" s="3161"/>
      <c r="AW62" s="220" t="str">
        <f t="shared" si="27"/>
        <v>Please complete all cells in row</v>
      </c>
      <c r="AX62" s="3161"/>
      <c r="AY62" s="3125"/>
      <c r="AZ62" s="3125"/>
      <c r="BA62" s="3125"/>
      <c r="BB62" s="3125"/>
      <c r="BC62" s="3125"/>
      <c r="BD62" s="3125"/>
      <c r="BE62" s="3125"/>
      <c r="BF62" s="221">
        <f t="shared" si="28"/>
        <v>0</v>
      </c>
      <c r="BG62" s="221">
        <f t="shared" si="29"/>
        <v>0</v>
      </c>
      <c r="BH62" s="221">
        <f t="shared" si="30"/>
        <v>0</v>
      </c>
      <c r="BI62" s="221">
        <f t="shared" si="31"/>
        <v>0</v>
      </c>
      <c r="BJ62" s="221">
        <f t="shared" si="32"/>
        <v>0</v>
      </c>
      <c r="BK62" s="221">
        <f t="shared" si="33"/>
        <v>0</v>
      </c>
      <c r="BL62" s="221">
        <f t="shared" si="34"/>
        <v>0</v>
      </c>
      <c r="BM62" s="207"/>
      <c r="BN62" s="207"/>
      <c r="BO62" s="207"/>
      <c r="BP62" s="207"/>
      <c r="BQ62" s="207"/>
      <c r="BR62" s="207"/>
      <c r="BS62" s="221">
        <f t="shared" si="35"/>
        <v>0</v>
      </c>
      <c r="BT62" s="207"/>
      <c r="BU62" s="207"/>
      <c r="BV62" s="221">
        <f t="shared" si="36"/>
        <v>1</v>
      </c>
      <c r="BW62" s="221">
        <f t="shared" si="37"/>
        <v>1</v>
      </c>
      <c r="BX62" s="221">
        <f t="shared" si="38"/>
        <v>0</v>
      </c>
      <c r="BY62" s="221">
        <f t="shared" si="39"/>
        <v>0</v>
      </c>
      <c r="BZ62" s="221">
        <f xml:space="preserve"> IF( ISNUMBER(#REF! ), 0, 1 )</f>
        <v>1</v>
      </c>
      <c r="CA62" s="221">
        <f t="shared" si="40"/>
        <v>1</v>
      </c>
      <c r="CB62" s="3161"/>
      <c r="CC62" s="3125"/>
      <c r="CD62" s="3125"/>
      <c r="CE62" s="3169"/>
      <c r="CF62" s="3169"/>
      <c r="CG62" s="3169"/>
    </row>
    <row r="63" spans="1:85" s="2268" customFormat="1" ht="15.75" customHeight="1">
      <c r="A63" s="3169"/>
      <c r="B63" s="2799" t="s">
        <v>3434</v>
      </c>
      <c r="C63" s="2800" t="s">
        <v>3408</v>
      </c>
      <c r="D63" s="2822" t="s">
        <v>3396</v>
      </c>
      <c r="E63" s="2823" t="s">
        <v>3253</v>
      </c>
      <c r="F63" s="2800" t="s">
        <v>3435</v>
      </c>
      <c r="G63" s="2800" t="s">
        <v>3435</v>
      </c>
      <c r="H63" s="2823" t="s">
        <v>3370</v>
      </c>
      <c r="I63" s="2823" t="s">
        <v>3370</v>
      </c>
      <c r="J63" s="2823" t="s">
        <v>3255</v>
      </c>
      <c r="K63" s="2800"/>
      <c r="L63" s="2800" t="s">
        <v>3257</v>
      </c>
      <c r="M63" s="3243">
        <v>63.06</v>
      </c>
      <c r="N63" s="3244">
        <v>43788</v>
      </c>
      <c r="O63" s="2802">
        <v>100</v>
      </c>
      <c r="P63" s="3244">
        <v>47206</v>
      </c>
      <c r="Q63" s="3245">
        <v>3.9969999999999999</v>
      </c>
      <c r="R63" s="3093">
        <v>63.06</v>
      </c>
      <c r="S63" s="3093">
        <v>51.119</v>
      </c>
      <c r="T63" s="3093">
        <v>51.119</v>
      </c>
      <c r="U63" s="3217">
        <f t="shared" si="0"/>
        <v>204.322643</v>
      </c>
      <c r="V63" s="2824">
        <f t="shared" si="1"/>
        <v>2.8908914728682067E-2</v>
      </c>
      <c r="W63" s="2824">
        <f t="shared" si="2"/>
        <v>3.4925925925925805E-2</v>
      </c>
      <c r="X63" s="3246" t="s">
        <v>3372</v>
      </c>
      <c r="Y63" s="3250">
        <v>4.4554000000000003E-2</v>
      </c>
      <c r="Z63" s="3250">
        <v>1.728E-2</v>
      </c>
      <c r="AA63" s="3248">
        <v>6.1834E-2</v>
      </c>
      <c r="AB63" s="3223">
        <f t="shared" si="3"/>
        <v>3.160892246</v>
      </c>
      <c r="AC63" s="3223">
        <f t="shared" si="26"/>
        <v>3.160892246</v>
      </c>
      <c r="AD63" s="2804"/>
      <c r="AE63" s="2804"/>
      <c r="AF63" s="3093">
        <v>0.21299999999999999</v>
      </c>
      <c r="AG63" s="3093">
        <v>51.055</v>
      </c>
      <c r="AH63" s="3093">
        <v>38.729999999999997</v>
      </c>
      <c r="AI63" s="2805" t="str">
        <f t="shared" si="4"/>
        <v>N</v>
      </c>
      <c r="AJ63" s="2805" t="str">
        <f t="shared" si="5"/>
        <v>Y</v>
      </c>
      <c r="AK63" s="2805" t="str">
        <f t="shared" si="6"/>
        <v>N</v>
      </c>
      <c r="AL63" s="2805" t="str">
        <f t="shared" si="7"/>
        <v>N</v>
      </c>
      <c r="AM63" s="2805" t="str">
        <f t="shared" si="8"/>
        <v>N</v>
      </c>
      <c r="AN63" s="2805" t="str">
        <f t="shared" si="9"/>
        <v>Y</v>
      </c>
      <c r="AO63" s="2805" t="str">
        <f t="shared" si="10"/>
        <v>N</v>
      </c>
      <c r="AP63" s="2805" t="str">
        <f t="shared" si="11"/>
        <v>N</v>
      </c>
      <c r="AQ63" s="3249"/>
      <c r="AR63" s="3094" t="s">
        <v>3399</v>
      </c>
      <c r="AS63" s="32"/>
      <c r="AT63" s="34" t="s">
        <v>3436</v>
      </c>
      <c r="AU63" s="171"/>
      <c r="AV63" s="3161"/>
      <c r="AW63" s="220" t="str">
        <f t="shared" si="27"/>
        <v>Please complete all cells in row</v>
      </c>
      <c r="AX63" s="3161"/>
      <c r="AY63" s="3125"/>
      <c r="AZ63" s="3125"/>
      <c r="BA63" s="3125"/>
      <c r="BB63" s="3125"/>
      <c r="BC63" s="3125"/>
      <c r="BD63" s="3125"/>
      <c r="BE63" s="3125"/>
      <c r="BF63" s="221">
        <f t="shared" si="28"/>
        <v>0</v>
      </c>
      <c r="BG63" s="221">
        <f t="shared" si="29"/>
        <v>0</v>
      </c>
      <c r="BH63" s="221">
        <f t="shared" si="30"/>
        <v>0</v>
      </c>
      <c r="BI63" s="221">
        <f t="shared" si="31"/>
        <v>0</v>
      </c>
      <c r="BJ63" s="221">
        <f t="shared" si="32"/>
        <v>0</v>
      </c>
      <c r="BK63" s="221">
        <f t="shared" si="33"/>
        <v>0</v>
      </c>
      <c r="BL63" s="221">
        <f t="shared" si="34"/>
        <v>0</v>
      </c>
      <c r="BM63" s="207"/>
      <c r="BN63" s="207"/>
      <c r="BO63" s="207"/>
      <c r="BP63" s="207"/>
      <c r="BQ63" s="207"/>
      <c r="BR63" s="207"/>
      <c r="BS63" s="221">
        <f t="shared" si="35"/>
        <v>0</v>
      </c>
      <c r="BT63" s="207"/>
      <c r="BU63" s="207"/>
      <c r="BV63" s="221">
        <f t="shared" si="36"/>
        <v>1</v>
      </c>
      <c r="BW63" s="221">
        <f t="shared" si="37"/>
        <v>1</v>
      </c>
      <c r="BX63" s="221">
        <f t="shared" si="38"/>
        <v>0</v>
      </c>
      <c r="BY63" s="221">
        <f t="shared" si="39"/>
        <v>0</v>
      </c>
      <c r="BZ63" s="221">
        <f xml:space="preserve"> IF( ISNUMBER(#REF! ), 0, 1 )</f>
        <v>1</v>
      </c>
      <c r="CA63" s="221">
        <f t="shared" si="40"/>
        <v>1</v>
      </c>
      <c r="CB63" s="3161"/>
      <c r="CC63" s="3125"/>
      <c r="CD63" s="3125"/>
      <c r="CE63" s="3169"/>
      <c r="CF63" s="3169"/>
      <c r="CG63" s="3169"/>
    </row>
    <row r="64" spans="1:85" s="2268" customFormat="1" ht="15.75" customHeight="1">
      <c r="A64" s="3169"/>
      <c r="B64" s="2799" t="s">
        <v>3437</v>
      </c>
      <c r="C64" s="2800" t="s">
        <v>3408</v>
      </c>
      <c r="D64" s="2822" t="s">
        <v>3396</v>
      </c>
      <c r="E64" s="2823" t="s">
        <v>3253</v>
      </c>
      <c r="F64" s="2800" t="s">
        <v>3385</v>
      </c>
      <c r="G64" s="2800" t="s">
        <v>3385</v>
      </c>
      <c r="H64" s="2823" t="s">
        <v>3370</v>
      </c>
      <c r="I64" s="2823" t="s">
        <v>1262</v>
      </c>
      <c r="J64" s="2823" t="s">
        <v>3255</v>
      </c>
      <c r="K64" s="2800"/>
      <c r="L64" s="2800" t="s">
        <v>3257</v>
      </c>
      <c r="M64" s="3243">
        <v>36.94</v>
      </c>
      <c r="N64" s="3244">
        <v>43788</v>
      </c>
      <c r="O64" s="2802">
        <v>100</v>
      </c>
      <c r="P64" s="3244">
        <v>47938</v>
      </c>
      <c r="Q64" s="3245">
        <v>6.0030000000000001</v>
      </c>
      <c r="R64" s="3093">
        <v>36.94</v>
      </c>
      <c r="S64" s="3093">
        <v>36.94</v>
      </c>
      <c r="T64" s="3093">
        <v>36.94</v>
      </c>
      <c r="U64" s="3217">
        <f t="shared" si="0"/>
        <v>221.75082</v>
      </c>
      <c r="V64" s="2824">
        <f t="shared" si="1"/>
        <v>2.9916666666666814E-2</v>
      </c>
      <c r="W64" s="2824">
        <f t="shared" si="2"/>
        <v>3.5939571150097605E-2</v>
      </c>
      <c r="X64" s="3246" t="s">
        <v>3372</v>
      </c>
      <c r="Y64" s="3250">
        <v>4.4554000000000003E-2</v>
      </c>
      <c r="Z64" s="3250">
        <v>1.8319999999999999E-2</v>
      </c>
      <c r="AA64" s="3248">
        <v>6.2873999999999999E-2</v>
      </c>
      <c r="AB64" s="3223">
        <f t="shared" si="3"/>
        <v>2.3225655599999997</v>
      </c>
      <c r="AC64" s="3223">
        <f t="shared" si="26"/>
        <v>1.1051216666666721</v>
      </c>
      <c r="AD64" s="2804"/>
      <c r="AE64" s="2804"/>
      <c r="AF64" s="3093">
        <v>0.14996257532508722</v>
      </c>
      <c r="AG64" s="3093">
        <v>36.860918173168407</v>
      </c>
      <c r="AH64" s="3093">
        <v>27.986999999999998</v>
      </c>
      <c r="AI64" s="2805" t="str">
        <f t="shared" si="4"/>
        <v>N</v>
      </c>
      <c r="AJ64" s="2805" t="str">
        <f t="shared" si="5"/>
        <v>Y</v>
      </c>
      <c r="AK64" s="2805" t="str">
        <f t="shared" si="6"/>
        <v>N</v>
      </c>
      <c r="AL64" s="2805" t="str">
        <f t="shared" si="7"/>
        <v>N</v>
      </c>
      <c r="AM64" s="2805" t="str">
        <f t="shared" si="8"/>
        <v>N</v>
      </c>
      <c r="AN64" s="2805" t="str">
        <f t="shared" si="9"/>
        <v>N</v>
      </c>
      <c r="AO64" s="2805" t="str">
        <f t="shared" si="10"/>
        <v>Y</v>
      </c>
      <c r="AP64" s="2805" t="str">
        <f t="shared" si="11"/>
        <v>N</v>
      </c>
      <c r="AQ64" s="3249"/>
      <c r="AR64" s="3094" t="s">
        <v>3399</v>
      </c>
      <c r="AS64" s="32"/>
      <c r="AT64" s="34" t="s">
        <v>3438</v>
      </c>
      <c r="AU64" s="171"/>
      <c r="AV64" s="3161"/>
      <c r="AW64" s="220" t="str">
        <f t="shared" si="27"/>
        <v>Please complete all cells in row</v>
      </c>
      <c r="AX64" s="3161"/>
      <c r="AY64" s="3125"/>
      <c r="AZ64" s="3125"/>
      <c r="BA64" s="3125"/>
      <c r="BB64" s="3125"/>
      <c r="BC64" s="3125"/>
      <c r="BD64" s="3125"/>
      <c r="BE64" s="3125"/>
      <c r="BF64" s="221">
        <f t="shared" si="28"/>
        <v>0</v>
      </c>
      <c r="BG64" s="221">
        <f t="shared" si="29"/>
        <v>0</v>
      </c>
      <c r="BH64" s="221">
        <f t="shared" si="30"/>
        <v>0</v>
      </c>
      <c r="BI64" s="221">
        <f t="shared" si="31"/>
        <v>0</v>
      </c>
      <c r="BJ64" s="221">
        <f t="shared" si="32"/>
        <v>0</v>
      </c>
      <c r="BK64" s="221">
        <f t="shared" si="33"/>
        <v>0</v>
      </c>
      <c r="BL64" s="221">
        <f t="shared" si="34"/>
        <v>0</v>
      </c>
      <c r="BM64" s="207"/>
      <c r="BN64" s="207"/>
      <c r="BO64" s="207"/>
      <c r="BP64" s="207"/>
      <c r="BQ64" s="207"/>
      <c r="BR64" s="207"/>
      <c r="BS64" s="221">
        <f t="shared" si="35"/>
        <v>0</v>
      </c>
      <c r="BT64" s="207"/>
      <c r="BU64" s="207"/>
      <c r="BV64" s="221">
        <f t="shared" si="36"/>
        <v>1</v>
      </c>
      <c r="BW64" s="221">
        <f t="shared" si="37"/>
        <v>1</v>
      </c>
      <c r="BX64" s="221">
        <f t="shared" si="38"/>
        <v>0</v>
      </c>
      <c r="BY64" s="221">
        <f t="shared" si="39"/>
        <v>0</v>
      </c>
      <c r="BZ64" s="221">
        <f xml:space="preserve"> IF( ISNUMBER(#REF! ), 0, 1 )</f>
        <v>1</v>
      </c>
      <c r="CA64" s="221">
        <f t="shared" si="40"/>
        <v>1</v>
      </c>
      <c r="CB64" s="3161"/>
      <c r="CC64" s="3125"/>
      <c r="CD64" s="3125"/>
      <c r="CE64" s="3169"/>
      <c r="CF64" s="3169"/>
      <c r="CG64" s="3169"/>
    </row>
    <row r="65" spans="1:85" s="2268" customFormat="1" ht="15.75" customHeight="1">
      <c r="A65" s="3169"/>
      <c r="B65" s="2799" t="s">
        <v>3439</v>
      </c>
      <c r="C65" s="2800" t="s">
        <v>3408</v>
      </c>
      <c r="D65" s="2822" t="s">
        <v>3396</v>
      </c>
      <c r="E65" s="2823" t="s">
        <v>3253</v>
      </c>
      <c r="F65" s="2800" t="s">
        <v>3385</v>
      </c>
      <c r="G65" s="2800" t="s">
        <v>3385</v>
      </c>
      <c r="H65" s="2823" t="s">
        <v>3370</v>
      </c>
      <c r="I65" s="2823" t="s">
        <v>3370</v>
      </c>
      <c r="J65" s="2823" t="s">
        <v>3255</v>
      </c>
      <c r="K65" s="2800"/>
      <c r="L65" s="2800" t="s">
        <v>3257</v>
      </c>
      <c r="M65" s="3243">
        <v>26.12</v>
      </c>
      <c r="N65" s="3244">
        <v>43788</v>
      </c>
      <c r="O65" s="2802">
        <v>100</v>
      </c>
      <c r="P65" s="3244">
        <v>47938</v>
      </c>
      <c r="Q65" s="3245">
        <v>6.0030000000000001</v>
      </c>
      <c r="R65" s="3093">
        <v>26.12</v>
      </c>
      <c r="S65" s="3093">
        <v>26.12</v>
      </c>
      <c r="T65" s="3093">
        <v>26.12</v>
      </c>
      <c r="U65" s="3217">
        <f t="shared" si="0"/>
        <v>156.79836</v>
      </c>
      <c r="V65" s="2824">
        <f t="shared" si="1"/>
        <v>2.9916666666666814E-2</v>
      </c>
      <c r="W65" s="2824">
        <f t="shared" si="2"/>
        <v>3.5939571150097605E-2</v>
      </c>
      <c r="X65" s="3246" t="s">
        <v>3372</v>
      </c>
      <c r="Y65" s="3250">
        <v>4.4554000000000003E-2</v>
      </c>
      <c r="Z65" s="3250">
        <v>1.8319999999999999E-2</v>
      </c>
      <c r="AA65" s="3248">
        <v>6.2873999999999999E-2</v>
      </c>
      <c r="AB65" s="3223">
        <f t="shared" si="3"/>
        <v>1.64226888</v>
      </c>
      <c r="AC65" s="3223">
        <f t="shared" si="26"/>
        <v>1.64226888</v>
      </c>
      <c r="AD65" s="2804"/>
      <c r="AE65" s="2804"/>
      <c r="AF65" s="3093">
        <v>0.10603742467491278</v>
      </c>
      <c r="AG65" s="3093">
        <v>26.064081826831586</v>
      </c>
      <c r="AH65" s="3093">
        <v>19.79</v>
      </c>
      <c r="AI65" s="2805" t="str">
        <f t="shared" si="4"/>
        <v>N</v>
      </c>
      <c r="AJ65" s="2805" t="str">
        <f t="shared" si="5"/>
        <v>Y</v>
      </c>
      <c r="AK65" s="2805" t="str">
        <f t="shared" si="6"/>
        <v>N</v>
      </c>
      <c r="AL65" s="2805" t="str">
        <f t="shared" si="7"/>
        <v>N</v>
      </c>
      <c r="AM65" s="2805" t="str">
        <f t="shared" si="8"/>
        <v>N</v>
      </c>
      <c r="AN65" s="2805" t="str">
        <f t="shared" si="9"/>
        <v>Y</v>
      </c>
      <c r="AO65" s="2805" t="str">
        <f t="shared" si="10"/>
        <v>N</v>
      </c>
      <c r="AP65" s="2805" t="str">
        <f t="shared" si="11"/>
        <v>N</v>
      </c>
      <c r="AQ65" s="3249"/>
      <c r="AR65" s="3094" t="s">
        <v>3399</v>
      </c>
      <c r="AS65" s="32"/>
      <c r="AT65" s="34" t="s">
        <v>3440</v>
      </c>
      <c r="AU65" s="171"/>
      <c r="AV65" s="3161"/>
      <c r="AW65" s="220" t="str">
        <f t="shared" si="27"/>
        <v>Please complete all cells in row</v>
      </c>
      <c r="AX65" s="3161"/>
      <c r="AY65" s="3125"/>
      <c r="AZ65" s="3125"/>
      <c r="BA65" s="3125"/>
      <c r="BB65" s="3125"/>
      <c r="BC65" s="3125"/>
      <c r="BD65" s="3125"/>
      <c r="BE65" s="3125"/>
      <c r="BF65" s="221">
        <f t="shared" si="28"/>
        <v>0</v>
      </c>
      <c r="BG65" s="221">
        <f t="shared" si="29"/>
        <v>0</v>
      </c>
      <c r="BH65" s="221">
        <f t="shared" si="30"/>
        <v>0</v>
      </c>
      <c r="BI65" s="221">
        <f t="shared" si="31"/>
        <v>0</v>
      </c>
      <c r="BJ65" s="221">
        <f t="shared" si="32"/>
        <v>0</v>
      </c>
      <c r="BK65" s="221">
        <f t="shared" si="33"/>
        <v>0</v>
      </c>
      <c r="BL65" s="221">
        <f t="shared" si="34"/>
        <v>0</v>
      </c>
      <c r="BM65" s="207"/>
      <c r="BN65" s="207"/>
      <c r="BO65" s="207"/>
      <c r="BP65" s="207"/>
      <c r="BQ65" s="207"/>
      <c r="BR65" s="207"/>
      <c r="BS65" s="221">
        <f t="shared" si="35"/>
        <v>0</v>
      </c>
      <c r="BT65" s="207"/>
      <c r="BU65" s="207"/>
      <c r="BV65" s="221">
        <f t="shared" si="36"/>
        <v>1</v>
      </c>
      <c r="BW65" s="221">
        <f t="shared" si="37"/>
        <v>1</v>
      </c>
      <c r="BX65" s="221">
        <f t="shared" si="38"/>
        <v>0</v>
      </c>
      <c r="BY65" s="221">
        <f t="shared" si="39"/>
        <v>0</v>
      </c>
      <c r="BZ65" s="221">
        <f xml:space="preserve"> IF( ISNUMBER(#REF! ), 0, 1 )</f>
        <v>1</v>
      </c>
      <c r="CA65" s="221">
        <f t="shared" si="40"/>
        <v>1</v>
      </c>
      <c r="CB65" s="3161"/>
      <c r="CC65" s="3125"/>
      <c r="CD65" s="3125"/>
      <c r="CE65" s="3169"/>
      <c r="CF65" s="3169"/>
      <c r="CG65" s="3169"/>
    </row>
    <row r="66" spans="1:85" s="2268" customFormat="1" ht="15.75" customHeight="1">
      <c r="A66" s="3169"/>
      <c r="B66" s="2799" t="s">
        <v>3441</v>
      </c>
      <c r="C66" s="2800" t="s">
        <v>3408</v>
      </c>
      <c r="D66" s="2822" t="s">
        <v>3328</v>
      </c>
      <c r="E66" s="2823" t="s">
        <v>3253</v>
      </c>
      <c r="F66" s="2800" t="s">
        <v>3442</v>
      </c>
      <c r="G66" s="2800" t="s">
        <v>3442</v>
      </c>
      <c r="H66" s="2823" t="s">
        <v>3283</v>
      </c>
      <c r="I66" s="2823" t="s">
        <v>3283</v>
      </c>
      <c r="J66" s="2823" t="s">
        <v>3255</v>
      </c>
      <c r="K66" s="2800"/>
      <c r="L66" s="2800" t="s">
        <v>3257</v>
      </c>
      <c r="M66" s="3243">
        <v>150</v>
      </c>
      <c r="N66" s="3244">
        <v>43181</v>
      </c>
      <c r="O66" s="2802">
        <v>100</v>
      </c>
      <c r="P66" s="3244">
        <v>46865</v>
      </c>
      <c r="Q66" s="3245">
        <v>3.0630000000000002</v>
      </c>
      <c r="R66" s="3093">
        <v>150</v>
      </c>
      <c r="S66" s="3093">
        <v>150</v>
      </c>
      <c r="T66" s="3093">
        <v>150</v>
      </c>
      <c r="U66" s="3217">
        <f t="shared" si="0"/>
        <v>459.45000000000005</v>
      </c>
      <c r="V66" s="2824">
        <f t="shared" si="1"/>
        <v>-7.2674418604651292E-3</v>
      </c>
      <c r="W66" s="2824">
        <f t="shared" si="2"/>
        <v>-1.4619883040936088E-3</v>
      </c>
      <c r="X66" s="3246"/>
      <c r="Y66" s="3250"/>
      <c r="Z66" s="3250"/>
      <c r="AA66" s="3248">
        <v>2.4500000000000001E-2</v>
      </c>
      <c r="AB66" s="3223">
        <f t="shared" si="3"/>
        <v>3.6750000000000003</v>
      </c>
      <c r="AC66" s="3223">
        <f t="shared" si="26"/>
        <v>3.6750000000000003</v>
      </c>
      <c r="AD66" s="2804"/>
      <c r="AE66" s="2804"/>
      <c r="AF66" s="3093">
        <v>0.4861111111111111</v>
      </c>
      <c r="AG66" s="3093">
        <v>149.84166666666667</v>
      </c>
      <c r="AH66" s="3093">
        <v>108.15600000000001</v>
      </c>
      <c r="AI66" s="2805" t="str">
        <f t="shared" si="4"/>
        <v>Y</v>
      </c>
      <c r="AJ66" s="2805" t="str">
        <f t="shared" si="5"/>
        <v>N</v>
      </c>
      <c r="AK66" s="2805" t="str">
        <f t="shared" si="6"/>
        <v>N</v>
      </c>
      <c r="AL66" s="2805" t="str">
        <f t="shared" si="7"/>
        <v>N</v>
      </c>
      <c r="AM66" s="2805" t="str">
        <f t="shared" si="8"/>
        <v>Y</v>
      </c>
      <c r="AN66" s="2805" t="str">
        <f t="shared" si="9"/>
        <v>N</v>
      </c>
      <c r="AO66" s="2805" t="str">
        <f t="shared" si="10"/>
        <v>N</v>
      </c>
      <c r="AP66" s="2805" t="str">
        <f t="shared" si="11"/>
        <v>N</v>
      </c>
      <c r="AQ66" s="3249"/>
      <c r="AR66" s="3094"/>
      <c r="AS66" s="32"/>
      <c r="AT66" s="34" t="s">
        <v>3443</v>
      </c>
      <c r="AU66" s="171"/>
      <c r="AV66" s="3161"/>
      <c r="AW66" s="220" t="str">
        <f t="shared" si="27"/>
        <v>Please complete all cells in row</v>
      </c>
      <c r="AX66" s="3161"/>
      <c r="AY66" s="3125"/>
      <c r="AZ66" s="3125"/>
      <c r="BA66" s="3125"/>
      <c r="BB66" s="3125"/>
      <c r="BC66" s="3125"/>
      <c r="BD66" s="3125"/>
      <c r="BE66" s="3125"/>
      <c r="BF66" s="221">
        <f t="shared" si="28"/>
        <v>0</v>
      </c>
      <c r="BG66" s="221">
        <f t="shared" si="29"/>
        <v>0</v>
      </c>
      <c r="BH66" s="221">
        <f t="shared" si="30"/>
        <v>0</v>
      </c>
      <c r="BI66" s="221">
        <f t="shared" si="31"/>
        <v>0</v>
      </c>
      <c r="BJ66" s="221">
        <f t="shared" si="32"/>
        <v>0</v>
      </c>
      <c r="BK66" s="221">
        <f t="shared" si="33"/>
        <v>0</v>
      </c>
      <c r="BL66" s="221">
        <f t="shared" si="34"/>
        <v>0</v>
      </c>
      <c r="BM66" s="207"/>
      <c r="BN66" s="207"/>
      <c r="BO66" s="207"/>
      <c r="BP66" s="207"/>
      <c r="BQ66" s="207"/>
      <c r="BR66" s="207"/>
      <c r="BS66" s="221">
        <f t="shared" si="35"/>
        <v>0</v>
      </c>
      <c r="BT66" s="207"/>
      <c r="BU66" s="207"/>
      <c r="BV66" s="221">
        <f t="shared" si="36"/>
        <v>1</v>
      </c>
      <c r="BW66" s="221">
        <f t="shared" si="37"/>
        <v>1</v>
      </c>
      <c r="BX66" s="221">
        <f t="shared" si="38"/>
        <v>0</v>
      </c>
      <c r="BY66" s="221">
        <f t="shared" si="39"/>
        <v>0</v>
      </c>
      <c r="BZ66" s="221">
        <f xml:space="preserve"> IF( ISNUMBER(#REF! ), 0, 1 )</f>
        <v>1</v>
      </c>
      <c r="CA66" s="221">
        <f t="shared" si="40"/>
        <v>1</v>
      </c>
      <c r="CB66" s="3161"/>
      <c r="CC66" s="3125"/>
      <c r="CD66" s="3125"/>
      <c r="CE66" s="3169"/>
      <c r="CF66" s="3169"/>
      <c r="CG66" s="3169"/>
    </row>
    <row r="67" spans="1:85" s="2268" customFormat="1" ht="15.75" customHeight="1">
      <c r="A67" s="3169"/>
      <c r="B67" s="2799" t="s">
        <v>3444</v>
      </c>
      <c r="C67" s="2800" t="s">
        <v>3408</v>
      </c>
      <c r="D67" s="2822" t="s">
        <v>3328</v>
      </c>
      <c r="E67" s="2823" t="s">
        <v>3253</v>
      </c>
      <c r="F67" s="2800" t="s">
        <v>3442</v>
      </c>
      <c r="G67" s="2800" t="s">
        <v>3442</v>
      </c>
      <c r="H67" s="2823" t="s">
        <v>3283</v>
      </c>
      <c r="I67" s="2823" t="s">
        <v>3283</v>
      </c>
      <c r="J67" s="2823" t="s">
        <v>3255</v>
      </c>
      <c r="K67" s="2800"/>
      <c r="L67" s="2800" t="s">
        <v>3257</v>
      </c>
      <c r="M67" s="3243">
        <v>66</v>
      </c>
      <c r="N67" s="3244">
        <v>43181</v>
      </c>
      <c r="O67" s="2802">
        <v>100</v>
      </c>
      <c r="P67" s="3244">
        <v>46865</v>
      </c>
      <c r="Q67" s="3245">
        <v>3.0630000000000002</v>
      </c>
      <c r="R67" s="3093">
        <v>66</v>
      </c>
      <c r="S67" s="3093">
        <v>66</v>
      </c>
      <c r="T67" s="3093">
        <v>66</v>
      </c>
      <c r="U67" s="3217">
        <f t="shared" si="0"/>
        <v>202.15800000000002</v>
      </c>
      <c r="V67" s="2824">
        <f t="shared" si="1"/>
        <v>-7.2674418604651292E-3</v>
      </c>
      <c r="W67" s="2824">
        <f t="shared" si="2"/>
        <v>-1.4619883040936088E-3</v>
      </c>
      <c r="X67" s="3246"/>
      <c r="Y67" s="3250"/>
      <c r="Z67" s="3250"/>
      <c r="AA67" s="3248">
        <v>2.4500000000000001E-2</v>
      </c>
      <c r="AB67" s="3223">
        <f t="shared" si="3"/>
        <v>1.617</v>
      </c>
      <c r="AC67" s="3223">
        <f t="shared" si="26"/>
        <v>1.617</v>
      </c>
      <c r="AD67" s="2804"/>
      <c r="AE67" s="2804"/>
      <c r="AF67" s="3093">
        <v>0.21388888888888888</v>
      </c>
      <c r="AG67" s="3093">
        <v>65.930333333333337</v>
      </c>
      <c r="AH67" s="3093">
        <v>47.588999999999999</v>
      </c>
      <c r="AI67" s="2805" t="str">
        <f t="shared" si="4"/>
        <v>Y</v>
      </c>
      <c r="AJ67" s="2805" t="str">
        <f t="shared" si="5"/>
        <v>N</v>
      </c>
      <c r="AK67" s="2805" t="str">
        <f t="shared" si="6"/>
        <v>N</v>
      </c>
      <c r="AL67" s="2805" t="str">
        <f t="shared" si="7"/>
        <v>N</v>
      </c>
      <c r="AM67" s="2805" t="str">
        <f t="shared" si="8"/>
        <v>Y</v>
      </c>
      <c r="AN67" s="2805" t="str">
        <f t="shared" si="9"/>
        <v>N</v>
      </c>
      <c r="AO67" s="2805" t="str">
        <f t="shared" si="10"/>
        <v>N</v>
      </c>
      <c r="AP67" s="2805" t="str">
        <f t="shared" si="11"/>
        <v>N</v>
      </c>
      <c r="AQ67" s="3249"/>
      <c r="AR67" s="3094"/>
      <c r="AS67" s="32"/>
      <c r="AT67" s="34" t="s">
        <v>3445</v>
      </c>
      <c r="AU67" s="171"/>
      <c r="AV67" s="3161"/>
      <c r="AW67" s="220" t="str">
        <f t="shared" si="27"/>
        <v>Please complete all cells in row</v>
      </c>
      <c r="AX67" s="3161"/>
      <c r="AY67" s="3125"/>
      <c r="AZ67" s="3125"/>
      <c r="BA67" s="3125"/>
      <c r="BB67" s="3125"/>
      <c r="BC67" s="3125"/>
      <c r="BD67" s="3125"/>
      <c r="BE67" s="3125"/>
      <c r="BF67" s="221">
        <f t="shared" si="28"/>
        <v>0</v>
      </c>
      <c r="BG67" s="221">
        <f t="shared" si="29"/>
        <v>0</v>
      </c>
      <c r="BH67" s="221">
        <f t="shared" si="30"/>
        <v>0</v>
      </c>
      <c r="BI67" s="221">
        <f t="shared" si="31"/>
        <v>0</v>
      </c>
      <c r="BJ67" s="221">
        <f t="shared" si="32"/>
        <v>0</v>
      </c>
      <c r="BK67" s="221">
        <f t="shared" si="33"/>
        <v>0</v>
      </c>
      <c r="BL67" s="221">
        <f t="shared" si="34"/>
        <v>0</v>
      </c>
      <c r="BM67" s="207"/>
      <c r="BN67" s="207"/>
      <c r="BO67" s="207"/>
      <c r="BP67" s="207"/>
      <c r="BQ67" s="207"/>
      <c r="BR67" s="207"/>
      <c r="BS67" s="221">
        <f t="shared" si="35"/>
        <v>0</v>
      </c>
      <c r="BT67" s="207"/>
      <c r="BU67" s="207"/>
      <c r="BV67" s="221">
        <f t="shared" si="36"/>
        <v>1</v>
      </c>
      <c r="BW67" s="221">
        <f t="shared" si="37"/>
        <v>1</v>
      </c>
      <c r="BX67" s="221">
        <f t="shared" si="38"/>
        <v>0</v>
      </c>
      <c r="BY67" s="221">
        <f t="shared" si="39"/>
        <v>0</v>
      </c>
      <c r="BZ67" s="221">
        <f xml:space="preserve"> IF( ISNUMBER(#REF! ), 0, 1 )</f>
        <v>1</v>
      </c>
      <c r="CA67" s="221">
        <f t="shared" si="40"/>
        <v>1</v>
      </c>
      <c r="CB67" s="3161"/>
      <c r="CC67" s="3125"/>
      <c r="CD67" s="3125"/>
      <c r="CE67" s="3169"/>
      <c r="CF67" s="3169"/>
      <c r="CG67" s="3169"/>
    </row>
    <row r="68" spans="1:85" s="2268" customFormat="1" ht="15.75" customHeight="1">
      <c r="A68" s="3169"/>
      <c r="B68" s="2799" t="s">
        <v>3446</v>
      </c>
      <c r="C68" s="2800" t="s">
        <v>3408</v>
      </c>
      <c r="D68" s="2822" t="s">
        <v>3328</v>
      </c>
      <c r="E68" s="2823" t="s">
        <v>3253</v>
      </c>
      <c r="F68" s="2800" t="s">
        <v>3447</v>
      </c>
      <c r="G68" s="2800" t="s">
        <v>3447</v>
      </c>
      <c r="H68" s="2823" t="s">
        <v>3283</v>
      </c>
      <c r="I68" s="2823" t="s">
        <v>1262</v>
      </c>
      <c r="J68" s="2823" t="s">
        <v>3255</v>
      </c>
      <c r="K68" s="2800"/>
      <c r="L68" s="2800" t="s">
        <v>3257</v>
      </c>
      <c r="M68" s="3243">
        <v>200</v>
      </c>
      <c r="N68" s="3244">
        <v>43181</v>
      </c>
      <c r="O68" s="2802">
        <v>100</v>
      </c>
      <c r="P68" s="3244">
        <v>47564</v>
      </c>
      <c r="Q68" s="3245">
        <v>4.9779999999999998</v>
      </c>
      <c r="R68" s="3093">
        <v>200</v>
      </c>
      <c r="S68" s="3093">
        <v>200</v>
      </c>
      <c r="T68" s="3093">
        <v>200</v>
      </c>
      <c r="U68" s="3217">
        <f t="shared" si="0"/>
        <v>995.59999999999991</v>
      </c>
      <c r="V68" s="2824">
        <f t="shared" si="1"/>
        <v>-6.2984496124030009E-3</v>
      </c>
      <c r="W68" s="2824">
        <f t="shared" si="2"/>
        <v>-4.8732943469775858E-4</v>
      </c>
      <c r="X68" s="3246"/>
      <c r="Y68" s="3250"/>
      <c r="Z68" s="3250"/>
      <c r="AA68" s="3248">
        <v>2.5499999999999998E-2</v>
      </c>
      <c r="AB68" s="3223">
        <f t="shared" si="3"/>
        <v>5.0999999999999996</v>
      </c>
      <c r="AC68" s="3223">
        <f t="shared" si="26"/>
        <v>-1.2596899224806002</v>
      </c>
      <c r="AD68" s="2804"/>
      <c r="AE68" s="2804"/>
      <c r="AF68" s="3093">
        <v>0.77142857142857146</v>
      </c>
      <c r="AG68" s="3093">
        <v>199.66666666666666</v>
      </c>
      <c r="AH68" s="3093">
        <v>151.53</v>
      </c>
      <c r="AI68" s="2805" t="str">
        <f t="shared" si="4"/>
        <v>Y</v>
      </c>
      <c r="AJ68" s="2805" t="str">
        <f t="shared" si="5"/>
        <v>N</v>
      </c>
      <c r="AK68" s="2805" t="str">
        <f t="shared" si="6"/>
        <v>N</v>
      </c>
      <c r="AL68" s="2805" t="str">
        <f t="shared" si="7"/>
        <v>N</v>
      </c>
      <c r="AM68" s="2805" t="str">
        <f t="shared" si="8"/>
        <v>N</v>
      </c>
      <c r="AN68" s="2805" t="str">
        <f t="shared" si="9"/>
        <v>N</v>
      </c>
      <c r="AO68" s="2805" t="str">
        <f t="shared" si="10"/>
        <v>Y</v>
      </c>
      <c r="AP68" s="2805" t="str">
        <f t="shared" si="11"/>
        <v>N</v>
      </c>
      <c r="AQ68" s="3249"/>
      <c r="AR68" s="3094"/>
      <c r="AS68" s="32"/>
      <c r="AT68" s="34" t="s">
        <v>3448</v>
      </c>
      <c r="AU68" s="171"/>
      <c r="AV68" s="3161"/>
      <c r="AW68" s="220" t="str">
        <f t="shared" si="27"/>
        <v>Please complete all cells in row</v>
      </c>
      <c r="AX68" s="3161"/>
      <c r="AY68" s="3125"/>
      <c r="AZ68" s="3125"/>
      <c r="BA68" s="3125"/>
      <c r="BB68" s="3125"/>
      <c r="BC68" s="3125"/>
      <c r="BD68" s="3125"/>
      <c r="BE68" s="3125"/>
      <c r="BF68" s="221">
        <f t="shared" si="28"/>
        <v>0</v>
      </c>
      <c r="BG68" s="221">
        <f t="shared" si="29"/>
        <v>0</v>
      </c>
      <c r="BH68" s="221">
        <f t="shared" si="30"/>
        <v>0</v>
      </c>
      <c r="BI68" s="221">
        <f t="shared" si="31"/>
        <v>0</v>
      </c>
      <c r="BJ68" s="221">
        <f t="shared" si="32"/>
        <v>0</v>
      </c>
      <c r="BK68" s="221">
        <f t="shared" si="33"/>
        <v>0</v>
      </c>
      <c r="BL68" s="221">
        <f t="shared" si="34"/>
        <v>0</v>
      </c>
      <c r="BM68" s="207"/>
      <c r="BN68" s="207"/>
      <c r="BO68" s="207"/>
      <c r="BP68" s="207"/>
      <c r="BQ68" s="207"/>
      <c r="BR68" s="207"/>
      <c r="BS68" s="221">
        <f t="shared" si="35"/>
        <v>0</v>
      </c>
      <c r="BT68" s="207"/>
      <c r="BU68" s="207"/>
      <c r="BV68" s="221">
        <f t="shared" si="36"/>
        <v>1</v>
      </c>
      <c r="BW68" s="221">
        <f t="shared" si="37"/>
        <v>1</v>
      </c>
      <c r="BX68" s="221">
        <f t="shared" si="38"/>
        <v>0</v>
      </c>
      <c r="BY68" s="221">
        <f t="shared" si="39"/>
        <v>0</v>
      </c>
      <c r="BZ68" s="221">
        <f xml:space="preserve"> IF( ISNUMBER(#REF! ), 0, 1 )</f>
        <v>1</v>
      </c>
      <c r="CA68" s="221">
        <f t="shared" si="40"/>
        <v>1</v>
      </c>
      <c r="CB68" s="3161"/>
      <c r="CC68" s="3125"/>
      <c r="CD68" s="3125"/>
      <c r="CE68" s="3169"/>
      <c r="CF68" s="3169"/>
      <c r="CG68" s="3169"/>
    </row>
    <row r="69" spans="1:85" s="2268" customFormat="1" ht="15.75" customHeight="1">
      <c r="A69" s="3169"/>
      <c r="B69" s="2799" t="s">
        <v>3449</v>
      </c>
      <c r="C69" s="2800" t="s">
        <v>3408</v>
      </c>
      <c r="D69" s="2822" t="s">
        <v>3328</v>
      </c>
      <c r="E69" s="2823" t="s">
        <v>3253</v>
      </c>
      <c r="F69" s="2800" t="s">
        <v>3447</v>
      </c>
      <c r="G69" s="2800" t="s">
        <v>3447</v>
      </c>
      <c r="H69" s="2823" t="s">
        <v>3283</v>
      </c>
      <c r="I69" s="2823" t="s">
        <v>3283</v>
      </c>
      <c r="J69" s="2823" t="s">
        <v>3255</v>
      </c>
      <c r="K69" s="2800"/>
      <c r="L69" s="2800" t="s">
        <v>3257</v>
      </c>
      <c r="M69" s="3243">
        <v>10</v>
      </c>
      <c r="N69" s="3244">
        <v>43181</v>
      </c>
      <c r="O69" s="2802">
        <v>100</v>
      </c>
      <c r="P69" s="3244">
        <v>47564</v>
      </c>
      <c r="Q69" s="3245">
        <v>4.9779999999999998</v>
      </c>
      <c r="R69" s="3093">
        <v>10</v>
      </c>
      <c r="S69" s="3093">
        <v>10</v>
      </c>
      <c r="T69" s="3093">
        <v>10</v>
      </c>
      <c r="U69" s="3217">
        <f t="shared" si="0"/>
        <v>49.78</v>
      </c>
      <c r="V69" s="2824">
        <f t="shared" si="1"/>
        <v>-6.2984496124030009E-3</v>
      </c>
      <c r="W69" s="2824">
        <f t="shared" si="2"/>
        <v>-4.8732943469775858E-4</v>
      </c>
      <c r="X69" s="3246"/>
      <c r="Y69" s="3250"/>
      <c r="Z69" s="3250"/>
      <c r="AA69" s="3248">
        <v>2.5499999999999998E-2</v>
      </c>
      <c r="AB69" s="3223">
        <f t="shared" si="3"/>
        <v>0.255</v>
      </c>
      <c r="AC69" s="3223">
        <f t="shared" si="26"/>
        <v>0.255</v>
      </c>
      <c r="AD69" s="2804"/>
      <c r="AE69" s="2804"/>
      <c r="AF69" s="3093">
        <v>3.8571428571428576E-2</v>
      </c>
      <c r="AG69" s="3093">
        <v>9.9833333333333325</v>
      </c>
      <c r="AH69" s="3093">
        <v>7.5759999999999996</v>
      </c>
      <c r="AI69" s="2805" t="str">
        <f t="shared" si="4"/>
        <v>Y</v>
      </c>
      <c r="AJ69" s="2805" t="str">
        <f t="shared" si="5"/>
        <v>N</v>
      </c>
      <c r="AK69" s="2805" t="str">
        <f t="shared" si="6"/>
        <v>N</v>
      </c>
      <c r="AL69" s="2805" t="str">
        <f t="shared" si="7"/>
        <v>N</v>
      </c>
      <c r="AM69" s="2805" t="str">
        <f t="shared" si="8"/>
        <v>Y</v>
      </c>
      <c r="AN69" s="2805" t="str">
        <f t="shared" si="9"/>
        <v>N</v>
      </c>
      <c r="AO69" s="2805" t="str">
        <f t="shared" si="10"/>
        <v>N</v>
      </c>
      <c r="AP69" s="2805" t="str">
        <f t="shared" si="11"/>
        <v>N</v>
      </c>
      <c r="AQ69" s="3249"/>
      <c r="AR69" s="3094"/>
      <c r="AS69" s="32"/>
      <c r="AT69" s="34" t="s">
        <v>3450</v>
      </c>
      <c r="AU69" s="171"/>
      <c r="AV69" s="3161"/>
      <c r="AW69" s="220" t="str">
        <f t="shared" si="27"/>
        <v>Please complete all cells in row</v>
      </c>
      <c r="AX69" s="3161"/>
      <c r="AY69" s="3125"/>
      <c r="AZ69" s="3125"/>
      <c r="BA69" s="3125"/>
      <c r="BB69" s="3125"/>
      <c r="BC69" s="3125"/>
      <c r="BD69" s="3125"/>
      <c r="BE69" s="3125"/>
      <c r="BF69" s="221">
        <f t="shared" si="28"/>
        <v>0</v>
      </c>
      <c r="BG69" s="221">
        <f t="shared" si="29"/>
        <v>0</v>
      </c>
      <c r="BH69" s="221">
        <f t="shared" si="30"/>
        <v>0</v>
      </c>
      <c r="BI69" s="221">
        <f t="shared" si="31"/>
        <v>0</v>
      </c>
      <c r="BJ69" s="221">
        <f t="shared" si="32"/>
        <v>0</v>
      </c>
      <c r="BK69" s="221">
        <f t="shared" si="33"/>
        <v>0</v>
      </c>
      <c r="BL69" s="221">
        <f t="shared" si="34"/>
        <v>0</v>
      </c>
      <c r="BM69" s="207"/>
      <c r="BN69" s="207"/>
      <c r="BO69" s="207"/>
      <c r="BP69" s="207"/>
      <c r="BQ69" s="207"/>
      <c r="BR69" s="207"/>
      <c r="BS69" s="221">
        <f t="shared" si="35"/>
        <v>0</v>
      </c>
      <c r="BT69" s="207"/>
      <c r="BU69" s="207"/>
      <c r="BV69" s="221">
        <f t="shared" si="36"/>
        <v>1</v>
      </c>
      <c r="BW69" s="221">
        <f t="shared" si="37"/>
        <v>1</v>
      </c>
      <c r="BX69" s="221">
        <f t="shared" si="38"/>
        <v>0</v>
      </c>
      <c r="BY69" s="221">
        <f t="shared" si="39"/>
        <v>0</v>
      </c>
      <c r="BZ69" s="221">
        <f xml:space="preserve"> IF( ISNUMBER(#REF! ), 0, 1 )</f>
        <v>1</v>
      </c>
      <c r="CA69" s="221">
        <f t="shared" si="40"/>
        <v>1</v>
      </c>
      <c r="CB69" s="3161"/>
      <c r="CC69" s="3125"/>
      <c r="CD69" s="3125"/>
      <c r="CE69" s="3169"/>
      <c r="CF69" s="3169"/>
      <c r="CG69" s="3169"/>
    </row>
    <row r="70" spans="1:85" s="2268" customFormat="1" ht="15.75" customHeight="1">
      <c r="A70" s="3169"/>
      <c r="B70" s="2799" t="s">
        <v>3451</v>
      </c>
      <c r="C70" s="2800" t="s">
        <v>3408</v>
      </c>
      <c r="D70" s="2822" t="s">
        <v>3328</v>
      </c>
      <c r="E70" s="2823" t="s">
        <v>3253</v>
      </c>
      <c r="F70" s="2800" t="s">
        <v>3452</v>
      </c>
      <c r="G70" s="2800" t="s">
        <v>3452</v>
      </c>
      <c r="H70" s="2823" t="s">
        <v>3283</v>
      </c>
      <c r="I70" s="2823" t="s">
        <v>3370</v>
      </c>
      <c r="J70" s="2823" t="s">
        <v>3255</v>
      </c>
      <c r="K70" s="2800"/>
      <c r="L70" s="2800" t="s">
        <v>3257</v>
      </c>
      <c r="M70" s="3243">
        <v>40</v>
      </c>
      <c r="N70" s="3244">
        <v>43181</v>
      </c>
      <c r="O70" s="2802">
        <v>100</v>
      </c>
      <c r="P70" s="3244">
        <v>48660</v>
      </c>
      <c r="Q70" s="3245">
        <v>7.9809999999999999</v>
      </c>
      <c r="R70" s="3093">
        <v>40</v>
      </c>
      <c r="S70" s="3093">
        <v>40</v>
      </c>
      <c r="T70" s="3093">
        <v>40</v>
      </c>
      <c r="U70" s="3217">
        <f t="shared" si="0"/>
        <v>319.24</v>
      </c>
      <c r="V70" s="2824">
        <f t="shared" si="1"/>
        <v>-5.6201550387596777E-3</v>
      </c>
      <c r="W70" s="2824">
        <f t="shared" si="2"/>
        <v>1.9493177387919225E-4</v>
      </c>
      <c r="X70" s="3246"/>
      <c r="Y70" s="3250"/>
      <c r="Z70" s="3250"/>
      <c r="AA70" s="3248">
        <v>2.6200000000000001E-2</v>
      </c>
      <c r="AB70" s="3223">
        <f t="shared" si="3"/>
        <v>1.048</v>
      </c>
      <c r="AC70" s="3223">
        <f t="shared" si="26"/>
        <v>1.048</v>
      </c>
      <c r="AD70" s="2804"/>
      <c r="AE70" s="2804"/>
      <c r="AF70" s="3093">
        <v>0.19</v>
      </c>
      <c r="AG70" s="3093">
        <v>39.892000000000003</v>
      </c>
      <c r="AH70" s="3093">
        <v>27.986999999999998</v>
      </c>
      <c r="AI70" s="2805" t="str">
        <f t="shared" si="4"/>
        <v>Y</v>
      </c>
      <c r="AJ70" s="2805" t="str">
        <f t="shared" si="5"/>
        <v>N</v>
      </c>
      <c r="AK70" s="2805" t="str">
        <f t="shared" si="6"/>
        <v>N</v>
      </c>
      <c r="AL70" s="2805" t="str">
        <f t="shared" si="7"/>
        <v>N</v>
      </c>
      <c r="AM70" s="2805" t="str">
        <f t="shared" si="8"/>
        <v>N</v>
      </c>
      <c r="AN70" s="2805" t="str">
        <f t="shared" si="9"/>
        <v>Y</v>
      </c>
      <c r="AO70" s="2805" t="str">
        <f t="shared" si="10"/>
        <v>N</v>
      </c>
      <c r="AP70" s="2805" t="str">
        <f t="shared" si="11"/>
        <v>N</v>
      </c>
      <c r="AQ70" s="3249"/>
      <c r="AR70" s="3094"/>
      <c r="AS70" s="32"/>
      <c r="AT70" s="34" t="s">
        <v>3453</v>
      </c>
      <c r="AU70" s="171"/>
      <c r="AV70" s="3161"/>
      <c r="AW70" s="220" t="str">
        <f t="shared" si="27"/>
        <v>Please complete all cells in row</v>
      </c>
      <c r="AX70" s="3161"/>
      <c r="AY70" s="3125"/>
      <c r="AZ70" s="3125"/>
      <c r="BA70" s="3125"/>
      <c r="BB70" s="3125"/>
      <c r="BC70" s="3125"/>
      <c r="BD70" s="3125"/>
      <c r="BE70" s="3125"/>
      <c r="BF70" s="221">
        <f t="shared" si="28"/>
        <v>0</v>
      </c>
      <c r="BG70" s="221">
        <f t="shared" si="29"/>
        <v>0</v>
      </c>
      <c r="BH70" s="221">
        <f t="shared" si="30"/>
        <v>0</v>
      </c>
      <c r="BI70" s="221">
        <f t="shared" si="31"/>
        <v>0</v>
      </c>
      <c r="BJ70" s="221">
        <f t="shared" si="32"/>
        <v>0</v>
      </c>
      <c r="BK70" s="221">
        <f t="shared" si="33"/>
        <v>0</v>
      </c>
      <c r="BL70" s="221">
        <f t="shared" si="34"/>
        <v>0</v>
      </c>
      <c r="BM70" s="207"/>
      <c r="BN70" s="207"/>
      <c r="BO70" s="207"/>
      <c r="BP70" s="207"/>
      <c r="BQ70" s="207"/>
      <c r="BR70" s="207"/>
      <c r="BS70" s="221">
        <f t="shared" si="35"/>
        <v>0</v>
      </c>
      <c r="BT70" s="207"/>
      <c r="BU70" s="207"/>
      <c r="BV70" s="221">
        <f t="shared" si="36"/>
        <v>1</v>
      </c>
      <c r="BW70" s="221">
        <f t="shared" si="37"/>
        <v>1</v>
      </c>
      <c r="BX70" s="221">
        <f t="shared" si="38"/>
        <v>0</v>
      </c>
      <c r="BY70" s="221">
        <f t="shared" si="39"/>
        <v>0</v>
      </c>
      <c r="BZ70" s="221">
        <f xml:space="preserve"> IF( ISNUMBER(#REF! ), 0, 1 )</f>
        <v>1</v>
      </c>
      <c r="CA70" s="221">
        <f t="shared" si="40"/>
        <v>1</v>
      </c>
      <c r="CB70" s="3161"/>
      <c r="CC70" s="3125"/>
      <c r="CD70" s="3125"/>
      <c r="CE70" s="3169"/>
      <c r="CF70" s="3169"/>
      <c r="CG70" s="3169"/>
    </row>
    <row r="71" spans="1:85" s="2268" customFormat="1" ht="15.75" customHeight="1">
      <c r="A71" s="3169"/>
      <c r="B71" s="2799" t="s">
        <v>3454</v>
      </c>
      <c r="C71" s="2800" t="s">
        <v>3408</v>
      </c>
      <c r="D71" s="2822" t="s">
        <v>3328</v>
      </c>
      <c r="E71" s="2823" t="s">
        <v>3253</v>
      </c>
      <c r="F71" s="2800" t="s">
        <v>3455</v>
      </c>
      <c r="G71" s="2800" t="s">
        <v>3455</v>
      </c>
      <c r="H71" s="2823" t="s">
        <v>3283</v>
      </c>
      <c r="I71" s="2823" t="s">
        <v>3283</v>
      </c>
      <c r="J71" s="2823" t="s">
        <v>3255</v>
      </c>
      <c r="K71" s="2800"/>
      <c r="L71" s="2800" t="s">
        <v>3330</v>
      </c>
      <c r="M71" s="3243">
        <v>258.40027562696065</v>
      </c>
      <c r="N71" s="3244">
        <v>43181</v>
      </c>
      <c r="O71" s="2802">
        <v>100</v>
      </c>
      <c r="P71" s="3244">
        <v>46468</v>
      </c>
      <c r="Q71" s="3245">
        <v>1.9750000000000001</v>
      </c>
      <c r="R71" s="3093">
        <v>200</v>
      </c>
      <c r="S71" s="3093">
        <v>200</v>
      </c>
      <c r="T71" s="3093">
        <v>200</v>
      </c>
      <c r="U71" s="3217">
        <f t="shared" si="0"/>
        <v>395</v>
      </c>
      <c r="V71" s="2824">
        <f t="shared" si="1"/>
        <v>3.5852713178294859E-3</v>
      </c>
      <c r="W71" s="2824">
        <f t="shared" si="2"/>
        <v>9.4541910331384926E-3</v>
      </c>
      <c r="X71" s="3246"/>
      <c r="Y71" s="3250"/>
      <c r="Z71" s="3250"/>
      <c r="AA71" s="3248">
        <v>3.5700000000000003E-2</v>
      </c>
      <c r="AB71" s="3223">
        <f t="shared" si="3"/>
        <v>7.1400000000000006</v>
      </c>
      <c r="AC71" s="3223">
        <f t="shared" si="26"/>
        <v>7.1400000000000006</v>
      </c>
      <c r="AD71" s="2804"/>
      <c r="AE71" s="2804"/>
      <c r="AF71" s="3093">
        <v>0.40165376176401252</v>
      </c>
      <c r="AG71" s="3093">
        <v>199.97733330915554</v>
      </c>
      <c r="AH71" s="3093">
        <v>151.53</v>
      </c>
      <c r="AI71" s="2805" t="str">
        <f t="shared" si="4"/>
        <v>Y</v>
      </c>
      <c r="AJ71" s="2805" t="str">
        <f t="shared" si="5"/>
        <v>N</v>
      </c>
      <c r="AK71" s="2805" t="str">
        <f t="shared" si="6"/>
        <v>N</v>
      </c>
      <c r="AL71" s="2805" t="str">
        <f t="shared" si="7"/>
        <v>N</v>
      </c>
      <c r="AM71" s="2805" t="str">
        <f t="shared" si="8"/>
        <v>Y</v>
      </c>
      <c r="AN71" s="2805" t="str">
        <f t="shared" si="9"/>
        <v>N</v>
      </c>
      <c r="AO71" s="2805" t="str">
        <f t="shared" si="10"/>
        <v>N</v>
      </c>
      <c r="AP71" s="2805" t="str">
        <f t="shared" si="11"/>
        <v>N</v>
      </c>
      <c r="AQ71" s="3249"/>
      <c r="AR71" s="3094" t="s">
        <v>3456</v>
      </c>
      <c r="AS71" s="32"/>
      <c r="AT71" s="34" t="s">
        <v>3457</v>
      </c>
      <c r="AU71" s="171"/>
      <c r="AV71" s="3161"/>
      <c r="AW71" s="220" t="str">
        <f t="shared" si="27"/>
        <v>Please complete all cells in row</v>
      </c>
      <c r="AX71" s="3161"/>
      <c r="AY71" s="3125"/>
      <c r="AZ71" s="3125"/>
      <c r="BA71" s="3125"/>
      <c r="BB71" s="3125"/>
      <c r="BC71" s="3125"/>
      <c r="BD71" s="3125"/>
      <c r="BE71" s="3125"/>
      <c r="BF71" s="221">
        <f t="shared" si="28"/>
        <v>0</v>
      </c>
      <c r="BG71" s="221">
        <f t="shared" si="29"/>
        <v>0</v>
      </c>
      <c r="BH71" s="221">
        <f t="shared" si="30"/>
        <v>0</v>
      </c>
      <c r="BI71" s="221">
        <f t="shared" si="31"/>
        <v>0</v>
      </c>
      <c r="BJ71" s="221">
        <f t="shared" si="32"/>
        <v>0</v>
      </c>
      <c r="BK71" s="221">
        <f t="shared" si="33"/>
        <v>0</v>
      </c>
      <c r="BL71" s="221">
        <f t="shared" si="34"/>
        <v>0</v>
      </c>
      <c r="BM71" s="207"/>
      <c r="BN71" s="207"/>
      <c r="BO71" s="207"/>
      <c r="BP71" s="207"/>
      <c r="BQ71" s="207"/>
      <c r="BR71" s="207"/>
      <c r="BS71" s="221">
        <f t="shared" si="35"/>
        <v>0</v>
      </c>
      <c r="BT71" s="207"/>
      <c r="BU71" s="207"/>
      <c r="BV71" s="221">
        <f t="shared" si="36"/>
        <v>1</v>
      </c>
      <c r="BW71" s="221">
        <f t="shared" si="37"/>
        <v>1</v>
      </c>
      <c r="BX71" s="221">
        <f t="shared" si="38"/>
        <v>0</v>
      </c>
      <c r="BY71" s="221">
        <f t="shared" si="39"/>
        <v>0</v>
      </c>
      <c r="BZ71" s="221">
        <f xml:space="preserve"> IF( ISNUMBER(#REF! ), 0, 1 )</f>
        <v>1</v>
      </c>
      <c r="CA71" s="221">
        <f t="shared" si="40"/>
        <v>1</v>
      </c>
      <c r="CB71" s="3161"/>
      <c r="CC71" s="3125"/>
      <c r="CD71" s="3125"/>
      <c r="CE71" s="3169"/>
      <c r="CF71" s="3169"/>
      <c r="CG71" s="3169"/>
    </row>
    <row r="72" spans="1:85" s="2268" customFormat="1" ht="15.75" customHeight="1">
      <c r="A72" s="3169"/>
      <c r="B72" s="2799" t="s">
        <v>3458</v>
      </c>
      <c r="C72" s="2800" t="s">
        <v>3408</v>
      </c>
      <c r="D72" s="2822" t="s">
        <v>3328</v>
      </c>
      <c r="E72" s="2823" t="s">
        <v>3253</v>
      </c>
      <c r="F72" s="2800" t="s">
        <v>3455</v>
      </c>
      <c r="G72" s="2800" t="s">
        <v>3455</v>
      </c>
      <c r="H72" s="2823" t="s">
        <v>3283</v>
      </c>
      <c r="I72" s="2823" t="s">
        <v>3283</v>
      </c>
      <c r="J72" s="2823" t="s">
        <v>3255</v>
      </c>
      <c r="K72" s="2800"/>
      <c r="L72" s="2800" t="s">
        <v>3330</v>
      </c>
      <c r="M72" s="3243">
        <v>26.599724373039333</v>
      </c>
      <c r="N72" s="3244">
        <v>43181</v>
      </c>
      <c r="O72" s="2802">
        <v>100</v>
      </c>
      <c r="P72" s="3244">
        <v>46468</v>
      </c>
      <c r="Q72" s="3245">
        <v>1.9750000000000001</v>
      </c>
      <c r="R72" s="3093">
        <v>20.588000000000001</v>
      </c>
      <c r="S72" s="3093">
        <v>20.588000000000001</v>
      </c>
      <c r="T72" s="3093">
        <v>20.588000000000001</v>
      </c>
      <c r="U72" s="3217">
        <f t="shared" si="0"/>
        <v>40.661300000000004</v>
      </c>
      <c r="V72" s="2824">
        <f t="shared" si="1"/>
        <v>3.5852713178294859E-3</v>
      </c>
      <c r="W72" s="2824">
        <f t="shared" si="2"/>
        <v>9.4541910331384926E-3</v>
      </c>
      <c r="X72" s="3246"/>
      <c r="Y72" s="3250"/>
      <c r="Z72" s="3250"/>
      <c r="AA72" s="3248">
        <v>3.5700000000000003E-2</v>
      </c>
      <c r="AB72" s="3223">
        <f t="shared" si="3"/>
        <v>0.73499160000000008</v>
      </c>
      <c r="AC72" s="3223">
        <f t="shared" si="26"/>
        <v>0.73499160000000008</v>
      </c>
      <c r="AD72" s="2804"/>
      <c r="AE72" s="2804"/>
      <c r="AF72" s="3093">
        <v>4.1346238235987459E-2</v>
      </c>
      <c r="AG72" s="3093">
        <v>20.585666690844473</v>
      </c>
      <c r="AH72" s="3093">
        <v>15.598000000000001</v>
      </c>
      <c r="AI72" s="2805" t="str">
        <f t="shared" si="4"/>
        <v>Y</v>
      </c>
      <c r="AJ72" s="2805" t="str">
        <f t="shared" si="5"/>
        <v>N</v>
      </c>
      <c r="AK72" s="2805" t="str">
        <f t="shared" si="6"/>
        <v>N</v>
      </c>
      <c r="AL72" s="2805" t="str">
        <f t="shared" si="7"/>
        <v>N</v>
      </c>
      <c r="AM72" s="2805" t="str">
        <f t="shared" si="8"/>
        <v>Y</v>
      </c>
      <c r="AN72" s="2805" t="str">
        <f t="shared" si="9"/>
        <v>N</v>
      </c>
      <c r="AO72" s="2805" t="str">
        <f t="shared" si="10"/>
        <v>N</v>
      </c>
      <c r="AP72" s="2805" t="str">
        <f t="shared" si="11"/>
        <v>N</v>
      </c>
      <c r="AQ72" s="3249"/>
      <c r="AR72" s="3094"/>
      <c r="AS72" s="32"/>
      <c r="AT72" s="34" t="s">
        <v>3459</v>
      </c>
      <c r="AU72" s="171"/>
      <c r="AV72" s="3161"/>
      <c r="AW72" s="220" t="str">
        <f t="shared" si="27"/>
        <v>Please complete all cells in row</v>
      </c>
      <c r="AX72" s="3161"/>
      <c r="AY72" s="3125"/>
      <c r="AZ72" s="3125"/>
      <c r="BA72" s="3125"/>
      <c r="BB72" s="3125"/>
      <c r="BC72" s="3125"/>
      <c r="BD72" s="3125"/>
      <c r="BE72" s="3125"/>
      <c r="BF72" s="221">
        <f t="shared" si="28"/>
        <v>0</v>
      </c>
      <c r="BG72" s="221">
        <f t="shared" si="29"/>
        <v>0</v>
      </c>
      <c r="BH72" s="221">
        <f t="shared" si="30"/>
        <v>0</v>
      </c>
      <c r="BI72" s="221">
        <f t="shared" si="31"/>
        <v>0</v>
      </c>
      <c r="BJ72" s="221">
        <f t="shared" si="32"/>
        <v>0</v>
      </c>
      <c r="BK72" s="221">
        <f t="shared" si="33"/>
        <v>0</v>
      </c>
      <c r="BL72" s="221">
        <f t="shared" si="34"/>
        <v>0</v>
      </c>
      <c r="BM72" s="207"/>
      <c r="BN72" s="207"/>
      <c r="BO72" s="207"/>
      <c r="BP72" s="207"/>
      <c r="BQ72" s="207"/>
      <c r="BR72" s="207"/>
      <c r="BS72" s="221">
        <f t="shared" si="35"/>
        <v>0</v>
      </c>
      <c r="BT72" s="207"/>
      <c r="BU72" s="207"/>
      <c r="BV72" s="221">
        <f t="shared" si="36"/>
        <v>1</v>
      </c>
      <c r="BW72" s="221">
        <f t="shared" si="37"/>
        <v>1</v>
      </c>
      <c r="BX72" s="221">
        <f t="shared" si="38"/>
        <v>0</v>
      </c>
      <c r="BY72" s="221">
        <f t="shared" si="39"/>
        <v>0</v>
      </c>
      <c r="BZ72" s="221">
        <f xml:space="preserve"> IF( ISNUMBER(#REF! ), 0, 1 )</f>
        <v>1</v>
      </c>
      <c r="CA72" s="221">
        <f t="shared" si="40"/>
        <v>1</v>
      </c>
      <c r="CB72" s="3161"/>
      <c r="CC72" s="3125"/>
      <c r="CD72" s="3125"/>
      <c r="CE72" s="3169"/>
      <c r="CF72" s="3169"/>
      <c r="CG72" s="3169"/>
    </row>
    <row r="73" spans="1:85" s="2268" customFormat="1" ht="15.75" customHeight="1">
      <c r="A73" s="3169"/>
      <c r="B73" s="2799" t="s">
        <v>3460</v>
      </c>
      <c r="C73" s="2800" t="s">
        <v>3408</v>
      </c>
      <c r="D73" s="2822" t="s">
        <v>3368</v>
      </c>
      <c r="E73" s="2823" t="s">
        <v>3253</v>
      </c>
      <c r="F73" s="2800">
        <v>27209</v>
      </c>
      <c r="G73" s="2800" t="s">
        <v>3348</v>
      </c>
      <c r="H73" s="2823" t="s">
        <v>3283</v>
      </c>
      <c r="I73" s="2823" t="s">
        <v>1262</v>
      </c>
      <c r="J73" s="2823" t="s">
        <v>3371</v>
      </c>
      <c r="K73" s="2800"/>
      <c r="L73" s="2800" t="s">
        <v>3257</v>
      </c>
      <c r="M73" s="3243">
        <v>-75</v>
      </c>
      <c r="N73" s="3244">
        <v>43234</v>
      </c>
      <c r="O73" s="2802"/>
      <c r="P73" s="3244">
        <v>50311</v>
      </c>
      <c r="Q73" s="3245">
        <v>12.504</v>
      </c>
      <c r="R73" s="3093">
        <v>-75</v>
      </c>
      <c r="S73" s="3093">
        <v>-75</v>
      </c>
      <c r="T73" s="3093">
        <v>-75</v>
      </c>
      <c r="U73" s="3217">
        <f t="shared" ref="U73:U136" si="41">IFERROR(Q73*S73,"")</f>
        <v>-937.8</v>
      </c>
      <c r="V73" s="2824">
        <f t="shared" ref="V73:V136" si="42">IF(AA73=0,0,((1+AA73)/(1+$C$418))-1)</f>
        <v>1.8653100775193776E-2</v>
      </c>
      <c r="W73" s="2824">
        <f t="shared" ref="W73:W136" si="43">IF(AA73=0,0,((1+AA73)/(1+$C$419))-1)</f>
        <v>2.4610136452241749E-2</v>
      </c>
      <c r="X73" s="3246"/>
      <c r="Y73" s="3250"/>
      <c r="Z73" s="3250"/>
      <c r="AA73" s="3248">
        <v>5.1249999999999997E-2</v>
      </c>
      <c r="AB73" s="3223">
        <f t="shared" ref="AB73:AB136" si="44">AA73*T73</f>
        <v>-3.8437499999999996</v>
      </c>
      <c r="AC73" s="3223">
        <f t="shared" si="26"/>
        <v>-1.3989825581395332</v>
      </c>
      <c r="AD73" s="2804"/>
      <c r="AE73" s="2804"/>
      <c r="AF73" s="3093">
        <v>0</v>
      </c>
      <c r="AG73" s="3093">
        <v>-75</v>
      </c>
      <c r="AH73" s="3093">
        <v>0</v>
      </c>
      <c r="AI73" s="2805" t="str">
        <f t="shared" ref="AI73:AI136" si="45">IF($H73="Fixed", IF(OR(LEFT($D73,4)="swap",LEFT($D73,5)="other"),"N","Y"),"N")</f>
        <v>N</v>
      </c>
      <c r="AJ73" s="2805" t="str">
        <f t="shared" ref="AJ73:AJ136" si="46">IF($H73="Floating", IF(OR(LEFT($D73,4)="swap",LEFT($D73,5)="other"),"N","Y"),"N")</f>
        <v>N</v>
      </c>
      <c r="AK73" s="2805" t="str">
        <f t="shared" ref="AK73:AK136" si="47">IF($H73="RPI", IF(OR(LEFT($D73,4)="swap",LEFT($D73,5)="other"),"N","Y"),"N")</f>
        <v>N</v>
      </c>
      <c r="AL73" s="2805" t="str">
        <f t="shared" ref="AL73:AL136" si="48">IF($H73="CPI/CPIH", IF(OR(LEFT($D73,4)="swap",LEFT($D73,5)="other"),"N","Y"),"N")</f>
        <v>N</v>
      </c>
      <c r="AM73" s="2805" t="str">
        <f t="shared" ref="AM73:AM136" si="49">IF($I73="Fixed", IF(OR(LEFT($D73,4)="swap",LEFT($D73,5)="other"),"N","Y"),"N")</f>
        <v>N</v>
      </c>
      <c r="AN73" s="2805" t="str">
        <f t="shared" ref="AN73:AN136" si="50">IF($I73="Floating", IF(OR(LEFT($D73,4)="swap",LEFT($D73,5)="other"),"N","Y"),"N")</f>
        <v>N</v>
      </c>
      <c r="AO73" s="2805" t="str">
        <f t="shared" ref="AO73:AO136" si="51">IF($I73="RPI", IF(OR(LEFT($D73,4)="swap",LEFT($D73,5)="other"),"N","Y"),"N")</f>
        <v>N</v>
      </c>
      <c r="AP73" s="2805" t="str">
        <f t="shared" ref="AP73:AP136" si="52">IF($I73="CPI/CPIH", IF(OR(LEFT($D73,4)="swap",LEFT($D73,5)="other"),"N","Y"),"N")</f>
        <v>N</v>
      </c>
      <c r="AQ73" s="3249" t="s">
        <v>3373</v>
      </c>
      <c r="AR73" s="3094" t="s">
        <v>3461</v>
      </c>
      <c r="AS73" s="32"/>
      <c r="AT73" s="34" t="s">
        <v>3462</v>
      </c>
      <c r="AU73" s="171"/>
      <c r="AV73" s="3161"/>
      <c r="AW73" s="220" t="str">
        <f t="shared" ref="AW73:AW98" si="53">IF( SUM( AY73:CA73 ) = 0, 0, $AY$5 )</f>
        <v>Please complete all cells in row</v>
      </c>
      <c r="AX73" s="3161"/>
      <c r="AY73" s="3125"/>
      <c r="AZ73" s="3125"/>
      <c r="BA73" s="3125"/>
      <c r="BB73" s="3125"/>
      <c r="BC73" s="3125"/>
      <c r="BD73" s="3125"/>
      <c r="BE73" s="3125"/>
      <c r="BF73" s="221">
        <f t="shared" ref="BF73:BF97" si="54" xml:space="preserve"> IF( ISNUMBER(N73 ), 0, 1 )</f>
        <v>0</v>
      </c>
      <c r="BG73" s="221">
        <f t="shared" ref="BG73:BG97" si="55" xml:space="preserve"> IF( ISNUMBER(O73 ), 0, 1 )</f>
        <v>1</v>
      </c>
      <c r="BH73" s="221">
        <f t="shared" ref="BH73:BH97" si="56" xml:space="preserve"> IF( ISNUMBER(P73 ), 0, 1 )</f>
        <v>0</v>
      </c>
      <c r="BI73" s="221">
        <f t="shared" ref="BI73:BI97" si="57" xml:space="preserve"> IF( ISNUMBER(Q73 ), 0, 1 )</f>
        <v>0</v>
      </c>
      <c r="BJ73" s="221">
        <f t="shared" ref="BJ73:BJ97" si="58" xml:space="preserve"> IF( ISNUMBER(R73 ), 0, 1 )</f>
        <v>0</v>
      </c>
      <c r="BK73" s="221">
        <f t="shared" ref="BK73:BK97" si="59" xml:space="preserve"> IF( ISNUMBER(S73 ), 0, 1 )</f>
        <v>0</v>
      </c>
      <c r="BL73" s="221">
        <f t="shared" ref="BL73:BL97" si="60" xml:space="preserve"> IF( ISNUMBER(T73 ), 0, 1 )</f>
        <v>0</v>
      </c>
      <c r="BM73" s="207"/>
      <c r="BN73" s="207"/>
      <c r="BO73" s="207"/>
      <c r="BP73" s="207"/>
      <c r="BQ73" s="207"/>
      <c r="BR73" s="207"/>
      <c r="BS73" s="221">
        <f t="shared" ref="BS73:BS97" si="61" xml:space="preserve"> IF( ISNUMBER(AA73 ), 0, 1 )</f>
        <v>0</v>
      </c>
      <c r="BT73" s="207"/>
      <c r="BU73" s="207"/>
      <c r="BV73" s="221">
        <f t="shared" ref="BV73:BV97" si="62" xml:space="preserve"> IF( ISNUMBER(AD73 ), 0, 1 )</f>
        <v>1</v>
      </c>
      <c r="BW73" s="221">
        <f t="shared" ref="BW73:BW97" si="63" xml:space="preserve"> IF( ISNUMBER(AE73 ), 0, 1 )</f>
        <v>1</v>
      </c>
      <c r="BX73" s="221">
        <f t="shared" ref="BX73:BX97" si="64" xml:space="preserve"> IF( ISNUMBER(AF73 ), 0, 1 )</f>
        <v>0</v>
      </c>
      <c r="BY73" s="221">
        <f t="shared" ref="BY73:BY97" si="65" xml:space="preserve"> IF( ISNUMBER(AG73 ), 0, 1 )</f>
        <v>0</v>
      </c>
      <c r="BZ73" s="221">
        <f xml:space="preserve"> IF( ISNUMBER(#REF! ), 0, 1 )</f>
        <v>1</v>
      </c>
      <c r="CA73" s="221">
        <f t="shared" ref="CA73:CA97" si="66" xml:space="preserve"> IF( ISNUMBER(AR73 ), 0, 1 )</f>
        <v>1</v>
      </c>
      <c r="CB73" s="3161"/>
      <c r="CC73" s="3125"/>
      <c r="CD73" s="3125"/>
      <c r="CE73" s="3169"/>
      <c r="CF73" s="3169"/>
      <c r="CG73" s="3169"/>
    </row>
    <row r="74" spans="1:85" s="2268" customFormat="1" ht="15.75" customHeight="1">
      <c r="A74" s="3169"/>
      <c r="B74" s="2799" t="s">
        <v>3463</v>
      </c>
      <c r="C74" s="2800" t="s">
        <v>3408</v>
      </c>
      <c r="D74" s="2822" t="s">
        <v>3377</v>
      </c>
      <c r="E74" s="2823" t="s">
        <v>3253</v>
      </c>
      <c r="F74" s="2800">
        <v>27209</v>
      </c>
      <c r="G74" s="2800" t="s">
        <v>3348</v>
      </c>
      <c r="H74" s="2823" t="s">
        <v>3283</v>
      </c>
      <c r="I74" s="2823" t="s">
        <v>1262</v>
      </c>
      <c r="J74" s="2823" t="s">
        <v>3371</v>
      </c>
      <c r="K74" s="2800"/>
      <c r="L74" s="2800" t="s">
        <v>3257</v>
      </c>
      <c r="M74" s="3243">
        <v>75</v>
      </c>
      <c r="N74" s="3244">
        <v>43234</v>
      </c>
      <c r="O74" s="2802"/>
      <c r="P74" s="3244">
        <v>50311</v>
      </c>
      <c r="Q74" s="3245">
        <v>12.504</v>
      </c>
      <c r="R74" s="3093">
        <v>75</v>
      </c>
      <c r="S74" s="3093">
        <v>142.53899999999999</v>
      </c>
      <c r="T74" s="3093">
        <v>142.53899999999999</v>
      </c>
      <c r="U74" s="3217">
        <f t="shared" si="41"/>
        <v>1782.3076559999997</v>
      </c>
      <c r="V74" s="2824">
        <f t="shared" si="42"/>
        <v>1.6990000000000061E-2</v>
      </c>
      <c r="W74" s="2824">
        <f t="shared" si="43"/>
        <v>2.2937309941520656E-2</v>
      </c>
      <c r="X74" s="3246"/>
      <c r="Y74" s="3250"/>
      <c r="Z74" s="3250"/>
      <c r="AA74" s="3248">
        <v>4.9533680000000135E-2</v>
      </c>
      <c r="AB74" s="3223">
        <f t="shared" si="44"/>
        <v>7.0604812135200188</v>
      </c>
      <c r="AC74" s="3223">
        <f t="shared" si="26"/>
        <v>2.4217376100000085</v>
      </c>
      <c r="AD74" s="2804"/>
      <c r="AE74" s="2804"/>
      <c r="AF74" s="3093">
        <v>0</v>
      </c>
      <c r="AG74" s="3093">
        <v>142.54</v>
      </c>
      <c r="AH74" s="3093">
        <v>65.941999999999993</v>
      </c>
      <c r="AI74" s="2805" t="str">
        <f t="shared" si="45"/>
        <v>N</v>
      </c>
      <c r="AJ74" s="2805" t="str">
        <f t="shared" si="46"/>
        <v>N</v>
      </c>
      <c r="AK74" s="2805" t="str">
        <f t="shared" si="47"/>
        <v>N</v>
      </c>
      <c r="AL74" s="2805" t="str">
        <f t="shared" si="48"/>
        <v>N</v>
      </c>
      <c r="AM74" s="2805" t="str">
        <f t="shared" si="49"/>
        <v>N</v>
      </c>
      <c r="AN74" s="2805" t="str">
        <f t="shared" si="50"/>
        <v>N</v>
      </c>
      <c r="AO74" s="2805" t="str">
        <f t="shared" si="51"/>
        <v>N</v>
      </c>
      <c r="AP74" s="2805" t="str">
        <f t="shared" si="52"/>
        <v>N</v>
      </c>
      <c r="AQ74" s="3249" t="s">
        <v>3373</v>
      </c>
      <c r="AR74" s="3094" t="s">
        <v>3464</v>
      </c>
      <c r="AS74" s="32"/>
      <c r="AT74" s="34" t="s">
        <v>3465</v>
      </c>
      <c r="AU74" s="171"/>
      <c r="AV74" s="3161"/>
      <c r="AW74" s="220" t="str">
        <f t="shared" si="53"/>
        <v>Please complete all cells in row</v>
      </c>
      <c r="AX74" s="3161"/>
      <c r="AY74" s="3125"/>
      <c r="AZ74" s="3125"/>
      <c r="BA74" s="3125"/>
      <c r="BB74" s="3125"/>
      <c r="BC74" s="3125"/>
      <c r="BD74" s="3125"/>
      <c r="BE74" s="3125"/>
      <c r="BF74" s="221">
        <f t="shared" si="54"/>
        <v>0</v>
      </c>
      <c r="BG74" s="221">
        <f t="shared" si="55"/>
        <v>1</v>
      </c>
      <c r="BH74" s="221">
        <f t="shared" si="56"/>
        <v>0</v>
      </c>
      <c r="BI74" s="221">
        <f t="shared" si="57"/>
        <v>0</v>
      </c>
      <c r="BJ74" s="221">
        <f t="shared" si="58"/>
        <v>0</v>
      </c>
      <c r="BK74" s="221">
        <f t="shared" si="59"/>
        <v>0</v>
      </c>
      <c r="BL74" s="221">
        <f t="shared" si="60"/>
        <v>0</v>
      </c>
      <c r="BM74" s="207"/>
      <c r="BN74" s="207"/>
      <c r="BO74" s="207"/>
      <c r="BP74" s="207"/>
      <c r="BQ74" s="207"/>
      <c r="BR74" s="207"/>
      <c r="BS74" s="221">
        <f t="shared" si="61"/>
        <v>0</v>
      </c>
      <c r="BT74" s="207"/>
      <c r="BU74" s="207"/>
      <c r="BV74" s="221">
        <f t="shared" si="62"/>
        <v>1</v>
      </c>
      <c r="BW74" s="221">
        <f t="shared" si="63"/>
        <v>1</v>
      </c>
      <c r="BX74" s="221">
        <f t="shared" si="64"/>
        <v>0</v>
      </c>
      <c r="BY74" s="221">
        <f t="shared" si="65"/>
        <v>0</v>
      </c>
      <c r="BZ74" s="221">
        <f xml:space="preserve"> IF( ISNUMBER(#REF! ), 0, 1 )</f>
        <v>1</v>
      </c>
      <c r="CA74" s="221">
        <f t="shared" si="66"/>
        <v>1</v>
      </c>
      <c r="CB74" s="3161"/>
      <c r="CC74" s="3125"/>
      <c r="CD74" s="3125"/>
      <c r="CE74" s="3169"/>
      <c r="CF74" s="3169"/>
      <c r="CG74" s="3169"/>
    </row>
    <row r="75" spans="1:85" s="2268" customFormat="1" ht="15.75" customHeight="1">
      <c r="A75" s="3169"/>
      <c r="B75" s="2799" t="s">
        <v>3466</v>
      </c>
      <c r="C75" s="2800" t="s">
        <v>3408</v>
      </c>
      <c r="D75" s="2822" t="s">
        <v>3368</v>
      </c>
      <c r="E75" s="2823" t="s">
        <v>3253</v>
      </c>
      <c r="F75" s="2800">
        <v>27210</v>
      </c>
      <c r="G75" s="2800" t="s">
        <v>3348</v>
      </c>
      <c r="H75" s="2823" t="s">
        <v>3283</v>
      </c>
      <c r="I75" s="2823" t="s">
        <v>1262</v>
      </c>
      <c r="J75" s="2823" t="s">
        <v>3371</v>
      </c>
      <c r="K75" s="2800"/>
      <c r="L75" s="2800" t="s">
        <v>3257</v>
      </c>
      <c r="M75" s="3243">
        <v>-25</v>
      </c>
      <c r="N75" s="3244">
        <v>43251</v>
      </c>
      <c r="O75" s="2802"/>
      <c r="P75" s="3244">
        <v>50311</v>
      </c>
      <c r="Q75" s="3245">
        <v>12.504</v>
      </c>
      <c r="R75" s="3093">
        <v>-25</v>
      </c>
      <c r="S75" s="3093">
        <v>-25</v>
      </c>
      <c r="T75" s="3093">
        <v>-25</v>
      </c>
      <c r="U75" s="3217">
        <f t="shared" si="41"/>
        <v>-312.59999999999997</v>
      </c>
      <c r="V75" s="2824">
        <f t="shared" si="42"/>
        <v>1.8653100775193776E-2</v>
      </c>
      <c r="W75" s="2824">
        <f t="shared" si="43"/>
        <v>2.4610136452241749E-2</v>
      </c>
      <c r="X75" s="3246"/>
      <c r="Y75" s="3250"/>
      <c r="Z75" s="3250"/>
      <c r="AA75" s="3248">
        <v>5.1249999999999997E-2</v>
      </c>
      <c r="AB75" s="3223">
        <f t="shared" si="44"/>
        <v>-1.28125</v>
      </c>
      <c r="AC75" s="3223">
        <f t="shared" ref="AC75:AC138" si="67">IF(I75="","",IF(OR(I75="Fixed",I75="Floating"),AB75,IF(I75="RPI",T75*V75,IF(I75="CPI/CPIH",T75*W75,"Check Instrument Type"))))</f>
        <v>-0.4663275193798444</v>
      </c>
      <c r="AD75" s="2804"/>
      <c r="AE75" s="2804"/>
      <c r="AF75" s="3093">
        <v>0</v>
      </c>
      <c r="AG75" s="3093">
        <v>-25</v>
      </c>
      <c r="AH75" s="3093">
        <v>0</v>
      </c>
      <c r="AI75" s="2805" t="str">
        <f t="shared" si="45"/>
        <v>N</v>
      </c>
      <c r="AJ75" s="2805" t="str">
        <f t="shared" si="46"/>
        <v>N</v>
      </c>
      <c r="AK75" s="2805" t="str">
        <f t="shared" si="47"/>
        <v>N</v>
      </c>
      <c r="AL75" s="2805" t="str">
        <f t="shared" si="48"/>
        <v>N</v>
      </c>
      <c r="AM75" s="2805" t="str">
        <f t="shared" si="49"/>
        <v>N</v>
      </c>
      <c r="AN75" s="2805" t="str">
        <f t="shared" si="50"/>
        <v>N</v>
      </c>
      <c r="AO75" s="2805" t="str">
        <f t="shared" si="51"/>
        <v>N</v>
      </c>
      <c r="AP75" s="2805" t="str">
        <f t="shared" si="52"/>
        <v>N</v>
      </c>
      <c r="AQ75" s="3249" t="s">
        <v>3373</v>
      </c>
      <c r="AR75" s="3094" t="s">
        <v>3461</v>
      </c>
      <c r="AS75" s="32"/>
      <c r="AT75" s="34" t="s">
        <v>3467</v>
      </c>
      <c r="AU75" s="171"/>
      <c r="AV75" s="3161"/>
      <c r="AW75" s="220" t="str">
        <f t="shared" si="53"/>
        <v>Please complete all cells in row</v>
      </c>
      <c r="AX75" s="3161"/>
      <c r="AY75" s="3125"/>
      <c r="AZ75" s="3125"/>
      <c r="BA75" s="3125"/>
      <c r="BB75" s="3125"/>
      <c r="BC75" s="3125"/>
      <c r="BD75" s="3125"/>
      <c r="BE75" s="3125"/>
      <c r="BF75" s="221">
        <f t="shared" si="54"/>
        <v>0</v>
      </c>
      <c r="BG75" s="221">
        <f t="shared" si="55"/>
        <v>1</v>
      </c>
      <c r="BH75" s="221">
        <f t="shared" si="56"/>
        <v>0</v>
      </c>
      <c r="BI75" s="221">
        <f t="shared" si="57"/>
        <v>0</v>
      </c>
      <c r="BJ75" s="221">
        <f t="shared" si="58"/>
        <v>0</v>
      </c>
      <c r="BK75" s="221">
        <f t="shared" si="59"/>
        <v>0</v>
      </c>
      <c r="BL75" s="221">
        <f t="shared" si="60"/>
        <v>0</v>
      </c>
      <c r="BM75" s="207"/>
      <c r="BN75" s="207"/>
      <c r="BO75" s="207"/>
      <c r="BP75" s="207"/>
      <c r="BQ75" s="207"/>
      <c r="BR75" s="207"/>
      <c r="BS75" s="221">
        <f t="shared" si="61"/>
        <v>0</v>
      </c>
      <c r="BT75" s="207"/>
      <c r="BU75" s="207"/>
      <c r="BV75" s="221">
        <f t="shared" si="62"/>
        <v>1</v>
      </c>
      <c r="BW75" s="221">
        <f t="shared" si="63"/>
        <v>1</v>
      </c>
      <c r="BX75" s="221">
        <f t="shared" si="64"/>
        <v>0</v>
      </c>
      <c r="BY75" s="221">
        <f t="shared" si="65"/>
        <v>0</v>
      </c>
      <c r="BZ75" s="221">
        <f xml:space="preserve"> IF( ISNUMBER(#REF! ), 0, 1 )</f>
        <v>1</v>
      </c>
      <c r="CA75" s="221">
        <f t="shared" si="66"/>
        <v>1</v>
      </c>
      <c r="CB75" s="3161"/>
      <c r="CC75" s="3125"/>
      <c r="CD75" s="3125"/>
      <c r="CE75" s="3169"/>
      <c r="CF75" s="3169"/>
      <c r="CG75" s="3169"/>
    </row>
    <row r="76" spans="1:85" s="2268" customFormat="1" ht="15.75" customHeight="1">
      <c r="A76" s="3169"/>
      <c r="B76" s="2799" t="s">
        <v>3468</v>
      </c>
      <c r="C76" s="2800" t="s">
        <v>3408</v>
      </c>
      <c r="D76" s="2822" t="s">
        <v>3377</v>
      </c>
      <c r="E76" s="2823" t="s">
        <v>3253</v>
      </c>
      <c r="F76" s="2800">
        <v>27210</v>
      </c>
      <c r="G76" s="2800" t="s">
        <v>3348</v>
      </c>
      <c r="H76" s="2823" t="s">
        <v>3283</v>
      </c>
      <c r="I76" s="2823" t="s">
        <v>1262</v>
      </c>
      <c r="J76" s="2823" t="s">
        <v>3371</v>
      </c>
      <c r="K76" s="2800"/>
      <c r="L76" s="2800" t="s">
        <v>3257</v>
      </c>
      <c r="M76" s="3243">
        <v>25</v>
      </c>
      <c r="N76" s="3244">
        <v>43251</v>
      </c>
      <c r="O76" s="2802"/>
      <c r="P76" s="3244">
        <v>50311</v>
      </c>
      <c r="Q76" s="3245">
        <v>12.504</v>
      </c>
      <c r="R76" s="3093">
        <v>25</v>
      </c>
      <c r="S76" s="3093">
        <v>47.512</v>
      </c>
      <c r="T76" s="3093">
        <v>47.512</v>
      </c>
      <c r="U76" s="3217">
        <f t="shared" si="41"/>
        <v>594.09004800000002</v>
      </c>
      <c r="V76" s="2824">
        <f t="shared" si="42"/>
        <v>1.6990000000000061E-2</v>
      </c>
      <c r="W76" s="2824">
        <f t="shared" si="43"/>
        <v>2.2937309941520656E-2</v>
      </c>
      <c r="X76" s="3246"/>
      <c r="Y76" s="3250"/>
      <c r="Z76" s="3250"/>
      <c r="AA76" s="3248">
        <v>4.9533680000000135E-2</v>
      </c>
      <c r="AB76" s="3223">
        <f t="shared" si="44"/>
        <v>2.3534442041600063</v>
      </c>
      <c r="AC76" s="3223">
        <f t="shared" si="67"/>
        <v>0.80722888000000292</v>
      </c>
      <c r="AD76" s="2804"/>
      <c r="AE76" s="2804"/>
      <c r="AF76" s="3093">
        <v>0</v>
      </c>
      <c r="AG76" s="3093">
        <v>47.512</v>
      </c>
      <c r="AH76" s="3093">
        <v>22.448</v>
      </c>
      <c r="AI76" s="2805" t="str">
        <f t="shared" si="45"/>
        <v>N</v>
      </c>
      <c r="AJ76" s="2805" t="str">
        <f t="shared" si="46"/>
        <v>N</v>
      </c>
      <c r="AK76" s="2805" t="str">
        <f t="shared" si="47"/>
        <v>N</v>
      </c>
      <c r="AL76" s="2805" t="str">
        <f t="shared" si="48"/>
        <v>N</v>
      </c>
      <c r="AM76" s="2805" t="str">
        <f t="shared" si="49"/>
        <v>N</v>
      </c>
      <c r="AN76" s="2805" t="str">
        <f t="shared" si="50"/>
        <v>N</v>
      </c>
      <c r="AO76" s="2805" t="str">
        <f t="shared" si="51"/>
        <v>N</v>
      </c>
      <c r="AP76" s="2805" t="str">
        <f t="shared" si="52"/>
        <v>N</v>
      </c>
      <c r="AQ76" s="3249" t="s">
        <v>3373</v>
      </c>
      <c r="AR76" s="3094" t="s">
        <v>3464</v>
      </c>
      <c r="AS76" s="32"/>
      <c r="AT76" s="34" t="s">
        <v>3469</v>
      </c>
      <c r="AU76" s="171"/>
      <c r="AV76" s="3161"/>
      <c r="AW76" s="220" t="str">
        <f t="shared" si="53"/>
        <v>Please complete all cells in row</v>
      </c>
      <c r="AX76" s="3161"/>
      <c r="AY76" s="3125"/>
      <c r="AZ76" s="3125"/>
      <c r="BA76" s="3125"/>
      <c r="BB76" s="3125"/>
      <c r="BC76" s="3125"/>
      <c r="BD76" s="3125"/>
      <c r="BE76" s="3125"/>
      <c r="BF76" s="221">
        <f t="shared" si="54"/>
        <v>0</v>
      </c>
      <c r="BG76" s="221">
        <f t="shared" si="55"/>
        <v>1</v>
      </c>
      <c r="BH76" s="221">
        <f t="shared" si="56"/>
        <v>0</v>
      </c>
      <c r="BI76" s="221">
        <f t="shared" si="57"/>
        <v>0</v>
      </c>
      <c r="BJ76" s="221">
        <f t="shared" si="58"/>
        <v>0</v>
      </c>
      <c r="BK76" s="221">
        <f t="shared" si="59"/>
        <v>0</v>
      </c>
      <c r="BL76" s="221">
        <f t="shared" si="60"/>
        <v>0</v>
      </c>
      <c r="BM76" s="207"/>
      <c r="BN76" s="207"/>
      <c r="BO76" s="207"/>
      <c r="BP76" s="207"/>
      <c r="BQ76" s="207"/>
      <c r="BR76" s="207"/>
      <c r="BS76" s="221">
        <f t="shared" si="61"/>
        <v>0</v>
      </c>
      <c r="BT76" s="207"/>
      <c r="BU76" s="207"/>
      <c r="BV76" s="221">
        <f t="shared" si="62"/>
        <v>1</v>
      </c>
      <c r="BW76" s="221">
        <f t="shared" si="63"/>
        <v>1</v>
      </c>
      <c r="BX76" s="221">
        <f t="shared" si="64"/>
        <v>0</v>
      </c>
      <c r="BY76" s="221">
        <f t="shared" si="65"/>
        <v>0</v>
      </c>
      <c r="BZ76" s="221">
        <f xml:space="preserve"> IF( ISNUMBER(#REF! ), 0, 1 )</f>
        <v>1</v>
      </c>
      <c r="CA76" s="221">
        <f t="shared" si="66"/>
        <v>1</v>
      </c>
      <c r="CB76" s="3161"/>
      <c r="CC76" s="3125"/>
      <c r="CD76" s="3125"/>
      <c r="CE76" s="3169"/>
      <c r="CF76" s="3169"/>
      <c r="CG76" s="3169"/>
    </row>
    <row r="77" spans="1:85" s="2268" customFormat="1" ht="15.75" customHeight="1">
      <c r="A77" s="3169"/>
      <c r="B77" s="2799" t="s">
        <v>3466</v>
      </c>
      <c r="C77" s="2800" t="s">
        <v>3408</v>
      </c>
      <c r="D77" s="2822" t="s">
        <v>3368</v>
      </c>
      <c r="E77" s="2823" t="s">
        <v>3253</v>
      </c>
      <c r="F77" s="2800">
        <v>27211</v>
      </c>
      <c r="G77" s="2800" t="s">
        <v>3348</v>
      </c>
      <c r="H77" s="2823" t="s">
        <v>3283</v>
      </c>
      <c r="I77" s="2823" t="s">
        <v>1262</v>
      </c>
      <c r="J77" s="2823" t="s">
        <v>3371</v>
      </c>
      <c r="K77" s="2800"/>
      <c r="L77" s="2800" t="s">
        <v>3257</v>
      </c>
      <c r="M77" s="3243">
        <v>-25</v>
      </c>
      <c r="N77" s="3244">
        <v>43251</v>
      </c>
      <c r="O77" s="2802"/>
      <c r="P77" s="3244">
        <v>50311</v>
      </c>
      <c r="Q77" s="3245">
        <v>12.504</v>
      </c>
      <c r="R77" s="3093">
        <v>-25</v>
      </c>
      <c r="S77" s="3093">
        <v>-25</v>
      </c>
      <c r="T77" s="3093">
        <v>-25</v>
      </c>
      <c r="U77" s="3217">
        <f t="shared" si="41"/>
        <v>-312.59999999999997</v>
      </c>
      <c r="V77" s="2824">
        <f t="shared" si="42"/>
        <v>1.8653100775193776E-2</v>
      </c>
      <c r="W77" s="2824">
        <f t="shared" si="43"/>
        <v>2.4610136452241749E-2</v>
      </c>
      <c r="X77" s="3246"/>
      <c r="Y77" s="3250"/>
      <c r="Z77" s="3250"/>
      <c r="AA77" s="3248">
        <v>5.1249999999999997E-2</v>
      </c>
      <c r="AB77" s="3223">
        <f t="shared" si="44"/>
        <v>-1.28125</v>
      </c>
      <c r="AC77" s="3223">
        <f t="shared" si="67"/>
        <v>-0.4663275193798444</v>
      </c>
      <c r="AD77" s="2804"/>
      <c r="AE77" s="2804"/>
      <c r="AF77" s="3093">
        <v>0</v>
      </c>
      <c r="AG77" s="3093">
        <v>-25</v>
      </c>
      <c r="AH77" s="3093">
        <v>0</v>
      </c>
      <c r="AI77" s="2805" t="str">
        <f t="shared" si="45"/>
        <v>N</v>
      </c>
      <c r="AJ77" s="2805" t="str">
        <f t="shared" si="46"/>
        <v>N</v>
      </c>
      <c r="AK77" s="2805" t="str">
        <f t="shared" si="47"/>
        <v>N</v>
      </c>
      <c r="AL77" s="2805" t="str">
        <f t="shared" si="48"/>
        <v>N</v>
      </c>
      <c r="AM77" s="2805" t="str">
        <f t="shared" si="49"/>
        <v>N</v>
      </c>
      <c r="AN77" s="2805" t="str">
        <f t="shared" si="50"/>
        <v>N</v>
      </c>
      <c r="AO77" s="2805" t="str">
        <f t="shared" si="51"/>
        <v>N</v>
      </c>
      <c r="AP77" s="2805" t="str">
        <f t="shared" si="52"/>
        <v>N</v>
      </c>
      <c r="AQ77" s="3249" t="s">
        <v>3373</v>
      </c>
      <c r="AR77" s="3094" t="s">
        <v>3461</v>
      </c>
      <c r="AS77" s="32"/>
      <c r="AT77" s="34" t="s">
        <v>3470</v>
      </c>
      <c r="AU77" s="171"/>
      <c r="AV77" s="3161"/>
      <c r="AW77" s="220" t="str">
        <f t="shared" si="53"/>
        <v>Please complete all cells in row</v>
      </c>
      <c r="AX77" s="3161"/>
      <c r="AY77" s="3125"/>
      <c r="AZ77" s="3125"/>
      <c r="BA77" s="3125"/>
      <c r="BB77" s="3125"/>
      <c r="BC77" s="3125"/>
      <c r="BD77" s="3125"/>
      <c r="BE77" s="3125"/>
      <c r="BF77" s="221">
        <f t="shared" si="54"/>
        <v>0</v>
      </c>
      <c r="BG77" s="221">
        <f t="shared" si="55"/>
        <v>1</v>
      </c>
      <c r="BH77" s="221">
        <f t="shared" si="56"/>
        <v>0</v>
      </c>
      <c r="BI77" s="221">
        <f t="shared" si="57"/>
        <v>0</v>
      </c>
      <c r="BJ77" s="221">
        <f t="shared" si="58"/>
        <v>0</v>
      </c>
      <c r="BK77" s="221">
        <f t="shared" si="59"/>
        <v>0</v>
      </c>
      <c r="BL77" s="221">
        <f t="shared" si="60"/>
        <v>0</v>
      </c>
      <c r="BM77" s="207"/>
      <c r="BN77" s="207"/>
      <c r="BO77" s="207"/>
      <c r="BP77" s="207"/>
      <c r="BQ77" s="207"/>
      <c r="BR77" s="207"/>
      <c r="BS77" s="221">
        <f t="shared" si="61"/>
        <v>0</v>
      </c>
      <c r="BT77" s="207"/>
      <c r="BU77" s="207"/>
      <c r="BV77" s="221">
        <f t="shared" si="62"/>
        <v>1</v>
      </c>
      <c r="BW77" s="221">
        <f t="shared" si="63"/>
        <v>1</v>
      </c>
      <c r="BX77" s="221">
        <f t="shared" si="64"/>
        <v>0</v>
      </c>
      <c r="BY77" s="221">
        <f t="shared" si="65"/>
        <v>0</v>
      </c>
      <c r="BZ77" s="221">
        <f xml:space="preserve"> IF( ISNUMBER(#REF! ), 0, 1 )</f>
        <v>1</v>
      </c>
      <c r="CA77" s="221">
        <f t="shared" si="66"/>
        <v>1</v>
      </c>
      <c r="CB77" s="3161"/>
      <c r="CC77" s="3125"/>
      <c r="CD77" s="3125"/>
      <c r="CE77" s="3169"/>
      <c r="CF77" s="3169"/>
      <c r="CG77" s="3169"/>
    </row>
    <row r="78" spans="1:85" s="2268" customFormat="1" ht="15.75" customHeight="1">
      <c r="A78" s="3169"/>
      <c r="B78" s="2799" t="s">
        <v>3468</v>
      </c>
      <c r="C78" s="2800" t="s">
        <v>3408</v>
      </c>
      <c r="D78" s="2822" t="s">
        <v>3377</v>
      </c>
      <c r="E78" s="2823" t="s">
        <v>3253</v>
      </c>
      <c r="F78" s="2800">
        <v>27211</v>
      </c>
      <c r="G78" s="2800" t="s">
        <v>3348</v>
      </c>
      <c r="H78" s="2823" t="s">
        <v>3283</v>
      </c>
      <c r="I78" s="2823" t="s">
        <v>1262</v>
      </c>
      <c r="J78" s="2823" t="s">
        <v>3371</v>
      </c>
      <c r="K78" s="2800"/>
      <c r="L78" s="2800" t="s">
        <v>3257</v>
      </c>
      <c r="M78" s="3243">
        <v>25</v>
      </c>
      <c r="N78" s="3244">
        <v>43251</v>
      </c>
      <c r="O78" s="2802"/>
      <c r="P78" s="3244">
        <v>50311</v>
      </c>
      <c r="Q78" s="3245">
        <v>12.504</v>
      </c>
      <c r="R78" s="3093">
        <v>25</v>
      </c>
      <c r="S78" s="3093">
        <v>47.512</v>
      </c>
      <c r="T78" s="3093">
        <v>47.512</v>
      </c>
      <c r="U78" s="3217">
        <f t="shared" si="41"/>
        <v>594.09004800000002</v>
      </c>
      <c r="V78" s="2824">
        <f t="shared" si="42"/>
        <v>1.6990000000000061E-2</v>
      </c>
      <c r="W78" s="2824">
        <f t="shared" si="43"/>
        <v>2.2937309941520656E-2</v>
      </c>
      <c r="X78" s="3246"/>
      <c r="Y78" s="3250"/>
      <c r="Z78" s="3250"/>
      <c r="AA78" s="3248">
        <v>4.9533680000000135E-2</v>
      </c>
      <c r="AB78" s="3223">
        <f t="shared" si="44"/>
        <v>2.3534442041600063</v>
      </c>
      <c r="AC78" s="3223">
        <f t="shared" si="67"/>
        <v>0.80722888000000292</v>
      </c>
      <c r="AD78" s="2804"/>
      <c r="AE78" s="2804"/>
      <c r="AF78" s="3093">
        <v>0</v>
      </c>
      <c r="AG78" s="3093">
        <v>47.512</v>
      </c>
      <c r="AH78" s="3093">
        <v>21.681000000000001</v>
      </c>
      <c r="AI78" s="2805" t="str">
        <f t="shared" si="45"/>
        <v>N</v>
      </c>
      <c r="AJ78" s="2805" t="str">
        <f t="shared" si="46"/>
        <v>N</v>
      </c>
      <c r="AK78" s="2805" t="str">
        <f t="shared" si="47"/>
        <v>N</v>
      </c>
      <c r="AL78" s="2805" t="str">
        <f t="shared" si="48"/>
        <v>N</v>
      </c>
      <c r="AM78" s="2805" t="str">
        <f t="shared" si="49"/>
        <v>N</v>
      </c>
      <c r="AN78" s="2805" t="str">
        <f t="shared" si="50"/>
        <v>N</v>
      </c>
      <c r="AO78" s="2805" t="str">
        <f t="shared" si="51"/>
        <v>N</v>
      </c>
      <c r="AP78" s="2805" t="str">
        <f t="shared" si="52"/>
        <v>N</v>
      </c>
      <c r="AQ78" s="3249" t="s">
        <v>3373</v>
      </c>
      <c r="AR78" s="3094" t="s">
        <v>3464</v>
      </c>
      <c r="AS78" s="32"/>
      <c r="AT78" s="34" t="s">
        <v>3471</v>
      </c>
      <c r="AU78" s="171"/>
      <c r="AV78" s="3161"/>
      <c r="AW78" s="220" t="str">
        <f t="shared" si="53"/>
        <v>Please complete all cells in row</v>
      </c>
      <c r="AX78" s="3161"/>
      <c r="AY78" s="3125"/>
      <c r="AZ78" s="3125"/>
      <c r="BA78" s="3125"/>
      <c r="BB78" s="3125"/>
      <c r="BC78" s="3125"/>
      <c r="BD78" s="3125"/>
      <c r="BE78" s="3125"/>
      <c r="BF78" s="221">
        <f t="shared" si="54"/>
        <v>0</v>
      </c>
      <c r="BG78" s="221">
        <f t="shared" si="55"/>
        <v>1</v>
      </c>
      <c r="BH78" s="221">
        <f t="shared" si="56"/>
        <v>0</v>
      </c>
      <c r="BI78" s="221">
        <f t="shared" si="57"/>
        <v>0</v>
      </c>
      <c r="BJ78" s="221">
        <f t="shared" si="58"/>
        <v>0</v>
      </c>
      <c r="BK78" s="221">
        <f t="shared" si="59"/>
        <v>0</v>
      </c>
      <c r="BL78" s="221">
        <f t="shared" si="60"/>
        <v>0</v>
      </c>
      <c r="BM78" s="207"/>
      <c r="BN78" s="207"/>
      <c r="BO78" s="207"/>
      <c r="BP78" s="207"/>
      <c r="BQ78" s="207"/>
      <c r="BR78" s="207"/>
      <c r="BS78" s="221">
        <f t="shared" si="61"/>
        <v>0</v>
      </c>
      <c r="BT78" s="207"/>
      <c r="BU78" s="207"/>
      <c r="BV78" s="221">
        <f t="shared" si="62"/>
        <v>1</v>
      </c>
      <c r="BW78" s="221">
        <f t="shared" si="63"/>
        <v>1</v>
      </c>
      <c r="BX78" s="221">
        <f t="shared" si="64"/>
        <v>0</v>
      </c>
      <c r="BY78" s="221">
        <f t="shared" si="65"/>
        <v>0</v>
      </c>
      <c r="BZ78" s="221">
        <f xml:space="preserve"> IF( ISNUMBER(#REF! ), 0, 1 )</f>
        <v>1</v>
      </c>
      <c r="CA78" s="221">
        <f t="shared" si="66"/>
        <v>1</v>
      </c>
      <c r="CB78" s="3161"/>
      <c r="CC78" s="3125"/>
      <c r="CD78" s="3125"/>
      <c r="CE78" s="3169"/>
      <c r="CF78" s="3169"/>
      <c r="CG78" s="3169"/>
    </row>
    <row r="79" spans="1:85" s="2268" customFormat="1" ht="15.75" customHeight="1">
      <c r="A79" s="3169"/>
      <c r="B79" s="2799" t="s">
        <v>3466</v>
      </c>
      <c r="C79" s="2800" t="s">
        <v>3408</v>
      </c>
      <c r="D79" s="2822" t="s">
        <v>3368</v>
      </c>
      <c r="E79" s="2823" t="s">
        <v>3253</v>
      </c>
      <c r="F79" s="2800">
        <v>27212</v>
      </c>
      <c r="G79" s="2800" t="s">
        <v>3348</v>
      </c>
      <c r="H79" s="2823" t="s">
        <v>3283</v>
      </c>
      <c r="I79" s="2823" t="s">
        <v>1262</v>
      </c>
      <c r="J79" s="2823" t="s">
        <v>3371</v>
      </c>
      <c r="K79" s="2800"/>
      <c r="L79" s="2800" t="s">
        <v>3257</v>
      </c>
      <c r="M79" s="3243">
        <v>-25</v>
      </c>
      <c r="N79" s="3244">
        <v>43251</v>
      </c>
      <c r="O79" s="2802"/>
      <c r="P79" s="3244">
        <v>50311</v>
      </c>
      <c r="Q79" s="3245">
        <v>12.504</v>
      </c>
      <c r="R79" s="3093">
        <v>-25</v>
      </c>
      <c r="S79" s="3093">
        <v>-25</v>
      </c>
      <c r="T79" s="3093">
        <v>-25</v>
      </c>
      <c r="U79" s="3217">
        <f t="shared" si="41"/>
        <v>-312.59999999999997</v>
      </c>
      <c r="V79" s="2824">
        <f t="shared" si="42"/>
        <v>1.8653100775193776E-2</v>
      </c>
      <c r="W79" s="2824">
        <f t="shared" si="43"/>
        <v>2.4610136452241749E-2</v>
      </c>
      <c r="X79" s="3246"/>
      <c r="Y79" s="3250"/>
      <c r="Z79" s="3250"/>
      <c r="AA79" s="3248">
        <v>5.1249999999999997E-2</v>
      </c>
      <c r="AB79" s="3223">
        <f t="shared" si="44"/>
        <v>-1.28125</v>
      </c>
      <c r="AC79" s="3223">
        <f t="shared" si="67"/>
        <v>-0.4663275193798444</v>
      </c>
      <c r="AD79" s="2804"/>
      <c r="AE79" s="2804"/>
      <c r="AF79" s="3093">
        <v>0</v>
      </c>
      <c r="AG79" s="3093">
        <v>-25</v>
      </c>
      <c r="AH79" s="3093">
        <v>0</v>
      </c>
      <c r="AI79" s="2805" t="str">
        <f t="shared" si="45"/>
        <v>N</v>
      </c>
      <c r="AJ79" s="2805" t="str">
        <f t="shared" si="46"/>
        <v>N</v>
      </c>
      <c r="AK79" s="2805" t="str">
        <f t="shared" si="47"/>
        <v>N</v>
      </c>
      <c r="AL79" s="2805" t="str">
        <f t="shared" si="48"/>
        <v>N</v>
      </c>
      <c r="AM79" s="2805" t="str">
        <f t="shared" si="49"/>
        <v>N</v>
      </c>
      <c r="AN79" s="2805" t="str">
        <f t="shared" si="50"/>
        <v>N</v>
      </c>
      <c r="AO79" s="2805" t="str">
        <f t="shared" si="51"/>
        <v>N</v>
      </c>
      <c r="AP79" s="2805" t="str">
        <f t="shared" si="52"/>
        <v>N</v>
      </c>
      <c r="AQ79" s="3249" t="s">
        <v>3373</v>
      </c>
      <c r="AR79" s="3094" t="s">
        <v>3461</v>
      </c>
      <c r="AS79" s="32"/>
      <c r="AT79" s="34" t="s">
        <v>3472</v>
      </c>
      <c r="AU79" s="171"/>
      <c r="AV79" s="3161"/>
      <c r="AW79" s="220" t="str">
        <f t="shared" si="53"/>
        <v>Please complete all cells in row</v>
      </c>
      <c r="AX79" s="3161"/>
      <c r="AY79" s="3125"/>
      <c r="AZ79" s="3125"/>
      <c r="BA79" s="3125"/>
      <c r="BB79" s="3125"/>
      <c r="BC79" s="3125"/>
      <c r="BD79" s="3125"/>
      <c r="BE79" s="3125"/>
      <c r="BF79" s="221">
        <f t="shared" si="54"/>
        <v>0</v>
      </c>
      <c r="BG79" s="221">
        <f t="shared" si="55"/>
        <v>1</v>
      </c>
      <c r="BH79" s="221">
        <f t="shared" si="56"/>
        <v>0</v>
      </c>
      <c r="BI79" s="221">
        <f t="shared" si="57"/>
        <v>0</v>
      </c>
      <c r="BJ79" s="221">
        <f t="shared" si="58"/>
        <v>0</v>
      </c>
      <c r="BK79" s="221">
        <f t="shared" si="59"/>
        <v>0</v>
      </c>
      <c r="BL79" s="221">
        <f t="shared" si="60"/>
        <v>0</v>
      </c>
      <c r="BM79" s="207"/>
      <c r="BN79" s="207"/>
      <c r="BO79" s="207"/>
      <c r="BP79" s="207"/>
      <c r="BQ79" s="207"/>
      <c r="BR79" s="207"/>
      <c r="BS79" s="221">
        <f t="shared" si="61"/>
        <v>0</v>
      </c>
      <c r="BT79" s="207"/>
      <c r="BU79" s="207"/>
      <c r="BV79" s="221">
        <f t="shared" si="62"/>
        <v>1</v>
      </c>
      <c r="BW79" s="221">
        <f t="shared" si="63"/>
        <v>1</v>
      </c>
      <c r="BX79" s="221">
        <f t="shared" si="64"/>
        <v>0</v>
      </c>
      <c r="BY79" s="221">
        <f t="shared" si="65"/>
        <v>0</v>
      </c>
      <c r="BZ79" s="221">
        <f xml:space="preserve"> IF( ISNUMBER(#REF! ), 0, 1 )</f>
        <v>1</v>
      </c>
      <c r="CA79" s="221">
        <f t="shared" si="66"/>
        <v>1</v>
      </c>
      <c r="CB79" s="3161"/>
      <c r="CC79" s="3125"/>
      <c r="CD79" s="3125"/>
      <c r="CE79" s="3169"/>
      <c r="CF79" s="3169"/>
      <c r="CG79" s="3169"/>
    </row>
    <row r="80" spans="1:85" s="2268" customFormat="1" ht="15.75" customHeight="1">
      <c r="A80" s="3169"/>
      <c r="B80" s="2799" t="s">
        <v>3468</v>
      </c>
      <c r="C80" s="2800" t="s">
        <v>3408</v>
      </c>
      <c r="D80" s="2822" t="s">
        <v>3377</v>
      </c>
      <c r="E80" s="2823" t="s">
        <v>3253</v>
      </c>
      <c r="F80" s="2800">
        <v>27212</v>
      </c>
      <c r="G80" s="2800" t="s">
        <v>3348</v>
      </c>
      <c r="H80" s="2823" t="s">
        <v>3283</v>
      </c>
      <c r="I80" s="2823" t="s">
        <v>1262</v>
      </c>
      <c r="J80" s="2823" t="s">
        <v>3371</v>
      </c>
      <c r="K80" s="2800"/>
      <c r="L80" s="2800" t="s">
        <v>3257</v>
      </c>
      <c r="M80" s="3243">
        <v>25</v>
      </c>
      <c r="N80" s="3244">
        <v>43251</v>
      </c>
      <c r="O80" s="2802"/>
      <c r="P80" s="3244">
        <v>50311</v>
      </c>
      <c r="Q80" s="3245">
        <v>12.504</v>
      </c>
      <c r="R80" s="3093">
        <v>25</v>
      </c>
      <c r="S80" s="3093">
        <v>47.512</v>
      </c>
      <c r="T80" s="3093">
        <v>47.512</v>
      </c>
      <c r="U80" s="3217">
        <f t="shared" si="41"/>
        <v>594.09004800000002</v>
      </c>
      <c r="V80" s="2824">
        <f t="shared" si="42"/>
        <v>1.6990000000000061E-2</v>
      </c>
      <c r="W80" s="2824">
        <f t="shared" si="43"/>
        <v>2.2937309941520656E-2</v>
      </c>
      <c r="X80" s="3246"/>
      <c r="Y80" s="3250"/>
      <c r="Z80" s="3250"/>
      <c r="AA80" s="3248">
        <v>4.9533680000000135E-2</v>
      </c>
      <c r="AB80" s="3223">
        <f t="shared" si="44"/>
        <v>2.3534442041600063</v>
      </c>
      <c r="AC80" s="3223">
        <f t="shared" si="67"/>
        <v>0.80722888000000292</v>
      </c>
      <c r="AD80" s="2804"/>
      <c r="AE80" s="2804"/>
      <c r="AF80" s="3093">
        <v>0</v>
      </c>
      <c r="AG80" s="3093">
        <v>47.512</v>
      </c>
      <c r="AH80" s="3093">
        <v>22.591000000000001</v>
      </c>
      <c r="AI80" s="2805" t="str">
        <f t="shared" si="45"/>
        <v>N</v>
      </c>
      <c r="AJ80" s="2805" t="str">
        <f t="shared" si="46"/>
        <v>N</v>
      </c>
      <c r="AK80" s="2805" t="str">
        <f t="shared" si="47"/>
        <v>N</v>
      </c>
      <c r="AL80" s="2805" t="str">
        <f t="shared" si="48"/>
        <v>N</v>
      </c>
      <c r="AM80" s="2805" t="str">
        <f t="shared" si="49"/>
        <v>N</v>
      </c>
      <c r="AN80" s="2805" t="str">
        <f t="shared" si="50"/>
        <v>N</v>
      </c>
      <c r="AO80" s="2805" t="str">
        <f t="shared" si="51"/>
        <v>N</v>
      </c>
      <c r="AP80" s="2805" t="str">
        <f t="shared" si="52"/>
        <v>N</v>
      </c>
      <c r="AQ80" s="3249" t="s">
        <v>3373</v>
      </c>
      <c r="AR80" s="3094" t="s">
        <v>3464</v>
      </c>
      <c r="AS80" s="32"/>
      <c r="AT80" s="34" t="s">
        <v>3473</v>
      </c>
      <c r="AU80" s="171"/>
      <c r="AV80" s="3161"/>
      <c r="AW80" s="220" t="str">
        <f t="shared" si="53"/>
        <v>Please complete all cells in row</v>
      </c>
      <c r="AX80" s="3161"/>
      <c r="AY80" s="3125"/>
      <c r="AZ80" s="3125"/>
      <c r="BA80" s="3125"/>
      <c r="BB80" s="3125"/>
      <c r="BC80" s="3125"/>
      <c r="BD80" s="3125"/>
      <c r="BE80" s="3125"/>
      <c r="BF80" s="221">
        <f t="shared" si="54"/>
        <v>0</v>
      </c>
      <c r="BG80" s="221">
        <f t="shared" si="55"/>
        <v>1</v>
      </c>
      <c r="BH80" s="221">
        <f t="shared" si="56"/>
        <v>0</v>
      </c>
      <c r="BI80" s="221">
        <f t="shared" si="57"/>
        <v>0</v>
      </c>
      <c r="BJ80" s="221">
        <f t="shared" si="58"/>
        <v>0</v>
      </c>
      <c r="BK80" s="221">
        <f t="shared" si="59"/>
        <v>0</v>
      </c>
      <c r="BL80" s="221">
        <f t="shared" si="60"/>
        <v>0</v>
      </c>
      <c r="BM80" s="207"/>
      <c r="BN80" s="207"/>
      <c r="BO80" s="207"/>
      <c r="BP80" s="207"/>
      <c r="BQ80" s="207"/>
      <c r="BR80" s="207"/>
      <c r="BS80" s="221">
        <f t="shared" si="61"/>
        <v>0</v>
      </c>
      <c r="BT80" s="207"/>
      <c r="BU80" s="207"/>
      <c r="BV80" s="221">
        <f t="shared" si="62"/>
        <v>1</v>
      </c>
      <c r="BW80" s="221">
        <f t="shared" si="63"/>
        <v>1</v>
      </c>
      <c r="BX80" s="221">
        <f t="shared" si="64"/>
        <v>0</v>
      </c>
      <c r="BY80" s="221">
        <f t="shared" si="65"/>
        <v>0</v>
      </c>
      <c r="BZ80" s="221">
        <f xml:space="preserve"> IF( ISNUMBER(#REF! ), 0, 1 )</f>
        <v>1</v>
      </c>
      <c r="CA80" s="221">
        <f t="shared" si="66"/>
        <v>1</v>
      </c>
      <c r="CB80" s="3161"/>
      <c r="CC80" s="3125"/>
      <c r="CD80" s="3125"/>
      <c r="CE80" s="3169"/>
      <c r="CF80" s="3169"/>
      <c r="CG80" s="3169"/>
    </row>
    <row r="81" spans="1:85" s="2268" customFormat="1" ht="15.75" customHeight="1">
      <c r="A81" s="3169"/>
      <c r="B81" s="2799" t="s">
        <v>3474</v>
      </c>
      <c r="C81" s="2800" t="s">
        <v>3408</v>
      </c>
      <c r="D81" s="2822" t="s">
        <v>3368</v>
      </c>
      <c r="E81" s="2823" t="s">
        <v>3278</v>
      </c>
      <c r="F81" s="2800">
        <v>1392</v>
      </c>
      <c r="G81" s="2800" t="s">
        <v>3348</v>
      </c>
      <c r="H81" s="2823" t="s">
        <v>3283</v>
      </c>
      <c r="I81" s="2823" t="s">
        <v>1262</v>
      </c>
      <c r="J81" s="2823" t="s">
        <v>3371</v>
      </c>
      <c r="K81" s="2800"/>
      <c r="L81" s="2800" t="s">
        <v>3257</v>
      </c>
      <c r="M81" s="3243">
        <v>-200</v>
      </c>
      <c r="N81" s="3244">
        <v>38992</v>
      </c>
      <c r="O81" s="2802"/>
      <c r="P81" s="3244">
        <v>50311</v>
      </c>
      <c r="Q81" s="3245">
        <v>12.504</v>
      </c>
      <c r="R81" s="3093">
        <v>-200</v>
      </c>
      <c r="S81" s="3093">
        <v>-200</v>
      </c>
      <c r="T81" s="3093">
        <v>-200</v>
      </c>
      <c r="U81" s="3217">
        <f t="shared" si="41"/>
        <v>-2500.7999999999997</v>
      </c>
      <c r="V81" s="2824">
        <f t="shared" si="42"/>
        <v>1.8653100775193776E-2</v>
      </c>
      <c r="W81" s="2824">
        <f t="shared" si="43"/>
        <v>2.4610136452241749E-2</v>
      </c>
      <c r="X81" s="3246"/>
      <c r="Y81" s="3250"/>
      <c r="Z81" s="3250"/>
      <c r="AA81" s="3248">
        <v>5.1249999999999997E-2</v>
      </c>
      <c r="AB81" s="3223">
        <f t="shared" si="44"/>
        <v>-10.25</v>
      </c>
      <c r="AC81" s="3223">
        <f t="shared" si="67"/>
        <v>-3.7306201550387552</v>
      </c>
      <c r="AD81" s="2804"/>
      <c r="AE81" s="2804"/>
      <c r="AF81" s="3093">
        <v>0</v>
      </c>
      <c r="AG81" s="3093">
        <v>-200</v>
      </c>
      <c r="AH81" s="3093">
        <v>0</v>
      </c>
      <c r="AI81" s="2805" t="str">
        <f t="shared" si="45"/>
        <v>N</v>
      </c>
      <c r="AJ81" s="2805" t="str">
        <f t="shared" si="46"/>
        <v>N</v>
      </c>
      <c r="AK81" s="2805" t="str">
        <f t="shared" si="47"/>
        <v>N</v>
      </c>
      <c r="AL81" s="2805" t="str">
        <f t="shared" si="48"/>
        <v>N</v>
      </c>
      <c r="AM81" s="2805" t="str">
        <f t="shared" si="49"/>
        <v>N</v>
      </c>
      <c r="AN81" s="2805" t="str">
        <f t="shared" si="50"/>
        <v>N</v>
      </c>
      <c r="AO81" s="2805" t="str">
        <f t="shared" si="51"/>
        <v>N</v>
      </c>
      <c r="AP81" s="2805" t="str">
        <f t="shared" si="52"/>
        <v>N</v>
      </c>
      <c r="AQ81" s="3249" t="s">
        <v>3373</v>
      </c>
      <c r="AR81" s="3094" t="s">
        <v>3461</v>
      </c>
      <c r="AS81" s="32"/>
      <c r="AT81" s="34" t="s">
        <v>3475</v>
      </c>
      <c r="AU81" s="171"/>
      <c r="AV81" s="3161"/>
      <c r="AW81" s="220" t="str">
        <f t="shared" si="53"/>
        <v>Please complete all cells in row</v>
      </c>
      <c r="AX81" s="3161"/>
      <c r="AY81" s="3125"/>
      <c r="AZ81" s="3125"/>
      <c r="BA81" s="3125"/>
      <c r="BB81" s="3125"/>
      <c r="BC81" s="3125"/>
      <c r="BD81" s="3125"/>
      <c r="BE81" s="3125"/>
      <c r="BF81" s="221">
        <f t="shared" si="54"/>
        <v>0</v>
      </c>
      <c r="BG81" s="221">
        <f t="shared" si="55"/>
        <v>1</v>
      </c>
      <c r="BH81" s="221">
        <f t="shared" si="56"/>
        <v>0</v>
      </c>
      <c r="BI81" s="221">
        <f t="shared" si="57"/>
        <v>0</v>
      </c>
      <c r="BJ81" s="221">
        <f t="shared" si="58"/>
        <v>0</v>
      </c>
      <c r="BK81" s="221">
        <f t="shared" si="59"/>
        <v>0</v>
      </c>
      <c r="BL81" s="221">
        <f t="shared" si="60"/>
        <v>0</v>
      </c>
      <c r="BM81" s="207"/>
      <c r="BN81" s="207"/>
      <c r="BO81" s="207"/>
      <c r="BP81" s="207"/>
      <c r="BQ81" s="207"/>
      <c r="BR81" s="207"/>
      <c r="BS81" s="221">
        <f t="shared" si="61"/>
        <v>0</v>
      </c>
      <c r="BT81" s="207"/>
      <c r="BU81" s="207"/>
      <c r="BV81" s="221">
        <f t="shared" si="62"/>
        <v>1</v>
      </c>
      <c r="BW81" s="221">
        <f t="shared" si="63"/>
        <v>1</v>
      </c>
      <c r="BX81" s="221">
        <f t="shared" si="64"/>
        <v>0</v>
      </c>
      <c r="BY81" s="221">
        <f t="shared" si="65"/>
        <v>0</v>
      </c>
      <c r="BZ81" s="221">
        <f xml:space="preserve"> IF( ISNUMBER(#REF! ), 0, 1 )</f>
        <v>1</v>
      </c>
      <c r="CA81" s="221">
        <f t="shared" si="66"/>
        <v>1</v>
      </c>
      <c r="CB81" s="3161"/>
      <c r="CC81" s="3125"/>
      <c r="CD81" s="3125"/>
      <c r="CE81" s="3169"/>
      <c r="CF81" s="3169"/>
      <c r="CG81" s="3169"/>
    </row>
    <row r="82" spans="1:85" s="2268" customFormat="1" ht="15.75" customHeight="1">
      <c r="A82" s="3169"/>
      <c r="B82" s="2799" t="s">
        <v>3476</v>
      </c>
      <c r="C82" s="2800" t="s">
        <v>3408</v>
      </c>
      <c r="D82" s="2822" t="s">
        <v>3377</v>
      </c>
      <c r="E82" s="2823" t="s">
        <v>3278</v>
      </c>
      <c r="F82" s="2800">
        <v>1392</v>
      </c>
      <c r="G82" s="2800" t="s">
        <v>3348</v>
      </c>
      <c r="H82" s="2823" t="s">
        <v>3283</v>
      </c>
      <c r="I82" s="2823" t="s">
        <v>1262</v>
      </c>
      <c r="J82" s="2823" t="s">
        <v>3371</v>
      </c>
      <c r="K82" s="2800"/>
      <c r="L82" s="2800" t="s">
        <v>3257</v>
      </c>
      <c r="M82" s="3243">
        <v>200</v>
      </c>
      <c r="N82" s="3244">
        <v>38992</v>
      </c>
      <c r="O82" s="2802"/>
      <c r="P82" s="3244">
        <v>50311</v>
      </c>
      <c r="Q82" s="3245">
        <v>12.504</v>
      </c>
      <c r="R82" s="3093">
        <v>200</v>
      </c>
      <c r="S82" s="3093">
        <v>247.065</v>
      </c>
      <c r="T82" s="3093">
        <v>380.10700000000003</v>
      </c>
      <c r="U82" s="3217">
        <f t="shared" si="41"/>
        <v>3089.3007600000001</v>
      </c>
      <c r="V82" s="2824">
        <f t="shared" si="42"/>
        <v>7.7499999999999236E-3</v>
      </c>
      <c r="W82" s="2824">
        <f t="shared" si="43"/>
        <v>1.3643274853801124E-2</v>
      </c>
      <c r="X82" s="3246"/>
      <c r="Y82" s="3250"/>
      <c r="Z82" s="3250"/>
      <c r="AA82" s="3248">
        <v>3.9997999999999978E-2</v>
      </c>
      <c r="AB82" s="3223">
        <f t="shared" si="44"/>
        <v>15.203519785999992</v>
      </c>
      <c r="AC82" s="3223">
        <f t="shared" si="67"/>
        <v>2.9458292499999712</v>
      </c>
      <c r="AD82" s="2804"/>
      <c r="AE82" s="2804"/>
      <c r="AF82" s="3093">
        <v>0</v>
      </c>
      <c r="AG82" s="3093">
        <v>247.065</v>
      </c>
      <c r="AH82" s="3093">
        <v>108.66800000000001</v>
      </c>
      <c r="AI82" s="2805" t="str">
        <f t="shared" si="45"/>
        <v>N</v>
      </c>
      <c r="AJ82" s="2805" t="str">
        <f t="shared" si="46"/>
        <v>N</v>
      </c>
      <c r="AK82" s="2805" t="str">
        <f t="shared" si="47"/>
        <v>N</v>
      </c>
      <c r="AL82" s="2805" t="str">
        <f t="shared" si="48"/>
        <v>N</v>
      </c>
      <c r="AM82" s="2805" t="str">
        <f t="shared" si="49"/>
        <v>N</v>
      </c>
      <c r="AN82" s="2805" t="str">
        <f t="shared" si="50"/>
        <v>N</v>
      </c>
      <c r="AO82" s="2805" t="str">
        <f t="shared" si="51"/>
        <v>N</v>
      </c>
      <c r="AP82" s="2805" t="str">
        <f t="shared" si="52"/>
        <v>N</v>
      </c>
      <c r="AQ82" s="3249" t="s">
        <v>3373</v>
      </c>
      <c r="AR82" s="3094" t="s">
        <v>3477</v>
      </c>
      <c r="AS82" s="32"/>
      <c r="AT82" s="34" t="s">
        <v>3478</v>
      </c>
      <c r="AU82" s="171"/>
      <c r="AV82" s="3161"/>
      <c r="AW82" s="220" t="str">
        <f t="shared" si="53"/>
        <v>Please complete all cells in row</v>
      </c>
      <c r="AX82" s="3161"/>
      <c r="AY82" s="3125"/>
      <c r="AZ82" s="3125"/>
      <c r="BA82" s="3125"/>
      <c r="BB82" s="3125"/>
      <c r="BC82" s="3125"/>
      <c r="BD82" s="3125"/>
      <c r="BE82" s="3125"/>
      <c r="BF82" s="221">
        <f t="shared" si="54"/>
        <v>0</v>
      </c>
      <c r="BG82" s="221">
        <f t="shared" si="55"/>
        <v>1</v>
      </c>
      <c r="BH82" s="221">
        <f t="shared" si="56"/>
        <v>0</v>
      </c>
      <c r="BI82" s="221">
        <f t="shared" si="57"/>
        <v>0</v>
      </c>
      <c r="BJ82" s="221">
        <f t="shared" si="58"/>
        <v>0</v>
      </c>
      <c r="BK82" s="221">
        <f t="shared" si="59"/>
        <v>0</v>
      </c>
      <c r="BL82" s="221">
        <f t="shared" si="60"/>
        <v>0</v>
      </c>
      <c r="BM82" s="207"/>
      <c r="BN82" s="207"/>
      <c r="BO82" s="207"/>
      <c r="BP82" s="207"/>
      <c r="BQ82" s="207"/>
      <c r="BR82" s="207"/>
      <c r="BS82" s="221">
        <f t="shared" si="61"/>
        <v>0</v>
      </c>
      <c r="BT82" s="207"/>
      <c r="BU82" s="207"/>
      <c r="BV82" s="221">
        <f t="shared" si="62"/>
        <v>1</v>
      </c>
      <c r="BW82" s="221">
        <f t="shared" si="63"/>
        <v>1</v>
      </c>
      <c r="BX82" s="221">
        <f t="shared" si="64"/>
        <v>0</v>
      </c>
      <c r="BY82" s="221">
        <f t="shared" si="65"/>
        <v>0</v>
      </c>
      <c r="BZ82" s="221">
        <f xml:space="preserve"> IF( ISNUMBER(#REF! ), 0, 1 )</f>
        <v>1</v>
      </c>
      <c r="CA82" s="221">
        <f t="shared" si="66"/>
        <v>1</v>
      </c>
      <c r="CB82" s="3161"/>
      <c r="CC82" s="3125"/>
      <c r="CD82" s="3125"/>
      <c r="CE82" s="3169"/>
      <c r="CF82" s="3169"/>
      <c r="CG82" s="3169"/>
    </row>
    <row r="83" spans="1:85" s="2268" customFormat="1" ht="15.75" customHeight="1">
      <c r="A83" s="3169"/>
      <c r="B83" s="2799" t="s">
        <v>3479</v>
      </c>
      <c r="C83" s="2800" t="s">
        <v>3408</v>
      </c>
      <c r="D83" s="2822" t="s">
        <v>3368</v>
      </c>
      <c r="E83" s="2823" t="s">
        <v>3278</v>
      </c>
      <c r="F83" s="2800">
        <v>31282</v>
      </c>
      <c r="G83" s="2800" t="s">
        <v>3339</v>
      </c>
      <c r="H83" s="2823" t="s">
        <v>3283</v>
      </c>
      <c r="I83" s="2823" t="s">
        <v>1262</v>
      </c>
      <c r="J83" s="2823" t="s">
        <v>3371</v>
      </c>
      <c r="K83" s="2800"/>
      <c r="L83" s="2800" t="s">
        <v>3257</v>
      </c>
      <c r="M83" s="3243">
        <v>-200</v>
      </c>
      <c r="N83" s="3244">
        <v>39487</v>
      </c>
      <c r="O83" s="2802"/>
      <c r="P83" s="3244">
        <v>50445</v>
      </c>
      <c r="Q83" s="3245">
        <v>12.871</v>
      </c>
      <c r="R83" s="3093">
        <v>-200</v>
      </c>
      <c r="S83" s="3093">
        <v>-200</v>
      </c>
      <c r="T83" s="3093">
        <v>-200</v>
      </c>
      <c r="U83" s="3217">
        <f t="shared" si="41"/>
        <v>-2574.2000000000003</v>
      </c>
      <c r="V83" s="2824">
        <f t="shared" si="42"/>
        <v>2.7273610987357255E-2</v>
      </c>
      <c r="W83" s="2824">
        <f t="shared" si="43"/>
        <v>3.328105900482714E-2</v>
      </c>
      <c r="X83" s="3246"/>
      <c r="Y83" s="3250"/>
      <c r="Z83" s="3250"/>
      <c r="AA83" s="3248">
        <v>6.0146366538952736E-2</v>
      </c>
      <c r="AB83" s="3223">
        <f t="shared" si="44"/>
        <v>-12.029273307790547</v>
      </c>
      <c r="AC83" s="3223">
        <f t="shared" si="67"/>
        <v>-5.454722197471451</v>
      </c>
      <c r="AD83" s="2804"/>
      <c r="AE83" s="2804"/>
      <c r="AF83" s="3093">
        <v>0</v>
      </c>
      <c r="AG83" s="3093">
        <v>-200</v>
      </c>
      <c r="AH83" s="3093">
        <v>0</v>
      </c>
      <c r="AI83" s="2805" t="str">
        <f t="shared" si="45"/>
        <v>N</v>
      </c>
      <c r="AJ83" s="2805" t="str">
        <f t="shared" si="46"/>
        <v>N</v>
      </c>
      <c r="AK83" s="2805" t="str">
        <f t="shared" si="47"/>
        <v>N</v>
      </c>
      <c r="AL83" s="2805" t="str">
        <f t="shared" si="48"/>
        <v>N</v>
      </c>
      <c r="AM83" s="2805" t="str">
        <f t="shared" si="49"/>
        <v>N</v>
      </c>
      <c r="AN83" s="2805" t="str">
        <f t="shared" si="50"/>
        <v>N</v>
      </c>
      <c r="AO83" s="2805" t="str">
        <f t="shared" si="51"/>
        <v>N</v>
      </c>
      <c r="AP83" s="2805" t="str">
        <f t="shared" si="52"/>
        <v>N</v>
      </c>
      <c r="AQ83" s="3249" t="s">
        <v>3373</v>
      </c>
      <c r="AR83" s="3094" t="s">
        <v>3480</v>
      </c>
      <c r="AS83" s="32"/>
      <c r="AT83" s="34" t="s">
        <v>3481</v>
      </c>
      <c r="AU83" s="171"/>
      <c r="AV83" s="3161"/>
      <c r="AW83" s="220" t="str">
        <f t="shared" si="53"/>
        <v>Please complete all cells in row</v>
      </c>
      <c r="AX83" s="3161"/>
      <c r="AY83" s="3125"/>
      <c r="AZ83" s="3125"/>
      <c r="BA83" s="3125"/>
      <c r="BB83" s="3125"/>
      <c r="BC83" s="3125"/>
      <c r="BD83" s="3125"/>
      <c r="BE83" s="3125"/>
      <c r="BF83" s="221">
        <f t="shared" si="54"/>
        <v>0</v>
      </c>
      <c r="BG83" s="221">
        <f t="shared" si="55"/>
        <v>1</v>
      </c>
      <c r="BH83" s="221">
        <f t="shared" si="56"/>
        <v>0</v>
      </c>
      <c r="BI83" s="221">
        <f t="shared" si="57"/>
        <v>0</v>
      </c>
      <c r="BJ83" s="221">
        <f t="shared" si="58"/>
        <v>0</v>
      </c>
      <c r="BK83" s="221">
        <f t="shared" si="59"/>
        <v>0</v>
      </c>
      <c r="BL83" s="221">
        <f t="shared" si="60"/>
        <v>0</v>
      </c>
      <c r="BM83" s="207"/>
      <c r="BN83" s="207"/>
      <c r="BO83" s="207"/>
      <c r="BP83" s="207"/>
      <c r="BQ83" s="207"/>
      <c r="BR83" s="207"/>
      <c r="BS83" s="221">
        <f t="shared" si="61"/>
        <v>0</v>
      </c>
      <c r="BT83" s="207"/>
      <c r="BU83" s="207"/>
      <c r="BV83" s="221">
        <f t="shared" si="62"/>
        <v>1</v>
      </c>
      <c r="BW83" s="221">
        <f t="shared" si="63"/>
        <v>1</v>
      </c>
      <c r="BX83" s="221">
        <f t="shared" si="64"/>
        <v>0</v>
      </c>
      <c r="BY83" s="221">
        <f t="shared" si="65"/>
        <v>0</v>
      </c>
      <c r="BZ83" s="221">
        <f xml:space="preserve"> IF( ISNUMBER(#REF! ), 0, 1 )</f>
        <v>1</v>
      </c>
      <c r="CA83" s="221">
        <f t="shared" si="66"/>
        <v>1</v>
      </c>
      <c r="CB83" s="3161"/>
      <c r="CC83" s="3125"/>
      <c r="CD83" s="3125"/>
      <c r="CE83" s="3169"/>
      <c r="CF83" s="3169"/>
      <c r="CG83" s="3169"/>
    </row>
    <row r="84" spans="1:85" s="2268" customFormat="1" ht="15.75" customHeight="1">
      <c r="A84" s="3169"/>
      <c r="B84" s="2799" t="s">
        <v>3482</v>
      </c>
      <c r="C84" s="2800" t="s">
        <v>3408</v>
      </c>
      <c r="D84" s="2822" t="s">
        <v>3377</v>
      </c>
      <c r="E84" s="2823" t="s">
        <v>3278</v>
      </c>
      <c r="F84" s="2800">
        <v>31282</v>
      </c>
      <c r="G84" s="2800" t="s">
        <v>3339</v>
      </c>
      <c r="H84" s="2823" t="s">
        <v>3283</v>
      </c>
      <c r="I84" s="2823" t="s">
        <v>1262</v>
      </c>
      <c r="J84" s="2823" t="s">
        <v>3371</v>
      </c>
      <c r="K84" s="2800"/>
      <c r="L84" s="2800" t="s">
        <v>3257</v>
      </c>
      <c r="M84" s="3243">
        <v>200</v>
      </c>
      <c r="N84" s="3244">
        <v>39487</v>
      </c>
      <c r="O84" s="2802"/>
      <c r="P84" s="3244">
        <v>50445</v>
      </c>
      <c r="Q84" s="3245">
        <v>12.871</v>
      </c>
      <c r="R84" s="3093">
        <v>200</v>
      </c>
      <c r="S84" s="3093">
        <v>295.495</v>
      </c>
      <c r="T84" s="3093">
        <v>371.45600000000002</v>
      </c>
      <c r="U84" s="3217">
        <f t="shared" si="41"/>
        <v>3803.3161450000002</v>
      </c>
      <c r="V84" s="2824">
        <f t="shared" si="42"/>
        <v>2.1975000000000078E-2</v>
      </c>
      <c r="W84" s="2824">
        <f t="shared" si="43"/>
        <v>2.7951461988304116E-2</v>
      </c>
      <c r="X84" s="3246"/>
      <c r="Y84" s="3250"/>
      <c r="Z84" s="3250"/>
      <c r="AA84" s="3248">
        <v>5.4678200000000121E-2</v>
      </c>
      <c r="AB84" s="3223">
        <f t="shared" si="44"/>
        <v>20.310545459200046</v>
      </c>
      <c r="AC84" s="3223">
        <f t="shared" si="67"/>
        <v>8.1627456000000294</v>
      </c>
      <c r="AD84" s="2804"/>
      <c r="AE84" s="2804"/>
      <c r="AF84" s="3093">
        <v>0</v>
      </c>
      <c r="AG84" s="3093">
        <v>295.495</v>
      </c>
      <c r="AH84" s="3093">
        <v>162.56700000000001</v>
      </c>
      <c r="AI84" s="2805" t="str">
        <f t="shared" si="45"/>
        <v>N</v>
      </c>
      <c r="AJ84" s="2805" t="str">
        <f t="shared" si="46"/>
        <v>N</v>
      </c>
      <c r="AK84" s="2805" t="str">
        <f t="shared" si="47"/>
        <v>N</v>
      </c>
      <c r="AL84" s="2805" t="str">
        <f t="shared" si="48"/>
        <v>N</v>
      </c>
      <c r="AM84" s="2805" t="str">
        <f t="shared" si="49"/>
        <v>N</v>
      </c>
      <c r="AN84" s="2805" t="str">
        <f t="shared" si="50"/>
        <v>N</v>
      </c>
      <c r="AO84" s="2805" t="str">
        <f t="shared" si="51"/>
        <v>N</v>
      </c>
      <c r="AP84" s="2805" t="str">
        <f t="shared" si="52"/>
        <v>N</v>
      </c>
      <c r="AQ84" s="3249" t="s">
        <v>3373</v>
      </c>
      <c r="AR84" s="3094" t="s">
        <v>3483</v>
      </c>
      <c r="AS84" s="32"/>
      <c r="AT84" s="34" t="s">
        <v>3484</v>
      </c>
      <c r="AU84" s="171"/>
      <c r="AV84" s="3161"/>
      <c r="AW84" s="220" t="str">
        <f t="shared" si="53"/>
        <v>Please complete all cells in row</v>
      </c>
      <c r="AX84" s="3161"/>
      <c r="AY84" s="3125"/>
      <c r="AZ84" s="3125"/>
      <c r="BA84" s="3125"/>
      <c r="BB84" s="3125"/>
      <c r="BC84" s="3125"/>
      <c r="BD84" s="3125"/>
      <c r="BE84" s="3125"/>
      <c r="BF84" s="221">
        <f t="shared" si="54"/>
        <v>0</v>
      </c>
      <c r="BG84" s="221">
        <f t="shared" si="55"/>
        <v>1</v>
      </c>
      <c r="BH84" s="221">
        <f t="shared" si="56"/>
        <v>0</v>
      </c>
      <c r="BI84" s="221">
        <f t="shared" si="57"/>
        <v>0</v>
      </c>
      <c r="BJ84" s="221">
        <f t="shared" si="58"/>
        <v>0</v>
      </c>
      <c r="BK84" s="221">
        <f t="shared" si="59"/>
        <v>0</v>
      </c>
      <c r="BL84" s="221">
        <f t="shared" si="60"/>
        <v>0</v>
      </c>
      <c r="BM84" s="207"/>
      <c r="BN84" s="207"/>
      <c r="BO84" s="207"/>
      <c r="BP84" s="207"/>
      <c r="BQ84" s="207"/>
      <c r="BR84" s="207"/>
      <c r="BS84" s="221">
        <f t="shared" si="61"/>
        <v>0</v>
      </c>
      <c r="BT84" s="207"/>
      <c r="BU84" s="207"/>
      <c r="BV84" s="221">
        <f t="shared" si="62"/>
        <v>1</v>
      </c>
      <c r="BW84" s="221">
        <f t="shared" si="63"/>
        <v>1</v>
      </c>
      <c r="BX84" s="221">
        <f t="shared" si="64"/>
        <v>0</v>
      </c>
      <c r="BY84" s="221">
        <f t="shared" si="65"/>
        <v>0</v>
      </c>
      <c r="BZ84" s="221">
        <f xml:space="preserve"> IF( ISNUMBER(#REF! ), 0, 1 )</f>
        <v>1</v>
      </c>
      <c r="CA84" s="221">
        <f t="shared" si="66"/>
        <v>1</v>
      </c>
      <c r="CB84" s="3161"/>
      <c r="CC84" s="3125"/>
      <c r="CD84" s="3125"/>
      <c r="CE84" s="3169"/>
      <c r="CF84" s="3169"/>
      <c r="CG84" s="3169"/>
    </row>
    <row r="85" spans="1:85" s="2268" customFormat="1" ht="15.75" customHeight="1">
      <c r="A85" s="3169"/>
      <c r="B85" s="2799" t="s">
        <v>3485</v>
      </c>
      <c r="C85" s="2800" t="s">
        <v>3408</v>
      </c>
      <c r="D85" s="2822" t="s">
        <v>3368</v>
      </c>
      <c r="E85" s="2823" t="s">
        <v>3278</v>
      </c>
      <c r="F85" s="2800">
        <v>3252</v>
      </c>
      <c r="G85" s="2800" t="s">
        <v>3321</v>
      </c>
      <c r="H85" s="2823" t="s">
        <v>3283</v>
      </c>
      <c r="I85" s="2823" t="s">
        <v>1262</v>
      </c>
      <c r="J85" s="2823" t="s">
        <v>3371</v>
      </c>
      <c r="K85" s="2800"/>
      <c r="L85" s="2800" t="s">
        <v>3257</v>
      </c>
      <c r="M85" s="3243">
        <v>-94.051000000000002</v>
      </c>
      <c r="N85" s="3244">
        <v>39682</v>
      </c>
      <c r="O85" s="2802"/>
      <c r="P85" s="3244">
        <v>50637</v>
      </c>
      <c r="Q85" s="3245">
        <v>13.397</v>
      </c>
      <c r="R85" s="3093">
        <v>-94.051000000000002</v>
      </c>
      <c r="S85" s="3093">
        <v>-94.051000000000002</v>
      </c>
      <c r="T85" s="3093">
        <v>-94.051000000000002</v>
      </c>
      <c r="U85" s="3217">
        <f t="shared" si="41"/>
        <v>-1260.0012470000001</v>
      </c>
      <c r="V85" s="2824">
        <f t="shared" si="42"/>
        <v>2.9166666666666785E-2</v>
      </c>
      <c r="W85" s="2824">
        <f t="shared" si="43"/>
        <v>3.5185185185185208E-2</v>
      </c>
      <c r="X85" s="3246"/>
      <c r="Y85" s="3250"/>
      <c r="Z85" s="3250"/>
      <c r="AA85" s="3248">
        <v>6.2100000000000002E-2</v>
      </c>
      <c r="AB85" s="3223">
        <f t="shared" si="44"/>
        <v>-5.8405671000000003</v>
      </c>
      <c r="AC85" s="3223">
        <f t="shared" si="67"/>
        <v>-2.7431541666666779</v>
      </c>
      <c r="AD85" s="2804"/>
      <c r="AE85" s="2804"/>
      <c r="AF85" s="3093">
        <v>0</v>
      </c>
      <c r="AG85" s="3093">
        <v>-94.051000000000002</v>
      </c>
      <c r="AH85" s="3093">
        <v>0</v>
      </c>
      <c r="AI85" s="2805" t="str">
        <f t="shared" si="45"/>
        <v>N</v>
      </c>
      <c r="AJ85" s="2805" t="str">
        <f t="shared" si="46"/>
        <v>N</v>
      </c>
      <c r="AK85" s="2805" t="str">
        <f t="shared" si="47"/>
        <v>N</v>
      </c>
      <c r="AL85" s="2805" t="str">
        <f t="shared" si="48"/>
        <v>N</v>
      </c>
      <c r="AM85" s="2805" t="str">
        <f t="shared" si="49"/>
        <v>N</v>
      </c>
      <c r="AN85" s="2805" t="str">
        <f t="shared" si="50"/>
        <v>N</v>
      </c>
      <c r="AO85" s="2805" t="str">
        <f t="shared" si="51"/>
        <v>N</v>
      </c>
      <c r="AP85" s="2805" t="str">
        <f t="shared" si="52"/>
        <v>N</v>
      </c>
      <c r="AQ85" s="3249" t="s">
        <v>3373</v>
      </c>
      <c r="AR85" s="3094" t="s">
        <v>3461</v>
      </c>
      <c r="AS85" s="32"/>
      <c r="AT85" s="34" t="s">
        <v>3486</v>
      </c>
      <c r="AU85" s="171"/>
      <c r="AV85" s="3161"/>
      <c r="AW85" s="220" t="str">
        <f t="shared" si="53"/>
        <v>Please complete all cells in row</v>
      </c>
      <c r="AX85" s="3161"/>
      <c r="AY85" s="3125"/>
      <c r="AZ85" s="3125"/>
      <c r="BA85" s="3125"/>
      <c r="BB85" s="3125"/>
      <c r="BC85" s="3125"/>
      <c r="BD85" s="3125"/>
      <c r="BE85" s="3125"/>
      <c r="BF85" s="221">
        <f t="shared" si="54"/>
        <v>0</v>
      </c>
      <c r="BG85" s="221">
        <f t="shared" si="55"/>
        <v>1</v>
      </c>
      <c r="BH85" s="221">
        <f t="shared" si="56"/>
        <v>0</v>
      </c>
      <c r="BI85" s="221">
        <f t="shared" si="57"/>
        <v>0</v>
      </c>
      <c r="BJ85" s="221">
        <f t="shared" si="58"/>
        <v>0</v>
      </c>
      <c r="BK85" s="221">
        <f t="shared" si="59"/>
        <v>0</v>
      </c>
      <c r="BL85" s="221">
        <f t="shared" si="60"/>
        <v>0</v>
      </c>
      <c r="BM85" s="207"/>
      <c r="BN85" s="207"/>
      <c r="BO85" s="207"/>
      <c r="BP85" s="207"/>
      <c r="BQ85" s="207"/>
      <c r="BR85" s="207"/>
      <c r="BS85" s="221">
        <f t="shared" si="61"/>
        <v>0</v>
      </c>
      <c r="BT85" s="207"/>
      <c r="BU85" s="207"/>
      <c r="BV85" s="221">
        <f t="shared" si="62"/>
        <v>1</v>
      </c>
      <c r="BW85" s="221">
        <f t="shared" si="63"/>
        <v>1</v>
      </c>
      <c r="BX85" s="221">
        <f t="shared" si="64"/>
        <v>0</v>
      </c>
      <c r="BY85" s="221">
        <f t="shared" si="65"/>
        <v>0</v>
      </c>
      <c r="BZ85" s="221">
        <f xml:space="preserve"> IF( ISNUMBER(#REF! ), 0, 1 )</f>
        <v>1</v>
      </c>
      <c r="CA85" s="221">
        <f t="shared" si="66"/>
        <v>1</v>
      </c>
      <c r="CB85" s="3161"/>
      <c r="CC85" s="3125"/>
      <c r="CD85" s="3125"/>
      <c r="CE85" s="3169"/>
      <c r="CF85" s="3169"/>
      <c r="CG85" s="3169"/>
    </row>
    <row r="86" spans="1:85" s="2268" customFormat="1" ht="15.75" customHeight="1">
      <c r="A86" s="3169"/>
      <c r="B86" s="2799" t="s">
        <v>3487</v>
      </c>
      <c r="C86" s="2800" t="s">
        <v>3408</v>
      </c>
      <c r="D86" s="2822" t="s">
        <v>3377</v>
      </c>
      <c r="E86" s="2823" t="s">
        <v>3278</v>
      </c>
      <c r="F86" s="2800">
        <v>3252</v>
      </c>
      <c r="G86" s="2800" t="s">
        <v>3321</v>
      </c>
      <c r="H86" s="2823" t="s">
        <v>3283</v>
      </c>
      <c r="I86" s="2823" t="s">
        <v>1262</v>
      </c>
      <c r="J86" s="2823" t="s">
        <v>3371</v>
      </c>
      <c r="K86" s="2800"/>
      <c r="L86" s="2800" t="s">
        <v>3257</v>
      </c>
      <c r="M86" s="3243">
        <v>94.051000000000002</v>
      </c>
      <c r="N86" s="3244">
        <v>39682</v>
      </c>
      <c r="O86" s="2802"/>
      <c r="P86" s="3244">
        <v>50637</v>
      </c>
      <c r="Q86" s="3245">
        <v>13.397</v>
      </c>
      <c r="R86" s="3093">
        <v>94.051000000000002</v>
      </c>
      <c r="S86" s="3093">
        <v>101.39700000000001</v>
      </c>
      <c r="T86" s="3093">
        <v>171.44399999999999</v>
      </c>
      <c r="U86" s="3217">
        <f t="shared" si="41"/>
        <v>1358.4156090000001</v>
      </c>
      <c r="V86" s="2824">
        <f t="shared" si="42"/>
        <v>1.0000000000000009E-2</v>
      </c>
      <c r="W86" s="2824">
        <f t="shared" si="43"/>
        <v>1.5906432748538091E-2</v>
      </c>
      <c r="X86" s="3246"/>
      <c r="Y86" s="3250"/>
      <c r="Z86" s="3250"/>
      <c r="AA86" s="3248">
        <v>4.2320000000000101E-2</v>
      </c>
      <c r="AB86" s="3223">
        <f t="shared" si="44"/>
        <v>7.2555100800000165</v>
      </c>
      <c r="AC86" s="3223">
        <f t="shared" si="67"/>
        <v>1.7144400000000013</v>
      </c>
      <c r="AD86" s="2804"/>
      <c r="AE86" s="2804"/>
      <c r="AF86" s="3093">
        <v>0</v>
      </c>
      <c r="AG86" s="3093">
        <v>101.39700000000001</v>
      </c>
      <c r="AH86" s="3093">
        <v>32.121000000000002</v>
      </c>
      <c r="AI86" s="2805" t="str">
        <f t="shared" si="45"/>
        <v>N</v>
      </c>
      <c r="AJ86" s="2805" t="str">
        <f t="shared" si="46"/>
        <v>N</v>
      </c>
      <c r="AK86" s="2805" t="str">
        <f t="shared" si="47"/>
        <v>N</v>
      </c>
      <c r="AL86" s="2805" t="str">
        <f t="shared" si="48"/>
        <v>N</v>
      </c>
      <c r="AM86" s="2805" t="str">
        <f t="shared" si="49"/>
        <v>N</v>
      </c>
      <c r="AN86" s="2805" t="str">
        <f t="shared" si="50"/>
        <v>N</v>
      </c>
      <c r="AO86" s="2805" t="str">
        <f t="shared" si="51"/>
        <v>N</v>
      </c>
      <c r="AP86" s="2805" t="str">
        <f t="shared" si="52"/>
        <v>N</v>
      </c>
      <c r="AQ86" s="3249" t="s">
        <v>3373</v>
      </c>
      <c r="AR86" s="3094" t="s">
        <v>3488</v>
      </c>
      <c r="AS86" s="32"/>
      <c r="AT86" s="34" t="s">
        <v>3489</v>
      </c>
      <c r="AU86" s="171"/>
      <c r="AV86" s="3161"/>
      <c r="AW86" s="220" t="str">
        <f t="shared" si="53"/>
        <v>Please complete all cells in row</v>
      </c>
      <c r="AX86" s="3161"/>
      <c r="AY86" s="3125"/>
      <c r="AZ86" s="3125"/>
      <c r="BA86" s="3125"/>
      <c r="BB86" s="3125"/>
      <c r="BC86" s="3125"/>
      <c r="BD86" s="3125"/>
      <c r="BE86" s="3125"/>
      <c r="BF86" s="221">
        <f t="shared" si="54"/>
        <v>0</v>
      </c>
      <c r="BG86" s="221">
        <f t="shared" si="55"/>
        <v>1</v>
      </c>
      <c r="BH86" s="221">
        <f t="shared" si="56"/>
        <v>0</v>
      </c>
      <c r="BI86" s="221">
        <f t="shared" si="57"/>
        <v>0</v>
      </c>
      <c r="BJ86" s="221">
        <f t="shared" si="58"/>
        <v>0</v>
      </c>
      <c r="BK86" s="221">
        <f t="shared" si="59"/>
        <v>0</v>
      </c>
      <c r="BL86" s="221">
        <f t="shared" si="60"/>
        <v>0</v>
      </c>
      <c r="BM86" s="207"/>
      <c r="BN86" s="207"/>
      <c r="BO86" s="207"/>
      <c r="BP86" s="207"/>
      <c r="BQ86" s="207"/>
      <c r="BR86" s="207"/>
      <c r="BS86" s="221">
        <f t="shared" si="61"/>
        <v>0</v>
      </c>
      <c r="BT86" s="207"/>
      <c r="BU86" s="207"/>
      <c r="BV86" s="221">
        <f t="shared" si="62"/>
        <v>1</v>
      </c>
      <c r="BW86" s="221">
        <f t="shared" si="63"/>
        <v>1</v>
      </c>
      <c r="BX86" s="221">
        <f t="shared" si="64"/>
        <v>0</v>
      </c>
      <c r="BY86" s="221">
        <f t="shared" si="65"/>
        <v>0</v>
      </c>
      <c r="BZ86" s="221">
        <f xml:space="preserve"> IF( ISNUMBER(#REF! ), 0, 1 )</f>
        <v>1</v>
      </c>
      <c r="CA86" s="221">
        <f t="shared" si="66"/>
        <v>1</v>
      </c>
      <c r="CB86" s="3161"/>
      <c r="CC86" s="3125"/>
      <c r="CD86" s="3125"/>
      <c r="CE86" s="3169"/>
      <c r="CF86" s="3169"/>
      <c r="CG86" s="3169"/>
    </row>
    <row r="87" spans="1:85" s="2268" customFormat="1" ht="15.75" customHeight="1">
      <c r="A87" s="3169"/>
      <c r="B87" s="2799" t="s">
        <v>3490</v>
      </c>
      <c r="C87" s="2800" t="s">
        <v>3408</v>
      </c>
      <c r="D87" s="2822" t="s">
        <v>3368</v>
      </c>
      <c r="E87" s="2823" t="s">
        <v>3253</v>
      </c>
      <c r="F87" s="2800">
        <v>29370</v>
      </c>
      <c r="G87" s="2800" t="s">
        <v>3428</v>
      </c>
      <c r="H87" s="2823" t="s">
        <v>3370</v>
      </c>
      <c r="I87" s="2823" t="s">
        <v>1262</v>
      </c>
      <c r="J87" s="2823" t="s">
        <v>3371</v>
      </c>
      <c r="K87" s="2800"/>
      <c r="L87" s="2800" t="s">
        <v>3257</v>
      </c>
      <c r="M87" s="3243">
        <v>-10</v>
      </c>
      <c r="N87" s="3244">
        <v>42460</v>
      </c>
      <c r="O87" s="2802"/>
      <c r="P87" s="3244">
        <v>46112</v>
      </c>
      <c r="Q87" s="3245">
        <v>1</v>
      </c>
      <c r="R87" s="3093">
        <v>-10</v>
      </c>
      <c r="S87" s="3093">
        <v>-10</v>
      </c>
      <c r="T87" s="3093">
        <v>-10</v>
      </c>
      <c r="U87" s="3217">
        <f t="shared" si="41"/>
        <v>-10</v>
      </c>
      <c r="V87" s="2824">
        <f t="shared" si="42"/>
        <v>3.812015503875954E-2</v>
      </c>
      <c r="W87" s="2824">
        <f t="shared" si="43"/>
        <v>4.4191033138401448E-2</v>
      </c>
      <c r="X87" s="3246" t="s">
        <v>3372</v>
      </c>
      <c r="Y87" s="3250">
        <v>4.4554000000000003E-2</v>
      </c>
      <c r="Z87" s="3250">
        <v>2.6786000000000001E-2</v>
      </c>
      <c r="AA87" s="3248">
        <v>7.1340000000000001E-2</v>
      </c>
      <c r="AB87" s="3223">
        <f t="shared" si="44"/>
        <v>-0.71340000000000003</v>
      </c>
      <c r="AC87" s="3223">
        <f t="shared" si="67"/>
        <v>-0.3812015503875954</v>
      </c>
      <c r="AD87" s="2804"/>
      <c r="AE87" s="2804"/>
      <c r="AF87" s="3093">
        <v>0</v>
      </c>
      <c r="AG87" s="3093">
        <v>-10</v>
      </c>
      <c r="AH87" s="3093">
        <v>0</v>
      </c>
      <c r="AI87" s="2805" t="str">
        <f t="shared" si="45"/>
        <v>N</v>
      </c>
      <c r="AJ87" s="2805" t="str">
        <f t="shared" si="46"/>
        <v>N</v>
      </c>
      <c r="AK87" s="2805" t="str">
        <f t="shared" si="47"/>
        <v>N</v>
      </c>
      <c r="AL87" s="2805" t="str">
        <f t="shared" si="48"/>
        <v>N</v>
      </c>
      <c r="AM87" s="2805" t="str">
        <f t="shared" si="49"/>
        <v>N</v>
      </c>
      <c r="AN87" s="2805" t="str">
        <f t="shared" si="50"/>
        <v>N</v>
      </c>
      <c r="AO87" s="2805" t="str">
        <f t="shared" si="51"/>
        <v>N</v>
      </c>
      <c r="AP87" s="2805" t="str">
        <f t="shared" si="52"/>
        <v>N</v>
      </c>
      <c r="AQ87" s="3249" t="s">
        <v>3373</v>
      </c>
      <c r="AR87" s="3094" t="s">
        <v>3491</v>
      </c>
      <c r="AS87" s="32"/>
      <c r="AT87" s="34" t="s">
        <v>3492</v>
      </c>
      <c r="AU87" s="171"/>
      <c r="AV87" s="3161"/>
      <c r="AW87" s="220" t="str">
        <f t="shared" si="53"/>
        <v>Please complete all cells in row</v>
      </c>
      <c r="AX87" s="3161"/>
      <c r="AY87" s="3125"/>
      <c r="AZ87" s="3125"/>
      <c r="BA87" s="3125"/>
      <c r="BB87" s="3125"/>
      <c r="BC87" s="3125"/>
      <c r="BD87" s="3125"/>
      <c r="BE87" s="3125"/>
      <c r="BF87" s="221">
        <f t="shared" si="54"/>
        <v>0</v>
      </c>
      <c r="BG87" s="221">
        <f t="shared" si="55"/>
        <v>1</v>
      </c>
      <c r="BH87" s="221">
        <f t="shared" si="56"/>
        <v>0</v>
      </c>
      <c r="BI87" s="221">
        <f t="shared" si="57"/>
        <v>0</v>
      </c>
      <c r="BJ87" s="221">
        <f t="shared" si="58"/>
        <v>0</v>
      </c>
      <c r="BK87" s="221">
        <f t="shared" si="59"/>
        <v>0</v>
      </c>
      <c r="BL87" s="221">
        <f t="shared" si="60"/>
        <v>0</v>
      </c>
      <c r="BM87" s="207"/>
      <c r="BN87" s="207"/>
      <c r="BO87" s="207"/>
      <c r="BP87" s="207"/>
      <c r="BQ87" s="207"/>
      <c r="BR87" s="207"/>
      <c r="BS87" s="221">
        <f t="shared" si="61"/>
        <v>0</v>
      </c>
      <c r="BT87" s="207"/>
      <c r="BU87" s="207"/>
      <c r="BV87" s="221">
        <f t="shared" si="62"/>
        <v>1</v>
      </c>
      <c r="BW87" s="221">
        <f t="shared" si="63"/>
        <v>1</v>
      </c>
      <c r="BX87" s="221">
        <f t="shared" si="64"/>
        <v>0</v>
      </c>
      <c r="BY87" s="221">
        <f t="shared" si="65"/>
        <v>0</v>
      </c>
      <c r="BZ87" s="221">
        <f xml:space="preserve"> IF( ISNUMBER(#REF! ), 0, 1 )</f>
        <v>1</v>
      </c>
      <c r="CA87" s="221">
        <f t="shared" si="66"/>
        <v>1</v>
      </c>
      <c r="CB87" s="3161"/>
      <c r="CC87" s="3125"/>
      <c r="CD87" s="3125"/>
      <c r="CE87" s="3169"/>
      <c r="CF87" s="3169"/>
      <c r="CG87" s="3169"/>
    </row>
    <row r="88" spans="1:85" s="2268" customFormat="1" ht="15.75" customHeight="1">
      <c r="A88" s="3169"/>
      <c r="B88" s="2799" t="s">
        <v>3493</v>
      </c>
      <c r="C88" s="2800" t="s">
        <v>3408</v>
      </c>
      <c r="D88" s="2822" t="s">
        <v>3377</v>
      </c>
      <c r="E88" s="2823" t="s">
        <v>3253</v>
      </c>
      <c r="F88" s="2800">
        <v>29370</v>
      </c>
      <c r="G88" s="2800" t="s">
        <v>3428</v>
      </c>
      <c r="H88" s="2823" t="s">
        <v>3370</v>
      </c>
      <c r="I88" s="2823" t="s">
        <v>1262</v>
      </c>
      <c r="J88" s="2823" t="s">
        <v>3371</v>
      </c>
      <c r="K88" s="2800"/>
      <c r="L88" s="2800" t="s">
        <v>3257</v>
      </c>
      <c r="M88" s="3243">
        <v>10</v>
      </c>
      <c r="N88" s="3244">
        <v>42460</v>
      </c>
      <c r="O88" s="2802"/>
      <c r="P88" s="3244">
        <v>46112</v>
      </c>
      <c r="Q88" s="3245">
        <v>1</v>
      </c>
      <c r="R88" s="3093">
        <v>10</v>
      </c>
      <c r="S88" s="3093">
        <v>15.135</v>
      </c>
      <c r="T88" s="3093">
        <v>15.135</v>
      </c>
      <c r="U88" s="3217">
        <f t="shared" si="41"/>
        <v>15.135</v>
      </c>
      <c r="V88" s="2824">
        <f t="shared" si="42"/>
        <v>9.8899999999999544E-3</v>
      </c>
      <c r="W88" s="2824">
        <f t="shared" si="43"/>
        <v>1.5795789473684207E-2</v>
      </c>
      <c r="X88" s="3246"/>
      <c r="Y88" s="3250"/>
      <c r="Z88" s="3250"/>
      <c r="AA88" s="3248">
        <v>4.2206479999999935E-2</v>
      </c>
      <c r="AB88" s="3223">
        <f t="shared" si="44"/>
        <v>0.63879507479999897</v>
      </c>
      <c r="AC88" s="3223">
        <f t="shared" si="67"/>
        <v>0.1496851499999993</v>
      </c>
      <c r="AD88" s="2804"/>
      <c r="AE88" s="2804"/>
      <c r="AF88" s="3093">
        <v>0</v>
      </c>
      <c r="AG88" s="3093">
        <v>15.135</v>
      </c>
      <c r="AH88" s="3093">
        <v>4.5110000000000001</v>
      </c>
      <c r="AI88" s="2805" t="str">
        <f t="shared" si="45"/>
        <v>N</v>
      </c>
      <c r="AJ88" s="2805" t="str">
        <f t="shared" si="46"/>
        <v>N</v>
      </c>
      <c r="AK88" s="2805" t="str">
        <f t="shared" si="47"/>
        <v>N</v>
      </c>
      <c r="AL88" s="2805" t="str">
        <f t="shared" si="48"/>
        <v>N</v>
      </c>
      <c r="AM88" s="2805" t="str">
        <f t="shared" si="49"/>
        <v>N</v>
      </c>
      <c r="AN88" s="2805" t="str">
        <f t="shared" si="50"/>
        <v>N</v>
      </c>
      <c r="AO88" s="2805" t="str">
        <f t="shared" si="51"/>
        <v>N</v>
      </c>
      <c r="AP88" s="2805" t="str">
        <f t="shared" si="52"/>
        <v>N</v>
      </c>
      <c r="AQ88" s="3249" t="s">
        <v>3373</v>
      </c>
      <c r="AR88" s="3094" t="s">
        <v>3464</v>
      </c>
      <c r="AS88" s="32"/>
      <c r="AT88" s="34" t="s">
        <v>3494</v>
      </c>
      <c r="AU88" s="171"/>
      <c r="AV88" s="3161"/>
      <c r="AW88" s="220" t="str">
        <f t="shared" si="53"/>
        <v>Please complete all cells in row</v>
      </c>
      <c r="AX88" s="3161"/>
      <c r="AY88" s="3125"/>
      <c r="AZ88" s="3125"/>
      <c r="BA88" s="3125"/>
      <c r="BB88" s="3125"/>
      <c r="BC88" s="3125"/>
      <c r="BD88" s="3125"/>
      <c r="BE88" s="3125"/>
      <c r="BF88" s="221">
        <f t="shared" si="54"/>
        <v>0</v>
      </c>
      <c r="BG88" s="221">
        <f t="shared" si="55"/>
        <v>1</v>
      </c>
      <c r="BH88" s="221">
        <f t="shared" si="56"/>
        <v>0</v>
      </c>
      <c r="BI88" s="221">
        <f t="shared" si="57"/>
        <v>0</v>
      </c>
      <c r="BJ88" s="221">
        <f t="shared" si="58"/>
        <v>0</v>
      </c>
      <c r="BK88" s="221">
        <f t="shared" si="59"/>
        <v>0</v>
      </c>
      <c r="BL88" s="221">
        <f t="shared" si="60"/>
        <v>0</v>
      </c>
      <c r="BM88" s="207"/>
      <c r="BN88" s="207"/>
      <c r="BO88" s="207"/>
      <c r="BP88" s="207"/>
      <c r="BQ88" s="207"/>
      <c r="BR88" s="207"/>
      <c r="BS88" s="221">
        <f t="shared" si="61"/>
        <v>0</v>
      </c>
      <c r="BT88" s="207"/>
      <c r="BU88" s="207"/>
      <c r="BV88" s="221">
        <f t="shared" si="62"/>
        <v>1</v>
      </c>
      <c r="BW88" s="221">
        <f t="shared" si="63"/>
        <v>1</v>
      </c>
      <c r="BX88" s="221">
        <f t="shared" si="64"/>
        <v>0</v>
      </c>
      <c r="BY88" s="221">
        <f t="shared" si="65"/>
        <v>0</v>
      </c>
      <c r="BZ88" s="221">
        <f xml:space="preserve"> IF( ISNUMBER(#REF! ), 0, 1 )</f>
        <v>1</v>
      </c>
      <c r="CA88" s="221">
        <f t="shared" si="66"/>
        <v>1</v>
      </c>
      <c r="CB88" s="3161"/>
      <c r="CC88" s="3125"/>
      <c r="CD88" s="3125"/>
      <c r="CE88" s="3169"/>
      <c r="CF88" s="3169"/>
      <c r="CG88" s="3169"/>
    </row>
    <row r="89" spans="1:85" s="2268" customFormat="1" ht="15.75" customHeight="1">
      <c r="A89" s="3169"/>
      <c r="B89" s="2799" t="s">
        <v>3490</v>
      </c>
      <c r="C89" s="2800" t="s">
        <v>3408</v>
      </c>
      <c r="D89" s="2822" t="s">
        <v>3368</v>
      </c>
      <c r="E89" s="2823" t="s">
        <v>3253</v>
      </c>
      <c r="F89" s="2800">
        <v>29371</v>
      </c>
      <c r="G89" s="2800" t="s">
        <v>3428</v>
      </c>
      <c r="H89" s="2823" t="s">
        <v>3370</v>
      </c>
      <c r="I89" s="2823" t="s">
        <v>1262</v>
      </c>
      <c r="J89" s="2823" t="s">
        <v>3371</v>
      </c>
      <c r="K89" s="2800"/>
      <c r="L89" s="2800" t="s">
        <v>3257</v>
      </c>
      <c r="M89" s="3243">
        <v>-10</v>
      </c>
      <c r="N89" s="3244">
        <v>42460</v>
      </c>
      <c r="O89" s="2802"/>
      <c r="P89" s="3244">
        <v>46112</v>
      </c>
      <c r="Q89" s="3245">
        <v>1</v>
      </c>
      <c r="R89" s="3093">
        <v>-10</v>
      </c>
      <c r="S89" s="3093">
        <v>-10</v>
      </c>
      <c r="T89" s="3093">
        <v>-10</v>
      </c>
      <c r="U89" s="3217">
        <f t="shared" si="41"/>
        <v>-10</v>
      </c>
      <c r="V89" s="2824">
        <f t="shared" si="42"/>
        <v>3.8100775193798508E-2</v>
      </c>
      <c r="W89" s="2824">
        <f t="shared" si="43"/>
        <v>4.4171539961013639E-2</v>
      </c>
      <c r="X89" s="3246" t="s">
        <v>3372</v>
      </c>
      <c r="Y89" s="3250">
        <v>4.4554000000000003E-2</v>
      </c>
      <c r="Z89" s="3250">
        <v>2.6766000000000002E-2</v>
      </c>
      <c r="AA89" s="3248">
        <v>7.1320000000000008E-2</v>
      </c>
      <c r="AB89" s="3223">
        <f t="shared" si="44"/>
        <v>-0.71320000000000006</v>
      </c>
      <c r="AC89" s="3223">
        <f t="shared" si="67"/>
        <v>-0.38100775193798508</v>
      </c>
      <c r="AD89" s="2804"/>
      <c r="AE89" s="2804"/>
      <c r="AF89" s="3093">
        <v>0</v>
      </c>
      <c r="AG89" s="3093">
        <v>-10</v>
      </c>
      <c r="AH89" s="3093">
        <v>0</v>
      </c>
      <c r="AI89" s="2805" t="str">
        <f t="shared" si="45"/>
        <v>N</v>
      </c>
      <c r="AJ89" s="2805" t="str">
        <f t="shared" si="46"/>
        <v>N</v>
      </c>
      <c r="AK89" s="2805" t="str">
        <f t="shared" si="47"/>
        <v>N</v>
      </c>
      <c r="AL89" s="2805" t="str">
        <f t="shared" si="48"/>
        <v>N</v>
      </c>
      <c r="AM89" s="2805" t="str">
        <f t="shared" si="49"/>
        <v>N</v>
      </c>
      <c r="AN89" s="2805" t="str">
        <f t="shared" si="50"/>
        <v>N</v>
      </c>
      <c r="AO89" s="2805" t="str">
        <f t="shared" si="51"/>
        <v>N</v>
      </c>
      <c r="AP89" s="2805" t="str">
        <f t="shared" si="52"/>
        <v>N</v>
      </c>
      <c r="AQ89" s="3249" t="s">
        <v>3373</v>
      </c>
      <c r="AR89" s="3094" t="s">
        <v>3491</v>
      </c>
      <c r="AS89" s="32"/>
      <c r="AT89" s="34" t="s">
        <v>3495</v>
      </c>
      <c r="AU89" s="171"/>
      <c r="AV89" s="3161"/>
      <c r="AW89" s="220" t="str">
        <f t="shared" si="53"/>
        <v>Please complete all cells in row</v>
      </c>
      <c r="AX89" s="3161"/>
      <c r="AY89" s="3125"/>
      <c r="AZ89" s="3125"/>
      <c r="BA89" s="3125"/>
      <c r="BB89" s="3125"/>
      <c r="BC89" s="3125"/>
      <c r="BD89" s="3125"/>
      <c r="BE89" s="3125"/>
      <c r="BF89" s="221">
        <f t="shared" si="54"/>
        <v>0</v>
      </c>
      <c r="BG89" s="221">
        <f t="shared" si="55"/>
        <v>1</v>
      </c>
      <c r="BH89" s="221">
        <f t="shared" si="56"/>
        <v>0</v>
      </c>
      <c r="BI89" s="221">
        <f t="shared" si="57"/>
        <v>0</v>
      </c>
      <c r="BJ89" s="221">
        <f t="shared" si="58"/>
        <v>0</v>
      </c>
      <c r="BK89" s="221">
        <f t="shared" si="59"/>
        <v>0</v>
      </c>
      <c r="BL89" s="221">
        <f t="shared" si="60"/>
        <v>0</v>
      </c>
      <c r="BM89" s="207"/>
      <c r="BN89" s="207"/>
      <c r="BO89" s="207"/>
      <c r="BP89" s="207"/>
      <c r="BQ89" s="207"/>
      <c r="BR89" s="207"/>
      <c r="BS89" s="221">
        <f t="shared" si="61"/>
        <v>0</v>
      </c>
      <c r="BT89" s="207"/>
      <c r="BU89" s="207"/>
      <c r="BV89" s="221">
        <f t="shared" si="62"/>
        <v>1</v>
      </c>
      <c r="BW89" s="221">
        <f t="shared" si="63"/>
        <v>1</v>
      </c>
      <c r="BX89" s="221">
        <f t="shared" si="64"/>
        <v>0</v>
      </c>
      <c r="BY89" s="221">
        <f t="shared" si="65"/>
        <v>0</v>
      </c>
      <c r="BZ89" s="221">
        <f xml:space="preserve"> IF( ISNUMBER(#REF! ), 0, 1 )</f>
        <v>1</v>
      </c>
      <c r="CA89" s="221">
        <f t="shared" si="66"/>
        <v>1</v>
      </c>
      <c r="CB89" s="3161"/>
      <c r="CC89" s="3125"/>
      <c r="CD89" s="3125"/>
      <c r="CE89" s="3169"/>
      <c r="CF89" s="3169"/>
      <c r="CG89" s="3169"/>
    </row>
    <row r="90" spans="1:85" s="2268" customFormat="1" ht="15.75" customHeight="1">
      <c r="A90" s="3169"/>
      <c r="B90" s="2799" t="s">
        <v>3493</v>
      </c>
      <c r="C90" s="2800" t="s">
        <v>3408</v>
      </c>
      <c r="D90" s="2822" t="s">
        <v>3377</v>
      </c>
      <c r="E90" s="2823" t="s">
        <v>3253</v>
      </c>
      <c r="F90" s="2800">
        <v>29371</v>
      </c>
      <c r="G90" s="2800" t="s">
        <v>3428</v>
      </c>
      <c r="H90" s="2823" t="s">
        <v>3370</v>
      </c>
      <c r="I90" s="2823" t="s">
        <v>1262</v>
      </c>
      <c r="J90" s="2823" t="s">
        <v>3371</v>
      </c>
      <c r="K90" s="2800"/>
      <c r="L90" s="2800" t="s">
        <v>3257</v>
      </c>
      <c r="M90" s="3243">
        <v>10</v>
      </c>
      <c r="N90" s="3244">
        <v>42460</v>
      </c>
      <c r="O90" s="2802"/>
      <c r="P90" s="3244">
        <v>46112</v>
      </c>
      <c r="Q90" s="3245">
        <v>1</v>
      </c>
      <c r="R90" s="3093">
        <v>10</v>
      </c>
      <c r="S90" s="3093">
        <v>15.135</v>
      </c>
      <c r="T90" s="3093">
        <v>15.135</v>
      </c>
      <c r="U90" s="3217">
        <f t="shared" si="41"/>
        <v>15.135</v>
      </c>
      <c r="V90" s="2824">
        <f t="shared" si="42"/>
        <v>9.540000000000104E-3</v>
      </c>
      <c r="W90" s="2824">
        <f t="shared" si="43"/>
        <v>1.5443742690058659E-2</v>
      </c>
      <c r="X90" s="3246"/>
      <c r="Y90" s="3250"/>
      <c r="Z90" s="3250"/>
      <c r="AA90" s="3248">
        <v>4.1845280000000207E-2</v>
      </c>
      <c r="AB90" s="3223">
        <f t="shared" si="44"/>
        <v>0.63332831280000312</v>
      </c>
      <c r="AC90" s="3223">
        <f t="shared" si="67"/>
        <v>0.14438790000000157</v>
      </c>
      <c r="AD90" s="2804"/>
      <c r="AE90" s="2804"/>
      <c r="AF90" s="3093">
        <v>0</v>
      </c>
      <c r="AG90" s="3093">
        <v>15.135</v>
      </c>
      <c r="AH90" s="3093">
        <v>4.4870000000000001</v>
      </c>
      <c r="AI90" s="2805" t="str">
        <f t="shared" si="45"/>
        <v>N</v>
      </c>
      <c r="AJ90" s="2805" t="str">
        <f t="shared" si="46"/>
        <v>N</v>
      </c>
      <c r="AK90" s="2805" t="str">
        <f t="shared" si="47"/>
        <v>N</v>
      </c>
      <c r="AL90" s="2805" t="str">
        <f t="shared" si="48"/>
        <v>N</v>
      </c>
      <c r="AM90" s="2805" t="str">
        <f t="shared" si="49"/>
        <v>N</v>
      </c>
      <c r="AN90" s="2805" t="str">
        <f t="shared" si="50"/>
        <v>N</v>
      </c>
      <c r="AO90" s="2805" t="str">
        <f t="shared" si="51"/>
        <v>N</v>
      </c>
      <c r="AP90" s="2805" t="str">
        <f t="shared" si="52"/>
        <v>N</v>
      </c>
      <c r="AQ90" s="3249" t="s">
        <v>3373</v>
      </c>
      <c r="AR90" s="3094" t="s">
        <v>3464</v>
      </c>
      <c r="AS90" s="32"/>
      <c r="AT90" s="34" t="s">
        <v>3496</v>
      </c>
      <c r="AU90" s="171"/>
      <c r="AV90" s="3161"/>
      <c r="AW90" s="220" t="str">
        <f t="shared" si="53"/>
        <v>Please complete all cells in row</v>
      </c>
      <c r="AX90" s="3161"/>
      <c r="AY90" s="3125"/>
      <c r="AZ90" s="3125"/>
      <c r="BA90" s="3125"/>
      <c r="BB90" s="3125"/>
      <c r="BC90" s="3125"/>
      <c r="BD90" s="3125"/>
      <c r="BE90" s="3125"/>
      <c r="BF90" s="221">
        <f t="shared" si="54"/>
        <v>0</v>
      </c>
      <c r="BG90" s="221">
        <f t="shared" si="55"/>
        <v>1</v>
      </c>
      <c r="BH90" s="221">
        <f t="shared" si="56"/>
        <v>0</v>
      </c>
      <c r="BI90" s="221">
        <f t="shared" si="57"/>
        <v>0</v>
      </c>
      <c r="BJ90" s="221">
        <f t="shared" si="58"/>
        <v>0</v>
      </c>
      <c r="BK90" s="221">
        <f t="shared" si="59"/>
        <v>0</v>
      </c>
      <c r="BL90" s="221">
        <f t="shared" si="60"/>
        <v>0</v>
      </c>
      <c r="BM90" s="207"/>
      <c r="BN90" s="207"/>
      <c r="BO90" s="207"/>
      <c r="BP90" s="207"/>
      <c r="BQ90" s="207"/>
      <c r="BR90" s="207"/>
      <c r="BS90" s="221">
        <f t="shared" si="61"/>
        <v>0</v>
      </c>
      <c r="BT90" s="207"/>
      <c r="BU90" s="207"/>
      <c r="BV90" s="221">
        <f t="shared" si="62"/>
        <v>1</v>
      </c>
      <c r="BW90" s="221">
        <f t="shared" si="63"/>
        <v>1</v>
      </c>
      <c r="BX90" s="221">
        <f t="shared" si="64"/>
        <v>0</v>
      </c>
      <c r="BY90" s="221">
        <f t="shared" si="65"/>
        <v>0</v>
      </c>
      <c r="BZ90" s="221">
        <f xml:space="preserve"> IF( ISNUMBER(#REF! ), 0, 1 )</f>
        <v>1</v>
      </c>
      <c r="CA90" s="221">
        <f t="shared" si="66"/>
        <v>1</v>
      </c>
      <c r="CB90" s="3161"/>
      <c r="CC90" s="3125"/>
      <c r="CD90" s="3125"/>
      <c r="CE90" s="3169"/>
      <c r="CF90" s="3169"/>
      <c r="CG90" s="3169"/>
    </row>
    <row r="91" spans="1:85" s="2268" customFormat="1" ht="15.75" customHeight="1">
      <c r="A91" s="3169"/>
      <c r="B91" s="2799" t="s">
        <v>3497</v>
      </c>
      <c r="C91" s="2800" t="s">
        <v>3408</v>
      </c>
      <c r="D91" s="2822" t="s">
        <v>3368</v>
      </c>
      <c r="E91" s="2823" t="s">
        <v>3253</v>
      </c>
      <c r="F91" s="2800">
        <v>10044</v>
      </c>
      <c r="G91" s="2800" t="s">
        <v>3308</v>
      </c>
      <c r="H91" s="2823" t="s">
        <v>3283</v>
      </c>
      <c r="I91" s="2823" t="s">
        <v>1262</v>
      </c>
      <c r="J91" s="2823" t="s">
        <v>3371</v>
      </c>
      <c r="K91" s="2800"/>
      <c r="L91" s="2800" t="s">
        <v>3257</v>
      </c>
      <c r="M91" s="3243">
        <v>-114.85</v>
      </c>
      <c r="N91" s="3244">
        <v>42727</v>
      </c>
      <c r="O91" s="2802"/>
      <c r="P91" s="3244">
        <v>57809</v>
      </c>
      <c r="Q91" s="3245">
        <v>33.046999999999997</v>
      </c>
      <c r="R91" s="3093">
        <v>-114.85</v>
      </c>
      <c r="S91" s="3093">
        <v>-114.85</v>
      </c>
      <c r="T91" s="3093">
        <v>-114.85</v>
      </c>
      <c r="U91" s="3217">
        <f t="shared" si="41"/>
        <v>-3795.4479499999993</v>
      </c>
      <c r="V91" s="2824">
        <f t="shared" si="42"/>
        <v>4.3972868217054151E-2</v>
      </c>
      <c r="W91" s="2824">
        <f t="shared" si="43"/>
        <v>5.0077972709551721E-2</v>
      </c>
      <c r="X91" s="3246"/>
      <c r="Y91" s="3250"/>
      <c r="Z91" s="3250"/>
      <c r="AA91" s="3248">
        <v>7.7380000000000004E-2</v>
      </c>
      <c r="AB91" s="3223">
        <f t="shared" si="44"/>
        <v>-8.8870930000000001</v>
      </c>
      <c r="AC91" s="3223">
        <f t="shared" si="67"/>
        <v>-5.0502839147286691</v>
      </c>
      <c r="AD91" s="2804"/>
      <c r="AE91" s="2804"/>
      <c r="AF91" s="3093">
        <v>0</v>
      </c>
      <c r="AG91" s="3093">
        <v>-114.85</v>
      </c>
      <c r="AH91" s="3093">
        <v>-28.864999999999998</v>
      </c>
      <c r="AI91" s="2805" t="str">
        <f t="shared" si="45"/>
        <v>N</v>
      </c>
      <c r="AJ91" s="2805" t="str">
        <f t="shared" si="46"/>
        <v>N</v>
      </c>
      <c r="AK91" s="2805" t="str">
        <f t="shared" si="47"/>
        <v>N</v>
      </c>
      <c r="AL91" s="2805" t="str">
        <f t="shared" si="48"/>
        <v>N</v>
      </c>
      <c r="AM91" s="2805" t="str">
        <f t="shared" si="49"/>
        <v>N</v>
      </c>
      <c r="AN91" s="2805" t="str">
        <f t="shared" si="50"/>
        <v>N</v>
      </c>
      <c r="AO91" s="2805" t="str">
        <f t="shared" si="51"/>
        <v>N</v>
      </c>
      <c r="AP91" s="2805" t="str">
        <f t="shared" si="52"/>
        <v>N</v>
      </c>
      <c r="AQ91" s="3249" t="s">
        <v>3373</v>
      </c>
      <c r="AR91" s="3094" t="s">
        <v>3461</v>
      </c>
      <c r="AS91" s="32"/>
      <c r="AT91" s="34" t="s">
        <v>3498</v>
      </c>
      <c r="AU91" s="171"/>
      <c r="AV91" s="3161"/>
      <c r="AW91" s="220" t="str">
        <f t="shared" si="53"/>
        <v>Please complete all cells in row</v>
      </c>
      <c r="AX91" s="3161"/>
      <c r="AY91" s="3125"/>
      <c r="AZ91" s="3125"/>
      <c r="BA91" s="3125"/>
      <c r="BB91" s="3125"/>
      <c r="BC91" s="3125"/>
      <c r="BD91" s="3125"/>
      <c r="BE91" s="3125"/>
      <c r="BF91" s="221">
        <f t="shared" si="54"/>
        <v>0</v>
      </c>
      <c r="BG91" s="221">
        <f t="shared" si="55"/>
        <v>1</v>
      </c>
      <c r="BH91" s="221">
        <f t="shared" si="56"/>
        <v>0</v>
      </c>
      <c r="BI91" s="221">
        <f t="shared" si="57"/>
        <v>0</v>
      </c>
      <c r="BJ91" s="221">
        <f t="shared" si="58"/>
        <v>0</v>
      </c>
      <c r="BK91" s="221">
        <f t="shared" si="59"/>
        <v>0</v>
      </c>
      <c r="BL91" s="221">
        <f t="shared" si="60"/>
        <v>0</v>
      </c>
      <c r="BM91" s="207"/>
      <c r="BN91" s="207"/>
      <c r="BO91" s="207"/>
      <c r="BP91" s="207"/>
      <c r="BQ91" s="207"/>
      <c r="BR91" s="207"/>
      <c r="BS91" s="221">
        <f t="shared" si="61"/>
        <v>0</v>
      </c>
      <c r="BT91" s="207"/>
      <c r="BU91" s="207"/>
      <c r="BV91" s="221">
        <f t="shared" si="62"/>
        <v>1</v>
      </c>
      <c r="BW91" s="221">
        <f t="shared" si="63"/>
        <v>1</v>
      </c>
      <c r="BX91" s="221">
        <f t="shared" si="64"/>
        <v>0</v>
      </c>
      <c r="BY91" s="221">
        <f t="shared" si="65"/>
        <v>0</v>
      </c>
      <c r="BZ91" s="221">
        <f xml:space="preserve"> IF( ISNUMBER(#REF! ), 0, 1 )</f>
        <v>1</v>
      </c>
      <c r="CA91" s="221">
        <f t="shared" si="66"/>
        <v>1</v>
      </c>
      <c r="CB91" s="3161"/>
      <c r="CC91" s="3125"/>
      <c r="CD91" s="3125"/>
      <c r="CE91" s="3169"/>
      <c r="CF91" s="3169"/>
      <c r="CG91" s="3169"/>
    </row>
    <row r="92" spans="1:85" s="2268" customFormat="1" ht="15.75" customHeight="1">
      <c r="A92" s="3169"/>
      <c r="B92" s="2799" t="s">
        <v>3499</v>
      </c>
      <c r="C92" s="2800" t="s">
        <v>3408</v>
      </c>
      <c r="D92" s="2822" t="s">
        <v>3377</v>
      </c>
      <c r="E92" s="2823" t="s">
        <v>3253</v>
      </c>
      <c r="F92" s="2800">
        <v>10044</v>
      </c>
      <c r="G92" s="2800" t="s">
        <v>3308</v>
      </c>
      <c r="H92" s="2823" t="s">
        <v>3283</v>
      </c>
      <c r="I92" s="2823" t="s">
        <v>1262</v>
      </c>
      <c r="J92" s="2823" t="s">
        <v>3371</v>
      </c>
      <c r="K92" s="2800"/>
      <c r="L92" s="2800" t="s">
        <v>3257</v>
      </c>
      <c r="M92" s="3243">
        <v>114.85</v>
      </c>
      <c r="N92" s="3244">
        <v>42727</v>
      </c>
      <c r="O92" s="2802"/>
      <c r="P92" s="3244">
        <v>57809</v>
      </c>
      <c r="Q92" s="3245">
        <v>33.046999999999997</v>
      </c>
      <c r="R92" s="3093">
        <v>114.85</v>
      </c>
      <c r="S92" s="3093">
        <v>169.88900000000001</v>
      </c>
      <c r="T92" s="3093">
        <v>169.88900000000001</v>
      </c>
      <c r="U92" s="3217">
        <f t="shared" si="41"/>
        <v>5614.3217829999994</v>
      </c>
      <c r="V92" s="2824">
        <f t="shared" si="42"/>
        <v>2.750000000000008E-2</v>
      </c>
      <c r="W92" s="2824">
        <f t="shared" si="43"/>
        <v>3.3508771929824599E-2</v>
      </c>
      <c r="X92" s="3246"/>
      <c r="Y92" s="3250"/>
      <c r="Z92" s="3250"/>
      <c r="AA92" s="3248">
        <v>6.03800000000001E-2</v>
      </c>
      <c r="AB92" s="3223">
        <f t="shared" si="44"/>
        <v>10.257897820000018</v>
      </c>
      <c r="AC92" s="3223">
        <f t="shared" si="67"/>
        <v>4.6719475000000141</v>
      </c>
      <c r="AD92" s="2804"/>
      <c r="AE92" s="2804"/>
      <c r="AF92" s="3093">
        <v>0</v>
      </c>
      <c r="AG92" s="3093">
        <v>169.88900000000001</v>
      </c>
      <c r="AH92" s="3093">
        <v>69.284000000000006</v>
      </c>
      <c r="AI92" s="2805" t="str">
        <f t="shared" si="45"/>
        <v>N</v>
      </c>
      <c r="AJ92" s="2805" t="str">
        <f t="shared" si="46"/>
        <v>N</v>
      </c>
      <c r="AK92" s="2805" t="str">
        <f t="shared" si="47"/>
        <v>N</v>
      </c>
      <c r="AL92" s="2805" t="str">
        <f t="shared" si="48"/>
        <v>N</v>
      </c>
      <c r="AM92" s="2805" t="str">
        <f t="shared" si="49"/>
        <v>N</v>
      </c>
      <c r="AN92" s="2805" t="str">
        <f t="shared" si="50"/>
        <v>N</v>
      </c>
      <c r="AO92" s="2805" t="str">
        <f t="shared" si="51"/>
        <v>N</v>
      </c>
      <c r="AP92" s="2805" t="str">
        <f t="shared" si="52"/>
        <v>N</v>
      </c>
      <c r="AQ92" s="3249" t="s">
        <v>3373</v>
      </c>
      <c r="AR92" s="3094" t="s">
        <v>3464</v>
      </c>
      <c r="AS92" s="32"/>
      <c r="AT92" s="34" t="s">
        <v>3500</v>
      </c>
      <c r="AU92" s="171"/>
      <c r="AV92" s="3161"/>
      <c r="AW92" s="220" t="str">
        <f t="shared" si="53"/>
        <v>Please complete all cells in row</v>
      </c>
      <c r="AX92" s="3161"/>
      <c r="AY92" s="3125"/>
      <c r="AZ92" s="3125"/>
      <c r="BA92" s="3125"/>
      <c r="BB92" s="3125"/>
      <c r="BC92" s="3125"/>
      <c r="BD92" s="3125"/>
      <c r="BE92" s="3125"/>
      <c r="BF92" s="221">
        <f t="shared" si="54"/>
        <v>0</v>
      </c>
      <c r="BG92" s="221">
        <f t="shared" si="55"/>
        <v>1</v>
      </c>
      <c r="BH92" s="221">
        <f t="shared" si="56"/>
        <v>0</v>
      </c>
      <c r="BI92" s="221">
        <f t="shared" si="57"/>
        <v>0</v>
      </c>
      <c r="BJ92" s="221">
        <f t="shared" si="58"/>
        <v>0</v>
      </c>
      <c r="BK92" s="221">
        <f t="shared" si="59"/>
        <v>0</v>
      </c>
      <c r="BL92" s="221">
        <f t="shared" si="60"/>
        <v>0</v>
      </c>
      <c r="BM92" s="207"/>
      <c r="BN92" s="207"/>
      <c r="BO92" s="207"/>
      <c r="BP92" s="207"/>
      <c r="BQ92" s="207"/>
      <c r="BR92" s="207"/>
      <c r="BS92" s="221">
        <f t="shared" si="61"/>
        <v>0</v>
      </c>
      <c r="BT92" s="207"/>
      <c r="BU92" s="207"/>
      <c r="BV92" s="221">
        <f t="shared" si="62"/>
        <v>1</v>
      </c>
      <c r="BW92" s="221">
        <f t="shared" si="63"/>
        <v>1</v>
      </c>
      <c r="BX92" s="221">
        <f t="shared" si="64"/>
        <v>0</v>
      </c>
      <c r="BY92" s="221">
        <f t="shared" si="65"/>
        <v>0</v>
      </c>
      <c r="BZ92" s="221">
        <f xml:space="preserve"> IF( ISNUMBER(#REF! ), 0, 1 )</f>
        <v>1</v>
      </c>
      <c r="CA92" s="221">
        <f t="shared" si="66"/>
        <v>1</v>
      </c>
      <c r="CB92" s="3161"/>
      <c r="CC92" s="3125"/>
      <c r="CD92" s="3125"/>
      <c r="CE92" s="3169"/>
      <c r="CF92" s="3169"/>
      <c r="CG92" s="3169"/>
    </row>
    <row r="93" spans="1:85" s="2268" customFormat="1" ht="15.75" customHeight="1">
      <c r="A93" s="3169"/>
      <c r="B93" s="2799" t="s">
        <v>3501</v>
      </c>
      <c r="C93" s="2800" t="s">
        <v>3408</v>
      </c>
      <c r="D93" s="2822" t="s">
        <v>3368</v>
      </c>
      <c r="E93" s="2823" t="s">
        <v>3253</v>
      </c>
      <c r="F93" s="2800">
        <v>29392</v>
      </c>
      <c r="G93" s="2800" t="s">
        <v>3313</v>
      </c>
      <c r="H93" s="2823" t="s">
        <v>3283</v>
      </c>
      <c r="I93" s="2823" t="s">
        <v>1262</v>
      </c>
      <c r="J93" s="2823" t="s">
        <v>3371</v>
      </c>
      <c r="K93" s="2800"/>
      <c r="L93" s="2800" t="s">
        <v>3257</v>
      </c>
      <c r="M93" s="3243">
        <v>-200</v>
      </c>
      <c r="N93" s="3244">
        <v>42759</v>
      </c>
      <c r="O93" s="2802"/>
      <c r="P93" s="3244">
        <v>47556</v>
      </c>
      <c r="Q93" s="3245">
        <v>4.9560000000000004</v>
      </c>
      <c r="R93" s="3093">
        <v>-200</v>
      </c>
      <c r="S93" s="3093">
        <v>-200</v>
      </c>
      <c r="T93" s="3093">
        <v>-200</v>
      </c>
      <c r="U93" s="3217">
        <f t="shared" si="41"/>
        <v>-991.2</v>
      </c>
      <c r="V93" s="2824">
        <f t="shared" si="42"/>
        <v>-2.1666666666666612E-2</v>
      </c>
      <c r="W93" s="2824">
        <f t="shared" si="43"/>
        <v>-1.5945419103313818E-2</v>
      </c>
      <c r="X93" s="3246"/>
      <c r="Y93" s="3250"/>
      <c r="Z93" s="3250"/>
      <c r="AA93" s="3248">
        <v>9.6399999999999993E-3</v>
      </c>
      <c r="AB93" s="3223">
        <f t="shared" si="44"/>
        <v>-1.9279999999999999</v>
      </c>
      <c r="AC93" s="3223">
        <f t="shared" si="67"/>
        <v>4.3333333333333224</v>
      </c>
      <c r="AD93" s="2804"/>
      <c r="AE93" s="2804"/>
      <c r="AF93" s="3093">
        <v>0</v>
      </c>
      <c r="AG93" s="3093">
        <v>-200</v>
      </c>
      <c r="AH93" s="3093">
        <v>0</v>
      </c>
      <c r="AI93" s="2805" t="str">
        <f t="shared" si="45"/>
        <v>N</v>
      </c>
      <c r="AJ93" s="2805" t="str">
        <f t="shared" si="46"/>
        <v>N</v>
      </c>
      <c r="AK93" s="2805" t="str">
        <f t="shared" si="47"/>
        <v>N</v>
      </c>
      <c r="AL93" s="2805" t="str">
        <f t="shared" si="48"/>
        <v>N</v>
      </c>
      <c r="AM93" s="2805" t="str">
        <f t="shared" si="49"/>
        <v>N</v>
      </c>
      <c r="AN93" s="2805" t="str">
        <f t="shared" si="50"/>
        <v>N</v>
      </c>
      <c r="AO93" s="2805" t="str">
        <f t="shared" si="51"/>
        <v>N</v>
      </c>
      <c r="AP93" s="2805" t="str">
        <f t="shared" si="52"/>
        <v>N</v>
      </c>
      <c r="AQ93" s="3249" t="s">
        <v>3373</v>
      </c>
      <c r="AR93" s="3094"/>
      <c r="AS93" s="32"/>
      <c r="AT93" s="34" t="s">
        <v>3502</v>
      </c>
      <c r="AU93" s="171"/>
      <c r="AV93" s="3161"/>
      <c r="AW93" s="220" t="str">
        <f t="shared" si="53"/>
        <v>Please complete all cells in row</v>
      </c>
      <c r="AX93" s="3161"/>
      <c r="AY93" s="3125"/>
      <c r="AZ93" s="3125"/>
      <c r="BA93" s="3125"/>
      <c r="BB93" s="3125"/>
      <c r="BC93" s="3125"/>
      <c r="BD93" s="3125"/>
      <c r="BE93" s="3125"/>
      <c r="BF93" s="221">
        <f t="shared" si="54"/>
        <v>0</v>
      </c>
      <c r="BG93" s="221">
        <f t="shared" si="55"/>
        <v>1</v>
      </c>
      <c r="BH93" s="221">
        <f t="shared" si="56"/>
        <v>0</v>
      </c>
      <c r="BI93" s="221">
        <f t="shared" si="57"/>
        <v>0</v>
      </c>
      <c r="BJ93" s="221">
        <f t="shared" si="58"/>
        <v>0</v>
      </c>
      <c r="BK93" s="221">
        <f t="shared" si="59"/>
        <v>0</v>
      </c>
      <c r="BL93" s="221">
        <f t="shared" si="60"/>
        <v>0</v>
      </c>
      <c r="BM93" s="207"/>
      <c r="BN93" s="207"/>
      <c r="BO93" s="207"/>
      <c r="BP93" s="207"/>
      <c r="BQ93" s="207"/>
      <c r="BR93" s="207"/>
      <c r="BS93" s="221">
        <f t="shared" si="61"/>
        <v>0</v>
      </c>
      <c r="BT93" s="207"/>
      <c r="BU93" s="207"/>
      <c r="BV93" s="221">
        <f t="shared" si="62"/>
        <v>1</v>
      </c>
      <c r="BW93" s="221">
        <f t="shared" si="63"/>
        <v>1</v>
      </c>
      <c r="BX93" s="221">
        <f t="shared" si="64"/>
        <v>0</v>
      </c>
      <c r="BY93" s="221">
        <f t="shared" si="65"/>
        <v>0</v>
      </c>
      <c r="BZ93" s="221">
        <f xml:space="preserve"> IF( ISNUMBER(#REF! ), 0, 1 )</f>
        <v>1</v>
      </c>
      <c r="CA93" s="221">
        <f t="shared" si="66"/>
        <v>1</v>
      </c>
      <c r="CB93" s="3161"/>
      <c r="CC93" s="3125"/>
      <c r="CD93" s="3125"/>
      <c r="CE93" s="3169"/>
      <c r="CF93" s="3169"/>
      <c r="CG93" s="3169"/>
    </row>
    <row r="94" spans="1:85" s="2268" customFormat="1" ht="15.75" customHeight="1">
      <c r="A94" s="3169"/>
      <c r="B94" s="2799" t="s">
        <v>3503</v>
      </c>
      <c r="C94" s="2800" t="s">
        <v>3408</v>
      </c>
      <c r="D94" s="2822" t="s">
        <v>3377</v>
      </c>
      <c r="E94" s="2823" t="s">
        <v>3253</v>
      </c>
      <c r="F94" s="2800">
        <v>29392</v>
      </c>
      <c r="G94" s="2800" t="s">
        <v>3313</v>
      </c>
      <c r="H94" s="2823" t="s">
        <v>3283</v>
      </c>
      <c r="I94" s="2823" t="s">
        <v>1262</v>
      </c>
      <c r="J94" s="2823" t="s">
        <v>3371</v>
      </c>
      <c r="K94" s="2800"/>
      <c r="L94" s="2800" t="s">
        <v>3257</v>
      </c>
      <c r="M94" s="3243">
        <v>200</v>
      </c>
      <c r="N94" s="3244">
        <v>42759</v>
      </c>
      <c r="O94" s="2802"/>
      <c r="P94" s="3244">
        <v>47556</v>
      </c>
      <c r="Q94" s="3245">
        <v>4.9560000000000004</v>
      </c>
      <c r="R94" s="3093">
        <v>200</v>
      </c>
      <c r="S94" s="3093">
        <v>200</v>
      </c>
      <c r="T94" s="3093">
        <v>200</v>
      </c>
      <c r="U94" s="3217">
        <f t="shared" si="41"/>
        <v>991.2</v>
      </c>
      <c r="V94" s="2824">
        <f t="shared" si="42"/>
        <v>1.4844961240310095E-2</v>
      </c>
      <c r="W94" s="2824">
        <f t="shared" si="43"/>
        <v>2.0779727095516565E-2</v>
      </c>
      <c r="X94" s="3246" t="s">
        <v>3372</v>
      </c>
      <c r="Y94" s="3250">
        <v>4.4554000000000003E-2</v>
      </c>
      <c r="Z94" s="3250">
        <v>2.7660000000000002E-3</v>
      </c>
      <c r="AA94" s="3248">
        <v>4.7320000000000001E-2</v>
      </c>
      <c r="AB94" s="3223">
        <f t="shared" si="44"/>
        <v>9.4640000000000004</v>
      </c>
      <c r="AC94" s="3223">
        <f t="shared" si="67"/>
        <v>2.968992248062019</v>
      </c>
      <c r="AD94" s="2804"/>
      <c r="AE94" s="2804"/>
      <c r="AF94" s="3093">
        <v>0</v>
      </c>
      <c r="AG94" s="3093">
        <v>200</v>
      </c>
      <c r="AH94" s="3093">
        <v>26.091000000000001</v>
      </c>
      <c r="AI94" s="2805" t="str">
        <f t="shared" si="45"/>
        <v>N</v>
      </c>
      <c r="AJ94" s="2805" t="str">
        <f t="shared" si="46"/>
        <v>N</v>
      </c>
      <c r="AK94" s="2805" t="str">
        <f t="shared" si="47"/>
        <v>N</v>
      </c>
      <c r="AL94" s="2805" t="str">
        <f t="shared" si="48"/>
        <v>N</v>
      </c>
      <c r="AM94" s="2805" t="str">
        <f t="shared" si="49"/>
        <v>N</v>
      </c>
      <c r="AN94" s="2805" t="str">
        <f t="shared" si="50"/>
        <v>N</v>
      </c>
      <c r="AO94" s="2805" t="str">
        <f t="shared" si="51"/>
        <v>N</v>
      </c>
      <c r="AP94" s="2805" t="str">
        <f t="shared" si="52"/>
        <v>N</v>
      </c>
      <c r="AQ94" s="3249" t="s">
        <v>3373</v>
      </c>
      <c r="AR94" s="3094" t="s">
        <v>3399</v>
      </c>
      <c r="AS94" s="32"/>
      <c r="AT94" s="34" t="s">
        <v>3504</v>
      </c>
      <c r="AU94" s="171"/>
      <c r="AV94" s="3161"/>
      <c r="AW94" s="220" t="str">
        <f t="shared" si="53"/>
        <v>Please complete all cells in row</v>
      </c>
      <c r="AX94" s="3161"/>
      <c r="AY94" s="3125"/>
      <c r="AZ94" s="3125"/>
      <c r="BA94" s="3125"/>
      <c r="BB94" s="3125"/>
      <c r="BC94" s="3125"/>
      <c r="BD94" s="3125"/>
      <c r="BE94" s="3125"/>
      <c r="BF94" s="221">
        <f t="shared" si="54"/>
        <v>0</v>
      </c>
      <c r="BG94" s="221">
        <f t="shared" si="55"/>
        <v>1</v>
      </c>
      <c r="BH94" s="221">
        <f t="shared" si="56"/>
        <v>0</v>
      </c>
      <c r="BI94" s="221">
        <f t="shared" si="57"/>
        <v>0</v>
      </c>
      <c r="BJ94" s="221">
        <f t="shared" si="58"/>
        <v>0</v>
      </c>
      <c r="BK94" s="221">
        <f t="shared" si="59"/>
        <v>0</v>
      </c>
      <c r="BL94" s="221">
        <f t="shared" si="60"/>
        <v>0</v>
      </c>
      <c r="BM94" s="207"/>
      <c r="BN94" s="207"/>
      <c r="BO94" s="207"/>
      <c r="BP94" s="207"/>
      <c r="BQ94" s="207"/>
      <c r="BR94" s="207"/>
      <c r="BS94" s="221">
        <f t="shared" si="61"/>
        <v>0</v>
      </c>
      <c r="BT94" s="207"/>
      <c r="BU94" s="207"/>
      <c r="BV94" s="221">
        <f t="shared" si="62"/>
        <v>1</v>
      </c>
      <c r="BW94" s="221">
        <f t="shared" si="63"/>
        <v>1</v>
      </c>
      <c r="BX94" s="221">
        <f t="shared" si="64"/>
        <v>0</v>
      </c>
      <c r="BY94" s="221">
        <f t="shared" si="65"/>
        <v>0</v>
      </c>
      <c r="BZ94" s="221">
        <f xml:space="preserve"> IF( ISNUMBER(#REF! ), 0, 1 )</f>
        <v>1</v>
      </c>
      <c r="CA94" s="221">
        <f t="shared" si="66"/>
        <v>1</v>
      </c>
      <c r="CB94" s="3161"/>
      <c r="CC94" s="3125"/>
      <c r="CD94" s="3125"/>
      <c r="CE94" s="3169"/>
      <c r="CF94" s="3169"/>
      <c r="CG94" s="3169"/>
    </row>
    <row r="95" spans="1:85" s="2268" customFormat="1" ht="15.75" customHeight="1">
      <c r="A95" s="3169"/>
      <c r="B95" s="2799" t="s">
        <v>3505</v>
      </c>
      <c r="C95" s="2800" t="s">
        <v>3408</v>
      </c>
      <c r="D95" s="2822" t="s">
        <v>3368</v>
      </c>
      <c r="E95" s="2823" t="s">
        <v>3253</v>
      </c>
      <c r="F95" s="2800">
        <v>29393</v>
      </c>
      <c r="G95" s="2800" t="s">
        <v>3334</v>
      </c>
      <c r="H95" s="2823" t="s">
        <v>3283</v>
      </c>
      <c r="I95" s="2823" t="s">
        <v>3283</v>
      </c>
      <c r="J95" s="2823" t="s">
        <v>3371</v>
      </c>
      <c r="K95" s="2800"/>
      <c r="L95" s="2800" t="s">
        <v>3257</v>
      </c>
      <c r="M95" s="3243">
        <v>-100</v>
      </c>
      <c r="N95" s="3244">
        <v>42759</v>
      </c>
      <c r="O95" s="2802"/>
      <c r="P95" s="3244">
        <v>47556</v>
      </c>
      <c r="Q95" s="3245">
        <v>4.9560000000000004</v>
      </c>
      <c r="R95" s="3093">
        <v>-100</v>
      </c>
      <c r="S95" s="3093">
        <v>-100</v>
      </c>
      <c r="T95" s="3093">
        <v>-100</v>
      </c>
      <c r="U95" s="3217">
        <f t="shared" si="41"/>
        <v>-495.6</v>
      </c>
      <c r="V95" s="2824">
        <f t="shared" si="42"/>
        <v>-2.0939922480620266E-2</v>
      </c>
      <c r="W95" s="2824">
        <f t="shared" si="43"/>
        <v>-1.5214424951267125E-2</v>
      </c>
      <c r="X95" s="3246"/>
      <c r="Y95" s="3250"/>
      <c r="Z95" s="3250"/>
      <c r="AA95" s="3248">
        <v>1.039E-2</v>
      </c>
      <c r="AB95" s="3223">
        <f t="shared" si="44"/>
        <v>-1.0389999999999999</v>
      </c>
      <c r="AC95" s="3223">
        <f t="shared" si="67"/>
        <v>-1.0389999999999999</v>
      </c>
      <c r="AD95" s="2804"/>
      <c r="AE95" s="2804"/>
      <c r="AF95" s="3093">
        <v>0</v>
      </c>
      <c r="AG95" s="3093">
        <v>-100</v>
      </c>
      <c r="AH95" s="3093">
        <v>0</v>
      </c>
      <c r="AI95" s="2805" t="str">
        <f t="shared" si="45"/>
        <v>N</v>
      </c>
      <c r="AJ95" s="2805" t="str">
        <f t="shared" si="46"/>
        <v>N</v>
      </c>
      <c r="AK95" s="2805" t="str">
        <f t="shared" si="47"/>
        <v>N</v>
      </c>
      <c r="AL95" s="2805" t="str">
        <f t="shared" si="48"/>
        <v>N</v>
      </c>
      <c r="AM95" s="2805" t="str">
        <f t="shared" si="49"/>
        <v>N</v>
      </c>
      <c r="AN95" s="2805" t="str">
        <f t="shared" si="50"/>
        <v>N</v>
      </c>
      <c r="AO95" s="2805" t="str">
        <f t="shared" si="51"/>
        <v>N</v>
      </c>
      <c r="AP95" s="2805" t="str">
        <f t="shared" si="52"/>
        <v>N</v>
      </c>
      <c r="AQ95" s="3249" t="s">
        <v>3373</v>
      </c>
      <c r="AR95" s="3094"/>
      <c r="AS95" s="32"/>
      <c r="AT95" s="34" t="s">
        <v>3506</v>
      </c>
      <c r="AU95" s="171"/>
      <c r="AV95" s="3161"/>
      <c r="AW95" s="220" t="str">
        <f t="shared" si="53"/>
        <v>Please complete all cells in row</v>
      </c>
      <c r="AX95" s="3161"/>
      <c r="AY95" s="3125"/>
      <c r="AZ95" s="3125"/>
      <c r="BA95" s="3125"/>
      <c r="BB95" s="3125"/>
      <c r="BC95" s="3125"/>
      <c r="BD95" s="3125"/>
      <c r="BE95" s="3125"/>
      <c r="BF95" s="221">
        <f t="shared" si="54"/>
        <v>0</v>
      </c>
      <c r="BG95" s="221">
        <f t="shared" si="55"/>
        <v>1</v>
      </c>
      <c r="BH95" s="221">
        <f t="shared" si="56"/>
        <v>0</v>
      </c>
      <c r="BI95" s="221">
        <f t="shared" si="57"/>
        <v>0</v>
      </c>
      <c r="BJ95" s="221">
        <f t="shared" si="58"/>
        <v>0</v>
      </c>
      <c r="BK95" s="221">
        <f t="shared" si="59"/>
        <v>0</v>
      </c>
      <c r="BL95" s="221">
        <f t="shared" si="60"/>
        <v>0</v>
      </c>
      <c r="BM95" s="207"/>
      <c r="BN95" s="207"/>
      <c r="BO95" s="207"/>
      <c r="BP95" s="207"/>
      <c r="BQ95" s="207"/>
      <c r="BR95" s="207"/>
      <c r="BS95" s="221">
        <f t="shared" si="61"/>
        <v>0</v>
      </c>
      <c r="BT95" s="207"/>
      <c r="BU95" s="207"/>
      <c r="BV95" s="221">
        <f t="shared" si="62"/>
        <v>1</v>
      </c>
      <c r="BW95" s="221">
        <f t="shared" si="63"/>
        <v>1</v>
      </c>
      <c r="BX95" s="221">
        <f t="shared" si="64"/>
        <v>0</v>
      </c>
      <c r="BY95" s="221">
        <f t="shared" si="65"/>
        <v>0</v>
      </c>
      <c r="BZ95" s="221">
        <f xml:space="preserve"> IF( ISNUMBER(#REF! ), 0, 1 )</f>
        <v>1</v>
      </c>
      <c r="CA95" s="221">
        <f t="shared" si="66"/>
        <v>1</v>
      </c>
      <c r="CB95" s="3161"/>
      <c r="CC95" s="3125"/>
      <c r="CD95" s="3125"/>
      <c r="CE95" s="3169"/>
      <c r="CF95" s="3169"/>
      <c r="CG95" s="3169"/>
    </row>
    <row r="96" spans="1:85" s="2268" customFormat="1" ht="15.75" customHeight="1">
      <c r="A96" s="3169"/>
      <c r="B96" s="2799" t="s">
        <v>3507</v>
      </c>
      <c r="C96" s="2800" t="s">
        <v>3408</v>
      </c>
      <c r="D96" s="2822" t="s">
        <v>3377</v>
      </c>
      <c r="E96" s="2823" t="s">
        <v>3253</v>
      </c>
      <c r="F96" s="2800">
        <v>29393</v>
      </c>
      <c r="G96" s="2800" t="s">
        <v>3334</v>
      </c>
      <c r="H96" s="2823" t="s">
        <v>3283</v>
      </c>
      <c r="I96" s="2823" t="s">
        <v>3283</v>
      </c>
      <c r="J96" s="2823" t="s">
        <v>3371</v>
      </c>
      <c r="K96" s="2800"/>
      <c r="L96" s="2800" t="s">
        <v>3257</v>
      </c>
      <c r="M96" s="3243">
        <v>100</v>
      </c>
      <c r="N96" s="3244">
        <v>42759</v>
      </c>
      <c r="O96" s="2802"/>
      <c r="P96" s="3244">
        <v>47556</v>
      </c>
      <c r="Q96" s="3245">
        <v>4.9560000000000004</v>
      </c>
      <c r="R96" s="3093">
        <v>100</v>
      </c>
      <c r="S96" s="3093">
        <v>100</v>
      </c>
      <c r="T96" s="3093">
        <v>100</v>
      </c>
      <c r="U96" s="3217">
        <f t="shared" si="41"/>
        <v>495.6</v>
      </c>
      <c r="V96" s="2824">
        <f t="shared" si="42"/>
        <v>1.4844961240310095E-2</v>
      </c>
      <c r="W96" s="2824">
        <f t="shared" si="43"/>
        <v>2.0779727095516565E-2</v>
      </c>
      <c r="X96" s="3246" t="s">
        <v>3372</v>
      </c>
      <c r="Y96" s="3250">
        <v>4.4554000000000003E-2</v>
      </c>
      <c r="Z96" s="3250">
        <v>2.7660000000000002E-3</v>
      </c>
      <c r="AA96" s="3248">
        <v>4.7320000000000001E-2</v>
      </c>
      <c r="AB96" s="3223">
        <f t="shared" si="44"/>
        <v>4.7320000000000002</v>
      </c>
      <c r="AC96" s="3223">
        <f t="shared" si="67"/>
        <v>4.7320000000000002</v>
      </c>
      <c r="AD96" s="2804"/>
      <c r="AE96" s="2804"/>
      <c r="AF96" s="3093">
        <v>0</v>
      </c>
      <c r="AG96" s="3093">
        <v>100</v>
      </c>
      <c r="AH96" s="3093">
        <v>12.835000000000001</v>
      </c>
      <c r="AI96" s="2805" t="str">
        <f t="shared" si="45"/>
        <v>N</v>
      </c>
      <c r="AJ96" s="2805" t="str">
        <f t="shared" si="46"/>
        <v>N</v>
      </c>
      <c r="AK96" s="2805" t="str">
        <f t="shared" si="47"/>
        <v>N</v>
      </c>
      <c r="AL96" s="2805" t="str">
        <f t="shared" si="48"/>
        <v>N</v>
      </c>
      <c r="AM96" s="2805" t="str">
        <f t="shared" si="49"/>
        <v>N</v>
      </c>
      <c r="AN96" s="2805" t="str">
        <f t="shared" si="50"/>
        <v>N</v>
      </c>
      <c r="AO96" s="2805" t="str">
        <f t="shared" si="51"/>
        <v>N</v>
      </c>
      <c r="AP96" s="2805" t="str">
        <f t="shared" si="52"/>
        <v>N</v>
      </c>
      <c r="AQ96" s="3249" t="s">
        <v>3373</v>
      </c>
      <c r="AR96" s="3094" t="s">
        <v>3399</v>
      </c>
      <c r="AS96" s="32"/>
      <c r="AT96" s="34" t="s">
        <v>3508</v>
      </c>
      <c r="AU96" s="171"/>
      <c r="AV96" s="3161"/>
      <c r="AW96" s="220" t="str">
        <f t="shared" si="53"/>
        <v>Please complete all cells in row</v>
      </c>
      <c r="AX96" s="3161"/>
      <c r="AY96" s="3125"/>
      <c r="AZ96" s="3125"/>
      <c r="BA96" s="3125"/>
      <c r="BB96" s="3125"/>
      <c r="BC96" s="3125"/>
      <c r="BD96" s="3125"/>
      <c r="BE96" s="3125"/>
      <c r="BF96" s="221">
        <f t="shared" si="54"/>
        <v>0</v>
      </c>
      <c r="BG96" s="221">
        <f t="shared" si="55"/>
        <v>1</v>
      </c>
      <c r="BH96" s="221">
        <f t="shared" si="56"/>
        <v>0</v>
      </c>
      <c r="BI96" s="221">
        <f t="shared" si="57"/>
        <v>0</v>
      </c>
      <c r="BJ96" s="221">
        <f t="shared" si="58"/>
        <v>0</v>
      </c>
      <c r="BK96" s="221">
        <f t="shared" si="59"/>
        <v>0</v>
      </c>
      <c r="BL96" s="221">
        <f t="shared" si="60"/>
        <v>0</v>
      </c>
      <c r="BM96" s="207"/>
      <c r="BN96" s="207"/>
      <c r="BO96" s="207"/>
      <c r="BP96" s="207"/>
      <c r="BQ96" s="207"/>
      <c r="BR96" s="207"/>
      <c r="BS96" s="221">
        <f t="shared" si="61"/>
        <v>0</v>
      </c>
      <c r="BT96" s="207"/>
      <c r="BU96" s="207"/>
      <c r="BV96" s="221">
        <f t="shared" si="62"/>
        <v>1</v>
      </c>
      <c r="BW96" s="221">
        <f t="shared" si="63"/>
        <v>1</v>
      </c>
      <c r="BX96" s="221">
        <f t="shared" si="64"/>
        <v>0</v>
      </c>
      <c r="BY96" s="221">
        <f t="shared" si="65"/>
        <v>0</v>
      </c>
      <c r="BZ96" s="221">
        <f xml:space="preserve"> IF( ISNUMBER(#REF! ), 0, 1 )</f>
        <v>1</v>
      </c>
      <c r="CA96" s="221">
        <f t="shared" si="66"/>
        <v>1</v>
      </c>
      <c r="CB96" s="3161"/>
      <c r="CC96" s="3125"/>
      <c r="CD96" s="3125"/>
      <c r="CE96" s="3169"/>
      <c r="CF96" s="3169"/>
      <c r="CG96" s="3169"/>
    </row>
    <row r="97" spans="1:85" s="2268" customFormat="1" ht="15.75" customHeight="1">
      <c r="A97" s="3169"/>
      <c r="B97" s="2799" t="s">
        <v>3509</v>
      </c>
      <c r="C97" s="2800" t="s">
        <v>3408</v>
      </c>
      <c r="D97" s="2822" t="s">
        <v>3368</v>
      </c>
      <c r="E97" s="2823" t="s">
        <v>3253</v>
      </c>
      <c r="F97" s="2800">
        <v>29393</v>
      </c>
      <c r="G97" s="2800" t="s">
        <v>3313</v>
      </c>
      <c r="H97" s="2823" t="s">
        <v>3283</v>
      </c>
      <c r="I97" s="2823" t="s">
        <v>1262</v>
      </c>
      <c r="J97" s="2823" t="s">
        <v>3371</v>
      </c>
      <c r="K97" s="2800"/>
      <c r="L97" s="2800" t="s">
        <v>3257</v>
      </c>
      <c r="M97" s="3243">
        <v>-50</v>
      </c>
      <c r="N97" s="3244">
        <v>42759</v>
      </c>
      <c r="O97" s="2802"/>
      <c r="P97" s="3244">
        <v>47556</v>
      </c>
      <c r="Q97" s="3245">
        <v>4.9560000000000004</v>
      </c>
      <c r="R97" s="3093">
        <v>-50</v>
      </c>
      <c r="S97" s="3093">
        <v>-50</v>
      </c>
      <c r="T97" s="3093">
        <v>-50</v>
      </c>
      <c r="U97" s="3217">
        <f t="shared" si="41"/>
        <v>-247.8</v>
      </c>
      <c r="V97" s="2824">
        <f t="shared" si="42"/>
        <v>-2.0939922480620266E-2</v>
      </c>
      <c r="W97" s="2824">
        <f t="shared" si="43"/>
        <v>-1.5214424951267125E-2</v>
      </c>
      <c r="X97" s="3246"/>
      <c r="Y97" s="3250"/>
      <c r="Z97" s="3250"/>
      <c r="AA97" s="3248">
        <v>1.039E-2</v>
      </c>
      <c r="AB97" s="3223">
        <f t="shared" si="44"/>
        <v>-0.51949999999999996</v>
      </c>
      <c r="AC97" s="3223">
        <f t="shared" si="67"/>
        <v>1.0469961240310133</v>
      </c>
      <c r="AD97" s="2804"/>
      <c r="AE97" s="2804"/>
      <c r="AF97" s="3093">
        <v>0</v>
      </c>
      <c r="AG97" s="3093">
        <v>-50</v>
      </c>
      <c r="AH97" s="3093">
        <v>0</v>
      </c>
      <c r="AI97" s="2805" t="str">
        <f t="shared" si="45"/>
        <v>N</v>
      </c>
      <c r="AJ97" s="2805" t="str">
        <f t="shared" si="46"/>
        <v>N</v>
      </c>
      <c r="AK97" s="2805" t="str">
        <f t="shared" si="47"/>
        <v>N</v>
      </c>
      <c r="AL97" s="2805" t="str">
        <f t="shared" si="48"/>
        <v>N</v>
      </c>
      <c r="AM97" s="2805" t="str">
        <f t="shared" si="49"/>
        <v>N</v>
      </c>
      <c r="AN97" s="2805" t="str">
        <f t="shared" si="50"/>
        <v>N</v>
      </c>
      <c r="AO97" s="2805" t="str">
        <f t="shared" si="51"/>
        <v>N</v>
      </c>
      <c r="AP97" s="2805" t="str">
        <f t="shared" si="52"/>
        <v>N</v>
      </c>
      <c r="AQ97" s="3249" t="s">
        <v>3373</v>
      </c>
      <c r="AR97" s="3094"/>
      <c r="AS97" s="32"/>
      <c r="AT97" s="34" t="s">
        <v>3510</v>
      </c>
      <c r="AU97" s="171"/>
      <c r="AV97" s="3161"/>
      <c r="AW97" s="220" t="str">
        <f t="shared" si="53"/>
        <v>Please complete all cells in row</v>
      </c>
      <c r="AX97" s="3161"/>
      <c r="AY97" s="3125"/>
      <c r="AZ97" s="3125"/>
      <c r="BA97" s="3125"/>
      <c r="BB97" s="3125"/>
      <c r="BC97" s="3125"/>
      <c r="BD97" s="3125"/>
      <c r="BE97" s="3125"/>
      <c r="BF97" s="221">
        <f t="shared" si="54"/>
        <v>0</v>
      </c>
      <c r="BG97" s="221">
        <f t="shared" si="55"/>
        <v>1</v>
      </c>
      <c r="BH97" s="221">
        <f t="shared" si="56"/>
        <v>0</v>
      </c>
      <c r="BI97" s="221">
        <f t="shared" si="57"/>
        <v>0</v>
      </c>
      <c r="BJ97" s="221">
        <f t="shared" si="58"/>
        <v>0</v>
      </c>
      <c r="BK97" s="221">
        <f t="shared" si="59"/>
        <v>0</v>
      </c>
      <c r="BL97" s="221">
        <f t="shared" si="60"/>
        <v>0</v>
      </c>
      <c r="BM97" s="207"/>
      <c r="BN97" s="207"/>
      <c r="BO97" s="207"/>
      <c r="BP97" s="207"/>
      <c r="BQ97" s="207"/>
      <c r="BR97" s="207"/>
      <c r="BS97" s="221">
        <f t="shared" si="61"/>
        <v>0</v>
      </c>
      <c r="BT97" s="207"/>
      <c r="BU97" s="207"/>
      <c r="BV97" s="221">
        <f t="shared" si="62"/>
        <v>1</v>
      </c>
      <c r="BW97" s="221">
        <f t="shared" si="63"/>
        <v>1</v>
      </c>
      <c r="BX97" s="221">
        <f t="shared" si="64"/>
        <v>0</v>
      </c>
      <c r="BY97" s="221">
        <f t="shared" si="65"/>
        <v>0</v>
      </c>
      <c r="BZ97" s="221">
        <f xml:space="preserve"> IF( ISNUMBER(#REF! ), 0, 1 )</f>
        <v>1</v>
      </c>
      <c r="CA97" s="221">
        <f t="shared" si="66"/>
        <v>1</v>
      </c>
      <c r="CB97" s="3161"/>
      <c r="CC97" s="3125"/>
      <c r="CD97" s="3125"/>
      <c r="CE97" s="3169"/>
      <c r="CF97" s="3169"/>
      <c r="CG97" s="3169"/>
    </row>
    <row r="98" spans="1:85" s="2268" customFormat="1" ht="15.75" customHeight="1">
      <c r="A98" s="3169"/>
      <c r="B98" s="2799" t="s">
        <v>3511</v>
      </c>
      <c r="C98" s="2800" t="s">
        <v>3408</v>
      </c>
      <c r="D98" s="2822" t="s">
        <v>3377</v>
      </c>
      <c r="E98" s="2823" t="s">
        <v>3253</v>
      </c>
      <c r="F98" s="2800">
        <v>29393</v>
      </c>
      <c r="G98" s="2800" t="s">
        <v>3313</v>
      </c>
      <c r="H98" s="2823" t="s">
        <v>3283</v>
      </c>
      <c r="I98" s="2823" t="s">
        <v>1262</v>
      </c>
      <c r="J98" s="2823" t="s">
        <v>3371</v>
      </c>
      <c r="K98" s="2800"/>
      <c r="L98" s="2800" t="s">
        <v>3257</v>
      </c>
      <c r="M98" s="3243">
        <v>50</v>
      </c>
      <c r="N98" s="3244">
        <v>42759</v>
      </c>
      <c r="O98" s="2802"/>
      <c r="P98" s="3244">
        <v>47556</v>
      </c>
      <c r="Q98" s="3245">
        <v>4.9560000000000004</v>
      </c>
      <c r="R98" s="3093">
        <v>50</v>
      </c>
      <c r="S98" s="3093">
        <v>50</v>
      </c>
      <c r="T98" s="3093">
        <v>50</v>
      </c>
      <c r="U98" s="3217">
        <f t="shared" si="41"/>
        <v>247.8</v>
      </c>
      <c r="V98" s="2824">
        <f t="shared" si="42"/>
        <v>1.4848837209302301E-2</v>
      </c>
      <c r="W98" s="2824">
        <f t="shared" si="43"/>
        <v>2.0783625730994126E-2</v>
      </c>
      <c r="X98" s="3246" t="s">
        <v>3372</v>
      </c>
      <c r="Y98" s="3250">
        <v>4.4554000000000003E-2</v>
      </c>
      <c r="Z98" s="3250">
        <v>2.7699999999999999E-3</v>
      </c>
      <c r="AA98" s="3248">
        <v>4.7324000000000005E-2</v>
      </c>
      <c r="AB98" s="3223">
        <f t="shared" si="44"/>
        <v>2.3662000000000001</v>
      </c>
      <c r="AC98" s="3223">
        <f t="shared" si="67"/>
        <v>0.74244186046511507</v>
      </c>
      <c r="AD98" s="2804"/>
      <c r="AE98" s="2804"/>
      <c r="AF98" s="3093">
        <v>0</v>
      </c>
      <c r="AG98" s="3093">
        <v>50</v>
      </c>
      <c r="AH98" s="3093">
        <v>6.4169999999999998</v>
      </c>
      <c r="AI98" s="2805" t="str">
        <f t="shared" si="45"/>
        <v>N</v>
      </c>
      <c r="AJ98" s="2805" t="str">
        <f t="shared" si="46"/>
        <v>N</v>
      </c>
      <c r="AK98" s="2805" t="str">
        <f t="shared" si="47"/>
        <v>N</v>
      </c>
      <c r="AL98" s="2805" t="str">
        <f t="shared" si="48"/>
        <v>N</v>
      </c>
      <c r="AM98" s="2805" t="str">
        <f t="shared" si="49"/>
        <v>N</v>
      </c>
      <c r="AN98" s="2805" t="str">
        <f t="shared" si="50"/>
        <v>N</v>
      </c>
      <c r="AO98" s="2805" t="str">
        <f t="shared" si="51"/>
        <v>N</v>
      </c>
      <c r="AP98" s="2805" t="str">
        <f t="shared" si="52"/>
        <v>N</v>
      </c>
      <c r="AQ98" s="3249" t="s">
        <v>3373</v>
      </c>
      <c r="AR98" s="3094" t="s">
        <v>3399</v>
      </c>
      <c r="AS98" s="32"/>
      <c r="AT98" s="34" t="s">
        <v>3512</v>
      </c>
      <c r="AU98" s="171"/>
      <c r="AV98" s="3161"/>
      <c r="AW98" s="220" t="str">
        <f t="shared" si="53"/>
        <v>Please complete all cells in row</v>
      </c>
      <c r="AX98" s="3161"/>
      <c r="AY98" s="3125"/>
      <c r="AZ98" s="3125"/>
      <c r="BA98" s="3125"/>
      <c r="BB98" s="3125"/>
      <c r="BC98" s="3125"/>
      <c r="BD98" s="3125"/>
      <c r="BE98" s="3125"/>
      <c r="BF98" s="221">
        <f t="shared" ref="BF98:BF161" si="68" xml:space="preserve"> IF( ISNUMBER(N98 ), 0, 1 )</f>
        <v>0</v>
      </c>
      <c r="BG98" s="221">
        <f t="shared" ref="BG98:BG161" si="69" xml:space="preserve"> IF( ISNUMBER(O98 ), 0, 1 )</f>
        <v>1</v>
      </c>
      <c r="BH98" s="221">
        <f t="shared" ref="BH98:BH161" si="70" xml:space="preserve"> IF( ISNUMBER(P98 ), 0, 1 )</f>
        <v>0</v>
      </c>
      <c r="BI98" s="221">
        <f t="shared" ref="BI98:BI161" si="71" xml:space="preserve"> IF( ISNUMBER(Q98 ), 0, 1 )</f>
        <v>0</v>
      </c>
      <c r="BJ98" s="221">
        <f t="shared" ref="BJ98:BJ161" si="72" xml:space="preserve"> IF( ISNUMBER(R98 ), 0, 1 )</f>
        <v>0</v>
      </c>
      <c r="BK98" s="221">
        <f t="shared" ref="BK98:BK161" si="73" xml:space="preserve"> IF( ISNUMBER(S98 ), 0, 1 )</f>
        <v>0</v>
      </c>
      <c r="BL98" s="221">
        <f t="shared" ref="BL98:BL161" si="74" xml:space="preserve"> IF( ISNUMBER(T98 ), 0, 1 )</f>
        <v>0</v>
      </c>
      <c r="BM98" s="207"/>
      <c r="BN98" s="207"/>
      <c r="BO98" s="207"/>
      <c r="BP98" s="207"/>
      <c r="BQ98" s="207"/>
      <c r="BR98" s="207"/>
      <c r="BS98" s="221">
        <f t="shared" ref="BS98:BS161" si="75" xml:space="preserve"> IF( ISNUMBER(AA98 ), 0, 1 )</f>
        <v>0</v>
      </c>
      <c r="BT98" s="207"/>
      <c r="BU98" s="207"/>
      <c r="BV98" s="221">
        <f t="shared" ref="BV98:BV161" si="76" xml:space="preserve"> IF( ISNUMBER(AD98 ), 0, 1 )</f>
        <v>1</v>
      </c>
      <c r="BW98" s="221">
        <f t="shared" ref="BW98:BW161" si="77" xml:space="preserve"> IF( ISNUMBER(AE98 ), 0, 1 )</f>
        <v>1</v>
      </c>
      <c r="BX98" s="221">
        <f t="shared" ref="BX98:BX161" si="78" xml:space="preserve"> IF( ISNUMBER(AF98 ), 0, 1 )</f>
        <v>0</v>
      </c>
      <c r="BY98" s="221">
        <f t="shared" ref="BY98:BY161" si="79" xml:space="preserve"> IF( ISNUMBER(AG98 ), 0, 1 )</f>
        <v>0</v>
      </c>
      <c r="BZ98" s="221">
        <f xml:space="preserve"> IF( ISNUMBER(#REF! ), 0, 1 )</f>
        <v>1</v>
      </c>
      <c r="CA98" s="221">
        <f t="shared" ref="CA98:CA161" si="80" xml:space="preserve"> IF( ISNUMBER(AR98 ), 0, 1 )</f>
        <v>1</v>
      </c>
      <c r="CB98" s="3161"/>
      <c r="CC98" s="3125"/>
      <c r="CD98" s="3125"/>
      <c r="CE98" s="3169"/>
      <c r="CF98" s="3169"/>
      <c r="CG98" s="3169"/>
    </row>
    <row r="99" spans="1:85" s="2268" customFormat="1" ht="15.75" customHeight="1">
      <c r="A99" s="3169"/>
      <c r="B99" s="2799" t="s">
        <v>3513</v>
      </c>
      <c r="C99" s="2800" t="s">
        <v>3408</v>
      </c>
      <c r="D99" s="2822" t="s">
        <v>3368</v>
      </c>
      <c r="E99" s="2823" t="s">
        <v>3253</v>
      </c>
      <c r="F99" s="2800">
        <v>29408</v>
      </c>
      <c r="G99" s="2800" t="s">
        <v>3334</v>
      </c>
      <c r="H99" s="2823" t="s">
        <v>3283</v>
      </c>
      <c r="I99" s="2823" t="s">
        <v>3283</v>
      </c>
      <c r="J99" s="2823" t="s">
        <v>3371</v>
      </c>
      <c r="K99" s="2800"/>
      <c r="L99" s="2800" t="s">
        <v>3257</v>
      </c>
      <c r="M99" s="3243">
        <v>-150</v>
      </c>
      <c r="N99" s="3244">
        <v>42759</v>
      </c>
      <c r="O99" s="2802"/>
      <c r="P99" s="3244">
        <v>47556</v>
      </c>
      <c r="Q99" s="3245">
        <v>4.9560000000000004</v>
      </c>
      <c r="R99" s="3093">
        <v>-150</v>
      </c>
      <c r="S99" s="3093">
        <v>-150</v>
      </c>
      <c r="T99" s="3093">
        <v>-150</v>
      </c>
      <c r="U99" s="3217">
        <f t="shared" si="41"/>
        <v>-743.40000000000009</v>
      </c>
      <c r="V99" s="2824">
        <f t="shared" si="42"/>
        <v>-2.0937984496124051E-2</v>
      </c>
      <c r="W99" s="2824">
        <f t="shared" si="43"/>
        <v>-1.5212475633528344E-2</v>
      </c>
      <c r="X99" s="3246"/>
      <c r="Y99" s="3250"/>
      <c r="Z99" s="3250"/>
      <c r="AA99" s="3248">
        <v>1.0392E-2</v>
      </c>
      <c r="AB99" s="3223">
        <f t="shared" si="44"/>
        <v>-1.5588</v>
      </c>
      <c r="AC99" s="3223">
        <f t="shared" si="67"/>
        <v>-1.5588</v>
      </c>
      <c r="AD99" s="2804"/>
      <c r="AE99" s="2804"/>
      <c r="AF99" s="3093">
        <v>0</v>
      </c>
      <c r="AG99" s="3093">
        <v>-150</v>
      </c>
      <c r="AH99" s="3093">
        <v>0</v>
      </c>
      <c r="AI99" s="2805" t="str">
        <f t="shared" si="45"/>
        <v>N</v>
      </c>
      <c r="AJ99" s="2805" t="str">
        <f t="shared" si="46"/>
        <v>N</v>
      </c>
      <c r="AK99" s="2805" t="str">
        <f t="shared" si="47"/>
        <v>N</v>
      </c>
      <c r="AL99" s="2805" t="str">
        <f t="shared" si="48"/>
        <v>N</v>
      </c>
      <c r="AM99" s="2805" t="str">
        <f t="shared" si="49"/>
        <v>N</v>
      </c>
      <c r="AN99" s="2805" t="str">
        <f t="shared" si="50"/>
        <v>N</v>
      </c>
      <c r="AO99" s="2805" t="str">
        <f t="shared" si="51"/>
        <v>N</v>
      </c>
      <c r="AP99" s="2805" t="str">
        <f t="shared" si="52"/>
        <v>N</v>
      </c>
      <c r="AQ99" s="3249" t="s">
        <v>3373</v>
      </c>
      <c r="AR99" s="3094"/>
      <c r="AS99" s="32"/>
      <c r="AT99" s="34" t="s">
        <v>3514</v>
      </c>
      <c r="AU99" s="171"/>
      <c r="AV99" s="3161"/>
      <c r="AW99" s="220" t="str">
        <f t="shared" ref="AW99:AW162" si="81">IF( SUM( AY99:CA99 ) = 0, 0, $AY$5 )</f>
        <v>Please complete all cells in row</v>
      </c>
      <c r="AX99" s="3161"/>
      <c r="AY99" s="3125"/>
      <c r="AZ99" s="3125"/>
      <c r="BA99" s="3125"/>
      <c r="BB99" s="3125"/>
      <c r="BC99" s="3125"/>
      <c r="BD99" s="3125"/>
      <c r="BE99" s="3125"/>
      <c r="BF99" s="221">
        <f t="shared" si="68"/>
        <v>0</v>
      </c>
      <c r="BG99" s="221">
        <f t="shared" si="69"/>
        <v>1</v>
      </c>
      <c r="BH99" s="221">
        <f t="shared" si="70"/>
        <v>0</v>
      </c>
      <c r="BI99" s="221">
        <f t="shared" si="71"/>
        <v>0</v>
      </c>
      <c r="BJ99" s="221">
        <f t="shared" si="72"/>
        <v>0</v>
      </c>
      <c r="BK99" s="221">
        <f t="shared" si="73"/>
        <v>0</v>
      </c>
      <c r="BL99" s="221">
        <f t="shared" si="74"/>
        <v>0</v>
      </c>
      <c r="BM99" s="207"/>
      <c r="BN99" s="207"/>
      <c r="BO99" s="207"/>
      <c r="BP99" s="207"/>
      <c r="BQ99" s="207"/>
      <c r="BR99" s="207"/>
      <c r="BS99" s="221">
        <f t="shared" si="75"/>
        <v>0</v>
      </c>
      <c r="BT99" s="207"/>
      <c r="BU99" s="207"/>
      <c r="BV99" s="221">
        <f t="shared" si="76"/>
        <v>1</v>
      </c>
      <c r="BW99" s="221">
        <f t="shared" si="77"/>
        <v>1</v>
      </c>
      <c r="BX99" s="221">
        <f t="shared" si="78"/>
        <v>0</v>
      </c>
      <c r="BY99" s="221">
        <f t="shared" si="79"/>
        <v>0</v>
      </c>
      <c r="BZ99" s="221">
        <f xml:space="preserve"> IF( ISNUMBER(#REF! ), 0, 1 )</f>
        <v>1</v>
      </c>
      <c r="CA99" s="221">
        <f t="shared" si="80"/>
        <v>1</v>
      </c>
      <c r="CB99" s="3161"/>
      <c r="CC99" s="3125"/>
      <c r="CD99" s="3125"/>
      <c r="CE99" s="3169"/>
      <c r="CF99" s="3169"/>
      <c r="CG99" s="3169"/>
    </row>
    <row r="100" spans="1:85" s="2268" customFormat="1" ht="15.75" customHeight="1">
      <c r="A100" s="3169"/>
      <c r="B100" s="2799" t="s">
        <v>3515</v>
      </c>
      <c r="C100" s="2800" t="s">
        <v>3408</v>
      </c>
      <c r="D100" s="2822" t="s">
        <v>3377</v>
      </c>
      <c r="E100" s="2823" t="s">
        <v>3253</v>
      </c>
      <c r="F100" s="2800">
        <v>29408</v>
      </c>
      <c r="G100" s="2800" t="s">
        <v>3334</v>
      </c>
      <c r="H100" s="2823" t="s">
        <v>3283</v>
      </c>
      <c r="I100" s="2823" t="s">
        <v>3283</v>
      </c>
      <c r="J100" s="2823" t="s">
        <v>3371</v>
      </c>
      <c r="K100" s="2800"/>
      <c r="L100" s="2800" t="s">
        <v>3257</v>
      </c>
      <c r="M100" s="3243">
        <v>150</v>
      </c>
      <c r="N100" s="3244">
        <v>42759</v>
      </c>
      <c r="O100" s="2802"/>
      <c r="P100" s="3244">
        <v>47556</v>
      </c>
      <c r="Q100" s="3245">
        <v>4.9560000000000004</v>
      </c>
      <c r="R100" s="3093">
        <v>150</v>
      </c>
      <c r="S100" s="3093">
        <v>150</v>
      </c>
      <c r="T100" s="3093">
        <v>150</v>
      </c>
      <c r="U100" s="3217">
        <f t="shared" si="41"/>
        <v>743.40000000000009</v>
      </c>
      <c r="V100" s="2824">
        <f t="shared" si="42"/>
        <v>1.4848837209302301E-2</v>
      </c>
      <c r="W100" s="2824">
        <f t="shared" si="43"/>
        <v>2.0783625730994126E-2</v>
      </c>
      <c r="X100" s="3246" t="s">
        <v>3372</v>
      </c>
      <c r="Y100" s="3250">
        <v>4.4554000000000003E-2</v>
      </c>
      <c r="Z100" s="3250">
        <v>2.7699999999999999E-3</v>
      </c>
      <c r="AA100" s="3248">
        <v>4.7324000000000005E-2</v>
      </c>
      <c r="AB100" s="3223">
        <f t="shared" si="44"/>
        <v>7.0986000000000011</v>
      </c>
      <c r="AC100" s="3223">
        <f t="shared" si="67"/>
        <v>7.0986000000000011</v>
      </c>
      <c r="AD100" s="2804"/>
      <c r="AE100" s="2804"/>
      <c r="AF100" s="3093">
        <v>0</v>
      </c>
      <c r="AG100" s="3093">
        <v>150</v>
      </c>
      <c r="AH100" s="3093">
        <v>18.341000000000001</v>
      </c>
      <c r="AI100" s="2805" t="str">
        <f t="shared" si="45"/>
        <v>N</v>
      </c>
      <c r="AJ100" s="2805" t="str">
        <f t="shared" si="46"/>
        <v>N</v>
      </c>
      <c r="AK100" s="2805" t="str">
        <f t="shared" si="47"/>
        <v>N</v>
      </c>
      <c r="AL100" s="2805" t="str">
        <f t="shared" si="48"/>
        <v>N</v>
      </c>
      <c r="AM100" s="2805" t="str">
        <f t="shared" si="49"/>
        <v>N</v>
      </c>
      <c r="AN100" s="2805" t="str">
        <f t="shared" si="50"/>
        <v>N</v>
      </c>
      <c r="AO100" s="2805" t="str">
        <f t="shared" si="51"/>
        <v>N</v>
      </c>
      <c r="AP100" s="2805" t="str">
        <f t="shared" si="52"/>
        <v>N</v>
      </c>
      <c r="AQ100" s="3249" t="s">
        <v>3373</v>
      </c>
      <c r="AR100" s="3094" t="s">
        <v>3399</v>
      </c>
      <c r="AS100" s="32"/>
      <c r="AT100" s="34" t="s">
        <v>3516</v>
      </c>
      <c r="AU100" s="171"/>
      <c r="AV100" s="3161"/>
      <c r="AW100" s="220" t="str">
        <f t="shared" si="81"/>
        <v>Please complete all cells in row</v>
      </c>
      <c r="AX100" s="3161"/>
      <c r="AY100" s="3125"/>
      <c r="AZ100" s="3125"/>
      <c r="BA100" s="3125"/>
      <c r="BB100" s="3125"/>
      <c r="BC100" s="3125"/>
      <c r="BD100" s="3125"/>
      <c r="BE100" s="3125"/>
      <c r="BF100" s="221">
        <f t="shared" si="68"/>
        <v>0</v>
      </c>
      <c r="BG100" s="221">
        <f t="shared" si="69"/>
        <v>1</v>
      </c>
      <c r="BH100" s="221">
        <f t="shared" si="70"/>
        <v>0</v>
      </c>
      <c r="BI100" s="221">
        <f t="shared" si="71"/>
        <v>0</v>
      </c>
      <c r="BJ100" s="221">
        <f t="shared" si="72"/>
        <v>0</v>
      </c>
      <c r="BK100" s="221">
        <f t="shared" si="73"/>
        <v>0</v>
      </c>
      <c r="BL100" s="221">
        <f t="shared" si="74"/>
        <v>0</v>
      </c>
      <c r="BM100" s="207"/>
      <c r="BN100" s="207"/>
      <c r="BO100" s="207"/>
      <c r="BP100" s="207"/>
      <c r="BQ100" s="207"/>
      <c r="BR100" s="207"/>
      <c r="BS100" s="221">
        <f t="shared" si="75"/>
        <v>0</v>
      </c>
      <c r="BT100" s="207"/>
      <c r="BU100" s="207"/>
      <c r="BV100" s="221">
        <f t="shared" si="76"/>
        <v>1</v>
      </c>
      <c r="BW100" s="221">
        <f t="shared" si="77"/>
        <v>1</v>
      </c>
      <c r="BX100" s="221">
        <f t="shared" si="78"/>
        <v>0</v>
      </c>
      <c r="BY100" s="221">
        <f t="shared" si="79"/>
        <v>0</v>
      </c>
      <c r="BZ100" s="221">
        <f xml:space="preserve"> IF( ISNUMBER(#REF! ), 0, 1 )</f>
        <v>1</v>
      </c>
      <c r="CA100" s="221">
        <f t="shared" si="80"/>
        <v>1</v>
      </c>
      <c r="CB100" s="3161"/>
      <c r="CC100" s="3125"/>
      <c r="CD100" s="3125"/>
      <c r="CE100" s="3169"/>
      <c r="CF100" s="3169"/>
      <c r="CG100" s="3169"/>
    </row>
    <row r="101" spans="1:85" s="2268" customFormat="1" ht="15.75" customHeight="1">
      <c r="A101" s="3169"/>
      <c r="B101" s="2799" t="s">
        <v>3517</v>
      </c>
      <c r="C101" s="2800" t="s">
        <v>3408</v>
      </c>
      <c r="D101" s="2822" t="s">
        <v>3368</v>
      </c>
      <c r="E101" s="2823" t="s">
        <v>3253</v>
      </c>
      <c r="F101" s="2800">
        <v>29402</v>
      </c>
      <c r="G101" s="2800" t="s">
        <v>3316</v>
      </c>
      <c r="H101" s="2823" t="s">
        <v>3283</v>
      </c>
      <c r="I101" s="2823" t="s">
        <v>3283</v>
      </c>
      <c r="J101" s="2823" t="s">
        <v>3371</v>
      </c>
      <c r="K101" s="2800"/>
      <c r="L101" s="2800" t="s">
        <v>3257</v>
      </c>
      <c r="M101" s="3243">
        <v>-250</v>
      </c>
      <c r="N101" s="3244">
        <v>42858</v>
      </c>
      <c r="O101" s="2802"/>
      <c r="P101" s="3244">
        <v>47556</v>
      </c>
      <c r="Q101" s="3245">
        <v>4.9560000000000004</v>
      </c>
      <c r="R101" s="3093">
        <v>-250</v>
      </c>
      <c r="S101" s="3093">
        <v>-250</v>
      </c>
      <c r="T101" s="3093">
        <v>-250</v>
      </c>
      <c r="U101" s="3217">
        <f t="shared" si="41"/>
        <v>-1239</v>
      </c>
      <c r="V101" s="2824">
        <f t="shared" si="42"/>
        <v>-2.1426356589147377E-2</v>
      </c>
      <c r="W101" s="2824">
        <f t="shared" si="43"/>
        <v>-1.5703703703703775E-2</v>
      </c>
      <c r="X101" s="3246"/>
      <c r="Y101" s="3250"/>
      <c r="Z101" s="3250"/>
      <c r="AA101" s="3248">
        <v>9.8879999999999992E-3</v>
      </c>
      <c r="AB101" s="3223">
        <f t="shared" si="44"/>
        <v>-2.472</v>
      </c>
      <c r="AC101" s="3223">
        <f t="shared" si="67"/>
        <v>-2.472</v>
      </c>
      <c r="AD101" s="2804"/>
      <c r="AE101" s="2804"/>
      <c r="AF101" s="3093">
        <v>0</v>
      </c>
      <c r="AG101" s="3093">
        <v>-250</v>
      </c>
      <c r="AH101" s="3093">
        <v>0</v>
      </c>
      <c r="AI101" s="2805" t="str">
        <f t="shared" si="45"/>
        <v>N</v>
      </c>
      <c r="AJ101" s="2805" t="str">
        <f t="shared" si="46"/>
        <v>N</v>
      </c>
      <c r="AK101" s="2805" t="str">
        <f t="shared" si="47"/>
        <v>N</v>
      </c>
      <c r="AL101" s="2805" t="str">
        <f t="shared" si="48"/>
        <v>N</v>
      </c>
      <c r="AM101" s="2805" t="str">
        <f t="shared" si="49"/>
        <v>N</v>
      </c>
      <c r="AN101" s="2805" t="str">
        <f t="shared" si="50"/>
        <v>N</v>
      </c>
      <c r="AO101" s="2805" t="str">
        <f t="shared" si="51"/>
        <v>N</v>
      </c>
      <c r="AP101" s="2805" t="str">
        <f t="shared" si="52"/>
        <v>N</v>
      </c>
      <c r="AQ101" s="3249" t="s">
        <v>3373</v>
      </c>
      <c r="AR101" s="3094"/>
      <c r="AS101" s="32"/>
      <c r="AT101" s="34" t="s">
        <v>3518</v>
      </c>
      <c r="AU101" s="171"/>
      <c r="AV101" s="3161"/>
      <c r="AW101" s="220" t="str">
        <f t="shared" si="81"/>
        <v>Please complete all cells in row</v>
      </c>
      <c r="AX101" s="3161"/>
      <c r="AY101" s="3125"/>
      <c r="AZ101" s="3125"/>
      <c r="BA101" s="3125"/>
      <c r="BB101" s="3125"/>
      <c r="BC101" s="3125"/>
      <c r="BD101" s="3125"/>
      <c r="BE101" s="3125"/>
      <c r="BF101" s="221">
        <f t="shared" si="68"/>
        <v>0</v>
      </c>
      <c r="BG101" s="221">
        <f t="shared" si="69"/>
        <v>1</v>
      </c>
      <c r="BH101" s="221">
        <f t="shared" si="70"/>
        <v>0</v>
      </c>
      <c r="BI101" s="221">
        <f t="shared" si="71"/>
        <v>0</v>
      </c>
      <c r="BJ101" s="221">
        <f t="shared" si="72"/>
        <v>0</v>
      </c>
      <c r="BK101" s="221">
        <f t="shared" si="73"/>
        <v>0</v>
      </c>
      <c r="BL101" s="221">
        <f t="shared" si="74"/>
        <v>0</v>
      </c>
      <c r="BM101" s="207"/>
      <c r="BN101" s="207"/>
      <c r="BO101" s="207"/>
      <c r="BP101" s="207"/>
      <c r="BQ101" s="207"/>
      <c r="BR101" s="207"/>
      <c r="BS101" s="221">
        <f t="shared" si="75"/>
        <v>0</v>
      </c>
      <c r="BT101" s="207"/>
      <c r="BU101" s="207"/>
      <c r="BV101" s="221">
        <f t="shared" si="76"/>
        <v>1</v>
      </c>
      <c r="BW101" s="221">
        <f t="shared" si="77"/>
        <v>1</v>
      </c>
      <c r="BX101" s="221">
        <f t="shared" si="78"/>
        <v>0</v>
      </c>
      <c r="BY101" s="221">
        <f t="shared" si="79"/>
        <v>0</v>
      </c>
      <c r="BZ101" s="221">
        <f xml:space="preserve"> IF( ISNUMBER(#REF! ), 0, 1 )</f>
        <v>1</v>
      </c>
      <c r="CA101" s="221">
        <f t="shared" si="80"/>
        <v>1</v>
      </c>
      <c r="CB101" s="3161"/>
      <c r="CC101" s="3125"/>
      <c r="CD101" s="3125"/>
      <c r="CE101" s="3169"/>
      <c r="CF101" s="3169"/>
      <c r="CG101" s="3169"/>
    </row>
    <row r="102" spans="1:85" s="2268" customFormat="1" ht="15.75" customHeight="1">
      <c r="A102" s="3169"/>
      <c r="B102" s="2799" t="s">
        <v>3519</v>
      </c>
      <c r="C102" s="2800" t="s">
        <v>3408</v>
      </c>
      <c r="D102" s="2822" t="s">
        <v>3377</v>
      </c>
      <c r="E102" s="2823" t="s">
        <v>3253</v>
      </c>
      <c r="F102" s="2800">
        <v>29402</v>
      </c>
      <c r="G102" s="2800" t="s">
        <v>3316</v>
      </c>
      <c r="H102" s="2823" t="s">
        <v>3283</v>
      </c>
      <c r="I102" s="2823" t="s">
        <v>3283</v>
      </c>
      <c r="J102" s="2823" t="s">
        <v>3371</v>
      </c>
      <c r="K102" s="2800"/>
      <c r="L102" s="2800" t="s">
        <v>3257</v>
      </c>
      <c r="M102" s="3243">
        <v>250</v>
      </c>
      <c r="N102" s="3244">
        <v>42858</v>
      </c>
      <c r="O102" s="2802"/>
      <c r="P102" s="3244">
        <v>47556</v>
      </c>
      <c r="Q102" s="3245">
        <v>4.9560000000000004</v>
      </c>
      <c r="R102" s="3093">
        <v>250</v>
      </c>
      <c r="S102" s="3093">
        <v>250</v>
      </c>
      <c r="T102" s="3093">
        <v>250</v>
      </c>
      <c r="U102" s="3217">
        <f t="shared" si="41"/>
        <v>1239</v>
      </c>
      <c r="V102" s="2824">
        <f t="shared" si="42"/>
        <v>1.4844961240310095E-2</v>
      </c>
      <c r="W102" s="2824">
        <f t="shared" si="43"/>
        <v>2.0779727095516565E-2</v>
      </c>
      <c r="X102" s="3246" t="s">
        <v>3372</v>
      </c>
      <c r="Y102" s="3250">
        <v>4.4554000000000003E-2</v>
      </c>
      <c r="Z102" s="3250">
        <v>2.7660000000000002E-3</v>
      </c>
      <c r="AA102" s="3248">
        <v>4.7320000000000001E-2</v>
      </c>
      <c r="AB102" s="3223">
        <f t="shared" si="44"/>
        <v>11.83</v>
      </c>
      <c r="AC102" s="3223">
        <f t="shared" si="67"/>
        <v>11.83</v>
      </c>
      <c r="AD102" s="2804"/>
      <c r="AE102" s="2804"/>
      <c r="AF102" s="3093">
        <v>0</v>
      </c>
      <c r="AG102" s="3093">
        <v>250</v>
      </c>
      <c r="AH102" s="3093">
        <v>32.654000000000003</v>
      </c>
      <c r="AI102" s="2805" t="str">
        <f t="shared" si="45"/>
        <v>N</v>
      </c>
      <c r="AJ102" s="2805" t="str">
        <f t="shared" si="46"/>
        <v>N</v>
      </c>
      <c r="AK102" s="2805" t="str">
        <f t="shared" si="47"/>
        <v>N</v>
      </c>
      <c r="AL102" s="2805" t="str">
        <f t="shared" si="48"/>
        <v>N</v>
      </c>
      <c r="AM102" s="2805" t="str">
        <f t="shared" si="49"/>
        <v>N</v>
      </c>
      <c r="AN102" s="2805" t="str">
        <f t="shared" si="50"/>
        <v>N</v>
      </c>
      <c r="AO102" s="2805" t="str">
        <f t="shared" si="51"/>
        <v>N</v>
      </c>
      <c r="AP102" s="2805" t="str">
        <f t="shared" si="52"/>
        <v>N</v>
      </c>
      <c r="AQ102" s="3249" t="s">
        <v>3373</v>
      </c>
      <c r="AR102" s="3094" t="s">
        <v>3399</v>
      </c>
      <c r="AS102" s="32"/>
      <c r="AT102" s="34" t="s">
        <v>3520</v>
      </c>
      <c r="AU102" s="171"/>
      <c r="AV102" s="3161"/>
      <c r="AW102" s="220" t="str">
        <f t="shared" si="81"/>
        <v>Please complete all cells in row</v>
      </c>
      <c r="AX102" s="3161"/>
      <c r="AY102" s="3125"/>
      <c r="AZ102" s="3125"/>
      <c r="BA102" s="3125"/>
      <c r="BB102" s="3125"/>
      <c r="BC102" s="3125"/>
      <c r="BD102" s="3125"/>
      <c r="BE102" s="3125"/>
      <c r="BF102" s="221">
        <f t="shared" si="68"/>
        <v>0</v>
      </c>
      <c r="BG102" s="221">
        <f t="shared" si="69"/>
        <v>1</v>
      </c>
      <c r="BH102" s="221">
        <f t="shared" si="70"/>
        <v>0</v>
      </c>
      <c r="BI102" s="221">
        <f t="shared" si="71"/>
        <v>0</v>
      </c>
      <c r="BJ102" s="221">
        <f t="shared" si="72"/>
        <v>0</v>
      </c>
      <c r="BK102" s="221">
        <f t="shared" si="73"/>
        <v>0</v>
      </c>
      <c r="BL102" s="221">
        <f t="shared" si="74"/>
        <v>0</v>
      </c>
      <c r="BM102" s="207"/>
      <c r="BN102" s="207"/>
      <c r="BO102" s="207"/>
      <c r="BP102" s="207"/>
      <c r="BQ102" s="207"/>
      <c r="BR102" s="207"/>
      <c r="BS102" s="221">
        <f t="shared" si="75"/>
        <v>0</v>
      </c>
      <c r="BT102" s="207"/>
      <c r="BU102" s="207"/>
      <c r="BV102" s="221">
        <f t="shared" si="76"/>
        <v>1</v>
      </c>
      <c r="BW102" s="221">
        <f t="shared" si="77"/>
        <v>1</v>
      </c>
      <c r="BX102" s="221">
        <f t="shared" si="78"/>
        <v>0</v>
      </c>
      <c r="BY102" s="221">
        <f t="shared" si="79"/>
        <v>0</v>
      </c>
      <c r="BZ102" s="221">
        <f xml:space="preserve"> IF( ISNUMBER(#REF! ), 0, 1 )</f>
        <v>1</v>
      </c>
      <c r="CA102" s="221">
        <f t="shared" si="80"/>
        <v>1</v>
      </c>
      <c r="CB102" s="3161"/>
      <c r="CC102" s="3125"/>
      <c r="CD102" s="3125"/>
      <c r="CE102" s="3169"/>
      <c r="CF102" s="3169"/>
      <c r="CG102" s="3169"/>
    </row>
    <row r="103" spans="1:85" s="2268" customFormat="1" ht="15.75" customHeight="1">
      <c r="A103" s="3169"/>
      <c r="B103" s="2799" t="s">
        <v>3501</v>
      </c>
      <c r="C103" s="2800" t="s">
        <v>3408</v>
      </c>
      <c r="D103" s="2822" t="s">
        <v>3368</v>
      </c>
      <c r="E103" s="2823" t="s">
        <v>3253</v>
      </c>
      <c r="F103" s="2800">
        <v>29232</v>
      </c>
      <c r="G103" s="2800" t="s">
        <v>3292</v>
      </c>
      <c r="H103" s="2823" t="s">
        <v>3283</v>
      </c>
      <c r="I103" s="2823" t="s">
        <v>3283</v>
      </c>
      <c r="J103" s="2823" t="s">
        <v>3371</v>
      </c>
      <c r="K103" s="2800"/>
      <c r="L103" s="2800" t="s">
        <v>3257</v>
      </c>
      <c r="M103" s="3243">
        <v>-200</v>
      </c>
      <c r="N103" s="3244">
        <v>42933</v>
      </c>
      <c r="O103" s="2802"/>
      <c r="P103" s="3244">
        <v>47556</v>
      </c>
      <c r="Q103" s="3245">
        <v>4.9560000000000004</v>
      </c>
      <c r="R103" s="3093">
        <v>-200</v>
      </c>
      <c r="S103" s="3093">
        <v>-200</v>
      </c>
      <c r="T103" s="3093">
        <v>-200</v>
      </c>
      <c r="U103" s="3217">
        <f t="shared" si="41"/>
        <v>-991.2</v>
      </c>
      <c r="V103" s="2824">
        <f t="shared" si="42"/>
        <v>-2.1867248062015454E-2</v>
      </c>
      <c r="W103" s="2824">
        <f t="shared" si="43"/>
        <v>-1.6147173489278743E-2</v>
      </c>
      <c r="X103" s="3246"/>
      <c r="Y103" s="3250"/>
      <c r="Z103" s="3250"/>
      <c r="AA103" s="3248">
        <v>9.4330000000000004E-3</v>
      </c>
      <c r="AB103" s="3223">
        <f t="shared" si="44"/>
        <v>-1.8866000000000001</v>
      </c>
      <c r="AC103" s="3223">
        <f t="shared" si="67"/>
        <v>-1.8866000000000001</v>
      </c>
      <c r="AD103" s="2804"/>
      <c r="AE103" s="2804"/>
      <c r="AF103" s="3093">
        <v>0</v>
      </c>
      <c r="AG103" s="3093">
        <v>-200</v>
      </c>
      <c r="AH103" s="3093">
        <v>0</v>
      </c>
      <c r="AI103" s="2805" t="str">
        <f t="shared" si="45"/>
        <v>N</v>
      </c>
      <c r="AJ103" s="2805" t="str">
        <f t="shared" si="46"/>
        <v>N</v>
      </c>
      <c r="AK103" s="2805" t="str">
        <f t="shared" si="47"/>
        <v>N</v>
      </c>
      <c r="AL103" s="2805" t="str">
        <f t="shared" si="48"/>
        <v>N</v>
      </c>
      <c r="AM103" s="2805" t="str">
        <f t="shared" si="49"/>
        <v>N</v>
      </c>
      <c r="AN103" s="2805" t="str">
        <f t="shared" si="50"/>
        <v>N</v>
      </c>
      <c r="AO103" s="2805" t="str">
        <f t="shared" si="51"/>
        <v>N</v>
      </c>
      <c r="AP103" s="2805" t="str">
        <f t="shared" si="52"/>
        <v>N</v>
      </c>
      <c r="AQ103" s="3249" t="s">
        <v>3373</v>
      </c>
      <c r="AR103" s="3094"/>
      <c r="AS103" s="32"/>
      <c r="AT103" s="34" t="s">
        <v>3521</v>
      </c>
      <c r="AU103" s="171"/>
      <c r="AV103" s="3161"/>
      <c r="AW103" s="220" t="str">
        <f t="shared" si="81"/>
        <v>Please complete all cells in row</v>
      </c>
      <c r="AX103" s="3161"/>
      <c r="AY103" s="3125"/>
      <c r="AZ103" s="3125"/>
      <c r="BA103" s="3125"/>
      <c r="BB103" s="3125"/>
      <c r="BC103" s="3125"/>
      <c r="BD103" s="3125"/>
      <c r="BE103" s="3125"/>
      <c r="BF103" s="221">
        <f t="shared" si="68"/>
        <v>0</v>
      </c>
      <c r="BG103" s="221">
        <f t="shared" si="69"/>
        <v>1</v>
      </c>
      <c r="BH103" s="221">
        <f t="shared" si="70"/>
        <v>0</v>
      </c>
      <c r="BI103" s="221">
        <f t="shared" si="71"/>
        <v>0</v>
      </c>
      <c r="BJ103" s="221">
        <f t="shared" si="72"/>
        <v>0</v>
      </c>
      <c r="BK103" s="221">
        <f t="shared" si="73"/>
        <v>0</v>
      </c>
      <c r="BL103" s="221">
        <f t="shared" si="74"/>
        <v>0</v>
      </c>
      <c r="BM103" s="207"/>
      <c r="BN103" s="207"/>
      <c r="BO103" s="207"/>
      <c r="BP103" s="207"/>
      <c r="BQ103" s="207"/>
      <c r="BR103" s="207"/>
      <c r="BS103" s="221">
        <f t="shared" si="75"/>
        <v>0</v>
      </c>
      <c r="BT103" s="207"/>
      <c r="BU103" s="207"/>
      <c r="BV103" s="221">
        <f t="shared" si="76"/>
        <v>1</v>
      </c>
      <c r="BW103" s="221">
        <f t="shared" si="77"/>
        <v>1</v>
      </c>
      <c r="BX103" s="221">
        <f t="shared" si="78"/>
        <v>0</v>
      </c>
      <c r="BY103" s="221">
        <f t="shared" si="79"/>
        <v>0</v>
      </c>
      <c r="BZ103" s="221">
        <f xml:space="preserve"> IF( ISNUMBER(#REF! ), 0, 1 )</f>
        <v>1</v>
      </c>
      <c r="CA103" s="221">
        <f t="shared" si="80"/>
        <v>1</v>
      </c>
      <c r="CB103" s="3161"/>
      <c r="CC103" s="3125"/>
      <c r="CD103" s="3125"/>
      <c r="CE103" s="3169"/>
      <c r="CF103" s="3169"/>
      <c r="CG103" s="3169"/>
    </row>
    <row r="104" spans="1:85" s="2268" customFormat="1" ht="15.75" customHeight="1">
      <c r="A104" s="3169"/>
      <c r="B104" s="2799" t="s">
        <v>3503</v>
      </c>
      <c r="C104" s="2800" t="s">
        <v>3408</v>
      </c>
      <c r="D104" s="2822" t="s">
        <v>3377</v>
      </c>
      <c r="E104" s="2823" t="s">
        <v>3253</v>
      </c>
      <c r="F104" s="2800">
        <v>29232</v>
      </c>
      <c r="G104" s="2800" t="s">
        <v>3292</v>
      </c>
      <c r="H104" s="2823" t="s">
        <v>3283</v>
      </c>
      <c r="I104" s="2823" t="s">
        <v>3283</v>
      </c>
      <c r="J104" s="2823" t="s">
        <v>3371</v>
      </c>
      <c r="K104" s="2800"/>
      <c r="L104" s="2800" t="s">
        <v>3257</v>
      </c>
      <c r="M104" s="3243">
        <v>200</v>
      </c>
      <c r="N104" s="3244">
        <v>42933</v>
      </c>
      <c r="O104" s="2802"/>
      <c r="P104" s="3244">
        <v>47556</v>
      </c>
      <c r="Q104" s="3245">
        <v>4.9560000000000004</v>
      </c>
      <c r="R104" s="3093">
        <v>200</v>
      </c>
      <c r="S104" s="3093">
        <v>200</v>
      </c>
      <c r="T104" s="3093">
        <v>200</v>
      </c>
      <c r="U104" s="3217">
        <f t="shared" si="41"/>
        <v>991.2</v>
      </c>
      <c r="V104" s="2824">
        <f t="shared" si="42"/>
        <v>1.4844961240310095E-2</v>
      </c>
      <c r="W104" s="2824">
        <f t="shared" si="43"/>
        <v>2.0779727095516565E-2</v>
      </c>
      <c r="X104" s="3246" t="s">
        <v>3372</v>
      </c>
      <c r="Y104" s="3250">
        <v>4.4554000000000003E-2</v>
      </c>
      <c r="Z104" s="3250">
        <v>2.7660000000000002E-3</v>
      </c>
      <c r="AA104" s="3248">
        <v>4.7320000000000001E-2</v>
      </c>
      <c r="AB104" s="3223">
        <f t="shared" si="44"/>
        <v>9.4640000000000004</v>
      </c>
      <c r="AC104" s="3223">
        <f t="shared" si="67"/>
        <v>9.4640000000000004</v>
      </c>
      <c r="AD104" s="2804"/>
      <c r="AE104" s="2804"/>
      <c r="AF104" s="3093">
        <v>0</v>
      </c>
      <c r="AG104" s="3093">
        <v>200</v>
      </c>
      <c r="AH104" s="3093">
        <v>26.36</v>
      </c>
      <c r="AI104" s="2805" t="str">
        <f t="shared" si="45"/>
        <v>N</v>
      </c>
      <c r="AJ104" s="2805" t="str">
        <f t="shared" si="46"/>
        <v>N</v>
      </c>
      <c r="AK104" s="2805" t="str">
        <f t="shared" si="47"/>
        <v>N</v>
      </c>
      <c r="AL104" s="2805" t="str">
        <f t="shared" si="48"/>
        <v>N</v>
      </c>
      <c r="AM104" s="2805" t="str">
        <f t="shared" si="49"/>
        <v>N</v>
      </c>
      <c r="AN104" s="2805" t="str">
        <f t="shared" si="50"/>
        <v>N</v>
      </c>
      <c r="AO104" s="2805" t="str">
        <f t="shared" si="51"/>
        <v>N</v>
      </c>
      <c r="AP104" s="2805" t="str">
        <f t="shared" si="52"/>
        <v>N</v>
      </c>
      <c r="AQ104" s="3249" t="s">
        <v>3373</v>
      </c>
      <c r="AR104" s="3094" t="s">
        <v>3399</v>
      </c>
      <c r="AS104" s="32"/>
      <c r="AT104" s="34" t="s">
        <v>3522</v>
      </c>
      <c r="AU104" s="171"/>
      <c r="AV104" s="3161"/>
      <c r="AW104" s="220" t="str">
        <f t="shared" si="81"/>
        <v>Please complete all cells in row</v>
      </c>
      <c r="AX104" s="3161"/>
      <c r="AY104" s="3125"/>
      <c r="AZ104" s="3125"/>
      <c r="BA104" s="3125"/>
      <c r="BB104" s="3125"/>
      <c r="BC104" s="3125"/>
      <c r="BD104" s="3125"/>
      <c r="BE104" s="3125"/>
      <c r="BF104" s="221">
        <f t="shared" si="68"/>
        <v>0</v>
      </c>
      <c r="BG104" s="221">
        <f t="shared" si="69"/>
        <v>1</v>
      </c>
      <c r="BH104" s="221">
        <f t="shared" si="70"/>
        <v>0</v>
      </c>
      <c r="BI104" s="221">
        <f t="shared" si="71"/>
        <v>0</v>
      </c>
      <c r="BJ104" s="221">
        <f t="shared" si="72"/>
        <v>0</v>
      </c>
      <c r="BK104" s="221">
        <f t="shared" si="73"/>
        <v>0</v>
      </c>
      <c r="BL104" s="221">
        <f t="shared" si="74"/>
        <v>0</v>
      </c>
      <c r="BM104" s="207"/>
      <c r="BN104" s="207"/>
      <c r="BO104" s="207"/>
      <c r="BP104" s="207"/>
      <c r="BQ104" s="207"/>
      <c r="BR104" s="207"/>
      <c r="BS104" s="221">
        <f t="shared" si="75"/>
        <v>0</v>
      </c>
      <c r="BT104" s="207"/>
      <c r="BU104" s="207"/>
      <c r="BV104" s="221">
        <f t="shared" si="76"/>
        <v>1</v>
      </c>
      <c r="BW104" s="221">
        <f t="shared" si="77"/>
        <v>1</v>
      </c>
      <c r="BX104" s="221">
        <f t="shared" si="78"/>
        <v>0</v>
      </c>
      <c r="BY104" s="221">
        <f t="shared" si="79"/>
        <v>0</v>
      </c>
      <c r="BZ104" s="221">
        <f xml:space="preserve"> IF( ISNUMBER(#REF! ), 0, 1 )</f>
        <v>1</v>
      </c>
      <c r="CA104" s="221">
        <f t="shared" si="80"/>
        <v>1</v>
      </c>
      <c r="CB104" s="3161"/>
      <c r="CC104" s="3125"/>
      <c r="CD104" s="3125"/>
      <c r="CE104" s="3169"/>
      <c r="CF104" s="3169"/>
      <c r="CG104" s="3169"/>
    </row>
    <row r="105" spans="1:85" s="2268" customFormat="1" ht="15.75" customHeight="1">
      <c r="A105" s="3169"/>
      <c r="B105" s="2799" t="s">
        <v>3505</v>
      </c>
      <c r="C105" s="2800" t="s">
        <v>3408</v>
      </c>
      <c r="D105" s="2822" t="s">
        <v>3368</v>
      </c>
      <c r="E105" s="2823" t="s">
        <v>3253</v>
      </c>
      <c r="F105" s="2800">
        <v>29221</v>
      </c>
      <c r="G105" s="2800" t="s">
        <v>3292</v>
      </c>
      <c r="H105" s="2823" t="s">
        <v>3283</v>
      </c>
      <c r="I105" s="2823" t="s">
        <v>3283</v>
      </c>
      <c r="J105" s="2823" t="s">
        <v>3371</v>
      </c>
      <c r="K105" s="2800"/>
      <c r="L105" s="2800" t="s">
        <v>3257</v>
      </c>
      <c r="M105" s="3243">
        <v>-100</v>
      </c>
      <c r="N105" s="3244">
        <v>42933</v>
      </c>
      <c r="O105" s="2802"/>
      <c r="P105" s="3244">
        <v>47558</v>
      </c>
      <c r="Q105" s="3245">
        <v>4.9619999999999997</v>
      </c>
      <c r="R105" s="3093">
        <v>-100</v>
      </c>
      <c r="S105" s="3093">
        <v>-100</v>
      </c>
      <c r="T105" s="3093">
        <v>-100</v>
      </c>
      <c r="U105" s="3217">
        <f t="shared" si="41"/>
        <v>-496.2</v>
      </c>
      <c r="V105" s="2824">
        <f t="shared" si="42"/>
        <v>-2.130620155038776E-2</v>
      </c>
      <c r="W105" s="2824">
        <f t="shared" si="43"/>
        <v>-1.5582846003898698E-2</v>
      </c>
      <c r="X105" s="3246"/>
      <c r="Y105" s="3250"/>
      <c r="Z105" s="3250"/>
      <c r="AA105" s="3248">
        <v>1.0012E-2</v>
      </c>
      <c r="AB105" s="3223">
        <f t="shared" si="44"/>
        <v>-1.0012000000000001</v>
      </c>
      <c r="AC105" s="3223">
        <f t="shared" si="67"/>
        <v>-1.0012000000000001</v>
      </c>
      <c r="AD105" s="2804"/>
      <c r="AE105" s="2804"/>
      <c r="AF105" s="3093">
        <v>0</v>
      </c>
      <c r="AG105" s="3093">
        <v>-100</v>
      </c>
      <c r="AH105" s="3093">
        <v>0</v>
      </c>
      <c r="AI105" s="2805" t="str">
        <f t="shared" si="45"/>
        <v>N</v>
      </c>
      <c r="AJ105" s="2805" t="str">
        <f t="shared" si="46"/>
        <v>N</v>
      </c>
      <c r="AK105" s="2805" t="str">
        <f t="shared" si="47"/>
        <v>N</v>
      </c>
      <c r="AL105" s="2805" t="str">
        <f t="shared" si="48"/>
        <v>N</v>
      </c>
      <c r="AM105" s="2805" t="str">
        <f t="shared" si="49"/>
        <v>N</v>
      </c>
      <c r="AN105" s="2805" t="str">
        <f t="shared" si="50"/>
        <v>N</v>
      </c>
      <c r="AO105" s="2805" t="str">
        <f t="shared" si="51"/>
        <v>N</v>
      </c>
      <c r="AP105" s="2805" t="str">
        <f t="shared" si="52"/>
        <v>N</v>
      </c>
      <c r="AQ105" s="3249" t="s">
        <v>3373</v>
      </c>
      <c r="AR105" s="3094"/>
      <c r="AS105" s="32"/>
      <c r="AT105" s="34" t="s">
        <v>3523</v>
      </c>
      <c r="AU105" s="171"/>
      <c r="AV105" s="3161"/>
      <c r="AW105" s="220" t="str">
        <f t="shared" si="81"/>
        <v>Please complete all cells in row</v>
      </c>
      <c r="AX105" s="3161"/>
      <c r="AY105" s="3125"/>
      <c r="AZ105" s="3125"/>
      <c r="BA105" s="3125"/>
      <c r="BB105" s="3125"/>
      <c r="BC105" s="3125"/>
      <c r="BD105" s="3125"/>
      <c r="BE105" s="3125"/>
      <c r="BF105" s="221">
        <f t="shared" si="68"/>
        <v>0</v>
      </c>
      <c r="BG105" s="221">
        <f t="shared" si="69"/>
        <v>1</v>
      </c>
      <c r="BH105" s="221">
        <f t="shared" si="70"/>
        <v>0</v>
      </c>
      <c r="BI105" s="221">
        <f t="shared" si="71"/>
        <v>0</v>
      </c>
      <c r="BJ105" s="221">
        <f t="shared" si="72"/>
        <v>0</v>
      </c>
      <c r="BK105" s="221">
        <f t="shared" si="73"/>
        <v>0</v>
      </c>
      <c r="BL105" s="221">
        <f t="shared" si="74"/>
        <v>0</v>
      </c>
      <c r="BM105" s="207"/>
      <c r="BN105" s="207"/>
      <c r="BO105" s="207"/>
      <c r="BP105" s="207"/>
      <c r="BQ105" s="207"/>
      <c r="BR105" s="207"/>
      <c r="BS105" s="221">
        <f t="shared" si="75"/>
        <v>0</v>
      </c>
      <c r="BT105" s="207"/>
      <c r="BU105" s="207"/>
      <c r="BV105" s="221">
        <f t="shared" si="76"/>
        <v>1</v>
      </c>
      <c r="BW105" s="221">
        <f t="shared" si="77"/>
        <v>1</v>
      </c>
      <c r="BX105" s="221">
        <f t="shared" si="78"/>
        <v>0</v>
      </c>
      <c r="BY105" s="221">
        <f t="shared" si="79"/>
        <v>0</v>
      </c>
      <c r="BZ105" s="221">
        <f xml:space="preserve"> IF( ISNUMBER(#REF! ), 0, 1 )</f>
        <v>1</v>
      </c>
      <c r="CA105" s="221">
        <f t="shared" si="80"/>
        <v>1</v>
      </c>
      <c r="CB105" s="3161"/>
      <c r="CC105" s="3125"/>
      <c r="CD105" s="3125"/>
      <c r="CE105" s="3169"/>
      <c r="CF105" s="3169"/>
      <c r="CG105" s="3169"/>
    </row>
    <row r="106" spans="1:85" s="2268" customFormat="1" ht="15.75" customHeight="1">
      <c r="A106" s="3169"/>
      <c r="B106" s="2799" t="s">
        <v>3507</v>
      </c>
      <c r="C106" s="2800" t="s">
        <v>3408</v>
      </c>
      <c r="D106" s="2822" t="s">
        <v>3377</v>
      </c>
      <c r="E106" s="2823" t="s">
        <v>3253</v>
      </c>
      <c r="F106" s="2800">
        <v>29221</v>
      </c>
      <c r="G106" s="2800" t="s">
        <v>3292</v>
      </c>
      <c r="H106" s="2823" t="s">
        <v>3283</v>
      </c>
      <c r="I106" s="2823" t="s">
        <v>3283</v>
      </c>
      <c r="J106" s="2823" t="s">
        <v>3371</v>
      </c>
      <c r="K106" s="2800"/>
      <c r="L106" s="2800" t="s">
        <v>3257</v>
      </c>
      <c r="M106" s="3243">
        <v>100</v>
      </c>
      <c r="N106" s="3244">
        <v>42933</v>
      </c>
      <c r="O106" s="2802"/>
      <c r="P106" s="3244">
        <v>47558</v>
      </c>
      <c r="Q106" s="3245">
        <v>4.9619999999999997</v>
      </c>
      <c r="R106" s="3093">
        <v>100</v>
      </c>
      <c r="S106" s="3093">
        <v>100</v>
      </c>
      <c r="T106" s="3093">
        <v>100</v>
      </c>
      <c r="U106" s="3217">
        <f t="shared" si="41"/>
        <v>496.2</v>
      </c>
      <c r="V106" s="2824">
        <f t="shared" si="42"/>
        <v>1.4844961240310095E-2</v>
      </c>
      <c r="W106" s="2824">
        <f t="shared" si="43"/>
        <v>2.0779727095516565E-2</v>
      </c>
      <c r="X106" s="3246" t="s">
        <v>3372</v>
      </c>
      <c r="Y106" s="3250">
        <v>4.4554000000000003E-2</v>
      </c>
      <c r="Z106" s="3250">
        <v>2.7660000000000002E-3</v>
      </c>
      <c r="AA106" s="3248">
        <v>4.7320000000000001E-2</v>
      </c>
      <c r="AB106" s="3223">
        <f t="shared" si="44"/>
        <v>4.7320000000000002</v>
      </c>
      <c r="AC106" s="3223">
        <f t="shared" si="67"/>
        <v>4.7320000000000002</v>
      </c>
      <c r="AD106" s="2804"/>
      <c r="AE106" s="2804"/>
      <c r="AF106" s="3093">
        <v>0</v>
      </c>
      <c r="AG106" s="3093">
        <v>100</v>
      </c>
      <c r="AH106" s="3093">
        <v>14.404999999999999</v>
      </c>
      <c r="AI106" s="2805" t="str">
        <f t="shared" si="45"/>
        <v>N</v>
      </c>
      <c r="AJ106" s="2805" t="str">
        <f t="shared" si="46"/>
        <v>N</v>
      </c>
      <c r="AK106" s="2805" t="str">
        <f t="shared" si="47"/>
        <v>N</v>
      </c>
      <c r="AL106" s="2805" t="str">
        <f t="shared" si="48"/>
        <v>N</v>
      </c>
      <c r="AM106" s="2805" t="str">
        <f t="shared" si="49"/>
        <v>N</v>
      </c>
      <c r="AN106" s="2805" t="str">
        <f t="shared" si="50"/>
        <v>N</v>
      </c>
      <c r="AO106" s="2805" t="str">
        <f t="shared" si="51"/>
        <v>N</v>
      </c>
      <c r="AP106" s="2805" t="str">
        <f t="shared" si="52"/>
        <v>N</v>
      </c>
      <c r="AQ106" s="3249" t="s">
        <v>3373</v>
      </c>
      <c r="AR106" s="3094" t="s">
        <v>3399</v>
      </c>
      <c r="AS106" s="32"/>
      <c r="AT106" s="34" t="s">
        <v>3524</v>
      </c>
      <c r="AU106" s="171"/>
      <c r="AV106" s="3161"/>
      <c r="AW106" s="220" t="str">
        <f t="shared" si="81"/>
        <v>Please complete all cells in row</v>
      </c>
      <c r="AX106" s="3161"/>
      <c r="AY106" s="3125"/>
      <c r="AZ106" s="3125"/>
      <c r="BA106" s="3125"/>
      <c r="BB106" s="3125"/>
      <c r="BC106" s="3125"/>
      <c r="BD106" s="3125"/>
      <c r="BE106" s="3125"/>
      <c r="BF106" s="221">
        <f t="shared" si="68"/>
        <v>0</v>
      </c>
      <c r="BG106" s="221">
        <f t="shared" si="69"/>
        <v>1</v>
      </c>
      <c r="BH106" s="221">
        <f t="shared" si="70"/>
        <v>0</v>
      </c>
      <c r="BI106" s="221">
        <f t="shared" si="71"/>
        <v>0</v>
      </c>
      <c r="BJ106" s="221">
        <f t="shared" si="72"/>
        <v>0</v>
      </c>
      <c r="BK106" s="221">
        <f t="shared" si="73"/>
        <v>0</v>
      </c>
      <c r="BL106" s="221">
        <f t="shared" si="74"/>
        <v>0</v>
      </c>
      <c r="BM106" s="207"/>
      <c r="BN106" s="207"/>
      <c r="BO106" s="207"/>
      <c r="BP106" s="207"/>
      <c r="BQ106" s="207"/>
      <c r="BR106" s="207"/>
      <c r="BS106" s="221">
        <f t="shared" si="75"/>
        <v>0</v>
      </c>
      <c r="BT106" s="207"/>
      <c r="BU106" s="207"/>
      <c r="BV106" s="221">
        <f t="shared" si="76"/>
        <v>1</v>
      </c>
      <c r="BW106" s="221">
        <f t="shared" si="77"/>
        <v>1</v>
      </c>
      <c r="BX106" s="221">
        <f t="shared" si="78"/>
        <v>0</v>
      </c>
      <c r="BY106" s="221">
        <f t="shared" si="79"/>
        <v>0</v>
      </c>
      <c r="BZ106" s="221">
        <f xml:space="preserve"> IF( ISNUMBER(#REF! ), 0, 1 )</f>
        <v>1</v>
      </c>
      <c r="CA106" s="221">
        <f t="shared" si="80"/>
        <v>1</v>
      </c>
      <c r="CB106" s="3161"/>
      <c r="CC106" s="3125"/>
      <c r="CD106" s="3125"/>
      <c r="CE106" s="3169"/>
      <c r="CF106" s="3169"/>
      <c r="CG106" s="3169"/>
    </row>
    <row r="107" spans="1:85" s="2268" customFormat="1" ht="15.75" customHeight="1">
      <c r="A107" s="3169"/>
      <c r="B107" s="2799" t="s">
        <v>3505</v>
      </c>
      <c r="C107" s="2800" t="s">
        <v>3408</v>
      </c>
      <c r="D107" s="2822" t="s">
        <v>3368</v>
      </c>
      <c r="E107" s="2823" t="s">
        <v>3253</v>
      </c>
      <c r="F107" s="2800">
        <v>29387</v>
      </c>
      <c r="G107" s="2800" t="s">
        <v>3303</v>
      </c>
      <c r="H107" s="2823" t="s">
        <v>3283</v>
      </c>
      <c r="I107" s="2823" t="s">
        <v>3283</v>
      </c>
      <c r="J107" s="2823" t="s">
        <v>3371</v>
      </c>
      <c r="K107" s="2800"/>
      <c r="L107" s="2800" t="s">
        <v>3257</v>
      </c>
      <c r="M107" s="3243">
        <v>-100</v>
      </c>
      <c r="N107" s="3244">
        <v>43081</v>
      </c>
      <c r="O107" s="2802"/>
      <c r="P107" s="3244">
        <v>47556</v>
      </c>
      <c r="Q107" s="3245">
        <v>4.9560000000000004</v>
      </c>
      <c r="R107" s="3093">
        <v>-100</v>
      </c>
      <c r="S107" s="3093">
        <v>-100</v>
      </c>
      <c r="T107" s="3093">
        <v>-100</v>
      </c>
      <c r="U107" s="3217">
        <f t="shared" si="41"/>
        <v>-495.6</v>
      </c>
      <c r="V107" s="2824">
        <f t="shared" si="42"/>
        <v>-2.0184108527131928E-2</v>
      </c>
      <c r="W107" s="2824">
        <f t="shared" si="43"/>
        <v>-1.4454191033138497E-2</v>
      </c>
      <c r="X107" s="3246"/>
      <c r="Y107" s="3250"/>
      <c r="Z107" s="3250"/>
      <c r="AA107" s="3248">
        <v>1.1169999999999999E-2</v>
      </c>
      <c r="AB107" s="3223">
        <f t="shared" si="44"/>
        <v>-1.117</v>
      </c>
      <c r="AC107" s="3223">
        <f t="shared" si="67"/>
        <v>-1.117</v>
      </c>
      <c r="AD107" s="2804"/>
      <c r="AE107" s="2804"/>
      <c r="AF107" s="3093">
        <v>0</v>
      </c>
      <c r="AG107" s="3093">
        <v>-100</v>
      </c>
      <c r="AH107" s="3093">
        <v>0</v>
      </c>
      <c r="AI107" s="2805" t="str">
        <f t="shared" si="45"/>
        <v>N</v>
      </c>
      <c r="AJ107" s="2805" t="str">
        <f t="shared" si="46"/>
        <v>N</v>
      </c>
      <c r="AK107" s="2805" t="str">
        <f t="shared" si="47"/>
        <v>N</v>
      </c>
      <c r="AL107" s="2805" t="str">
        <f t="shared" si="48"/>
        <v>N</v>
      </c>
      <c r="AM107" s="2805" t="str">
        <f t="shared" si="49"/>
        <v>N</v>
      </c>
      <c r="AN107" s="2805" t="str">
        <f t="shared" si="50"/>
        <v>N</v>
      </c>
      <c r="AO107" s="2805" t="str">
        <f t="shared" si="51"/>
        <v>N</v>
      </c>
      <c r="AP107" s="2805" t="str">
        <f t="shared" si="52"/>
        <v>N</v>
      </c>
      <c r="AQ107" s="3249" t="s">
        <v>3373</v>
      </c>
      <c r="AR107" s="3094"/>
      <c r="AS107" s="32"/>
      <c r="AT107" s="34" t="s">
        <v>3525</v>
      </c>
      <c r="AU107" s="171"/>
      <c r="AV107" s="3161"/>
      <c r="AW107" s="220" t="str">
        <f t="shared" si="81"/>
        <v>Please complete all cells in row</v>
      </c>
      <c r="AX107" s="3161"/>
      <c r="AY107" s="3125"/>
      <c r="AZ107" s="3125"/>
      <c r="BA107" s="3125"/>
      <c r="BB107" s="3125"/>
      <c r="BC107" s="3125"/>
      <c r="BD107" s="3125"/>
      <c r="BE107" s="3125"/>
      <c r="BF107" s="221">
        <f t="shared" si="68"/>
        <v>0</v>
      </c>
      <c r="BG107" s="221">
        <f t="shared" si="69"/>
        <v>1</v>
      </c>
      <c r="BH107" s="221">
        <f t="shared" si="70"/>
        <v>0</v>
      </c>
      <c r="BI107" s="221">
        <f t="shared" si="71"/>
        <v>0</v>
      </c>
      <c r="BJ107" s="221">
        <f t="shared" si="72"/>
        <v>0</v>
      </c>
      <c r="BK107" s="221">
        <f t="shared" si="73"/>
        <v>0</v>
      </c>
      <c r="BL107" s="221">
        <f t="shared" si="74"/>
        <v>0</v>
      </c>
      <c r="BM107" s="207"/>
      <c r="BN107" s="207"/>
      <c r="BO107" s="207"/>
      <c r="BP107" s="207"/>
      <c r="BQ107" s="207"/>
      <c r="BR107" s="207"/>
      <c r="BS107" s="221">
        <f t="shared" si="75"/>
        <v>0</v>
      </c>
      <c r="BT107" s="207"/>
      <c r="BU107" s="207"/>
      <c r="BV107" s="221">
        <f t="shared" si="76"/>
        <v>1</v>
      </c>
      <c r="BW107" s="221">
        <f t="shared" si="77"/>
        <v>1</v>
      </c>
      <c r="BX107" s="221">
        <f t="shared" si="78"/>
        <v>0</v>
      </c>
      <c r="BY107" s="221">
        <f t="shared" si="79"/>
        <v>0</v>
      </c>
      <c r="BZ107" s="221">
        <f xml:space="preserve"> IF( ISNUMBER(#REF! ), 0, 1 )</f>
        <v>1</v>
      </c>
      <c r="CA107" s="221">
        <f t="shared" si="80"/>
        <v>1</v>
      </c>
      <c r="CB107" s="3161"/>
      <c r="CC107" s="3125"/>
      <c r="CD107" s="3125"/>
      <c r="CE107" s="3169"/>
      <c r="CF107" s="3169"/>
      <c r="CG107" s="3169"/>
    </row>
    <row r="108" spans="1:85" s="2268" customFormat="1" ht="15.75" customHeight="1">
      <c r="A108" s="3169"/>
      <c r="B108" s="2799" t="s">
        <v>3507</v>
      </c>
      <c r="C108" s="2800" t="s">
        <v>3408</v>
      </c>
      <c r="D108" s="2822" t="s">
        <v>3377</v>
      </c>
      <c r="E108" s="2823" t="s">
        <v>3253</v>
      </c>
      <c r="F108" s="2800">
        <v>29387</v>
      </c>
      <c r="G108" s="2800" t="s">
        <v>3303</v>
      </c>
      <c r="H108" s="2823" t="s">
        <v>3283</v>
      </c>
      <c r="I108" s="2823" t="s">
        <v>3283</v>
      </c>
      <c r="J108" s="2823" t="s">
        <v>3371</v>
      </c>
      <c r="K108" s="2800"/>
      <c r="L108" s="2800" t="s">
        <v>3257</v>
      </c>
      <c r="M108" s="3243">
        <v>100</v>
      </c>
      <c r="N108" s="3244">
        <v>43081</v>
      </c>
      <c r="O108" s="2802"/>
      <c r="P108" s="3244">
        <v>47556</v>
      </c>
      <c r="Q108" s="3245">
        <v>4.9560000000000004</v>
      </c>
      <c r="R108" s="3093">
        <v>100</v>
      </c>
      <c r="S108" s="3093">
        <v>100</v>
      </c>
      <c r="T108" s="3093">
        <v>100</v>
      </c>
      <c r="U108" s="3217">
        <f t="shared" si="41"/>
        <v>495.6</v>
      </c>
      <c r="V108" s="2824">
        <f t="shared" si="42"/>
        <v>1.4844961240310095E-2</v>
      </c>
      <c r="W108" s="2824">
        <f t="shared" si="43"/>
        <v>2.0779727095516565E-2</v>
      </c>
      <c r="X108" s="3246" t="s">
        <v>3372</v>
      </c>
      <c r="Y108" s="3250">
        <v>4.4554000000000003E-2</v>
      </c>
      <c r="Z108" s="3250">
        <v>2.7660000000000002E-3</v>
      </c>
      <c r="AA108" s="3248">
        <v>4.7320000000000001E-2</v>
      </c>
      <c r="AB108" s="3223">
        <f t="shared" si="44"/>
        <v>4.7320000000000002</v>
      </c>
      <c r="AC108" s="3223">
        <f t="shared" si="67"/>
        <v>4.7320000000000002</v>
      </c>
      <c r="AD108" s="2804"/>
      <c r="AE108" s="2804"/>
      <c r="AF108" s="3093">
        <v>0</v>
      </c>
      <c r="AG108" s="3093">
        <v>100</v>
      </c>
      <c r="AH108" s="3093">
        <v>12.438000000000001</v>
      </c>
      <c r="AI108" s="2805" t="str">
        <f t="shared" si="45"/>
        <v>N</v>
      </c>
      <c r="AJ108" s="2805" t="str">
        <f t="shared" si="46"/>
        <v>N</v>
      </c>
      <c r="AK108" s="2805" t="str">
        <f t="shared" si="47"/>
        <v>N</v>
      </c>
      <c r="AL108" s="2805" t="str">
        <f t="shared" si="48"/>
        <v>N</v>
      </c>
      <c r="AM108" s="2805" t="str">
        <f t="shared" si="49"/>
        <v>N</v>
      </c>
      <c r="AN108" s="2805" t="str">
        <f t="shared" si="50"/>
        <v>N</v>
      </c>
      <c r="AO108" s="2805" t="str">
        <f t="shared" si="51"/>
        <v>N</v>
      </c>
      <c r="AP108" s="2805" t="str">
        <f t="shared" si="52"/>
        <v>N</v>
      </c>
      <c r="AQ108" s="3249" t="s">
        <v>3373</v>
      </c>
      <c r="AR108" s="3094" t="s">
        <v>3399</v>
      </c>
      <c r="AS108" s="32"/>
      <c r="AT108" s="34" t="s">
        <v>3526</v>
      </c>
      <c r="AU108" s="171"/>
      <c r="AV108" s="3161"/>
      <c r="AW108" s="220" t="str">
        <f t="shared" si="81"/>
        <v>Please complete all cells in row</v>
      </c>
      <c r="AX108" s="3161"/>
      <c r="AY108" s="3125"/>
      <c r="AZ108" s="3125"/>
      <c r="BA108" s="3125"/>
      <c r="BB108" s="3125"/>
      <c r="BC108" s="3125"/>
      <c r="BD108" s="3125"/>
      <c r="BE108" s="3125"/>
      <c r="BF108" s="221">
        <f t="shared" si="68"/>
        <v>0</v>
      </c>
      <c r="BG108" s="221">
        <f t="shared" si="69"/>
        <v>1</v>
      </c>
      <c r="BH108" s="221">
        <f t="shared" si="70"/>
        <v>0</v>
      </c>
      <c r="BI108" s="221">
        <f t="shared" si="71"/>
        <v>0</v>
      </c>
      <c r="BJ108" s="221">
        <f t="shared" si="72"/>
        <v>0</v>
      </c>
      <c r="BK108" s="221">
        <f t="shared" si="73"/>
        <v>0</v>
      </c>
      <c r="BL108" s="221">
        <f t="shared" si="74"/>
        <v>0</v>
      </c>
      <c r="BM108" s="207"/>
      <c r="BN108" s="207"/>
      <c r="BO108" s="207"/>
      <c r="BP108" s="207"/>
      <c r="BQ108" s="207"/>
      <c r="BR108" s="207"/>
      <c r="BS108" s="221">
        <f t="shared" si="75"/>
        <v>0</v>
      </c>
      <c r="BT108" s="207"/>
      <c r="BU108" s="207"/>
      <c r="BV108" s="221">
        <f t="shared" si="76"/>
        <v>1</v>
      </c>
      <c r="BW108" s="221">
        <f t="shared" si="77"/>
        <v>1</v>
      </c>
      <c r="BX108" s="221">
        <f t="shared" si="78"/>
        <v>0</v>
      </c>
      <c r="BY108" s="221">
        <f t="shared" si="79"/>
        <v>0</v>
      </c>
      <c r="BZ108" s="221">
        <f xml:space="preserve"> IF( ISNUMBER(#REF! ), 0, 1 )</f>
        <v>1</v>
      </c>
      <c r="CA108" s="221">
        <f t="shared" si="80"/>
        <v>1</v>
      </c>
      <c r="CB108" s="3161"/>
      <c r="CC108" s="3125"/>
      <c r="CD108" s="3125"/>
      <c r="CE108" s="3169"/>
      <c r="CF108" s="3169"/>
      <c r="CG108" s="3169"/>
    </row>
    <row r="109" spans="1:85" s="2268" customFormat="1" ht="15.75" customHeight="1">
      <c r="A109" s="3169"/>
      <c r="B109" s="2799" t="s">
        <v>3505</v>
      </c>
      <c r="C109" s="2800" t="s">
        <v>3408</v>
      </c>
      <c r="D109" s="2822" t="s">
        <v>3368</v>
      </c>
      <c r="E109" s="2823" t="s">
        <v>3253</v>
      </c>
      <c r="F109" s="2800">
        <v>29225</v>
      </c>
      <c r="G109" s="2800" t="s">
        <v>3455</v>
      </c>
      <c r="H109" s="2823" t="s">
        <v>3283</v>
      </c>
      <c r="I109" s="2823" t="s">
        <v>3283</v>
      </c>
      <c r="J109" s="2823" t="s">
        <v>3371</v>
      </c>
      <c r="K109" s="2800"/>
      <c r="L109" s="2800" t="s">
        <v>3257</v>
      </c>
      <c r="M109" s="3243">
        <v>-100</v>
      </c>
      <c r="N109" s="3244">
        <v>43181</v>
      </c>
      <c r="O109" s="2802"/>
      <c r="P109" s="3244">
        <v>47556</v>
      </c>
      <c r="Q109" s="3245">
        <v>4.9560000000000004</v>
      </c>
      <c r="R109" s="3093">
        <v>-100</v>
      </c>
      <c r="S109" s="3093">
        <v>-100</v>
      </c>
      <c r="T109" s="3093">
        <v>-100</v>
      </c>
      <c r="U109" s="3217">
        <f t="shared" si="41"/>
        <v>-495.6</v>
      </c>
      <c r="V109" s="2824">
        <f t="shared" si="42"/>
        <v>-2.0813953488372006E-2</v>
      </c>
      <c r="W109" s="2824">
        <f t="shared" si="43"/>
        <v>-1.5087719298245594E-2</v>
      </c>
      <c r="X109" s="3246"/>
      <c r="Y109" s="3250"/>
      <c r="Z109" s="3250"/>
      <c r="AA109" s="3248">
        <v>1.052E-2</v>
      </c>
      <c r="AB109" s="3223">
        <f t="shared" si="44"/>
        <v>-1.052</v>
      </c>
      <c r="AC109" s="3223">
        <f t="shared" si="67"/>
        <v>-1.052</v>
      </c>
      <c r="AD109" s="2804"/>
      <c r="AE109" s="2804"/>
      <c r="AF109" s="3093">
        <v>0</v>
      </c>
      <c r="AG109" s="3093">
        <v>-100</v>
      </c>
      <c r="AH109" s="3093">
        <v>0</v>
      </c>
      <c r="AI109" s="2805" t="str">
        <f t="shared" si="45"/>
        <v>N</v>
      </c>
      <c r="AJ109" s="2805" t="str">
        <f t="shared" si="46"/>
        <v>N</v>
      </c>
      <c r="AK109" s="2805" t="str">
        <f t="shared" si="47"/>
        <v>N</v>
      </c>
      <c r="AL109" s="2805" t="str">
        <f t="shared" si="48"/>
        <v>N</v>
      </c>
      <c r="AM109" s="2805" t="str">
        <f t="shared" si="49"/>
        <v>N</v>
      </c>
      <c r="AN109" s="2805" t="str">
        <f t="shared" si="50"/>
        <v>N</v>
      </c>
      <c r="AO109" s="2805" t="str">
        <f t="shared" si="51"/>
        <v>N</v>
      </c>
      <c r="AP109" s="2805" t="str">
        <f t="shared" si="52"/>
        <v>N</v>
      </c>
      <c r="AQ109" s="3249" t="s">
        <v>3373</v>
      </c>
      <c r="AR109" s="3094"/>
      <c r="AS109" s="32"/>
      <c r="AT109" s="34" t="s">
        <v>3527</v>
      </c>
      <c r="AU109" s="171"/>
      <c r="AV109" s="3161"/>
      <c r="AW109" s="220" t="str">
        <f t="shared" si="81"/>
        <v>Please complete all cells in row</v>
      </c>
      <c r="AX109" s="3161"/>
      <c r="AY109" s="3125"/>
      <c r="AZ109" s="3125"/>
      <c r="BA109" s="3125"/>
      <c r="BB109" s="3125"/>
      <c r="BC109" s="3125"/>
      <c r="BD109" s="3125"/>
      <c r="BE109" s="3125"/>
      <c r="BF109" s="221">
        <f t="shared" si="68"/>
        <v>0</v>
      </c>
      <c r="BG109" s="221">
        <f t="shared" si="69"/>
        <v>1</v>
      </c>
      <c r="BH109" s="221">
        <f t="shared" si="70"/>
        <v>0</v>
      </c>
      <c r="BI109" s="221">
        <f t="shared" si="71"/>
        <v>0</v>
      </c>
      <c r="BJ109" s="221">
        <f t="shared" si="72"/>
        <v>0</v>
      </c>
      <c r="BK109" s="221">
        <f t="shared" si="73"/>
        <v>0</v>
      </c>
      <c r="BL109" s="221">
        <f t="shared" si="74"/>
        <v>0</v>
      </c>
      <c r="BM109" s="207"/>
      <c r="BN109" s="207"/>
      <c r="BO109" s="207"/>
      <c r="BP109" s="207"/>
      <c r="BQ109" s="207"/>
      <c r="BR109" s="207"/>
      <c r="BS109" s="221">
        <f t="shared" si="75"/>
        <v>0</v>
      </c>
      <c r="BT109" s="207"/>
      <c r="BU109" s="207"/>
      <c r="BV109" s="221">
        <f t="shared" si="76"/>
        <v>1</v>
      </c>
      <c r="BW109" s="221">
        <f t="shared" si="77"/>
        <v>1</v>
      </c>
      <c r="BX109" s="221">
        <f t="shared" si="78"/>
        <v>0</v>
      </c>
      <c r="BY109" s="221">
        <f t="shared" si="79"/>
        <v>0</v>
      </c>
      <c r="BZ109" s="221">
        <f xml:space="preserve"> IF( ISNUMBER(#REF! ), 0, 1 )</f>
        <v>1</v>
      </c>
      <c r="CA109" s="221">
        <f t="shared" si="80"/>
        <v>1</v>
      </c>
      <c r="CB109" s="3161"/>
      <c r="CC109" s="3125"/>
      <c r="CD109" s="3125"/>
      <c r="CE109" s="3169"/>
      <c r="CF109" s="3169"/>
      <c r="CG109" s="3169"/>
    </row>
    <row r="110" spans="1:85" s="2268" customFormat="1" ht="15.75" customHeight="1">
      <c r="A110" s="3169"/>
      <c r="B110" s="2799" t="s">
        <v>3507</v>
      </c>
      <c r="C110" s="2800" t="s">
        <v>3408</v>
      </c>
      <c r="D110" s="2822" t="s">
        <v>3377</v>
      </c>
      <c r="E110" s="2823" t="s">
        <v>3253</v>
      </c>
      <c r="F110" s="2800">
        <v>29225</v>
      </c>
      <c r="G110" s="2800" t="s">
        <v>3455</v>
      </c>
      <c r="H110" s="2823" t="s">
        <v>3283</v>
      </c>
      <c r="I110" s="2823" t="s">
        <v>3283</v>
      </c>
      <c r="J110" s="2823" t="s">
        <v>3371</v>
      </c>
      <c r="K110" s="2800"/>
      <c r="L110" s="2800" t="s">
        <v>3257</v>
      </c>
      <c r="M110" s="3243">
        <v>100</v>
      </c>
      <c r="N110" s="3244">
        <v>43181</v>
      </c>
      <c r="O110" s="2802"/>
      <c r="P110" s="3244">
        <v>47556</v>
      </c>
      <c r="Q110" s="3245">
        <v>4.9560000000000004</v>
      </c>
      <c r="R110" s="3093">
        <v>100</v>
      </c>
      <c r="S110" s="3093">
        <v>100</v>
      </c>
      <c r="T110" s="3093">
        <v>100</v>
      </c>
      <c r="U110" s="3217">
        <f t="shared" si="41"/>
        <v>495.6</v>
      </c>
      <c r="V110" s="2824">
        <f t="shared" si="42"/>
        <v>1.4844961240310095E-2</v>
      </c>
      <c r="W110" s="2824">
        <f t="shared" si="43"/>
        <v>2.0779727095516565E-2</v>
      </c>
      <c r="X110" s="3246" t="s">
        <v>3372</v>
      </c>
      <c r="Y110" s="3250">
        <v>4.4554000000000003E-2</v>
      </c>
      <c r="Z110" s="3250">
        <v>2.7660000000000002E-3</v>
      </c>
      <c r="AA110" s="3248">
        <v>4.7320000000000001E-2</v>
      </c>
      <c r="AB110" s="3223">
        <f t="shared" si="44"/>
        <v>4.7320000000000002</v>
      </c>
      <c r="AC110" s="3223">
        <f t="shared" si="67"/>
        <v>4.7320000000000002</v>
      </c>
      <c r="AD110" s="2804"/>
      <c r="AE110" s="2804"/>
      <c r="AF110" s="3093">
        <v>0</v>
      </c>
      <c r="AG110" s="3093">
        <v>100</v>
      </c>
      <c r="AH110" s="3093">
        <v>12.632</v>
      </c>
      <c r="AI110" s="2805" t="str">
        <f t="shared" si="45"/>
        <v>N</v>
      </c>
      <c r="AJ110" s="2805" t="str">
        <f t="shared" si="46"/>
        <v>N</v>
      </c>
      <c r="AK110" s="2805" t="str">
        <f t="shared" si="47"/>
        <v>N</v>
      </c>
      <c r="AL110" s="2805" t="str">
        <f t="shared" si="48"/>
        <v>N</v>
      </c>
      <c r="AM110" s="2805" t="str">
        <f t="shared" si="49"/>
        <v>N</v>
      </c>
      <c r="AN110" s="2805" t="str">
        <f t="shared" si="50"/>
        <v>N</v>
      </c>
      <c r="AO110" s="2805" t="str">
        <f t="shared" si="51"/>
        <v>N</v>
      </c>
      <c r="AP110" s="2805" t="str">
        <f t="shared" si="52"/>
        <v>N</v>
      </c>
      <c r="AQ110" s="3249" t="s">
        <v>3373</v>
      </c>
      <c r="AR110" s="3094" t="s">
        <v>3399</v>
      </c>
      <c r="AS110" s="32"/>
      <c r="AT110" s="34" t="s">
        <v>3528</v>
      </c>
      <c r="AU110" s="171"/>
      <c r="AV110" s="3161"/>
      <c r="AW110" s="220" t="str">
        <f t="shared" si="81"/>
        <v>Please complete all cells in row</v>
      </c>
      <c r="AX110" s="3161"/>
      <c r="AY110" s="3125"/>
      <c r="AZ110" s="3125"/>
      <c r="BA110" s="3125"/>
      <c r="BB110" s="3125"/>
      <c r="BC110" s="3125"/>
      <c r="BD110" s="3125"/>
      <c r="BE110" s="3125"/>
      <c r="BF110" s="221">
        <f t="shared" si="68"/>
        <v>0</v>
      </c>
      <c r="BG110" s="221">
        <f t="shared" si="69"/>
        <v>1</v>
      </c>
      <c r="BH110" s="221">
        <f t="shared" si="70"/>
        <v>0</v>
      </c>
      <c r="BI110" s="221">
        <f t="shared" si="71"/>
        <v>0</v>
      </c>
      <c r="BJ110" s="221">
        <f t="shared" si="72"/>
        <v>0</v>
      </c>
      <c r="BK110" s="221">
        <f t="shared" si="73"/>
        <v>0</v>
      </c>
      <c r="BL110" s="221">
        <f t="shared" si="74"/>
        <v>0</v>
      </c>
      <c r="BM110" s="207"/>
      <c r="BN110" s="207"/>
      <c r="BO110" s="207"/>
      <c r="BP110" s="207"/>
      <c r="BQ110" s="207"/>
      <c r="BR110" s="207"/>
      <c r="BS110" s="221">
        <f t="shared" si="75"/>
        <v>0</v>
      </c>
      <c r="BT110" s="207"/>
      <c r="BU110" s="207"/>
      <c r="BV110" s="221">
        <f t="shared" si="76"/>
        <v>1</v>
      </c>
      <c r="BW110" s="221">
        <f t="shared" si="77"/>
        <v>1</v>
      </c>
      <c r="BX110" s="221">
        <f t="shared" si="78"/>
        <v>0</v>
      </c>
      <c r="BY110" s="221">
        <f t="shared" si="79"/>
        <v>0</v>
      </c>
      <c r="BZ110" s="221">
        <f xml:space="preserve"> IF( ISNUMBER(#REF! ), 0, 1 )</f>
        <v>1</v>
      </c>
      <c r="CA110" s="221">
        <f t="shared" si="80"/>
        <v>1</v>
      </c>
      <c r="CB110" s="3161"/>
      <c r="CC110" s="3125"/>
      <c r="CD110" s="3125"/>
      <c r="CE110" s="3169"/>
      <c r="CF110" s="3169"/>
      <c r="CG110" s="3169"/>
    </row>
    <row r="111" spans="1:85" s="2268" customFormat="1" ht="15.75" customHeight="1">
      <c r="A111" s="3169"/>
      <c r="B111" s="2799" t="s">
        <v>3529</v>
      </c>
      <c r="C111" s="2800" t="s">
        <v>3408</v>
      </c>
      <c r="D111" s="2822" t="s">
        <v>3368</v>
      </c>
      <c r="E111" s="2823" t="s">
        <v>3253</v>
      </c>
      <c r="F111" s="2800">
        <v>29404</v>
      </c>
      <c r="G111" s="2800" t="s">
        <v>3303</v>
      </c>
      <c r="H111" s="2823" t="s">
        <v>3283</v>
      </c>
      <c r="I111" s="2823" t="s">
        <v>3283</v>
      </c>
      <c r="J111" s="2823" t="s">
        <v>3371</v>
      </c>
      <c r="K111" s="2800"/>
      <c r="L111" s="2800" t="s">
        <v>3257</v>
      </c>
      <c r="M111" s="3243">
        <v>-43.554000000000002</v>
      </c>
      <c r="N111" s="3244">
        <v>43081</v>
      </c>
      <c r="O111" s="2802"/>
      <c r="P111" s="3244">
        <v>47556</v>
      </c>
      <c r="Q111" s="3245">
        <v>4.9560000000000004</v>
      </c>
      <c r="R111" s="3093">
        <v>-43.554000000000002</v>
      </c>
      <c r="S111" s="3093">
        <v>-43.554000000000002</v>
      </c>
      <c r="T111" s="3093">
        <v>-43.554000000000002</v>
      </c>
      <c r="U111" s="3217">
        <f t="shared" si="41"/>
        <v>-215.85362400000002</v>
      </c>
      <c r="V111" s="2824">
        <f t="shared" si="42"/>
        <v>-2.0231589147286955E-2</v>
      </c>
      <c r="W111" s="2824">
        <f t="shared" si="43"/>
        <v>-1.4501949317738849E-2</v>
      </c>
      <c r="X111" s="3246"/>
      <c r="Y111" s="3250"/>
      <c r="Z111" s="3250"/>
      <c r="AA111" s="3248">
        <v>1.1121000000000001E-2</v>
      </c>
      <c r="AB111" s="3223">
        <f t="shared" si="44"/>
        <v>-0.48436403400000005</v>
      </c>
      <c r="AC111" s="3223">
        <f t="shared" si="67"/>
        <v>-0.48436403400000005</v>
      </c>
      <c r="AD111" s="2804"/>
      <c r="AE111" s="2804"/>
      <c r="AF111" s="3093">
        <v>0</v>
      </c>
      <c r="AG111" s="3093">
        <v>-43.554000000000002</v>
      </c>
      <c r="AH111" s="3093">
        <v>0</v>
      </c>
      <c r="AI111" s="2805" t="str">
        <f t="shared" si="45"/>
        <v>N</v>
      </c>
      <c r="AJ111" s="2805" t="str">
        <f t="shared" si="46"/>
        <v>N</v>
      </c>
      <c r="AK111" s="2805" t="str">
        <f t="shared" si="47"/>
        <v>N</v>
      </c>
      <c r="AL111" s="2805" t="str">
        <f t="shared" si="48"/>
        <v>N</v>
      </c>
      <c r="AM111" s="2805" t="str">
        <f t="shared" si="49"/>
        <v>N</v>
      </c>
      <c r="AN111" s="2805" t="str">
        <f t="shared" si="50"/>
        <v>N</v>
      </c>
      <c r="AO111" s="2805" t="str">
        <f t="shared" si="51"/>
        <v>N</v>
      </c>
      <c r="AP111" s="2805" t="str">
        <f t="shared" si="52"/>
        <v>N</v>
      </c>
      <c r="AQ111" s="3249" t="s">
        <v>3373</v>
      </c>
      <c r="AR111" s="3094"/>
      <c r="AS111" s="32"/>
      <c r="AT111" s="34" t="s">
        <v>3530</v>
      </c>
      <c r="AU111" s="171"/>
      <c r="AV111" s="3161"/>
      <c r="AW111" s="220" t="str">
        <f t="shared" si="81"/>
        <v>Please complete all cells in row</v>
      </c>
      <c r="AX111" s="3161"/>
      <c r="AY111" s="3125"/>
      <c r="AZ111" s="3125"/>
      <c r="BA111" s="3125"/>
      <c r="BB111" s="3125"/>
      <c r="BC111" s="3125"/>
      <c r="BD111" s="3125"/>
      <c r="BE111" s="3125"/>
      <c r="BF111" s="221">
        <f t="shared" si="68"/>
        <v>0</v>
      </c>
      <c r="BG111" s="221">
        <f t="shared" si="69"/>
        <v>1</v>
      </c>
      <c r="BH111" s="221">
        <f t="shared" si="70"/>
        <v>0</v>
      </c>
      <c r="BI111" s="221">
        <f t="shared" si="71"/>
        <v>0</v>
      </c>
      <c r="BJ111" s="221">
        <f t="shared" si="72"/>
        <v>0</v>
      </c>
      <c r="BK111" s="221">
        <f t="shared" si="73"/>
        <v>0</v>
      </c>
      <c r="BL111" s="221">
        <f t="shared" si="74"/>
        <v>0</v>
      </c>
      <c r="BM111" s="207"/>
      <c r="BN111" s="207"/>
      <c r="BO111" s="207"/>
      <c r="BP111" s="207"/>
      <c r="BQ111" s="207"/>
      <c r="BR111" s="207"/>
      <c r="BS111" s="221">
        <f t="shared" si="75"/>
        <v>0</v>
      </c>
      <c r="BT111" s="207"/>
      <c r="BU111" s="207"/>
      <c r="BV111" s="221">
        <f t="shared" si="76"/>
        <v>1</v>
      </c>
      <c r="BW111" s="221">
        <f t="shared" si="77"/>
        <v>1</v>
      </c>
      <c r="BX111" s="221">
        <f t="shared" si="78"/>
        <v>0</v>
      </c>
      <c r="BY111" s="221">
        <f t="shared" si="79"/>
        <v>0</v>
      </c>
      <c r="BZ111" s="221">
        <f xml:space="preserve"> IF( ISNUMBER(#REF! ), 0, 1 )</f>
        <v>1</v>
      </c>
      <c r="CA111" s="221">
        <f t="shared" si="80"/>
        <v>1</v>
      </c>
      <c r="CB111" s="3161"/>
      <c r="CC111" s="3125"/>
      <c r="CD111" s="3125"/>
      <c r="CE111" s="3169"/>
      <c r="CF111" s="3169"/>
      <c r="CG111" s="3169"/>
    </row>
    <row r="112" spans="1:85" s="2268" customFormat="1" ht="15.75" customHeight="1">
      <c r="A112" s="3169"/>
      <c r="B112" s="2799" t="s">
        <v>3531</v>
      </c>
      <c r="C112" s="2800" t="s">
        <v>3408</v>
      </c>
      <c r="D112" s="2822" t="s">
        <v>3377</v>
      </c>
      <c r="E112" s="2823" t="s">
        <v>3253</v>
      </c>
      <c r="F112" s="2800">
        <v>29404</v>
      </c>
      <c r="G112" s="2800" t="s">
        <v>3303</v>
      </c>
      <c r="H112" s="2823" t="s">
        <v>3283</v>
      </c>
      <c r="I112" s="2823" t="s">
        <v>3283</v>
      </c>
      <c r="J112" s="2823" t="s">
        <v>3371</v>
      </c>
      <c r="K112" s="2800"/>
      <c r="L112" s="2800" t="s">
        <v>3257</v>
      </c>
      <c r="M112" s="3243">
        <v>43.554000000000002</v>
      </c>
      <c r="N112" s="3244">
        <v>43081</v>
      </c>
      <c r="O112" s="2802"/>
      <c r="P112" s="3244">
        <v>47556</v>
      </c>
      <c r="Q112" s="3245">
        <v>4.9560000000000004</v>
      </c>
      <c r="R112" s="3093">
        <v>43.554000000000002</v>
      </c>
      <c r="S112" s="3093">
        <v>43.554000000000002</v>
      </c>
      <c r="T112" s="3093">
        <v>43.554000000000002</v>
      </c>
      <c r="U112" s="3217">
        <f t="shared" si="41"/>
        <v>215.85362400000002</v>
      </c>
      <c r="V112" s="2824">
        <f t="shared" si="42"/>
        <v>1.4844961240310095E-2</v>
      </c>
      <c r="W112" s="2824">
        <f t="shared" si="43"/>
        <v>2.0779727095516565E-2</v>
      </c>
      <c r="X112" s="3246" t="s">
        <v>3372</v>
      </c>
      <c r="Y112" s="3250">
        <v>4.4554000000000003E-2</v>
      </c>
      <c r="Z112" s="3250">
        <v>2.7660000000000002E-3</v>
      </c>
      <c r="AA112" s="3248">
        <v>4.7320000000000001E-2</v>
      </c>
      <c r="AB112" s="3223">
        <f t="shared" si="44"/>
        <v>2.0609752800000001</v>
      </c>
      <c r="AC112" s="3223">
        <f t="shared" si="67"/>
        <v>2.0609752800000001</v>
      </c>
      <c r="AD112" s="2804"/>
      <c r="AE112" s="2804"/>
      <c r="AF112" s="3093">
        <v>0</v>
      </c>
      <c r="AG112" s="3093">
        <v>43.554000000000002</v>
      </c>
      <c r="AH112" s="3093">
        <v>5.4740000000000002</v>
      </c>
      <c r="AI112" s="2805" t="str">
        <f t="shared" si="45"/>
        <v>N</v>
      </c>
      <c r="AJ112" s="2805" t="str">
        <f t="shared" si="46"/>
        <v>N</v>
      </c>
      <c r="AK112" s="2805" t="str">
        <f t="shared" si="47"/>
        <v>N</v>
      </c>
      <c r="AL112" s="2805" t="str">
        <f t="shared" si="48"/>
        <v>N</v>
      </c>
      <c r="AM112" s="2805" t="str">
        <f t="shared" si="49"/>
        <v>N</v>
      </c>
      <c r="AN112" s="2805" t="str">
        <f t="shared" si="50"/>
        <v>N</v>
      </c>
      <c r="AO112" s="2805" t="str">
        <f t="shared" si="51"/>
        <v>N</v>
      </c>
      <c r="AP112" s="2805" t="str">
        <f t="shared" si="52"/>
        <v>N</v>
      </c>
      <c r="AQ112" s="3249" t="s">
        <v>3373</v>
      </c>
      <c r="AR112" s="3094" t="s">
        <v>3399</v>
      </c>
      <c r="AS112" s="32"/>
      <c r="AT112" s="34" t="s">
        <v>3532</v>
      </c>
      <c r="AU112" s="171"/>
      <c r="AV112" s="3161"/>
      <c r="AW112" s="220" t="str">
        <f t="shared" si="81"/>
        <v>Please complete all cells in row</v>
      </c>
      <c r="AX112" s="3161"/>
      <c r="AY112" s="3125"/>
      <c r="AZ112" s="3125"/>
      <c r="BA112" s="3125"/>
      <c r="BB112" s="3125"/>
      <c r="BC112" s="3125"/>
      <c r="BD112" s="3125"/>
      <c r="BE112" s="3125"/>
      <c r="BF112" s="221">
        <f t="shared" si="68"/>
        <v>0</v>
      </c>
      <c r="BG112" s="221">
        <f t="shared" si="69"/>
        <v>1</v>
      </c>
      <c r="BH112" s="221">
        <f t="shared" si="70"/>
        <v>0</v>
      </c>
      <c r="BI112" s="221">
        <f t="shared" si="71"/>
        <v>0</v>
      </c>
      <c r="BJ112" s="221">
        <f t="shared" si="72"/>
        <v>0</v>
      </c>
      <c r="BK112" s="221">
        <f t="shared" si="73"/>
        <v>0</v>
      </c>
      <c r="BL112" s="221">
        <f t="shared" si="74"/>
        <v>0</v>
      </c>
      <c r="BM112" s="207"/>
      <c r="BN112" s="207"/>
      <c r="BO112" s="207"/>
      <c r="BP112" s="207"/>
      <c r="BQ112" s="207"/>
      <c r="BR112" s="207"/>
      <c r="BS112" s="221">
        <f t="shared" si="75"/>
        <v>0</v>
      </c>
      <c r="BT112" s="207"/>
      <c r="BU112" s="207"/>
      <c r="BV112" s="221">
        <f t="shared" si="76"/>
        <v>1</v>
      </c>
      <c r="BW112" s="221">
        <f t="shared" si="77"/>
        <v>1</v>
      </c>
      <c r="BX112" s="221">
        <f t="shared" si="78"/>
        <v>0</v>
      </c>
      <c r="BY112" s="221">
        <f t="shared" si="79"/>
        <v>0</v>
      </c>
      <c r="BZ112" s="221">
        <f xml:space="preserve"> IF( ISNUMBER(#REF! ), 0, 1 )</f>
        <v>1</v>
      </c>
      <c r="CA112" s="221">
        <f t="shared" si="80"/>
        <v>1</v>
      </c>
      <c r="CB112" s="3161"/>
      <c r="CC112" s="3125"/>
      <c r="CD112" s="3125"/>
      <c r="CE112" s="3169"/>
      <c r="CF112" s="3169"/>
      <c r="CG112" s="3169"/>
    </row>
    <row r="113" spans="1:85" s="2268" customFormat="1" ht="15.75" customHeight="1">
      <c r="A113" s="3169"/>
      <c r="B113" s="2799" t="s">
        <v>3505</v>
      </c>
      <c r="C113" s="2800" t="s">
        <v>3408</v>
      </c>
      <c r="D113" s="2822" t="s">
        <v>3368</v>
      </c>
      <c r="E113" s="2823" t="s">
        <v>3253</v>
      </c>
      <c r="F113" s="2800">
        <v>29230</v>
      </c>
      <c r="G113" s="2800" t="s">
        <v>3455</v>
      </c>
      <c r="H113" s="2823" t="s">
        <v>3283</v>
      </c>
      <c r="I113" s="2823" t="s">
        <v>3283</v>
      </c>
      <c r="J113" s="2823" t="s">
        <v>3371</v>
      </c>
      <c r="K113" s="2800"/>
      <c r="L113" s="2800" t="s">
        <v>3257</v>
      </c>
      <c r="M113" s="3243">
        <v>-100</v>
      </c>
      <c r="N113" s="3244">
        <v>43181</v>
      </c>
      <c r="O113" s="2802"/>
      <c r="P113" s="3244">
        <v>47556</v>
      </c>
      <c r="Q113" s="3245">
        <v>4.9560000000000004</v>
      </c>
      <c r="R113" s="3093">
        <v>-100</v>
      </c>
      <c r="S113" s="3093">
        <v>-100</v>
      </c>
      <c r="T113" s="3093">
        <v>-100</v>
      </c>
      <c r="U113" s="3217">
        <f t="shared" si="41"/>
        <v>-495.6</v>
      </c>
      <c r="V113" s="2824">
        <f t="shared" si="42"/>
        <v>-2.0058139534883668E-2</v>
      </c>
      <c r="W113" s="2824">
        <f t="shared" si="43"/>
        <v>-1.4327485380116856E-2</v>
      </c>
      <c r="X113" s="3246"/>
      <c r="Y113" s="3250"/>
      <c r="Z113" s="3250"/>
      <c r="AA113" s="3248">
        <v>1.1299999999999999E-2</v>
      </c>
      <c r="AB113" s="3223">
        <f t="shared" si="44"/>
        <v>-1.1299999999999999</v>
      </c>
      <c r="AC113" s="3223">
        <f t="shared" si="67"/>
        <v>-1.1299999999999999</v>
      </c>
      <c r="AD113" s="2804"/>
      <c r="AE113" s="2804"/>
      <c r="AF113" s="3093">
        <v>0</v>
      </c>
      <c r="AG113" s="3093">
        <v>-100</v>
      </c>
      <c r="AH113" s="3093">
        <v>0</v>
      </c>
      <c r="AI113" s="2805" t="str">
        <f t="shared" si="45"/>
        <v>N</v>
      </c>
      <c r="AJ113" s="2805" t="str">
        <f t="shared" si="46"/>
        <v>N</v>
      </c>
      <c r="AK113" s="2805" t="str">
        <f t="shared" si="47"/>
        <v>N</v>
      </c>
      <c r="AL113" s="2805" t="str">
        <f t="shared" si="48"/>
        <v>N</v>
      </c>
      <c r="AM113" s="2805" t="str">
        <f t="shared" si="49"/>
        <v>N</v>
      </c>
      <c r="AN113" s="2805" t="str">
        <f t="shared" si="50"/>
        <v>N</v>
      </c>
      <c r="AO113" s="2805" t="str">
        <f t="shared" si="51"/>
        <v>N</v>
      </c>
      <c r="AP113" s="2805" t="str">
        <f t="shared" si="52"/>
        <v>N</v>
      </c>
      <c r="AQ113" s="3249" t="s">
        <v>3373</v>
      </c>
      <c r="AR113" s="3094"/>
      <c r="AS113" s="32"/>
      <c r="AT113" s="34" t="s">
        <v>3533</v>
      </c>
      <c r="AU113" s="171"/>
      <c r="AV113" s="3161"/>
      <c r="AW113" s="220" t="str">
        <f t="shared" si="81"/>
        <v>Please complete all cells in row</v>
      </c>
      <c r="AX113" s="3161"/>
      <c r="AY113" s="3125"/>
      <c r="AZ113" s="3125"/>
      <c r="BA113" s="3125"/>
      <c r="BB113" s="3125"/>
      <c r="BC113" s="3125"/>
      <c r="BD113" s="3125"/>
      <c r="BE113" s="3125"/>
      <c r="BF113" s="221">
        <f t="shared" si="68"/>
        <v>0</v>
      </c>
      <c r="BG113" s="221">
        <f t="shared" si="69"/>
        <v>1</v>
      </c>
      <c r="BH113" s="221">
        <f t="shared" si="70"/>
        <v>0</v>
      </c>
      <c r="BI113" s="221">
        <f t="shared" si="71"/>
        <v>0</v>
      </c>
      <c r="BJ113" s="221">
        <f t="shared" si="72"/>
        <v>0</v>
      </c>
      <c r="BK113" s="221">
        <f t="shared" si="73"/>
        <v>0</v>
      </c>
      <c r="BL113" s="221">
        <f t="shared" si="74"/>
        <v>0</v>
      </c>
      <c r="BM113" s="207"/>
      <c r="BN113" s="207"/>
      <c r="BO113" s="207"/>
      <c r="BP113" s="207"/>
      <c r="BQ113" s="207"/>
      <c r="BR113" s="207"/>
      <c r="BS113" s="221">
        <f t="shared" si="75"/>
        <v>0</v>
      </c>
      <c r="BT113" s="207"/>
      <c r="BU113" s="207"/>
      <c r="BV113" s="221">
        <f t="shared" si="76"/>
        <v>1</v>
      </c>
      <c r="BW113" s="221">
        <f t="shared" si="77"/>
        <v>1</v>
      </c>
      <c r="BX113" s="221">
        <f t="shared" si="78"/>
        <v>0</v>
      </c>
      <c r="BY113" s="221">
        <f t="shared" si="79"/>
        <v>0</v>
      </c>
      <c r="BZ113" s="221">
        <f xml:space="preserve"> IF( ISNUMBER(#REF! ), 0, 1 )</f>
        <v>1</v>
      </c>
      <c r="CA113" s="221">
        <f t="shared" si="80"/>
        <v>1</v>
      </c>
      <c r="CB113" s="3161"/>
      <c r="CC113" s="3125"/>
      <c r="CD113" s="3125"/>
      <c r="CE113" s="3169"/>
      <c r="CF113" s="3169"/>
      <c r="CG113" s="3169"/>
    </row>
    <row r="114" spans="1:85" s="2268" customFormat="1" ht="15.75" customHeight="1">
      <c r="A114" s="3169"/>
      <c r="B114" s="2799" t="s">
        <v>3507</v>
      </c>
      <c r="C114" s="2800" t="s">
        <v>3408</v>
      </c>
      <c r="D114" s="2822" t="s">
        <v>3377</v>
      </c>
      <c r="E114" s="2823" t="s">
        <v>3253</v>
      </c>
      <c r="F114" s="2800">
        <v>29230</v>
      </c>
      <c r="G114" s="2800" t="s">
        <v>3455</v>
      </c>
      <c r="H114" s="2823" t="s">
        <v>3283</v>
      </c>
      <c r="I114" s="2823" t="s">
        <v>3283</v>
      </c>
      <c r="J114" s="2823" t="s">
        <v>3371</v>
      </c>
      <c r="K114" s="2800"/>
      <c r="L114" s="2800" t="s">
        <v>3257</v>
      </c>
      <c r="M114" s="3243">
        <v>100</v>
      </c>
      <c r="N114" s="3244">
        <v>43181</v>
      </c>
      <c r="O114" s="2802"/>
      <c r="P114" s="3244">
        <v>47556</v>
      </c>
      <c r="Q114" s="3245">
        <v>4.9560000000000004</v>
      </c>
      <c r="R114" s="3093">
        <v>100</v>
      </c>
      <c r="S114" s="3093">
        <v>100</v>
      </c>
      <c r="T114" s="3093">
        <v>100</v>
      </c>
      <c r="U114" s="3217">
        <f t="shared" si="41"/>
        <v>495.6</v>
      </c>
      <c r="V114" s="2824">
        <f t="shared" si="42"/>
        <v>1.4844961240310095E-2</v>
      </c>
      <c r="W114" s="2824">
        <f t="shared" si="43"/>
        <v>2.0779727095516565E-2</v>
      </c>
      <c r="X114" s="3246" t="s">
        <v>3372</v>
      </c>
      <c r="Y114" s="3250">
        <v>4.4554000000000003E-2</v>
      </c>
      <c r="Z114" s="3250">
        <v>2.7660000000000002E-3</v>
      </c>
      <c r="AA114" s="3248">
        <v>4.7320000000000001E-2</v>
      </c>
      <c r="AB114" s="3223">
        <f t="shared" si="44"/>
        <v>4.7320000000000002</v>
      </c>
      <c r="AC114" s="3223">
        <f t="shared" si="67"/>
        <v>4.7320000000000002</v>
      </c>
      <c r="AD114" s="2804"/>
      <c r="AE114" s="2804"/>
      <c r="AF114" s="3093">
        <v>0</v>
      </c>
      <c r="AG114" s="3093">
        <v>100</v>
      </c>
      <c r="AH114" s="3093">
        <v>12.413</v>
      </c>
      <c r="AI114" s="2805" t="str">
        <f t="shared" si="45"/>
        <v>N</v>
      </c>
      <c r="AJ114" s="2805" t="str">
        <f t="shared" si="46"/>
        <v>N</v>
      </c>
      <c r="AK114" s="2805" t="str">
        <f t="shared" si="47"/>
        <v>N</v>
      </c>
      <c r="AL114" s="2805" t="str">
        <f t="shared" si="48"/>
        <v>N</v>
      </c>
      <c r="AM114" s="2805" t="str">
        <f t="shared" si="49"/>
        <v>N</v>
      </c>
      <c r="AN114" s="2805" t="str">
        <f t="shared" si="50"/>
        <v>N</v>
      </c>
      <c r="AO114" s="2805" t="str">
        <f t="shared" si="51"/>
        <v>N</v>
      </c>
      <c r="AP114" s="2805" t="str">
        <f t="shared" si="52"/>
        <v>N</v>
      </c>
      <c r="AQ114" s="3249" t="s">
        <v>3373</v>
      </c>
      <c r="AR114" s="3094" t="s">
        <v>3399</v>
      </c>
      <c r="AS114" s="32"/>
      <c r="AT114" s="34" t="s">
        <v>3534</v>
      </c>
      <c r="AU114" s="171"/>
      <c r="AV114" s="3161"/>
      <c r="AW114" s="220" t="str">
        <f t="shared" si="81"/>
        <v>Please complete all cells in row</v>
      </c>
      <c r="AX114" s="3161"/>
      <c r="AY114" s="3125"/>
      <c r="AZ114" s="3125"/>
      <c r="BA114" s="3125"/>
      <c r="BB114" s="3125"/>
      <c r="BC114" s="3125"/>
      <c r="BD114" s="3125"/>
      <c r="BE114" s="3125"/>
      <c r="BF114" s="221">
        <f t="shared" si="68"/>
        <v>0</v>
      </c>
      <c r="BG114" s="221">
        <f t="shared" si="69"/>
        <v>1</v>
      </c>
      <c r="BH114" s="221">
        <f t="shared" si="70"/>
        <v>0</v>
      </c>
      <c r="BI114" s="221">
        <f t="shared" si="71"/>
        <v>0</v>
      </c>
      <c r="BJ114" s="221">
        <f t="shared" si="72"/>
        <v>0</v>
      </c>
      <c r="BK114" s="221">
        <f t="shared" si="73"/>
        <v>0</v>
      </c>
      <c r="BL114" s="221">
        <f t="shared" si="74"/>
        <v>0</v>
      </c>
      <c r="BM114" s="207"/>
      <c r="BN114" s="207"/>
      <c r="BO114" s="207"/>
      <c r="BP114" s="207"/>
      <c r="BQ114" s="207"/>
      <c r="BR114" s="207"/>
      <c r="BS114" s="221">
        <f t="shared" si="75"/>
        <v>0</v>
      </c>
      <c r="BT114" s="207"/>
      <c r="BU114" s="207"/>
      <c r="BV114" s="221">
        <f t="shared" si="76"/>
        <v>1</v>
      </c>
      <c r="BW114" s="221">
        <f t="shared" si="77"/>
        <v>1</v>
      </c>
      <c r="BX114" s="221">
        <f t="shared" si="78"/>
        <v>0</v>
      </c>
      <c r="BY114" s="221">
        <f t="shared" si="79"/>
        <v>0</v>
      </c>
      <c r="BZ114" s="221">
        <f xml:space="preserve"> IF( ISNUMBER(#REF! ), 0, 1 )</f>
        <v>1</v>
      </c>
      <c r="CA114" s="221">
        <f t="shared" si="80"/>
        <v>1</v>
      </c>
      <c r="CB114" s="3161"/>
      <c r="CC114" s="3125"/>
      <c r="CD114" s="3125"/>
      <c r="CE114" s="3169"/>
      <c r="CF114" s="3169"/>
      <c r="CG114" s="3169"/>
    </row>
    <row r="115" spans="1:85" s="2268" customFormat="1" ht="15.75" customHeight="1">
      <c r="A115" s="3169"/>
      <c r="B115" s="2799" t="s">
        <v>3535</v>
      </c>
      <c r="C115" s="2800" t="s">
        <v>3408</v>
      </c>
      <c r="D115" s="2822" t="s">
        <v>3368</v>
      </c>
      <c r="E115" s="2823" t="s">
        <v>3253</v>
      </c>
      <c r="F115" s="2800">
        <v>29374</v>
      </c>
      <c r="G115" s="2800" t="s">
        <v>3536</v>
      </c>
      <c r="H115" s="2823" t="s">
        <v>3283</v>
      </c>
      <c r="I115" s="2823" t="s">
        <v>3370</v>
      </c>
      <c r="J115" s="2823" t="s">
        <v>3371</v>
      </c>
      <c r="K115" s="2800"/>
      <c r="L115" s="2800" t="s">
        <v>3257</v>
      </c>
      <c r="M115" s="3243">
        <v>-60</v>
      </c>
      <c r="N115" s="3244">
        <v>43181</v>
      </c>
      <c r="O115" s="2802"/>
      <c r="P115" s="3244">
        <v>47558</v>
      </c>
      <c r="Q115" s="3245">
        <v>4.9619999999999997</v>
      </c>
      <c r="R115" s="3093">
        <v>-60</v>
      </c>
      <c r="S115" s="3093">
        <v>-60</v>
      </c>
      <c r="T115" s="3093">
        <v>-60</v>
      </c>
      <c r="U115" s="3217">
        <f t="shared" si="41"/>
        <v>-297.71999999999997</v>
      </c>
      <c r="V115" s="2824">
        <f t="shared" si="42"/>
        <v>-1.8565891472868246E-2</v>
      </c>
      <c r="W115" s="2824">
        <f t="shared" si="43"/>
        <v>-1.282651072124763E-2</v>
      </c>
      <c r="X115" s="3246"/>
      <c r="Y115" s="3250"/>
      <c r="Z115" s="3250"/>
      <c r="AA115" s="3248">
        <v>1.2840000000000001E-2</v>
      </c>
      <c r="AB115" s="3223">
        <f t="shared" si="44"/>
        <v>-0.77040000000000008</v>
      </c>
      <c r="AC115" s="3223">
        <f t="shared" si="67"/>
        <v>-0.77040000000000008</v>
      </c>
      <c r="AD115" s="2804"/>
      <c r="AE115" s="2804"/>
      <c r="AF115" s="3093">
        <v>0</v>
      </c>
      <c r="AG115" s="3093">
        <v>-60</v>
      </c>
      <c r="AH115" s="3093">
        <v>0</v>
      </c>
      <c r="AI115" s="2805" t="str">
        <f t="shared" si="45"/>
        <v>N</v>
      </c>
      <c r="AJ115" s="2805" t="str">
        <f t="shared" si="46"/>
        <v>N</v>
      </c>
      <c r="AK115" s="2805" t="str">
        <f t="shared" si="47"/>
        <v>N</v>
      </c>
      <c r="AL115" s="2805" t="str">
        <f t="shared" si="48"/>
        <v>N</v>
      </c>
      <c r="AM115" s="2805" t="str">
        <f t="shared" si="49"/>
        <v>N</v>
      </c>
      <c r="AN115" s="2805" t="str">
        <f t="shared" si="50"/>
        <v>N</v>
      </c>
      <c r="AO115" s="2805" t="str">
        <f t="shared" si="51"/>
        <v>N</v>
      </c>
      <c r="AP115" s="2805" t="str">
        <f t="shared" si="52"/>
        <v>N</v>
      </c>
      <c r="AQ115" s="3249" t="s">
        <v>3373</v>
      </c>
      <c r="AR115" s="3094"/>
      <c r="AS115" s="32"/>
      <c r="AT115" s="34" t="s">
        <v>3537</v>
      </c>
      <c r="AU115" s="171"/>
      <c r="AV115" s="3161"/>
      <c r="AW115" s="220" t="str">
        <f t="shared" si="81"/>
        <v>Please complete all cells in row</v>
      </c>
      <c r="AX115" s="3161"/>
      <c r="AY115" s="3125"/>
      <c r="AZ115" s="3125"/>
      <c r="BA115" s="3125"/>
      <c r="BB115" s="3125"/>
      <c r="BC115" s="3125"/>
      <c r="BD115" s="3125"/>
      <c r="BE115" s="3125"/>
      <c r="BF115" s="221">
        <f t="shared" si="68"/>
        <v>0</v>
      </c>
      <c r="BG115" s="221">
        <f t="shared" si="69"/>
        <v>1</v>
      </c>
      <c r="BH115" s="221">
        <f t="shared" si="70"/>
        <v>0</v>
      </c>
      <c r="BI115" s="221">
        <f t="shared" si="71"/>
        <v>0</v>
      </c>
      <c r="BJ115" s="221">
        <f t="shared" si="72"/>
        <v>0</v>
      </c>
      <c r="BK115" s="221">
        <f t="shared" si="73"/>
        <v>0</v>
      </c>
      <c r="BL115" s="221">
        <f t="shared" si="74"/>
        <v>0</v>
      </c>
      <c r="BM115" s="207"/>
      <c r="BN115" s="207"/>
      <c r="BO115" s="207"/>
      <c r="BP115" s="207"/>
      <c r="BQ115" s="207"/>
      <c r="BR115" s="207"/>
      <c r="BS115" s="221">
        <f t="shared" si="75"/>
        <v>0</v>
      </c>
      <c r="BT115" s="207"/>
      <c r="BU115" s="207"/>
      <c r="BV115" s="221">
        <f t="shared" si="76"/>
        <v>1</v>
      </c>
      <c r="BW115" s="221">
        <f t="shared" si="77"/>
        <v>1</v>
      </c>
      <c r="BX115" s="221">
        <f t="shared" si="78"/>
        <v>0</v>
      </c>
      <c r="BY115" s="221">
        <f t="shared" si="79"/>
        <v>0</v>
      </c>
      <c r="BZ115" s="221">
        <f xml:space="preserve"> IF( ISNUMBER(#REF! ), 0, 1 )</f>
        <v>1</v>
      </c>
      <c r="CA115" s="221">
        <f t="shared" si="80"/>
        <v>1</v>
      </c>
      <c r="CB115" s="3161"/>
      <c r="CC115" s="3125"/>
      <c r="CD115" s="3125"/>
      <c r="CE115" s="3169"/>
      <c r="CF115" s="3169"/>
      <c r="CG115" s="3169"/>
    </row>
    <row r="116" spans="1:85" s="2268" customFormat="1" ht="15.75" customHeight="1">
      <c r="A116" s="3169"/>
      <c r="B116" s="2799" t="s">
        <v>3538</v>
      </c>
      <c r="C116" s="2800" t="s">
        <v>3408</v>
      </c>
      <c r="D116" s="2822" t="s">
        <v>3377</v>
      </c>
      <c r="E116" s="2823" t="s">
        <v>3253</v>
      </c>
      <c r="F116" s="2800">
        <v>29374</v>
      </c>
      <c r="G116" s="2800" t="s">
        <v>3536</v>
      </c>
      <c r="H116" s="2823" t="s">
        <v>3283</v>
      </c>
      <c r="I116" s="2823" t="s">
        <v>3370</v>
      </c>
      <c r="J116" s="2823" t="s">
        <v>3371</v>
      </c>
      <c r="K116" s="2800"/>
      <c r="L116" s="2800" t="s">
        <v>3257</v>
      </c>
      <c r="M116" s="3243">
        <v>60</v>
      </c>
      <c r="N116" s="3244">
        <v>43181</v>
      </c>
      <c r="O116" s="2802"/>
      <c r="P116" s="3244">
        <v>47558</v>
      </c>
      <c r="Q116" s="3245">
        <v>4.9619999999999997</v>
      </c>
      <c r="R116" s="3093">
        <v>60</v>
      </c>
      <c r="S116" s="3093">
        <v>60</v>
      </c>
      <c r="T116" s="3093">
        <v>60</v>
      </c>
      <c r="U116" s="3217">
        <f t="shared" si="41"/>
        <v>297.71999999999997</v>
      </c>
      <c r="V116" s="2824">
        <f t="shared" si="42"/>
        <v>1.485174418604629E-2</v>
      </c>
      <c r="W116" s="2824">
        <f t="shared" si="43"/>
        <v>2.0786549707602298E-2</v>
      </c>
      <c r="X116" s="3246" t="s">
        <v>3372</v>
      </c>
      <c r="Y116" s="3250">
        <v>4.4554000000000003E-2</v>
      </c>
      <c r="Z116" s="3250">
        <v>2.7729999999999999E-3</v>
      </c>
      <c r="AA116" s="3248">
        <v>4.7327000000000001E-2</v>
      </c>
      <c r="AB116" s="3223">
        <f t="shared" si="44"/>
        <v>2.83962</v>
      </c>
      <c r="AC116" s="3223">
        <f t="shared" si="67"/>
        <v>2.83962</v>
      </c>
      <c r="AD116" s="2804"/>
      <c r="AE116" s="2804"/>
      <c r="AF116" s="3093">
        <v>0</v>
      </c>
      <c r="AG116" s="3093">
        <v>60</v>
      </c>
      <c r="AH116" s="3093">
        <v>6.7389999999999999</v>
      </c>
      <c r="AI116" s="2805" t="str">
        <f t="shared" si="45"/>
        <v>N</v>
      </c>
      <c r="AJ116" s="2805" t="str">
        <f t="shared" si="46"/>
        <v>N</v>
      </c>
      <c r="AK116" s="2805" t="str">
        <f t="shared" si="47"/>
        <v>N</v>
      </c>
      <c r="AL116" s="2805" t="str">
        <f t="shared" si="48"/>
        <v>N</v>
      </c>
      <c r="AM116" s="2805" t="str">
        <f t="shared" si="49"/>
        <v>N</v>
      </c>
      <c r="AN116" s="2805" t="str">
        <f t="shared" si="50"/>
        <v>N</v>
      </c>
      <c r="AO116" s="2805" t="str">
        <f t="shared" si="51"/>
        <v>N</v>
      </c>
      <c r="AP116" s="2805" t="str">
        <f t="shared" si="52"/>
        <v>N</v>
      </c>
      <c r="AQ116" s="3249" t="s">
        <v>3373</v>
      </c>
      <c r="AR116" s="3094" t="s">
        <v>3399</v>
      </c>
      <c r="AS116" s="32"/>
      <c r="AT116" s="34" t="s">
        <v>3539</v>
      </c>
      <c r="AU116" s="171"/>
      <c r="AV116" s="3161"/>
      <c r="AW116" s="220" t="str">
        <f t="shared" si="81"/>
        <v>Please complete all cells in row</v>
      </c>
      <c r="AX116" s="3161"/>
      <c r="AY116" s="3125"/>
      <c r="AZ116" s="3125"/>
      <c r="BA116" s="3125"/>
      <c r="BB116" s="3125"/>
      <c r="BC116" s="3125"/>
      <c r="BD116" s="3125"/>
      <c r="BE116" s="3125"/>
      <c r="BF116" s="221">
        <f t="shared" si="68"/>
        <v>0</v>
      </c>
      <c r="BG116" s="221">
        <f t="shared" si="69"/>
        <v>1</v>
      </c>
      <c r="BH116" s="221">
        <f t="shared" si="70"/>
        <v>0</v>
      </c>
      <c r="BI116" s="221">
        <f t="shared" si="71"/>
        <v>0</v>
      </c>
      <c r="BJ116" s="221">
        <f t="shared" si="72"/>
        <v>0</v>
      </c>
      <c r="BK116" s="221">
        <f t="shared" si="73"/>
        <v>0</v>
      </c>
      <c r="BL116" s="221">
        <f t="shared" si="74"/>
        <v>0</v>
      </c>
      <c r="BM116" s="207"/>
      <c r="BN116" s="207"/>
      <c r="BO116" s="207"/>
      <c r="BP116" s="207"/>
      <c r="BQ116" s="207"/>
      <c r="BR116" s="207"/>
      <c r="BS116" s="221">
        <f t="shared" si="75"/>
        <v>0</v>
      </c>
      <c r="BT116" s="207"/>
      <c r="BU116" s="207"/>
      <c r="BV116" s="221">
        <f t="shared" si="76"/>
        <v>1</v>
      </c>
      <c r="BW116" s="221">
        <f t="shared" si="77"/>
        <v>1</v>
      </c>
      <c r="BX116" s="221">
        <f t="shared" si="78"/>
        <v>0</v>
      </c>
      <c r="BY116" s="221">
        <f t="shared" si="79"/>
        <v>0</v>
      </c>
      <c r="BZ116" s="221">
        <f xml:space="preserve"> IF( ISNUMBER(#REF! ), 0, 1 )</f>
        <v>1</v>
      </c>
      <c r="CA116" s="221">
        <f t="shared" si="80"/>
        <v>1</v>
      </c>
      <c r="CB116" s="3161"/>
      <c r="CC116" s="3125"/>
      <c r="CD116" s="3125"/>
      <c r="CE116" s="3169"/>
      <c r="CF116" s="3169"/>
      <c r="CG116" s="3169"/>
    </row>
    <row r="117" spans="1:85" s="2268" customFormat="1" ht="15.75" customHeight="1">
      <c r="A117" s="3169"/>
      <c r="B117" s="2799" t="s">
        <v>3540</v>
      </c>
      <c r="C117" s="2800" t="s">
        <v>3408</v>
      </c>
      <c r="D117" s="2822" t="s">
        <v>3368</v>
      </c>
      <c r="E117" s="2823" t="s">
        <v>3253</v>
      </c>
      <c r="F117" s="2800">
        <v>29374</v>
      </c>
      <c r="G117" s="2800" t="s">
        <v>3452</v>
      </c>
      <c r="H117" s="2823" t="s">
        <v>3283</v>
      </c>
      <c r="I117" s="2823" t="s">
        <v>3370</v>
      </c>
      <c r="J117" s="2823" t="s">
        <v>3371</v>
      </c>
      <c r="K117" s="2800"/>
      <c r="L117" s="2800" t="s">
        <v>3257</v>
      </c>
      <c r="M117" s="3243">
        <v>-40</v>
      </c>
      <c r="N117" s="3244">
        <v>43181</v>
      </c>
      <c r="O117" s="2802"/>
      <c r="P117" s="3244">
        <v>47558</v>
      </c>
      <c r="Q117" s="3245">
        <v>4.9619999999999997</v>
      </c>
      <c r="R117" s="3093">
        <v>-40</v>
      </c>
      <c r="S117" s="3093">
        <v>-40</v>
      </c>
      <c r="T117" s="3093">
        <v>-40</v>
      </c>
      <c r="U117" s="3217">
        <f t="shared" si="41"/>
        <v>-198.48</v>
      </c>
      <c r="V117" s="2824">
        <f t="shared" si="42"/>
        <v>-1.8565891472868246E-2</v>
      </c>
      <c r="W117" s="2824">
        <f t="shared" si="43"/>
        <v>-1.282651072124763E-2</v>
      </c>
      <c r="X117" s="3246"/>
      <c r="Y117" s="3250"/>
      <c r="Z117" s="3250"/>
      <c r="AA117" s="3248">
        <v>1.2840000000000001E-2</v>
      </c>
      <c r="AB117" s="3223">
        <f t="shared" si="44"/>
        <v>-0.51360000000000006</v>
      </c>
      <c r="AC117" s="3223">
        <f t="shared" si="67"/>
        <v>-0.51360000000000006</v>
      </c>
      <c r="AD117" s="2804"/>
      <c r="AE117" s="2804"/>
      <c r="AF117" s="3093">
        <v>0</v>
      </c>
      <c r="AG117" s="3093">
        <v>-40</v>
      </c>
      <c r="AH117" s="3093">
        <v>0</v>
      </c>
      <c r="AI117" s="2805" t="str">
        <f t="shared" si="45"/>
        <v>N</v>
      </c>
      <c r="AJ117" s="2805" t="str">
        <f t="shared" si="46"/>
        <v>N</v>
      </c>
      <c r="AK117" s="2805" t="str">
        <f t="shared" si="47"/>
        <v>N</v>
      </c>
      <c r="AL117" s="2805" t="str">
        <f t="shared" si="48"/>
        <v>N</v>
      </c>
      <c r="AM117" s="2805" t="str">
        <f t="shared" si="49"/>
        <v>N</v>
      </c>
      <c r="AN117" s="2805" t="str">
        <f t="shared" si="50"/>
        <v>N</v>
      </c>
      <c r="AO117" s="2805" t="str">
        <f t="shared" si="51"/>
        <v>N</v>
      </c>
      <c r="AP117" s="2805" t="str">
        <f t="shared" si="52"/>
        <v>N</v>
      </c>
      <c r="AQ117" s="3249" t="s">
        <v>3373</v>
      </c>
      <c r="AR117" s="3094"/>
      <c r="AS117" s="32"/>
      <c r="AT117" s="34" t="s">
        <v>3541</v>
      </c>
      <c r="AU117" s="171"/>
      <c r="AV117" s="3161"/>
      <c r="AW117" s="220" t="str">
        <f t="shared" si="81"/>
        <v>Please complete all cells in row</v>
      </c>
      <c r="AX117" s="3161"/>
      <c r="AY117" s="3125"/>
      <c r="AZ117" s="3125"/>
      <c r="BA117" s="3125"/>
      <c r="BB117" s="3125"/>
      <c r="BC117" s="3125"/>
      <c r="BD117" s="3125"/>
      <c r="BE117" s="3125"/>
      <c r="BF117" s="221">
        <f t="shared" si="68"/>
        <v>0</v>
      </c>
      <c r="BG117" s="221">
        <f t="shared" si="69"/>
        <v>1</v>
      </c>
      <c r="BH117" s="221">
        <f t="shared" si="70"/>
        <v>0</v>
      </c>
      <c r="BI117" s="221">
        <f t="shared" si="71"/>
        <v>0</v>
      </c>
      <c r="BJ117" s="221">
        <f t="shared" si="72"/>
        <v>0</v>
      </c>
      <c r="BK117" s="221">
        <f t="shared" si="73"/>
        <v>0</v>
      </c>
      <c r="BL117" s="221">
        <f t="shared" si="74"/>
        <v>0</v>
      </c>
      <c r="BM117" s="207"/>
      <c r="BN117" s="207"/>
      <c r="BO117" s="207"/>
      <c r="BP117" s="207"/>
      <c r="BQ117" s="207"/>
      <c r="BR117" s="207"/>
      <c r="BS117" s="221">
        <f t="shared" si="75"/>
        <v>0</v>
      </c>
      <c r="BT117" s="207"/>
      <c r="BU117" s="207"/>
      <c r="BV117" s="221">
        <f t="shared" si="76"/>
        <v>1</v>
      </c>
      <c r="BW117" s="221">
        <f t="shared" si="77"/>
        <v>1</v>
      </c>
      <c r="BX117" s="221">
        <f t="shared" si="78"/>
        <v>0</v>
      </c>
      <c r="BY117" s="221">
        <f t="shared" si="79"/>
        <v>0</v>
      </c>
      <c r="BZ117" s="221">
        <f xml:space="preserve"> IF( ISNUMBER(#REF! ), 0, 1 )</f>
        <v>1</v>
      </c>
      <c r="CA117" s="221">
        <f t="shared" si="80"/>
        <v>1</v>
      </c>
      <c r="CB117" s="3161"/>
      <c r="CC117" s="3125"/>
      <c r="CD117" s="3125"/>
      <c r="CE117" s="3169"/>
      <c r="CF117" s="3169"/>
      <c r="CG117" s="3169"/>
    </row>
    <row r="118" spans="1:85" s="2268" customFormat="1" ht="15.75" customHeight="1">
      <c r="A118" s="3169"/>
      <c r="B118" s="2799" t="s">
        <v>3542</v>
      </c>
      <c r="C118" s="2800" t="s">
        <v>3408</v>
      </c>
      <c r="D118" s="2822" t="s">
        <v>3377</v>
      </c>
      <c r="E118" s="2823" t="s">
        <v>3253</v>
      </c>
      <c r="F118" s="2800">
        <v>29374</v>
      </c>
      <c r="G118" s="2800" t="s">
        <v>3452</v>
      </c>
      <c r="H118" s="2823" t="s">
        <v>3283</v>
      </c>
      <c r="I118" s="2823" t="s">
        <v>3370</v>
      </c>
      <c r="J118" s="2823" t="s">
        <v>3371</v>
      </c>
      <c r="K118" s="2800"/>
      <c r="L118" s="2800" t="s">
        <v>3257</v>
      </c>
      <c r="M118" s="3243">
        <v>40</v>
      </c>
      <c r="N118" s="3244">
        <v>43181</v>
      </c>
      <c r="O118" s="2802"/>
      <c r="P118" s="3244">
        <v>47558</v>
      </c>
      <c r="Q118" s="3245">
        <v>4.9619999999999997</v>
      </c>
      <c r="R118" s="3093">
        <v>40</v>
      </c>
      <c r="S118" s="3093">
        <v>40</v>
      </c>
      <c r="T118" s="3093">
        <v>40</v>
      </c>
      <c r="U118" s="3217">
        <f t="shared" si="41"/>
        <v>198.48</v>
      </c>
      <c r="V118" s="2824">
        <f t="shared" si="42"/>
        <v>1.485174418604629E-2</v>
      </c>
      <c r="W118" s="2824">
        <f t="shared" si="43"/>
        <v>2.0786549707602298E-2</v>
      </c>
      <c r="X118" s="3246" t="s">
        <v>3372</v>
      </c>
      <c r="Y118" s="3250">
        <v>4.4554000000000003E-2</v>
      </c>
      <c r="Z118" s="3250">
        <v>2.7729999999999999E-3</v>
      </c>
      <c r="AA118" s="3248">
        <v>4.7327000000000001E-2</v>
      </c>
      <c r="AB118" s="3223">
        <f t="shared" si="44"/>
        <v>1.8930800000000001</v>
      </c>
      <c r="AC118" s="3223">
        <f t="shared" si="67"/>
        <v>1.8930800000000001</v>
      </c>
      <c r="AD118" s="2804"/>
      <c r="AE118" s="2804"/>
      <c r="AF118" s="3093">
        <v>0</v>
      </c>
      <c r="AG118" s="3093">
        <v>40</v>
      </c>
      <c r="AH118" s="3093">
        <v>4.4930000000000003</v>
      </c>
      <c r="AI118" s="2805" t="str">
        <f t="shared" si="45"/>
        <v>N</v>
      </c>
      <c r="AJ118" s="2805" t="str">
        <f t="shared" si="46"/>
        <v>N</v>
      </c>
      <c r="AK118" s="2805" t="str">
        <f t="shared" si="47"/>
        <v>N</v>
      </c>
      <c r="AL118" s="2805" t="str">
        <f t="shared" si="48"/>
        <v>N</v>
      </c>
      <c r="AM118" s="2805" t="str">
        <f t="shared" si="49"/>
        <v>N</v>
      </c>
      <c r="AN118" s="2805" t="str">
        <f t="shared" si="50"/>
        <v>N</v>
      </c>
      <c r="AO118" s="2805" t="str">
        <f t="shared" si="51"/>
        <v>N</v>
      </c>
      <c r="AP118" s="2805" t="str">
        <f t="shared" si="52"/>
        <v>N</v>
      </c>
      <c r="AQ118" s="3249" t="s">
        <v>3373</v>
      </c>
      <c r="AR118" s="3094" t="s">
        <v>3399</v>
      </c>
      <c r="AS118" s="32"/>
      <c r="AT118" s="34" t="s">
        <v>3543</v>
      </c>
      <c r="AU118" s="171"/>
      <c r="AV118" s="3161"/>
      <c r="AW118" s="220" t="str">
        <f t="shared" si="81"/>
        <v>Please complete all cells in row</v>
      </c>
      <c r="AX118" s="3161"/>
      <c r="AY118" s="3125"/>
      <c r="AZ118" s="3125"/>
      <c r="BA118" s="3125"/>
      <c r="BB118" s="3125"/>
      <c r="BC118" s="3125"/>
      <c r="BD118" s="3125"/>
      <c r="BE118" s="3125"/>
      <c r="BF118" s="221">
        <f t="shared" si="68"/>
        <v>0</v>
      </c>
      <c r="BG118" s="221">
        <f t="shared" si="69"/>
        <v>1</v>
      </c>
      <c r="BH118" s="221">
        <f t="shared" si="70"/>
        <v>0</v>
      </c>
      <c r="BI118" s="221">
        <f t="shared" si="71"/>
        <v>0</v>
      </c>
      <c r="BJ118" s="221">
        <f t="shared" si="72"/>
        <v>0</v>
      </c>
      <c r="BK118" s="221">
        <f t="shared" si="73"/>
        <v>0</v>
      </c>
      <c r="BL118" s="221">
        <f t="shared" si="74"/>
        <v>0</v>
      </c>
      <c r="BM118" s="207"/>
      <c r="BN118" s="207"/>
      <c r="BO118" s="207"/>
      <c r="BP118" s="207"/>
      <c r="BQ118" s="207"/>
      <c r="BR118" s="207"/>
      <c r="BS118" s="221">
        <f t="shared" si="75"/>
        <v>0</v>
      </c>
      <c r="BT118" s="207"/>
      <c r="BU118" s="207"/>
      <c r="BV118" s="221">
        <f t="shared" si="76"/>
        <v>1</v>
      </c>
      <c r="BW118" s="221">
        <f t="shared" si="77"/>
        <v>1</v>
      </c>
      <c r="BX118" s="221">
        <f t="shared" si="78"/>
        <v>0</v>
      </c>
      <c r="BY118" s="221">
        <f t="shared" si="79"/>
        <v>0</v>
      </c>
      <c r="BZ118" s="221">
        <f xml:space="preserve"> IF( ISNUMBER(#REF! ), 0, 1 )</f>
        <v>1</v>
      </c>
      <c r="CA118" s="221">
        <f t="shared" si="80"/>
        <v>1</v>
      </c>
      <c r="CB118" s="3161"/>
      <c r="CC118" s="3125"/>
      <c r="CD118" s="3125"/>
      <c r="CE118" s="3169"/>
      <c r="CF118" s="3169"/>
      <c r="CG118" s="3169"/>
    </row>
    <row r="119" spans="1:85" s="2268" customFormat="1" ht="15.75" customHeight="1">
      <c r="A119" s="3169"/>
      <c r="B119" s="2799" t="s">
        <v>3509</v>
      </c>
      <c r="C119" s="2800" t="s">
        <v>3408</v>
      </c>
      <c r="D119" s="2822" t="s">
        <v>3368</v>
      </c>
      <c r="E119" s="2823" t="s">
        <v>3253</v>
      </c>
      <c r="F119" s="2800">
        <v>29374</v>
      </c>
      <c r="G119" s="2800" t="s">
        <v>3303</v>
      </c>
      <c r="H119" s="2823" t="s">
        <v>3283</v>
      </c>
      <c r="I119" s="2823" t="s">
        <v>3283</v>
      </c>
      <c r="J119" s="2823" t="s">
        <v>3371</v>
      </c>
      <c r="K119" s="2800"/>
      <c r="L119" s="2800" t="s">
        <v>3257</v>
      </c>
      <c r="M119" s="3243">
        <v>-50</v>
      </c>
      <c r="N119" s="3244">
        <v>43181</v>
      </c>
      <c r="O119" s="2802"/>
      <c r="P119" s="3244">
        <v>47558</v>
      </c>
      <c r="Q119" s="3245">
        <v>4.9619999999999997</v>
      </c>
      <c r="R119" s="3093">
        <v>-50</v>
      </c>
      <c r="S119" s="3093">
        <v>-50</v>
      </c>
      <c r="T119" s="3093">
        <v>-50</v>
      </c>
      <c r="U119" s="3217">
        <f t="shared" si="41"/>
        <v>-248.1</v>
      </c>
      <c r="V119" s="2824">
        <f t="shared" si="42"/>
        <v>-1.8565891472868246E-2</v>
      </c>
      <c r="W119" s="2824">
        <f t="shared" si="43"/>
        <v>-1.282651072124763E-2</v>
      </c>
      <c r="X119" s="3246"/>
      <c r="Y119" s="3250"/>
      <c r="Z119" s="3250"/>
      <c r="AA119" s="3248">
        <v>1.2840000000000001E-2</v>
      </c>
      <c r="AB119" s="3223">
        <f t="shared" si="44"/>
        <v>-0.64200000000000002</v>
      </c>
      <c r="AC119" s="3223">
        <f t="shared" si="67"/>
        <v>-0.64200000000000002</v>
      </c>
      <c r="AD119" s="2804"/>
      <c r="AE119" s="2804"/>
      <c r="AF119" s="3093">
        <v>0</v>
      </c>
      <c r="AG119" s="3093">
        <v>-50</v>
      </c>
      <c r="AH119" s="3093">
        <v>0</v>
      </c>
      <c r="AI119" s="2805" t="str">
        <f t="shared" si="45"/>
        <v>N</v>
      </c>
      <c r="AJ119" s="2805" t="str">
        <f t="shared" si="46"/>
        <v>N</v>
      </c>
      <c r="AK119" s="2805" t="str">
        <f t="shared" si="47"/>
        <v>N</v>
      </c>
      <c r="AL119" s="2805" t="str">
        <f t="shared" si="48"/>
        <v>N</v>
      </c>
      <c r="AM119" s="2805" t="str">
        <f t="shared" si="49"/>
        <v>N</v>
      </c>
      <c r="AN119" s="2805" t="str">
        <f t="shared" si="50"/>
        <v>N</v>
      </c>
      <c r="AO119" s="2805" t="str">
        <f t="shared" si="51"/>
        <v>N</v>
      </c>
      <c r="AP119" s="2805" t="str">
        <f t="shared" si="52"/>
        <v>N</v>
      </c>
      <c r="AQ119" s="3249" t="s">
        <v>3373</v>
      </c>
      <c r="AR119" s="3094"/>
      <c r="AS119" s="32"/>
      <c r="AT119" s="34" t="s">
        <v>3544</v>
      </c>
      <c r="AU119" s="171"/>
      <c r="AV119" s="3161"/>
      <c r="AW119" s="220" t="str">
        <f t="shared" si="81"/>
        <v>Please complete all cells in row</v>
      </c>
      <c r="AX119" s="3161"/>
      <c r="AY119" s="3125"/>
      <c r="AZ119" s="3125"/>
      <c r="BA119" s="3125"/>
      <c r="BB119" s="3125"/>
      <c r="BC119" s="3125"/>
      <c r="BD119" s="3125"/>
      <c r="BE119" s="3125"/>
      <c r="BF119" s="221">
        <f t="shared" si="68"/>
        <v>0</v>
      </c>
      <c r="BG119" s="221">
        <f t="shared" si="69"/>
        <v>1</v>
      </c>
      <c r="BH119" s="221">
        <f t="shared" si="70"/>
        <v>0</v>
      </c>
      <c r="BI119" s="221">
        <f t="shared" si="71"/>
        <v>0</v>
      </c>
      <c r="BJ119" s="221">
        <f t="shared" si="72"/>
        <v>0</v>
      </c>
      <c r="BK119" s="221">
        <f t="shared" si="73"/>
        <v>0</v>
      </c>
      <c r="BL119" s="221">
        <f t="shared" si="74"/>
        <v>0</v>
      </c>
      <c r="BM119" s="207"/>
      <c r="BN119" s="207"/>
      <c r="BO119" s="207"/>
      <c r="BP119" s="207"/>
      <c r="BQ119" s="207"/>
      <c r="BR119" s="207"/>
      <c r="BS119" s="221">
        <f t="shared" si="75"/>
        <v>0</v>
      </c>
      <c r="BT119" s="207"/>
      <c r="BU119" s="207"/>
      <c r="BV119" s="221">
        <f t="shared" si="76"/>
        <v>1</v>
      </c>
      <c r="BW119" s="221">
        <f t="shared" si="77"/>
        <v>1</v>
      </c>
      <c r="BX119" s="221">
        <f t="shared" si="78"/>
        <v>0</v>
      </c>
      <c r="BY119" s="221">
        <f t="shared" si="79"/>
        <v>0</v>
      </c>
      <c r="BZ119" s="221">
        <f xml:space="preserve"> IF( ISNUMBER(#REF! ), 0, 1 )</f>
        <v>1</v>
      </c>
      <c r="CA119" s="221">
        <f t="shared" si="80"/>
        <v>1</v>
      </c>
      <c r="CB119" s="3161"/>
      <c r="CC119" s="3125"/>
      <c r="CD119" s="3125"/>
      <c r="CE119" s="3169"/>
      <c r="CF119" s="3169"/>
      <c r="CG119" s="3169"/>
    </row>
    <row r="120" spans="1:85" s="2268" customFormat="1" ht="15.75" customHeight="1">
      <c r="A120" s="3169"/>
      <c r="B120" s="2799" t="s">
        <v>3511</v>
      </c>
      <c r="C120" s="2800" t="s">
        <v>3408</v>
      </c>
      <c r="D120" s="2822" t="s">
        <v>3377</v>
      </c>
      <c r="E120" s="2823" t="s">
        <v>3253</v>
      </c>
      <c r="F120" s="2800">
        <v>29374</v>
      </c>
      <c r="G120" s="2800" t="s">
        <v>3303</v>
      </c>
      <c r="H120" s="2823" t="s">
        <v>3283</v>
      </c>
      <c r="I120" s="2823" t="s">
        <v>3283</v>
      </c>
      <c r="J120" s="2823" t="s">
        <v>3371</v>
      </c>
      <c r="K120" s="2800"/>
      <c r="L120" s="2800" t="s">
        <v>3257</v>
      </c>
      <c r="M120" s="3243">
        <v>50</v>
      </c>
      <c r="N120" s="3244">
        <v>43181</v>
      </c>
      <c r="O120" s="2802"/>
      <c r="P120" s="3244">
        <v>47558</v>
      </c>
      <c r="Q120" s="3245">
        <v>4.9619999999999997</v>
      </c>
      <c r="R120" s="3093">
        <v>50</v>
      </c>
      <c r="S120" s="3093">
        <v>50</v>
      </c>
      <c r="T120" s="3093">
        <v>50</v>
      </c>
      <c r="U120" s="3217">
        <f t="shared" si="41"/>
        <v>248.1</v>
      </c>
      <c r="V120" s="2824">
        <f t="shared" si="42"/>
        <v>1.485174418604629E-2</v>
      </c>
      <c r="W120" s="2824">
        <f t="shared" si="43"/>
        <v>2.0786549707602298E-2</v>
      </c>
      <c r="X120" s="3246" t="s">
        <v>3372</v>
      </c>
      <c r="Y120" s="3250">
        <v>4.4554000000000003E-2</v>
      </c>
      <c r="Z120" s="3250">
        <v>2.7729999999999999E-3</v>
      </c>
      <c r="AA120" s="3248">
        <v>4.7327000000000001E-2</v>
      </c>
      <c r="AB120" s="3223">
        <f t="shared" si="44"/>
        <v>2.3663500000000002</v>
      </c>
      <c r="AC120" s="3223">
        <f t="shared" si="67"/>
        <v>2.3663500000000002</v>
      </c>
      <c r="AD120" s="2804"/>
      <c r="AE120" s="2804"/>
      <c r="AF120" s="3093">
        <v>0</v>
      </c>
      <c r="AG120" s="3093">
        <v>50</v>
      </c>
      <c r="AH120" s="3093">
        <v>5.6159999999999997</v>
      </c>
      <c r="AI120" s="2805" t="str">
        <f t="shared" si="45"/>
        <v>N</v>
      </c>
      <c r="AJ120" s="2805" t="str">
        <f t="shared" si="46"/>
        <v>N</v>
      </c>
      <c r="AK120" s="2805" t="str">
        <f t="shared" si="47"/>
        <v>N</v>
      </c>
      <c r="AL120" s="2805" t="str">
        <f t="shared" si="48"/>
        <v>N</v>
      </c>
      <c r="AM120" s="2805" t="str">
        <f t="shared" si="49"/>
        <v>N</v>
      </c>
      <c r="AN120" s="2805" t="str">
        <f t="shared" si="50"/>
        <v>N</v>
      </c>
      <c r="AO120" s="2805" t="str">
        <f t="shared" si="51"/>
        <v>N</v>
      </c>
      <c r="AP120" s="2805" t="str">
        <f t="shared" si="52"/>
        <v>N</v>
      </c>
      <c r="AQ120" s="3249" t="s">
        <v>3373</v>
      </c>
      <c r="AR120" s="3094" t="s">
        <v>3399</v>
      </c>
      <c r="AS120" s="32"/>
      <c r="AT120" s="34" t="s">
        <v>3545</v>
      </c>
      <c r="AU120" s="171"/>
      <c r="AV120" s="3161"/>
      <c r="AW120" s="220" t="str">
        <f t="shared" si="81"/>
        <v>Please complete all cells in row</v>
      </c>
      <c r="AX120" s="3161"/>
      <c r="AY120" s="3125"/>
      <c r="AZ120" s="3125"/>
      <c r="BA120" s="3125"/>
      <c r="BB120" s="3125"/>
      <c r="BC120" s="3125"/>
      <c r="BD120" s="3125"/>
      <c r="BE120" s="3125"/>
      <c r="BF120" s="221">
        <f t="shared" si="68"/>
        <v>0</v>
      </c>
      <c r="BG120" s="221">
        <f t="shared" si="69"/>
        <v>1</v>
      </c>
      <c r="BH120" s="221">
        <f t="shared" si="70"/>
        <v>0</v>
      </c>
      <c r="BI120" s="221">
        <f t="shared" si="71"/>
        <v>0</v>
      </c>
      <c r="BJ120" s="221">
        <f t="shared" si="72"/>
        <v>0</v>
      </c>
      <c r="BK120" s="221">
        <f t="shared" si="73"/>
        <v>0</v>
      </c>
      <c r="BL120" s="221">
        <f t="shared" si="74"/>
        <v>0</v>
      </c>
      <c r="BM120" s="207"/>
      <c r="BN120" s="207"/>
      <c r="BO120" s="207"/>
      <c r="BP120" s="207"/>
      <c r="BQ120" s="207"/>
      <c r="BR120" s="207"/>
      <c r="BS120" s="221">
        <f t="shared" si="75"/>
        <v>0</v>
      </c>
      <c r="BT120" s="207"/>
      <c r="BU120" s="207"/>
      <c r="BV120" s="221">
        <f t="shared" si="76"/>
        <v>1</v>
      </c>
      <c r="BW120" s="221">
        <f t="shared" si="77"/>
        <v>1</v>
      </c>
      <c r="BX120" s="221">
        <f t="shared" si="78"/>
        <v>0</v>
      </c>
      <c r="BY120" s="221">
        <f t="shared" si="79"/>
        <v>0</v>
      </c>
      <c r="BZ120" s="221">
        <f xml:space="preserve"> IF( ISNUMBER(#REF! ), 0, 1 )</f>
        <v>1</v>
      </c>
      <c r="CA120" s="221">
        <f t="shared" si="80"/>
        <v>1</v>
      </c>
      <c r="CB120" s="3161"/>
      <c r="CC120" s="3125"/>
      <c r="CD120" s="3125"/>
      <c r="CE120" s="3169"/>
      <c r="CF120" s="3169"/>
      <c r="CG120" s="3169"/>
    </row>
    <row r="121" spans="1:85" s="2268" customFormat="1" ht="15.75" customHeight="1">
      <c r="A121" s="3169"/>
      <c r="B121" s="2799" t="s">
        <v>3513</v>
      </c>
      <c r="C121" s="2800" t="s">
        <v>3408</v>
      </c>
      <c r="D121" s="2822" t="s">
        <v>3368</v>
      </c>
      <c r="E121" s="2823" t="s">
        <v>3253</v>
      </c>
      <c r="F121" s="2800">
        <v>29378</v>
      </c>
      <c r="G121" s="2800" t="s">
        <v>3442</v>
      </c>
      <c r="H121" s="2823" t="s">
        <v>3283</v>
      </c>
      <c r="I121" s="2823" t="s">
        <v>3283</v>
      </c>
      <c r="J121" s="2823" t="s">
        <v>3371</v>
      </c>
      <c r="K121" s="2800"/>
      <c r="L121" s="2800" t="s">
        <v>3257</v>
      </c>
      <c r="M121" s="3243">
        <v>-150</v>
      </c>
      <c r="N121" s="3244">
        <v>43181</v>
      </c>
      <c r="O121" s="2802"/>
      <c r="P121" s="3244">
        <v>47556</v>
      </c>
      <c r="Q121" s="3245">
        <v>4.9560000000000004</v>
      </c>
      <c r="R121" s="3093">
        <v>-150</v>
      </c>
      <c r="S121" s="3093">
        <v>-150</v>
      </c>
      <c r="T121" s="3093">
        <v>-150</v>
      </c>
      <c r="U121" s="3217">
        <f t="shared" si="41"/>
        <v>-743.40000000000009</v>
      </c>
      <c r="V121" s="2824">
        <f t="shared" si="42"/>
        <v>-1.8909883720930165E-2</v>
      </c>
      <c r="W121" s="2824">
        <f t="shared" si="43"/>
        <v>-1.3172514619883002E-2</v>
      </c>
      <c r="X121" s="3246"/>
      <c r="Y121" s="3250"/>
      <c r="Z121" s="3250"/>
      <c r="AA121" s="3248">
        <v>1.2485E-2</v>
      </c>
      <c r="AB121" s="3223">
        <f t="shared" si="44"/>
        <v>-1.8727499999999999</v>
      </c>
      <c r="AC121" s="3223">
        <f t="shared" si="67"/>
        <v>-1.8727499999999999</v>
      </c>
      <c r="AD121" s="2804"/>
      <c r="AE121" s="2804"/>
      <c r="AF121" s="3093">
        <v>0</v>
      </c>
      <c r="AG121" s="3093">
        <v>-150</v>
      </c>
      <c r="AH121" s="3093">
        <v>0</v>
      </c>
      <c r="AI121" s="2805" t="str">
        <f t="shared" si="45"/>
        <v>N</v>
      </c>
      <c r="AJ121" s="2805" t="str">
        <f t="shared" si="46"/>
        <v>N</v>
      </c>
      <c r="AK121" s="2805" t="str">
        <f t="shared" si="47"/>
        <v>N</v>
      </c>
      <c r="AL121" s="2805" t="str">
        <f t="shared" si="48"/>
        <v>N</v>
      </c>
      <c r="AM121" s="2805" t="str">
        <f t="shared" si="49"/>
        <v>N</v>
      </c>
      <c r="AN121" s="2805" t="str">
        <f t="shared" si="50"/>
        <v>N</v>
      </c>
      <c r="AO121" s="2805" t="str">
        <f t="shared" si="51"/>
        <v>N</v>
      </c>
      <c r="AP121" s="2805" t="str">
        <f t="shared" si="52"/>
        <v>N</v>
      </c>
      <c r="AQ121" s="3249" t="s">
        <v>3373</v>
      </c>
      <c r="AR121" s="3094"/>
      <c r="AS121" s="32"/>
      <c r="AT121" s="34" t="s">
        <v>3546</v>
      </c>
      <c r="AU121" s="171"/>
      <c r="AV121" s="3161"/>
      <c r="AW121" s="220" t="str">
        <f t="shared" si="81"/>
        <v>Please complete all cells in row</v>
      </c>
      <c r="AX121" s="3161"/>
      <c r="AY121" s="3125"/>
      <c r="AZ121" s="3125"/>
      <c r="BA121" s="3125"/>
      <c r="BB121" s="3125"/>
      <c r="BC121" s="3125"/>
      <c r="BD121" s="3125"/>
      <c r="BE121" s="3125"/>
      <c r="BF121" s="221">
        <f t="shared" si="68"/>
        <v>0</v>
      </c>
      <c r="BG121" s="221">
        <f t="shared" si="69"/>
        <v>1</v>
      </c>
      <c r="BH121" s="221">
        <f t="shared" si="70"/>
        <v>0</v>
      </c>
      <c r="BI121" s="221">
        <f t="shared" si="71"/>
        <v>0</v>
      </c>
      <c r="BJ121" s="221">
        <f t="shared" si="72"/>
        <v>0</v>
      </c>
      <c r="BK121" s="221">
        <f t="shared" si="73"/>
        <v>0</v>
      </c>
      <c r="BL121" s="221">
        <f t="shared" si="74"/>
        <v>0</v>
      </c>
      <c r="BM121" s="207"/>
      <c r="BN121" s="207"/>
      <c r="BO121" s="207"/>
      <c r="BP121" s="207"/>
      <c r="BQ121" s="207"/>
      <c r="BR121" s="207"/>
      <c r="BS121" s="221">
        <f t="shared" si="75"/>
        <v>0</v>
      </c>
      <c r="BT121" s="207"/>
      <c r="BU121" s="207"/>
      <c r="BV121" s="221">
        <f t="shared" si="76"/>
        <v>1</v>
      </c>
      <c r="BW121" s="221">
        <f t="shared" si="77"/>
        <v>1</v>
      </c>
      <c r="BX121" s="221">
        <f t="shared" si="78"/>
        <v>0</v>
      </c>
      <c r="BY121" s="221">
        <f t="shared" si="79"/>
        <v>0</v>
      </c>
      <c r="BZ121" s="221">
        <f xml:space="preserve"> IF( ISNUMBER(#REF! ), 0, 1 )</f>
        <v>1</v>
      </c>
      <c r="CA121" s="221">
        <f t="shared" si="80"/>
        <v>1</v>
      </c>
      <c r="CB121" s="3161"/>
      <c r="CC121" s="3125"/>
      <c r="CD121" s="3125"/>
      <c r="CE121" s="3169"/>
      <c r="CF121" s="3169"/>
      <c r="CG121" s="3169"/>
    </row>
    <row r="122" spans="1:85" s="2268" customFormat="1" ht="15.75" customHeight="1">
      <c r="A122" s="3169"/>
      <c r="B122" s="2799" t="s">
        <v>3515</v>
      </c>
      <c r="C122" s="2800" t="s">
        <v>3408</v>
      </c>
      <c r="D122" s="2822" t="s">
        <v>3377</v>
      </c>
      <c r="E122" s="2823" t="s">
        <v>3253</v>
      </c>
      <c r="F122" s="2800">
        <v>29378</v>
      </c>
      <c r="G122" s="2800" t="s">
        <v>3442</v>
      </c>
      <c r="H122" s="2823" t="s">
        <v>3283</v>
      </c>
      <c r="I122" s="2823" t="s">
        <v>3283</v>
      </c>
      <c r="J122" s="2823" t="s">
        <v>3371</v>
      </c>
      <c r="K122" s="2800"/>
      <c r="L122" s="2800" t="s">
        <v>3257</v>
      </c>
      <c r="M122" s="3243">
        <v>150</v>
      </c>
      <c r="N122" s="3244">
        <v>43181</v>
      </c>
      <c r="O122" s="2802"/>
      <c r="P122" s="3244">
        <v>47556</v>
      </c>
      <c r="Q122" s="3245">
        <v>4.9560000000000004</v>
      </c>
      <c r="R122" s="3093">
        <v>150</v>
      </c>
      <c r="S122" s="3093">
        <v>150</v>
      </c>
      <c r="T122" s="3093">
        <v>150</v>
      </c>
      <c r="U122" s="3217">
        <f t="shared" si="41"/>
        <v>743.40000000000009</v>
      </c>
      <c r="V122" s="2824">
        <f t="shared" si="42"/>
        <v>1.4844961240310095E-2</v>
      </c>
      <c r="W122" s="2824">
        <f t="shared" si="43"/>
        <v>2.0779727095516565E-2</v>
      </c>
      <c r="X122" s="3246" t="s">
        <v>3372</v>
      </c>
      <c r="Y122" s="3250">
        <v>4.4554000000000003E-2</v>
      </c>
      <c r="Z122" s="3250">
        <v>2.7660000000000002E-3</v>
      </c>
      <c r="AA122" s="3248">
        <v>4.7320000000000001E-2</v>
      </c>
      <c r="AB122" s="3223">
        <f t="shared" si="44"/>
        <v>7.0979999999999999</v>
      </c>
      <c r="AC122" s="3223">
        <f t="shared" si="67"/>
        <v>7.0979999999999999</v>
      </c>
      <c r="AD122" s="2804"/>
      <c r="AE122" s="2804"/>
      <c r="AF122" s="3093">
        <v>0</v>
      </c>
      <c r="AG122" s="3093">
        <v>150</v>
      </c>
      <c r="AH122" s="3093">
        <v>18.004999999999999</v>
      </c>
      <c r="AI122" s="2805" t="str">
        <f t="shared" si="45"/>
        <v>N</v>
      </c>
      <c r="AJ122" s="2805" t="str">
        <f t="shared" si="46"/>
        <v>N</v>
      </c>
      <c r="AK122" s="2805" t="str">
        <f t="shared" si="47"/>
        <v>N</v>
      </c>
      <c r="AL122" s="2805" t="str">
        <f t="shared" si="48"/>
        <v>N</v>
      </c>
      <c r="AM122" s="2805" t="str">
        <f t="shared" si="49"/>
        <v>N</v>
      </c>
      <c r="AN122" s="2805" t="str">
        <f t="shared" si="50"/>
        <v>N</v>
      </c>
      <c r="AO122" s="2805" t="str">
        <f t="shared" si="51"/>
        <v>N</v>
      </c>
      <c r="AP122" s="2805" t="str">
        <f t="shared" si="52"/>
        <v>N</v>
      </c>
      <c r="AQ122" s="3249" t="s">
        <v>3373</v>
      </c>
      <c r="AR122" s="3094" t="s">
        <v>3399</v>
      </c>
      <c r="AS122" s="32"/>
      <c r="AT122" s="34" t="s">
        <v>3547</v>
      </c>
      <c r="AU122" s="171"/>
      <c r="AV122" s="3161"/>
      <c r="AW122" s="220" t="str">
        <f t="shared" si="81"/>
        <v>Please complete all cells in row</v>
      </c>
      <c r="AX122" s="3161"/>
      <c r="AY122" s="3125"/>
      <c r="AZ122" s="3125"/>
      <c r="BA122" s="3125"/>
      <c r="BB122" s="3125"/>
      <c r="BC122" s="3125"/>
      <c r="BD122" s="3125"/>
      <c r="BE122" s="3125"/>
      <c r="BF122" s="221">
        <f t="shared" si="68"/>
        <v>0</v>
      </c>
      <c r="BG122" s="221">
        <f t="shared" si="69"/>
        <v>1</v>
      </c>
      <c r="BH122" s="221">
        <f t="shared" si="70"/>
        <v>0</v>
      </c>
      <c r="BI122" s="221">
        <f t="shared" si="71"/>
        <v>0</v>
      </c>
      <c r="BJ122" s="221">
        <f t="shared" si="72"/>
        <v>0</v>
      </c>
      <c r="BK122" s="221">
        <f t="shared" si="73"/>
        <v>0</v>
      </c>
      <c r="BL122" s="221">
        <f t="shared" si="74"/>
        <v>0</v>
      </c>
      <c r="BM122" s="207"/>
      <c r="BN122" s="207"/>
      <c r="BO122" s="207"/>
      <c r="BP122" s="207"/>
      <c r="BQ122" s="207"/>
      <c r="BR122" s="207"/>
      <c r="BS122" s="221">
        <f t="shared" si="75"/>
        <v>0</v>
      </c>
      <c r="BT122" s="207"/>
      <c r="BU122" s="207"/>
      <c r="BV122" s="221">
        <f t="shared" si="76"/>
        <v>1</v>
      </c>
      <c r="BW122" s="221">
        <f t="shared" si="77"/>
        <v>1</v>
      </c>
      <c r="BX122" s="221">
        <f t="shared" si="78"/>
        <v>0</v>
      </c>
      <c r="BY122" s="221">
        <f t="shared" si="79"/>
        <v>0</v>
      </c>
      <c r="BZ122" s="221">
        <f xml:space="preserve"> IF( ISNUMBER(#REF! ), 0, 1 )</f>
        <v>1</v>
      </c>
      <c r="CA122" s="221">
        <f t="shared" si="80"/>
        <v>1</v>
      </c>
      <c r="CB122" s="3161"/>
      <c r="CC122" s="3125"/>
      <c r="CD122" s="3125"/>
      <c r="CE122" s="3169"/>
      <c r="CF122" s="3169"/>
      <c r="CG122" s="3169"/>
    </row>
    <row r="123" spans="1:85" s="2268" customFormat="1" ht="15.75" customHeight="1">
      <c r="A123" s="3169"/>
      <c r="B123" s="2799" t="s">
        <v>3548</v>
      </c>
      <c r="C123" s="2800" t="s">
        <v>3408</v>
      </c>
      <c r="D123" s="2822" t="s">
        <v>3368</v>
      </c>
      <c r="E123" s="2823" t="s">
        <v>3253</v>
      </c>
      <c r="F123" s="2800">
        <v>29394</v>
      </c>
      <c r="G123" s="2800" t="s">
        <v>3357</v>
      </c>
      <c r="H123" s="2823" t="s">
        <v>3283</v>
      </c>
      <c r="I123" s="2823" t="s">
        <v>3283</v>
      </c>
      <c r="J123" s="2823" t="s">
        <v>3371</v>
      </c>
      <c r="K123" s="2800"/>
      <c r="L123" s="2800" t="s">
        <v>3257</v>
      </c>
      <c r="M123" s="3243">
        <v>-81.98</v>
      </c>
      <c r="N123" s="3244">
        <v>43538</v>
      </c>
      <c r="O123" s="2802"/>
      <c r="P123" s="3244">
        <v>47556</v>
      </c>
      <c r="Q123" s="3245">
        <v>4.9560000000000004</v>
      </c>
      <c r="R123" s="3093">
        <v>-81.98</v>
      </c>
      <c r="S123" s="3093">
        <v>-81.98</v>
      </c>
      <c r="T123" s="3093">
        <v>-81.98</v>
      </c>
      <c r="U123" s="3217">
        <f t="shared" si="41"/>
        <v>-406.29288000000003</v>
      </c>
      <c r="V123" s="2824">
        <f t="shared" si="42"/>
        <v>-1.8992248062015604E-2</v>
      </c>
      <c r="W123" s="2824">
        <f t="shared" si="43"/>
        <v>-1.3255360623781742E-2</v>
      </c>
      <c r="X123" s="3246"/>
      <c r="Y123" s="3250"/>
      <c r="Z123" s="3250"/>
      <c r="AA123" s="3248">
        <v>1.24E-2</v>
      </c>
      <c r="AB123" s="3223">
        <f t="shared" si="44"/>
        <v>-1.0165520000000001</v>
      </c>
      <c r="AC123" s="3223">
        <f t="shared" si="67"/>
        <v>-1.0165520000000001</v>
      </c>
      <c r="AD123" s="2804"/>
      <c r="AE123" s="2804"/>
      <c r="AF123" s="3093">
        <v>0</v>
      </c>
      <c r="AG123" s="3093">
        <v>-81.98</v>
      </c>
      <c r="AH123" s="3093">
        <v>0</v>
      </c>
      <c r="AI123" s="2805" t="str">
        <f t="shared" si="45"/>
        <v>N</v>
      </c>
      <c r="AJ123" s="2805" t="str">
        <f t="shared" si="46"/>
        <v>N</v>
      </c>
      <c r="AK123" s="2805" t="str">
        <f t="shared" si="47"/>
        <v>N</v>
      </c>
      <c r="AL123" s="2805" t="str">
        <f t="shared" si="48"/>
        <v>N</v>
      </c>
      <c r="AM123" s="2805" t="str">
        <f t="shared" si="49"/>
        <v>N</v>
      </c>
      <c r="AN123" s="2805" t="str">
        <f t="shared" si="50"/>
        <v>N</v>
      </c>
      <c r="AO123" s="2805" t="str">
        <f t="shared" si="51"/>
        <v>N</v>
      </c>
      <c r="AP123" s="2805" t="str">
        <f t="shared" si="52"/>
        <v>N</v>
      </c>
      <c r="AQ123" s="3249" t="s">
        <v>3373</v>
      </c>
      <c r="AR123" s="3094"/>
      <c r="AS123" s="32"/>
      <c r="AT123" s="34" t="s">
        <v>3549</v>
      </c>
      <c r="AU123" s="171"/>
      <c r="AV123" s="3161"/>
      <c r="AW123" s="220" t="str">
        <f t="shared" si="81"/>
        <v>Please complete all cells in row</v>
      </c>
      <c r="AX123" s="3161"/>
      <c r="AY123" s="3125"/>
      <c r="AZ123" s="3125"/>
      <c r="BA123" s="3125"/>
      <c r="BB123" s="3125"/>
      <c r="BC123" s="3125"/>
      <c r="BD123" s="3125"/>
      <c r="BE123" s="3125"/>
      <c r="BF123" s="221">
        <f t="shared" si="68"/>
        <v>0</v>
      </c>
      <c r="BG123" s="221">
        <f t="shared" si="69"/>
        <v>1</v>
      </c>
      <c r="BH123" s="221">
        <f t="shared" si="70"/>
        <v>0</v>
      </c>
      <c r="BI123" s="221">
        <f t="shared" si="71"/>
        <v>0</v>
      </c>
      <c r="BJ123" s="221">
        <f t="shared" si="72"/>
        <v>0</v>
      </c>
      <c r="BK123" s="221">
        <f t="shared" si="73"/>
        <v>0</v>
      </c>
      <c r="BL123" s="221">
        <f t="shared" si="74"/>
        <v>0</v>
      </c>
      <c r="BM123" s="207"/>
      <c r="BN123" s="207"/>
      <c r="BO123" s="207"/>
      <c r="BP123" s="207"/>
      <c r="BQ123" s="207"/>
      <c r="BR123" s="207"/>
      <c r="BS123" s="221">
        <f t="shared" si="75"/>
        <v>0</v>
      </c>
      <c r="BT123" s="207"/>
      <c r="BU123" s="207"/>
      <c r="BV123" s="221">
        <f t="shared" si="76"/>
        <v>1</v>
      </c>
      <c r="BW123" s="221">
        <f t="shared" si="77"/>
        <v>1</v>
      </c>
      <c r="BX123" s="221">
        <f t="shared" si="78"/>
        <v>0</v>
      </c>
      <c r="BY123" s="221">
        <f t="shared" si="79"/>
        <v>0</v>
      </c>
      <c r="BZ123" s="221">
        <f xml:space="preserve"> IF( ISNUMBER(#REF! ), 0, 1 )</f>
        <v>1</v>
      </c>
      <c r="CA123" s="221">
        <f t="shared" si="80"/>
        <v>1</v>
      </c>
      <c r="CB123" s="3161"/>
      <c r="CC123" s="3125"/>
      <c r="CD123" s="3125"/>
      <c r="CE123" s="3169"/>
      <c r="CF123" s="3169"/>
      <c r="CG123" s="3169"/>
    </row>
    <row r="124" spans="1:85" s="2268" customFormat="1" ht="15.75" customHeight="1">
      <c r="A124" s="3169"/>
      <c r="B124" s="2799" t="s">
        <v>3550</v>
      </c>
      <c r="C124" s="2800" t="s">
        <v>3408</v>
      </c>
      <c r="D124" s="2822" t="s">
        <v>3377</v>
      </c>
      <c r="E124" s="2823" t="s">
        <v>3253</v>
      </c>
      <c r="F124" s="2800">
        <v>29394</v>
      </c>
      <c r="G124" s="2800" t="s">
        <v>3357</v>
      </c>
      <c r="H124" s="2823" t="s">
        <v>3283</v>
      </c>
      <c r="I124" s="2823" t="s">
        <v>3283</v>
      </c>
      <c r="J124" s="2823" t="s">
        <v>3371</v>
      </c>
      <c r="K124" s="2800"/>
      <c r="L124" s="2800" t="s">
        <v>3257</v>
      </c>
      <c r="M124" s="3243">
        <v>81.98</v>
      </c>
      <c r="N124" s="3244">
        <v>43538</v>
      </c>
      <c r="O124" s="2802"/>
      <c r="P124" s="3244">
        <v>47556</v>
      </c>
      <c r="Q124" s="3245">
        <v>4.9560000000000004</v>
      </c>
      <c r="R124" s="3093">
        <v>81.98</v>
      </c>
      <c r="S124" s="3093">
        <v>81.98</v>
      </c>
      <c r="T124" s="3093">
        <v>81.98</v>
      </c>
      <c r="U124" s="3217">
        <f t="shared" si="41"/>
        <v>406.29288000000003</v>
      </c>
      <c r="V124" s="2824">
        <f t="shared" si="42"/>
        <v>1.4844961240310095E-2</v>
      </c>
      <c r="W124" s="2824">
        <f t="shared" si="43"/>
        <v>2.0779727095516565E-2</v>
      </c>
      <c r="X124" s="3246" t="s">
        <v>3372</v>
      </c>
      <c r="Y124" s="3250">
        <v>4.4554000000000003E-2</v>
      </c>
      <c r="Z124" s="3250">
        <v>2.7660000000000002E-3</v>
      </c>
      <c r="AA124" s="3248">
        <v>4.7320000000000001E-2</v>
      </c>
      <c r="AB124" s="3223">
        <f t="shared" si="44"/>
        <v>3.8792936000000005</v>
      </c>
      <c r="AC124" s="3223">
        <f t="shared" si="67"/>
        <v>3.8792936000000005</v>
      </c>
      <c r="AD124" s="2804"/>
      <c r="AE124" s="2804"/>
      <c r="AF124" s="3093">
        <v>0</v>
      </c>
      <c r="AG124" s="3093">
        <v>81.98</v>
      </c>
      <c r="AH124" s="3093">
        <v>9.8640000000000008</v>
      </c>
      <c r="AI124" s="2805" t="str">
        <f t="shared" si="45"/>
        <v>N</v>
      </c>
      <c r="AJ124" s="2805" t="str">
        <f t="shared" si="46"/>
        <v>N</v>
      </c>
      <c r="AK124" s="2805" t="str">
        <f t="shared" si="47"/>
        <v>N</v>
      </c>
      <c r="AL124" s="2805" t="str">
        <f t="shared" si="48"/>
        <v>N</v>
      </c>
      <c r="AM124" s="2805" t="str">
        <f t="shared" si="49"/>
        <v>N</v>
      </c>
      <c r="AN124" s="2805" t="str">
        <f t="shared" si="50"/>
        <v>N</v>
      </c>
      <c r="AO124" s="2805" t="str">
        <f t="shared" si="51"/>
        <v>N</v>
      </c>
      <c r="AP124" s="2805" t="str">
        <f t="shared" si="52"/>
        <v>N</v>
      </c>
      <c r="AQ124" s="3249" t="s">
        <v>3373</v>
      </c>
      <c r="AR124" s="3094" t="s">
        <v>3399</v>
      </c>
      <c r="AS124" s="32"/>
      <c r="AT124" s="34" t="s">
        <v>3551</v>
      </c>
      <c r="AU124" s="171"/>
      <c r="AV124" s="3161"/>
      <c r="AW124" s="220" t="str">
        <f t="shared" si="81"/>
        <v>Please complete all cells in row</v>
      </c>
      <c r="AX124" s="3161"/>
      <c r="AY124" s="3125"/>
      <c r="AZ124" s="3125"/>
      <c r="BA124" s="3125"/>
      <c r="BB124" s="3125"/>
      <c r="BC124" s="3125"/>
      <c r="BD124" s="3125"/>
      <c r="BE124" s="3125"/>
      <c r="BF124" s="221">
        <f t="shared" si="68"/>
        <v>0</v>
      </c>
      <c r="BG124" s="221">
        <f t="shared" si="69"/>
        <v>1</v>
      </c>
      <c r="BH124" s="221">
        <f t="shared" si="70"/>
        <v>0</v>
      </c>
      <c r="BI124" s="221">
        <f t="shared" si="71"/>
        <v>0</v>
      </c>
      <c r="BJ124" s="221">
        <f t="shared" si="72"/>
        <v>0</v>
      </c>
      <c r="BK124" s="221">
        <f t="shared" si="73"/>
        <v>0</v>
      </c>
      <c r="BL124" s="221">
        <f t="shared" si="74"/>
        <v>0</v>
      </c>
      <c r="BM124" s="207"/>
      <c r="BN124" s="207"/>
      <c r="BO124" s="207"/>
      <c r="BP124" s="207"/>
      <c r="BQ124" s="207"/>
      <c r="BR124" s="207"/>
      <c r="BS124" s="221">
        <f t="shared" si="75"/>
        <v>0</v>
      </c>
      <c r="BT124" s="207"/>
      <c r="BU124" s="207"/>
      <c r="BV124" s="221">
        <f t="shared" si="76"/>
        <v>1</v>
      </c>
      <c r="BW124" s="221">
        <f t="shared" si="77"/>
        <v>1</v>
      </c>
      <c r="BX124" s="221">
        <f t="shared" si="78"/>
        <v>0</v>
      </c>
      <c r="BY124" s="221">
        <f t="shared" si="79"/>
        <v>0</v>
      </c>
      <c r="BZ124" s="221">
        <f xml:space="preserve"> IF( ISNUMBER(#REF! ), 0, 1 )</f>
        <v>1</v>
      </c>
      <c r="CA124" s="221">
        <f t="shared" si="80"/>
        <v>1</v>
      </c>
      <c r="CB124" s="3161"/>
      <c r="CC124" s="3125"/>
      <c r="CD124" s="3125"/>
      <c r="CE124" s="3169"/>
      <c r="CF124" s="3169"/>
      <c r="CG124" s="3169"/>
    </row>
    <row r="125" spans="1:85" s="2268" customFormat="1" ht="15.75" customHeight="1">
      <c r="A125" s="3169"/>
      <c r="B125" s="2799" t="s">
        <v>3552</v>
      </c>
      <c r="C125" s="2800" t="s">
        <v>3408</v>
      </c>
      <c r="D125" s="2822" t="s">
        <v>3368</v>
      </c>
      <c r="E125" s="2823" t="s">
        <v>3253</v>
      </c>
      <c r="F125" s="2800">
        <v>29394</v>
      </c>
      <c r="G125" s="2800" t="s">
        <v>3360</v>
      </c>
      <c r="H125" s="2823" t="s">
        <v>3283</v>
      </c>
      <c r="I125" s="2823" t="s">
        <v>3283</v>
      </c>
      <c r="J125" s="2823" t="s">
        <v>3371</v>
      </c>
      <c r="K125" s="2800"/>
      <c r="L125" s="2800" t="s">
        <v>3257</v>
      </c>
      <c r="M125" s="3243">
        <v>-101.315</v>
      </c>
      <c r="N125" s="3244">
        <v>43538</v>
      </c>
      <c r="O125" s="2802"/>
      <c r="P125" s="3244">
        <v>47556</v>
      </c>
      <c r="Q125" s="3245">
        <v>4.9560000000000004</v>
      </c>
      <c r="R125" s="3093">
        <v>-101.315</v>
      </c>
      <c r="S125" s="3093">
        <v>-101.315</v>
      </c>
      <c r="T125" s="3093">
        <v>-101.315</v>
      </c>
      <c r="U125" s="3217">
        <f t="shared" si="41"/>
        <v>-502.11714000000001</v>
      </c>
      <c r="V125" s="2824">
        <f t="shared" si="42"/>
        <v>-1.8992248062015604E-2</v>
      </c>
      <c r="W125" s="2824">
        <f t="shared" si="43"/>
        <v>-1.3255360623781742E-2</v>
      </c>
      <c r="X125" s="3246"/>
      <c r="Y125" s="3250"/>
      <c r="Z125" s="3250"/>
      <c r="AA125" s="3248">
        <v>1.24E-2</v>
      </c>
      <c r="AB125" s="3223">
        <f t="shared" si="44"/>
        <v>-1.2563059999999999</v>
      </c>
      <c r="AC125" s="3223">
        <f t="shared" si="67"/>
        <v>-1.2563059999999999</v>
      </c>
      <c r="AD125" s="2804"/>
      <c r="AE125" s="2804"/>
      <c r="AF125" s="3093">
        <v>0</v>
      </c>
      <c r="AG125" s="3093">
        <v>-101.315</v>
      </c>
      <c r="AH125" s="3093">
        <v>0</v>
      </c>
      <c r="AI125" s="2805" t="str">
        <f t="shared" si="45"/>
        <v>N</v>
      </c>
      <c r="AJ125" s="2805" t="str">
        <f t="shared" si="46"/>
        <v>N</v>
      </c>
      <c r="AK125" s="2805" t="str">
        <f t="shared" si="47"/>
        <v>N</v>
      </c>
      <c r="AL125" s="2805" t="str">
        <f t="shared" si="48"/>
        <v>N</v>
      </c>
      <c r="AM125" s="2805" t="str">
        <f t="shared" si="49"/>
        <v>N</v>
      </c>
      <c r="AN125" s="2805" t="str">
        <f t="shared" si="50"/>
        <v>N</v>
      </c>
      <c r="AO125" s="2805" t="str">
        <f t="shared" si="51"/>
        <v>N</v>
      </c>
      <c r="AP125" s="2805" t="str">
        <f t="shared" si="52"/>
        <v>N</v>
      </c>
      <c r="AQ125" s="3249" t="s">
        <v>3373</v>
      </c>
      <c r="AR125" s="3094"/>
      <c r="AS125" s="32"/>
      <c r="AT125" s="34" t="s">
        <v>3553</v>
      </c>
      <c r="AU125" s="171"/>
      <c r="AV125" s="3161"/>
      <c r="AW125" s="220" t="str">
        <f t="shared" si="81"/>
        <v>Please complete all cells in row</v>
      </c>
      <c r="AX125" s="3161"/>
      <c r="AY125" s="3125"/>
      <c r="AZ125" s="3125"/>
      <c r="BA125" s="3125"/>
      <c r="BB125" s="3125"/>
      <c r="BC125" s="3125"/>
      <c r="BD125" s="3125"/>
      <c r="BE125" s="3125"/>
      <c r="BF125" s="221">
        <f t="shared" si="68"/>
        <v>0</v>
      </c>
      <c r="BG125" s="221">
        <f t="shared" si="69"/>
        <v>1</v>
      </c>
      <c r="BH125" s="221">
        <f t="shared" si="70"/>
        <v>0</v>
      </c>
      <c r="BI125" s="221">
        <f t="shared" si="71"/>
        <v>0</v>
      </c>
      <c r="BJ125" s="221">
        <f t="shared" si="72"/>
        <v>0</v>
      </c>
      <c r="BK125" s="221">
        <f t="shared" si="73"/>
        <v>0</v>
      </c>
      <c r="BL125" s="221">
        <f t="shared" si="74"/>
        <v>0</v>
      </c>
      <c r="BM125" s="207"/>
      <c r="BN125" s="207"/>
      <c r="BO125" s="207"/>
      <c r="BP125" s="207"/>
      <c r="BQ125" s="207"/>
      <c r="BR125" s="207"/>
      <c r="BS125" s="221">
        <f t="shared" si="75"/>
        <v>0</v>
      </c>
      <c r="BT125" s="207"/>
      <c r="BU125" s="207"/>
      <c r="BV125" s="221">
        <f t="shared" si="76"/>
        <v>1</v>
      </c>
      <c r="BW125" s="221">
        <f t="shared" si="77"/>
        <v>1</v>
      </c>
      <c r="BX125" s="221">
        <f t="shared" si="78"/>
        <v>0</v>
      </c>
      <c r="BY125" s="221">
        <f t="shared" si="79"/>
        <v>0</v>
      </c>
      <c r="BZ125" s="221">
        <f xml:space="preserve"> IF( ISNUMBER(#REF! ), 0, 1 )</f>
        <v>1</v>
      </c>
      <c r="CA125" s="221">
        <f t="shared" si="80"/>
        <v>1</v>
      </c>
      <c r="CB125" s="3161"/>
      <c r="CC125" s="3125"/>
      <c r="CD125" s="3125"/>
      <c r="CE125" s="3169"/>
      <c r="CF125" s="3169"/>
      <c r="CG125" s="3169"/>
    </row>
    <row r="126" spans="1:85" s="2268" customFormat="1" ht="15.75" customHeight="1">
      <c r="A126" s="3169"/>
      <c r="B126" s="2799" t="s">
        <v>3554</v>
      </c>
      <c r="C126" s="2800" t="s">
        <v>3408</v>
      </c>
      <c r="D126" s="2822" t="s">
        <v>3377</v>
      </c>
      <c r="E126" s="2823" t="s">
        <v>3253</v>
      </c>
      <c r="F126" s="2800">
        <v>29394</v>
      </c>
      <c r="G126" s="2800" t="s">
        <v>3360</v>
      </c>
      <c r="H126" s="2823" t="s">
        <v>3283</v>
      </c>
      <c r="I126" s="2823" t="s">
        <v>3283</v>
      </c>
      <c r="J126" s="2823" t="s">
        <v>3371</v>
      </c>
      <c r="K126" s="2800"/>
      <c r="L126" s="2800" t="s">
        <v>3257</v>
      </c>
      <c r="M126" s="3243">
        <v>101.315</v>
      </c>
      <c r="N126" s="3244">
        <v>43538</v>
      </c>
      <c r="O126" s="2802"/>
      <c r="P126" s="3244">
        <v>47556</v>
      </c>
      <c r="Q126" s="3245">
        <v>4.9560000000000004</v>
      </c>
      <c r="R126" s="3093">
        <v>101.315</v>
      </c>
      <c r="S126" s="3093">
        <v>101.315</v>
      </c>
      <c r="T126" s="3093">
        <v>101.315</v>
      </c>
      <c r="U126" s="3217">
        <f t="shared" si="41"/>
        <v>502.11714000000001</v>
      </c>
      <c r="V126" s="2824">
        <f t="shared" si="42"/>
        <v>1.4844961240310095E-2</v>
      </c>
      <c r="W126" s="2824">
        <f t="shared" si="43"/>
        <v>2.0779727095516565E-2</v>
      </c>
      <c r="X126" s="3246" t="s">
        <v>3372</v>
      </c>
      <c r="Y126" s="3250">
        <v>4.4554000000000003E-2</v>
      </c>
      <c r="Z126" s="3250">
        <v>2.7660000000000002E-3</v>
      </c>
      <c r="AA126" s="3248">
        <v>4.7320000000000001E-2</v>
      </c>
      <c r="AB126" s="3223">
        <f t="shared" si="44"/>
        <v>4.7942258000000004</v>
      </c>
      <c r="AC126" s="3223">
        <f t="shared" si="67"/>
        <v>4.7942258000000004</v>
      </c>
      <c r="AD126" s="2804"/>
      <c r="AE126" s="2804"/>
      <c r="AF126" s="3093">
        <v>0</v>
      </c>
      <c r="AG126" s="3093">
        <v>101.315</v>
      </c>
      <c r="AH126" s="3093">
        <v>12.19</v>
      </c>
      <c r="AI126" s="2805" t="str">
        <f t="shared" si="45"/>
        <v>N</v>
      </c>
      <c r="AJ126" s="2805" t="str">
        <f t="shared" si="46"/>
        <v>N</v>
      </c>
      <c r="AK126" s="2805" t="str">
        <f t="shared" si="47"/>
        <v>N</v>
      </c>
      <c r="AL126" s="2805" t="str">
        <f t="shared" si="48"/>
        <v>N</v>
      </c>
      <c r="AM126" s="2805" t="str">
        <f t="shared" si="49"/>
        <v>N</v>
      </c>
      <c r="AN126" s="2805" t="str">
        <f t="shared" si="50"/>
        <v>N</v>
      </c>
      <c r="AO126" s="2805" t="str">
        <f t="shared" si="51"/>
        <v>N</v>
      </c>
      <c r="AP126" s="2805" t="str">
        <f t="shared" si="52"/>
        <v>N</v>
      </c>
      <c r="AQ126" s="3249" t="s">
        <v>3373</v>
      </c>
      <c r="AR126" s="3094" t="s">
        <v>3399</v>
      </c>
      <c r="AS126" s="32"/>
      <c r="AT126" s="34" t="s">
        <v>3555</v>
      </c>
      <c r="AU126" s="171"/>
      <c r="AV126" s="3161"/>
      <c r="AW126" s="220" t="str">
        <f t="shared" si="81"/>
        <v>Please complete all cells in row</v>
      </c>
      <c r="AX126" s="3161"/>
      <c r="AY126" s="3125"/>
      <c r="AZ126" s="3125"/>
      <c r="BA126" s="3125"/>
      <c r="BB126" s="3125"/>
      <c r="BC126" s="3125"/>
      <c r="BD126" s="3125"/>
      <c r="BE126" s="3125"/>
      <c r="BF126" s="221">
        <f t="shared" si="68"/>
        <v>0</v>
      </c>
      <c r="BG126" s="221">
        <f t="shared" si="69"/>
        <v>1</v>
      </c>
      <c r="BH126" s="221">
        <f t="shared" si="70"/>
        <v>0</v>
      </c>
      <c r="BI126" s="221">
        <f t="shared" si="71"/>
        <v>0</v>
      </c>
      <c r="BJ126" s="221">
        <f t="shared" si="72"/>
        <v>0</v>
      </c>
      <c r="BK126" s="221">
        <f t="shared" si="73"/>
        <v>0</v>
      </c>
      <c r="BL126" s="221">
        <f t="shared" si="74"/>
        <v>0</v>
      </c>
      <c r="BM126" s="207"/>
      <c r="BN126" s="207"/>
      <c r="BO126" s="207"/>
      <c r="BP126" s="207"/>
      <c r="BQ126" s="207"/>
      <c r="BR126" s="207"/>
      <c r="BS126" s="221">
        <f t="shared" si="75"/>
        <v>0</v>
      </c>
      <c r="BT126" s="207"/>
      <c r="BU126" s="207"/>
      <c r="BV126" s="221">
        <f t="shared" si="76"/>
        <v>1</v>
      </c>
      <c r="BW126" s="221">
        <f t="shared" si="77"/>
        <v>1</v>
      </c>
      <c r="BX126" s="221">
        <f t="shared" si="78"/>
        <v>0</v>
      </c>
      <c r="BY126" s="221">
        <f t="shared" si="79"/>
        <v>0</v>
      </c>
      <c r="BZ126" s="221">
        <f xml:space="preserve"> IF( ISNUMBER(#REF! ), 0, 1 )</f>
        <v>1</v>
      </c>
      <c r="CA126" s="221">
        <f t="shared" si="80"/>
        <v>1</v>
      </c>
      <c r="CB126" s="3161"/>
      <c r="CC126" s="3125"/>
      <c r="CD126" s="3125"/>
      <c r="CE126" s="3169"/>
      <c r="CF126" s="3169"/>
      <c r="CG126" s="3169"/>
    </row>
    <row r="127" spans="1:85" s="2268" customFormat="1" ht="15.75" customHeight="1">
      <c r="A127" s="3169"/>
      <c r="B127" s="2799" t="s">
        <v>3556</v>
      </c>
      <c r="C127" s="2800" t="s">
        <v>3408</v>
      </c>
      <c r="D127" s="2822" t="s">
        <v>3368</v>
      </c>
      <c r="E127" s="2823" t="s">
        <v>3253</v>
      </c>
      <c r="F127" s="2800">
        <v>29394</v>
      </c>
      <c r="G127" s="2800" t="s">
        <v>3363</v>
      </c>
      <c r="H127" s="2823" t="s">
        <v>3283</v>
      </c>
      <c r="I127" s="2823" t="s">
        <v>3283</v>
      </c>
      <c r="J127" s="2823" t="s">
        <v>3371</v>
      </c>
      <c r="K127" s="2800"/>
      <c r="L127" s="2800" t="s">
        <v>3257</v>
      </c>
      <c r="M127" s="3243">
        <v>-44.052999999999997</v>
      </c>
      <c r="N127" s="3244">
        <v>43538</v>
      </c>
      <c r="O127" s="2802"/>
      <c r="P127" s="3244">
        <v>47556</v>
      </c>
      <c r="Q127" s="3245">
        <v>4.9560000000000004</v>
      </c>
      <c r="R127" s="3093">
        <v>-44.052999999999997</v>
      </c>
      <c r="S127" s="3093">
        <v>-44.052999999999997</v>
      </c>
      <c r="T127" s="3093">
        <v>-44.052999999999997</v>
      </c>
      <c r="U127" s="3217">
        <f t="shared" si="41"/>
        <v>-218.32666800000001</v>
      </c>
      <c r="V127" s="2824">
        <f t="shared" si="42"/>
        <v>-1.8992248062015604E-2</v>
      </c>
      <c r="W127" s="2824">
        <f t="shared" si="43"/>
        <v>-1.3255360623781742E-2</v>
      </c>
      <c r="X127" s="3246"/>
      <c r="Y127" s="3250"/>
      <c r="Z127" s="3250"/>
      <c r="AA127" s="3248">
        <v>1.24E-2</v>
      </c>
      <c r="AB127" s="3223">
        <f t="shared" si="44"/>
        <v>-0.5462572</v>
      </c>
      <c r="AC127" s="3223">
        <f t="shared" si="67"/>
        <v>-0.5462572</v>
      </c>
      <c r="AD127" s="2804"/>
      <c r="AE127" s="2804"/>
      <c r="AF127" s="3093">
        <v>0</v>
      </c>
      <c r="AG127" s="3093">
        <v>-44.052999999999997</v>
      </c>
      <c r="AH127" s="3093">
        <v>0</v>
      </c>
      <c r="AI127" s="2805" t="str">
        <f t="shared" si="45"/>
        <v>N</v>
      </c>
      <c r="AJ127" s="2805" t="str">
        <f t="shared" si="46"/>
        <v>N</v>
      </c>
      <c r="AK127" s="2805" t="str">
        <f t="shared" si="47"/>
        <v>N</v>
      </c>
      <c r="AL127" s="2805" t="str">
        <f t="shared" si="48"/>
        <v>N</v>
      </c>
      <c r="AM127" s="2805" t="str">
        <f t="shared" si="49"/>
        <v>N</v>
      </c>
      <c r="AN127" s="2805" t="str">
        <f t="shared" si="50"/>
        <v>N</v>
      </c>
      <c r="AO127" s="2805" t="str">
        <f t="shared" si="51"/>
        <v>N</v>
      </c>
      <c r="AP127" s="2805" t="str">
        <f t="shared" si="52"/>
        <v>N</v>
      </c>
      <c r="AQ127" s="3249" t="s">
        <v>3373</v>
      </c>
      <c r="AR127" s="3094"/>
      <c r="AS127" s="32"/>
      <c r="AT127" s="34" t="s">
        <v>3557</v>
      </c>
      <c r="AU127" s="171"/>
      <c r="AV127" s="3161"/>
      <c r="AW127" s="220" t="str">
        <f t="shared" si="81"/>
        <v>Please complete all cells in row</v>
      </c>
      <c r="AX127" s="3161"/>
      <c r="AY127" s="3125"/>
      <c r="AZ127" s="3125"/>
      <c r="BA127" s="3125"/>
      <c r="BB127" s="3125"/>
      <c r="BC127" s="3125"/>
      <c r="BD127" s="3125"/>
      <c r="BE127" s="3125"/>
      <c r="BF127" s="221">
        <f t="shared" si="68"/>
        <v>0</v>
      </c>
      <c r="BG127" s="221">
        <f t="shared" si="69"/>
        <v>1</v>
      </c>
      <c r="BH127" s="221">
        <f t="shared" si="70"/>
        <v>0</v>
      </c>
      <c r="BI127" s="221">
        <f t="shared" si="71"/>
        <v>0</v>
      </c>
      <c r="BJ127" s="221">
        <f t="shared" si="72"/>
        <v>0</v>
      </c>
      <c r="BK127" s="221">
        <f t="shared" si="73"/>
        <v>0</v>
      </c>
      <c r="BL127" s="221">
        <f t="shared" si="74"/>
        <v>0</v>
      </c>
      <c r="BM127" s="207"/>
      <c r="BN127" s="207"/>
      <c r="BO127" s="207"/>
      <c r="BP127" s="207"/>
      <c r="BQ127" s="207"/>
      <c r="BR127" s="207"/>
      <c r="BS127" s="221">
        <f t="shared" si="75"/>
        <v>0</v>
      </c>
      <c r="BT127" s="207"/>
      <c r="BU127" s="207"/>
      <c r="BV127" s="221">
        <f t="shared" si="76"/>
        <v>1</v>
      </c>
      <c r="BW127" s="221">
        <f t="shared" si="77"/>
        <v>1</v>
      </c>
      <c r="BX127" s="221">
        <f t="shared" si="78"/>
        <v>0</v>
      </c>
      <c r="BY127" s="221">
        <f t="shared" si="79"/>
        <v>0</v>
      </c>
      <c r="BZ127" s="221">
        <f xml:space="preserve"> IF( ISNUMBER(#REF! ), 0, 1 )</f>
        <v>1</v>
      </c>
      <c r="CA127" s="221">
        <f t="shared" si="80"/>
        <v>1</v>
      </c>
      <c r="CB127" s="3161"/>
      <c r="CC127" s="3125"/>
      <c r="CD127" s="3125"/>
      <c r="CE127" s="3169"/>
      <c r="CF127" s="3169"/>
      <c r="CG127" s="3169"/>
    </row>
    <row r="128" spans="1:85" s="2268" customFormat="1" ht="15.75" customHeight="1">
      <c r="A128" s="3169"/>
      <c r="B128" s="2799" t="s">
        <v>3558</v>
      </c>
      <c r="C128" s="2800" t="s">
        <v>3408</v>
      </c>
      <c r="D128" s="2822" t="s">
        <v>3377</v>
      </c>
      <c r="E128" s="2823" t="s">
        <v>3253</v>
      </c>
      <c r="F128" s="2800">
        <v>29394</v>
      </c>
      <c r="G128" s="2800" t="s">
        <v>3363</v>
      </c>
      <c r="H128" s="2823" t="s">
        <v>3283</v>
      </c>
      <c r="I128" s="2823" t="s">
        <v>3283</v>
      </c>
      <c r="J128" s="2823" t="s">
        <v>3371</v>
      </c>
      <c r="K128" s="2800"/>
      <c r="L128" s="2800" t="s">
        <v>3257</v>
      </c>
      <c r="M128" s="3243">
        <v>44.052999999999997</v>
      </c>
      <c r="N128" s="3244">
        <v>43538</v>
      </c>
      <c r="O128" s="2802"/>
      <c r="P128" s="3244">
        <v>47556</v>
      </c>
      <c r="Q128" s="3245">
        <v>4.9560000000000004</v>
      </c>
      <c r="R128" s="3093">
        <v>44.052999999999997</v>
      </c>
      <c r="S128" s="3093">
        <v>44.052999999999997</v>
      </c>
      <c r="T128" s="3093">
        <v>44.052999999999997</v>
      </c>
      <c r="U128" s="3217">
        <f t="shared" si="41"/>
        <v>218.32666800000001</v>
      </c>
      <c r="V128" s="2824">
        <f t="shared" si="42"/>
        <v>1.4844961240310095E-2</v>
      </c>
      <c r="W128" s="2824">
        <f t="shared" si="43"/>
        <v>2.0779727095516565E-2</v>
      </c>
      <c r="X128" s="3246" t="s">
        <v>3372</v>
      </c>
      <c r="Y128" s="3250">
        <v>4.4554000000000003E-2</v>
      </c>
      <c r="Z128" s="3250">
        <v>2.7660000000000002E-3</v>
      </c>
      <c r="AA128" s="3248">
        <v>4.7320000000000001E-2</v>
      </c>
      <c r="AB128" s="3223">
        <f t="shared" si="44"/>
        <v>2.0845879599999999</v>
      </c>
      <c r="AC128" s="3223">
        <f t="shared" si="67"/>
        <v>2.0845879599999999</v>
      </c>
      <c r="AD128" s="2804"/>
      <c r="AE128" s="2804"/>
      <c r="AF128" s="3093">
        <v>0</v>
      </c>
      <c r="AG128" s="3093">
        <v>44.052999999999997</v>
      </c>
      <c r="AH128" s="3093">
        <v>5.3</v>
      </c>
      <c r="AI128" s="2805" t="str">
        <f t="shared" si="45"/>
        <v>N</v>
      </c>
      <c r="AJ128" s="2805" t="str">
        <f t="shared" si="46"/>
        <v>N</v>
      </c>
      <c r="AK128" s="2805" t="str">
        <f t="shared" si="47"/>
        <v>N</v>
      </c>
      <c r="AL128" s="2805" t="str">
        <f t="shared" si="48"/>
        <v>N</v>
      </c>
      <c r="AM128" s="2805" t="str">
        <f t="shared" si="49"/>
        <v>N</v>
      </c>
      <c r="AN128" s="2805" t="str">
        <f t="shared" si="50"/>
        <v>N</v>
      </c>
      <c r="AO128" s="2805" t="str">
        <f t="shared" si="51"/>
        <v>N</v>
      </c>
      <c r="AP128" s="2805" t="str">
        <f t="shared" si="52"/>
        <v>N</v>
      </c>
      <c r="AQ128" s="3249" t="s">
        <v>3373</v>
      </c>
      <c r="AR128" s="3094" t="s">
        <v>3399</v>
      </c>
      <c r="AS128" s="32"/>
      <c r="AT128" s="34" t="s">
        <v>3559</v>
      </c>
      <c r="AU128" s="171"/>
      <c r="AV128" s="3161"/>
      <c r="AW128" s="220" t="str">
        <f t="shared" si="81"/>
        <v>Please complete all cells in row</v>
      </c>
      <c r="AX128" s="3161"/>
      <c r="AY128" s="3125"/>
      <c r="AZ128" s="3125"/>
      <c r="BA128" s="3125"/>
      <c r="BB128" s="3125"/>
      <c r="BC128" s="3125"/>
      <c r="BD128" s="3125"/>
      <c r="BE128" s="3125"/>
      <c r="BF128" s="221">
        <f t="shared" si="68"/>
        <v>0</v>
      </c>
      <c r="BG128" s="221">
        <f t="shared" si="69"/>
        <v>1</v>
      </c>
      <c r="BH128" s="221">
        <f t="shared" si="70"/>
        <v>0</v>
      </c>
      <c r="BI128" s="221">
        <f t="shared" si="71"/>
        <v>0</v>
      </c>
      <c r="BJ128" s="221">
        <f t="shared" si="72"/>
        <v>0</v>
      </c>
      <c r="BK128" s="221">
        <f t="shared" si="73"/>
        <v>0</v>
      </c>
      <c r="BL128" s="221">
        <f t="shared" si="74"/>
        <v>0</v>
      </c>
      <c r="BM128" s="207"/>
      <c r="BN128" s="207"/>
      <c r="BO128" s="207"/>
      <c r="BP128" s="207"/>
      <c r="BQ128" s="207"/>
      <c r="BR128" s="207"/>
      <c r="BS128" s="221">
        <f t="shared" si="75"/>
        <v>0</v>
      </c>
      <c r="BT128" s="207"/>
      <c r="BU128" s="207"/>
      <c r="BV128" s="221">
        <f t="shared" si="76"/>
        <v>1</v>
      </c>
      <c r="BW128" s="221">
        <f t="shared" si="77"/>
        <v>1</v>
      </c>
      <c r="BX128" s="221">
        <f t="shared" si="78"/>
        <v>0</v>
      </c>
      <c r="BY128" s="221">
        <f t="shared" si="79"/>
        <v>0</v>
      </c>
      <c r="BZ128" s="221">
        <f xml:space="preserve"> IF( ISNUMBER(#REF! ), 0, 1 )</f>
        <v>1</v>
      </c>
      <c r="CA128" s="221">
        <f t="shared" si="80"/>
        <v>1</v>
      </c>
      <c r="CB128" s="3161"/>
      <c r="CC128" s="3125"/>
      <c r="CD128" s="3125"/>
      <c r="CE128" s="3169"/>
      <c r="CF128" s="3169"/>
      <c r="CG128" s="3169"/>
    </row>
    <row r="129" spans="1:85" s="2268" customFormat="1" ht="15.75" customHeight="1">
      <c r="A129" s="3169"/>
      <c r="B129" s="2799" t="s">
        <v>3560</v>
      </c>
      <c r="C129" s="2800" t="s">
        <v>3408</v>
      </c>
      <c r="D129" s="2822" t="s">
        <v>3377</v>
      </c>
      <c r="E129" s="2823" t="s">
        <v>3253</v>
      </c>
      <c r="F129" s="2800">
        <v>20782</v>
      </c>
      <c r="G129" s="2800" t="s">
        <v>3313</v>
      </c>
      <c r="H129" s="2823" t="s">
        <v>3283</v>
      </c>
      <c r="I129" s="2823" t="s">
        <v>1262</v>
      </c>
      <c r="J129" s="2823" t="s">
        <v>3371</v>
      </c>
      <c r="K129" s="2800"/>
      <c r="L129" s="2800" t="s">
        <v>3257</v>
      </c>
      <c r="M129" s="3243">
        <v>200</v>
      </c>
      <c r="N129" s="3244">
        <v>43769</v>
      </c>
      <c r="O129" s="2802"/>
      <c r="P129" s="3244">
        <v>47422</v>
      </c>
      <c r="Q129" s="3245">
        <v>4.5890000000000004</v>
      </c>
      <c r="R129" s="3093">
        <v>200</v>
      </c>
      <c r="S129" s="3093">
        <v>270.88099999999997</v>
      </c>
      <c r="T129" s="3093">
        <v>270.88099999999997</v>
      </c>
      <c r="U129" s="3217">
        <f t="shared" si="41"/>
        <v>1243.072909</v>
      </c>
      <c r="V129" s="2824">
        <f t="shared" si="42"/>
        <v>-6.4299999999999358E-3</v>
      </c>
      <c r="W129" s="2824">
        <f t="shared" si="43"/>
        <v>-6.196491228069867E-4</v>
      </c>
      <c r="X129" s="3246"/>
      <c r="Y129" s="3250"/>
      <c r="Z129" s="3250"/>
      <c r="AA129" s="3248">
        <v>2.5364240000000038E-2</v>
      </c>
      <c r="AB129" s="3223">
        <f t="shared" si="44"/>
        <v>6.8706906954400093</v>
      </c>
      <c r="AC129" s="3223">
        <f t="shared" si="67"/>
        <v>-1.7417648299999824</v>
      </c>
      <c r="AD129" s="2804"/>
      <c r="AE129" s="2804"/>
      <c r="AF129" s="3093">
        <v>0</v>
      </c>
      <c r="AG129" s="3093">
        <v>270.88099999999997</v>
      </c>
      <c r="AH129" s="3093">
        <v>62.9</v>
      </c>
      <c r="AI129" s="2805" t="str">
        <f t="shared" si="45"/>
        <v>N</v>
      </c>
      <c r="AJ129" s="2805" t="str">
        <f t="shared" si="46"/>
        <v>N</v>
      </c>
      <c r="AK129" s="2805" t="str">
        <f t="shared" si="47"/>
        <v>N</v>
      </c>
      <c r="AL129" s="2805" t="str">
        <f t="shared" si="48"/>
        <v>N</v>
      </c>
      <c r="AM129" s="2805" t="str">
        <f t="shared" si="49"/>
        <v>N</v>
      </c>
      <c r="AN129" s="2805" t="str">
        <f t="shared" si="50"/>
        <v>N</v>
      </c>
      <c r="AO129" s="2805" t="str">
        <f t="shared" si="51"/>
        <v>N</v>
      </c>
      <c r="AP129" s="2805" t="str">
        <f t="shared" si="52"/>
        <v>N</v>
      </c>
      <c r="AQ129" s="3249" t="s">
        <v>3373</v>
      </c>
      <c r="AR129" s="3094" t="s">
        <v>3464</v>
      </c>
      <c r="AS129" s="32"/>
      <c r="AT129" s="34" t="s">
        <v>3561</v>
      </c>
      <c r="AU129" s="171"/>
      <c r="AV129" s="3161"/>
      <c r="AW129" s="220" t="str">
        <f t="shared" si="81"/>
        <v>Please complete all cells in row</v>
      </c>
      <c r="AX129" s="3161"/>
      <c r="AY129" s="3125"/>
      <c r="AZ129" s="3125"/>
      <c r="BA129" s="3125"/>
      <c r="BB129" s="3125"/>
      <c r="BC129" s="3125"/>
      <c r="BD129" s="3125"/>
      <c r="BE129" s="3125"/>
      <c r="BF129" s="221">
        <f t="shared" si="68"/>
        <v>0</v>
      </c>
      <c r="BG129" s="221">
        <f t="shared" si="69"/>
        <v>1</v>
      </c>
      <c r="BH129" s="221">
        <f t="shared" si="70"/>
        <v>0</v>
      </c>
      <c r="BI129" s="221">
        <f t="shared" si="71"/>
        <v>0</v>
      </c>
      <c r="BJ129" s="221">
        <f t="shared" si="72"/>
        <v>0</v>
      </c>
      <c r="BK129" s="221">
        <f t="shared" si="73"/>
        <v>0</v>
      </c>
      <c r="BL129" s="221">
        <f t="shared" si="74"/>
        <v>0</v>
      </c>
      <c r="BM129" s="207"/>
      <c r="BN129" s="207"/>
      <c r="BO129" s="207"/>
      <c r="BP129" s="207"/>
      <c r="BQ129" s="207"/>
      <c r="BR129" s="207"/>
      <c r="BS129" s="221">
        <f t="shared" si="75"/>
        <v>0</v>
      </c>
      <c r="BT129" s="207"/>
      <c r="BU129" s="207"/>
      <c r="BV129" s="221">
        <f t="shared" si="76"/>
        <v>1</v>
      </c>
      <c r="BW129" s="221">
        <f t="shared" si="77"/>
        <v>1</v>
      </c>
      <c r="BX129" s="221">
        <f t="shared" si="78"/>
        <v>0</v>
      </c>
      <c r="BY129" s="221">
        <f t="shared" si="79"/>
        <v>0</v>
      </c>
      <c r="BZ129" s="221">
        <f xml:space="preserve"> IF( ISNUMBER(#REF! ), 0, 1 )</f>
        <v>1</v>
      </c>
      <c r="CA129" s="221">
        <f t="shared" si="80"/>
        <v>1</v>
      </c>
      <c r="CB129" s="3161"/>
      <c r="CC129" s="3125"/>
      <c r="CD129" s="3125"/>
      <c r="CE129" s="3169"/>
      <c r="CF129" s="3169"/>
      <c r="CG129" s="3169"/>
    </row>
    <row r="130" spans="1:85" s="2268" customFormat="1" ht="15.75" customHeight="1">
      <c r="A130" s="3169"/>
      <c r="B130" s="2799" t="s">
        <v>3562</v>
      </c>
      <c r="C130" s="2800" t="s">
        <v>3408</v>
      </c>
      <c r="D130" s="2822" t="s">
        <v>3368</v>
      </c>
      <c r="E130" s="2823" t="s">
        <v>3253</v>
      </c>
      <c r="F130" s="2800">
        <v>20782</v>
      </c>
      <c r="G130" s="2800" t="s">
        <v>3313</v>
      </c>
      <c r="H130" s="2823" t="s">
        <v>3283</v>
      </c>
      <c r="I130" s="2823" t="s">
        <v>1262</v>
      </c>
      <c r="J130" s="2823" t="s">
        <v>3371</v>
      </c>
      <c r="K130" s="2800"/>
      <c r="L130" s="2800" t="s">
        <v>3257</v>
      </c>
      <c r="M130" s="3243">
        <v>-200</v>
      </c>
      <c r="N130" s="3244">
        <v>43769</v>
      </c>
      <c r="O130" s="2802"/>
      <c r="P130" s="3244">
        <v>47422</v>
      </c>
      <c r="Q130" s="3245">
        <v>4.5890000000000004</v>
      </c>
      <c r="R130" s="3093">
        <v>-200</v>
      </c>
      <c r="S130" s="3093">
        <v>-200</v>
      </c>
      <c r="T130" s="3093">
        <v>-200</v>
      </c>
      <c r="U130" s="3217">
        <f t="shared" si="41"/>
        <v>-917.80000000000007</v>
      </c>
      <c r="V130" s="2824">
        <f t="shared" si="42"/>
        <v>-4.6027131782946373E-3</v>
      </c>
      <c r="W130" s="2824">
        <f t="shared" si="43"/>
        <v>1.218323586744674E-3</v>
      </c>
      <c r="X130" s="3246"/>
      <c r="Y130" s="3250"/>
      <c r="Z130" s="3250"/>
      <c r="AA130" s="3248">
        <v>2.725E-2</v>
      </c>
      <c r="AB130" s="3223">
        <f t="shared" si="44"/>
        <v>-5.45</v>
      </c>
      <c r="AC130" s="3223">
        <f t="shared" si="67"/>
        <v>0.92054263565892747</v>
      </c>
      <c r="AD130" s="2804"/>
      <c r="AE130" s="2804"/>
      <c r="AF130" s="3093">
        <v>0</v>
      </c>
      <c r="AG130" s="3093">
        <v>-200</v>
      </c>
      <c r="AH130" s="3093">
        <v>0</v>
      </c>
      <c r="AI130" s="2805" t="str">
        <f t="shared" si="45"/>
        <v>N</v>
      </c>
      <c r="AJ130" s="2805" t="str">
        <f t="shared" si="46"/>
        <v>N</v>
      </c>
      <c r="AK130" s="2805" t="str">
        <f t="shared" si="47"/>
        <v>N</v>
      </c>
      <c r="AL130" s="2805" t="str">
        <f t="shared" si="48"/>
        <v>N</v>
      </c>
      <c r="AM130" s="2805" t="str">
        <f t="shared" si="49"/>
        <v>N</v>
      </c>
      <c r="AN130" s="2805" t="str">
        <f t="shared" si="50"/>
        <v>N</v>
      </c>
      <c r="AO130" s="2805" t="str">
        <f t="shared" si="51"/>
        <v>N</v>
      </c>
      <c r="AP130" s="2805" t="str">
        <f t="shared" si="52"/>
        <v>N</v>
      </c>
      <c r="AQ130" s="3249" t="s">
        <v>3373</v>
      </c>
      <c r="AR130" s="3094" t="s">
        <v>3461</v>
      </c>
      <c r="AS130" s="32"/>
      <c r="AT130" s="34" t="s">
        <v>3563</v>
      </c>
      <c r="AU130" s="171"/>
      <c r="AV130" s="3161"/>
      <c r="AW130" s="220" t="str">
        <f t="shared" si="81"/>
        <v>Please complete all cells in row</v>
      </c>
      <c r="AX130" s="3161"/>
      <c r="AY130" s="3125"/>
      <c r="AZ130" s="3125"/>
      <c r="BA130" s="3125"/>
      <c r="BB130" s="3125"/>
      <c r="BC130" s="3125"/>
      <c r="BD130" s="3125"/>
      <c r="BE130" s="3125"/>
      <c r="BF130" s="221">
        <f t="shared" si="68"/>
        <v>0</v>
      </c>
      <c r="BG130" s="221">
        <f t="shared" si="69"/>
        <v>1</v>
      </c>
      <c r="BH130" s="221">
        <f t="shared" si="70"/>
        <v>0</v>
      </c>
      <c r="BI130" s="221">
        <f t="shared" si="71"/>
        <v>0</v>
      </c>
      <c r="BJ130" s="221">
        <f t="shared" si="72"/>
        <v>0</v>
      </c>
      <c r="BK130" s="221">
        <f t="shared" si="73"/>
        <v>0</v>
      </c>
      <c r="BL130" s="221">
        <f t="shared" si="74"/>
        <v>0</v>
      </c>
      <c r="BM130" s="207"/>
      <c r="BN130" s="207"/>
      <c r="BO130" s="207"/>
      <c r="BP130" s="207"/>
      <c r="BQ130" s="207"/>
      <c r="BR130" s="207"/>
      <c r="BS130" s="221">
        <f t="shared" si="75"/>
        <v>0</v>
      </c>
      <c r="BT130" s="207"/>
      <c r="BU130" s="207"/>
      <c r="BV130" s="221">
        <f t="shared" si="76"/>
        <v>1</v>
      </c>
      <c r="BW130" s="221">
        <f t="shared" si="77"/>
        <v>1</v>
      </c>
      <c r="BX130" s="221">
        <f t="shared" si="78"/>
        <v>0</v>
      </c>
      <c r="BY130" s="221">
        <f t="shared" si="79"/>
        <v>0</v>
      </c>
      <c r="BZ130" s="221">
        <f xml:space="preserve"> IF( ISNUMBER(#REF! ), 0, 1 )</f>
        <v>1</v>
      </c>
      <c r="CA130" s="221">
        <f t="shared" si="80"/>
        <v>1</v>
      </c>
      <c r="CB130" s="3161"/>
      <c r="CC130" s="3125"/>
      <c r="CD130" s="3125"/>
      <c r="CE130" s="3169"/>
      <c r="CF130" s="3169"/>
      <c r="CG130" s="3169"/>
    </row>
    <row r="131" spans="1:85" s="2268" customFormat="1" ht="15.75" customHeight="1">
      <c r="A131" s="3169"/>
      <c r="B131" s="2799" t="s">
        <v>3564</v>
      </c>
      <c r="C131" s="2800" t="s">
        <v>3408</v>
      </c>
      <c r="D131" s="2822" t="s">
        <v>3377</v>
      </c>
      <c r="E131" s="2823" t="s">
        <v>3253</v>
      </c>
      <c r="F131" s="2800">
        <v>20644</v>
      </c>
      <c r="G131" s="2800" t="s">
        <v>3282</v>
      </c>
      <c r="H131" s="2823" t="s">
        <v>3283</v>
      </c>
      <c r="I131" s="2823" t="s">
        <v>1262</v>
      </c>
      <c r="J131" s="2823" t="s">
        <v>3371</v>
      </c>
      <c r="K131" s="2800"/>
      <c r="L131" s="2800" t="s">
        <v>3257</v>
      </c>
      <c r="M131" s="3243">
        <v>100</v>
      </c>
      <c r="N131" s="3244">
        <v>43763</v>
      </c>
      <c r="O131" s="2802"/>
      <c r="P131" s="3244">
        <v>47160</v>
      </c>
      <c r="Q131" s="3245">
        <v>3.871</v>
      </c>
      <c r="R131" s="3093">
        <v>100</v>
      </c>
      <c r="S131" s="3093">
        <v>135.44</v>
      </c>
      <c r="T131" s="3093">
        <v>135.44</v>
      </c>
      <c r="U131" s="3217">
        <f t="shared" si="41"/>
        <v>524.28823999999997</v>
      </c>
      <c r="V131" s="2824">
        <f t="shared" si="42"/>
        <v>1.7929000000000084E-2</v>
      </c>
      <c r="W131" s="2824">
        <f t="shared" si="43"/>
        <v>2.3881801169590711E-2</v>
      </c>
      <c r="X131" s="3246"/>
      <c r="Y131" s="3250"/>
      <c r="Z131" s="3250"/>
      <c r="AA131" s="3248">
        <v>5.0502728000000108E-2</v>
      </c>
      <c r="AB131" s="3223">
        <f t="shared" si="44"/>
        <v>6.8400894803200147</v>
      </c>
      <c r="AC131" s="3223">
        <f t="shared" si="67"/>
        <v>2.4283037600000115</v>
      </c>
      <c r="AD131" s="2804"/>
      <c r="AE131" s="2804"/>
      <c r="AF131" s="3093">
        <v>0</v>
      </c>
      <c r="AG131" s="3093">
        <v>135.44</v>
      </c>
      <c r="AH131" s="3093">
        <v>34.457999999999998</v>
      </c>
      <c r="AI131" s="2805" t="str">
        <f t="shared" si="45"/>
        <v>N</v>
      </c>
      <c r="AJ131" s="2805" t="str">
        <f t="shared" si="46"/>
        <v>N</v>
      </c>
      <c r="AK131" s="2805" t="str">
        <f t="shared" si="47"/>
        <v>N</v>
      </c>
      <c r="AL131" s="2805" t="str">
        <f t="shared" si="48"/>
        <v>N</v>
      </c>
      <c r="AM131" s="2805" t="str">
        <f t="shared" si="49"/>
        <v>N</v>
      </c>
      <c r="AN131" s="2805" t="str">
        <f t="shared" si="50"/>
        <v>N</v>
      </c>
      <c r="AO131" s="2805" t="str">
        <f t="shared" si="51"/>
        <v>N</v>
      </c>
      <c r="AP131" s="2805" t="str">
        <f t="shared" si="52"/>
        <v>N</v>
      </c>
      <c r="AQ131" s="3249" t="s">
        <v>3373</v>
      </c>
      <c r="AR131" s="3094" t="s">
        <v>3464</v>
      </c>
      <c r="AS131" s="32"/>
      <c r="AT131" s="34" t="s">
        <v>3565</v>
      </c>
      <c r="AU131" s="171"/>
      <c r="AV131" s="3161"/>
      <c r="AW131" s="220" t="str">
        <f t="shared" si="81"/>
        <v>Please complete all cells in row</v>
      </c>
      <c r="AX131" s="3161"/>
      <c r="AY131" s="3125"/>
      <c r="AZ131" s="3125"/>
      <c r="BA131" s="3125"/>
      <c r="BB131" s="3125"/>
      <c r="BC131" s="3125"/>
      <c r="BD131" s="3125"/>
      <c r="BE131" s="3125"/>
      <c r="BF131" s="221">
        <f t="shared" si="68"/>
        <v>0</v>
      </c>
      <c r="BG131" s="221">
        <f t="shared" si="69"/>
        <v>1</v>
      </c>
      <c r="BH131" s="221">
        <f t="shared" si="70"/>
        <v>0</v>
      </c>
      <c r="BI131" s="221">
        <f t="shared" si="71"/>
        <v>0</v>
      </c>
      <c r="BJ131" s="221">
        <f t="shared" si="72"/>
        <v>0</v>
      </c>
      <c r="BK131" s="221">
        <f t="shared" si="73"/>
        <v>0</v>
      </c>
      <c r="BL131" s="221">
        <f t="shared" si="74"/>
        <v>0</v>
      </c>
      <c r="BM131" s="207"/>
      <c r="BN131" s="207"/>
      <c r="BO131" s="207"/>
      <c r="BP131" s="207"/>
      <c r="BQ131" s="207"/>
      <c r="BR131" s="207"/>
      <c r="BS131" s="221">
        <f t="shared" si="75"/>
        <v>0</v>
      </c>
      <c r="BT131" s="207"/>
      <c r="BU131" s="207"/>
      <c r="BV131" s="221">
        <f t="shared" si="76"/>
        <v>1</v>
      </c>
      <c r="BW131" s="221">
        <f t="shared" si="77"/>
        <v>1</v>
      </c>
      <c r="BX131" s="221">
        <f t="shared" si="78"/>
        <v>0</v>
      </c>
      <c r="BY131" s="221">
        <f t="shared" si="79"/>
        <v>0</v>
      </c>
      <c r="BZ131" s="221">
        <f xml:space="preserve"> IF( ISNUMBER(#REF! ), 0, 1 )</f>
        <v>1</v>
      </c>
      <c r="CA131" s="221">
        <f t="shared" si="80"/>
        <v>1</v>
      </c>
      <c r="CB131" s="3161"/>
      <c r="CC131" s="3125"/>
      <c r="CD131" s="3125"/>
      <c r="CE131" s="3169"/>
      <c r="CF131" s="3169"/>
      <c r="CG131" s="3169"/>
    </row>
    <row r="132" spans="1:85" s="2268" customFormat="1" ht="15.75" customHeight="1">
      <c r="A132" s="3169"/>
      <c r="B132" s="2799" t="s">
        <v>3566</v>
      </c>
      <c r="C132" s="2800" t="s">
        <v>3408</v>
      </c>
      <c r="D132" s="2822" t="s">
        <v>3368</v>
      </c>
      <c r="E132" s="2823" t="s">
        <v>3253</v>
      </c>
      <c r="F132" s="2800">
        <v>20644</v>
      </c>
      <c r="G132" s="2800" t="s">
        <v>3282</v>
      </c>
      <c r="H132" s="2823" t="s">
        <v>3283</v>
      </c>
      <c r="I132" s="2823" t="s">
        <v>1262</v>
      </c>
      <c r="J132" s="2823" t="s">
        <v>3371</v>
      </c>
      <c r="K132" s="2800"/>
      <c r="L132" s="2800" t="s">
        <v>3257</v>
      </c>
      <c r="M132" s="3243">
        <v>-100</v>
      </c>
      <c r="N132" s="3244">
        <v>43763</v>
      </c>
      <c r="O132" s="2802"/>
      <c r="P132" s="3244">
        <v>47160</v>
      </c>
      <c r="Q132" s="3245">
        <v>3.871</v>
      </c>
      <c r="R132" s="3093">
        <v>-100</v>
      </c>
      <c r="S132" s="3093">
        <v>-100</v>
      </c>
      <c r="T132" s="3093">
        <v>-100</v>
      </c>
      <c r="U132" s="3217">
        <f t="shared" si="41"/>
        <v>-387.1</v>
      </c>
      <c r="V132" s="2824">
        <f t="shared" si="42"/>
        <v>2.3255813953488413E-2</v>
      </c>
      <c r="W132" s="2824">
        <f t="shared" si="43"/>
        <v>2.9239766081871288E-2</v>
      </c>
      <c r="X132" s="3246"/>
      <c r="Y132" s="3250"/>
      <c r="Z132" s="3250"/>
      <c r="AA132" s="3248">
        <v>5.6000000000000001E-2</v>
      </c>
      <c r="AB132" s="3223">
        <f t="shared" si="44"/>
        <v>-5.6000000000000005</v>
      </c>
      <c r="AC132" s="3223">
        <f t="shared" si="67"/>
        <v>-2.3255813953488413</v>
      </c>
      <c r="AD132" s="2804"/>
      <c r="AE132" s="2804"/>
      <c r="AF132" s="3093">
        <v>0</v>
      </c>
      <c r="AG132" s="3093">
        <v>-100</v>
      </c>
      <c r="AH132" s="3093">
        <v>0</v>
      </c>
      <c r="AI132" s="2805" t="str">
        <f t="shared" si="45"/>
        <v>N</v>
      </c>
      <c r="AJ132" s="2805" t="str">
        <f t="shared" si="46"/>
        <v>N</v>
      </c>
      <c r="AK132" s="2805" t="str">
        <f t="shared" si="47"/>
        <v>N</v>
      </c>
      <c r="AL132" s="2805" t="str">
        <f t="shared" si="48"/>
        <v>N</v>
      </c>
      <c r="AM132" s="2805" t="str">
        <f t="shared" si="49"/>
        <v>N</v>
      </c>
      <c r="AN132" s="2805" t="str">
        <f t="shared" si="50"/>
        <v>N</v>
      </c>
      <c r="AO132" s="2805" t="str">
        <f t="shared" si="51"/>
        <v>N</v>
      </c>
      <c r="AP132" s="2805" t="str">
        <f t="shared" si="52"/>
        <v>N</v>
      </c>
      <c r="AQ132" s="3249" t="s">
        <v>3373</v>
      </c>
      <c r="AR132" s="3094" t="s">
        <v>3461</v>
      </c>
      <c r="AS132" s="32"/>
      <c r="AT132" s="34" t="s">
        <v>3567</v>
      </c>
      <c r="AU132" s="171"/>
      <c r="AV132" s="3161"/>
      <c r="AW132" s="220" t="str">
        <f t="shared" si="81"/>
        <v>Please complete all cells in row</v>
      </c>
      <c r="AX132" s="3161"/>
      <c r="AY132" s="3125"/>
      <c r="AZ132" s="3125"/>
      <c r="BA132" s="3125"/>
      <c r="BB132" s="3125"/>
      <c r="BC132" s="3125"/>
      <c r="BD132" s="3125"/>
      <c r="BE132" s="3125"/>
      <c r="BF132" s="221">
        <f t="shared" si="68"/>
        <v>0</v>
      </c>
      <c r="BG132" s="221">
        <f t="shared" si="69"/>
        <v>1</v>
      </c>
      <c r="BH132" s="221">
        <f t="shared" si="70"/>
        <v>0</v>
      </c>
      <c r="BI132" s="221">
        <f t="shared" si="71"/>
        <v>0</v>
      </c>
      <c r="BJ132" s="221">
        <f t="shared" si="72"/>
        <v>0</v>
      </c>
      <c r="BK132" s="221">
        <f t="shared" si="73"/>
        <v>0</v>
      </c>
      <c r="BL132" s="221">
        <f t="shared" si="74"/>
        <v>0</v>
      </c>
      <c r="BM132" s="207"/>
      <c r="BN132" s="207"/>
      <c r="BO132" s="207"/>
      <c r="BP132" s="207"/>
      <c r="BQ132" s="207"/>
      <c r="BR132" s="207"/>
      <c r="BS132" s="221">
        <f t="shared" si="75"/>
        <v>0</v>
      </c>
      <c r="BT132" s="207"/>
      <c r="BU132" s="207"/>
      <c r="BV132" s="221">
        <f t="shared" si="76"/>
        <v>1</v>
      </c>
      <c r="BW132" s="221">
        <f t="shared" si="77"/>
        <v>1</v>
      </c>
      <c r="BX132" s="221">
        <f t="shared" si="78"/>
        <v>0</v>
      </c>
      <c r="BY132" s="221">
        <f t="shared" si="79"/>
        <v>0</v>
      </c>
      <c r="BZ132" s="221">
        <f xml:space="preserve"> IF( ISNUMBER(#REF! ), 0, 1 )</f>
        <v>1</v>
      </c>
      <c r="CA132" s="221">
        <f t="shared" si="80"/>
        <v>1</v>
      </c>
      <c r="CB132" s="3161"/>
      <c r="CC132" s="3125"/>
      <c r="CD132" s="3125"/>
      <c r="CE132" s="3169"/>
      <c r="CF132" s="3169"/>
      <c r="CG132" s="3169"/>
    </row>
    <row r="133" spans="1:85" s="2268" customFormat="1" ht="15.75" customHeight="1">
      <c r="A133" s="3169"/>
      <c r="B133" s="2799" t="s">
        <v>3568</v>
      </c>
      <c r="C133" s="2800" t="s">
        <v>3408</v>
      </c>
      <c r="D133" s="2822" t="s">
        <v>3377</v>
      </c>
      <c r="E133" s="2823" t="s">
        <v>3253</v>
      </c>
      <c r="F133" s="2800">
        <v>20642</v>
      </c>
      <c r="G133" s="2800" t="s">
        <v>3282</v>
      </c>
      <c r="H133" s="2823" t="s">
        <v>3283</v>
      </c>
      <c r="I133" s="2823" t="s">
        <v>1262</v>
      </c>
      <c r="J133" s="2823" t="s">
        <v>3371</v>
      </c>
      <c r="K133" s="2800"/>
      <c r="L133" s="2800" t="s">
        <v>3257</v>
      </c>
      <c r="M133" s="3243">
        <v>250</v>
      </c>
      <c r="N133" s="3244">
        <v>43763</v>
      </c>
      <c r="O133" s="2802"/>
      <c r="P133" s="3244">
        <v>47160</v>
      </c>
      <c r="Q133" s="3245">
        <v>3.871</v>
      </c>
      <c r="R133" s="3093">
        <v>250</v>
      </c>
      <c r="S133" s="3093">
        <v>338.601</v>
      </c>
      <c r="T133" s="3093">
        <v>338.601</v>
      </c>
      <c r="U133" s="3217">
        <f t="shared" si="41"/>
        <v>1310.724471</v>
      </c>
      <c r="V133" s="2824">
        <f t="shared" si="42"/>
        <v>1.7260000000000053E-2</v>
      </c>
      <c r="W133" s="2824">
        <f t="shared" si="43"/>
        <v>2.3208888888888835E-2</v>
      </c>
      <c r="X133" s="3246"/>
      <c r="Y133" s="3250"/>
      <c r="Z133" s="3250"/>
      <c r="AA133" s="3248">
        <v>4.9812320000000021E-2</v>
      </c>
      <c r="AB133" s="3223">
        <f t="shared" si="44"/>
        <v>16.866501364320008</v>
      </c>
      <c r="AC133" s="3223">
        <f t="shared" si="67"/>
        <v>5.8442532600000181</v>
      </c>
      <c r="AD133" s="2804"/>
      <c r="AE133" s="2804"/>
      <c r="AF133" s="3093">
        <v>0</v>
      </c>
      <c r="AG133" s="3093">
        <v>338.601</v>
      </c>
      <c r="AH133" s="3093">
        <v>84.891000000000005</v>
      </c>
      <c r="AI133" s="2805" t="str">
        <f t="shared" si="45"/>
        <v>N</v>
      </c>
      <c r="AJ133" s="2805" t="str">
        <f t="shared" si="46"/>
        <v>N</v>
      </c>
      <c r="AK133" s="2805" t="str">
        <f t="shared" si="47"/>
        <v>N</v>
      </c>
      <c r="AL133" s="2805" t="str">
        <f t="shared" si="48"/>
        <v>N</v>
      </c>
      <c r="AM133" s="2805" t="str">
        <f t="shared" si="49"/>
        <v>N</v>
      </c>
      <c r="AN133" s="2805" t="str">
        <f t="shared" si="50"/>
        <v>N</v>
      </c>
      <c r="AO133" s="2805" t="str">
        <f t="shared" si="51"/>
        <v>N</v>
      </c>
      <c r="AP133" s="2805" t="str">
        <f t="shared" si="52"/>
        <v>N</v>
      </c>
      <c r="AQ133" s="3249" t="s">
        <v>3373</v>
      </c>
      <c r="AR133" s="3094" t="s">
        <v>3464</v>
      </c>
      <c r="AS133" s="32"/>
      <c r="AT133" s="34" t="s">
        <v>3569</v>
      </c>
      <c r="AU133" s="171"/>
      <c r="AV133" s="3161"/>
      <c r="AW133" s="220" t="str">
        <f t="shared" si="81"/>
        <v>Please complete all cells in row</v>
      </c>
      <c r="AX133" s="3161"/>
      <c r="AY133" s="3125"/>
      <c r="AZ133" s="3125"/>
      <c r="BA133" s="3125"/>
      <c r="BB133" s="3125"/>
      <c r="BC133" s="3125"/>
      <c r="BD133" s="3125"/>
      <c r="BE133" s="3125"/>
      <c r="BF133" s="221">
        <f t="shared" si="68"/>
        <v>0</v>
      </c>
      <c r="BG133" s="221">
        <f t="shared" si="69"/>
        <v>1</v>
      </c>
      <c r="BH133" s="221">
        <f t="shared" si="70"/>
        <v>0</v>
      </c>
      <c r="BI133" s="221">
        <f t="shared" si="71"/>
        <v>0</v>
      </c>
      <c r="BJ133" s="221">
        <f t="shared" si="72"/>
        <v>0</v>
      </c>
      <c r="BK133" s="221">
        <f t="shared" si="73"/>
        <v>0</v>
      </c>
      <c r="BL133" s="221">
        <f t="shared" si="74"/>
        <v>0</v>
      </c>
      <c r="BM133" s="207"/>
      <c r="BN133" s="207"/>
      <c r="BO133" s="207"/>
      <c r="BP133" s="207"/>
      <c r="BQ133" s="207"/>
      <c r="BR133" s="207"/>
      <c r="BS133" s="221">
        <f t="shared" si="75"/>
        <v>0</v>
      </c>
      <c r="BT133" s="207"/>
      <c r="BU133" s="207"/>
      <c r="BV133" s="221">
        <f t="shared" si="76"/>
        <v>1</v>
      </c>
      <c r="BW133" s="221">
        <f t="shared" si="77"/>
        <v>1</v>
      </c>
      <c r="BX133" s="221">
        <f t="shared" si="78"/>
        <v>0</v>
      </c>
      <c r="BY133" s="221">
        <f t="shared" si="79"/>
        <v>0</v>
      </c>
      <c r="BZ133" s="221">
        <f xml:space="preserve"> IF( ISNUMBER(#REF! ), 0, 1 )</f>
        <v>1</v>
      </c>
      <c r="CA133" s="221">
        <f t="shared" si="80"/>
        <v>1</v>
      </c>
      <c r="CB133" s="3161"/>
      <c r="CC133" s="3125"/>
      <c r="CD133" s="3125"/>
      <c r="CE133" s="3169"/>
      <c r="CF133" s="3169"/>
      <c r="CG133" s="3169"/>
    </row>
    <row r="134" spans="1:85" s="2268" customFormat="1" ht="15.75" customHeight="1">
      <c r="A134" s="3169"/>
      <c r="B134" s="2799" t="s">
        <v>3570</v>
      </c>
      <c r="C134" s="2800" t="s">
        <v>3408</v>
      </c>
      <c r="D134" s="2822" t="s">
        <v>3368</v>
      </c>
      <c r="E134" s="2823" t="s">
        <v>3253</v>
      </c>
      <c r="F134" s="2800">
        <v>20642</v>
      </c>
      <c r="G134" s="2800" t="s">
        <v>3282</v>
      </c>
      <c r="H134" s="2823" t="s">
        <v>3283</v>
      </c>
      <c r="I134" s="2823" t="s">
        <v>1262</v>
      </c>
      <c r="J134" s="2823" t="s">
        <v>3371</v>
      </c>
      <c r="K134" s="2800"/>
      <c r="L134" s="2800" t="s">
        <v>3257</v>
      </c>
      <c r="M134" s="3243">
        <v>-250</v>
      </c>
      <c r="N134" s="3244">
        <v>43763</v>
      </c>
      <c r="O134" s="2802"/>
      <c r="P134" s="3244">
        <v>47160</v>
      </c>
      <c r="Q134" s="3245">
        <v>3.871</v>
      </c>
      <c r="R134" s="3093">
        <v>-250</v>
      </c>
      <c r="S134" s="3093">
        <v>-250</v>
      </c>
      <c r="T134" s="3093">
        <v>-250</v>
      </c>
      <c r="U134" s="3217">
        <f t="shared" si="41"/>
        <v>-967.75</v>
      </c>
      <c r="V134" s="2824">
        <f t="shared" si="42"/>
        <v>2.3255813953488413E-2</v>
      </c>
      <c r="W134" s="2824">
        <f t="shared" si="43"/>
        <v>2.9239766081871288E-2</v>
      </c>
      <c r="X134" s="3246"/>
      <c r="Y134" s="3250"/>
      <c r="Z134" s="3250"/>
      <c r="AA134" s="3248">
        <v>5.6000000000000001E-2</v>
      </c>
      <c r="AB134" s="3223">
        <f t="shared" si="44"/>
        <v>-14</v>
      </c>
      <c r="AC134" s="3223">
        <f t="shared" si="67"/>
        <v>-5.8139534883721034</v>
      </c>
      <c r="AD134" s="2804"/>
      <c r="AE134" s="2804"/>
      <c r="AF134" s="3093">
        <v>0</v>
      </c>
      <c r="AG134" s="3093">
        <v>-250</v>
      </c>
      <c r="AH134" s="3093">
        <v>0</v>
      </c>
      <c r="AI134" s="2805" t="str">
        <f t="shared" si="45"/>
        <v>N</v>
      </c>
      <c r="AJ134" s="2805" t="str">
        <f t="shared" si="46"/>
        <v>N</v>
      </c>
      <c r="AK134" s="2805" t="str">
        <f t="shared" si="47"/>
        <v>N</v>
      </c>
      <c r="AL134" s="2805" t="str">
        <f t="shared" si="48"/>
        <v>N</v>
      </c>
      <c r="AM134" s="2805" t="str">
        <f t="shared" si="49"/>
        <v>N</v>
      </c>
      <c r="AN134" s="2805" t="str">
        <f t="shared" si="50"/>
        <v>N</v>
      </c>
      <c r="AO134" s="2805" t="str">
        <f t="shared" si="51"/>
        <v>N</v>
      </c>
      <c r="AP134" s="2805" t="str">
        <f t="shared" si="52"/>
        <v>N</v>
      </c>
      <c r="AQ134" s="3249" t="s">
        <v>3373</v>
      </c>
      <c r="AR134" s="3094" t="s">
        <v>3461</v>
      </c>
      <c r="AS134" s="32"/>
      <c r="AT134" s="34" t="s">
        <v>3571</v>
      </c>
      <c r="AU134" s="171"/>
      <c r="AV134" s="3161"/>
      <c r="AW134" s="220" t="str">
        <f t="shared" si="81"/>
        <v>Please complete all cells in row</v>
      </c>
      <c r="AX134" s="3161"/>
      <c r="AY134" s="3125"/>
      <c r="AZ134" s="3125"/>
      <c r="BA134" s="3125"/>
      <c r="BB134" s="3125"/>
      <c r="BC134" s="3125"/>
      <c r="BD134" s="3125"/>
      <c r="BE134" s="3125"/>
      <c r="BF134" s="221">
        <f t="shared" si="68"/>
        <v>0</v>
      </c>
      <c r="BG134" s="221">
        <f t="shared" si="69"/>
        <v>1</v>
      </c>
      <c r="BH134" s="221">
        <f t="shared" si="70"/>
        <v>0</v>
      </c>
      <c r="BI134" s="221">
        <f t="shared" si="71"/>
        <v>0</v>
      </c>
      <c r="BJ134" s="221">
        <f t="shared" si="72"/>
        <v>0</v>
      </c>
      <c r="BK134" s="221">
        <f t="shared" si="73"/>
        <v>0</v>
      </c>
      <c r="BL134" s="221">
        <f t="shared" si="74"/>
        <v>0</v>
      </c>
      <c r="BM134" s="207"/>
      <c r="BN134" s="207"/>
      <c r="BO134" s="207"/>
      <c r="BP134" s="207"/>
      <c r="BQ134" s="207"/>
      <c r="BR134" s="207"/>
      <c r="BS134" s="221">
        <f t="shared" si="75"/>
        <v>0</v>
      </c>
      <c r="BT134" s="207"/>
      <c r="BU134" s="207"/>
      <c r="BV134" s="221">
        <f t="shared" si="76"/>
        <v>1</v>
      </c>
      <c r="BW134" s="221">
        <f t="shared" si="77"/>
        <v>1</v>
      </c>
      <c r="BX134" s="221">
        <f t="shared" si="78"/>
        <v>0</v>
      </c>
      <c r="BY134" s="221">
        <f t="shared" si="79"/>
        <v>0</v>
      </c>
      <c r="BZ134" s="221">
        <f xml:space="preserve"> IF( ISNUMBER(#REF! ), 0, 1 )</f>
        <v>1</v>
      </c>
      <c r="CA134" s="221">
        <f t="shared" si="80"/>
        <v>1</v>
      </c>
      <c r="CB134" s="3161"/>
      <c r="CC134" s="3125"/>
      <c r="CD134" s="3125"/>
      <c r="CE134" s="3169"/>
      <c r="CF134" s="3169"/>
      <c r="CG134" s="3169"/>
    </row>
    <row r="135" spans="1:85" s="2268" customFormat="1" ht="15.75" customHeight="1">
      <c r="A135" s="3169"/>
      <c r="B135" s="2799" t="s">
        <v>3564</v>
      </c>
      <c r="C135" s="2800" t="s">
        <v>3408</v>
      </c>
      <c r="D135" s="2822" t="s">
        <v>3377</v>
      </c>
      <c r="E135" s="2823" t="s">
        <v>3253</v>
      </c>
      <c r="F135" s="2800">
        <v>20643</v>
      </c>
      <c r="G135" s="2800" t="s">
        <v>3282</v>
      </c>
      <c r="H135" s="2823" t="s">
        <v>3283</v>
      </c>
      <c r="I135" s="2823" t="s">
        <v>1262</v>
      </c>
      <c r="J135" s="2823" t="s">
        <v>3371</v>
      </c>
      <c r="K135" s="2800"/>
      <c r="L135" s="2800" t="s">
        <v>3257</v>
      </c>
      <c r="M135" s="3243">
        <v>100</v>
      </c>
      <c r="N135" s="3244">
        <v>43763</v>
      </c>
      <c r="O135" s="2802"/>
      <c r="P135" s="3244">
        <v>47160</v>
      </c>
      <c r="Q135" s="3245">
        <v>3.871</v>
      </c>
      <c r="R135" s="3093">
        <v>100</v>
      </c>
      <c r="S135" s="3093">
        <v>135.44</v>
      </c>
      <c r="T135" s="3093">
        <v>135.44</v>
      </c>
      <c r="U135" s="3217">
        <f t="shared" si="41"/>
        <v>524.28823999999997</v>
      </c>
      <c r="V135" s="2824">
        <f t="shared" si="42"/>
        <v>1.7325000000000035E-2</v>
      </c>
      <c r="W135" s="2824">
        <f t="shared" si="43"/>
        <v>2.3274269005848058E-2</v>
      </c>
      <c r="X135" s="3246"/>
      <c r="Y135" s="3250"/>
      <c r="Z135" s="3250"/>
      <c r="AA135" s="3248">
        <v>4.9879400000000018E-2</v>
      </c>
      <c r="AB135" s="3223">
        <f t="shared" si="44"/>
        <v>6.7556659360000024</v>
      </c>
      <c r="AC135" s="3223">
        <f t="shared" si="67"/>
        <v>2.3464980000000049</v>
      </c>
      <c r="AD135" s="2804"/>
      <c r="AE135" s="2804"/>
      <c r="AF135" s="3093">
        <v>0</v>
      </c>
      <c r="AG135" s="3093">
        <v>135.44</v>
      </c>
      <c r="AH135" s="3093">
        <v>34.167999999999999</v>
      </c>
      <c r="AI135" s="2805" t="str">
        <f t="shared" si="45"/>
        <v>N</v>
      </c>
      <c r="AJ135" s="2805" t="str">
        <f t="shared" si="46"/>
        <v>N</v>
      </c>
      <c r="AK135" s="2805" t="str">
        <f t="shared" si="47"/>
        <v>N</v>
      </c>
      <c r="AL135" s="2805" t="str">
        <f t="shared" si="48"/>
        <v>N</v>
      </c>
      <c r="AM135" s="2805" t="str">
        <f t="shared" si="49"/>
        <v>N</v>
      </c>
      <c r="AN135" s="2805" t="str">
        <f t="shared" si="50"/>
        <v>N</v>
      </c>
      <c r="AO135" s="2805" t="str">
        <f t="shared" si="51"/>
        <v>N</v>
      </c>
      <c r="AP135" s="2805" t="str">
        <f t="shared" si="52"/>
        <v>N</v>
      </c>
      <c r="AQ135" s="3249" t="s">
        <v>3373</v>
      </c>
      <c r="AR135" s="3094" t="s">
        <v>3464</v>
      </c>
      <c r="AS135" s="32"/>
      <c r="AT135" s="34" t="s">
        <v>3572</v>
      </c>
      <c r="AU135" s="171"/>
      <c r="AV135" s="3161"/>
      <c r="AW135" s="220" t="str">
        <f t="shared" si="81"/>
        <v>Please complete all cells in row</v>
      </c>
      <c r="AX135" s="3161"/>
      <c r="AY135" s="3125"/>
      <c r="AZ135" s="3125"/>
      <c r="BA135" s="3125"/>
      <c r="BB135" s="3125"/>
      <c r="BC135" s="3125"/>
      <c r="BD135" s="3125"/>
      <c r="BE135" s="3125"/>
      <c r="BF135" s="221">
        <f t="shared" si="68"/>
        <v>0</v>
      </c>
      <c r="BG135" s="221">
        <f t="shared" si="69"/>
        <v>1</v>
      </c>
      <c r="BH135" s="221">
        <f t="shared" si="70"/>
        <v>0</v>
      </c>
      <c r="BI135" s="221">
        <f t="shared" si="71"/>
        <v>0</v>
      </c>
      <c r="BJ135" s="221">
        <f t="shared" si="72"/>
        <v>0</v>
      </c>
      <c r="BK135" s="221">
        <f t="shared" si="73"/>
        <v>0</v>
      </c>
      <c r="BL135" s="221">
        <f t="shared" si="74"/>
        <v>0</v>
      </c>
      <c r="BM135" s="207"/>
      <c r="BN135" s="207"/>
      <c r="BO135" s="207"/>
      <c r="BP135" s="207"/>
      <c r="BQ135" s="207"/>
      <c r="BR135" s="207"/>
      <c r="BS135" s="221">
        <f t="shared" si="75"/>
        <v>0</v>
      </c>
      <c r="BT135" s="207"/>
      <c r="BU135" s="207"/>
      <c r="BV135" s="221">
        <f t="shared" si="76"/>
        <v>1</v>
      </c>
      <c r="BW135" s="221">
        <f t="shared" si="77"/>
        <v>1</v>
      </c>
      <c r="BX135" s="221">
        <f t="shared" si="78"/>
        <v>0</v>
      </c>
      <c r="BY135" s="221">
        <f t="shared" si="79"/>
        <v>0</v>
      </c>
      <c r="BZ135" s="221">
        <f xml:space="preserve"> IF( ISNUMBER(#REF! ), 0, 1 )</f>
        <v>1</v>
      </c>
      <c r="CA135" s="221">
        <f t="shared" si="80"/>
        <v>1</v>
      </c>
      <c r="CB135" s="3161"/>
      <c r="CC135" s="3125"/>
      <c r="CD135" s="3125"/>
      <c r="CE135" s="3169"/>
      <c r="CF135" s="3169"/>
      <c r="CG135" s="3169"/>
    </row>
    <row r="136" spans="1:85" s="2268" customFormat="1" ht="15.75" customHeight="1">
      <c r="A136" s="3169"/>
      <c r="B136" s="2799" t="s">
        <v>3566</v>
      </c>
      <c r="C136" s="2800" t="s">
        <v>3408</v>
      </c>
      <c r="D136" s="2822" t="s">
        <v>3368</v>
      </c>
      <c r="E136" s="2823" t="s">
        <v>3253</v>
      </c>
      <c r="F136" s="2800">
        <v>20643</v>
      </c>
      <c r="G136" s="2800" t="s">
        <v>3282</v>
      </c>
      <c r="H136" s="2823" t="s">
        <v>3283</v>
      </c>
      <c r="I136" s="2823" t="s">
        <v>1262</v>
      </c>
      <c r="J136" s="2823" t="s">
        <v>3371</v>
      </c>
      <c r="K136" s="2800"/>
      <c r="L136" s="2800" t="s">
        <v>3257</v>
      </c>
      <c r="M136" s="3243">
        <v>-100</v>
      </c>
      <c r="N136" s="3244">
        <v>43763</v>
      </c>
      <c r="O136" s="2802"/>
      <c r="P136" s="3244">
        <v>47160</v>
      </c>
      <c r="Q136" s="3245">
        <v>3.871</v>
      </c>
      <c r="R136" s="3093">
        <v>-100</v>
      </c>
      <c r="S136" s="3093">
        <v>-100</v>
      </c>
      <c r="T136" s="3093">
        <v>-100</v>
      </c>
      <c r="U136" s="3217">
        <f t="shared" si="41"/>
        <v>-387.1</v>
      </c>
      <c r="V136" s="2824">
        <f t="shared" si="42"/>
        <v>2.3255813953488413E-2</v>
      </c>
      <c r="W136" s="2824">
        <f t="shared" si="43"/>
        <v>2.9239766081871288E-2</v>
      </c>
      <c r="X136" s="3246"/>
      <c r="Y136" s="3250"/>
      <c r="Z136" s="3250"/>
      <c r="AA136" s="3248">
        <v>5.6000000000000001E-2</v>
      </c>
      <c r="AB136" s="3223">
        <f t="shared" si="44"/>
        <v>-5.6000000000000005</v>
      </c>
      <c r="AC136" s="3223">
        <f t="shared" si="67"/>
        <v>-2.3255813953488413</v>
      </c>
      <c r="AD136" s="2804"/>
      <c r="AE136" s="2804"/>
      <c r="AF136" s="3093">
        <v>0</v>
      </c>
      <c r="AG136" s="3093">
        <v>-100</v>
      </c>
      <c r="AH136" s="3093">
        <v>0</v>
      </c>
      <c r="AI136" s="2805" t="str">
        <f t="shared" si="45"/>
        <v>N</v>
      </c>
      <c r="AJ136" s="2805" t="str">
        <f t="shared" si="46"/>
        <v>N</v>
      </c>
      <c r="AK136" s="2805" t="str">
        <f t="shared" si="47"/>
        <v>N</v>
      </c>
      <c r="AL136" s="2805" t="str">
        <f t="shared" si="48"/>
        <v>N</v>
      </c>
      <c r="AM136" s="2805" t="str">
        <f t="shared" si="49"/>
        <v>N</v>
      </c>
      <c r="AN136" s="2805" t="str">
        <f t="shared" si="50"/>
        <v>N</v>
      </c>
      <c r="AO136" s="2805" t="str">
        <f t="shared" si="51"/>
        <v>N</v>
      </c>
      <c r="AP136" s="2805" t="str">
        <f t="shared" si="52"/>
        <v>N</v>
      </c>
      <c r="AQ136" s="3249" t="s">
        <v>3373</v>
      </c>
      <c r="AR136" s="3094" t="s">
        <v>3461</v>
      </c>
      <c r="AS136" s="32"/>
      <c r="AT136" s="34" t="s">
        <v>3573</v>
      </c>
      <c r="AU136" s="171"/>
      <c r="AV136" s="3161"/>
      <c r="AW136" s="220" t="str">
        <f t="shared" si="81"/>
        <v>Please complete all cells in row</v>
      </c>
      <c r="AX136" s="3161"/>
      <c r="AY136" s="3125"/>
      <c r="AZ136" s="3125"/>
      <c r="BA136" s="3125"/>
      <c r="BB136" s="3125"/>
      <c r="BC136" s="3125"/>
      <c r="BD136" s="3125"/>
      <c r="BE136" s="3125"/>
      <c r="BF136" s="221">
        <f t="shared" si="68"/>
        <v>0</v>
      </c>
      <c r="BG136" s="221">
        <f t="shared" si="69"/>
        <v>1</v>
      </c>
      <c r="BH136" s="221">
        <f t="shared" si="70"/>
        <v>0</v>
      </c>
      <c r="BI136" s="221">
        <f t="shared" si="71"/>
        <v>0</v>
      </c>
      <c r="BJ136" s="221">
        <f t="shared" si="72"/>
        <v>0</v>
      </c>
      <c r="BK136" s="221">
        <f t="shared" si="73"/>
        <v>0</v>
      </c>
      <c r="BL136" s="221">
        <f t="shared" si="74"/>
        <v>0</v>
      </c>
      <c r="BM136" s="207"/>
      <c r="BN136" s="207"/>
      <c r="BO136" s="207"/>
      <c r="BP136" s="207"/>
      <c r="BQ136" s="207"/>
      <c r="BR136" s="207"/>
      <c r="BS136" s="221">
        <f t="shared" si="75"/>
        <v>0</v>
      </c>
      <c r="BT136" s="207"/>
      <c r="BU136" s="207"/>
      <c r="BV136" s="221">
        <f t="shared" si="76"/>
        <v>1</v>
      </c>
      <c r="BW136" s="221">
        <f t="shared" si="77"/>
        <v>1</v>
      </c>
      <c r="BX136" s="221">
        <f t="shared" si="78"/>
        <v>0</v>
      </c>
      <c r="BY136" s="221">
        <f t="shared" si="79"/>
        <v>0</v>
      </c>
      <c r="BZ136" s="221">
        <f xml:space="preserve"> IF( ISNUMBER(#REF! ), 0, 1 )</f>
        <v>1</v>
      </c>
      <c r="CA136" s="221">
        <f t="shared" si="80"/>
        <v>1</v>
      </c>
      <c r="CB136" s="3161"/>
      <c r="CC136" s="3125"/>
      <c r="CD136" s="3125"/>
      <c r="CE136" s="3169"/>
      <c r="CF136" s="3169"/>
      <c r="CG136" s="3169"/>
    </row>
    <row r="137" spans="1:85" s="2268" customFormat="1" ht="15.75" customHeight="1">
      <c r="A137" s="3169"/>
      <c r="B137" s="2799" t="s">
        <v>3574</v>
      </c>
      <c r="C137" s="2800" t="s">
        <v>3408</v>
      </c>
      <c r="D137" s="2822" t="s">
        <v>3377</v>
      </c>
      <c r="E137" s="2823" t="s">
        <v>3253</v>
      </c>
      <c r="F137" s="2800">
        <v>20776</v>
      </c>
      <c r="G137" s="2800" t="s">
        <v>3447</v>
      </c>
      <c r="H137" s="2823" t="s">
        <v>3283</v>
      </c>
      <c r="I137" s="2823" t="s">
        <v>1262</v>
      </c>
      <c r="J137" s="2823" t="s">
        <v>3371</v>
      </c>
      <c r="K137" s="2800"/>
      <c r="L137" s="2800" t="s">
        <v>3257</v>
      </c>
      <c r="M137" s="3243">
        <v>100</v>
      </c>
      <c r="N137" s="3244">
        <v>43763</v>
      </c>
      <c r="O137" s="2802"/>
      <c r="P137" s="3244">
        <v>47199</v>
      </c>
      <c r="Q137" s="3245">
        <v>3.9780000000000002</v>
      </c>
      <c r="R137" s="3093">
        <v>100</v>
      </c>
      <c r="S137" s="3093">
        <v>135.44</v>
      </c>
      <c r="T137" s="3093">
        <v>135.44</v>
      </c>
      <c r="U137" s="3217">
        <f t="shared" ref="U137:U200" si="82">IFERROR(Q137*S137,"")</f>
        <v>538.78032000000007</v>
      </c>
      <c r="V137" s="2824">
        <f t="shared" ref="V137:V200" si="83">IF(AA137=0,0,((1+AA137)/(1+$C$418))-1)</f>
        <v>-8.63999999999987E-3</v>
      </c>
      <c r="W137" s="2824">
        <f t="shared" ref="W137:W200" si="84">IF(AA137=0,0,((1+AA137)/(1+$C$419))-1)</f>
        <v>-2.8425730994150467E-3</v>
      </c>
      <c r="X137" s="3246"/>
      <c r="Y137" s="3250"/>
      <c r="Z137" s="3250"/>
      <c r="AA137" s="3248">
        <v>2.3083520000000135E-2</v>
      </c>
      <c r="AB137" s="3223">
        <f t="shared" ref="AB137:AB200" si="85">AA137*T137</f>
        <v>3.1264319488000183</v>
      </c>
      <c r="AC137" s="3223">
        <f t="shared" si="67"/>
        <v>-1.1702015999999824</v>
      </c>
      <c r="AD137" s="2804"/>
      <c r="AE137" s="2804"/>
      <c r="AF137" s="3093">
        <v>0</v>
      </c>
      <c r="AG137" s="3093">
        <v>135.44</v>
      </c>
      <c r="AH137" s="3093">
        <v>30.164000000000001</v>
      </c>
      <c r="AI137" s="2805" t="str">
        <f t="shared" ref="AI137:AI200" si="86">IF($H137="Fixed", IF(OR(LEFT($D137,4)="swap",LEFT($D137,5)="other"),"N","Y"),"N")</f>
        <v>N</v>
      </c>
      <c r="AJ137" s="2805" t="str">
        <f t="shared" ref="AJ137:AJ200" si="87">IF($H137="Floating", IF(OR(LEFT($D137,4)="swap",LEFT($D137,5)="other"),"N","Y"),"N")</f>
        <v>N</v>
      </c>
      <c r="AK137" s="2805" t="str">
        <f t="shared" ref="AK137:AK200" si="88">IF($H137="RPI", IF(OR(LEFT($D137,4)="swap",LEFT($D137,5)="other"),"N","Y"),"N")</f>
        <v>N</v>
      </c>
      <c r="AL137" s="2805" t="str">
        <f t="shared" ref="AL137:AL200" si="89">IF($H137="CPI/CPIH", IF(OR(LEFT($D137,4)="swap",LEFT($D137,5)="other"),"N","Y"),"N")</f>
        <v>N</v>
      </c>
      <c r="AM137" s="2805" t="str">
        <f t="shared" ref="AM137:AM200" si="90">IF($I137="Fixed", IF(OR(LEFT($D137,4)="swap",LEFT($D137,5)="other"),"N","Y"),"N")</f>
        <v>N</v>
      </c>
      <c r="AN137" s="2805" t="str">
        <f t="shared" ref="AN137:AN200" si="91">IF($I137="Floating", IF(OR(LEFT($D137,4)="swap",LEFT($D137,5)="other"),"N","Y"),"N")</f>
        <v>N</v>
      </c>
      <c r="AO137" s="2805" t="str">
        <f t="shared" ref="AO137:AO200" si="92">IF($I137="RPI", IF(OR(LEFT($D137,4)="swap",LEFT($D137,5)="other"),"N","Y"),"N")</f>
        <v>N</v>
      </c>
      <c r="AP137" s="2805" t="str">
        <f t="shared" ref="AP137:AP200" si="93">IF($I137="CPI/CPIH", IF(OR(LEFT($D137,4)="swap",LEFT($D137,5)="other"),"N","Y"),"N")</f>
        <v>N</v>
      </c>
      <c r="AQ137" s="3249" t="s">
        <v>3373</v>
      </c>
      <c r="AR137" s="3094" t="s">
        <v>3464</v>
      </c>
      <c r="AS137" s="32"/>
      <c r="AT137" s="34" t="s">
        <v>3575</v>
      </c>
      <c r="AU137" s="171"/>
      <c r="AV137" s="3161"/>
      <c r="AW137" s="220" t="str">
        <f t="shared" si="81"/>
        <v>Please complete all cells in row</v>
      </c>
      <c r="AX137" s="3161"/>
      <c r="AY137" s="3125"/>
      <c r="AZ137" s="3125"/>
      <c r="BA137" s="3125"/>
      <c r="BB137" s="3125"/>
      <c r="BC137" s="3125"/>
      <c r="BD137" s="3125"/>
      <c r="BE137" s="3125"/>
      <c r="BF137" s="221">
        <f t="shared" si="68"/>
        <v>0</v>
      </c>
      <c r="BG137" s="221">
        <f t="shared" si="69"/>
        <v>1</v>
      </c>
      <c r="BH137" s="221">
        <f t="shared" si="70"/>
        <v>0</v>
      </c>
      <c r="BI137" s="221">
        <f t="shared" si="71"/>
        <v>0</v>
      </c>
      <c r="BJ137" s="221">
        <f t="shared" si="72"/>
        <v>0</v>
      </c>
      <c r="BK137" s="221">
        <f t="shared" si="73"/>
        <v>0</v>
      </c>
      <c r="BL137" s="221">
        <f t="shared" si="74"/>
        <v>0</v>
      </c>
      <c r="BM137" s="207"/>
      <c r="BN137" s="207"/>
      <c r="BO137" s="207"/>
      <c r="BP137" s="207"/>
      <c r="BQ137" s="207"/>
      <c r="BR137" s="207"/>
      <c r="BS137" s="221">
        <f t="shared" si="75"/>
        <v>0</v>
      </c>
      <c r="BT137" s="207"/>
      <c r="BU137" s="207"/>
      <c r="BV137" s="221">
        <f t="shared" si="76"/>
        <v>1</v>
      </c>
      <c r="BW137" s="221">
        <f t="shared" si="77"/>
        <v>1</v>
      </c>
      <c r="BX137" s="221">
        <f t="shared" si="78"/>
        <v>0</v>
      </c>
      <c r="BY137" s="221">
        <f t="shared" si="79"/>
        <v>0</v>
      </c>
      <c r="BZ137" s="221">
        <f xml:space="preserve"> IF( ISNUMBER(#REF! ), 0, 1 )</f>
        <v>1</v>
      </c>
      <c r="CA137" s="221">
        <f t="shared" si="80"/>
        <v>1</v>
      </c>
      <c r="CB137" s="3161"/>
      <c r="CC137" s="3125"/>
      <c r="CD137" s="3125"/>
      <c r="CE137" s="3169"/>
      <c r="CF137" s="3169"/>
      <c r="CG137" s="3169"/>
    </row>
    <row r="138" spans="1:85" s="2268" customFormat="1" ht="15.75" customHeight="1">
      <c r="A138" s="3169"/>
      <c r="B138" s="2799" t="s">
        <v>3576</v>
      </c>
      <c r="C138" s="2800" t="s">
        <v>3408</v>
      </c>
      <c r="D138" s="2822" t="s">
        <v>3368</v>
      </c>
      <c r="E138" s="2823" t="s">
        <v>3253</v>
      </c>
      <c r="F138" s="2800">
        <v>20776</v>
      </c>
      <c r="G138" s="2800" t="s">
        <v>3447</v>
      </c>
      <c r="H138" s="2823" t="s">
        <v>3283</v>
      </c>
      <c r="I138" s="2823" t="s">
        <v>1262</v>
      </c>
      <c r="J138" s="2823" t="s">
        <v>3371</v>
      </c>
      <c r="K138" s="2800"/>
      <c r="L138" s="2800" t="s">
        <v>3257</v>
      </c>
      <c r="M138" s="3243">
        <v>-100</v>
      </c>
      <c r="N138" s="3244">
        <v>43763</v>
      </c>
      <c r="O138" s="2802"/>
      <c r="P138" s="3244">
        <v>47199</v>
      </c>
      <c r="Q138" s="3245">
        <v>3.9780000000000002</v>
      </c>
      <c r="R138" s="3093">
        <v>-100</v>
      </c>
      <c r="S138" s="3093">
        <v>-100</v>
      </c>
      <c r="T138" s="3093">
        <v>-100</v>
      </c>
      <c r="U138" s="3217">
        <f t="shared" si="82"/>
        <v>-397.8</v>
      </c>
      <c r="V138" s="2824">
        <f t="shared" si="83"/>
        <v>-6.2984496124030009E-3</v>
      </c>
      <c r="W138" s="2824">
        <f t="shared" si="84"/>
        <v>-4.8732943469775858E-4</v>
      </c>
      <c r="X138" s="3246"/>
      <c r="Y138" s="3250"/>
      <c r="Z138" s="3250"/>
      <c r="AA138" s="3248">
        <v>2.5499999999999998E-2</v>
      </c>
      <c r="AB138" s="3223">
        <f t="shared" si="85"/>
        <v>-2.5499999999999998</v>
      </c>
      <c r="AC138" s="3223">
        <f t="shared" si="67"/>
        <v>0.62984496124030009</v>
      </c>
      <c r="AD138" s="2804"/>
      <c r="AE138" s="2804"/>
      <c r="AF138" s="3093">
        <v>0</v>
      </c>
      <c r="AG138" s="3093">
        <v>-100</v>
      </c>
      <c r="AH138" s="3093">
        <v>0</v>
      </c>
      <c r="AI138" s="2805" t="str">
        <f t="shared" si="86"/>
        <v>N</v>
      </c>
      <c r="AJ138" s="2805" t="str">
        <f t="shared" si="87"/>
        <v>N</v>
      </c>
      <c r="AK138" s="2805" t="str">
        <f t="shared" si="88"/>
        <v>N</v>
      </c>
      <c r="AL138" s="2805" t="str">
        <f t="shared" si="89"/>
        <v>N</v>
      </c>
      <c r="AM138" s="2805" t="str">
        <f t="shared" si="90"/>
        <v>N</v>
      </c>
      <c r="AN138" s="2805" t="str">
        <f t="shared" si="91"/>
        <v>N</v>
      </c>
      <c r="AO138" s="2805" t="str">
        <f t="shared" si="92"/>
        <v>N</v>
      </c>
      <c r="AP138" s="2805" t="str">
        <f t="shared" si="93"/>
        <v>N</v>
      </c>
      <c r="AQ138" s="3249" t="s">
        <v>3373</v>
      </c>
      <c r="AR138" s="3094" t="s">
        <v>3461</v>
      </c>
      <c r="AS138" s="32"/>
      <c r="AT138" s="34" t="s">
        <v>3577</v>
      </c>
      <c r="AU138" s="171"/>
      <c r="AV138" s="3161"/>
      <c r="AW138" s="220" t="str">
        <f t="shared" si="81"/>
        <v>Please complete all cells in row</v>
      </c>
      <c r="AX138" s="3161"/>
      <c r="AY138" s="3125"/>
      <c r="AZ138" s="3125"/>
      <c r="BA138" s="3125"/>
      <c r="BB138" s="3125"/>
      <c r="BC138" s="3125"/>
      <c r="BD138" s="3125"/>
      <c r="BE138" s="3125"/>
      <c r="BF138" s="221">
        <f t="shared" si="68"/>
        <v>0</v>
      </c>
      <c r="BG138" s="221">
        <f t="shared" si="69"/>
        <v>1</v>
      </c>
      <c r="BH138" s="221">
        <f t="shared" si="70"/>
        <v>0</v>
      </c>
      <c r="BI138" s="221">
        <f t="shared" si="71"/>
        <v>0</v>
      </c>
      <c r="BJ138" s="221">
        <f t="shared" si="72"/>
        <v>0</v>
      </c>
      <c r="BK138" s="221">
        <f t="shared" si="73"/>
        <v>0</v>
      </c>
      <c r="BL138" s="221">
        <f t="shared" si="74"/>
        <v>0</v>
      </c>
      <c r="BM138" s="207"/>
      <c r="BN138" s="207"/>
      <c r="BO138" s="207"/>
      <c r="BP138" s="207"/>
      <c r="BQ138" s="207"/>
      <c r="BR138" s="207"/>
      <c r="BS138" s="221">
        <f t="shared" si="75"/>
        <v>0</v>
      </c>
      <c r="BT138" s="207"/>
      <c r="BU138" s="207"/>
      <c r="BV138" s="221">
        <f t="shared" si="76"/>
        <v>1</v>
      </c>
      <c r="BW138" s="221">
        <f t="shared" si="77"/>
        <v>1</v>
      </c>
      <c r="BX138" s="221">
        <f t="shared" si="78"/>
        <v>0</v>
      </c>
      <c r="BY138" s="221">
        <f t="shared" si="79"/>
        <v>0</v>
      </c>
      <c r="BZ138" s="221">
        <f xml:space="preserve"> IF( ISNUMBER(#REF! ), 0, 1 )</f>
        <v>1</v>
      </c>
      <c r="CA138" s="221">
        <f t="shared" si="80"/>
        <v>1</v>
      </c>
      <c r="CB138" s="3161"/>
      <c r="CC138" s="3125"/>
      <c r="CD138" s="3125"/>
      <c r="CE138" s="3169"/>
      <c r="CF138" s="3169"/>
      <c r="CG138" s="3169"/>
    </row>
    <row r="139" spans="1:85" s="2268" customFormat="1" ht="15.75" customHeight="1">
      <c r="A139" s="3169"/>
      <c r="B139" s="2799" t="s">
        <v>3578</v>
      </c>
      <c r="C139" s="2800" t="s">
        <v>3408</v>
      </c>
      <c r="D139" s="2822" t="s">
        <v>3377</v>
      </c>
      <c r="E139" s="2823" t="s">
        <v>3253</v>
      </c>
      <c r="F139" s="2800">
        <v>20779</v>
      </c>
      <c r="G139" s="2800" t="s">
        <v>3447</v>
      </c>
      <c r="H139" s="2823" t="s">
        <v>3283</v>
      </c>
      <c r="I139" s="2823" t="s">
        <v>1262</v>
      </c>
      <c r="J139" s="2823" t="s">
        <v>3371</v>
      </c>
      <c r="K139" s="2800"/>
      <c r="L139" s="2800" t="s">
        <v>3257</v>
      </c>
      <c r="M139" s="3243">
        <v>100</v>
      </c>
      <c r="N139" s="3244">
        <v>43770</v>
      </c>
      <c r="O139" s="2802"/>
      <c r="P139" s="3244">
        <v>47423</v>
      </c>
      <c r="Q139" s="3245">
        <v>4.5919999999999996</v>
      </c>
      <c r="R139" s="3093">
        <v>100</v>
      </c>
      <c r="S139" s="3093">
        <v>134.41900000000001</v>
      </c>
      <c r="T139" s="3093">
        <v>134.41900000000001</v>
      </c>
      <c r="U139" s="3217">
        <f t="shared" si="82"/>
        <v>617.25204800000006</v>
      </c>
      <c r="V139" s="2824">
        <f t="shared" si="83"/>
        <v>-8.0059999999998466E-3</v>
      </c>
      <c r="W139" s="2824">
        <f t="shared" si="84"/>
        <v>-2.2048654970758808E-3</v>
      </c>
      <c r="X139" s="3246"/>
      <c r="Y139" s="3250"/>
      <c r="Z139" s="3250"/>
      <c r="AA139" s="3248">
        <v>2.3737808000000138E-2</v>
      </c>
      <c r="AB139" s="3223">
        <f t="shared" si="85"/>
        <v>3.1908124135520186</v>
      </c>
      <c r="AC139" s="3223">
        <f t="shared" ref="AC139:AC202" si="94">IF(I139="","",IF(OR(I139="Fixed",I139="Floating"),AB139,IF(I139="RPI",T139*V139,IF(I139="CPI/CPIH",T139*W139,"Check Instrument Type"))))</f>
        <v>-1.0761585139999794</v>
      </c>
      <c r="AD139" s="2804"/>
      <c r="AE139" s="2804"/>
      <c r="AF139" s="3093">
        <v>0</v>
      </c>
      <c r="AG139" s="3093">
        <v>134.41900000000001</v>
      </c>
      <c r="AH139" s="3093">
        <v>29.617999999999999</v>
      </c>
      <c r="AI139" s="2805" t="str">
        <f t="shared" si="86"/>
        <v>N</v>
      </c>
      <c r="AJ139" s="2805" t="str">
        <f t="shared" si="87"/>
        <v>N</v>
      </c>
      <c r="AK139" s="2805" t="str">
        <f t="shared" si="88"/>
        <v>N</v>
      </c>
      <c r="AL139" s="2805" t="str">
        <f t="shared" si="89"/>
        <v>N</v>
      </c>
      <c r="AM139" s="2805" t="str">
        <f t="shared" si="90"/>
        <v>N</v>
      </c>
      <c r="AN139" s="2805" t="str">
        <f t="shared" si="91"/>
        <v>N</v>
      </c>
      <c r="AO139" s="2805" t="str">
        <f t="shared" si="92"/>
        <v>N</v>
      </c>
      <c r="AP139" s="2805" t="str">
        <f t="shared" si="93"/>
        <v>N</v>
      </c>
      <c r="AQ139" s="3249" t="s">
        <v>3373</v>
      </c>
      <c r="AR139" s="3094" t="s">
        <v>3464</v>
      </c>
      <c r="AS139" s="32"/>
      <c r="AT139" s="34" t="s">
        <v>3579</v>
      </c>
      <c r="AU139" s="171"/>
      <c r="AV139" s="3161"/>
      <c r="AW139" s="220" t="str">
        <f t="shared" si="81"/>
        <v>Please complete all cells in row</v>
      </c>
      <c r="AX139" s="3161"/>
      <c r="AY139" s="3125"/>
      <c r="AZ139" s="3125"/>
      <c r="BA139" s="3125"/>
      <c r="BB139" s="3125"/>
      <c r="BC139" s="3125"/>
      <c r="BD139" s="3125"/>
      <c r="BE139" s="3125"/>
      <c r="BF139" s="221">
        <f t="shared" si="68"/>
        <v>0</v>
      </c>
      <c r="BG139" s="221">
        <f t="shared" si="69"/>
        <v>1</v>
      </c>
      <c r="BH139" s="221">
        <f t="shared" si="70"/>
        <v>0</v>
      </c>
      <c r="BI139" s="221">
        <f t="shared" si="71"/>
        <v>0</v>
      </c>
      <c r="BJ139" s="221">
        <f t="shared" si="72"/>
        <v>0</v>
      </c>
      <c r="BK139" s="221">
        <f t="shared" si="73"/>
        <v>0</v>
      </c>
      <c r="BL139" s="221">
        <f t="shared" si="74"/>
        <v>0</v>
      </c>
      <c r="BM139" s="207"/>
      <c r="BN139" s="207"/>
      <c r="BO139" s="207"/>
      <c r="BP139" s="207"/>
      <c r="BQ139" s="207"/>
      <c r="BR139" s="207"/>
      <c r="BS139" s="221">
        <f t="shared" si="75"/>
        <v>0</v>
      </c>
      <c r="BT139" s="207"/>
      <c r="BU139" s="207"/>
      <c r="BV139" s="221">
        <f t="shared" si="76"/>
        <v>1</v>
      </c>
      <c r="BW139" s="221">
        <f t="shared" si="77"/>
        <v>1</v>
      </c>
      <c r="BX139" s="221">
        <f t="shared" si="78"/>
        <v>0</v>
      </c>
      <c r="BY139" s="221">
        <f t="shared" si="79"/>
        <v>0</v>
      </c>
      <c r="BZ139" s="221">
        <f xml:space="preserve"> IF( ISNUMBER(#REF! ), 0, 1 )</f>
        <v>1</v>
      </c>
      <c r="CA139" s="221">
        <f t="shared" si="80"/>
        <v>1</v>
      </c>
      <c r="CB139" s="3161"/>
      <c r="CC139" s="3125"/>
      <c r="CD139" s="3125"/>
      <c r="CE139" s="3169"/>
      <c r="CF139" s="3169"/>
      <c r="CG139" s="3169"/>
    </row>
    <row r="140" spans="1:85" s="2268" customFormat="1" ht="15.75" customHeight="1">
      <c r="A140" s="3169"/>
      <c r="B140" s="2799" t="s">
        <v>3580</v>
      </c>
      <c r="C140" s="2800" t="s">
        <v>3408</v>
      </c>
      <c r="D140" s="2822" t="s">
        <v>3368</v>
      </c>
      <c r="E140" s="2823" t="s">
        <v>3253</v>
      </c>
      <c r="F140" s="2800">
        <v>20779</v>
      </c>
      <c r="G140" s="2800" t="s">
        <v>3447</v>
      </c>
      <c r="H140" s="2823" t="s">
        <v>3283</v>
      </c>
      <c r="I140" s="2823" t="s">
        <v>1262</v>
      </c>
      <c r="J140" s="2823" t="s">
        <v>3371</v>
      </c>
      <c r="K140" s="2800"/>
      <c r="L140" s="2800" t="s">
        <v>3257</v>
      </c>
      <c r="M140" s="3243">
        <v>-100</v>
      </c>
      <c r="N140" s="3244">
        <v>43770</v>
      </c>
      <c r="O140" s="2802"/>
      <c r="P140" s="3244">
        <v>47423</v>
      </c>
      <c r="Q140" s="3245">
        <v>4.5919999999999996</v>
      </c>
      <c r="R140" s="3093">
        <v>-100</v>
      </c>
      <c r="S140" s="3093">
        <v>-100</v>
      </c>
      <c r="T140" s="3093">
        <v>-100</v>
      </c>
      <c r="U140" s="3217">
        <f t="shared" si="82"/>
        <v>-459.2</v>
      </c>
      <c r="V140" s="2824">
        <f t="shared" si="83"/>
        <v>-8.6482558139535648E-3</v>
      </c>
      <c r="W140" s="2824">
        <f t="shared" si="84"/>
        <v>-2.8508771929824928E-3</v>
      </c>
      <c r="X140" s="3246"/>
      <c r="Y140" s="3250"/>
      <c r="Z140" s="3250"/>
      <c r="AA140" s="3248">
        <v>2.3074999999999998E-2</v>
      </c>
      <c r="AB140" s="3223">
        <f t="shared" si="85"/>
        <v>-2.3074999999999997</v>
      </c>
      <c r="AC140" s="3223">
        <f t="shared" si="94"/>
        <v>0.86482558139535648</v>
      </c>
      <c r="AD140" s="2804"/>
      <c r="AE140" s="2804"/>
      <c r="AF140" s="3093">
        <v>0</v>
      </c>
      <c r="AG140" s="3093">
        <v>-100</v>
      </c>
      <c r="AH140" s="3093">
        <v>0</v>
      </c>
      <c r="AI140" s="2805" t="str">
        <f t="shared" si="86"/>
        <v>N</v>
      </c>
      <c r="AJ140" s="2805" t="str">
        <f t="shared" si="87"/>
        <v>N</v>
      </c>
      <c r="AK140" s="2805" t="str">
        <f t="shared" si="88"/>
        <v>N</v>
      </c>
      <c r="AL140" s="2805" t="str">
        <f t="shared" si="89"/>
        <v>N</v>
      </c>
      <c r="AM140" s="2805" t="str">
        <f t="shared" si="90"/>
        <v>N</v>
      </c>
      <c r="AN140" s="2805" t="str">
        <f t="shared" si="91"/>
        <v>N</v>
      </c>
      <c r="AO140" s="2805" t="str">
        <f t="shared" si="92"/>
        <v>N</v>
      </c>
      <c r="AP140" s="2805" t="str">
        <f t="shared" si="93"/>
        <v>N</v>
      </c>
      <c r="AQ140" s="3249" t="s">
        <v>3373</v>
      </c>
      <c r="AR140" s="3094" t="s">
        <v>3461</v>
      </c>
      <c r="AS140" s="32"/>
      <c r="AT140" s="34" t="s">
        <v>3581</v>
      </c>
      <c r="AU140" s="171"/>
      <c r="AV140" s="3161"/>
      <c r="AW140" s="220" t="str">
        <f t="shared" si="81"/>
        <v>Please complete all cells in row</v>
      </c>
      <c r="AX140" s="3161"/>
      <c r="AY140" s="3125"/>
      <c r="AZ140" s="3125"/>
      <c r="BA140" s="3125"/>
      <c r="BB140" s="3125"/>
      <c r="BC140" s="3125"/>
      <c r="BD140" s="3125"/>
      <c r="BE140" s="3125"/>
      <c r="BF140" s="221">
        <f t="shared" si="68"/>
        <v>0</v>
      </c>
      <c r="BG140" s="221">
        <f t="shared" si="69"/>
        <v>1</v>
      </c>
      <c r="BH140" s="221">
        <f t="shared" si="70"/>
        <v>0</v>
      </c>
      <c r="BI140" s="221">
        <f t="shared" si="71"/>
        <v>0</v>
      </c>
      <c r="BJ140" s="221">
        <f t="shared" si="72"/>
        <v>0</v>
      </c>
      <c r="BK140" s="221">
        <f t="shared" si="73"/>
        <v>0</v>
      </c>
      <c r="BL140" s="221">
        <f t="shared" si="74"/>
        <v>0</v>
      </c>
      <c r="BM140" s="207"/>
      <c r="BN140" s="207"/>
      <c r="BO140" s="207"/>
      <c r="BP140" s="207"/>
      <c r="BQ140" s="207"/>
      <c r="BR140" s="207"/>
      <c r="BS140" s="221">
        <f t="shared" si="75"/>
        <v>0</v>
      </c>
      <c r="BT140" s="207"/>
      <c r="BU140" s="207"/>
      <c r="BV140" s="221">
        <f t="shared" si="76"/>
        <v>1</v>
      </c>
      <c r="BW140" s="221">
        <f t="shared" si="77"/>
        <v>1</v>
      </c>
      <c r="BX140" s="221">
        <f t="shared" si="78"/>
        <v>0</v>
      </c>
      <c r="BY140" s="221">
        <f t="shared" si="79"/>
        <v>0</v>
      </c>
      <c r="BZ140" s="221">
        <f xml:space="preserve"> IF( ISNUMBER(#REF! ), 0, 1 )</f>
        <v>1</v>
      </c>
      <c r="CA140" s="221">
        <f t="shared" si="80"/>
        <v>1</v>
      </c>
      <c r="CB140" s="3161"/>
      <c r="CC140" s="3125"/>
      <c r="CD140" s="3125"/>
      <c r="CE140" s="3169"/>
      <c r="CF140" s="3169"/>
      <c r="CG140" s="3169"/>
    </row>
    <row r="141" spans="1:85" s="2268" customFormat="1" ht="15.75" customHeight="1">
      <c r="A141" s="3169"/>
      <c r="B141" s="2799" t="s">
        <v>3578</v>
      </c>
      <c r="C141" s="2800" t="s">
        <v>3408</v>
      </c>
      <c r="D141" s="2822" t="s">
        <v>3377</v>
      </c>
      <c r="E141" s="2823" t="s">
        <v>3253</v>
      </c>
      <c r="F141" s="2800">
        <v>20640</v>
      </c>
      <c r="G141" s="2800" t="s">
        <v>3286</v>
      </c>
      <c r="H141" s="2823" t="s">
        <v>3283</v>
      </c>
      <c r="I141" s="2823" t="s">
        <v>1262</v>
      </c>
      <c r="J141" s="2823" t="s">
        <v>3371</v>
      </c>
      <c r="K141" s="2800"/>
      <c r="L141" s="2800" t="s">
        <v>3257</v>
      </c>
      <c r="M141" s="3243">
        <v>100</v>
      </c>
      <c r="N141" s="3244">
        <v>43782</v>
      </c>
      <c r="O141" s="2802"/>
      <c r="P141" s="3244">
        <v>47435</v>
      </c>
      <c r="Q141" s="3245">
        <v>4.625</v>
      </c>
      <c r="R141" s="3093">
        <v>100</v>
      </c>
      <c r="S141" s="3093">
        <v>134.41900000000001</v>
      </c>
      <c r="T141" s="3093">
        <v>134.41900000000001</v>
      </c>
      <c r="U141" s="3217">
        <f t="shared" si="82"/>
        <v>621.68787500000008</v>
      </c>
      <c r="V141" s="2824">
        <f t="shared" si="83"/>
        <v>8.3200000000001051E-3</v>
      </c>
      <c r="W141" s="2824">
        <f t="shared" si="84"/>
        <v>1.4216608187134661E-2</v>
      </c>
      <c r="X141" s="3246"/>
      <c r="Y141" s="3250"/>
      <c r="Z141" s="3250"/>
      <c r="AA141" s="3248">
        <v>4.0586240000000107E-2</v>
      </c>
      <c r="AB141" s="3223">
        <f t="shared" si="85"/>
        <v>5.4555617945600146</v>
      </c>
      <c r="AC141" s="3223">
        <f t="shared" si="94"/>
        <v>1.1183660800000141</v>
      </c>
      <c r="AD141" s="2804"/>
      <c r="AE141" s="2804"/>
      <c r="AF141" s="3093">
        <v>0</v>
      </c>
      <c r="AG141" s="3093">
        <v>134.41900000000001</v>
      </c>
      <c r="AH141" s="3093">
        <v>33.36</v>
      </c>
      <c r="AI141" s="2805" t="str">
        <f t="shared" si="86"/>
        <v>N</v>
      </c>
      <c r="AJ141" s="2805" t="str">
        <f t="shared" si="87"/>
        <v>N</v>
      </c>
      <c r="AK141" s="2805" t="str">
        <f t="shared" si="88"/>
        <v>N</v>
      </c>
      <c r="AL141" s="2805" t="str">
        <f t="shared" si="89"/>
        <v>N</v>
      </c>
      <c r="AM141" s="2805" t="str">
        <f t="shared" si="90"/>
        <v>N</v>
      </c>
      <c r="AN141" s="2805" t="str">
        <f t="shared" si="91"/>
        <v>N</v>
      </c>
      <c r="AO141" s="2805" t="str">
        <f t="shared" si="92"/>
        <v>N</v>
      </c>
      <c r="AP141" s="2805" t="str">
        <f t="shared" si="93"/>
        <v>N</v>
      </c>
      <c r="AQ141" s="3249" t="s">
        <v>3373</v>
      </c>
      <c r="AR141" s="3094" t="s">
        <v>3464</v>
      </c>
      <c r="AS141" s="32"/>
      <c r="AT141" s="34" t="s">
        <v>3582</v>
      </c>
      <c r="AU141" s="171"/>
      <c r="AV141" s="3161"/>
      <c r="AW141" s="220" t="str">
        <f t="shared" si="81"/>
        <v>Please complete all cells in row</v>
      </c>
      <c r="AX141" s="3161"/>
      <c r="AY141" s="3125"/>
      <c r="AZ141" s="3125"/>
      <c r="BA141" s="3125"/>
      <c r="BB141" s="3125"/>
      <c r="BC141" s="3125"/>
      <c r="BD141" s="3125"/>
      <c r="BE141" s="3125"/>
      <c r="BF141" s="221">
        <f t="shared" si="68"/>
        <v>0</v>
      </c>
      <c r="BG141" s="221">
        <f t="shared" si="69"/>
        <v>1</v>
      </c>
      <c r="BH141" s="221">
        <f t="shared" si="70"/>
        <v>0</v>
      </c>
      <c r="BI141" s="221">
        <f t="shared" si="71"/>
        <v>0</v>
      </c>
      <c r="BJ141" s="221">
        <f t="shared" si="72"/>
        <v>0</v>
      </c>
      <c r="BK141" s="221">
        <f t="shared" si="73"/>
        <v>0</v>
      </c>
      <c r="BL141" s="221">
        <f t="shared" si="74"/>
        <v>0</v>
      </c>
      <c r="BM141" s="207"/>
      <c r="BN141" s="207"/>
      <c r="BO141" s="207"/>
      <c r="BP141" s="207"/>
      <c r="BQ141" s="207"/>
      <c r="BR141" s="207"/>
      <c r="BS141" s="221">
        <f t="shared" si="75"/>
        <v>0</v>
      </c>
      <c r="BT141" s="207"/>
      <c r="BU141" s="207"/>
      <c r="BV141" s="221">
        <f t="shared" si="76"/>
        <v>1</v>
      </c>
      <c r="BW141" s="221">
        <f t="shared" si="77"/>
        <v>1</v>
      </c>
      <c r="BX141" s="221">
        <f t="shared" si="78"/>
        <v>0</v>
      </c>
      <c r="BY141" s="221">
        <f t="shared" si="79"/>
        <v>0</v>
      </c>
      <c r="BZ141" s="221">
        <f xml:space="preserve"> IF( ISNUMBER(#REF! ), 0, 1 )</f>
        <v>1</v>
      </c>
      <c r="CA141" s="221">
        <f t="shared" si="80"/>
        <v>1</v>
      </c>
      <c r="CB141" s="3161"/>
      <c r="CC141" s="3125"/>
      <c r="CD141" s="3125"/>
      <c r="CE141" s="3169"/>
      <c r="CF141" s="3169"/>
      <c r="CG141" s="3169"/>
    </row>
    <row r="142" spans="1:85" s="2268" customFormat="1" ht="15.75" customHeight="1">
      <c r="A142" s="3169"/>
      <c r="B142" s="2799" t="s">
        <v>3580</v>
      </c>
      <c r="C142" s="2800" t="s">
        <v>3408</v>
      </c>
      <c r="D142" s="2822" t="s">
        <v>3368</v>
      </c>
      <c r="E142" s="2823" t="s">
        <v>3253</v>
      </c>
      <c r="F142" s="2800">
        <v>20640</v>
      </c>
      <c r="G142" s="2800" t="s">
        <v>3286</v>
      </c>
      <c r="H142" s="2823" t="s">
        <v>3283</v>
      </c>
      <c r="I142" s="2823" t="s">
        <v>1262</v>
      </c>
      <c r="J142" s="2823" t="s">
        <v>3371</v>
      </c>
      <c r="K142" s="2800"/>
      <c r="L142" s="2800" t="s">
        <v>3257</v>
      </c>
      <c r="M142" s="3243">
        <v>-100</v>
      </c>
      <c r="N142" s="3244">
        <v>43782</v>
      </c>
      <c r="O142" s="2802"/>
      <c r="P142" s="3244">
        <v>47435</v>
      </c>
      <c r="Q142" s="3245">
        <v>4.625</v>
      </c>
      <c r="R142" s="3093">
        <v>-100</v>
      </c>
      <c r="S142" s="3093">
        <v>-100</v>
      </c>
      <c r="T142" s="3093">
        <v>-100</v>
      </c>
      <c r="U142" s="3217">
        <f t="shared" si="82"/>
        <v>-462.5</v>
      </c>
      <c r="V142" s="2824">
        <f t="shared" si="83"/>
        <v>1.2354651162790775E-2</v>
      </c>
      <c r="W142" s="2824">
        <f t="shared" si="84"/>
        <v>1.8274853801169666E-2</v>
      </c>
      <c r="X142" s="3246"/>
      <c r="Y142" s="3250"/>
      <c r="Z142" s="3250"/>
      <c r="AA142" s="3248">
        <v>4.4749999999999998E-2</v>
      </c>
      <c r="AB142" s="3223">
        <f t="shared" si="85"/>
        <v>-4.4749999999999996</v>
      </c>
      <c r="AC142" s="3223">
        <f t="shared" si="94"/>
        <v>-1.2354651162790775</v>
      </c>
      <c r="AD142" s="2804"/>
      <c r="AE142" s="2804"/>
      <c r="AF142" s="3093">
        <v>0</v>
      </c>
      <c r="AG142" s="3093">
        <v>-100</v>
      </c>
      <c r="AH142" s="3093">
        <v>0</v>
      </c>
      <c r="AI142" s="2805" t="str">
        <f t="shared" si="86"/>
        <v>N</v>
      </c>
      <c r="AJ142" s="2805" t="str">
        <f t="shared" si="87"/>
        <v>N</v>
      </c>
      <c r="AK142" s="2805" t="str">
        <f t="shared" si="88"/>
        <v>N</v>
      </c>
      <c r="AL142" s="2805" t="str">
        <f t="shared" si="89"/>
        <v>N</v>
      </c>
      <c r="AM142" s="2805" t="str">
        <f t="shared" si="90"/>
        <v>N</v>
      </c>
      <c r="AN142" s="2805" t="str">
        <f t="shared" si="91"/>
        <v>N</v>
      </c>
      <c r="AO142" s="2805" t="str">
        <f t="shared" si="92"/>
        <v>N</v>
      </c>
      <c r="AP142" s="2805" t="str">
        <f t="shared" si="93"/>
        <v>N</v>
      </c>
      <c r="AQ142" s="3249" t="s">
        <v>3373</v>
      </c>
      <c r="AR142" s="3094" t="s">
        <v>3461</v>
      </c>
      <c r="AS142" s="32"/>
      <c r="AT142" s="34" t="s">
        <v>3583</v>
      </c>
      <c r="AU142" s="171"/>
      <c r="AV142" s="3161"/>
      <c r="AW142" s="220" t="str">
        <f t="shared" si="81"/>
        <v>Please complete all cells in row</v>
      </c>
      <c r="AX142" s="3161"/>
      <c r="AY142" s="3125"/>
      <c r="AZ142" s="3125"/>
      <c r="BA142" s="3125"/>
      <c r="BB142" s="3125"/>
      <c r="BC142" s="3125"/>
      <c r="BD142" s="3125"/>
      <c r="BE142" s="3125"/>
      <c r="BF142" s="221">
        <f t="shared" si="68"/>
        <v>0</v>
      </c>
      <c r="BG142" s="221">
        <f t="shared" si="69"/>
        <v>1</v>
      </c>
      <c r="BH142" s="221">
        <f t="shared" si="70"/>
        <v>0</v>
      </c>
      <c r="BI142" s="221">
        <f t="shared" si="71"/>
        <v>0</v>
      </c>
      <c r="BJ142" s="221">
        <f t="shared" si="72"/>
        <v>0</v>
      </c>
      <c r="BK142" s="221">
        <f t="shared" si="73"/>
        <v>0</v>
      </c>
      <c r="BL142" s="221">
        <f t="shared" si="74"/>
        <v>0</v>
      </c>
      <c r="BM142" s="207"/>
      <c r="BN142" s="207"/>
      <c r="BO142" s="207"/>
      <c r="BP142" s="207"/>
      <c r="BQ142" s="207"/>
      <c r="BR142" s="207"/>
      <c r="BS142" s="221">
        <f t="shared" si="75"/>
        <v>0</v>
      </c>
      <c r="BT142" s="207"/>
      <c r="BU142" s="207"/>
      <c r="BV142" s="221">
        <f t="shared" si="76"/>
        <v>1</v>
      </c>
      <c r="BW142" s="221">
        <f t="shared" si="77"/>
        <v>1</v>
      </c>
      <c r="BX142" s="221">
        <f t="shared" si="78"/>
        <v>0</v>
      </c>
      <c r="BY142" s="221">
        <f t="shared" si="79"/>
        <v>0</v>
      </c>
      <c r="BZ142" s="221">
        <f xml:space="preserve"> IF( ISNUMBER(#REF! ), 0, 1 )</f>
        <v>1</v>
      </c>
      <c r="CA142" s="221">
        <f t="shared" si="80"/>
        <v>1</v>
      </c>
      <c r="CB142" s="3161"/>
      <c r="CC142" s="3125"/>
      <c r="CD142" s="3125"/>
      <c r="CE142" s="3169"/>
      <c r="CF142" s="3169"/>
      <c r="CG142" s="3169"/>
    </row>
    <row r="143" spans="1:85" s="2268" customFormat="1" ht="15.75" customHeight="1">
      <c r="A143" s="3169"/>
      <c r="B143" s="2799" t="s">
        <v>3578</v>
      </c>
      <c r="C143" s="2800" t="s">
        <v>3408</v>
      </c>
      <c r="D143" s="2822" t="s">
        <v>3377</v>
      </c>
      <c r="E143" s="2823" t="s">
        <v>3253</v>
      </c>
      <c r="F143" s="2800">
        <v>20641</v>
      </c>
      <c r="G143" s="2800" t="s">
        <v>3286</v>
      </c>
      <c r="H143" s="2823" t="s">
        <v>3283</v>
      </c>
      <c r="I143" s="2823" t="s">
        <v>1262</v>
      </c>
      <c r="J143" s="2823" t="s">
        <v>3371</v>
      </c>
      <c r="K143" s="2800"/>
      <c r="L143" s="2800" t="s">
        <v>3257</v>
      </c>
      <c r="M143" s="3243">
        <v>100</v>
      </c>
      <c r="N143" s="3244">
        <v>43788</v>
      </c>
      <c r="O143" s="2802"/>
      <c r="P143" s="3244">
        <v>47441</v>
      </c>
      <c r="Q143" s="3245">
        <v>4.641</v>
      </c>
      <c r="R143" s="3093">
        <v>100</v>
      </c>
      <c r="S143" s="3093">
        <v>134.41900000000001</v>
      </c>
      <c r="T143" s="3093">
        <v>134.41900000000001</v>
      </c>
      <c r="U143" s="3217">
        <f t="shared" si="82"/>
        <v>623.8385790000001</v>
      </c>
      <c r="V143" s="2824">
        <f t="shared" si="83"/>
        <v>8.8900000000000645E-3</v>
      </c>
      <c r="W143" s="2824">
        <f t="shared" si="84"/>
        <v>1.4789941520467753E-2</v>
      </c>
      <c r="X143" s="3246"/>
      <c r="Y143" s="3250"/>
      <c r="Z143" s="3250"/>
      <c r="AA143" s="3248">
        <v>4.1174480000000013E-2</v>
      </c>
      <c r="AB143" s="3223">
        <f t="shared" si="85"/>
        <v>5.5346324271200018</v>
      </c>
      <c r="AC143" s="3223">
        <f t="shared" si="94"/>
        <v>1.1949849100000087</v>
      </c>
      <c r="AD143" s="2804"/>
      <c r="AE143" s="2804"/>
      <c r="AF143" s="3093">
        <v>0</v>
      </c>
      <c r="AG143" s="3093">
        <v>134.41900000000001</v>
      </c>
      <c r="AH143" s="3093">
        <v>33.009</v>
      </c>
      <c r="AI143" s="2805" t="str">
        <f t="shared" si="86"/>
        <v>N</v>
      </c>
      <c r="AJ143" s="2805" t="str">
        <f t="shared" si="87"/>
        <v>N</v>
      </c>
      <c r="AK143" s="2805" t="str">
        <f t="shared" si="88"/>
        <v>N</v>
      </c>
      <c r="AL143" s="2805" t="str">
        <f t="shared" si="89"/>
        <v>N</v>
      </c>
      <c r="AM143" s="2805" t="str">
        <f t="shared" si="90"/>
        <v>N</v>
      </c>
      <c r="AN143" s="2805" t="str">
        <f t="shared" si="91"/>
        <v>N</v>
      </c>
      <c r="AO143" s="2805" t="str">
        <f t="shared" si="92"/>
        <v>N</v>
      </c>
      <c r="AP143" s="2805" t="str">
        <f t="shared" si="93"/>
        <v>N</v>
      </c>
      <c r="AQ143" s="3249" t="s">
        <v>3373</v>
      </c>
      <c r="AR143" s="3094" t="s">
        <v>3464</v>
      </c>
      <c r="AS143" s="32"/>
      <c r="AT143" s="34" t="s">
        <v>3584</v>
      </c>
      <c r="AU143" s="171"/>
      <c r="AV143" s="3161"/>
      <c r="AW143" s="220" t="str">
        <f t="shared" si="81"/>
        <v>Please complete all cells in row</v>
      </c>
      <c r="AX143" s="3161"/>
      <c r="AY143" s="3125"/>
      <c r="AZ143" s="3125"/>
      <c r="BA143" s="3125"/>
      <c r="BB143" s="3125"/>
      <c r="BC143" s="3125"/>
      <c r="BD143" s="3125"/>
      <c r="BE143" s="3125"/>
      <c r="BF143" s="221">
        <f t="shared" si="68"/>
        <v>0</v>
      </c>
      <c r="BG143" s="221">
        <f t="shared" si="69"/>
        <v>1</v>
      </c>
      <c r="BH143" s="221">
        <f t="shared" si="70"/>
        <v>0</v>
      </c>
      <c r="BI143" s="221">
        <f t="shared" si="71"/>
        <v>0</v>
      </c>
      <c r="BJ143" s="221">
        <f t="shared" si="72"/>
        <v>0</v>
      </c>
      <c r="BK143" s="221">
        <f t="shared" si="73"/>
        <v>0</v>
      </c>
      <c r="BL143" s="221">
        <f t="shared" si="74"/>
        <v>0</v>
      </c>
      <c r="BM143" s="207"/>
      <c r="BN143" s="207"/>
      <c r="BO143" s="207"/>
      <c r="BP143" s="207"/>
      <c r="BQ143" s="207"/>
      <c r="BR143" s="207"/>
      <c r="BS143" s="221">
        <f t="shared" si="75"/>
        <v>0</v>
      </c>
      <c r="BT143" s="207"/>
      <c r="BU143" s="207"/>
      <c r="BV143" s="221">
        <f t="shared" si="76"/>
        <v>1</v>
      </c>
      <c r="BW143" s="221">
        <f t="shared" si="77"/>
        <v>1</v>
      </c>
      <c r="BX143" s="221">
        <f t="shared" si="78"/>
        <v>0</v>
      </c>
      <c r="BY143" s="221">
        <f t="shared" si="79"/>
        <v>0</v>
      </c>
      <c r="BZ143" s="221">
        <f xml:space="preserve"> IF( ISNUMBER(#REF! ), 0, 1 )</f>
        <v>1</v>
      </c>
      <c r="CA143" s="221">
        <f t="shared" si="80"/>
        <v>1</v>
      </c>
      <c r="CB143" s="3161"/>
      <c r="CC143" s="3125"/>
      <c r="CD143" s="3125"/>
      <c r="CE143" s="3169"/>
      <c r="CF143" s="3169"/>
      <c r="CG143" s="3169"/>
    </row>
    <row r="144" spans="1:85" s="2268" customFormat="1" ht="15.75" customHeight="1">
      <c r="A144" s="3169"/>
      <c r="B144" s="2799" t="s">
        <v>3580</v>
      </c>
      <c r="C144" s="2800" t="s">
        <v>3408</v>
      </c>
      <c r="D144" s="2822" t="s">
        <v>3368</v>
      </c>
      <c r="E144" s="2823" t="s">
        <v>3253</v>
      </c>
      <c r="F144" s="2800">
        <v>20641</v>
      </c>
      <c r="G144" s="2800" t="s">
        <v>3286</v>
      </c>
      <c r="H144" s="2823" t="s">
        <v>3283</v>
      </c>
      <c r="I144" s="2823" t="s">
        <v>1262</v>
      </c>
      <c r="J144" s="2823" t="s">
        <v>3371</v>
      </c>
      <c r="K144" s="2800"/>
      <c r="L144" s="2800" t="s">
        <v>3257</v>
      </c>
      <c r="M144" s="3243">
        <v>-100</v>
      </c>
      <c r="N144" s="3244">
        <v>43788</v>
      </c>
      <c r="O144" s="2802"/>
      <c r="P144" s="3244">
        <v>47441</v>
      </c>
      <c r="Q144" s="3245">
        <v>4.641</v>
      </c>
      <c r="R144" s="3093">
        <v>-100</v>
      </c>
      <c r="S144" s="3093">
        <v>-100</v>
      </c>
      <c r="T144" s="3093">
        <v>-100</v>
      </c>
      <c r="U144" s="3217">
        <f t="shared" si="82"/>
        <v>-464.1</v>
      </c>
      <c r="V144" s="2824">
        <f t="shared" si="83"/>
        <v>1.2354651162790775E-2</v>
      </c>
      <c r="W144" s="2824">
        <f t="shared" si="84"/>
        <v>1.8274853801169666E-2</v>
      </c>
      <c r="X144" s="3246"/>
      <c r="Y144" s="3250"/>
      <c r="Z144" s="3250"/>
      <c r="AA144" s="3248">
        <v>4.4749999999999998E-2</v>
      </c>
      <c r="AB144" s="3223">
        <f t="shared" si="85"/>
        <v>-4.4749999999999996</v>
      </c>
      <c r="AC144" s="3223">
        <f t="shared" si="94"/>
        <v>-1.2354651162790775</v>
      </c>
      <c r="AD144" s="2804"/>
      <c r="AE144" s="2804"/>
      <c r="AF144" s="3093">
        <v>0</v>
      </c>
      <c r="AG144" s="3093">
        <v>-100</v>
      </c>
      <c r="AH144" s="3093">
        <v>0</v>
      </c>
      <c r="AI144" s="2805" t="str">
        <f t="shared" si="86"/>
        <v>N</v>
      </c>
      <c r="AJ144" s="2805" t="str">
        <f t="shared" si="87"/>
        <v>N</v>
      </c>
      <c r="AK144" s="2805" t="str">
        <f t="shared" si="88"/>
        <v>N</v>
      </c>
      <c r="AL144" s="2805" t="str">
        <f t="shared" si="89"/>
        <v>N</v>
      </c>
      <c r="AM144" s="2805" t="str">
        <f t="shared" si="90"/>
        <v>N</v>
      </c>
      <c r="AN144" s="2805" t="str">
        <f t="shared" si="91"/>
        <v>N</v>
      </c>
      <c r="AO144" s="2805" t="str">
        <f t="shared" si="92"/>
        <v>N</v>
      </c>
      <c r="AP144" s="2805" t="str">
        <f t="shared" si="93"/>
        <v>N</v>
      </c>
      <c r="AQ144" s="3249" t="s">
        <v>3373</v>
      </c>
      <c r="AR144" s="3094" t="s">
        <v>3461</v>
      </c>
      <c r="AS144" s="32"/>
      <c r="AT144" s="34" t="s">
        <v>3585</v>
      </c>
      <c r="AU144" s="171"/>
      <c r="AV144" s="3161"/>
      <c r="AW144" s="220" t="str">
        <f t="shared" si="81"/>
        <v>Please complete all cells in row</v>
      </c>
      <c r="AX144" s="3161"/>
      <c r="AY144" s="3125"/>
      <c r="AZ144" s="3125"/>
      <c r="BA144" s="3125"/>
      <c r="BB144" s="3125"/>
      <c r="BC144" s="3125"/>
      <c r="BD144" s="3125"/>
      <c r="BE144" s="3125"/>
      <c r="BF144" s="221">
        <f t="shared" si="68"/>
        <v>0</v>
      </c>
      <c r="BG144" s="221">
        <f t="shared" si="69"/>
        <v>1</v>
      </c>
      <c r="BH144" s="221">
        <f t="shared" si="70"/>
        <v>0</v>
      </c>
      <c r="BI144" s="221">
        <f t="shared" si="71"/>
        <v>0</v>
      </c>
      <c r="BJ144" s="221">
        <f t="shared" si="72"/>
        <v>0</v>
      </c>
      <c r="BK144" s="221">
        <f t="shared" si="73"/>
        <v>0</v>
      </c>
      <c r="BL144" s="221">
        <f t="shared" si="74"/>
        <v>0</v>
      </c>
      <c r="BM144" s="207"/>
      <c r="BN144" s="207"/>
      <c r="BO144" s="207"/>
      <c r="BP144" s="207"/>
      <c r="BQ144" s="207"/>
      <c r="BR144" s="207"/>
      <c r="BS144" s="221">
        <f t="shared" si="75"/>
        <v>0</v>
      </c>
      <c r="BT144" s="207"/>
      <c r="BU144" s="207"/>
      <c r="BV144" s="221">
        <f t="shared" si="76"/>
        <v>1</v>
      </c>
      <c r="BW144" s="221">
        <f t="shared" si="77"/>
        <v>1</v>
      </c>
      <c r="BX144" s="221">
        <f t="shared" si="78"/>
        <v>0</v>
      </c>
      <c r="BY144" s="221">
        <f t="shared" si="79"/>
        <v>0</v>
      </c>
      <c r="BZ144" s="221">
        <f xml:space="preserve"> IF( ISNUMBER(#REF! ), 0, 1 )</f>
        <v>1</v>
      </c>
      <c r="CA144" s="221">
        <f t="shared" si="80"/>
        <v>1</v>
      </c>
      <c r="CB144" s="3161"/>
      <c r="CC144" s="3125"/>
      <c r="CD144" s="3125"/>
      <c r="CE144" s="3169"/>
      <c r="CF144" s="3169"/>
      <c r="CG144" s="3169"/>
    </row>
    <row r="145" spans="1:85" s="2268" customFormat="1" ht="15.75" customHeight="1">
      <c r="A145" s="3169"/>
      <c r="B145" s="2799" t="s">
        <v>3586</v>
      </c>
      <c r="C145" s="2800" t="s">
        <v>3408</v>
      </c>
      <c r="D145" s="2822" t="s">
        <v>3377</v>
      </c>
      <c r="E145" s="2823" t="s">
        <v>3253</v>
      </c>
      <c r="F145" s="2800">
        <v>29400</v>
      </c>
      <c r="G145" s="2800" t="s">
        <v>3334</v>
      </c>
      <c r="H145" s="2823" t="s">
        <v>3283</v>
      </c>
      <c r="I145" s="2823" t="s">
        <v>3283</v>
      </c>
      <c r="J145" s="2823" t="s">
        <v>3371</v>
      </c>
      <c r="K145" s="2800"/>
      <c r="L145" s="2800" t="s">
        <v>3257</v>
      </c>
      <c r="M145" s="3243">
        <v>150</v>
      </c>
      <c r="N145" s="3244">
        <v>42626</v>
      </c>
      <c r="O145" s="2802"/>
      <c r="P145" s="3244">
        <v>47556</v>
      </c>
      <c r="Q145" s="3245">
        <v>4.9560000000000004</v>
      </c>
      <c r="R145" s="3093">
        <v>150</v>
      </c>
      <c r="S145" s="3093">
        <v>150</v>
      </c>
      <c r="T145" s="3093">
        <v>150</v>
      </c>
      <c r="U145" s="3217">
        <f t="shared" si="82"/>
        <v>743.40000000000009</v>
      </c>
      <c r="V145" s="2824">
        <f t="shared" si="83"/>
        <v>-1.809786821705428E-2</v>
      </c>
      <c r="W145" s="2824">
        <f t="shared" si="84"/>
        <v>-1.2355750487329509E-2</v>
      </c>
      <c r="X145" s="3246"/>
      <c r="Y145" s="3250"/>
      <c r="Z145" s="3250"/>
      <c r="AA145" s="3248">
        <v>1.3323E-2</v>
      </c>
      <c r="AB145" s="3223">
        <f t="shared" si="85"/>
        <v>1.9984500000000001</v>
      </c>
      <c r="AC145" s="3223">
        <f t="shared" si="94"/>
        <v>1.9984500000000001</v>
      </c>
      <c r="AD145" s="2804"/>
      <c r="AE145" s="2804"/>
      <c r="AF145" s="3093">
        <v>0</v>
      </c>
      <c r="AG145" s="3093">
        <v>150</v>
      </c>
      <c r="AH145" s="3093">
        <v>0</v>
      </c>
      <c r="AI145" s="2805" t="str">
        <f t="shared" si="86"/>
        <v>N</v>
      </c>
      <c r="AJ145" s="2805" t="str">
        <f t="shared" si="87"/>
        <v>N</v>
      </c>
      <c r="AK145" s="2805" t="str">
        <f t="shared" si="88"/>
        <v>N</v>
      </c>
      <c r="AL145" s="2805" t="str">
        <f t="shared" si="89"/>
        <v>N</v>
      </c>
      <c r="AM145" s="2805" t="str">
        <f t="shared" si="90"/>
        <v>N</v>
      </c>
      <c r="AN145" s="2805" t="str">
        <f t="shared" si="91"/>
        <v>N</v>
      </c>
      <c r="AO145" s="2805" t="str">
        <f t="shared" si="92"/>
        <v>N</v>
      </c>
      <c r="AP145" s="2805" t="str">
        <f t="shared" si="93"/>
        <v>N</v>
      </c>
      <c r="AQ145" s="3249" t="s">
        <v>3373</v>
      </c>
      <c r="AR145" s="3094"/>
      <c r="AS145" s="32"/>
      <c r="AT145" s="34" t="s">
        <v>3587</v>
      </c>
      <c r="AU145" s="171"/>
      <c r="AV145" s="3161"/>
      <c r="AW145" s="220" t="str">
        <f t="shared" si="81"/>
        <v>Please complete all cells in row</v>
      </c>
      <c r="AX145" s="3161"/>
      <c r="AY145" s="3125"/>
      <c r="AZ145" s="3125"/>
      <c r="BA145" s="3125"/>
      <c r="BB145" s="3125"/>
      <c r="BC145" s="3125"/>
      <c r="BD145" s="3125"/>
      <c r="BE145" s="3125"/>
      <c r="BF145" s="221">
        <f t="shared" si="68"/>
        <v>0</v>
      </c>
      <c r="BG145" s="221">
        <f t="shared" si="69"/>
        <v>1</v>
      </c>
      <c r="BH145" s="221">
        <f t="shared" si="70"/>
        <v>0</v>
      </c>
      <c r="BI145" s="221">
        <f t="shared" si="71"/>
        <v>0</v>
      </c>
      <c r="BJ145" s="221">
        <f t="shared" si="72"/>
        <v>0</v>
      </c>
      <c r="BK145" s="221">
        <f t="shared" si="73"/>
        <v>0</v>
      </c>
      <c r="BL145" s="221">
        <f t="shared" si="74"/>
        <v>0</v>
      </c>
      <c r="BM145" s="207"/>
      <c r="BN145" s="207"/>
      <c r="BO145" s="207"/>
      <c r="BP145" s="207"/>
      <c r="BQ145" s="207"/>
      <c r="BR145" s="207"/>
      <c r="BS145" s="221">
        <f t="shared" si="75"/>
        <v>0</v>
      </c>
      <c r="BT145" s="207"/>
      <c r="BU145" s="207"/>
      <c r="BV145" s="221">
        <f t="shared" si="76"/>
        <v>1</v>
      </c>
      <c r="BW145" s="221">
        <f t="shared" si="77"/>
        <v>1</v>
      </c>
      <c r="BX145" s="221">
        <f t="shared" si="78"/>
        <v>0</v>
      </c>
      <c r="BY145" s="221">
        <f t="shared" si="79"/>
        <v>0</v>
      </c>
      <c r="BZ145" s="221">
        <f xml:space="preserve"> IF( ISNUMBER(#REF! ), 0, 1 )</f>
        <v>1</v>
      </c>
      <c r="CA145" s="221">
        <f t="shared" si="80"/>
        <v>1</v>
      </c>
      <c r="CB145" s="3161"/>
      <c r="CC145" s="3125"/>
      <c r="CD145" s="3125"/>
      <c r="CE145" s="3169"/>
      <c r="CF145" s="3169"/>
      <c r="CG145" s="3169"/>
    </row>
    <row r="146" spans="1:85" s="2268" customFormat="1" ht="15.75" customHeight="1">
      <c r="A146" s="3169"/>
      <c r="B146" s="2799" t="s">
        <v>3588</v>
      </c>
      <c r="C146" s="2800" t="s">
        <v>3408</v>
      </c>
      <c r="D146" s="2822" t="s">
        <v>3368</v>
      </c>
      <c r="E146" s="2823" t="s">
        <v>3253</v>
      </c>
      <c r="F146" s="2800">
        <v>29400</v>
      </c>
      <c r="G146" s="2800" t="s">
        <v>3334</v>
      </c>
      <c r="H146" s="2823" t="s">
        <v>3283</v>
      </c>
      <c r="I146" s="2823" t="s">
        <v>3283</v>
      </c>
      <c r="J146" s="2823" t="s">
        <v>3371</v>
      </c>
      <c r="K146" s="2800"/>
      <c r="L146" s="2800" t="s">
        <v>3257</v>
      </c>
      <c r="M146" s="3243">
        <v>-150</v>
      </c>
      <c r="N146" s="3244">
        <v>42626</v>
      </c>
      <c r="O146" s="2802"/>
      <c r="P146" s="3244">
        <v>47556</v>
      </c>
      <c r="Q146" s="3245">
        <v>4.9560000000000004</v>
      </c>
      <c r="R146" s="3093">
        <v>-150</v>
      </c>
      <c r="S146" s="3093">
        <v>-150</v>
      </c>
      <c r="T146" s="3093">
        <v>-150</v>
      </c>
      <c r="U146" s="3217">
        <f t="shared" si="82"/>
        <v>-743.40000000000009</v>
      </c>
      <c r="V146" s="2824">
        <f t="shared" si="83"/>
        <v>1.4844961240310095E-2</v>
      </c>
      <c r="W146" s="2824">
        <f t="shared" si="84"/>
        <v>2.0779727095516565E-2</v>
      </c>
      <c r="X146" s="3246" t="s">
        <v>3372</v>
      </c>
      <c r="Y146" s="3250">
        <v>4.4554000000000003E-2</v>
      </c>
      <c r="Z146" s="3250">
        <v>2.7660000000000002E-3</v>
      </c>
      <c r="AA146" s="3248">
        <v>4.7320000000000001E-2</v>
      </c>
      <c r="AB146" s="3223">
        <f t="shared" si="85"/>
        <v>-7.0979999999999999</v>
      </c>
      <c r="AC146" s="3223">
        <f t="shared" si="94"/>
        <v>-7.0979999999999999</v>
      </c>
      <c r="AD146" s="2804"/>
      <c r="AE146" s="2804"/>
      <c r="AF146" s="3093">
        <v>0</v>
      </c>
      <c r="AG146" s="3093">
        <v>-150</v>
      </c>
      <c r="AH146" s="3093">
        <v>-17.521999999999998</v>
      </c>
      <c r="AI146" s="2805" t="str">
        <f t="shared" si="86"/>
        <v>N</v>
      </c>
      <c r="AJ146" s="2805" t="str">
        <f t="shared" si="87"/>
        <v>N</v>
      </c>
      <c r="AK146" s="2805" t="str">
        <f t="shared" si="88"/>
        <v>N</v>
      </c>
      <c r="AL146" s="2805" t="str">
        <f t="shared" si="89"/>
        <v>N</v>
      </c>
      <c r="AM146" s="2805" t="str">
        <f t="shared" si="90"/>
        <v>N</v>
      </c>
      <c r="AN146" s="2805" t="str">
        <f t="shared" si="91"/>
        <v>N</v>
      </c>
      <c r="AO146" s="2805" t="str">
        <f t="shared" si="92"/>
        <v>N</v>
      </c>
      <c r="AP146" s="2805" t="str">
        <f t="shared" si="93"/>
        <v>N</v>
      </c>
      <c r="AQ146" s="3249" t="s">
        <v>3373</v>
      </c>
      <c r="AR146" s="3094" t="s">
        <v>3399</v>
      </c>
      <c r="AS146" s="32"/>
      <c r="AT146" s="34" t="s">
        <v>3589</v>
      </c>
      <c r="AU146" s="171"/>
      <c r="AV146" s="3161"/>
      <c r="AW146" s="220" t="str">
        <f t="shared" si="81"/>
        <v>Please complete all cells in row</v>
      </c>
      <c r="AX146" s="3161"/>
      <c r="AY146" s="3125"/>
      <c r="AZ146" s="3125"/>
      <c r="BA146" s="3125"/>
      <c r="BB146" s="3125"/>
      <c r="BC146" s="3125"/>
      <c r="BD146" s="3125"/>
      <c r="BE146" s="3125"/>
      <c r="BF146" s="221">
        <f t="shared" si="68"/>
        <v>0</v>
      </c>
      <c r="BG146" s="221">
        <f t="shared" si="69"/>
        <v>1</v>
      </c>
      <c r="BH146" s="221">
        <f t="shared" si="70"/>
        <v>0</v>
      </c>
      <c r="BI146" s="221">
        <f t="shared" si="71"/>
        <v>0</v>
      </c>
      <c r="BJ146" s="221">
        <f t="shared" si="72"/>
        <v>0</v>
      </c>
      <c r="BK146" s="221">
        <f t="shared" si="73"/>
        <v>0</v>
      </c>
      <c r="BL146" s="221">
        <f t="shared" si="74"/>
        <v>0</v>
      </c>
      <c r="BM146" s="207"/>
      <c r="BN146" s="207"/>
      <c r="BO146" s="207"/>
      <c r="BP146" s="207"/>
      <c r="BQ146" s="207"/>
      <c r="BR146" s="207"/>
      <c r="BS146" s="221">
        <f t="shared" si="75"/>
        <v>0</v>
      </c>
      <c r="BT146" s="207"/>
      <c r="BU146" s="207"/>
      <c r="BV146" s="221">
        <f t="shared" si="76"/>
        <v>1</v>
      </c>
      <c r="BW146" s="221">
        <f t="shared" si="77"/>
        <v>1</v>
      </c>
      <c r="BX146" s="221">
        <f t="shared" si="78"/>
        <v>0</v>
      </c>
      <c r="BY146" s="221">
        <f t="shared" si="79"/>
        <v>0</v>
      </c>
      <c r="BZ146" s="221">
        <f xml:space="preserve"> IF( ISNUMBER(#REF! ), 0, 1 )</f>
        <v>1</v>
      </c>
      <c r="CA146" s="221">
        <f t="shared" si="80"/>
        <v>1</v>
      </c>
      <c r="CB146" s="3161"/>
      <c r="CC146" s="3125"/>
      <c r="CD146" s="3125"/>
      <c r="CE146" s="3169"/>
      <c r="CF146" s="3169"/>
      <c r="CG146" s="3169"/>
    </row>
    <row r="147" spans="1:85" s="2268" customFormat="1" ht="15.75" customHeight="1">
      <c r="A147" s="3169"/>
      <c r="B147" s="2799" t="s">
        <v>3586</v>
      </c>
      <c r="C147" s="2800" t="s">
        <v>3408</v>
      </c>
      <c r="D147" s="2822" t="s">
        <v>3377</v>
      </c>
      <c r="E147" s="2823" t="s">
        <v>3253</v>
      </c>
      <c r="F147" s="2800">
        <v>29398</v>
      </c>
      <c r="G147" s="2800" t="s">
        <v>3442</v>
      </c>
      <c r="H147" s="2823" t="s">
        <v>3283</v>
      </c>
      <c r="I147" s="2823" t="s">
        <v>3283</v>
      </c>
      <c r="J147" s="2823" t="s">
        <v>3371</v>
      </c>
      <c r="K147" s="2800"/>
      <c r="L147" s="2800" t="s">
        <v>3257</v>
      </c>
      <c r="M147" s="3243">
        <v>150</v>
      </c>
      <c r="N147" s="3244">
        <v>43175</v>
      </c>
      <c r="O147" s="2802"/>
      <c r="P147" s="3244">
        <v>47556</v>
      </c>
      <c r="Q147" s="3245">
        <v>4.9560000000000004</v>
      </c>
      <c r="R147" s="3093">
        <v>150</v>
      </c>
      <c r="S147" s="3093">
        <v>150</v>
      </c>
      <c r="T147" s="3093">
        <v>150</v>
      </c>
      <c r="U147" s="3217">
        <f t="shared" si="82"/>
        <v>743.40000000000009</v>
      </c>
      <c r="V147" s="2824">
        <f t="shared" si="83"/>
        <v>-8.1705426356588617E-3</v>
      </c>
      <c r="W147" s="2824">
        <f t="shared" si="84"/>
        <v>-2.370370370370356E-3</v>
      </c>
      <c r="X147" s="3246"/>
      <c r="Y147" s="3250"/>
      <c r="Z147" s="3250"/>
      <c r="AA147" s="3248">
        <v>2.3567999999999999E-2</v>
      </c>
      <c r="AB147" s="3223">
        <f t="shared" si="85"/>
        <v>3.5351999999999997</v>
      </c>
      <c r="AC147" s="3223">
        <f t="shared" si="94"/>
        <v>3.5351999999999997</v>
      </c>
      <c r="AD147" s="2804"/>
      <c r="AE147" s="2804"/>
      <c r="AF147" s="3093">
        <v>0</v>
      </c>
      <c r="AG147" s="3093">
        <v>150</v>
      </c>
      <c r="AH147" s="3093">
        <v>-11.368</v>
      </c>
      <c r="AI147" s="2805" t="str">
        <f t="shared" si="86"/>
        <v>N</v>
      </c>
      <c r="AJ147" s="2805" t="str">
        <f t="shared" si="87"/>
        <v>N</v>
      </c>
      <c r="AK147" s="2805" t="str">
        <f t="shared" si="88"/>
        <v>N</v>
      </c>
      <c r="AL147" s="2805" t="str">
        <f t="shared" si="89"/>
        <v>N</v>
      </c>
      <c r="AM147" s="2805" t="str">
        <f t="shared" si="90"/>
        <v>N</v>
      </c>
      <c r="AN147" s="2805" t="str">
        <f t="shared" si="91"/>
        <v>N</v>
      </c>
      <c r="AO147" s="2805" t="str">
        <f t="shared" si="92"/>
        <v>N</v>
      </c>
      <c r="AP147" s="2805" t="str">
        <f t="shared" si="93"/>
        <v>N</v>
      </c>
      <c r="AQ147" s="3249" t="s">
        <v>3373</v>
      </c>
      <c r="AR147" s="3094"/>
      <c r="AS147" s="32"/>
      <c r="AT147" s="34" t="s">
        <v>3590</v>
      </c>
      <c r="AU147" s="171"/>
      <c r="AV147" s="3161"/>
      <c r="AW147" s="220" t="str">
        <f t="shared" si="81"/>
        <v>Please complete all cells in row</v>
      </c>
      <c r="AX147" s="3161"/>
      <c r="AY147" s="3125"/>
      <c r="AZ147" s="3125"/>
      <c r="BA147" s="3125"/>
      <c r="BB147" s="3125"/>
      <c r="BC147" s="3125"/>
      <c r="BD147" s="3125"/>
      <c r="BE147" s="3125"/>
      <c r="BF147" s="221">
        <f t="shared" si="68"/>
        <v>0</v>
      </c>
      <c r="BG147" s="221">
        <f t="shared" si="69"/>
        <v>1</v>
      </c>
      <c r="BH147" s="221">
        <f t="shared" si="70"/>
        <v>0</v>
      </c>
      <c r="BI147" s="221">
        <f t="shared" si="71"/>
        <v>0</v>
      </c>
      <c r="BJ147" s="221">
        <f t="shared" si="72"/>
        <v>0</v>
      </c>
      <c r="BK147" s="221">
        <f t="shared" si="73"/>
        <v>0</v>
      </c>
      <c r="BL147" s="221">
        <f t="shared" si="74"/>
        <v>0</v>
      </c>
      <c r="BM147" s="207"/>
      <c r="BN147" s="207"/>
      <c r="BO147" s="207"/>
      <c r="BP147" s="207"/>
      <c r="BQ147" s="207"/>
      <c r="BR147" s="207"/>
      <c r="BS147" s="221">
        <f t="shared" si="75"/>
        <v>0</v>
      </c>
      <c r="BT147" s="207"/>
      <c r="BU147" s="207"/>
      <c r="BV147" s="221">
        <f t="shared" si="76"/>
        <v>1</v>
      </c>
      <c r="BW147" s="221">
        <f t="shared" si="77"/>
        <v>1</v>
      </c>
      <c r="BX147" s="221">
        <f t="shared" si="78"/>
        <v>0</v>
      </c>
      <c r="BY147" s="221">
        <f t="shared" si="79"/>
        <v>0</v>
      </c>
      <c r="BZ147" s="221">
        <f xml:space="preserve"> IF( ISNUMBER(#REF! ), 0, 1 )</f>
        <v>1</v>
      </c>
      <c r="CA147" s="221">
        <f t="shared" si="80"/>
        <v>1</v>
      </c>
      <c r="CB147" s="3161"/>
      <c r="CC147" s="3125"/>
      <c r="CD147" s="3125"/>
      <c r="CE147" s="3169"/>
      <c r="CF147" s="3169"/>
      <c r="CG147" s="3169"/>
    </row>
    <row r="148" spans="1:85" s="2268" customFormat="1" ht="15.75" customHeight="1">
      <c r="A148" s="3169"/>
      <c r="B148" s="2799" t="s">
        <v>3588</v>
      </c>
      <c r="C148" s="2800" t="s">
        <v>3408</v>
      </c>
      <c r="D148" s="2822" t="s">
        <v>3368</v>
      </c>
      <c r="E148" s="2823" t="s">
        <v>3253</v>
      </c>
      <c r="F148" s="2800">
        <v>29398</v>
      </c>
      <c r="G148" s="2800" t="s">
        <v>3442</v>
      </c>
      <c r="H148" s="2823" t="s">
        <v>3283</v>
      </c>
      <c r="I148" s="2823" t="s">
        <v>3283</v>
      </c>
      <c r="J148" s="2823" t="s">
        <v>3371</v>
      </c>
      <c r="K148" s="2800"/>
      <c r="L148" s="2800" t="s">
        <v>3257</v>
      </c>
      <c r="M148" s="3243">
        <v>-150</v>
      </c>
      <c r="N148" s="3244">
        <v>43175</v>
      </c>
      <c r="O148" s="2802"/>
      <c r="P148" s="3244">
        <v>47556</v>
      </c>
      <c r="Q148" s="3245">
        <v>4.9560000000000004</v>
      </c>
      <c r="R148" s="3093">
        <v>-150</v>
      </c>
      <c r="S148" s="3093">
        <v>-150</v>
      </c>
      <c r="T148" s="3093">
        <v>-150</v>
      </c>
      <c r="U148" s="3217">
        <f t="shared" si="82"/>
        <v>-743.40000000000009</v>
      </c>
      <c r="V148" s="2824">
        <f t="shared" si="83"/>
        <v>1.4844961240310095E-2</v>
      </c>
      <c r="W148" s="2824">
        <f t="shared" si="84"/>
        <v>2.0779727095516565E-2</v>
      </c>
      <c r="X148" s="3246" t="s">
        <v>3372</v>
      </c>
      <c r="Y148" s="3250">
        <v>4.4554000000000003E-2</v>
      </c>
      <c r="Z148" s="3250">
        <v>2.7660000000000002E-3</v>
      </c>
      <c r="AA148" s="3248">
        <v>4.7320000000000001E-2</v>
      </c>
      <c r="AB148" s="3223">
        <f t="shared" si="85"/>
        <v>-7.0979999999999999</v>
      </c>
      <c r="AC148" s="3223">
        <f t="shared" si="94"/>
        <v>-7.0979999999999999</v>
      </c>
      <c r="AD148" s="2804"/>
      <c r="AE148" s="2804"/>
      <c r="AF148" s="3093">
        <v>0</v>
      </c>
      <c r="AG148" s="3093">
        <v>-150</v>
      </c>
      <c r="AH148" s="3093">
        <v>0</v>
      </c>
      <c r="AI148" s="2805" t="str">
        <f t="shared" si="86"/>
        <v>N</v>
      </c>
      <c r="AJ148" s="2805" t="str">
        <f t="shared" si="87"/>
        <v>N</v>
      </c>
      <c r="AK148" s="2805" t="str">
        <f t="shared" si="88"/>
        <v>N</v>
      </c>
      <c r="AL148" s="2805" t="str">
        <f t="shared" si="89"/>
        <v>N</v>
      </c>
      <c r="AM148" s="2805" t="str">
        <f t="shared" si="90"/>
        <v>N</v>
      </c>
      <c r="AN148" s="2805" t="str">
        <f t="shared" si="91"/>
        <v>N</v>
      </c>
      <c r="AO148" s="2805" t="str">
        <f t="shared" si="92"/>
        <v>N</v>
      </c>
      <c r="AP148" s="2805" t="str">
        <f t="shared" si="93"/>
        <v>N</v>
      </c>
      <c r="AQ148" s="3249" t="s">
        <v>3373</v>
      </c>
      <c r="AR148" s="3094" t="s">
        <v>3399</v>
      </c>
      <c r="AS148" s="32"/>
      <c r="AT148" s="34" t="s">
        <v>3591</v>
      </c>
      <c r="AU148" s="171"/>
      <c r="AV148" s="3161"/>
      <c r="AW148" s="220" t="str">
        <f t="shared" si="81"/>
        <v>Please complete all cells in row</v>
      </c>
      <c r="AX148" s="3161"/>
      <c r="AY148" s="3125"/>
      <c r="AZ148" s="3125"/>
      <c r="BA148" s="3125"/>
      <c r="BB148" s="3125"/>
      <c r="BC148" s="3125"/>
      <c r="BD148" s="3125"/>
      <c r="BE148" s="3125"/>
      <c r="BF148" s="221">
        <f t="shared" si="68"/>
        <v>0</v>
      </c>
      <c r="BG148" s="221">
        <f t="shared" si="69"/>
        <v>1</v>
      </c>
      <c r="BH148" s="221">
        <f t="shared" si="70"/>
        <v>0</v>
      </c>
      <c r="BI148" s="221">
        <f t="shared" si="71"/>
        <v>0</v>
      </c>
      <c r="BJ148" s="221">
        <f t="shared" si="72"/>
        <v>0</v>
      </c>
      <c r="BK148" s="221">
        <f t="shared" si="73"/>
        <v>0</v>
      </c>
      <c r="BL148" s="221">
        <f t="shared" si="74"/>
        <v>0</v>
      </c>
      <c r="BM148" s="207"/>
      <c r="BN148" s="207"/>
      <c r="BO148" s="207"/>
      <c r="BP148" s="207"/>
      <c r="BQ148" s="207"/>
      <c r="BR148" s="207"/>
      <c r="BS148" s="221">
        <f t="shared" si="75"/>
        <v>0</v>
      </c>
      <c r="BT148" s="207"/>
      <c r="BU148" s="207"/>
      <c r="BV148" s="221">
        <f t="shared" si="76"/>
        <v>1</v>
      </c>
      <c r="BW148" s="221">
        <f t="shared" si="77"/>
        <v>1</v>
      </c>
      <c r="BX148" s="221">
        <f t="shared" si="78"/>
        <v>0</v>
      </c>
      <c r="BY148" s="221">
        <f t="shared" si="79"/>
        <v>0</v>
      </c>
      <c r="BZ148" s="221">
        <f xml:space="preserve"> IF( ISNUMBER(#REF! ), 0, 1 )</f>
        <v>1</v>
      </c>
      <c r="CA148" s="221">
        <f t="shared" si="80"/>
        <v>1</v>
      </c>
      <c r="CB148" s="3161"/>
      <c r="CC148" s="3125"/>
      <c r="CD148" s="3125"/>
      <c r="CE148" s="3169"/>
      <c r="CF148" s="3169"/>
      <c r="CG148" s="3169"/>
    </row>
    <row r="149" spans="1:85" s="2268" customFormat="1" ht="15.75" customHeight="1">
      <c r="A149" s="3169"/>
      <c r="B149" s="2799" t="s">
        <v>3592</v>
      </c>
      <c r="C149" s="2800" t="s">
        <v>3408</v>
      </c>
      <c r="D149" s="2822" t="s">
        <v>3377</v>
      </c>
      <c r="E149" s="2823" t="s">
        <v>3253</v>
      </c>
      <c r="F149" s="2800">
        <v>29410</v>
      </c>
      <c r="G149" s="2800" t="s">
        <v>3334</v>
      </c>
      <c r="H149" s="2823" t="s">
        <v>3283</v>
      </c>
      <c r="I149" s="2823" t="s">
        <v>3283</v>
      </c>
      <c r="J149" s="2823" t="s">
        <v>3371</v>
      </c>
      <c r="K149" s="2800"/>
      <c r="L149" s="2800" t="s">
        <v>3257</v>
      </c>
      <c r="M149" s="3243">
        <v>50</v>
      </c>
      <c r="N149" s="3244">
        <v>42626</v>
      </c>
      <c r="O149" s="2802"/>
      <c r="P149" s="3244">
        <v>47556</v>
      </c>
      <c r="Q149" s="3245">
        <v>4.9560000000000004</v>
      </c>
      <c r="R149" s="3093">
        <v>50</v>
      </c>
      <c r="S149" s="3093">
        <v>50</v>
      </c>
      <c r="T149" s="3093">
        <v>50</v>
      </c>
      <c r="U149" s="3217">
        <f t="shared" si="82"/>
        <v>247.8</v>
      </c>
      <c r="V149" s="2824">
        <f t="shared" si="83"/>
        <v>-1.7312984496124062E-2</v>
      </c>
      <c r="W149" s="2824">
        <f t="shared" si="84"/>
        <v>-1.1566276803118947E-2</v>
      </c>
      <c r="X149" s="3246"/>
      <c r="Y149" s="3250"/>
      <c r="Z149" s="3250"/>
      <c r="AA149" s="3248">
        <v>1.4133E-2</v>
      </c>
      <c r="AB149" s="3223">
        <f t="shared" si="85"/>
        <v>0.70665</v>
      </c>
      <c r="AC149" s="3223">
        <f t="shared" si="94"/>
        <v>0.70665</v>
      </c>
      <c r="AD149" s="2804"/>
      <c r="AE149" s="2804"/>
      <c r="AF149" s="3093">
        <v>0</v>
      </c>
      <c r="AG149" s="3093">
        <v>50</v>
      </c>
      <c r="AH149" s="3093">
        <v>0</v>
      </c>
      <c r="AI149" s="2805" t="str">
        <f t="shared" si="86"/>
        <v>N</v>
      </c>
      <c r="AJ149" s="2805" t="str">
        <f t="shared" si="87"/>
        <v>N</v>
      </c>
      <c r="AK149" s="2805" t="str">
        <f t="shared" si="88"/>
        <v>N</v>
      </c>
      <c r="AL149" s="2805" t="str">
        <f t="shared" si="89"/>
        <v>N</v>
      </c>
      <c r="AM149" s="2805" t="str">
        <f t="shared" si="90"/>
        <v>N</v>
      </c>
      <c r="AN149" s="2805" t="str">
        <f t="shared" si="91"/>
        <v>N</v>
      </c>
      <c r="AO149" s="2805" t="str">
        <f t="shared" si="92"/>
        <v>N</v>
      </c>
      <c r="AP149" s="2805" t="str">
        <f t="shared" si="93"/>
        <v>N</v>
      </c>
      <c r="AQ149" s="3249" t="s">
        <v>3373</v>
      </c>
      <c r="AR149" s="3094"/>
      <c r="AS149" s="32"/>
      <c r="AT149" s="34" t="s">
        <v>3593</v>
      </c>
      <c r="AU149" s="171"/>
      <c r="AV149" s="3161"/>
      <c r="AW149" s="220" t="str">
        <f t="shared" si="81"/>
        <v>Please complete all cells in row</v>
      </c>
      <c r="AX149" s="3161"/>
      <c r="AY149" s="3125"/>
      <c r="AZ149" s="3125"/>
      <c r="BA149" s="3125"/>
      <c r="BB149" s="3125"/>
      <c r="BC149" s="3125"/>
      <c r="BD149" s="3125"/>
      <c r="BE149" s="3125"/>
      <c r="BF149" s="221">
        <f t="shared" si="68"/>
        <v>0</v>
      </c>
      <c r="BG149" s="221">
        <f t="shared" si="69"/>
        <v>1</v>
      </c>
      <c r="BH149" s="221">
        <f t="shared" si="70"/>
        <v>0</v>
      </c>
      <c r="BI149" s="221">
        <f t="shared" si="71"/>
        <v>0</v>
      </c>
      <c r="BJ149" s="221">
        <f t="shared" si="72"/>
        <v>0</v>
      </c>
      <c r="BK149" s="221">
        <f t="shared" si="73"/>
        <v>0</v>
      </c>
      <c r="BL149" s="221">
        <f t="shared" si="74"/>
        <v>0</v>
      </c>
      <c r="BM149" s="207"/>
      <c r="BN149" s="207"/>
      <c r="BO149" s="207"/>
      <c r="BP149" s="207"/>
      <c r="BQ149" s="207"/>
      <c r="BR149" s="207"/>
      <c r="BS149" s="221">
        <f t="shared" si="75"/>
        <v>0</v>
      </c>
      <c r="BT149" s="207"/>
      <c r="BU149" s="207"/>
      <c r="BV149" s="221">
        <f t="shared" si="76"/>
        <v>1</v>
      </c>
      <c r="BW149" s="221">
        <f t="shared" si="77"/>
        <v>1</v>
      </c>
      <c r="BX149" s="221">
        <f t="shared" si="78"/>
        <v>0</v>
      </c>
      <c r="BY149" s="221">
        <f t="shared" si="79"/>
        <v>0</v>
      </c>
      <c r="BZ149" s="221">
        <f xml:space="preserve"> IF( ISNUMBER(#REF! ), 0, 1 )</f>
        <v>1</v>
      </c>
      <c r="CA149" s="221">
        <f t="shared" si="80"/>
        <v>1</v>
      </c>
      <c r="CB149" s="3161"/>
      <c r="CC149" s="3125"/>
      <c r="CD149" s="3125"/>
      <c r="CE149" s="3169"/>
      <c r="CF149" s="3169"/>
      <c r="CG149" s="3169"/>
    </row>
    <row r="150" spans="1:85" s="2268" customFormat="1" ht="15.75" customHeight="1">
      <c r="A150" s="3169"/>
      <c r="B150" s="2799" t="s">
        <v>3594</v>
      </c>
      <c r="C150" s="2800" t="s">
        <v>3408</v>
      </c>
      <c r="D150" s="2822" t="s">
        <v>3368</v>
      </c>
      <c r="E150" s="2823" t="s">
        <v>3253</v>
      </c>
      <c r="F150" s="2800">
        <v>29410</v>
      </c>
      <c r="G150" s="2800" t="s">
        <v>3334</v>
      </c>
      <c r="H150" s="2823" t="s">
        <v>3283</v>
      </c>
      <c r="I150" s="2823" t="s">
        <v>3283</v>
      </c>
      <c r="J150" s="2823" t="s">
        <v>3371</v>
      </c>
      <c r="K150" s="2800"/>
      <c r="L150" s="2800" t="s">
        <v>3257</v>
      </c>
      <c r="M150" s="3243">
        <v>-50</v>
      </c>
      <c r="N150" s="3244">
        <v>42626</v>
      </c>
      <c r="O150" s="2802"/>
      <c r="P150" s="3244">
        <v>47556</v>
      </c>
      <c r="Q150" s="3245">
        <v>4.9560000000000004</v>
      </c>
      <c r="R150" s="3093">
        <v>-50</v>
      </c>
      <c r="S150" s="3093">
        <v>-50</v>
      </c>
      <c r="T150" s="3093">
        <v>-50</v>
      </c>
      <c r="U150" s="3217">
        <f t="shared" si="82"/>
        <v>-247.8</v>
      </c>
      <c r="V150" s="2824">
        <f t="shared" si="83"/>
        <v>1.4848837209302301E-2</v>
      </c>
      <c r="W150" s="2824">
        <f t="shared" si="84"/>
        <v>2.0783625730994126E-2</v>
      </c>
      <c r="X150" s="3246" t="s">
        <v>3372</v>
      </c>
      <c r="Y150" s="3250">
        <v>4.4554000000000003E-2</v>
      </c>
      <c r="Z150" s="3250">
        <v>2.7699999999999999E-3</v>
      </c>
      <c r="AA150" s="3248">
        <v>4.7324000000000005E-2</v>
      </c>
      <c r="AB150" s="3223">
        <f t="shared" si="85"/>
        <v>-2.3662000000000001</v>
      </c>
      <c r="AC150" s="3223">
        <f t="shared" si="94"/>
        <v>-2.3662000000000001</v>
      </c>
      <c r="AD150" s="2804"/>
      <c r="AE150" s="2804"/>
      <c r="AF150" s="3093">
        <v>0</v>
      </c>
      <c r="AG150" s="3093">
        <v>-50</v>
      </c>
      <c r="AH150" s="3093">
        <v>-5.4029999999999996</v>
      </c>
      <c r="AI150" s="2805" t="str">
        <f t="shared" si="86"/>
        <v>N</v>
      </c>
      <c r="AJ150" s="2805" t="str">
        <f t="shared" si="87"/>
        <v>N</v>
      </c>
      <c r="AK150" s="2805" t="str">
        <f t="shared" si="88"/>
        <v>N</v>
      </c>
      <c r="AL150" s="2805" t="str">
        <f t="shared" si="89"/>
        <v>N</v>
      </c>
      <c r="AM150" s="2805" t="str">
        <f t="shared" si="90"/>
        <v>N</v>
      </c>
      <c r="AN150" s="2805" t="str">
        <f t="shared" si="91"/>
        <v>N</v>
      </c>
      <c r="AO150" s="2805" t="str">
        <f t="shared" si="92"/>
        <v>N</v>
      </c>
      <c r="AP150" s="2805" t="str">
        <f t="shared" si="93"/>
        <v>N</v>
      </c>
      <c r="AQ150" s="3249" t="s">
        <v>3373</v>
      </c>
      <c r="AR150" s="3094" t="s">
        <v>3399</v>
      </c>
      <c r="AS150" s="32"/>
      <c r="AT150" s="34" t="s">
        <v>3595</v>
      </c>
      <c r="AU150" s="171"/>
      <c r="AV150" s="3161"/>
      <c r="AW150" s="220" t="str">
        <f t="shared" si="81"/>
        <v>Please complete all cells in row</v>
      </c>
      <c r="AX150" s="3161"/>
      <c r="AY150" s="3125"/>
      <c r="AZ150" s="3125"/>
      <c r="BA150" s="3125"/>
      <c r="BB150" s="3125"/>
      <c r="BC150" s="3125"/>
      <c r="BD150" s="3125"/>
      <c r="BE150" s="3125"/>
      <c r="BF150" s="221">
        <f t="shared" si="68"/>
        <v>0</v>
      </c>
      <c r="BG150" s="221">
        <f t="shared" si="69"/>
        <v>1</v>
      </c>
      <c r="BH150" s="221">
        <f t="shared" si="70"/>
        <v>0</v>
      </c>
      <c r="BI150" s="221">
        <f t="shared" si="71"/>
        <v>0</v>
      </c>
      <c r="BJ150" s="221">
        <f t="shared" si="72"/>
        <v>0</v>
      </c>
      <c r="BK150" s="221">
        <f t="shared" si="73"/>
        <v>0</v>
      </c>
      <c r="BL150" s="221">
        <f t="shared" si="74"/>
        <v>0</v>
      </c>
      <c r="BM150" s="207"/>
      <c r="BN150" s="207"/>
      <c r="BO150" s="207"/>
      <c r="BP150" s="207"/>
      <c r="BQ150" s="207"/>
      <c r="BR150" s="207"/>
      <c r="BS150" s="221">
        <f t="shared" si="75"/>
        <v>0</v>
      </c>
      <c r="BT150" s="207"/>
      <c r="BU150" s="207"/>
      <c r="BV150" s="221">
        <f t="shared" si="76"/>
        <v>1</v>
      </c>
      <c r="BW150" s="221">
        <f t="shared" si="77"/>
        <v>1</v>
      </c>
      <c r="BX150" s="221">
        <f t="shared" si="78"/>
        <v>0</v>
      </c>
      <c r="BY150" s="221">
        <f t="shared" si="79"/>
        <v>0</v>
      </c>
      <c r="BZ150" s="221">
        <f xml:space="preserve"> IF( ISNUMBER(#REF! ), 0, 1 )</f>
        <v>1</v>
      </c>
      <c r="CA150" s="221">
        <f t="shared" si="80"/>
        <v>1</v>
      </c>
      <c r="CB150" s="3161"/>
      <c r="CC150" s="3125"/>
      <c r="CD150" s="3125"/>
      <c r="CE150" s="3169"/>
      <c r="CF150" s="3169"/>
      <c r="CG150" s="3169"/>
    </row>
    <row r="151" spans="1:85" s="2268" customFormat="1" ht="15.75" customHeight="1">
      <c r="A151" s="3169"/>
      <c r="B151" s="2799" t="s">
        <v>3592</v>
      </c>
      <c r="C151" s="2800" t="s">
        <v>3408</v>
      </c>
      <c r="D151" s="2822" t="s">
        <v>3377</v>
      </c>
      <c r="E151" s="2823" t="s">
        <v>3253</v>
      </c>
      <c r="F151" s="2800">
        <v>29410</v>
      </c>
      <c r="G151" s="2800" t="s">
        <v>3313</v>
      </c>
      <c r="H151" s="2823" t="s">
        <v>3283</v>
      </c>
      <c r="I151" s="2823" t="s">
        <v>1262</v>
      </c>
      <c r="J151" s="2823" t="s">
        <v>3371</v>
      </c>
      <c r="K151" s="2800"/>
      <c r="L151" s="2800" t="s">
        <v>3257</v>
      </c>
      <c r="M151" s="3243">
        <v>50</v>
      </c>
      <c r="N151" s="3244">
        <v>42626</v>
      </c>
      <c r="O151" s="2802"/>
      <c r="P151" s="3244">
        <v>47556</v>
      </c>
      <c r="Q151" s="3245">
        <v>4.9560000000000004</v>
      </c>
      <c r="R151" s="3093">
        <v>50</v>
      </c>
      <c r="S151" s="3093">
        <v>50</v>
      </c>
      <c r="T151" s="3093">
        <v>50</v>
      </c>
      <c r="U151" s="3217">
        <f t="shared" si="82"/>
        <v>247.8</v>
      </c>
      <c r="V151" s="2824">
        <f t="shared" si="83"/>
        <v>-1.7312984496124062E-2</v>
      </c>
      <c r="W151" s="2824">
        <f t="shared" si="84"/>
        <v>-1.1566276803118947E-2</v>
      </c>
      <c r="X151" s="3246"/>
      <c r="Y151" s="3250"/>
      <c r="Z151" s="3250"/>
      <c r="AA151" s="3248">
        <v>1.4133E-2</v>
      </c>
      <c r="AB151" s="3223">
        <f t="shared" si="85"/>
        <v>0.70665</v>
      </c>
      <c r="AC151" s="3223">
        <f t="shared" si="94"/>
        <v>-0.8656492248062031</v>
      </c>
      <c r="AD151" s="2804"/>
      <c r="AE151" s="2804"/>
      <c r="AF151" s="3093">
        <v>0</v>
      </c>
      <c r="AG151" s="3093">
        <v>50</v>
      </c>
      <c r="AH151" s="3093">
        <v>0</v>
      </c>
      <c r="AI151" s="2805" t="str">
        <f t="shared" si="86"/>
        <v>N</v>
      </c>
      <c r="AJ151" s="2805" t="str">
        <f t="shared" si="87"/>
        <v>N</v>
      </c>
      <c r="AK151" s="2805" t="str">
        <f t="shared" si="88"/>
        <v>N</v>
      </c>
      <c r="AL151" s="2805" t="str">
        <f t="shared" si="89"/>
        <v>N</v>
      </c>
      <c r="AM151" s="2805" t="str">
        <f t="shared" si="90"/>
        <v>N</v>
      </c>
      <c r="AN151" s="2805" t="str">
        <f t="shared" si="91"/>
        <v>N</v>
      </c>
      <c r="AO151" s="2805" t="str">
        <f t="shared" si="92"/>
        <v>N</v>
      </c>
      <c r="AP151" s="2805" t="str">
        <f t="shared" si="93"/>
        <v>N</v>
      </c>
      <c r="AQ151" s="3249" t="s">
        <v>3373</v>
      </c>
      <c r="AR151" s="3094"/>
      <c r="AS151" s="32"/>
      <c r="AT151" s="34" t="s">
        <v>3596</v>
      </c>
      <c r="AU151" s="171"/>
      <c r="AV151" s="3161"/>
      <c r="AW151" s="220" t="str">
        <f t="shared" si="81"/>
        <v>Please complete all cells in row</v>
      </c>
      <c r="AX151" s="3161"/>
      <c r="AY151" s="3125"/>
      <c r="AZ151" s="3125"/>
      <c r="BA151" s="3125"/>
      <c r="BB151" s="3125"/>
      <c r="BC151" s="3125"/>
      <c r="BD151" s="3125"/>
      <c r="BE151" s="3125"/>
      <c r="BF151" s="221">
        <f t="shared" si="68"/>
        <v>0</v>
      </c>
      <c r="BG151" s="221">
        <f t="shared" si="69"/>
        <v>1</v>
      </c>
      <c r="BH151" s="221">
        <f t="shared" si="70"/>
        <v>0</v>
      </c>
      <c r="BI151" s="221">
        <f t="shared" si="71"/>
        <v>0</v>
      </c>
      <c r="BJ151" s="221">
        <f t="shared" si="72"/>
        <v>0</v>
      </c>
      <c r="BK151" s="221">
        <f t="shared" si="73"/>
        <v>0</v>
      </c>
      <c r="BL151" s="221">
        <f t="shared" si="74"/>
        <v>0</v>
      </c>
      <c r="BM151" s="207"/>
      <c r="BN151" s="207"/>
      <c r="BO151" s="207"/>
      <c r="BP151" s="207"/>
      <c r="BQ151" s="207"/>
      <c r="BR151" s="207"/>
      <c r="BS151" s="221">
        <f t="shared" si="75"/>
        <v>0</v>
      </c>
      <c r="BT151" s="207"/>
      <c r="BU151" s="207"/>
      <c r="BV151" s="221">
        <f t="shared" si="76"/>
        <v>1</v>
      </c>
      <c r="BW151" s="221">
        <f t="shared" si="77"/>
        <v>1</v>
      </c>
      <c r="BX151" s="221">
        <f t="shared" si="78"/>
        <v>0</v>
      </c>
      <c r="BY151" s="221">
        <f t="shared" si="79"/>
        <v>0</v>
      </c>
      <c r="BZ151" s="221">
        <f xml:space="preserve"> IF( ISNUMBER(#REF! ), 0, 1 )</f>
        <v>1</v>
      </c>
      <c r="CA151" s="221">
        <f t="shared" si="80"/>
        <v>1</v>
      </c>
      <c r="CB151" s="3161"/>
      <c r="CC151" s="3125"/>
      <c r="CD151" s="3125"/>
      <c r="CE151" s="3169"/>
      <c r="CF151" s="3169"/>
      <c r="CG151" s="3169"/>
    </row>
    <row r="152" spans="1:85" s="2268" customFormat="1" ht="15.75" customHeight="1">
      <c r="A152" s="3169"/>
      <c r="B152" s="2799" t="s">
        <v>3594</v>
      </c>
      <c r="C152" s="2800" t="s">
        <v>3408</v>
      </c>
      <c r="D152" s="2822" t="s">
        <v>3368</v>
      </c>
      <c r="E152" s="2823" t="s">
        <v>3253</v>
      </c>
      <c r="F152" s="2800">
        <v>29410</v>
      </c>
      <c r="G152" s="2800" t="s">
        <v>3313</v>
      </c>
      <c r="H152" s="2823" t="s">
        <v>3283</v>
      </c>
      <c r="I152" s="2823" t="s">
        <v>1262</v>
      </c>
      <c r="J152" s="2823" t="s">
        <v>3371</v>
      </c>
      <c r="K152" s="2800"/>
      <c r="L152" s="2800" t="s">
        <v>3257</v>
      </c>
      <c r="M152" s="3243">
        <v>-50</v>
      </c>
      <c r="N152" s="3244">
        <v>42626</v>
      </c>
      <c r="O152" s="2802"/>
      <c r="P152" s="3244">
        <v>47556</v>
      </c>
      <c r="Q152" s="3245">
        <v>4.9560000000000004</v>
      </c>
      <c r="R152" s="3093">
        <v>-50</v>
      </c>
      <c r="S152" s="3093">
        <v>-50</v>
      </c>
      <c r="T152" s="3093">
        <v>-50</v>
      </c>
      <c r="U152" s="3217">
        <f t="shared" si="82"/>
        <v>-247.8</v>
      </c>
      <c r="V152" s="2824">
        <f t="shared" si="83"/>
        <v>1.4848837209302301E-2</v>
      </c>
      <c r="W152" s="2824">
        <f t="shared" si="84"/>
        <v>2.0783625730994126E-2</v>
      </c>
      <c r="X152" s="3246" t="s">
        <v>3372</v>
      </c>
      <c r="Y152" s="3250">
        <v>4.4554000000000003E-2</v>
      </c>
      <c r="Z152" s="3250">
        <v>2.7699999999999999E-3</v>
      </c>
      <c r="AA152" s="3248">
        <v>4.7324000000000005E-2</v>
      </c>
      <c r="AB152" s="3223">
        <f t="shared" si="85"/>
        <v>-2.3662000000000001</v>
      </c>
      <c r="AC152" s="3223">
        <f t="shared" si="94"/>
        <v>-0.74244186046511507</v>
      </c>
      <c r="AD152" s="2804"/>
      <c r="AE152" s="2804"/>
      <c r="AF152" s="3093">
        <v>0</v>
      </c>
      <c r="AG152" s="3093">
        <v>-50</v>
      </c>
      <c r="AH152" s="3093">
        <v>-5.4029999999999996</v>
      </c>
      <c r="AI152" s="2805" t="str">
        <f t="shared" si="86"/>
        <v>N</v>
      </c>
      <c r="AJ152" s="2805" t="str">
        <f t="shared" si="87"/>
        <v>N</v>
      </c>
      <c r="AK152" s="2805" t="str">
        <f t="shared" si="88"/>
        <v>N</v>
      </c>
      <c r="AL152" s="2805" t="str">
        <f t="shared" si="89"/>
        <v>N</v>
      </c>
      <c r="AM152" s="2805" t="str">
        <f t="shared" si="90"/>
        <v>N</v>
      </c>
      <c r="AN152" s="2805" t="str">
        <f t="shared" si="91"/>
        <v>N</v>
      </c>
      <c r="AO152" s="2805" t="str">
        <f t="shared" si="92"/>
        <v>N</v>
      </c>
      <c r="AP152" s="2805" t="str">
        <f t="shared" si="93"/>
        <v>N</v>
      </c>
      <c r="AQ152" s="3249" t="s">
        <v>3373</v>
      </c>
      <c r="AR152" s="3094" t="s">
        <v>3399</v>
      </c>
      <c r="AS152" s="32"/>
      <c r="AT152" s="34" t="s">
        <v>3597</v>
      </c>
      <c r="AU152" s="171"/>
      <c r="AV152" s="3161"/>
      <c r="AW152" s="220" t="str">
        <f t="shared" si="81"/>
        <v>Please complete all cells in row</v>
      </c>
      <c r="AX152" s="3161"/>
      <c r="AY152" s="3125"/>
      <c r="AZ152" s="3125"/>
      <c r="BA152" s="3125"/>
      <c r="BB152" s="3125"/>
      <c r="BC152" s="3125"/>
      <c r="BD152" s="3125"/>
      <c r="BE152" s="3125"/>
      <c r="BF152" s="221">
        <f t="shared" si="68"/>
        <v>0</v>
      </c>
      <c r="BG152" s="221">
        <f t="shared" si="69"/>
        <v>1</v>
      </c>
      <c r="BH152" s="221">
        <f t="shared" si="70"/>
        <v>0</v>
      </c>
      <c r="BI152" s="221">
        <f t="shared" si="71"/>
        <v>0</v>
      </c>
      <c r="BJ152" s="221">
        <f t="shared" si="72"/>
        <v>0</v>
      </c>
      <c r="BK152" s="221">
        <f t="shared" si="73"/>
        <v>0</v>
      </c>
      <c r="BL152" s="221">
        <f t="shared" si="74"/>
        <v>0</v>
      </c>
      <c r="BM152" s="207"/>
      <c r="BN152" s="207"/>
      <c r="BO152" s="207"/>
      <c r="BP152" s="207"/>
      <c r="BQ152" s="207"/>
      <c r="BR152" s="207"/>
      <c r="BS152" s="221">
        <f t="shared" si="75"/>
        <v>0</v>
      </c>
      <c r="BT152" s="207"/>
      <c r="BU152" s="207"/>
      <c r="BV152" s="221">
        <f t="shared" si="76"/>
        <v>1</v>
      </c>
      <c r="BW152" s="221">
        <f t="shared" si="77"/>
        <v>1</v>
      </c>
      <c r="BX152" s="221">
        <f t="shared" si="78"/>
        <v>0</v>
      </c>
      <c r="BY152" s="221">
        <f t="shared" si="79"/>
        <v>0</v>
      </c>
      <c r="BZ152" s="221">
        <f xml:space="preserve"> IF( ISNUMBER(#REF! ), 0, 1 )</f>
        <v>1</v>
      </c>
      <c r="CA152" s="221">
        <f t="shared" si="80"/>
        <v>1</v>
      </c>
      <c r="CB152" s="3161"/>
      <c r="CC152" s="3125"/>
      <c r="CD152" s="3125"/>
      <c r="CE152" s="3169"/>
      <c r="CF152" s="3169"/>
      <c r="CG152" s="3169"/>
    </row>
    <row r="153" spans="1:85" s="2268" customFormat="1" ht="15.75" customHeight="1">
      <c r="A153" s="3169"/>
      <c r="B153" s="2799" t="s">
        <v>3598</v>
      </c>
      <c r="C153" s="2800" t="s">
        <v>3408</v>
      </c>
      <c r="D153" s="2822" t="s">
        <v>3377</v>
      </c>
      <c r="E153" s="2823" t="s">
        <v>3253</v>
      </c>
      <c r="F153" s="2800">
        <v>29410</v>
      </c>
      <c r="G153" s="2800" t="s">
        <v>3313</v>
      </c>
      <c r="H153" s="2823" t="s">
        <v>3283</v>
      </c>
      <c r="I153" s="2823" t="s">
        <v>1262</v>
      </c>
      <c r="J153" s="2823" t="s">
        <v>3371</v>
      </c>
      <c r="K153" s="2800"/>
      <c r="L153" s="2800" t="s">
        <v>3257</v>
      </c>
      <c r="M153" s="3243">
        <v>200</v>
      </c>
      <c r="N153" s="3244">
        <v>42626</v>
      </c>
      <c r="O153" s="2802"/>
      <c r="P153" s="3244">
        <v>47556</v>
      </c>
      <c r="Q153" s="3245">
        <v>4.9560000000000004</v>
      </c>
      <c r="R153" s="3093">
        <v>200</v>
      </c>
      <c r="S153" s="3093">
        <v>200</v>
      </c>
      <c r="T153" s="3093">
        <v>200</v>
      </c>
      <c r="U153" s="3217">
        <f t="shared" si="82"/>
        <v>991.2</v>
      </c>
      <c r="V153" s="2824">
        <f t="shared" si="83"/>
        <v>-1.7312984496124062E-2</v>
      </c>
      <c r="W153" s="2824">
        <f t="shared" si="84"/>
        <v>-1.1566276803118947E-2</v>
      </c>
      <c r="X153" s="3246"/>
      <c r="Y153" s="3250"/>
      <c r="Z153" s="3250"/>
      <c r="AA153" s="3248">
        <v>1.4133E-2</v>
      </c>
      <c r="AB153" s="3223">
        <f t="shared" si="85"/>
        <v>2.8266</v>
      </c>
      <c r="AC153" s="3223">
        <f t="shared" si="94"/>
        <v>-3.4625968992248124</v>
      </c>
      <c r="AD153" s="2804"/>
      <c r="AE153" s="2804"/>
      <c r="AF153" s="3093">
        <v>0</v>
      </c>
      <c r="AG153" s="3093">
        <v>200</v>
      </c>
      <c r="AH153" s="3093">
        <v>0</v>
      </c>
      <c r="AI153" s="2805" t="str">
        <f t="shared" si="86"/>
        <v>N</v>
      </c>
      <c r="AJ153" s="2805" t="str">
        <f t="shared" si="87"/>
        <v>N</v>
      </c>
      <c r="AK153" s="2805" t="str">
        <f t="shared" si="88"/>
        <v>N</v>
      </c>
      <c r="AL153" s="2805" t="str">
        <f t="shared" si="89"/>
        <v>N</v>
      </c>
      <c r="AM153" s="2805" t="str">
        <f t="shared" si="90"/>
        <v>N</v>
      </c>
      <c r="AN153" s="2805" t="str">
        <f t="shared" si="91"/>
        <v>N</v>
      </c>
      <c r="AO153" s="2805" t="str">
        <f t="shared" si="92"/>
        <v>N</v>
      </c>
      <c r="AP153" s="2805" t="str">
        <f t="shared" si="93"/>
        <v>N</v>
      </c>
      <c r="AQ153" s="3249" t="s">
        <v>3373</v>
      </c>
      <c r="AR153" s="3094"/>
      <c r="AS153" s="32"/>
      <c r="AT153" s="34" t="s">
        <v>3599</v>
      </c>
      <c r="AU153" s="171"/>
      <c r="AV153" s="3161"/>
      <c r="AW153" s="220" t="str">
        <f t="shared" si="81"/>
        <v>Please complete all cells in row</v>
      </c>
      <c r="AX153" s="3161"/>
      <c r="AY153" s="3125"/>
      <c r="AZ153" s="3125"/>
      <c r="BA153" s="3125"/>
      <c r="BB153" s="3125"/>
      <c r="BC153" s="3125"/>
      <c r="BD153" s="3125"/>
      <c r="BE153" s="3125"/>
      <c r="BF153" s="221">
        <f t="shared" si="68"/>
        <v>0</v>
      </c>
      <c r="BG153" s="221">
        <f t="shared" si="69"/>
        <v>1</v>
      </c>
      <c r="BH153" s="221">
        <f t="shared" si="70"/>
        <v>0</v>
      </c>
      <c r="BI153" s="221">
        <f t="shared" si="71"/>
        <v>0</v>
      </c>
      <c r="BJ153" s="221">
        <f t="shared" si="72"/>
        <v>0</v>
      </c>
      <c r="BK153" s="221">
        <f t="shared" si="73"/>
        <v>0</v>
      </c>
      <c r="BL153" s="221">
        <f t="shared" si="74"/>
        <v>0</v>
      </c>
      <c r="BM153" s="207"/>
      <c r="BN153" s="207"/>
      <c r="BO153" s="207"/>
      <c r="BP153" s="207"/>
      <c r="BQ153" s="207"/>
      <c r="BR153" s="207"/>
      <c r="BS153" s="221">
        <f t="shared" si="75"/>
        <v>0</v>
      </c>
      <c r="BT153" s="207"/>
      <c r="BU153" s="207"/>
      <c r="BV153" s="221">
        <f t="shared" si="76"/>
        <v>1</v>
      </c>
      <c r="BW153" s="221">
        <f t="shared" si="77"/>
        <v>1</v>
      </c>
      <c r="BX153" s="221">
        <f t="shared" si="78"/>
        <v>0</v>
      </c>
      <c r="BY153" s="221">
        <f t="shared" si="79"/>
        <v>0</v>
      </c>
      <c r="BZ153" s="221">
        <f xml:space="preserve"> IF( ISNUMBER(#REF! ), 0, 1 )</f>
        <v>1</v>
      </c>
      <c r="CA153" s="221">
        <f t="shared" si="80"/>
        <v>1</v>
      </c>
      <c r="CB153" s="3161"/>
      <c r="CC153" s="3125"/>
      <c r="CD153" s="3125"/>
      <c r="CE153" s="3169"/>
      <c r="CF153" s="3169"/>
      <c r="CG153" s="3169"/>
    </row>
    <row r="154" spans="1:85" s="2268" customFormat="1" ht="15.75" customHeight="1">
      <c r="A154" s="3169"/>
      <c r="B154" s="2799" t="s">
        <v>3600</v>
      </c>
      <c r="C154" s="2800" t="s">
        <v>3408</v>
      </c>
      <c r="D154" s="2822" t="s">
        <v>3368</v>
      </c>
      <c r="E154" s="2823" t="s">
        <v>3253</v>
      </c>
      <c r="F154" s="2800">
        <v>29410</v>
      </c>
      <c r="G154" s="2800" t="s">
        <v>3313</v>
      </c>
      <c r="H154" s="2823" t="s">
        <v>3283</v>
      </c>
      <c r="I154" s="2823" t="s">
        <v>1262</v>
      </c>
      <c r="J154" s="2823" t="s">
        <v>3371</v>
      </c>
      <c r="K154" s="2800"/>
      <c r="L154" s="2800" t="s">
        <v>3257</v>
      </c>
      <c r="M154" s="3243">
        <v>-200</v>
      </c>
      <c r="N154" s="3244">
        <v>42626</v>
      </c>
      <c r="O154" s="2802"/>
      <c r="P154" s="3244">
        <v>47556</v>
      </c>
      <c r="Q154" s="3245">
        <v>4.9560000000000004</v>
      </c>
      <c r="R154" s="3093">
        <v>-200</v>
      </c>
      <c r="S154" s="3093">
        <v>-200</v>
      </c>
      <c r="T154" s="3093">
        <v>-200</v>
      </c>
      <c r="U154" s="3217">
        <f t="shared" si="82"/>
        <v>-991.2</v>
      </c>
      <c r="V154" s="2824">
        <f t="shared" si="83"/>
        <v>1.4848837209302301E-2</v>
      </c>
      <c r="W154" s="2824">
        <f t="shared" si="84"/>
        <v>2.0783625730994126E-2</v>
      </c>
      <c r="X154" s="3246" t="s">
        <v>3372</v>
      </c>
      <c r="Y154" s="3250">
        <v>4.4554000000000003E-2</v>
      </c>
      <c r="Z154" s="3250">
        <v>2.7699999999999999E-3</v>
      </c>
      <c r="AA154" s="3248">
        <v>4.7324000000000005E-2</v>
      </c>
      <c r="AB154" s="3223">
        <f t="shared" si="85"/>
        <v>-9.4648000000000003</v>
      </c>
      <c r="AC154" s="3223">
        <f t="shared" si="94"/>
        <v>-2.9697674418604603</v>
      </c>
      <c r="AD154" s="2804"/>
      <c r="AE154" s="2804"/>
      <c r="AF154" s="3093">
        <v>0</v>
      </c>
      <c r="AG154" s="3093">
        <v>-200</v>
      </c>
      <c r="AH154" s="3093">
        <v>-21.61</v>
      </c>
      <c r="AI154" s="2805" t="str">
        <f t="shared" si="86"/>
        <v>N</v>
      </c>
      <c r="AJ154" s="2805" t="str">
        <f t="shared" si="87"/>
        <v>N</v>
      </c>
      <c r="AK154" s="2805" t="str">
        <f t="shared" si="88"/>
        <v>N</v>
      </c>
      <c r="AL154" s="2805" t="str">
        <f t="shared" si="89"/>
        <v>N</v>
      </c>
      <c r="AM154" s="2805" t="str">
        <f t="shared" si="90"/>
        <v>N</v>
      </c>
      <c r="AN154" s="2805" t="str">
        <f t="shared" si="91"/>
        <v>N</v>
      </c>
      <c r="AO154" s="2805" t="str">
        <f t="shared" si="92"/>
        <v>N</v>
      </c>
      <c r="AP154" s="2805" t="str">
        <f t="shared" si="93"/>
        <v>N</v>
      </c>
      <c r="AQ154" s="3249" t="s">
        <v>3373</v>
      </c>
      <c r="AR154" s="3094" t="s">
        <v>3399</v>
      </c>
      <c r="AS154" s="32"/>
      <c r="AT154" s="34" t="s">
        <v>3601</v>
      </c>
      <c r="AU154" s="171"/>
      <c r="AV154" s="3161"/>
      <c r="AW154" s="220" t="str">
        <f t="shared" si="81"/>
        <v>Please complete all cells in row</v>
      </c>
      <c r="AX154" s="3161"/>
      <c r="AY154" s="3125"/>
      <c r="AZ154" s="3125"/>
      <c r="BA154" s="3125"/>
      <c r="BB154" s="3125"/>
      <c r="BC154" s="3125"/>
      <c r="BD154" s="3125"/>
      <c r="BE154" s="3125"/>
      <c r="BF154" s="221">
        <f t="shared" si="68"/>
        <v>0</v>
      </c>
      <c r="BG154" s="221">
        <f t="shared" si="69"/>
        <v>1</v>
      </c>
      <c r="BH154" s="221">
        <f t="shared" si="70"/>
        <v>0</v>
      </c>
      <c r="BI154" s="221">
        <f t="shared" si="71"/>
        <v>0</v>
      </c>
      <c r="BJ154" s="221">
        <f t="shared" si="72"/>
        <v>0</v>
      </c>
      <c r="BK154" s="221">
        <f t="shared" si="73"/>
        <v>0</v>
      </c>
      <c r="BL154" s="221">
        <f t="shared" si="74"/>
        <v>0</v>
      </c>
      <c r="BM154" s="207"/>
      <c r="BN154" s="207"/>
      <c r="BO154" s="207"/>
      <c r="BP154" s="207"/>
      <c r="BQ154" s="207"/>
      <c r="BR154" s="207"/>
      <c r="BS154" s="221">
        <f t="shared" si="75"/>
        <v>0</v>
      </c>
      <c r="BT154" s="207"/>
      <c r="BU154" s="207"/>
      <c r="BV154" s="221">
        <f t="shared" si="76"/>
        <v>1</v>
      </c>
      <c r="BW154" s="221">
        <f t="shared" si="77"/>
        <v>1</v>
      </c>
      <c r="BX154" s="221">
        <f t="shared" si="78"/>
        <v>0</v>
      </c>
      <c r="BY154" s="221">
        <f t="shared" si="79"/>
        <v>0</v>
      </c>
      <c r="BZ154" s="221">
        <f xml:space="preserve"> IF( ISNUMBER(#REF! ), 0, 1 )</f>
        <v>1</v>
      </c>
      <c r="CA154" s="221">
        <f t="shared" si="80"/>
        <v>1</v>
      </c>
      <c r="CB154" s="3161"/>
      <c r="CC154" s="3125"/>
      <c r="CD154" s="3125"/>
      <c r="CE154" s="3169"/>
      <c r="CF154" s="3169"/>
      <c r="CG154" s="3169"/>
    </row>
    <row r="155" spans="1:85" s="2268" customFormat="1" ht="15.75" customHeight="1">
      <c r="A155" s="3169"/>
      <c r="B155" s="2799" t="s">
        <v>3602</v>
      </c>
      <c r="C155" s="2800" t="s">
        <v>3408</v>
      </c>
      <c r="D155" s="2822" t="s">
        <v>3377</v>
      </c>
      <c r="E155" s="2823" t="s">
        <v>3253</v>
      </c>
      <c r="F155" s="2800">
        <v>29388</v>
      </c>
      <c r="G155" s="2800" t="s">
        <v>3397</v>
      </c>
      <c r="H155" s="2823" t="s">
        <v>3370</v>
      </c>
      <c r="I155" s="2823" t="s">
        <v>3283</v>
      </c>
      <c r="J155" s="2823" t="s">
        <v>3371</v>
      </c>
      <c r="K155" s="2800"/>
      <c r="L155" s="2800" t="s">
        <v>3257</v>
      </c>
      <c r="M155" s="3243">
        <v>125</v>
      </c>
      <c r="N155" s="3244">
        <v>43721</v>
      </c>
      <c r="O155" s="2802"/>
      <c r="P155" s="3244">
        <v>47556</v>
      </c>
      <c r="Q155" s="3245">
        <v>4.9560000000000004</v>
      </c>
      <c r="R155" s="3093">
        <v>125</v>
      </c>
      <c r="S155" s="3093">
        <v>125</v>
      </c>
      <c r="T155" s="3093">
        <v>125</v>
      </c>
      <c r="U155" s="3217">
        <f t="shared" si="82"/>
        <v>619.5</v>
      </c>
      <c r="V155" s="2824">
        <f t="shared" si="83"/>
        <v>-1.0164728682170665E-2</v>
      </c>
      <c r="W155" s="2824">
        <f t="shared" si="84"/>
        <v>-4.3762183235868113E-3</v>
      </c>
      <c r="X155" s="3246"/>
      <c r="Y155" s="3250"/>
      <c r="Z155" s="3250"/>
      <c r="AA155" s="3248">
        <v>2.1510000000000001E-2</v>
      </c>
      <c r="AB155" s="3223">
        <f t="shared" si="85"/>
        <v>2.6887500000000002</v>
      </c>
      <c r="AC155" s="3223">
        <f t="shared" si="94"/>
        <v>2.6887500000000002</v>
      </c>
      <c r="AD155" s="2804"/>
      <c r="AE155" s="2804"/>
      <c r="AF155" s="3093">
        <v>0</v>
      </c>
      <c r="AG155" s="3093">
        <v>125</v>
      </c>
      <c r="AH155" s="3093">
        <v>-10.427</v>
      </c>
      <c r="AI155" s="2805" t="str">
        <f t="shared" si="86"/>
        <v>N</v>
      </c>
      <c r="AJ155" s="2805" t="str">
        <f t="shared" si="87"/>
        <v>N</v>
      </c>
      <c r="AK155" s="2805" t="str">
        <f t="shared" si="88"/>
        <v>N</v>
      </c>
      <c r="AL155" s="2805" t="str">
        <f t="shared" si="89"/>
        <v>N</v>
      </c>
      <c r="AM155" s="2805" t="str">
        <f t="shared" si="90"/>
        <v>N</v>
      </c>
      <c r="AN155" s="2805" t="str">
        <f t="shared" si="91"/>
        <v>N</v>
      </c>
      <c r="AO155" s="2805" t="str">
        <f t="shared" si="92"/>
        <v>N</v>
      </c>
      <c r="AP155" s="2805" t="str">
        <f t="shared" si="93"/>
        <v>N</v>
      </c>
      <c r="AQ155" s="3249" t="s">
        <v>3373</v>
      </c>
      <c r="AR155" s="3094"/>
      <c r="AS155" s="32"/>
      <c r="AT155" s="34" t="s">
        <v>3603</v>
      </c>
      <c r="AU155" s="171"/>
      <c r="AV155" s="3161"/>
      <c r="AW155" s="220" t="str">
        <f t="shared" si="81"/>
        <v>Please complete all cells in row</v>
      </c>
      <c r="AX155" s="3161"/>
      <c r="AY155" s="3125"/>
      <c r="AZ155" s="3125"/>
      <c r="BA155" s="3125"/>
      <c r="BB155" s="3125"/>
      <c r="BC155" s="3125"/>
      <c r="BD155" s="3125"/>
      <c r="BE155" s="3125"/>
      <c r="BF155" s="221">
        <f t="shared" si="68"/>
        <v>0</v>
      </c>
      <c r="BG155" s="221">
        <f t="shared" si="69"/>
        <v>1</v>
      </c>
      <c r="BH155" s="221">
        <f t="shared" si="70"/>
        <v>0</v>
      </c>
      <c r="BI155" s="221">
        <f t="shared" si="71"/>
        <v>0</v>
      </c>
      <c r="BJ155" s="221">
        <f t="shared" si="72"/>
        <v>0</v>
      </c>
      <c r="BK155" s="221">
        <f t="shared" si="73"/>
        <v>0</v>
      </c>
      <c r="BL155" s="221">
        <f t="shared" si="74"/>
        <v>0</v>
      </c>
      <c r="BM155" s="207"/>
      <c r="BN155" s="207"/>
      <c r="BO155" s="207"/>
      <c r="BP155" s="207"/>
      <c r="BQ155" s="207"/>
      <c r="BR155" s="207"/>
      <c r="BS155" s="221">
        <f t="shared" si="75"/>
        <v>0</v>
      </c>
      <c r="BT155" s="207"/>
      <c r="BU155" s="207"/>
      <c r="BV155" s="221">
        <f t="shared" si="76"/>
        <v>1</v>
      </c>
      <c r="BW155" s="221">
        <f t="shared" si="77"/>
        <v>1</v>
      </c>
      <c r="BX155" s="221">
        <f t="shared" si="78"/>
        <v>0</v>
      </c>
      <c r="BY155" s="221">
        <f t="shared" si="79"/>
        <v>0</v>
      </c>
      <c r="BZ155" s="221">
        <f xml:space="preserve"> IF( ISNUMBER(#REF! ), 0, 1 )</f>
        <v>1</v>
      </c>
      <c r="CA155" s="221">
        <f t="shared" si="80"/>
        <v>1</v>
      </c>
      <c r="CB155" s="3161"/>
      <c r="CC155" s="3125"/>
      <c r="CD155" s="3125"/>
      <c r="CE155" s="3169"/>
      <c r="CF155" s="3169"/>
      <c r="CG155" s="3169"/>
    </row>
    <row r="156" spans="1:85" s="2268" customFormat="1" ht="15.75" customHeight="1">
      <c r="A156" s="3169"/>
      <c r="B156" s="2799" t="s">
        <v>3604</v>
      </c>
      <c r="C156" s="2800" t="s">
        <v>3408</v>
      </c>
      <c r="D156" s="2822" t="s">
        <v>3368</v>
      </c>
      <c r="E156" s="2823" t="s">
        <v>3253</v>
      </c>
      <c r="F156" s="2800">
        <v>29388</v>
      </c>
      <c r="G156" s="2800" t="s">
        <v>3397</v>
      </c>
      <c r="H156" s="2823" t="s">
        <v>3370</v>
      </c>
      <c r="I156" s="2823" t="s">
        <v>3283</v>
      </c>
      <c r="J156" s="2823" t="s">
        <v>3371</v>
      </c>
      <c r="K156" s="2800"/>
      <c r="L156" s="2800" t="s">
        <v>3257</v>
      </c>
      <c r="M156" s="3243">
        <v>-125</v>
      </c>
      <c r="N156" s="3244">
        <v>43721</v>
      </c>
      <c r="O156" s="2802"/>
      <c r="P156" s="3244">
        <v>47556</v>
      </c>
      <c r="Q156" s="3245">
        <v>4.9560000000000004</v>
      </c>
      <c r="R156" s="3093">
        <v>-125</v>
      </c>
      <c r="S156" s="3093">
        <v>-125</v>
      </c>
      <c r="T156" s="3093">
        <v>-125</v>
      </c>
      <c r="U156" s="3217">
        <f t="shared" si="82"/>
        <v>-619.5</v>
      </c>
      <c r="V156" s="2824">
        <f t="shared" si="83"/>
        <v>1.4844961240310095E-2</v>
      </c>
      <c r="W156" s="2824">
        <f t="shared" si="84"/>
        <v>2.0779727095516565E-2</v>
      </c>
      <c r="X156" s="3246" t="s">
        <v>3372</v>
      </c>
      <c r="Y156" s="3250">
        <v>4.4554000000000003E-2</v>
      </c>
      <c r="Z156" s="3250">
        <v>2.7660000000000002E-3</v>
      </c>
      <c r="AA156" s="3248">
        <v>4.7320000000000001E-2</v>
      </c>
      <c r="AB156" s="3223">
        <f t="shared" si="85"/>
        <v>-5.915</v>
      </c>
      <c r="AC156" s="3223">
        <f t="shared" si="94"/>
        <v>-5.915</v>
      </c>
      <c r="AD156" s="2804"/>
      <c r="AE156" s="2804"/>
      <c r="AF156" s="3093">
        <v>0</v>
      </c>
      <c r="AG156" s="3093">
        <v>-125</v>
      </c>
      <c r="AH156" s="3093">
        <v>0</v>
      </c>
      <c r="AI156" s="2805" t="str">
        <f t="shared" si="86"/>
        <v>N</v>
      </c>
      <c r="AJ156" s="2805" t="str">
        <f t="shared" si="87"/>
        <v>N</v>
      </c>
      <c r="AK156" s="2805" t="str">
        <f t="shared" si="88"/>
        <v>N</v>
      </c>
      <c r="AL156" s="2805" t="str">
        <f t="shared" si="89"/>
        <v>N</v>
      </c>
      <c r="AM156" s="2805" t="str">
        <f t="shared" si="90"/>
        <v>N</v>
      </c>
      <c r="AN156" s="2805" t="str">
        <f t="shared" si="91"/>
        <v>N</v>
      </c>
      <c r="AO156" s="2805" t="str">
        <f t="shared" si="92"/>
        <v>N</v>
      </c>
      <c r="AP156" s="2805" t="str">
        <f t="shared" si="93"/>
        <v>N</v>
      </c>
      <c r="AQ156" s="3249" t="s">
        <v>3373</v>
      </c>
      <c r="AR156" s="3094" t="s">
        <v>3399</v>
      </c>
      <c r="AS156" s="32"/>
      <c r="AT156" s="34" t="s">
        <v>3605</v>
      </c>
      <c r="AU156" s="171"/>
      <c r="AV156" s="3161"/>
      <c r="AW156" s="220" t="str">
        <f t="shared" si="81"/>
        <v>Please complete all cells in row</v>
      </c>
      <c r="AX156" s="3161"/>
      <c r="AY156" s="3125"/>
      <c r="AZ156" s="3125"/>
      <c r="BA156" s="3125"/>
      <c r="BB156" s="3125"/>
      <c r="BC156" s="3125"/>
      <c r="BD156" s="3125"/>
      <c r="BE156" s="3125"/>
      <c r="BF156" s="221">
        <f t="shared" si="68"/>
        <v>0</v>
      </c>
      <c r="BG156" s="221">
        <f t="shared" si="69"/>
        <v>1</v>
      </c>
      <c r="BH156" s="221">
        <f t="shared" si="70"/>
        <v>0</v>
      </c>
      <c r="BI156" s="221">
        <f t="shared" si="71"/>
        <v>0</v>
      </c>
      <c r="BJ156" s="221">
        <f t="shared" si="72"/>
        <v>0</v>
      </c>
      <c r="BK156" s="221">
        <f t="shared" si="73"/>
        <v>0</v>
      </c>
      <c r="BL156" s="221">
        <f t="shared" si="74"/>
        <v>0</v>
      </c>
      <c r="BM156" s="207"/>
      <c r="BN156" s="207"/>
      <c r="BO156" s="207"/>
      <c r="BP156" s="207"/>
      <c r="BQ156" s="207"/>
      <c r="BR156" s="207"/>
      <c r="BS156" s="221">
        <f t="shared" si="75"/>
        <v>0</v>
      </c>
      <c r="BT156" s="207"/>
      <c r="BU156" s="207"/>
      <c r="BV156" s="221">
        <f t="shared" si="76"/>
        <v>1</v>
      </c>
      <c r="BW156" s="221">
        <f t="shared" si="77"/>
        <v>1</v>
      </c>
      <c r="BX156" s="221">
        <f t="shared" si="78"/>
        <v>0</v>
      </c>
      <c r="BY156" s="221">
        <f t="shared" si="79"/>
        <v>0</v>
      </c>
      <c r="BZ156" s="221">
        <f xml:space="preserve"> IF( ISNUMBER(#REF! ), 0, 1 )</f>
        <v>1</v>
      </c>
      <c r="CA156" s="221">
        <f t="shared" si="80"/>
        <v>1</v>
      </c>
      <c r="CB156" s="3161"/>
      <c r="CC156" s="3125"/>
      <c r="CD156" s="3125"/>
      <c r="CE156" s="3169"/>
      <c r="CF156" s="3169"/>
      <c r="CG156" s="3169"/>
    </row>
    <row r="157" spans="1:85" s="2268" customFormat="1" ht="15.75" customHeight="1">
      <c r="A157" s="3169"/>
      <c r="B157" s="2799" t="s">
        <v>3606</v>
      </c>
      <c r="C157" s="2800" t="s">
        <v>3408</v>
      </c>
      <c r="D157" s="2822" t="s">
        <v>3377</v>
      </c>
      <c r="E157" s="2823" t="s">
        <v>3253</v>
      </c>
      <c r="F157" s="2800">
        <v>29390</v>
      </c>
      <c r="G157" s="2800" t="s">
        <v>3357</v>
      </c>
      <c r="H157" s="2823" t="s">
        <v>3283</v>
      </c>
      <c r="I157" s="2823" t="s">
        <v>3283</v>
      </c>
      <c r="J157" s="2823" t="s">
        <v>3371</v>
      </c>
      <c r="K157" s="2800"/>
      <c r="L157" s="2800" t="s">
        <v>3257</v>
      </c>
      <c r="M157" s="3243">
        <v>81.98</v>
      </c>
      <c r="N157" s="3244">
        <v>43538</v>
      </c>
      <c r="O157" s="2802"/>
      <c r="P157" s="3244">
        <v>47556</v>
      </c>
      <c r="Q157" s="3245">
        <v>4.9560000000000004</v>
      </c>
      <c r="R157" s="3093">
        <v>81.98</v>
      </c>
      <c r="S157" s="3093">
        <v>81.98</v>
      </c>
      <c r="T157" s="3093">
        <v>81.98</v>
      </c>
      <c r="U157" s="3217">
        <f t="shared" si="82"/>
        <v>406.29288000000003</v>
      </c>
      <c r="V157" s="2824">
        <f t="shared" si="83"/>
        <v>-1.1686046511627857E-2</v>
      </c>
      <c r="W157" s="2824">
        <f t="shared" si="84"/>
        <v>-5.9064327485379708E-3</v>
      </c>
      <c r="X157" s="3246"/>
      <c r="Y157" s="3250"/>
      <c r="Z157" s="3250"/>
      <c r="AA157" s="3248">
        <v>1.9939999999999999E-2</v>
      </c>
      <c r="AB157" s="3223">
        <f t="shared" si="85"/>
        <v>1.6346811999999999</v>
      </c>
      <c r="AC157" s="3223">
        <f t="shared" si="94"/>
        <v>1.6346811999999999</v>
      </c>
      <c r="AD157" s="2804"/>
      <c r="AE157" s="2804"/>
      <c r="AF157" s="3093">
        <v>0</v>
      </c>
      <c r="AG157" s="3093">
        <v>81.98</v>
      </c>
      <c r="AH157" s="3093">
        <v>-7.34</v>
      </c>
      <c r="AI157" s="2805" t="str">
        <f t="shared" si="86"/>
        <v>N</v>
      </c>
      <c r="AJ157" s="2805" t="str">
        <f t="shared" si="87"/>
        <v>N</v>
      </c>
      <c r="AK157" s="2805" t="str">
        <f t="shared" si="88"/>
        <v>N</v>
      </c>
      <c r="AL157" s="2805" t="str">
        <f t="shared" si="89"/>
        <v>N</v>
      </c>
      <c r="AM157" s="2805" t="str">
        <f t="shared" si="90"/>
        <v>N</v>
      </c>
      <c r="AN157" s="2805" t="str">
        <f t="shared" si="91"/>
        <v>N</v>
      </c>
      <c r="AO157" s="2805" t="str">
        <f t="shared" si="92"/>
        <v>N</v>
      </c>
      <c r="AP157" s="2805" t="str">
        <f t="shared" si="93"/>
        <v>N</v>
      </c>
      <c r="AQ157" s="3249" t="s">
        <v>3373</v>
      </c>
      <c r="AR157" s="3094"/>
      <c r="AS157" s="32"/>
      <c r="AT157" s="34" t="s">
        <v>3607</v>
      </c>
      <c r="AU157" s="171"/>
      <c r="AV157" s="3161"/>
      <c r="AW157" s="220" t="str">
        <f t="shared" si="81"/>
        <v>Please complete all cells in row</v>
      </c>
      <c r="AX157" s="3161"/>
      <c r="AY157" s="3125"/>
      <c r="AZ157" s="3125"/>
      <c r="BA157" s="3125"/>
      <c r="BB157" s="3125"/>
      <c r="BC157" s="3125"/>
      <c r="BD157" s="3125"/>
      <c r="BE157" s="3125"/>
      <c r="BF157" s="221">
        <f t="shared" si="68"/>
        <v>0</v>
      </c>
      <c r="BG157" s="221">
        <f t="shared" si="69"/>
        <v>1</v>
      </c>
      <c r="BH157" s="221">
        <f t="shared" si="70"/>
        <v>0</v>
      </c>
      <c r="BI157" s="221">
        <f t="shared" si="71"/>
        <v>0</v>
      </c>
      <c r="BJ157" s="221">
        <f t="shared" si="72"/>
        <v>0</v>
      </c>
      <c r="BK157" s="221">
        <f t="shared" si="73"/>
        <v>0</v>
      </c>
      <c r="BL157" s="221">
        <f t="shared" si="74"/>
        <v>0</v>
      </c>
      <c r="BM157" s="207"/>
      <c r="BN157" s="207"/>
      <c r="BO157" s="207"/>
      <c r="BP157" s="207"/>
      <c r="BQ157" s="207"/>
      <c r="BR157" s="207"/>
      <c r="BS157" s="221">
        <f t="shared" si="75"/>
        <v>0</v>
      </c>
      <c r="BT157" s="207"/>
      <c r="BU157" s="207"/>
      <c r="BV157" s="221">
        <f t="shared" si="76"/>
        <v>1</v>
      </c>
      <c r="BW157" s="221">
        <f t="shared" si="77"/>
        <v>1</v>
      </c>
      <c r="BX157" s="221">
        <f t="shared" si="78"/>
        <v>0</v>
      </c>
      <c r="BY157" s="221">
        <f t="shared" si="79"/>
        <v>0</v>
      </c>
      <c r="BZ157" s="221">
        <f xml:space="preserve"> IF( ISNUMBER(#REF! ), 0, 1 )</f>
        <v>1</v>
      </c>
      <c r="CA157" s="221">
        <f t="shared" si="80"/>
        <v>1</v>
      </c>
      <c r="CB157" s="3161"/>
      <c r="CC157" s="3125"/>
      <c r="CD157" s="3125"/>
      <c r="CE157" s="3169"/>
      <c r="CF157" s="3169"/>
      <c r="CG157" s="3169"/>
    </row>
    <row r="158" spans="1:85" s="2268" customFormat="1" ht="15.75" customHeight="1">
      <c r="A158" s="3169"/>
      <c r="B158" s="2799" t="s">
        <v>3608</v>
      </c>
      <c r="C158" s="2800" t="s">
        <v>3408</v>
      </c>
      <c r="D158" s="2822" t="s">
        <v>3368</v>
      </c>
      <c r="E158" s="2823" t="s">
        <v>3253</v>
      </c>
      <c r="F158" s="2800">
        <v>29390</v>
      </c>
      <c r="G158" s="2800" t="s">
        <v>3357</v>
      </c>
      <c r="H158" s="2823" t="s">
        <v>3283</v>
      </c>
      <c r="I158" s="2823" t="s">
        <v>3283</v>
      </c>
      <c r="J158" s="2823" t="s">
        <v>3371</v>
      </c>
      <c r="K158" s="2800"/>
      <c r="L158" s="2800" t="s">
        <v>3257</v>
      </c>
      <c r="M158" s="3243">
        <v>-81.98</v>
      </c>
      <c r="N158" s="3244">
        <v>43538</v>
      </c>
      <c r="O158" s="2802"/>
      <c r="P158" s="3244">
        <v>47556</v>
      </c>
      <c r="Q158" s="3245">
        <v>4.9560000000000004</v>
      </c>
      <c r="R158" s="3093">
        <v>-81.98</v>
      </c>
      <c r="S158" s="3093">
        <v>-81.98</v>
      </c>
      <c r="T158" s="3093">
        <v>-81.98</v>
      </c>
      <c r="U158" s="3217">
        <f t="shared" si="82"/>
        <v>-406.29288000000003</v>
      </c>
      <c r="V158" s="2824">
        <f t="shared" si="83"/>
        <v>1.4844961240310095E-2</v>
      </c>
      <c r="W158" s="2824">
        <f t="shared" si="84"/>
        <v>2.0779727095516565E-2</v>
      </c>
      <c r="X158" s="3246" t="s">
        <v>3372</v>
      </c>
      <c r="Y158" s="3250">
        <v>4.4554000000000003E-2</v>
      </c>
      <c r="Z158" s="3250">
        <v>2.7660000000000002E-3</v>
      </c>
      <c r="AA158" s="3248">
        <v>4.7320000000000001E-2</v>
      </c>
      <c r="AB158" s="3223">
        <f t="shared" si="85"/>
        <v>-3.8792936000000005</v>
      </c>
      <c r="AC158" s="3223">
        <f t="shared" si="94"/>
        <v>-3.8792936000000005</v>
      </c>
      <c r="AD158" s="2804"/>
      <c r="AE158" s="2804"/>
      <c r="AF158" s="3093">
        <v>0</v>
      </c>
      <c r="AG158" s="3093">
        <v>-81.98</v>
      </c>
      <c r="AH158" s="3093">
        <v>0</v>
      </c>
      <c r="AI158" s="2805" t="str">
        <f t="shared" si="86"/>
        <v>N</v>
      </c>
      <c r="AJ158" s="2805" t="str">
        <f t="shared" si="87"/>
        <v>N</v>
      </c>
      <c r="AK158" s="2805" t="str">
        <f t="shared" si="88"/>
        <v>N</v>
      </c>
      <c r="AL158" s="2805" t="str">
        <f t="shared" si="89"/>
        <v>N</v>
      </c>
      <c r="AM158" s="2805" t="str">
        <f t="shared" si="90"/>
        <v>N</v>
      </c>
      <c r="AN158" s="2805" t="str">
        <f t="shared" si="91"/>
        <v>N</v>
      </c>
      <c r="AO158" s="2805" t="str">
        <f t="shared" si="92"/>
        <v>N</v>
      </c>
      <c r="AP158" s="2805" t="str">
        <f t="shared" si="93"/>
        <v>N</v>
      </c>
      <c r="AQ158" s="3249" t="s">
        <v>3373</v>
      </c>
      <c r="AR158" s="3094" t="s">
        <v>3399</v>
      </c>
      <c r="AS158" s="32"/>
      <c r="AT158" s="34" t="s">
        <v>3609</v>
      </c>
      <c r="AU158" s="171"/>
      <c r="AV158" s="3161"/>
      <c r="AW158" s="220" t="str">
        <f t="shared" si="81"/>
        <v>Please complete all cells in row</v>
      </c>
      <c r="AX158" s="3161"/>
      <c r="AY158" s="3125"/>
      <c r="AZ158" s="3125"/>
      <c r="BA158" s="3125"/>
      <c r="BB158" s="3125"/>
      <c r="BC158" s="3125"/>
      <c r="BD158" s="3125"/>
      <c r="BE158" s="3125"/>
      <c r="BF158" s="221">
        <f t="shared" si="68"/>
        <v>0</v>
      </c>
      <c r="BG158" s="221">
        <f t="shared" si="69"/>
        <v>1</v>
      </c>
      <c r="BH158" s="221">
        <f t="shared" si="70"/>
        <v>0</v>
      </c>
      <c r="BI158" s="221">
        <f t="shared" si="71"/>
        <v>0</v>
      </c>
      <c r="BJ158" s="221">
        <f t="shared" si="72"/>
        <v>0</v>
      </c>
      <c r="BK158" s="221">
        <f t="shared" si="73"/>
        <v>0</v>
      </c>
      <c r="BL158" s="221">
        <f t="shared" si="74"/>
        <v>0</v>
      </c>
      <c r="BM158" s="207"/>
      <c r="BN158" s="207"/>
      <c r="BO158" s="207"/>
      <c r="BP158" s="207"/>
      <c r="BQ158" s="207"/>
      <c r="BR158" s="207"/>
      <c r="BS158" s="221">
        <f t="shared" si="75"/>
        <v>0</v>
      </c>
      <c r="BT158" s="207"/>
      <c r="BU158" s="207"/>
      <c r="BV158" s="221">
        <f t="shared" si="76"/>
        <v>1</v>
      </c>
      <c r="BW158" s="221">
        <f t="shared" si="77"/>
        <v>1</v>
      </c>
      <c r="BX158" s="221">
        <f t="shared" si="78"/>
        <v>0</v>
      </c>
      <c r="BY158" s="221">
        <f t="shared" si="79"/>
        <v>0</v>
      </c>
      <c r="BZ158" s="221">
        <f xml:space="preserve"> IF( ISNUMBER(#REF! ), 0, 1 )</f>
        <v>1</v>
      </c>
      <c r="CA158" s="221">
        <f t="shared" si="80"/>
        <v>1</v>
      </c>
      <c r="CB158" s="3161"/>
      <c r="CC158" s="3125"/>
      <c r="CD158" s="3125"/>
      <c r="CE158" s="3169"/>
      <c r="CF158" s="3169"/>
      <c r="CG158" s="3169"/>
    </row>
    <row r="159" spans="1:85" s="2268" customFormat="1" ht="15.75" customHeight="1">
      <c r="A159" s="3169"/>
      <c r="B159" s="2799" t="s">
        <v>3610</v>
      </c>
      <c r="C159" s="2800" t="s">
        <v>3408</v>
      </c>
      <c r="D159" s="2822" t="s">
        <v>3377</v>
      </c>
      <c r="E159" s="2823" t="s">
        <v>3253</v>
      </c>
      <c r="F159" s="2800">
        <v>29390</v>
      </c>
      <c r="G159" s="2800" t="s">
        <v>3360</v>
      </c>
      <c r="H159" s="2823" t="s">
        <v>3283</v>
      </c>
      <c r="I159" s="2823" t="s">
        <v>3283</v>
      </c>
      <c r="J159" s="2823" t="s">
        <v>3371</v>
      </c>
      <c r="K159" s="2800"/>
      <c r="L159" s="2800" t="s">
        <v>3257</v>
      </c>
      <c r="M159" s="3243">
        <v>68.02</v>
      </c>
      <c r="N159" s="3244">
        <v>43538</v>
      </c>
      <c r="O159" s="2802"/>
      <c r="P159" s="3244">
        <v>47556</v>
      </c>
      <c r="Q159" s="3245">
        <v>4.9560000000000004</v>
      </c>
      <c r="R159" s="3093">
        <v>68.02</v>
      </c>
      <c r="S159" s="3093">
        <v>68.02</v>
      </c>
      <c r="T159" s="3093">
        <v>68.02</v>
      </c>
      <c r="U159" s="3217">
        <f t="shared" si="82"/>
        <v>337.10712000000001</v>
      </c>
      <c r="V159" s="2824">
        <f t="shared" si="83"/>
        <v>-1.1686046511627857E-2</v>
      </c>
      <c r="W159" s="2824">
        <f t="shared" si="84"/>
        <v>-5.9064327485379708E-3</v>
      </c>
      <c r="X159" s="3246"/>
      <c r="Y159" s="3250"/>
      <c r="Z159" s="3250"/>
      <c r="AA159" s="3248">
        <v>1.9939999999999999E-2</v>
      </c>
      <c r="AB159" s="3223">
        <f t="shared" si="85"/>
        <v>1.3563187999999999</v>
      </c>
      <c r="AC159" s="3223">
        <f t="shared" si="94"/>
        <v>1.3563187999999999</v>
      </c>
      <c r="AD159" s="2804"/>
      <c r="AE159" s="2804"/>
      <c r="AF159" s="3093">
        <v>0</v>
      </c>
      <c r="AG159" s="3093">
        <v>68.02</v>
      </c>
      <c r="AH159" s="3093">
        <v>-6.09</v>
      </c>
      <c r="AI159" s="2805" t="str">
        <f t="shared" si="86"/>
        <v>N</v>
      </c>
      <c r="AJ159" s="2805" t="str">
        <f t="shared" si="87"/>
        <v>N</v>
      </c>
      <c r="AK159" s="2805" t="str">
        <f t="shared" si="88"/>
        <v>N</v>
      </c>
      <c r="AL159" s="2805" t="str">
        <f t="shared" si="89"/>
        <v>N</v>
      </c>
      <c r="AM159" s="2805" t="str">
        <f t="shared" si="90"/>
        <v>N</v>
      </c>
      <c r="AN159" s="2805" t="str">
        <f t="shared" si="91"/>
        <v>N</v>
      </c>
      <c r="AO159" s="2805" t="str">
        <f t="shared" si="92"/>
        <v>N</v>
      </c>
      <c r="AP159" s="2805" t="str">
        <f t="shared" si="93"/>
        <v>N</v>
      </c>
      <c r="AQ159" s="3249" t="s">
        <v>3373</v>
      </c>
      <c r="AR159" s="3094"/>
      <c r="AS159" s="32"/>
      <c r="AT159" s="34" t="s">
        <v>3611</v>
      </c>
      <c r="AU159" s="171"/>
      <c r="AV159" s="3161"/>
      <c r="AW159" s="220" t="str">
        <f t="shared" si="81"/>
        <v>Please complete all cells in row</v>
      </c>
      <c r="AX159" s="3161"/>
      <c r="AY159" s="3125"/>
      <c r="AZ159" s="3125"/>
      <c r="BA159" s="3125"/>
      <c r="BB159" s="3125"/>
      <c r="BC159" s="3125"/>
      <c r="BD159" s="3125"/>
      <c r="BE159" s="3125"/>
      <c r="BF159" s="221">
        <f t="shared" si="68"/>
        <v>0</v>
      </c>
      <c r="BG159" s="221">
        <f t="shared" si="69"/>
        <v>1</v>
      </c>
      <c r="BH159" s="221">
        <f t="shared" si="70"/>
        <v>0</v>
      </c>
      <c r="BI159" s="221">
        <f t="shared" si="71"/>
        <v>0</v>
      </c>
      <c r="BJ159" s="221">
        <f t="shared" si="72"/>
        <v>0</v>
      </c>
      <c r="BK159" s="221">
        <f t="shared" si="73"/>
        <v>0</v>
      </c>
      <c r="BL159" s="221">
        <f t="shared" si="74"/>
        <v>0</v>
      </c>
      <c r="BM159" s="207"/>
      <c r="BN159" s="207"/>
      <c r="BO159" s="207"/>
      <c r="BP159" s="207"/>
      <c r="BQ159" s="207"/>
      <c r="BR159" s="207"/>
      <c r="BS159" s="221">
        <f t="shared" si="75"/>
        <v>0</v>
      </c>
      <c r="BT159" s="207"/>
      <c r="BU159" s="207"/>
      <c r="BV159" s="221">
        <f t="shared" si="76"/>
        <v>1</v>
      </c>
      <c r="BW159" s="221">
        <f t="shared" si="77"/>
        <v>1</v>
      </c>
      <c r="BX159" s="221">
        <f t="shared" si="78"/>
        <v>0</v>
      </c>
      <c r="BY159" s="221">
        <f t="shared" si="79"/>
        <v>0</v>
      </c>
      <c r="BZ159" s="221">
        <f xml:space="preserve"> IF( ISNUMBER(#REF! ), 0, 1 )</f>
        <v>1</v>
      </c>
      <c r="CA159" s="221">
        <f t="shared" si="80"/>
        <v>1</v>
      </c>
      <c r="CB159" s="3161"/>
      <c r="CC159" s="3125"/>
      <c r="CD159" s="3125"/>
      <c r="CE159" s="3169"/>
      <c r="CF159" s="3169"/>
      <c r="CG159" s="3169"/>
    </row>
    <row r="160" spans="1:85" s="2268" customFormat="1" ht="15.75" customHeight="1">
      <c r="A160" s="3169"/>
      <c r="B160" s="2799" t="s">
        <v>3612</v>
      </c>
      <c r="C160" s="2800" t="s">
        <v>3408</v>
      </c>
      <c r="D160" s="2822" t="s">
        <v>3368</v>
      </c>
      <c r="E160" s="2823" t="s">
        <v>3253</v>
      </c>
      <c r="F160" s="2800">
        <v>29390</v>
      </c>
      <c r="G160" s="2800" t="s">
        <v>3360</v>
      </c>
      <c r="H160" s="2823" t="s">
        <v>3283</v>
      </c>
      <c r="I160" s="2823" t="s">
        <v>3283</v>
      </c>
      <c r="J160" s="2823" t="s">
        <v>3371</v>
      </c>
      <c r="K160" s="2800"/>
      <c r="L160" s="2800" t="s">
        <v>3257</v>
      </c>
      <c r="M160" s="3243">
        <v>-68.02</v>
      </c>
      <c r="N160" s="3244">
        <v>43538</v>
      </c>
      <c r="O160" s="2802"/>
      <c r="P160" s="3244">
        <v>47556</v>
      </c>
      <c r="Q160" s="3245">
        <v>4.9560000000000004</v>
      </c>
      <c r="R160" s="3093">
        <v>-68.02</v>
      </c>
      <c r="S160" s="3093">
        <v>-68.02</v>
      </c>
      <c r="T160" s="3093">
        <v>-68.02</v>
      </c>
      <c r="U160" s="3217">
        <f t="shared" si="82"/>
        <v>-337.10712000000001</v>
      </c>
      <c r="V160" s="2824">
        <f t="shared" si="83"/>
        <v>1.4844961240310095E-2</v>
      </c>
      <c r="W160" s="2824">
        <f t="shared" si="84"/>
        <v>2.0779727095516565E-2</v>
      </c>
      <c r="X160" s="3246" t="s">
        <v>3372</v>
      </c>
      <c r="Y160" s="3250">
        <v>4.4554000000000003E-2</v>
      </c>
      <c r="Z160" s="3250">
        <v>2.7660000000000002E-3</v>
      </c>
      <c r="AA160" s="3248">
        <v>4.7320000000000001E-2</v>
      </c>
      <c r="AB160" s="3223">
        <f t="shared" si="85"/>
        <v>-3.2187063999999999</v>
      </c>
      <c r="AC160" s="3223">
        <f t="shared" si="94"/>
        <v>-3.2187063999999999</v>
      </c>
      <c r="AD160" s="2804"/>
      <c r="AE160" s="2804"/>
      <c r="AF160" s="3093">
        <v>0</v>
      </c>
      <c r="AG160" s="3093">
        <v>-68.02</v>
      </c>
      <c r="AH160" s="3093">
        <v>0</v>
      </c>
      <c r="AI160" s="2805" t="str">
        <f t="shared" si="86"/>
        <v>N</v>
      </c>
      <c r="AJ160" s="2805" t="str">
        <f t="shared" si="87"/>
        <v>N</v>
      </c>
      <c r="AK160" s="2805" t="str">
        <f t="shared" si="88"/>
        <v>N</v>
      </c>
      <c r="AL160" s="2805" t="str">
        <f t="shared" si="89"/>
        <v>N</v>
      </c>
      <c r="AM160" s="2805" t="str">
        <f t="shared" si="90"/>
        <v>N</v>
      </c>
      <c r="AN160" s="2805" t="str">
        <f t="shared" si="91"/>
        <v>N</v>
      </c>
      <c r="AO160" s="2805" t="str">
        <f t="shared" si="92"/>
        <v>N</v>
      </c>
      <c r="AP160" s="2805" t="str">
        <f t="shared" si="93"/>
        <v>N</v>
      </c>
      <c r="AQ160" s="3249" t="s">
        <v>3373</v>
      </c>
      <c r="AR160" s="3094" t="s">
        <v>3399</v>
      </c>
      <c r="AS160" s="32"/>
      <c r="AT160" s="34" t="s">
        <v>3613</v>
      </c>
      <c r="AU160" s="171"/>
      <c r="AV160" s="3161"/>
      <c r="AW160" s="220" t="str">
        <f t="shared" si="81"/>
        <v>Please complete all cells in row</v>
      </c>
      <c r="AX160" s="3161"/>
      <c r="AY160" s="3125"/>
      <c r="AZ160" s="3125"/>
      <c r="BA160" s="3125"/>
      <c r="BB160" s="3125"/>
      <c r="BC160" s="3125"/>
      <c r="BD160" s="3125"/>
      <c r="BE160" s="3125"/>
      <c r="BF160" s="221">
        <f t="shared" si="68"/>
        <v>0</v>
      </c>
      <c r="BG160" s="221">
        <f t="shared" si="69"/>
        <v>1</v>
      </c>
      <c r="BH160" s="221">
        <f t="shared" si="70"/>
        <v>0</v>
      </c>
      <c r="BI160" s="221">
        <f t="shared" si="71"/>
        <v>0</v>
      </c>
      <c r="BJ160" s="221">
        <f t="shared" si="72"/>
        <v>0</v>
      </c>
      <c r="BK160" s="221">
        <f t="shared" si="73"/>
        <v>0</v>
      </c>
      <c r="BL160" s="221">
        <f t="shared" si="74"/>
        <v>0</v>
      </c>
      <c r="BM160" s="207"/>
      <c r="BN160" s="207"/>
      <c r="BO160" s="207"/>
      <c r="BP160" s="207"/>
      <c r="BQ160" s="207"/>
      <c r="BR160" s="207"/>
      <c r="BS160" s="221">
        <f t="shared" si="75"/>
        <v>0</v>
      </c>
      <c r="BT160" s="207"/>
      <c r="BU160" s="207"/>
      <c r="BV160" s="221">
        <f t="shared" si="76"/>
        <v>1</v>
      </c>
      <c r="BW160" s="221">
        <f t="shared" si="77"/>
        <v>1</v>
      </c>
      <c r="BX160" s="221">
        <f t="shared" si="78"/>
        <v>0</v>
      </c>
      <c r="BY160" s="221">
        <f t="shared" si="79"/>
        <v>0</v>
      </c>
      <c r="BZ160" s="221">
        <f xml:space="preserve"> IF( ISNUMBER(#REF! ), 0, 1 )</f>
        <v>1</v>
      </c>
      <c r="CA160" s="221">
        <f t="shared" si="80"/>
        <v>1</v>
      </c>
      <c r="CB160" s="3161"/>
      <c r="CC160" s="3125"/>
      <c r="CD160" s="3125"/>
      <c r="CE160" s="3169"/>
      <c r="CF160" s="3169"/>
      <c r="CG160" s="3169"/>
    </row>
    <row r="161" spans="1:85" s="2268" customFormat="1" ht="15.75" customHeight="1">
      <c r="A161" s="3169"/>
      <c r="B161" s="2799" t="s">
        <v>3614</v>
      </c>
      <c r="C161" s="2800" t="s">
        <v>3408</v>
      </c>
      <c r="D161" s="2822" t="s">
        <v>3377</v>
      </c>
      <c r="E161" s="2823" t="s">
        <v>3253</v>
      </c>
      <c r="F161" s="2800">
        <v>29382</v>
      </c>
      <c r="G161" s="2800" t="s">
        <v>3360</v>
      </c>
      <c r="H161" s="2823" t="s">
        <v>3283</v>
      </c>
      <c r="I161" s="2823" t="s">
        <v>3283</v>
      </c>
      <c r="J161" s="2823" t="s">
        <v>3371</v>
      </c>
      <c r="K161" s="2800"/>
      <c r="L161" s="2800" t="s">
        <v>3257</v>
      </c>
      <c r="M161" s="3243">
        <v>33.295000000000002</v>
      </c>
      <c r="N161" s="3244">
        <v>43538</v>
      </c>
      <c r="O161" s="2802"/>
      <c r="P161" s="3244">
        <v>47556</v>
      </c>
      <c r="Q161" s="3245">
        <v>4.9560000000000004</v>
      </c>
      <c r="R161" s="3093">
        <v>33.295000000000002</v>
      </c>
      <c r="S161" s="3093">
        <v>33.295000000000002</v>
      </c>
      <c r="T161" s="3093">
        <v>33.295000000000002</v>
      </c>
      <c r="U161" s="3217">
        <f t="shared" si="82"/>
        <v>165.01002000000003</v>
      </c>
      <c r="V161" s="2824">
        <f t="shared" si="83"/>
        <v>-1.1216085271317899E-2</v>
      </c>
      <c r="W161" s="2824">
        <f t="shared" si="84"/>
        <v>-5.4337231968811794E-3</v>
      </c>
      <c r="X161" s="3246"/>
      <c r="Y161" s="3250"/>
      <c r="Z161" s="3250"/>
      <c r="AA161" s="3248">
        <v>2.0424999999999999E-2</v>
      </c>
      <c r="AB161" s="3223">
        <f t="shared" si="85"/>
        <v>0.68005037499999998</v>
      </c>
      <c r="AC161" s="3223">
        <f t="shared" si="94"/>
        <v>0.68005037499999998</v>
      </c>
      <c r="AD161" s="2804"/>
      <c r="AE161" s="2804"/>
      <c r="AF161" s="3093">
        <v>0</v>
      </c>
      <c r="AG161" s="3093">
        <v>33.295000000000002</v>
      </c>
      <c r="AH161" s="3093">
        <v>-2.9039999999999999</v>
      </c>
      <c r="AI161" s="2805" t="str">
        <f t="shared" si="86"/>
        <v>N</v>
      </c>
      <c r="AJ161" s="2805" t="str">
        <f t="shared" si="87"/>
        <v>N</v>
      </c>
      <c r="AK161" s="2805" t="str">
        <f t="shared" si="88"/>
        <v>N</v>
      </c>
      <c r="AL161" s="2805" t="str">
        <f t="shared" si="89"/>
        <v>N</v>
      </c>
      <c r="AM161" s="2805" t="str">
        <f t="shared" si="90"/>
        <v>N</v>
      </c>
      <c r="AN161" s="2805" t="str">
        <f t="shared" si="91"/>
        <v>N</v>
      </c>
      <c r="AO161" s="2805" t="str">
        <f t="shared" si="92"/>
        <v>N</v>
      </c>
      <c r="AP161" s="2805" t="str">
        <f t="shared" si="93"/>
        <v>N</v>
      </c>
      <c r="AQ161" s="3249" t="s">
        <v>3373</v>
      </c>
      <c r="AR161" s="3094"/>
      <c r="AS161" s="32"/>
      <c r="AT161" s="34" t="s">
        <v>3615</v>
      </c>
      <c r="AU161" s="171"/>
      <c r="AV161" s="3161"/>
      <c r="AW161" s="220" t="str">
        <f t="shared" si="81"/>
        <v>Please complete all cells in row</v>
      </c>
      <c r="AX161" s="3161"/>
      <c r="AY161" s="3125"/>
      <c r="AZ161" s="3125"/>
      <c r="BA161" s="3125"/>
      <c r="BB161" s="3125"/>
      <c r="BC161" s="3125"/>
      <c r="BD161" s="3125"/>
      <c r="BE161" s="3125"/>
      <c r="BF161" s="221">
        <f t="shared" si="68"/>
        <v>0</v>
      </c>
      <c r="BG161" s="221">
        <f t="shared" si="69"/>
        <v>1</v>
      </c>
      <c r="BH161" s="221">
        <f t="shared" si="70"/>
        <v>0</v>
      </c>
      <c r="BI161" s="221">
        <f t="shared" si="71"/>
        <v>0</v>
      </c>
      <c r="BJ161" s="221">
        <f t="shared" si="72"/>
        <v>0</v>
      </c>
      <c r="BK161" s="221">
        <f t="shared" si="73"/>
        <v>0</v>
      </c>
      <c r="BL161" s="221">
        <f t="shared" si="74"/>
        <v>0</v>
      </c>
      <c r="BM161" s="207"/>
      <c r="BN161" s="207"/>
      <c r="BO161" s="207"/>
      <c r="BP161" s="207"/>
      <c r="BQ161" s="207"/>
      <c r="BR161" s="207"/>
      <c r="BS161" s="221">
        <f t="shared" si="75"/>
        <v>0</v>
      </c>
      <c r="BT161" s="207"/>
      <c r="BU161" s="207"/>
      <c r="BV161" s="221">
        <f t="shared" si="76"/>
        <v>1</v>
      </c>
      <c r="BW161" s="221">
        <f t="shared" si="77"/>
        <v>1</v>
      </c>
      <c r="BX161" s="221">
        <f t="shared" si="78"/>
        <v>0</v>
      </c>
      <c r="BY161" s="221">
        <f t="shared" si="79"/>
        <v>0</v>
      </c>
      <c r="BZ161" s="221">
        <f xml:space="preserve"> IF( ISNUMBER(#REF! ), 0, 1 )</f>
        <v>1</v>
      </c>
      <c r="CA161" s="221">
        <f t="shared" si="80"/>
        <v>1</v>
      </c>
      <c r="CB161" s="3161"/>
      <c r="CC161" s="3125"/>
      <c r="CD161" s="3125"/>
      <c r="CE161" s="3169"/>
      <c r="CF161" s="3169"/>
      <c r="CG161" s="3169"/>
    </row>
    <row r="162" spans="1:85" s="2268" customFormat="1" ht="15.75" customHeight="1">
      <c r="A162" s="3169"/>
      <c r="B162" s="2799" t="s">
        <v>3616</v>
      </c>
      <c r="C162" s="2800" t="s">
        <v>3408</v>
      </c>
      <c r="D162" s="2822" t="s">
        <v>3368</v>
      </c>
      <c r="E162" s="2823" t="s">
        <v>3253</v>
      </c>
      <c r="F162" s="2800">
        <v>29382</v>
      </c>
      <c r="G162" s="2800" t="s">
        <v>3360</v>
      </c>
      <c r="H162" s="2823" t="s">
        <v>3283</v>
      </c>
      <c r="I162" s="2823" t="s">
        <v>3283</v>
      </c>
      <c r="J162" s="2823" t="s">
        <v>3371</v>
      </c>
      <c r="K162" s="2800"/>
      <c r="L162" s="2800" t="s">
        <v>3257</v>
      </c>
      <c r="M162" s="3243">
        <v>-33.295000000000002</v>
      </c>
      <c r="N162" s="3244">
        <v>43538</v>
      </c>
      <c r="O162" s="2802"/>
      <c r="P162" s="3244">
        <v>47556</v>
      </c>
      <c r="Q162" s="3245">
        <v>4.9560000000000004</v>
      </c>
      <c r="R162" s="3093">
        <v>-33.295000000000002</v>
      </c>
      <c r="S162" s="3093">
        <v>-33.295000000000002</v>
      </c>
      <c r="T162" s="3093">
        <v>-33.295000000000002</v>
      </c>
      <c r="U162" s="3217">
        <f t="shared" si="82"/>
        <v>-165.01002000000003</v>
      </c>
      <c r="V162" s="2824">
        <f t="shared" si="83"/>
        <v>1.4844961240310095E-2</v>
      </c>
      <c r="W162" s="2824">
        <f t="shared" si="84"/>
        <v>2.0779727095516565E-2</v>
      </c>
      <c r="X162" s="3246" t="s">
        <v>3372</v>
      </c>
      <c r="Y162" s="3250">
        <v>4.4554000000000003E-2</v>
      </c>
      <c r="Z162" s="3250">
        <v>2.7660000000000002E-3</v>
      </c>
      <c r="AA162" s="3248">
        <v>4.7320000000000001E-2</v>
      </c>
      <c r="AB162" s="3223">
        <f t="shared" si="85"/>
        <v>-1.5755194000000001</v>
      </c>
      <c r="AC162" s="3223">
        <f t="shared" si="94"/>
        <v>-1.5755194000000001</v>
      </c>
      <c r="AD162" s="2804"/>
      <c r="AE162" s="2804"/>
      <c r="AF162" s="3093">
        <v>0</v>
      </c>
      <c r="AG162" s="3093">
        <v>-33.295000000000002</v>
      </c>
      <c r="AH162" s="3093">
        <v>0</v>
      </c>
      <c r="AI162" s="2805" t="str">
        <f t="shared" si="86"/>
        <v>N</v>
      </c>
      <c r="AJ162" s="2805" t="str">
        <f t="shared" si="87"/>
        <v>N</v>
      </c>
      <c r="AK162" s="2805" t="str">
        <f t="shared" si="88"/>
        <v>N</v>
      </c>
      <c r="AL162" s="2805" t="str">
        <f t="shared" si="89"/>
        <v>N</v>
      </c>
      <c r="AM162" s="2805" t="str">
        <f t="shared" si="90"/>
        <v>N</v>
      </c>
      <c r="AN162" s="2805" t="str">
        <f t="shared" si="91"/>
        <v>N</v>
      </c>
      <c r="AO162" s="2805" t="str">
        <f t="shared" si="92"/>
        <v>N</v>
      </c>
      <c r="AP162" s="2805" t="str">
        <f t="shared" si="93"/>
        <v>N</v>
      </c>
      <c r="AQ162" s="3249" t="s">
        <v>3373</v>
      </c>
      <c r="AR162" s="3094" t="s">
        <v>3399</v>
      </c>
      <c r="AS162" s="32"/>
      <c r="AT162" s="34" t="s">
        <v>3617</v>
      </c>
      <c r="AU162" s="171"/>
      <c r="AV162" s="3161"/>
      <c r="AW162" s="220" t="str">
        <f t="shared" si="81"/>
        <v>Please complete all cells in row</v>
      </c>
      <c r="AX162" s="3161"/>
      <c r="AY162" s="3125"/>
      <c r="AZ162" s="3125"/>
      <c r="BA162" s="3125"/>
      <c r="BB162" s="3125"/>
      <c r="BC162" s="3125"/>
      <c r="BD162" s="3125"/>
      <c r="BE162" s="3125"/>
      <c r="BF162" s="221">
        <f t="shared" ref="BF162:BF175" si="95" xml:space="preserve"> IF( ISNUMBER(N162 ), 0, 1 )</f>
        <v>0</v>
      </c>
      <c r="BG162" s="221">
        <f t="shared" ref="BG162:BG223" si="96" xml:space="preserve"> IF( ISNUMBER(O162 ), 0, 1 )</f>
        <v>1</v>
      </c>
      <c r="BH162" s="221">
        <f t="shared" ref="BH162:BH223" si="97" xml:space="preserve"> IF( ISNUMBER(P162 ), 0, 1 )</f>
        <v>0</v>
      </c>
      <c r="BI162" s="221">
        <f t="shared" ref="BI162:BI223" si="98" xml:space="preserve"> IF( ISNUMBER(Q162 ), 0, 1 )</f>
        <v>0</v>
      </c>
      <c r="BJ162" s="221">
        <f t="shared" ref="BJ162:BJ223" si="99" xml:space="preserve"> IF( ISNUMBER(R162 ), 0, 1 )</f>
        <v>0</v>
      </c>
      <c r="BK162" s="221">
        <f t="shared" ref="BK162:BK223" si="100" xml:space="preserve"> IF( ISNUMBER(S162 ), 0, 1 )</f>
        <v>0</v>
      </c>
      <c r="BL162" s="221">
        <f t="shared" ref="BL162:BL223" si="101" xml:space="preserve"> IF( ISNUMBER(T162 ), 0, 1 )</f>
        <v>0</v>
      </c>
      <c r="BM162" s="207"/>
      <c r="BN162" s="207"/>
      <c r="BO162" s="207"/>
      <c r="BP162" s="207"/>
      <c r="BQ162" s="207"/>
      <c r="BR162" s="207"/>
      <c r="BS162" s="221">
        <f t="shared" ref="BS162:BS223" si="102" xml:space="preserve"> IF( ISNUMBER(AA162 ), 0, 1 )</f>
        <v>0</v>
      </c>
      <c r="BT162" s="207"/>
      <c r="BU162" s="207"/>
      <c r="BV162" s="221">
        <f t="shared" ref="BV162:BV223" si="103" xml:space="preserve"> IF( ISNUMBER(AD162 ), 0, 1 )</f>
        <v>1</v>
      </c>
      <c r="BW162" s="221">
        <f t="shared" ref="BW162:BW223" si="104" xml:space="preserve"> IF( ISNUMBER(AE162 ), 0, 1 )</f>
        <v>1</v>
      </c>
      <c r="BX162" s="221">
        <f t="shared" ref="BX162:BX223" si="105" xml:space="preserve"> IF( ISNUMBER(AF162 ), 0, 1 )</f>
        <v>0</v>
      </c>
      <c r="BY162" s="221">
        <f t="shared" ref="BY162:BY223" si="106" xml:space="preserve"> IF( ISNUMBER(AG162 ), 0, 1 )</f>
        <v>0</v>
      </c>
      <c r="BZ162" s="221">
        <f xml:space="preserve"> IF( ISNUMBER(#REF! ), 0, 1 )</f>
        <v>1</v>
      </c>
      <c r="CA162" s="221">
        <f t="shared" ref="CA162:CA223" si="107" xml:space="preserve"> IF( ISNUMBER(AR162 ), 0, 1 )</f>
        <v>1</v>
      </c>
      <c r="CB162" s="3161"/>
      <c r="CC162" s="3125"/>
      <c r="CD162" s="3125"/>
      <c r="CE162" s="3169"/>
      <c r="CF162" s="3169"/>
      <c r="CG162" s="3169"/>
    </row>
    <row r="163" spans="1:85" s="2268" customFormat="1" ht="15.75" customHeight="1">
      <c r="A163" s="3169"/>
      <c r="B163" s="2799" t="s">
        <v>3618</v>
      </c>
      <c r="C163" s="2800" t="s">
        <v>3408</v>
      </c>
      <c r="D163" s="2822" t="s">
        <v>3377</v>
      </c>
      <c r="E163" s="2823" t="s">
        <v>3253</v>
      </c>
      <c r="F163" s="2800">
        <v>29382</v>
      </c>
      <c r="G163" s="2800" t="s">
        <v>3363</v>
      </c>
      <c r="H163" s="2823" t="s">
        <v>3283</v>
      </c>
      <c r="I163" s="2823" t="s">
        <v>3283</v>
      </c>
      <c r="J163" s="2823" t="s">
        <v>3371</v>
      </c>
      <c r="K163" s="2800"/>
      <c r="L163" s="2800" t="s">
        <v>3257</v>
      </c>
      <c r="M163" s="3243">
        <v>44.052999999999997</v>
      </c>
      <c r="N163" s="3244">
        <v>43538</v>
      </c>
      <c r="O163" s="2802"/>
      <c r="P163" s="3244">
        <v>47556</v>
      </c>
      <c r="Q163" s="3245">
        <v>4.9560000000000004</v>
      </c>
      <c r="R163" s="3093">
        <v>44.052999999999997</v>
      </c>
      <c r="S163" s="3093">
        <v>44.052999999999997</v>
      </c>
      <c r="T163" s="3093">
        <v>44.052999999999997</v>
      </c>
      <c r="U163" s="3217">
        <f t="shared" si="82"/>
        <v>218.32666800000001</v>
      </c>
      <c r="V163" s="2824">
        <f t="shared" si="83"/>
        <v>-1.1216085271317899E-2</v>
      </c>
      <c r="W163" s="2824">
        <f t="shared" si="84"/>
        <v>-5.4337231968811794E-3</v>
      </c>
      <c r="X163" s="3246"/>
      <c r="Y163" s="3250"/>
      <c r="Z163" s="3250"/>
      <c r="AA163" s="3248">
        <v>2.0424999999999999E-2</v>
      </c>
      <c r="AB163" s="3223">
        <f t="shared" si="85"/>
        <v>0.89978252499999989</v>
      </c>
      <c r="AC163" s="3223">
        <f t="shared" si="94"/>
        <v>0.89978252499999989</v>
      </c>
      <c r="AD163" s="2804"/>
      <c r="AE163" s="2804"/>
      <c r="AF163" s="3093">
        <v>0</v>
      </c>
      <c r="AG163" s="3093">
        <v>44.052999999999997</v>
      </c>
      <c r="AH163" s="3093">
        <v>-3.8420000000000001</v>
      </c>
      <c r="AI163" s="2805" t="str">
        <f t="shared" si="86"/>
        <v>N</v>
      </c>
      <c r="AJ163" s="2805" t="str">
        <f t="shared" si="87"/>
        <v>N</v>
      </c>
      <c r="AK163" s="2805" t="str">
        <f t="shared" si="88"/>
        <v>N</v>
      </c>
      <c r="AL163" s="2805" t="str">
        <f t="shared" si="89"/>
        <v>N</v>
      </c>
      <c r="AM163" s="2805" t="str">
        <f t="shared" si="90"/>
        <v>N</v>
      </c>
      <c r="AN163" s="2805" t="str">
        <f t="shared" si="91"/>
        <v>N</v>
      </c>
      <c r="AO163" s="2805" t="str">
        <f t="shared" si="92"/>
        <v>N</v>
      </c>
      <c r="AP163" s="2805" t="str">
        <f t="shared" si="93"/>
        <v>N</v>
      </c>
      <c r="AQ163" s="3249" t="s">
        <v>3373</v>
      </c>
      <c r="AR163" s="3094"/>
      <c r="AS163" s="32"/>
      <c r="AT163" s="34" t="s">
        <v>3619</v>
      </c>
      <c r="AU163" s="171"/>
      <c r="AV163" s="3161"/>
      <c r="AW163" s="220" t="str">
        <f t="shared" ref="AW163:AW175" si="108">IF( SUM( AY163:CA163 ) = 0, 0, $AY$5 )</f>
        <v>Please complete all cells in row</v>
      </c>
      <c r="AX163" s="3161"/>
      <c r="AY163" s="3125"/>
      <c r="AZ163" s="3125"/>
      <c r="BA163" s="3125"/>
      <c r="BB163" s="3125"/>
      <c r="BC163" s="3125"/>
      <c r="BD163" s="3125"/>
      <c r="BE163" s="3125"/>
      <c r="BF163" s="221">
        <f t="shared" si="95"/>
        <v>0</v>
      </c>
      <c r="BG163" s="221">
        <f t="shared" si="96"/>
        <v>1</v>
      </c>
      <c r="BH163" s="221">
        <f t="shared" si="97"/>
        <v>0</v>
      </c>
      <c r="BI163" s="221">
        <f t="shared" si="98"/>
        <v>0</v>
      </c>
      <c r="BJ163" s="221">
        <f t="shared" si="99"/>
        <v>0</v>
      </c>
      <c r="BK163" s="221">
        <f t="shared" si="100"/>
        <v>0</v>
      </c>
      <c r="BL163" s="221">
        <f t="shared" si="101"/>
        <v>0</v>
      </c>
      <c r="BM163" s="207"/>
      <c r="BN163" s="207"/>
      <c r="BO163" s="207"/>
      <c r="BP163" s="207"/>
      <c r="BQ163" s="207"/>
      <c r="BR163" s="207"/>
      <c r="BS163" s="221">
        <f t="shared" si="102"/>
        <v>0</v>
      </c>
      <c r="BT163" s="207"/>
      <c r="BU163" s="207"/>
      <c r="BV163" s="221">
        <f t="shared" si="103"/>
        <v>1</v>
      </c>
      <c r="BW163" s="221">
        <f t="shared" si="104"/>
        <v>1</v>
      </c>
      <c r="BX163" s="221">
        <f t="shared" si="105"/>
        <v>0</v>
      </c>
      <c r="BY163" s="221">
        <f t="shared" si="106"/>
        <v>0</v>
      </c>
      <c r="BZ163" s="221">
        <f xml:space="preserve"> IF( ISNUMBER(#REF! ), 0, 1 )</f>
        <v>1</v>
      </c>
      <c r="CA163" s="221">
        <f t="shared" si="107"/>
        <v>1</v>
      </c>
      <c r="CB163" s="3161"/>
      <c r="CC163" s="3125"/>
      <c r="CD163" s="3125"/>
      <c r="CE163" s="3169"/>
      <c r="CF163" s="3169"/>
      <c r="CG163" s="3169"/>
    </row>
    <row r="164" spans="1:85" s="2268" customFormat="1" ht="15.75" customHeight="1">
      <c r="A164" s="3169"/>
      <c r="B164" s="2799" t="s">
        <v>3620</v>
      </c>
      <c r="C164" s="2800" t="s">
        <v>3408</v>
      </c>
      <c r="D164" s="2822" t="s">
        <v>3368</v>
      </c>
      <c r="E164" s="2823" t="s">
        <v>3253</v>
      </c>
      <c r="F164" s="2800">
        <v>29382</v>
      </c>
      <c r="G164" s="2800" t="s">
        <v>3363</v>
      </c>
      <c r="H164" s="2823" t="s">
        <v>3283</v>
      </c>
      <c r="I164" s="2823" t="s">
        <v>3283</v>
      </c>
      <c r="J164" s="2823" t="s">
        <v>3371</v>
      </c>
      <c r="K164" s="2800"/>
      <c r="L164" s="2800" t="s">
        <v>3257</v>
      </c>
      <c r="M164" s="3243">
        <v>-44.052999999999997</v>
      </c>
      <c r="N164" s="3244">
        <v>43538</v>
      </c>
      <c r="O164" s="2802"/>
      <c r="P164" s="3244">
        <v>47556</v>
      </c>
      <c r="Q164" s="3245">
        <v>4.9560000000000004</v>
      </c>
      <c r="R164" s="3093">
        <v>-44.052999999999997</v>
      </c>
      <c r="S164" s="3093">
        <v>-44.052999999999997</v>
      </c>
      <c r="T164" s="3093">
        <v>-44.052999999999997</v>
      </c>
      <c r="U164" s="3217">
        <f t="shared" si="82"/>
        <v>-218.32666800000001</v>
      </c>
      <c r="V164" s="2824">
        <f t="shared" si="83"/>
        <v>1.4844961240310095E-2</v>
      </c>
      <c r="W164" s="2824">
        <f t="shared" si="84"/>
        <v>2.0779727095516565E-2</v>
      </c>
      <c r="X164" s="3246" t="s">
        <v>3372</v>
      </c>
      <c r="Y164" s="3250">
        <v>4.4554000000000003E-2</v>
      </c>
      <c r="Z164" s="3250">
        <v>2.7660000000000002E-3</v>
      </c>
      <c r="AA164" s="3248">
        <v>4.7320000000000001E-2</v>
      </c>
      <c r="AB164" s="3223">
        <f t="shared" si="85"/>
        <v>-2.0845879599999999</v>
      </c>
      <c r="AC164" s="3223">
        <f t="shared" si="94"/>
        <v>-2.0845879599999999</v>
      </c>
      <c r="AD164" s="2804"/>
      <c r="AE164" s="2804"/>
      <c r="AF164" s="3093">
        <v>0</v>
      </c>
      <c r="AG164" s="3093">
        <v>-44.052999999999997</v>
      </c>
      <c r="AH164" s="3093">
        <v>0</v>
      </c>
      <c r="AI164" s="2805" t="str">
        <f t="shared" si="86"/>
        <v>N</v>
      </c>
      <c r="AJ164" s="2805" t="str">
        <f t="shared" si="87"/>
        <v>N</v>
      </c>
      <c r="AK164" s="2805" t="str">
        <f t="shared" si="88"/>
        <v>N</v>
      </c>
      <c r="AL164" s="2805" t="str">
        <f t="shared" si="89"/>
        <v>N</v>
      </c>
      <c r="AM164" s="2805" t="str">
        <f t="shared" si="90"/>
        <v>N</v>
      </c>
      <c r="AN164" s="2805" t="str">
        <f t="shared" si="91"/>
        <v>N</v>
      </c>
      <c r="AO164" s="2805" t="str">
        <f t="shared" si="92"/>
        <v>N</v>
      </c>
      <c r="AP164" s="2805" t="str">
        <f t="shared" si="93"/>
        <v>N</v>
      </c>
      <c r="AQ164" s="3249" t="s">
        <v>3373</v>
      </c>
      <c r="AR164" s="3094" t="s">
        <v>3399</v>
      </c>
      <c r="AS164" s="32"/>
      <c r="AT164" s="34" t="s">
        <v>3621</v>
      </c>
      <c r="AU164" s="171"/>
      <c r="AV164" s="3161"/>
      <c r="AW164" s="220" t="str">
        <f t="shared" si="108"/>
        <v>Please complete all cells in row</v>
      </c>
      <c r="AX164" s="3161"/>
      <c r="AY164" s="3125"/>
      <c r="AZ164" s="3125"/>
      <c r="BA164" s="3125"/>
      <c r="BB164" s="3125"/>
      <c r="BC164" s="3125"/>
      <c r="BD164" s="3125"/>
      <c r="BE164" s="3125"/>
      <c r="BF164" s="221">
        <f t="shared" si="95"/>
        <v>0</v>
      </c>
      <c r="BG164" s="221">
        <f t="shared" si="96"/>
        <v>1</v>
      </c>
      <c r="BH164" s="221">
        <f t="shared" si="97"/>
        <v>0</v>
      </c>
      <c r="BI164" s="221">
        <f t="shared" si="98"/>
        <v>0</v>
      </c>
      <c r="BJ164" s="221">
        <f t="shared" si="99"/>
        <v>0</v>
      </c>
      <c r="BK164" s="221">
        <f t="shared" si="100"/>
        <v>0</v>
      </c>
      <c r="BL164" s="221">
        <f t="shared" si="101"/>
        <v>0</v>
      </c>
      <c r="BM164" s="207"/>
      <c r="BN164" s="207"/>
      <c r="BO164" s="207"/>
      <c r="BP164" s="207"/>
      <c r="BQ164" s="207"/>
      <c r="BR164" s="207"/>
      <c r="BS164" s="221">
        <f t="shared" si="102"/>
        <v>0</v>
      </c>
      <c r="BT164" s="207"/>
      <c r="BU164" s="207"/>
      <c r="BV164" s="221">
        <f t="shared" si="103"/>
        <v>1</v>
      </c>
      <c r="BW164" s="221">
        <f t="shared" si="104"/>
        <v>1</v>
      </c>
      <c r="BX164" s="221">
        <f t="shared" si="105"/>
        <v>0</v>
      </c>
      <c r="BY164" s="221">
        <f t="shared" si="106"/>
        <v>0</v>
      </c>
      <c r="BZ164" s="221">
        <f xml:space="preserve"> IF( ISNUMBER(#REF! ), 0, 1 )</f>
        <v>1</v>
      </c>
      <c r="CA164" s="221">
        <f t="shared" si="107"/>
        <v>1</v>
      </c>
      <c r="CB164" s="3161"/>
      <c r="CC164" s="3125"/>
      <c r="CD164" s="3125"/>
      <c r="CE164" s="3169"/>
      <c r="CF164" s="3169"/>
      <c r="CG164" s="3169"/>
    </row>
    <row r="165" spans="1:85" s="2268" customFormat="1" ht="15.75" customHeight="1">
      <c r="A165" s="3169"/>
      <c r="B165" s="2799" t="s">
        <v>3622</v>
      </c>
      <c r="C165" s="2800" t="s">
        <v>3408</v>
      </c>
      <c r="D165" s="2822" t="s">
        <v>3377</v>
      </c>
      <c r="E165" s="2823" t="s">
        <v>3253</v>
      </c>
      <c r="F165" s="2800">
        <v>29382</v>
      </c>
      <c r="G165" s="2800" t="s">
        <v>3303</v>
      </c>
      <c r="H165" s="2823" t="s">
        <v>3283</v>
      </c>
      <c r="I165" s="2823" t="s">
        <v>3283</v>
      </c>
      <c r="J165" s="2823" t="s">
        <v>3371</v>
      </c>
      <c r="K165" s="2800"/>
      <c r="L165" s="2800" t="s">
        <v>3257</v>
      </c>
      <c r="M165" s="3243">
        <v>25</v>
      </c>
      <c r="N165" s="3244">
        <v>43538</v>
      </c>
      <c r="O165" s="2802"/>
      <c r="P165" s="3244">
        <v>47556</v>
      </c>
      <c r="Q165" s="3245">
        <v>4.9560000000000004</v>
      </c>
      <c r="R165" s="3093">
        <v>25</v>
      </c>
      <c r="S165" s="3093">
        <v>25</v>
      </c>
      <c r="T165" s="3093">
        <v>25</v>
      </c>
      <c r="U165" s="3217">
        <f t="shared" si="82"/>
        <v>123.9</v>
      </c>
      <c r="V165" s="2824">
        <f t="shared" si="83"/>
        <v>-1.1216085271317899E-2</v>
      </c>
      <c r="W165" s="2824">
        <f t="shared" si="84"/>
        <v>-5.4337231968811794E-3</v>
      </c>
      <c r="X165" s="3246"/>
      <c r="Y165" s="3250"/>
      <c r="Z165" s="3250"/>
      <c r="AA165" s="3248">
        <v>2.0424999999999999E-2</v>
      </c>
      <c r="AB165" s="3223">
        <f t="shared" si="85"/>
        <v>0.510625</v>
      </c>
      <c r="AC165" s="3223">
        <f t="shared" si="94"/>
        <v>0.510625</v>
      </c>
      <c r="AD165" s="2804"/>
      <c r="AE165" s="2804"/>
      <c r="AF165" s="3093">
        <v>0</v>
      </c>
      <c r="AG165" s="3093">
        <v>25</v>
      </c>
      <c r="AH165" s="3093">
        <v>-2.181</v>
      </c>
      <c r="AI165" s="2805" t="str">
        <f t="shared" si="86"/>
        <v>N</v>
      </c>
      <c r="AJ165" s="2805" t="str">
        <f t="shared" si="87"/>
        <v>N</v>
      </c>
      <c r="AK165" s="2805" t="str">
        <f t="shared" si="88"/>
        <v>N</v>
      </c>
      <c r="AL165" s="2805" t="str">
        <f t="shared" si="89"/>
        <v>N</v>
      </c>
      <c r="AM165" s="2805" t="str">
        <f t="shared" si="90"/>
        <v>N</v>
      </c>
      <c r="AN165" s="2805" t="str">
        <f t="shared" si="91"/>
        <v>N</v>
      </c>
      <c r="AO165" s="2805" t="str">
        <f t="shared" si="92"/>
        <v>N</v>
      </c>
      <c r="AP165" s="2805" t="str">
        <f t="shared" si="93"/>
        <v>N</v>
      </c>
      <c r="AQ165" s="3249" t="s">
        <v>3373</v>
      </c>
      <c r="AR165" s="3094"/>
      <c r="AS165" s="32"/>
      <c r="AT165" s="34" t="s">
        <v>3623</v>
      </c>
      <c r="AU165" s="171"/>
      <c r="AV165" s="3161"/>
      <c r="AW165" s="220" t="str">
        <f t="shared" si="108"/>
        <v>Please complete all cells in row</v>
      </c>
      <c r="AX165" s="3161"/>
      <c r="AY165" s="3125"/>
      <c r="AZ165" s="3125"/>
      <c r="BA165" s="3125"/>
      <c r="BB165" s="3125"/>
      <c r="BC165" s="3125"/>
      <c r="BD165" s="3125"/>
      <c r="BE165" s="3125"/>
      <c r="BF165" s="221">
        <f t="shared" si="95"/>
        <v>0</v>
      </c>
      <c r="BG165" s="221">
        <f t="shared" si="96"/>
        <v>1</v>
      </c>
      <c r="BH165" s="221">
        <f t="shared" si="97"/>
        <v>0</v>
      </c>
      <c r="BI165" s="221">
        <f t="shared" si="98"/>
        <v>0</v>
      </c>
      <c r="BJ165" s="221">
        <f t="shared" si="99"/>
        <v>0</v>
      </c>
      <c r="BK165" s="221">
        <f t="shared" si="100"/>
        <v>0</v>
      </c>
      <c r="BL165" s="221">
        <f t="shared" si="101"/>
        <v>0</v>
      </c>
      <c r="BM165" s="207"/>
      <c r="BN165" s="207"/>
      <c r="BO165" s="207"/>
      <c r="BP165" s="207"/>
      <c r="BQ165" s="207"/>
      <c r="BR165" s="207"/>
      <c r="BS165" s="221">
        <f t="shared" si="102"/>
        <v>0</v>
      </c>
      <c r="BT165" s="207"/>
      <c r="BU165" s="207"/>
      <c r="BV165" s="221">
        <f t="shared" si="103"/>
        <v>1</v>
      </c>
      <c r="BW165" s="221">
        <f t="shared" si="104"/>
        <v>1</v>
      </c>
      <c r="BX165" s="221">
        <f t="shared" si="105"/>
        <v>0</v>
      </c>
      <c r="BY165" s="221">
        <f t="shared" si="106"/>
        <v>0</v>
      </c>
      <c r="BZ165" s="221">
        <f xml:space="preserve"> IF( ISNUMBER(#REF! ), 0, 1 )</f>
        <v>1</v>
      </c>
      <c r="CA165" s="221">
        <f t="shared" si="107"/>
        <v>1</v>
      </c>
      <c r="CB165" s="3161"/>
      <c r="CC165" s="3125"/>
      <c r="CD165" s="3125"/>
      <c r="CE165" s="3169"/>
      <c r="CF165" s="3169"/>
      <c r="CG165" s="3169"/>
    </row>
    <row r="166" spans="1:85" s="2268" customFormat="1" ht="15.75" customHeight="1">
      <c r="A166" s="3169"/>
      <c r="B166" s="2799" t="s">
        <v>3624</v>
      </c>
      <c r="C166" s="2800" t="s">
        <v>3408</v>
      </c>
      <c r="D166" s="2822" t="s">
        <v>3368</v>
      </c>
      <c r="E166" s="2823" t="s">
        <v>3253</v>
      </c>
      <c r="F166" s="2800">
        <v>29382</v>
      </c>
      <c r="G166" s="2800" t="s">
        <v>3303</v>
      </c>
      <c r="H166" s="2823" t="s">
        <v>3283</v>
      </c>
      <c r="I166" s="2823" t="s">
        <v>3283</v>
      </c>
      <c r="J166" s="2823" t="s">
        <v>3371</v>
      </c>
      <c r="K166" s="2800"/>
      <c r="L166" s="2800" t="s">
        <v>3257</v>
      </c>
      <c r="M166" s="3243">
        <v>-25</v>
      </c>
      <c r="N166" s="3244">
        <v>43538</v>
      </c>
      <c r="O166" s="2802"/>
      <c r="P166" s="3244">
        <v>47556</v>
      </c>
      <c r="Q166" s="3245">
        <v>4.9560000000000004</v>
      </c>
      <c r="R166" s="3093">
        <v>-25</v>
      </c>
      <c r="S166" s="3093">
        <v>-25</v>
      </c>
      <c r="T166" s="3093">
        <v>-25</v>
      </c>
      <c r="U166" s="3217">
        <f t="shared" si="82"/>
        <v>-123.9</v>
      </c>
      <c r="V166" s="2824">
        <f t="shared" si="83"/>
        <v>1.4844961240310095E-2</v>
      </c>
      <c r="W166" s="2824">
        <f t="shared" si="84"/>
        <v>2.0779727095516565E-2</v>
      </c>
      <c r="X166" s="3246" t="s">
        <v>3372</v>
      </c>
      <c r="Y166" s="3250">
        <v>4.4554000000000003E-2</v>
      </c>
      <c r="Z166" s="3250">
        <v>2.7660000000000002E-3</v>
      </c>
      <c r="AA166" s="3248">
        <v>4.7320000000000001E-2</v>
      </c>
      <c r="AB166" s="3223">
        <f t="shared" si="85"/>
        <v>-1.1830000000000001</v>
      </c>
      <c r="AC166" s="3223">
        <f t="shared" si="94"/>
        <v>-1.1830000000000001</v>
      </c>
      <c r="AD166" s="2804"/>
      <c r="AE166" s="2804"/>
      <c r="AF166" s="3093">
        <v>0</v>
      </c>
      <c r="AG166" s="3093">
        <v>-25</v>
      </c>
      <c r="AH166" s="3093">
        <v>0</v>
      </c>
      <c r="AI166" s="2805" t="str">
        <f t="shared" si="86"/>
        <v>N</v>
      </c>
      <c r="AJ166" s="2805" t="str">
        <f t="shared" si="87"/>
        <v>N</v>
      </c>
      <c r="AK166" s="2805" t="str">
        <f t="shared" si="88"/>
        <v>N</v>
      </c>
      <c r="AL166" s="2805" t="str">
        <f t="shared" si="89"/>
        <v>N</v>
      </c>
      <c r="AM166" s="2805" t="str">
        <f t="shared" si="90"/>
        <v>N</v>
      </c>
      <c r="AN166" s="2805" t="str">
        <f t="shared" si="91"/>
        <v>N</v>
      </c>
      <c r="AO166" s="2805" t="str">
        <f t="shared" si="92"/>
        <v>N</v>
      </c>
      <c r="AP166" s="2805" t="str">
        <f t="shared" si="93"/>
        <v>N</v>
      </c>
      <c r="AQ166" s="3249" t="s">
        <v>3373</v>
      </c>
      <c r="AR166" s="3094" t="s">
        <v>3399</v>
      </c>
      <c r="AS166" s="32"/>
      <c r="AT166" s="34" t="s">
        <v>3625</v>
      </c>
      <c r="AU166" s="171"/>
      <c r="AV166" s="3161"/>
      <c r="AW166" s="220" t="str">
        <f t="shared" si="108"/>
        <v>Please complete all cells in row</v>
      </c>
      <c r="AX166" s="3161"/>
      <c r="AY166" s="3125"/>
      <c r="AZ166" s="3125"/>
      <c r="BA166" s="3125"/>
      <c r="BB166" s="3125"/>
      <c r="BC166" s="3125"/>
      <c r="BD166" s="3125"/>
      <c r="BE166" s="3125"/>
      <c r="BF166" s="221">
        <f t="shared" si="95"/>
        <v>0</v>
      </c>
      <c r="BG166" s="221">
        <f t="shared" si="96"/>
        <v>1</v>
      </c>
      <c r="BH166" s="221">
        <f t="shared" si="97"/>
        <v>0</v>
      </c>
      <c r="BI166" s="221">
        <f t="shared" si="98"/>
        <v>0</v>
      </c>
      <c r="BJ166" s="221">
        <f t="shared" si="99"/>
        <v>0</v>
      </c>
      <c r="BK166" s="221">
        <f t="shared" si="100"/>
        <v>0</v>
      </c>
      <c r="BL166" s="221">
        <f t="shared" si="101"/>
        <v>0</v>
      </c>
      <c r="BM166" s="207"/>
      <c r="BN166" s="207"/>
      <c r="BO166" s="207"/>
      <c r="BP166" s="207"/>
      <c r="BQ166" s="207"/>
      <c r="BR166" s="207"/>
      <c r="BS166" s="221">
        <f t="shared" si="102"/>
        <v>0</v>
      </c>
      <c r="BT166" s="207"/>
      <c r="BU166" s="207"/>
      <c r="BV166" s="221">
        <f t="shared" si="103"/>
        <v>1</v>
      </c>
      <c r="BW166" s="221">
        <f t="shared" si="104"/>
        <v>1</v>
      </c>
      <c r="BX166" s="221">
        <f t="shared" si="105"/>
        <v>0</v>
      </c>
      <c r="BY166" s="221">
        <f t="shared" si="106"/>
        <v>0</v>
      </c>
      <c r="BZ166" s="221">
        <f xml:space="preserve"> IF( ISNUMBER(#REF! ), 0, 1 )</f>
        <v>1</v>
      </c>
      <c r="CA166" s="221">
        <f t="shared" si="107"/>
        <v>1</v>
      </c>
      <c r="CB166" s="3161"/>
      <c r="CC166" s="3125"/>
      <c r="CD166" s="3125"/>
      <c r="CE166" s="3169"/>
      <c r="CF166" s="3169"/>
      <c r="CG166" s="3169"/>
    </row>
    <row r="167" spans="1:85" s="2268" customFormat="1" ht="15.75" customHeight="1">
      <c r="A167" s="3169"/>
      <c r="B167" s="2799" t="s">
        <v>3622</v>
      </c>
      <c r="C167" s="2800" t="s">
        <v>3408</v>
      </c>
      <c r="D167" s="2822" t="s">
        <v>3377</v>
      </c>
      <c r="E167" s="2823" t="s">
        <v>3253</v>
      </c>
      <c r="F167" s="2800">
        <v>29380</v>
      </c>
      <c r="G167" s="2800" t="s">
        <v>3397</v>
      </c>
      <c r="H167" s="2823" t="s">
        <v>3370</v>
      </c>
      <c r="I167" s="2823" t="s">
        <v>3283</v>
      </c>
      <c r="J167" s="2823" t="s">
        <v>3371</v>
      </c>
      <c r="K167" s="2800"/>
      <c r="L167" s="2800" t="s">
        <v>3257</v>
      </c>
      <c r="M167" s="3243">
        <v>25</v>
      </c>
      <c r="N167" s="3244">
        <v>43721</v>
      </c>
      <c r="O167" s="2802"/>
      <c r="P167" s="3244">
        <v>47556</v>
      </c>
      <c r="Q167" s="3245">
        <v>4.9560000000000004</v>
      </c>
      <c r="R167" s="3093">
        <v>25</v>
      </c>
      <c r="S167" s="3093">
        <v>25</v>
      </c>
      <c r="T167" s="3093">
        <v>25</v>
      </c>
      <c r="U167" s="3217">
        <f t="shared" si="82"/>
        <v>123.9</v>
      </c>
      <c r="V167" s="2824">
        <f t="shared" si="83"/>
        <v>-9.7238372093023662E-3</v>
      </c>
      <c r="W167" s="2824">
        <f t="shared" si="84"/>
        <v>-3.9327485380117322E-3</v>
      </c>
      <c r="X167" s="3246"/>
      <c r="Y167" s="3250"/>
      <c r="Z167" s="3250"/>
      <c r="AA167" s="3248">
        <v>2.1964999999999998E-2</v>
      </c>
      <c r="AB167" s="3223">
        <f t="shared" si="85"/>
        <v>0.54912499999999997</v>
      </c>
      <c r="AC167" s="3223">
        <f t="shared" si="94"/>
        <v>0.54912499999999997</v>
      </c>
      <c r="AD167" s="2804"/>
      <c r="AE167" s="2804"/>
      <c r="AF167" s="3093">
        <v>0</v>
      </c>
      <c r="AG167" s="3093">
        <v>25</v>
      </c>
      <c r="AH167" s="3093">
        <v>-2.0550000000000002</v>
      </c>
      <c r="AI167" s="2805" t="str">
        <f t="shared" si="86"/>
        <v>N</v>
      </c>
      <c r="AJ167" s="2805" t="str">
        <f t="shared" si="87"/>
        <v>N</v>
      </c>
      <c r="AK167" s="2805" t="str">
        <f t="shared" si="88"/>
        <v>N</v>
      </c>
      <c r="AL167" s="2805" t="str">
        <f t="shared" si="89"/>
        <v>N</v>
      </c>
      <c r="AM167" s="2805" t="str">
        <f t="shared" si="90"/>
        <v>N</v>
      </c>
      <c r="AN167" s="2805" t="str">
        <f t="shared" si="91"/>
        <v>N</v>
      </c>
      <c r="AO167" s="2805" t="str">
        <f t="shared" si="92"/>
        <v>N</v>
      </c>
      <c r="AP167" s="2805" t="str">
        <f t="shared" si="93"/>
        <v>N</v>
      </c>
      <c r="AQ167" s="3249" t="s">
        <v>3373</v>
      </c>
      <c r="AR167" s="3094"/>
      <c r="AS167" s="32"/>
      <c r="AT167" s="34" t="s">
        <v>3626</v>
      </c>
      <c r="AU167" s="171"/>
      <c r="AV167" s="3161"/>
      <c r="AW167" s="220" t="str">
        <f t="shared" si="108"/>
        <v>Please complete all cells in row</v>
      </c>
      <c r="AX167" s="3161"/>
      <c r="AY167" s="3125"/>
      <c r="AZ167" s="3125"/>
      <c r="BA167" s="3125"/>
      <c r="BB167" s="3125"/>
      <c r="BC167" s="3125"/>
      <c r="BD167" s="3125"/>
      <c r="BE167" s="3125"/>
      <c r="BF167" s="221">
        <f t="shared" si="95"/>
        <v>0</v>
      </c>
      <c r="BG167" s="221">
        <f t="shared" si="96"/>
        <v>1</v>
      </c>
      <c r="BH167" s="221">
        <f t="shared" si="97"/>
        <v>0</v>
      </c>
      <c r="BI167" s="221">
        <f t="shared" si="98"/>
        <v>0</v>
      </c>
      <c r="BJ167" s="221">
        <f t="shared" si="99"/>
        <v>0</v>
      </c>
      <c r="BK167" s="221">
        <f t="shared" si="100"/>
        <v>0</v>
      </c>
      <c r="BL167" s="221">
        <f t="shared" si="101"/>
        <v>0</v>
      </c>
      <c r="BM167" s="207"/>
      <c r="BN167" s="207"/>
      <c r="BO167" s="207"/>
      <c r="BP167" s="207"/>
      <c r="BQ167" s="207"/>
      <c r="BR167" s="207"/>
      <c r="BS167" s="221">
        <f t="shared" si="102"/>
        <v>0</v>
      </c>
      <c r="BT167" s="207"/>
      <c r="BU167" s="207"/>
      <c r="BV167" s="221">
        <f t="shared" si="103"/>
        <v>1</v>
      </c>
      <c r="BW167" s="221">
        <f t="shared" si="104"/>
        <v>1</v>
      </c>
      <c r="BX167" s="221">
        <f t="shared" si="105"/>
        <v>0</v>
      </c>
      <c r="BY167" s="221">
        <f t="shared" si="106"/>
        <v>0</v>
      </c>
      <c r="BZ167" s="221">
        <f xml:space="preserve"> IF( ISNUMBER(#REF! ), 0, 1 )</f>
        <v>1</v>
      </c>
      <c r="CA167" s="221">
        <f t="shared" si="107"/>
        <v>1</v>
      </c>
      <c r="CB167" s="3161"/>
      <c r="CC167" s="3125"/>
      <c r="CD167" s="3125"/>
      <c r="CE167" s="3169"/>
      <c r="CF167" s="3169"/>
      <c r="CG167" s="3169"/>
    </row>
    <row r="168" spans="1:85" s="2268" customFormat="1" ht="15.75" customHeight="1">
      <c r="A168" s="3169"/>
      <c r="B168" s="2799" t="s">
        <v>3624</v>
      </c>
      <c r="C168" s="2800" t="s">
        <v>3408</v>
      </c>
      <c r="D168" s="2822" t="s">
        <v>3368</v>
      </c>
      <c r="E168" s="2823" t="s">
        <v>3253</v>
      </c>
      <c r="F168" s="2800">
        <v>29380</v>
      </c>
      <c r="G168" s="2800" t="s">
        <v>3397</v>
      </c>
      <c r="H168" s="2823" t="s">
        <v>3370</v>
      </c>
      <c r="I168" s="2823" t="s">
        <v>3283</v>
      </c>
      <c r="J168" s="2823" t="s">
        <v>3371</v>
      </c>
      <c r="K168" s="2800"/>
      <c r="L168" s="2800" t="s">
        <v>3257</v>
      </c>
      <c r="M168" s="3243">
        <v>-25</v>
      </c>
      <c r="N168" s="3244">
        <v>43721</v>
      </c>
      <c r="O168" s="2802"/>
      <c r="P168" s="3244">
        <v>47556</v>
      </c>
      <c r="Q168" s="3245">
        <v>4.9560000000000004</v>
      </c>
      <c r="R168" s="3093">
        <v>-25</v>
      </c>
      <c r="S168" s="3093">
        <v>-25</v>
      </c>
      <c r="T168" s="3093">
        <v>-25</v>
      </c>
      <c r="U168" s="3217">
        <f t="shared" si="82"/>
        <v>-123.9</v>
      </c>
      <c r="V168" s="2824">
        <f t="shared" si="83"/>
        <v>1.4844961240310095E-2</v>
      </c>
      <c r="W168" s="2824">
        <f t="shared" si="84"/>
        <v>2.0779727095516565E-2</v>
      </c>
      <c r="X168" s="3246" t="s">
        <v>3372</v>
      </c>
      <c r="Y168" s="3250">
        <v>4.4554000000000003E-2</v>
      </c>
      <c r="Z168" s="3250">
        <v>2.7660000000000002E-3</v>
      </c>
      <c r="AA168" s="3248">
        <v>4.7320000000000001E-2</v>
      </c>
      <c r="AB168" s="3223">
        <f t="shared" si="85"/>
        <v>-1.1830000000000001</v>
      </c>
      <c r="AC168" s="3223">
        <f t="shared" si="94"/>
        <v>-1.1830000000000001</v>
      </c>
      <c r="AD168" s="2804"/>
      <c r="AE168" s="2804"/>
      <c r="AF168" s="3093">
        <v>0</v>
      </c>
      <c r="AG168" s="3093">
        <v>-25</v>
      </c>
      <c r="AH168" s="3093">
        <v>0</v>
      </c>
      <c r="AI168" s="2805" t="str">
        <f t="shared" si="86"/>
        <v>N</v>
      </c>
      <c r="AJ168" s="2805" t="str">
        <f t="shared" si="87"/>
        <v>N</v>
      </c>
      <c r="AK168" s="2805" t="str">
        <f t="shared" si="88"/>
        <v>N</v>
      </c>
      <c r="AL168" s="2805" t="str">
        <f t="shared" si="89"/>
        <v>N</v>
      </c>
      <c r="AM168" s="2805" t="str">
        <f t="shared" si="90"/>
        <v>N</v>
      </c>
      <c r="AN168" s="2805" t="str">
        <f t="shared" si="91"/>
        <v>N</v>
      </c>
      <c r="AO168" s="2805" t="str">
        <f t="shared" si="92"/>
        <v>N</v>
      </c>
      <c r="AP168" s="2805" t="str">
        <f t="shared" si="93"/>
        <v>N</v>
      </c>
      <c r="AQ168" s="3249" t="s">
        <v>3373</v>
      </c>
      <c r="AR168" s="3094" t="s">
        <v>3399</v>
      </c>
      <c r="AS168" s="32"/>
      <c r="AT168" s="34" t="s">
        <v>3627</v>
      </c>
      <c r="AU168" s="171"/>
      <c r="AV168" s="3161"/>
      <c r="AW168" s="220" t="str">
        <f t="shared" si="108"/>
        <v>Please complete all cells in row</v>
      </c>
      <c r="AX168" s="3161"/>
      <c r="AY168" s="3125"/>
      <c r="AZ168" s="3125"/>
      <c r="BA168" s="3125"/>
      <c r="BB168" s="3125"/>
      <c r="BC168" s="3125"/>
      <c r="BD168" s="3125"/>
      <c r="BE168" s="3125"/>
      <c r="BF168" s="221">
        <f t="shared" si="95"/>
        <v>0</v>
      </c>
      <c r="BG168" s="221">
        <f t="shared" si="96"/>
        <v>1</v>
      </c>
      <c r="BH168" s="221">
        <f t="shared" si="97"/>
        <v>0</v>
      </c>
      <c r="BI168" s="221">
        <f t="shared" si="98"/>
        <v>0</v>
      </c>
      <c r="BJ168" s="221">
        <f t="shared" si="99"/>
        <v>0</v>
      </c>
      <c r="BK168" s="221">
        <f t="shared" si="100"/>
        <v>0</v>
      </c>
      <c r="BL168" s="221">
        <f t="shared" si="101"/>
        <v>0</v>
      </c>
      <c r="BM168" s="207"/>
      <c r="BN168" s="207"/>
      <c r="BO168" s="207"/>
      <c r="BP168" s="207"/>
      <c r="BQ168" s="207"/>
      <c r="BR168" s="207"/>
      <c r="BS168" s="221">
        <f t="shared" si="102"/>
        <v>0</v>
      </c>
      <c r="BT168" s="207"/>
      <c r="BU168" s="207"/>
      <c r="BV168" s="221">
        <f t="shared" si="103"/>
        <v>1</v>
      </c>
      <c r="BW168" s="221">
        <f t="shared" si="104"/>
        <v>1</v>
      </c>
      <c r="BX168" s="221">
        <f t="shared" si="105"/>
        <v>0</v>
      </c>
      <c r="BY168" s="221">
        <f t="shared" si="106"/>
        <v>0</v>
      </c>
      <c r="BZ168" s="221">
        <f xml:space="preserve"> IF( ISNUMBER(#REF! ), 0, 1 )</f>
        <v>1</v>
      </c>
      <c r="CA168" s="221">
        <f t="shared" si="107"/>
        <v>1</v>
      </c>
      <c r="CB168" s="3161"/>
      <c r="CC168" s="3125"/>
      <c r="CD168" s="3125"/>
      <c r="CE168" s="3169"/>
      <c r="CF168" s="3169"/>
      <c r="CG168" s="3169"/>
    </row>
    <row r="169" spans="1:85" s="2268" customFormat="1" ht="15.75" customHeight="1">
      <c r="A169" s="3169"/>
      <c r="B169" s="2799" t="s">
        <v>3622</v>
      </c>
      <c r="C169" s="2800" t="s">
        <v>3408</v>
      </c>
      <c r="D169" s="2822" t="s">
        <v>3377</v>
      </c>
      <c r="E169" s="2823" t="s">
        <v>3253</v>
      </c>
      <c r="F169" s="2800">
        <v>29380</v>
      </c>
      <c r="G169" s="2800" t="s">
        <v>3303</v>
      </c>
      <c r="H169" s="2823" t="s">
        <v>3283</v>
      </c>
      <c r="I169" s="2823" t="s">
        <v>3283</v>
      </c>
      <c r="J169" s="2823" t="s">
        <v>3371</v>
      </c>
      <c r="K169" s="2800"/>
      <c r="L169" s="2800" t="s">
        <v>3257</v>
      </c>
      <c r="M169" s="3243">
        <v>25</v>
      </c>
      <c r="N169" s="3244">
        <v>43721</v>
      </c>
      <c r="O169" s="2802"/>
      <c r="P169" s="3244">
        <v>47556</v>
      </c>
      <c r="Q169" s="3245">
        <v>4.9560000000000004</v>
      </c>
      <c r="R169" s="3093">
        <v>25</v>
      </c>
      <c r="S169" s="3093">
        <v>25</v>
      </c>
      <c r="T169" s="3093">
        <v>25</v>
      </c>
      <c r="U169" s="3217">
        <f t="shared" si="82"/>
        <v>123.9</v>
      </c>
      <c r="V169" s="2824">
        <f t="shared" si="83"/>
        <v>-9.7238372093023662E-3</v>
      </c>
      <c r="W169" s="2824">
        <f t="shared" si="84"/>
        <v>-3.9327485380117322E-3</v>
      </c>
      <c r="X169" s="3246"/>
      <c r="Y169" s="3250"/>
      <c r="Z169" s="3250"/>
      <c r="AA169" s="3248">
        <v>2.1964999999999998E-2</v>
      </c>
      <c r="AB169" s="3223">
        <f t="shared" si="85"/>
        <v>0.54912499999999997</v>
      </c>
      <c r="AC169" s="3223">
        <f t="shared" si="94"/>
        <v>0.54912499999999997</v>
      </c>
      <c r="AD169" s="2804"/>
      <c r="AE169" s="2804"/>
      <c r="AF169" s="3093">
        <v>0</v>
      </c>
      <c r="AG169" s="3093">
        <v>25</v>
      </c>
      <c r="AH169" s="3093">
        <v>-2.0550000000000002</v>
      </c>
      <c r="AI169" s="2805" t="str">
        <f t="shared" si="86"/>
        <v>N</v>
      </c>
      <c r="AJ169" s="2805" t="str">
        <f t="shared" si="87"/>
        <v>N</v>
      </c>
      <c r="AK169" s="2805" t="str">
        <f t="shared" si="88"/>
        <v>N</v>
      </c>
      <c r="AL169" s="2805" t="str">
        <f t="shared" si="89"/>
        <v>N</v>
      </c>
      <c r="AM169" s="2805" t="str">
        <f t="shared" si="90"/>
        <v>N</v>
      </c>
      <c r="AN169" s="2805" t="str">
        <f t="shared" si="91"/>
        <v>N</v>
      </c>
      <c r="AO169" s="2805" t="str">
        <f t="shared" si="92"/>
        <v>N</v>
      </c>
      <c r="AP169" s="2805" t="str">
        <f t="shared" si="93"/>
        <v>N</v>
      </c>
      <c r="AQ169" s="3249" t="s">
        <v>3373</v>
      </c>
      <c r="AR169" s="3094"/>
      <c r="AS169" s="32"/>
      <c r="AT169" s="34" t="s">
        <v>3628</v>
      </c>
      <c r="AU169" s="171"/>
      <c r="AV169" s="3161"/>
      <c r="AW169" s="220" t="str">
        <f t="shared" si="108"/>
        <v>Please complete all cells in row</v>
      </c>
      <c r="AX169" s="3161"/>
      <c r="AY169" s="3125"/>
      <c r="AZ169" s="3125"/>
      <c r="BA169" s="3125"/>
      <c r="BB169" s="3125"/>
      <c r="BC169" s="3125"/>
      <c r="BD169" s="3125"/>
      <c r="BE169" s="3125"/>
      <c r="BF169" s="221">
        <f t="shared" si="95"/>
        <v>0</v>
      </c>
      <c r="BG169" s="221">
        <f t="shared" si="96"/>
        <v>1</v>
      </c>
      <c r="BH169" s="221">
        <f t="shared" si="97"/>
        <v>0</v>
      </c>
      <c r="BI169" s="221">
        <f t="shared" si="98"/>
        <v>0</v>
      </c>
      <c r="BJ169" s="221">
        <f t="shared" si="99"/>
        <v>0</v>
      </c>
      <c r="BK169" s="221">
        <f t="shared" si="100"/>
        <v>0</v>
      </c>
      <c r="BL169" s="221">
        <f t="shared" si="101"/>
        <v>0</v>
      </c>
      <c r="BM169" s="207"/>
      <c r="BN169" s="207"/>
      <c r="BO169" s="207"/>
      <c r="BP169" s="207"/>
      <c r="BQ169" s="207"/>
      <c r="BR169" s="207"/>
      <c r="BS169" s="221">
        <f t="shared" si="102"/>
        <v>0</v>
      </c>
      <c r="BT169" s="207"/>
      <c r="BU169" s="207"/>
      <c r="BV169" s="221">
        <f t="shared" si="103"/>
        <v>1</v>
      </c>
      <c r="BW169" s="221">
        <f t="shared" si="104"/>
        <v>1</v>
      </c>
      <c r="BX169" s="221">
        <f t="shared" si="105"/>
        <v>0</v>
      </c>
      <c r="BY169" s="221">
        <f t="shared" si="106"/>
        <v>0</v>
      </c>
      <c r="BZ169" s="221">
        <f xml:space="preserve"> IF( ISNUMBER(#REF! ), 0, 1 )</f>
        <v>1</v>
      </c>
      <c r="CA169" s="221">
        <f t="shared" si="107"/>
        <v>1</v>
      </c>
      <c r="CB169" s="3161"/>
      <c r="CC169" s="3125"/>
      <c r="CD169" s="3125"/>
      <c r="CE169" s="3169"/>
      <c r="CF169" s="3169"/>
      <c r="CG169" s="3169"/>
    </row>
    <row r="170" spans="1:85" s="2268" customFormat="1" ht="15.75" customHeight="1">
      <c r="A170" s="3169"/>
      <c r="B170" s="2799" t="s">
        <v>3622</v>
      </c>
      <c r="C170" s="2800" t="s">
        <v>3408</v>
      </c>
      <c r="D170" s="2822" t="s">
        <v>3368</v>
      </c>
      <c r="E170" s="2823" t="s">
        <v>3253</v>
      </c>
      <c r="F170" s="2800">
        <v>29380</v>
      </c>
      <c r="G170" s="2800" t="s">
        <v>3303</v>
      </c>
      <c r="H170" s="2823" t="s">
        <v>3283</v>
      </c>
      <c r="I170" s="2823" t="s">
        <v>3283</v>
      </c>
      <c r="J170" s="2823" t="s">
        <v>3371</v>
      </c>
      <c r="K170" s="2800"/>
      <c r="L170" s="2800" t="s">
        <v>3257</v>
      </c>
      <c r="M170" s="3243">
        <v>-25</v>
      </c>
      <c r="N170" s="3244">
        <v>43721</v>
      </c>
      <c r="O170" s="2802"/>
      <c r="P170" s="3244">
        <v>47556</v>
      </c>
      <c r="Q170" s="3245">
        <v>4.9560000000000004</v>
      </c>
      <c r="R170" s="3093">
        <v>-25</v>
      </c>
      <c r="S170" s="3093">
        <v>-25</v>
      </c>
      <c r="T170" s="3093">
        <v>-25</v>
      </c>
      <c r="U170" s="3217">
        <f t="shared" si="82"/>
        <v>-123.9</v>
      </c>
      <c r="V170" s="2824">
        <f t="shared" si="83"/>
        <v>1.4844961240310095E-2</v>
      </c>
      <c r="W170" s="2824">
        <f t="shared" si="84"/>
        <v>2.0779727095516565E-2</v>
      </c>
      <c r="X170" s="3246" t="s">
        <v>3372</v>
      </c>
      <c r="Y170" s="3250">
        <v>4.4554000000000003E-2</v>
      </c>
      <c r="Z170" s="3250">
        <v>2.7660000000000002E-3</v>
      </c>
      <c r="AA170" s="3248">
        <v>4.7320000000000001E-2</v>
      </c>
      <c r="AB170" s="3223">
        <f t="shared" si="85"/>
        <v>-1.1830000000000001</v>
      </c>
      <c r="AC170" s="3223">
        <f t="shared" si="94"/>
        <v>-1.1830000000000001</v>
      </c>
      <c r="AD170" s="2804"/>
      <c r="AE170" s="2804"/>
      <c r="AF170" s="3093">
        <v>0</v>
      </c>
      <c r="AG170" s="3093">
        <v>-25</v>
      </c>
      <c r="AH170" s="3093">
        <v>0</v>
      </c>
      <c r="AI170" s="2805" t="str">
        <f t="shared" si="86"/>
        <v>N</v>
      </c>
      <c r="AJ170" s="2805" t="str">
        <f t="shared" si="87"/>
        <v>N</v>
      </c>
      <c r="AK170" s="2805" t="str">
        <f t="shared" si="88"/>
        <v>N</v>
      </c>
      <c r="AL170" s="2805" t="str">
        <f t="shared" si="89"/>
        <v>N</v>
      </c>
      <c r="AM170" s="2805" t="str">
        <f t="shared" si="90"/>
        <v>N</v>
      </c>
      <c r="AN170" s="2805" t="str">
        <f t="shared" si="91"/>
        <v>N</v>
      </c>
      <c r="AO170" s="2805" t="str">
        <f t="shared" si="92"/>
        <v>N</v>
      </c>
      <c r="AP170" s="2805" t="str">
        <f t="shared" si="93"/>
        <v>N</v>
      </c>
      <c r="AQ170" s="3249" t="s">
        <v>3373</v>
      </c>
      <c r="AR170" s="3094" t="s">
        <v>3399</v>
      </c>
      <c r="AS170" s="32"/>
      <c r="AT170" s="34" t="s">
        <v>3629</v>
      </c>
      <c r="AU170" s="171"/>
      <c r="AV170" s="3161"/>
      <c r="AW170" s="220" t="str">
        <f t="shared" si="108"/>
        <v>Please complete all cells in row</v>
      </c>
      <c r="AX170" s="3161"/>
      <c r="AY170" s="3125"/>
      <c r="AZ170" s="3125"/>
      <c r="BA170" s="3125"/>
      <c r="BB170" s="3125"/>
      <c r="BC170" s="3125"/>
      <c r="BD170" s="3125"/>
      <c r="BE170" s="3125"/>
      <c r="BF170" s="221">
        <f t="shared" si="95"/>
        <v>0</v>
      </c>
      <c r="BG170" s="221">
        <f t="shared" si="96"/>
        <v>1</v>
      </c>
      <c r="BH170" s="221">
        <f t="shared" si="97"/>
        <v>0</v>
      </c>
      <c r="BI170" s="221">
        <f t="shared" si="98"/>
        <v>0</v>
      </c>
      <c r="BJ170" s="221">
        <f t="shared" si="99"/>
        <v>0</v>
      </c>
      <c r="BK170" s="221">
        <f t="shared" si="100"/>
        <v>0</v>
      </c>
      <c r="BL170" s="221">
        <f t="shared" si="101"/>
        <v>0</v>
      </c>
      <c r="BM170" s="207"/>
      <c r="BN170" s="207"/>
      <c r="BO170" s="207"/>
      <c r="BP170" s="207"/>
      <c r="BQ170" s="207"/>
      <c r="BR170" s="207"/>
      <c r="BS170" s="221">
        <f t="shared" si="102"/>
        <v>0</v>
      </c>
      <c r="BT170" s="207"/>
      <c r="BU170" s="207"/>
      <c r="BV170" s="221">
        <f t="shared" si="103"/>
        <v>1</v>
      </c>
      <c r="BW170" s="221">
        <f t="shared" si="104"/>
        <v>1</v>
      </c>
      <c r="BX170" s="221">
        <f t="shared" si="105"/>
        <v>0</v>
      </c>
      <c r="BY170" s="221">
        <f t="shared" si="106"/>
        <v>0</v>
      </c>
      <c r="BZ170" s="221">
        <f xml:space="preserve"> IF( ISNUMBER(#REF! ), 0, 1 )</f>
        <v>1</v>
      </c>
      <c r="CA170" s="221">
        <f t="shared" si="107"/>
        <v>1</v>
      </c>
      <c r="CB170" s="3161"/>
      <c r="CC170" s="3125"/>
      <c r="CD170" s="3125"/>
      <c r="CE170" s="3169"/>
      <c r="CF170" s="3169"/>
      <c r="CG170" s="3169"/>
    </row>
    <row r="171" spans="1:85" s="2268" customFormat="1" ht="15.75" customHeight="1">
      <c r="A171" s="3169"/>
      <c r="B171" s="2799" t="s">
        <v>3630</v>
      </c>
      <c r="C171" s="2800" t="s">
        <v>3408</v>
      </c>
      <c r="D171" s="2822" t="s">
        <v>3377</v>
      </c>
      <c r="E171" s="2823" t="s">
        <v>3253</v>
      </c>
      <c r="F171" s="2800">
        <v>29380</v>
      </c>
      <c r="G171" s="2800" t="s">
        <v>3397</v>
      </c>
      <c r="H171" s="2823" t="s">
        <v>3370</v>
      </c>
      <c r="I171" s="2823" t="s">
        <v>3283</v>
      </c>
      <c r="J171" s="2823" t="s">
        <v>3371</v>
      </c>
      <c r="K171" s="2800"/>
      <c r="L171" s="2800" t="s">
        <v>3257</v>
      </c>
      <c r="M171" s="3243">
        <v>75</v>
      </c>
      <c r="N171" s="3244">
        <v>43721</v>
      </c>
      <c r="O171" s="2802"/>
      <c r="P171" s="3244">
        <v>47556</v>
      </c>
      <c r="Q171" s="3245">
        <v>4.9560000000000004</v>
      </c>
      <c r="R171" s="3093">
        <v>75</v>
      </c>
      <c r="S171" s="3093">
        <v>75</v>
      </c>
      <c r="T171" s="3093">
        <v>75</v>
      </c>
      <c r="U171" s="3217">
        <f t="shared" si="82"/>
        <v>371.70000000000005</v>
      </c>
      <c r="V171" s="2824">
        <f t="shared" si="83"/>
        <v>-9.7238372093023662E-3</v>
      </c>
      <c r="W171" s="2824">
        <f t="shared" si="84"/>
        <v>-3.9327485380117322E-3</v>
      </c>
      <c r="X171" s="3246"/>
      <c r="Y171" s="3250"/>
      <c r="Z171" s="3250"/>
      <c r="AA171" s="3248">
        <v>2.1964999999999998E-2</v>
      </c>
      <c r="AB171" s="3223">
        <f t="shared" si="85"/>
        <v>1.6473749999999998</v>
      </c>
      <c r="AC171" s="3223">
        <f t="shared" si="94"/>
        <v>1.6473749999999998</v>
      </c>
      <c r="AD171" s="2804"/>
      <c r="AE171" s="2804"/>
      <c r="AF171" s="3093">
        <v>0</v>
      </c>
      <c r="AG171" s="3093">
        <v>75</v>
      </c>
      <c r="AH171" s="3093">
        <v>-6.1639999999999997</v>
      </c>
      <c r="AI171" s="2805" t="str">
        <f t="shared" si="86"/>
        <v>N</v>
      </c>
      <c r="AJ171" s="2805" t="str">
        <f t="shared" si="87"/>
        <v>N</v>
      </c>
      <c r="AK171" s="2805" t="str">
        <f t="shared" si="88"/>
        <v>N</v>
      </c>
      <c r="AL171" s="2805" t="str">
        <f t="shared" si="89"/>
        <v>N</v>
      </c>
      <c r="AM171" s="2805" t="str">
        <f t="shared" si="90"/>
        <v>N</v>
      </c>
      <c r="AN171" s="2805" t="str">
        <f t="shared" si="91"/>
        <v>N</v>
      </c>
      <c r="AO171" s="2805" t="str">
        <f t="shared" si="92"/>
        <v>N</v>
      </c>
      <c r="AP171" s="2805" t="str">
        <f t="shared" si="93"/>
        <v>N</v>
      </c>
      <c r="AQ171" s="3249" t="s">
        <v>3373</v>
      </c>
      <c r="AR171" s="3094"/>
      <c r="AS171" s="32"/>
      <c r="AT171" s="34" t="s">
        <v>3631</v>
      </c>
      <c r="AU171" s="171"/>
      <c r="AV171" s="3161"/>
      <c r="AW171" s="220" t="str">
        <f t="shared" si="108"/>
        <v>Please complete all cells in row</v>
      </c>
      <c r="AX171" s="3161"/>
      <c r="AY171" s="3125"/>
      <c r="AZ171" s="3125"/>
      <c r="BA171" s="3125"/>
      <c r="BB171" s="3125"/>
      <c r="BC171" s="3125"/>
      <c r="BD171" s="3125"/>
      <c r="BE171" s="3125"/>
      <c r="BF171" s="221">
        <f t="shared" si="95"/>
        <v>0</v>
      </c>
      <c r="BG171" s="221">
        <f t="shared" si="96"/>
        <v>1</v>
      </c>
      <c r="BH171" s="221">
        <f t="shared" si="97"/>
        <v>0</v>
      </c>
      <c r="BI171" s="221">
        <f t="shared" si="98"/>
        <v>0</v>
      </c>
      <c r="BJ171" s="221">
        <f t="shared" si="99"/>
        <v>0</v>
      </c>
      <c r="BK171" s="221">
        <f t="shared" si="100"/>
        <v>0</v>
      </c>
      <c r="BL171" s="221">
        <f t="shared" si="101"/>
        <v>0</v>
      </c>
      <c r="BM171" s="207"/>
      <c r="BN171" s="207"/>
      <c r="BO171" s="207"/>
      <c r="BP171" s="207"/>
      <c r="BQ171" s="207"/>
      <c r="BR171" s="207"/>
      <c r="BS171" s="221">
        <f t="shared" si="102"/>
        <v>0</v>
      </c>
      <c r="BT171" s="207"/>
      <c r="BU171" s="207"/>
      <c r="BV171" s="221">
        <f t="shared" si="103"/>
        <v>1</v>
      </c>
      <c r="BW171" s="221">
        <f t="shared" si="104"/>
        <v>1</v>
      </c>
      <c r="BX171" s="221">
        <f t="shared" si="105"/>
        <v>0</v>
      </c>
      <c r="BY171" s="221">
        <f t="shared" si="106"/>
        <v>0</v>
      </c>
      <c r="BZ171" s="221">
        <f xml:space="preserve"> IF( ISNUMBER(#REF! ), 0, 1 )</f>
        <v>1</v>
      </c>
      <c r="CA171" s="221">
        <f t="shared" si="107"/>
        <v>1</v>
      </c>
      <c r="CB171" s="3161"/>
      <c r="CC171" s="3125"/>
      <c r="CD171" s="3125"/>
      <c r="CE171" s="3169"/>
      <c r="CF171" s="3169"/>
      <c r="CG171" s="3169"/>
    </row>
    <row r="172" spans="1:85" s="2268" customFormat="1" ht="15.75" customHeight="1">
      <c r="A172" s="3169"/>
      <c r="B172" s="2799" t="s">
        <v>3630</v>
      </c>
      <c r="C172" s="2800" t="s">
        <v>3408</v>
      </c>
      <c r="D172" s="2822" t="s">
        <v>3368</v>
      </c>
      <c r="E172" s="2823" t="s">
        <v>3253</v>
      </c>
      <c r="F172" s="2800">
        <v>29380</v>
      </c>
      <c r="G172" s="2800" t="s">
        <v>3397</v>
      </c>
      <c r="H172" s="2823" t="s">
        <v>3370</v>
      </c>
      <c r="I172" s="2823" t="s">
        <v>3283</v>
      </c>
      <c r="J172" s="2823" t="s">
        <v>3371</v>
      </c>
      <c r="K172" s="2800"/>
      <c r="L172" s="2800" t="s">
        <v>3257</v>
      </c>
      <c r="M172" s="3243">
        <v>-75</v>
      </c>
      <c r="N172" s="3244">
        <v>43721</v>
      </c>
      <c r="O172" s="2802"/>
      <c r="P172" s="3244">
        <v>47556</v>
      </c>
      <c r="Q172" s="3245">
        <v>4.9560000000000004</v>
      </c>
      <c r="R172" s="3093">
        <v>-75</v>
      </c>
      <c r="S172" s="3093">
        <v>-75</v>
      </c>
      <c r="T172" s="3093">
        <v>-75</v>
      </c>
      <c r="U172" s="3217">
        <f t="shared" si="82"/>
        <v>-371.70000000000005</v>
      </c>
      <c r="V172" s="2824">
        <f t="shared" si="83"/>
        <v>1.4844961240310095E-2</v>
      </c>
      <c r="W172" s="2824">
        <f t="shared" si="84"/>
        <v>2.0779727095516565E-2</v>
      </c>
      <c r="X172" s="3246" t="s">
        <v>3372</v>
      </c>
      <c r="Y172" s="3250">
        <v>4.4554000000000003E-2</v>
      </c>
      <c r="Z172" s="3250">
        <v>2.7660000000000002E-3</v>
      </c>
      <c r="AA172" s="3248">
        <v>4.7320000000000001E-2</v>
      </c>
      <c r="AB172" s="3223">
        <f t="shared" si="85"/>
        <v>-3.5489999999999999</v>
      </c>
      <c r="AC172" s="3223">
        <f t="shared" si="94"/>
        <v>-3.5489999999999999</v>
      </c>
      <c r="AD172" s="2804"/>
      <c r="AE172" s="2804"/>
      <c r="AF172" s="3093">
        <v>0</v>
      </c>
      <c r="AG172" s="3093">
        <v>-75</v>
      </c>
      <c r="AH172" s="3093">
        <v>0</v>
      </c>
      <c r="AI172" s="2805" t="str">
        <f t="shared" si="86"/>
        <v>N</v>
      </c>
      <c r="AJ172" s="2805" t="str">
        <f t="shared" si="87"/>
        <v>N</v>
      </c>
      <c r="AK172" s="2805" t="str">
        <f t="shared" si="88"/>
        <v>N</v>
      </c>
      <c r="AL172" s="2805" t="str">
        <f t="shared" si="89"/>
        <v>N</v>
      </c>
      <c r="AM172" s="2805" t="str">
        <f t="shared" si="90"/>
        <v>N</v>
      </c>
      <c r="AN172" s="2805" t="str">
        <f t="shared" si="91"/>
        <v>N</v>
      </c>
      <c r="AO172" s="2805" t="str">
        <f t="shared" si="92"/>
        <v>N</v>
      </c>
      <c r="AP172" s="2805" t="str">
        <f t="shared" si="93"/>
        <v>N</v>
      </c>
      <c r="AQ172" s="3249" t="s">
        <v>3373</v>
      </c>
      <c r="AR172" s="3094" t="s">
        <v>3399</v>
      </c>
      <c r="AS172" s="32"/>
      <c r="AT172" s="34" t="s">
        <v>3632</v>
      </c>
      <c r="AU172" s="171"/>
      <c r="AV172" s="3161"/>
      <c r="AW172" s="220" t="str">
        <f t="shared" si="108"/>
        <v>Please complete all cells in row</v>
      </c>
      <c r="AX172" s="3161"/>
      <c r="AY172" s="3125"/>
      <c r="AZ172" s="3125"/>
      <c r="BA172" s="3125"/>
      <c r="BB172" s="3125"/>
      <c r="BC172" s="3125"/>
      <c r="BD172" s="3125"/>
      <c r="BE172" s="3125"/>
      <c r="BF172" s="221">
        <f t="shared" si="95"/>
        <v>0</v>
      </c>
      <c r="BG172" s="221">
        <f t="shared" si="96"/>
        <v>1</v>
      </c>
      <c r="BH172" s="221">
        <f t="shared" si="97"/>
        <v>0</v>
      </c>
      <c r="BI172" s="221">
        <f t="shared" si="98"/>
        <v>0</v>
      </c>
      <c r="BJ172" s="221">
        <f t="shared" si="99"/>
        <v>0</v>
      </c>
      <c r="BK172" s="221">
        <f t="shared" si="100"/>
        <v>0</v>
      </c>
      <c r="BL172" s="221">
        <f t="shared" si="101"/>
        <v>0</v>
      </c>
      <c r="BM172" s="207"/>
      <c r="BN172" s="207"/>
      <c r="BO172" s="207"/>
      <c r="BP172" s="207"/>
      <c r="BQ172" s="207"/>
      <c r="BR172" s="207"/>
      <c r="BS172" s="221">
        <f t="shared" si="102"/>
        <v>0</v>
      </c>
      <c r="BT172" s="207"/>
      <c r="BU172" s="207"/>
      <c r="BV172" s="221">
        <f t="shared" si="103"/>
        <v>1</v>
      </c>
      <c r="BW172" s="221">
        <f t="shared" si="104"/>
        <v>1</v>
      </c>
      <c r="BX172" s="221">
        <f t="shared" si="105"/>
        <v>0</v>
      </c>
      <c r="BY172" s="221">
        <f t="shared" si="106"/>
        <v>0</v>
      </c>
      <c r="BZ172" s="221">
        <f xml:space="preserve"> IF( ISNUMBER(#REF! ), 0, 1 )</f>
        <v>1</v>
      </c>
      <c r="CA172" s="221">
        <f t="shared" si="107"/>
        <v>1</v>
      </c>
      <c r="CB172" s="3161"/>
      <c r="CC172" s="3125"/>
      <c r="CD172" s="3125"/>
      <c r="CE172" s="3169"/>
      <c r="CF172" s="3169"/>
      <c r="CG172" s="3169"/>
    </row>
    <row r="173" spans="1:85" s="2268" customFormat="1" ht="15.75" customHeight="1">
      <c r="A173" s="3169"/>
      <c r="B173" s="2799" t="s">
        <v>3592</v>
      </c>
      <c r="C173" s="2800" t="s">
        <v>3408</v>
      </c>
      <c r="D173" s="2822" t="s">
        <v>3377</v>
      </c>
      <c r="E173" s="2823" t="s">
        <v>3253</v>
      </c>
      <c r="F173" s="2800">
        <v>29220</v>
      </c>
      <c r="G173" s="2800" t="s">
        <v>3292</v>
      </c>
      <c r="H173" s="2823" t="s">
        <v>3283</v>
      </c>
      <c r="I173" s="2823" t="s">
        <v>3283</v>
      </c>
      <c r="J173" s="2823" t="s">
        <v>3371</v>
      </c>
      <c r="K173" s="2800"/>
      <c r="L173" s="2800" t="s">
        <v>3257</v>
      </c>
      <c r="M173" s="3243">
        <v>50</v>
      </c>
      <c r="N173" s="3244">
        <v>42930</v>
      </c>
      <c r="O173" s="2802"/>
      <c r="P173" s="3244">
        <v>47558</v>
      </c>
      <c r="Q173" s="3245">
        <v>4.9619999999999997</v>
      </c>
      <c r="R173" s="3093">
        <v>50</v>
      </c>
      <c r="S173" s="3093">
        <v>50</v>
      </c>
      <c r="T173" s="3093">
        <v>50</v>
      </c>
      <c r="U173" s="3217">
        <f t="shared" si="82"/>
        <v>248.1</v>
      </c>
      <c r="V173" s="2824">
        <f t="shared" si="83"/>
        <v>-1.4744186046511731E-2</v>
      </c>
      <c r="W173" s="2824">
        <f t="shared" si="84"/>
        <v>-8.9824561403509806E-3</v>
      </c>
      <c r="X173" s="3246"/>
      <c r="Y173" s="3250"/>
      <c r="Z173" s="3250"/>
      <c r="AA173" s="3248">
        <v>1.6784E-2</v>
      </c>
      <c r="AB173" s="3223">
        <f t="shared" si="85"/>
        <v>0.83920000000000006</v>
      </c>
      <c r="AC173" s="3223">
        <f t="shared" si="94"/>
        <v>0.83920000000000006</v>
      </c>
      <c r="AD173" s="2804"/>
      <c r="AE173" s="2804"/>
      <c r="AF173" s="3093">
        <v>0</v>
      </c>
      <c r="AG173" s="3093">
        <v>50</v>
      </c>
      <c r="AH173" s="3093">
        <v>0</v>
      </c>
      <c r="AI173" s="2805" t="str">
        <f t="shared" si="86"/>
        <v>N</v>
      </c>
      <c r="AJ173" s="2805" t="str">
        <f t="shared" si="87"/>
        <v>N</v>
      </c>
      <c r="AK173" s="2805" t="str">
        <f t="shared" si="88"/>
        <v>N</v>
      </c>
      <c r="AL173" s="2805" t="str">
        <f t="shared" si="89"/>
        <v>N</v>
      </c>
      <c r="AM173" s="2805" t="str">
        <f t="shared" si="90"/>
        <v>N</v>
      </c>
      <c r="AN173" s="2805" t="str">
        <f t="shared" si="91"/>
        <v>N</v>
      </c>
      <c r="AO173" s="2805" t="str">
        <f t="shared" si="92"/>
        <v>N</v>
      </c>
      <c r="AP173" s="2805" t="str">
        <f t="shared" si="93"/>
        <v>N</v>
      </c>
      <c r="AQ173" s="3249" t="s">
        <v>3373</v>
      </c>
      <c r="AR173" s="3094"/>
      <c r="AS173" s="32"/>
      <c r="AT173" s="34" t="s">
        <v>3633</v>
      </c>
      <c r="AU173" s="171"/>
      <c r="AV173" s="3161"/>
      <c r="AW173" s="220" t="str">
        <f t="shared" si="108"/>
        <v>Please complete all cells in row</v>
      </c>
      <c r="AX173" s="3161"/>
      <c r="AY173" s="3125"/>
      <c r="AZ173" s="3125"/>
      <c r="BA173" s="3125"/>
      <c r="BB173" s="3125"/>
      <c r="BC173" s="3125"/>
      <c r="BD173" s="3125"/>
      <c r="BE173" s="3125"/>
      <c r="BF173" s="221">
        <f t="shared" si="95"/>
        <v>0</v>
      </c>
      <c r="BG173" s="221">
        <f t="shared" si="96"/>
        <v>1</v>
      </c>
      <c r="BH173" s="221">
        <f t="shared" si="97"/>
        <v>0</v>
      </c>
      <c r="BI173" s="221">
        <f t="shared" si="98"/>
        <v>0</v>
      </c>
      <c r="BJ173" s="221">
        <f t="shared" si="99"/>
        <v>0</v>
      </c>
      <c r="BK173" s="221">
        <f t="shared" si="100"/>
        <v>0</v>
      </c>
      <c r="BL173" s="221">
        <f t="shared" si="101"/>
        <v>0</v>
      </c>
      <c r="BM173" s="207"/>
      <c r="BN173" s="207"/>
      <c r="BO173" s="207"/>
      <c r="BP173" s="207"/>
      <c r="BQ173" s="207"/>
      <c r="BR173" s="207"/>
      <c r="BS173" s="221">
        <f t="shared" si="102"/>
        <v>0</v>
      </c>
      <c r="BT173" s="207"/>
      <c r="BU173" s="207"/>
      <c r="BV173" s="221">
        <f t="shared" si="103"/>
        <v>1</v>
      </c>
      <c r="BW173" s="221">
        <f t="shared" si="104"/>
        <v>1</v>
      </c>
      <c r="BX173" s="221">
        <f t="shared" si="105"/>
        <v>0</v>
      </c>
      <c r="BY173" s="221">
        <f t="shared" si="106"/>
        <v>0</v>
      </c>
      <c r="BZ173" s="221">
        <f xml:space="preserve"> IF( ISNUMBER(#REF! ), 0, 1 )</f>
        <v>1</v>
      </c>
      <c r="CA173" s="221">
        <f t="shared" si="107"/>
        <v>1</v>
      </c>
      <c r="CB173" s="3161"/>
      <c r="CC173" s="3125"/>
      <c r="CD173" s="3125"/>
      <c r="CE173" s="3169"/>
      <c r="CF173" s="3169"/>
      <c r="CG173" s="3169"/>
    </row>
    <row r="174" spans="1:85" s="2268" customFormat="1" ht="15.75" customHeight="1">
      <c r="A174" s="3169"/>
      <c r="B174" s="2799" t="s">
        <v>3594</v>
      </c>
      <c r="C174" s="2800" t="s">
        <v>3408</v>
      </c>
      <c r="D174" s="2822" t="s">
        <v>3368</v>
      </c>
      <c r="E174" s="2823" t="s">
        <v>3253</v>
      </c>
      <c r="F174" s="2800">
        <v>29220</v>
      </c>
      <c r="G174" s="2800" t="s">
        <v>3292</v>
      </c>
      <c r="H174" s="2823" t="s">
        <v>3283</v>
      </c>
      <c r="I174" s="2823" t="s">
        <v>3283</v>
      </c>
      <c r="J174" s="2823" t="s">
        <v>3371</v>
      </c>
      <c r="K174" s="2800"/>
      <c r="L174" s="2800" t="s">
        <v>3257</v>
      </c>
      <c r="M174" s="3243">
        <v>-50</v>
      </c>
      <c r="N174" s="3244">
        <v>42930</v>
      </c>
      <c r="O174" s="2802"/>
      <c r="P174" s="3244">
        <v>47558</v>
      </c>
      <c r="Q174" s="3245">
        <v>4.9619999999999997</v>
      </c>
      <c r="R174" s="3093">
        <v>-50</v>
      </c>
      <c r="S174" s="3093">
        <v>-50</v>
      </c>
      <c r="T174" s="3093">
        <v>-50</v>
      </c>
      <c r="U174" s="3217">
        <f t="shared" si="82"/>
        <v>-248.1</v>
      </c>
      <c r="V174" s="2824">
        <f t="shared" si="83"/>
        <v>1.4844961240310095E-2</v>
      </c>
      <c r="W174" s="2824">
        <f t="shared" si="84"/>
        <v>2.0779727095516565E-2</v>
      </c>
      <c r="X174" s="3246" t="s">
        <v>3372</v>
      </c>
      <c r="Y174" s="3250">
        <v>4.4554000000000003E-2</v>
      </c>
      <c r="Z174" s="3250">
        <v>2.7660000000000002E-3</v>
      </c>
      <c r="AA174" s="3248">
        <v>4.7320000000000001E-2</v>
      </c>
      <c r="AB174" s="3223">
        <f t="shared" si="85"/>
        <v>-2.3660000000000001</v>
      </c>
      <c r="AC174" s="3223">
        <f t="shared" si="94"/>
        <v>-2.3660000000000001</v>
      </c>
      <c r="AD174" s="2804"/>
      <c r="AE174" s="2804"/>
      <c r="AF174" s="3093">
        <v>0</v>
      </c>
      <c r="AG174" s="3093">
        <v>-50</v>
      </c>
      <c r="AH174" s="3093">
        <v>-5.7060000000000004</v>
      </c>
      <c r="AI174" s="2805" t="str">
        <f t="shared" si="86"/>
        <v>N</v>
      </c>
      <c r="AJ174" s="2805" t="str">
        <f t="shared" si="87"/>
        <v>N</v>
      </c>
      <c r="AK174" s="2805" t="str">
        <f t="shared" si="88"/>
        <v>N</v>
      </c>
      <c r="AL174" s="2805" t="str">
        <f t="shared" si="89"/>
        <v>N</v>
      </c>
      <c r="AM174" s="2805" t="str">
        <f t="shared" si="90"/>
        <v>N</v>
      </c>
      <c r="AN174" s="2805" t="str">
        <f t="shared" si="91"/>
        <v>N</v>
      </c>
      <c r="AO174" s="2805" t="str">
        <f t="shared" si="92"/>
        <v>N</v>
      </c>
      <c r="AP174" s="2805" t="str">
        <f t="shared" si="93"/>
        <v>N</v>
      </c>
      <c r="AQ174" s="3249" t="s">
        <v>3373</v>
      </c>
      <c r="AR174" s="3094" t="s">
        <v>3399</v>
      </c>
      <c r="AS174" s="32"/>
      <c r="AT174" s="34" t="s">
        <v>3634</v>
      </c>
      <c r="AU174" s="171"/>
      <c r="AV174" s="3161"/>
      <c r="AW174" s="220" t="str">
        <f t="shared" si="108"/>
        <v>Please complete all cells in row</v>
      </c>
      <c r="AX174" s="3161"/>
      <c r="AY174" s="3125"/>
      <c r="AZ174" s="3125"/>
      <c r="BA174" s="3125"/>
      <c r="BB174" s="3125"/>
      <c r="BC174" s="3125"/>
      <c r="BD174" s="3125"/>
      <c r="BE174" s="3125"/>
      <c r="BF174" s="221">
        <f t="shared" si="95"/>
        <v>0</v>
      </c>
      <c r="BG174" s="221">
        <f t="shared" si="96"/>
        <v>1</v>
      </c>
      <c r="BH174" s="221">
        <f t="shared" si="97"/>
        <v>0</v>
      </c>
      <c r="BI174" s="221">
        <f t="shared" si="98"/>
        <v>0</v>
      </c>
      <c r="BJ174" s="221">
        <f t="shared" si="99"/>
        <v>0</v>
      </c>
      <c r="BK174" s="221">
        <f t="shared" si="100"/>
        <v>0</v>
      </c>
      <c r="BL174" s="221">
        <f t="shared" si="101"/>
        <v>0</v>
      </c>
      <c r="BM174" s="207"/>
      <c r="BN174" s="207"/>
      <c r="BO174" s="207"/>
      <c r="BP174" s="207"/>
      <c r="BQ174" s="207"/>
      <c r="BR174" s="207"/>
      <c r="BS174" s="221">
        <f t="shared" si="102"/>
        <v>0</v>
      </c>
      <c r="BT174" s="207"/>
      <c r="BU174" s="207"/>
      <c r="BV174" s="221">
        <f t="shared" si="103"/>
        <v>1</v>
      </c>
      <c r="BW174" s="221">
        <f t="shared" si="104"/>
        <v>1</v>
      </c>
      <c r="BX174" s="221">
        <f t="shared" si="105"/>
        <v>0</v>
      </c>
      <c r="BY174" s="221">
        <f t="shared" si="106"/>
        <v>0</v>
      </c>
      <c r="BZ174" s="221">
        <f xml:space="preserve"> IF( ISNUMBER(#REF! ), 0, 1 )</f>
        <v>1</v>
      </c>
      <c r="CA174" s="221">
        <f t="shared" si="107"/>
        <v>1</v>
      </c>
      <c r="CB174" s="3161"/>
      <c r="CC174" s="3125"/>
      <c r="CD174" s="3125"/>
      <c r="CE174" s="3169"/>
      <c r="CF174" s="3169"/>
      <c r="CG174" s="3169"/>
    </row>
    <row r="175" spans="1:85" s="2268" customFormat="1" ht="15.75" customHeight="1">
      <c r="A175" s="3169"/>
      <c r="B175" s="2799" t="s">
        <v>3598</v>
      </c>
      <c r="C175" s="2800" t="s">
        <v>3408</v>
      </c>
      <c r="D175" s="2822" t="s">
        <v>3377</v>
      </c>
      <c r="E175" s="2823" t="s">
        <v>3253</v>
      </c>
      <c r="F175" s="2800">
        <v>29384</v>
      </c>
      <c r="G175" s="2800" t="s">
        <v>3316</v>
      </c>
      <c r="H175" s="2823" t="s">
        <v>3283</v>
      </c>
      <c r="I175" s="2823" t="s">
        <v>3283</v>
      </c>
      <c r="J175" s="2823" t="s">
        <v>3371</v>
      </c>
      <c r="K175" s="2800"/>
      <c r="L175" s="2800" t="s">
        <v>3257</v>
      </c>
      <c r="M175" s="3243">
        <v>200</v>
      </c>
      <c r="N175" s="3244">
        <v>42810</v>
      </c>
      <c r="O175" s="2802"/>
      <c r="P175" s="3244">
        <v>47558</v>
      </c>
      <c r="Q175" s="3245">
        <v>4.9619999999999997</v>
      </c>
      <c r="R175" s="3093">
        <v>200</v>
      </c>
      <c r="S175" s="3093">
        <v>200</v>
      </c>
      <c r="T175" s="3093">
        <v>200</v>
      </c>
      <c r="U175" s="3217">
        <f t="shared" si="82"/>
        <v>992.4</v>
      </c>
      <c r="V175" s="2824">
        <f t="shared" si="83"/>
        <v>-1.076065891472866E-2</v>
      </c>
      <c r="W175" s="2824">
        <f t="shared" si="84"/>
        <v>-4.9756335282650221E-3</v>
      </c>
      <c r="X175" s="3246"/>
      <c r="Y175" s="3250"/>
      <c r="Z175" s="3250"/>
      <c r="AA175" s="3248">
        <v>2.0895E-2</v>
      </c>
      <c r="AB175" s="3223">
        <f t="shared" si="85"/>
        <v>4.1790000000000003</v>
      </c>
      <c r="AC175" s="3223">
        <f t="shared" si="94"/>
        <v>4.1790000000000003</v>
      </c>
      <c r="AD175" s="2804"/>
      <c r="AE175" s="2804"/>
      <c r="AF175" s="3093">
        <v>0</v>
      </c>
      <c r="AG175" s="3093">
        <v>200</v>
      </c>
      <c r="AH175" s="3093">
        <v>-18.344999999999999</v>
      </c>
      <c r="AI175" s="2805" t="str">
        <f t="shared" si="86"/>
        <v>N</v>
      </c>
      <c r="AJ175" s="2805" t="str">
        <f t="shared" si="87"/>
        <v>N</v>
      </c>
      <c r="AK175" s="2805" t="str">
        <f t="shared" si="88"/>
        <v>N</v>
      </c>
      <c r="AL175" s="2805" t="str">
        <f t="shared" si="89"/>
        <v>N</v>
      </c>
      <c r="AM175" s="2805" t="str">
        <f t="shared" si="90"/>
        <v>N</v>
      </c>
      <c r="AN175" s="2805" t="str">
        <f t="shared" si="91"/>
        <v>N</v>
      </c>
      <c r="AO175" s="2805" t="str">
        <f t="shared" si="92"/>
        <v>N</v>
      </c>
      <c r="AP175" s="2805" t="str">
        <f t="shared" si="93"/>
        <v>N</v>
      </c>
      <c r="AQ175" s="3249" t="s">
        <v>3373</v>
      </c>
      <c r="AR175" s="3094"/>
      <c r="AS175" s="32"/>
      <c r="AT175" s="34" t="s">
        <v>3635</v>
      </c>
      <c r="AU175" s="171"/>
      <c r="AV175" s="3161"/>
      <c r="AW175" s="220" t="str">
        <f t="shared" si="108"/>
        <v>Please complete all cells in row</v>
      </c>
      <c r="AX175" s="3161"/>
      <c r="AY175" s="3125"/>
      <c r="AZ175" s="3125"/>
      <c r="BA175" s="3125"/>
      <c r="BB175" s="3125"/>
      <c r="BC175" s="3125"/>
      <c r="BD175" s="3125"/>
      <c r="BE175" s="3125"/>
      <c r="BF175" s="221">
        <f t="shared" si="95"/>
        <v>0</v>
      </c>
      <c r="BG175" s="221">
        <f t="shared" si="96"/>
        <v>1</v>
      </c>
      <c r="BH175" s="221">
        <f t="shared" si="97"/>
        <v>0</v>
      </c>
      <c r="BI175" s="221">
        <f t="shared" si="98"/>
        <v>0</v>
      </c>
      <c r="BJ175" s="221">
        <f t="shared" si="99"/>
        <v>0</v>
      </c>
      <c r="BK175" s="221">
        <f t="shared" si="100"/>
        <v>0</v>
      </c>
      <c r="BL175" s="221">
        <f t="shared" si="101"/>
        <v>0</v>
      </c>
      <c r="BM175" s="207"/>
      <c r="BN175" s="207"/>
      <c r="BO175" s="207"/>
      <c r="BP175" s="207"/>
      <c r="BQ175" s="207"/>
      <c r="BR175" s="207"/>
      <c r="BS175" s="221">
        <f t="shared" si="102"/>
        <v>0</v>
      </c>
      <c r="BT175" s="207"/>
      <c r="BU175" s="207"/>
      <c r="BV175" s="221">
        <f t="shared" si="103"/>
        <v>1</v>
      </c>
      <c r="BW175" s="221">
        <f t="shared" si="104"/>
        <v>1</v>
      </c>
      <c r="BX175" s="221">
        <f t="shared" si="105"/>
        <v>0</v>
      </c>
      <c r="BY175" s="221">
        <f t="shared" si="106"/>
        <v>0</v>
      </c>
      <c r="BZ175" s="221">
        <f xml:space="preserve"> IF( ISNUMBER(#REF! ), 0, 1 )</f>
        <v>1</v>
      </c>
      <c r="CA175" s="221">
        <f t="shared" si="107"/>
        <v>1</v>
      </c>
      <c r="CB175" s="3161"/>
      <c r="CC175" s="3125"/>
      <c r="CD175" s="3125"/>
      <c r="CE175" s="3169"/>
      <c r="CF175" s="3169"/>
      <c r="CG175" s="3169"/>
    </row>
    <row r="176" spans="1:85" s="2268" customFormat="1" ht="15.75" customHeight="1">
      <c r="A176" s="3169"/>
      <c r="B176" s="2799" t="s">
        <v>3600</v>
      </c>
      <c r="C176" s="2800" t="s">
        <v>3408</v>
      </c>
      <c r="D176" s="2822" t="s">
        <v>3368</v>
      </c>
      <c r="E176" s="2823" t="s">
        <v>3253</v>
      </c>
      <c r="F176" s="2800">
        <v>29384</v>
      </c>
      <c r="G176" s="2800" t="s">
        <v>3316</v>
      </c>
      <c r="H176" s="2823" t="s">
        <v>3283</v>
      </c>
      <c r="I176" s="2823" t="s">
        <v>3283</v>
      </c>
      <c r="J176" s="2823" t="s">
        <v>3371</v>
      </c>
      <c r="K176" s="2800"/>
      <c r="L176" s="2800" t="s">
        <v>3257</v>
      </c>
      <c r="M176" s="3243">
        <v>-200</v>
      </c>
      <c r="N176" s="3244">
        <v>42810</v>
      </c>
      <c r="O176" s="2802"/>
      <c r="P176" s="3244">
        <v>47558</v>
      </c>
      <c r="Q176" s="3245">
        <v>4.9619999999999997</v>
      </c>
      <c r="R176" s="3093">
        <v>-200</v>
      </c>
      <c r="S176" s="3093">
        <v>-200</v>
      </c>
      <c r="T176" s="3093">
        <v>-200</v>
      </c>
      <c r="U176" s="3217">
        <f t="shared" si="82"/>
        <v>-992.4</v>
      </c>
      <c r="V176" s="2824">
        <f t="shared" si="83"/>
        <v>1.4844961240310095E-2</v>
      </c>
      <c r="W176" s="2824">
        <f t="shared" si="84"/>
        <v>2.0779727095516565E-2</v>
      </c>
      <c r="X176" s="3246" t="s">
        <v>3372</v>
      </c>
      <c r="Y176" s="3250">
        <v>4.4554000000000003E-2</v>
      </c>
      <c r="Z176" s="3250">
        <v>2.7660000000000002E-3</v>
      </c>
      <c r="AA176" s="3248">
        <v>4.7320000000000001E-2</v>
      </c>
      <c r="AB176" s="3223">
        <f t="shared" si="85"/>
        <v>-9.4640000000000004</v>
      </c>
      <c r="AC176" s="3223">
        <f t="shared" si="94"/>
        <v>-9.4640000000000004</v>
      </c>
      <c r="AD176" s="2804"/>
      <c r="AE176" s="2804"/>
      <c r="AF176" s="3093">
        <v>0</v>
      </c>
      <c r="AG176" s="3093">
        <v>-200</v>
      </c>
      <c r="AH176" s="3093">
        <v>0</v>
      </c>
      <c r="AI176" s="2805" t="str">
        <f t="shared" si="86"/>
        <v>N</v>
      </c>
      <c r="AJ176" s="2805" t="str">
        <f t="shared" si="87"/>
        <v>N</v>
      </c>
      <c r="AK176" s="2805" t="str">
        <f t="shared" si="88"/>
        <v>N</v>
      </c>
      <c r="AL176" s="2805" t="str">
        <f t="shared" si="89"/>
        <v>N</v>
      </c>
      <c r="AM176" s="2805" t="str">
        <f t="shared" si="90"/>
        <v>N</v>
      </c>
      <c r="AN176" s="2805" t="str">
        <f t="shared" si="91"/>
        <v>N</v>
      </c>
      <c r="AO176" s="2805" t="str">
        <f t="shared" si="92"/>
        <v>N</v>
      </c>
      <c r="AP176" s="2805" t="str">
        <f t="shared" si="93"/>
        <v>N</v>
      </c>
      <c r="AQ176" s="3249" t="s">
        <v>3373</v>
      </c>
      <c r="AR176" s="3094" t="s">
        <v>3399</v>
      </c>
      <c r="AS176" s="32"/>
      <c r="AT176" s="34" t="s">
        <v>3636</v>
      </c>
      <c r="AU176" s="171"/>
      <c r="AV176" s="3161"/>
      <c r="AW176" s="220" t="str">
        <f t="shared" ref="AW176:AW207" si="109">IF( SUM( AY176:CA176 ) = 0, 0, $AY$5 )</f>
        <v>Please complete all cells in row</v>
      </c>
      <c r="AX176" s="3161"/>
      <c r="AY176" s="3125"/>
      <c r="AZ176" s="3125"/>
      <c r="BA176" s="3125"/>
      <c r="BB176" s="3125"/>
      <c r="BC176" s="3125"/>
      <c r="BD176" s="3125"/>
      <c r="BE176" s="3125"/>
      <c r="BF176" s="221">
        <f t="shared" ref="BF176:BF187" si="110" xml:space="preserve"> IF( ISNUMBER(N176 ), 0, 1 )</f>
        <v>0</v>
      </c>
      <c r="BG176" s="221">
        <f t="shared" si="96"/>
        <v>1</v>
      </c>
      <c r="BH176" s="221">
        <f t="shared" si="97"/>
        <v>0</v>
      </c>
      <c r="BI176" s="221">
        <f t="shared" si="98"/>
        <v>0</v>
      </c>
      <c r="BJ176" s="221">
        <f t="shared" si="99"/>
        <v>0</v>
      </c>
      <c r="BK176" s="221">
        <f t="shared" si="100"/>
        <v>0</v>
      </c>
      <c r="BL176" s="221">
        <f t="shared" si="101"/>
        <v>0</v>
      </c>
      <c r="BM176" s="207"/>
      <c r="BN176" s="207"/>
      <c r="BO176" s="207"/>
      <c r="BP176" s="207"/>
      <c r="BQ176" s="207"/>
      <c r="BR176" s="207"/>
      <c r="BS176" s="221">
        <f t="shared" si="102"/>
        <v>0</v>
      </c>
      <c r="BT176" s="207"/>
      <c r="BU176" s="207"/>
      <c r="BV176" s="221">
        <f t="shared" si="103"/>
        <v>1</v>
      </c>
      <c r="BW176" s="221">
        <f t="shared" si="104"/>
        <v>1</v>
      </c>
      <c r="BX176" s="221">
        <f t="shared" si="105"/>
        <v>0</v>
      </c>
      <c r="BY176" s="221">
        <f t="shared" si="106"/>
        <v>0</v>
      </c>
      <c r="BZ176" s="221">
        <f xml:space="preserve"> IF( ISNUMBER(#REF! ), 0, 1 )</f>
        <v>1</v>
      </c>
      <c r="CA176" s="221">
        <f t="shared" si="107"/>
        <v>1</v>
      </c>
      <c r="CB176" s="3161"/>
      <c r="CC176" s="3125"/>
      <c r="CD176" s="3125"/>
      <c r="CE176" s="3169"/>
      <c r="CF176" s="3169"/>
      <c r="CG176" s="3169"/>
    </row>
    <row r="177" spans="1:85" s="2268" customFormat="1" ht="15.75" customHeight="1">
      <c r="A177" s="3169"/>
      <c r="B177" s="2799" t="s">
        <v>3598</v>
      </c>
      <c r="C177" s="2800" t="s">
        <v>3408</v>
      </c>
      <c r="D177" s="2822" t="s">
        <v>3377</v>
      </c>
      <c r="E177" s="2823" t="s">
        <v>3253</v>
      </c>
      <c r="F177" s="2800">
        <v>29227</v>
      </c>
      <c r="G177" s="2800" t="s">
        <v>3455</v>
      </c>
      <c r="H177" s="2823" t="s">
        <v>3283</v>
      </c>
      <c r="I177" s="2823" t="s">
        <v>3283</v>
      </c>
      <c r="J177" s="2823" t="s">
        <v>3371</v>
      </c>
      <c r="K177" s="2800"/>
      <c r="L177" s="2800" t="s">
        <v>3257</v>
      </c>
      <c r="M177" s="3243">
        <v>200</v>
      </c>
      <c r="N177" s="3244">
        <v>42930</v>
      </c>
      <c r="O177" s="2802"/>
      <c r="P177" s="3244">
        <v>47556</v>
      </c>
      <c r="Q177" s="3245">
        <v>4.9560000000000004</v>
      </c>
      <c r="R177" s="3093">
        <v>200</v>
      </c>
      <c r="S177" s="3093">
        <v>200</v>
      </c>
      <c r="T177" s="3093">
        <v>200</v>
      </c>
      <c r="U177" s="3217">
        <f t="shared" si="82"/>
        <v>991.2</v>
      </c>
      <c r="V177" s="2824">
        <f t="shared" si="83"/>
        <v>-1.4631782945736527E-2</v>
      </c>
      <c r="W177" s="2824">
        <f t="shared" si="84"/>
        <v>-8.8693957115010269E-3</v>
      </c>
      <c r="X177" s="3246"/>
      <c r="Y177" s="3250"/>
      <c r="Z177" s="3250"/>
      <c r="AA177" s="3248">
        <v>1.6899999999999998E-2</v>
      </c>
      <c r="AB177" s="3223">
        <f t="shared" si="85"/>
        <v>3.38</v>
      </c>
      <c r="AC177" s="3223">
        <f t="shared" si="94"/>
        <v>3.38</v>
      </c>
      <c r="AD177" s="2804"/>
      <c r="AE177" s="2804"/>
      <c r="AF177" s="3093">
        <v>0</v>
      </c>
      <c r="AG177" s="3093">
        <v>200</v>
      </c>
      <c r="AH177" s="3093">
        <v>0</v>
      </c>
      <c r="AI177" s="2805" t="str">
        <f t="shared" si="86"/>
        <v>N</v>
      </c>
      <c r="AJ177" s="2805" t="str">
        <f t="shared" si="87"/>
        <v>N</v>
      </c>
      <c r="AK177" s="2805" t="str">
        <f t="shared" si="88"/>
        <v>N</v>
      </c>
      <c r="AL177" s="2805" t="str">
        <f t="shared" si="89"/>
        <v>N</v>
      </c>
      <c r="AM177" s="2805" t="str">
        <f t="shared" si="90"/>
        <v>N</v>
      </c>
      <c r="AN177" s="2805" t="str">
        <f t="shared" si="91"/>
        <v>N</v>
      </c>
      <c r="AO177" s="2805" t="str">
        <f t="shared" si="92"/>
        <v>N</v>
      </c>
      <c r="AP177" s="2805" t="str">
        <f t="shared" si="93"/>
        <v>N</v>
      </c>
      <c r="AQ177" s="3249" t="s">
        <v>3373</v>
      </c>
      <c r="AR177" s="3094"/>
      <c r="AS177" s="32"/>
      <c r="AT177" s="34" t="s">
        <v>3637</v>
      </c>
      <c r="AU177" s="171"/>
      <c r="AV177" s="3161"/>
      <c r="AW177" s="220" t="str">
        <f t="shared" si="109"/>
        <v>Please complete all cells in row</v>
      </c>
      <c r="AX177" s="3161"/>
      <c r="AY177" s="3125"/>
      <c r="AZ177" s="3125"/>
      <c r="BA177" s="3125"/>
      <c r="BB177" s="3125"/>
      <c r="BC177" s="3125"/>
      <c r="BD177" s="3125"/>
      <c r="BE177" s="3125"/>
      <c r="BF177" s="221">
        <f t="shared" si="110"/>
        <v>0</v>
      </c>
      <c r="BG177" s="221">
        <f t="shared" si="96"/>
        <v>1</v>
      </c>
      <c r="BH177" s="221">
        <f t="shared" si="97"/>
        <v>0</v>
      </c>
      <c r="BI177" s="221">
        <f t="shared" si="98"/>
        <v>0</v>
      </c>
      <c r="BJ177" s="221">
        <f t="shared" si="99"/>
        <v>0</v>
      </c>
      <c r="BK177" s="221">
        <f t="shared" si="100"/>
        <v>0</v>
      </c>
      <c r="BL177" s="221">
        <f t="shared" si="101"/>
        <v>0</v>
      </c>
      <c r="BM177" s="207"/>
      <c r="BN177" s="207"/>
      <c r="BO177" s="207"/>
      <c r="BP177" s="207"/>
      <c r="BQ177" s="207"/>
      <c r="BR177" s="207"/>
      <c r="BS177" s="221">
        <f t="shared" si="102"/>
        <v>0</v>
      </c>
      <c r="BT177" s="207"/>
      <c r="BU177" s="207"/>
      <c r="BV177" s="221">
        <f t="shared" si="103"/>
        <v>1</v>
      </c>
      <c r="BW177" s="221">
        <f t="shared" si="104"/>
        <v>1</v>
      </c>
      <c r="BX177" s="221">
        <f t="shared" si="105"/>
        <v>0</v>
      </c>
      <c r="BY177" s="221">
        <f t="shared" si="106"/>
        <v>0</v>
      </c>
      <c r="BZ177" s="221">
        <f xml:space="preserve"> IF( ISNUMBER(#REF! ), 0, 1 )</f>
        <v>1</v>
      </c>
      <c r="CA177" s="221">
        <f t="shared" si="107"/>
        <v>1</v>
      </c>
      <c r="CB177" s="3161"/>
      <c r="CC177" s="3125"/>
      <c r="CD177" s="3125"/>
      <c r="CE177" s="3169"/>
      <c r="CF177" s="3169"/>
      <c r="CG177" s="3169"/>
    </row>
    <row r="178" spans="1:85" s="2268" customFormat="1" ht="15.75" customHeight="1">
      <c r="A178" s="3169"/>
      <c r="B178" s="2799" t="s">
        <v>3600</v>
      </c>
      <c r="C178" s="2800" t="s">
        <v>3408</v>
      </c>
      <c r="D178" s="2822" t="s">
        <v>3368</v>
      </c>
      <c r="E178" s="2823" t="s">
        <v>3253</v>
      </c>
      <c r="F178" s="2800">
        <v>29227</v>
      </c>
      <c r="G178" s="2800" t="s">
        <v>3455</v>
      </c>
      <c r="H178" s="2823" t="s">
        <v>3283</v>
      </c>
      <c r="I178" s="2823" t="s">
        <v>3283</v>
      </c>
      <c r="J178" s="2823" t="s">
        <v>3371</v>
      </c>
      <c r="K178" s="2800"/>
      <c r="L178" s="2800" t="s">
        <v>3257</v>
      </c>
      <c r="M178" s="3243">
        <v>-200</v>
      </c>
      <c r="N178" s="3244">
        <v>42930</v>
      </c>
      <c r="O178" s="2802"/>
      <c r="P178" s="3244">
        <v>47556</v>
      </c>
      <c r="Q178" s="3245">
        <v>4.9560000000000004</v>
      </c>
      <c r="R178" s="3093">
        <v>-200</v>
      </c>
      <c r="S178" s="3093">
        <v>-200</v>
      </c>
      <c r="T178" s="3093">
        <v>-200</v>
      </c>
      <c r="U178" s="3217">
        <f t="shared" si="82"/>
        <v>-991.2</v>
      </c>
      <c r="V178" s="2824">
        <f t="shared" si="83"/>
        <v>1.4844961240310095E-2</v>
      </c>
      <c r="W178" s="2824">
        <f t="shared" si="84"/>
        <v>2.0779727095516565E-2</v>
      </c>
      <c r="X178" s="3246" t="s">
        <v>3372</v>
      </c>
      <c r="Y178" s="3250">
        <v>4.4554000000000003E-2</v>
      </c>
      <c r="Z178" s="3250">
        <v>2.7660000000000002E-3</v>
      </c>
      <c r="AA178" s="3248">
        <v>4.7320000000000001E-2</v>
      </c>
      <c r="AB178" s="3223">
        <f t="shared" si="85"/>
        <v>-9.4640000000000004</v>
      </c>
      <c r="AC178" s="3223">
        <f t="shared" si="94"/>
        <v>-9.4640000000000004</v>
      </c>
      <c r="AD178" s="2804"/>
      <c r="AE178" s="2804"/>
      <c r="AF178" s="3093">
        <v>0</v>
      </c>
      <c r="AG178" s="3093">
        <v>-200</v>
      </c>
      <c r="AH178" s="3093">
        <v>-20.363</v>
      </c>
      <c r="AI178" s="2805" t="str">
        <f t="shared" si="86"/>
        <v>N</v>
      </c>
      <c r="AJ178" s="2805" t="str">
        <f t="shared" si="87"/>
        <v>N</v>
      </c>
      <c r="AK178" s="2805" t="str">
        <f t="shared" si="88"/>
        <v>N</v>
      </c>
      <c r="AL178" s="2805" t="str">
        <f t="shared" si="89"/>
        <v>N</v>
      </c>
      <c r="AM178" s="2805" t="str">
        <f t="shared" si="90"/>
        <v>N</v>
      </c>
      <c r="AN178" s="2805" t="str">
        <f t="shared" si="91"/>
        <v>N</v>
      </c>
      <c r="AO178" s="2805" t="str">
        <f t="shared" si="92"/>
        <v>N</v>
      </c>
      <c r="AP178" s="2805" t="str">
        <f t="shared" si="93"/>
        <v>N</v>
      </c>
      <c r="AQ178" s="3249" t="s">
        <v>3373</v>
      </c>
      <c r="AR178" s="3094" t="s">
        <v>3399</v>
      </c>
      <c r="AS178" s="32"/>
      <c r="AT178" s="34" t="s">
        <v>3638</v>
      </c>
      <c r="AU178" s="171"/>
      <c r="AV178" s="3161"/>
      <c r="AW178" s="220" t="str">
        <f t="shared" si="109"/>
        <v>Please complete all cells in row</v>
      </c>
      <c r="AX178" s="3161"/>
      <c r="AY178" s="3125"/>
      <c r="AZ178" s="3125"/>
      <c r="BA178" s="3125"/>
      <c r="BB178" s="3125"/>
      <c r="BC178" s="3125"/>
      <c r="BD178" s="3125"/>
      <c r="BE178" s="3125"/>
      <c r="BF178" s="221">
        <f t="shared" si="110"/>
        <v>0</v>
      </c>
      <c r="BG178" s="221">
        <f t="shared" si="96"/>
        <v>1</v>
      </c>
      <c r="BH178" s="221">
        <f t="shared" si="97"/>
        <v>0</v>
      </c>
      <c r="BI178" s="221">
        <f t="shared" si="98"/>
        <v>0</v>
      </c>
      <c r="BJ178" s="221">
        <f t="shared" si="99"/>
        <v>0</v>
      </c>
      <c r="BK178" s="221">
        <f t="shared" si="100"/>
        <v>0</v>
      </c>
      <c r="BL178" s="221">
        <f t="shared" si="101"/>
        <v>0</v>
      </c>
      <c r="BM178" s="207"/>
      <c r="BN178" s="207"/>
      <c r="BO178" s="207"/>
      <c r="BP178" s="207"/>
      <c r="BQ178" s="207"/>
      <c r="BR178" s="207"/>
      <c r="BS178" s="221">
        <f t="shared" si="102"/>
        <v>0</v>
      </c>
      <c r="BT178" s="207"/>
      <c r="BU178" s="207"/>
      <c r="BV178" s="221">
        <f t="shared" si="103"/>
        <v>1</v>
      </c>
      <c r="BW178" s="221">
        <f t="shared" si="104"/>
        <v>1</v>
      </c>
      <c r="BX178" s="221">
        <f t="shared" si="105"/>
        <v>0</v>
      </c>
      <c r="BY178" s="221">
        <f t="shared" si="106"/>
        <v>0</v>
      </c>
      <c r="BZ178" s="221">
        <f xml:space="preserve"> IF( ISNUMBER(#REF! ), 0, 1 )</f>
        <v>1</v>
      </c>
      <c r="CA178" s="221">
        <f t="shared" si="107"/>
        <v>1</v>
      </c>
      <c r="CB178" s="3161"/>
      <c r="CC178" s="3125"/>
      <c r="CD178" s="3125"/>
      <c r="CE178" s="3169"/>
      <c r="CF178" s="3169"/>
      <c r="CG178" s="3169"/>
    </row>
    <row r="179" spans="1:85" s="2268" customFormat="1" ht="15.75" customHeight="1">
      <c r="A179" s="3169"/>
      <c r="B179" s="2799" t="s">
        <v>3639</v>
      </c>
      <c r="C179" s="2800" t="s">
        <v>3408</v>
      </c>
      <c r="D179" s="2822" t="s">
        <v>3377</v>
      </c>
      <c r="E179" s="2823" t="s">
        <v>3253</v>
      </c>
      <c r="F179" s="2800">
        <v>29234</v>
      </c>
      <c r="G179" s="2800" t="s">
        <v>3292</v>
      </c>
      <c r="H179" s="2823" t="s">
        <v>3283</v>
      </c>
      <c r="I179" s="2823" t="s">
        <v>3283</v>
      </c>
      <c r="J179" s="2823" t="s">
        <v>3371</v>
      </c>
      <c r="K179" s="2800"/>
      <c r="L179" s="2800" t="s">
        <v>3257</v>
      </c>
      <c r="M179" s="3243">
        <v>100</v>
      </c>
      <c r="N179" s="3244">
        <v>42930</v>
      </c>
      <c r="O179" s="2802"/>
      <c r="P179" s="3244">
        <v>47556</v>
      </c>
      <c r="Q179" s="3245">
        <v>4.9560000000000004</v>
      </c>
      <c r="R179" s="3093">
        <v>100</v>
      </c>
      <c r="S179" s="3093">
        <v>100</v>
      </c>
      <c r="T179" s="3093">
        <v>100</v>
      </c>
      <c r="U179" s="3217">
        <f t="shared" si="82"/>
        <v>495.6</v>
      </c>
      <c r="V179" s="2824">
        <f t="shared" si="83"/>
        <v>-1.5226744186046526E-2</v>
      </c>
      <c r="W179" s="2824">
        <f t="shared" si="84"/>
        <v>-9.4678362573099584E-3</v>
      </c>
      <c r="X179" s="3246"/>
      <c r="Y179" s="3250"/>
      <c r="Z179" s="3250"/>
      <c r="AA179" s="3248">
        <v>1.6285999999999998E-2</v>
      </c>
      <c r="AB179" s="3223">
        <f t="shared" si="85"/>
        <v>1.6285999999999998</v>
      </c>
      <c r="AC179" s="3223">
        <f t="shared" si="94"/>
        <v>1.6285999999999998</v>
      </c>
      <c r="AD179" s="2804"/>
      <c r="AE179" s="2804"/>
      <c r="AF179" s="3093">
        <v>0</v>
      </c>
      <c r="AG179" s="3093">
        <v>100</v>
      </c>
      <c r="AH179" s="3093">
        <v>0</v>
      </c>
      <c r="AI179" s="2805" t="str">
        <f t="shared" si="86"/>
        <v>N</v>
      </c>
      <c r="AJ179" s="2805" t="str">
        <f t="shared" si="87"/>
        <v>N</v>
      </c>
      <c r="AK179" s="2805" t="str">
        <f t="shared" si="88"/>
        <v>N</v>
      </c>
      <c r="AL179" s="2805" t="str">
        <f t="shared" si="89"/>
        <v>N</v>
      </c>
      <c r="AM179" s="2805" t="str">
        <f t="shared" si="90"/>
        <v>N</v>
      </c>
      <c r="AN179" s="2805" t="str">
        <f t="shared" si="91"/>
        <v>N</v>
      </c>
      <c r="AO179" s="2805" t="str">
        <f t="shared" si="92"/>
        <v>N</v>
      </c>
      <c r="AP179" s="2805" t="str">
        <f t="shared" si="93"/>
        <v>N</v>
      </c>
      <c r="AQ179" s="3249" t="s">
        <v>3373</v>
      </c>
      <c r="AR179" s="3094"/>
      <c r="AS179" s="32"/>
      <c r="AT179" s="34" t="s">
        <v>3640</v>
      </c>
      <c r="AU179" s="171"/>
      <c r="AV179" s="3161"/>
      <c r="AW179" s="220" t="str">
        <f t="shared" si="109"/>
        <v>Please complete all cells in row</v>
      </c>
      <c r="AX179" s="3161"/>
      <c r="AY179" s="3125"/>
      <c r="AZ179" s="3125"/>
      <c r="BA179" s="3125"/>
      <c r="BB179" s="3125"/>
      <c r="BC179" s="3125"/>
      <c r="BD179" s="3125"/>
      <c r="BE179" s="3125"/>
      <c r="BF179" s="221">
        <f t="shared" si="110"/>
        <v>0</v>
      </c>
      <c r="BG179" s="221">
        <f t="shared" si="96"/>
        <v>1</v>
      </c>
      <c r="BH179" s="221">
        <f t="shared" si="97"/>
        <v>0</v>
      </c>
      <c r="BI179" s="221">
        <f t="shared" si="98"/>
        <v>0</v>
      </c>
      <c r="BJ179" s="221">
        <f t="shared" si="99"/>
        <v>0</v>
      </c>
      <c r="BK179" s="221">
        <f t="shared" si="100"/>
        <v>0</v>
      </c>
      <c r="BL179" s="221">
        <f t="shared" si="101"/>
        <v>0</v>
      </c>
      <c r="BM179" s="207"/>
      <c r="BN179" s="207"/>
      <c r="BO179" s="207"/>
      <c r="BP179" s="207"/>
      <c r="BQ179" s="207"/>
      <c r="BR179" s="207"/>
      <c r="BS179" s="221">
        <f t="shared" si="102"/>
        <v>0</v>
      </c>
      <c r="BT179" s="207"/>
      <c r="BU179" s="207"/>
      <c r="BV179" s="221">
        <f t="shared" si="103"/>
        <v>1</v>
      </c>
      <c r="BW179" s="221">
        <f t="shared" si="104"/>
        <v>1</v>
      </c>
      <c r="BX179" s="221">
        <f t="shared" si="105"/>
        <v>0</v>
      </c>
      <c r="BY179" s="221">
        <f t="shared" si="106"/>
        <v>0</v>
      </c>
      <c r="BZ179" s="221">
        <f xml:space="preserve"> IF( ISNUMBER(#REF! ), 0, 1 )</f>
        <v>1</v>
      </c>
      <c r="CA179" s="221">
        <f t="shared" si="107"/>
        <v>1</v>
      </c>
      <c r="CB179" s="3161"/>
      <c r="CC179" s="3125"/>
      <c r="CD179" s="3125"/>
      <c r="CE179" s="3169"/>
      <c r="CF179" s="3169"/>
      <c r="CG179" s="3169"/>
    </row>
    <row r="180" spans="1:85" s="2268" customFormat="1" ht="15.75" customHeight="1">
      <c r="A180" s="3169"/>
      <c r="B180" s="2799" t="s">
        <v>3641</v>
      </c>
      <c r="C180" s="2800" t="s">
        <v>3408</v>
      </c>
      <c r="D180" s="2822" t="s">
        <v>3368</v>
      </c>
      <c r="E180" s="2823" t="s">
        <v>3253</v>
      </c>
      <c r="F180" s="2800">
        <v>29234</v>
      </c>
      <c r="G180" s="2800" t="s">
        <v>3292</v>
      </c>
      <c r="H180" s="2823" t="s">
        <v>3283</v>
      </c>
      <c r="I180" s="2823" t="s">
        <v>3283</v>
      </c>
      <c r="J180" s="2823" t="s">
        <v>3371</v>
      </c>
      <c r="K180" s="2800"/>
      <c r="L180" s="2800" t="s">
        <v>3257</v>
      </c>
      <c r="M180" s="3243">
        <v>-100</v>
      </c>
      <c r="N180" s="3244">
        <v>42930</v>
      </c>
      <c r="O180" s="2802"/>
      <c r="P180" s="3244">
        <v>47556</v>
      </c>
      <c r="Q180" s="3245">
        <v>4.9560000000000004</v>
      </c>
      <c r="R180" s="3093">
        <v>-100</v>
      </c>
      <c r="S180" s="3093">
        <v>-100</v>
      </c>
      <c r="T180" s="3093">
        <v>-100</v>
      </c>
      <c r="U180" s="3217">
        <f t="shared" si="82"/>
        <v>-495.6</v>
      </c>
      <c r="V180" s="2824">
        <f t="shared" si="83"/>
        <v>1.4844961240310095E-2</v>
      </c>
      <c r="W180" s="2824">
        <f t="shared" si="84"/>
        <v>2.0779727095516565E-2</v>
      </c>
      <c r="X180" s="3246" t="s">
        <v>3372</v>
      </c>
      <c r="Y180" s="3250">
        <v>4.4554000000000003E-2</v>
      </c>
      <c r="Z180" s="3250">
        <v>2.7660000000000002E-3</v>
      </c>
      <c r="AA180" s="3248">
        <v>4.7320000000000001E-2</v>
      </c>
      <c r="AB180" s="3223">
        <f t="shared" si="85"/>
        <v>-4.7320000000000002</v>
      </c>
      <c r="AC180" s="3223">
        <f t="shared" si="94"/>
        <v>-4.7320000000000002</v>
      </c>
      <c r="AD180" s="2804"/>
      <c r="AE180" s="2804"/>
      <c r="AF180" s="3093">
        <v>0</v>
      </c>
      <c r="AG180" s="3093">
        <v>-100</v>
      </c>
      <c r="AH180" s="3093">
        <v>-10.445</v>
      </c>
      <c r="AI180" s="2805" t="str">
        <f t="shared" si="86"/>
        <v>N</v>
      </c>
      <c r="AJ180" s="2805" t="str">
        <f t="shared" si="87"/>
        <v>N</v>
      </c>
      <c r="AK180" s="2805" t="str">
        <f t="shared" si="88"/>
        <v>N</v>
      </c>
      <c r="AL180" s="2805" t="str">
        <f t="shared" si="89"/>
        <v>N</v>
      </c>
      <c r="AM180" s="2805" t="str">
        <f t="shared" si="90"/>
        <v>N</v>
      </c>
      <c r="AN180" s="2805" t="str">
        <f t="shared" si="91"/>
        <v>N</v>
      </c>
      <c r="AO180" s="2805" t="str">
        <f t="shared" si="92"/>
        <v>N</v>
      </c>
      <c r="AP180" s="2805" t="str">
        <f t="shared" si="93"/>
        <v>N</v>
      </c>
      <c r="AQ180" s="3249" t="s">
        <v>3373</v>
      </c>
      <c r="AR180" s="3094" t="s">
        <v>3399</v>
      </c>
      <c r="AS180" s="32"/>
      <c r="AT180" s="34" t="s">
        <v>3642</v>
      </c>
      <c r="AU180" s="171"/>
      <c r="AV180" s="3161"/>
      <c r="AW180" s="220" t="str">
        <f t="shared" si="109"/>
        <v>Please complete all cells in row</v>
      </c>
      <c r="AX180" s="3161"/>
      <c r="AY180" s="3125"/>
      <c r="AZ180" s="3125"/>
      <c r="BA180" s="3125"/>
      <c r="BB180" s="3125"/>
      <c r="BC180" s="3125"/>
      <c r="BD180" s="3125"/>
      <c r="BE180" s="3125"/>
      <c r="BF180" s="221">
        <f t="shared" si="110"/>
        <v>0</v>
      </c>
      <c r="BG180" s="221">
        <f t="shared" si="96"/>
        <v>1</v>
      </c>
      <c r="BH180" s="221">
        <f t="shared" si="97"/>
        <v>0</v>
      </c>
      <c r="BI180" s="221">
        <f t="shared" si="98"/>
        <v>0</v>
      </c>
      <c r="BJ180" s="221">
        <f t="shared" si="99"/>
        <v>0</v>
      </c>
      <c r="BK180" s="221">
        <f t="shared" si="100"/>
        <v>0</v>
      </c>
      <c r="BL180" s="221">
        <f t="shared" si="101"/>
        <v>0</v>
      </c>
      <c r="BM180" s="207"/>
      <c r="BN180" s="207"/>
      <c r="BO180" s="207"/>
      <c r="BP180" s="207"/>
      <c r="BQ180" s="207"/>
      <c r="BR180" s="207"/>
      <c r="BS180" s="221">
        <f t="shared" si="102"/>
        <v>0</v>
      </c>
      <c r="BT180" s="207"/>
      <c r="BU180" s="207"/>
      <c r="BV180" s="221">
        <f t="shared" si="103"/>
        <v>1</v>
      </c>
      <c r="BW180" s="221">
        <f t="shared" si="104"/>
        <v>1</v>
      </c>
      <c r="BX180" s="221">
        <f t="shared" si="105"/>
        <v>0</v>
      </c>
      <c r="BY180" s="221">
        <f t="shared" si="106"/>
        <v>0</v>
      </c>
      <c r="BZ180" s="221">
        <f xml:space="preserve"> IF( ISNUMBER(#REF! ), 0, 1 )</f>
        <v>1</v>
      </c>
      <c r="CA180" s="221">
        <f t="shared" si="107"/>
        <v>1</v>
      </c>
      <c r="CB180" s="3161"/>
      <c r="CC180" s="3125"/>
      <c r="CD180" s="3125"/>
      <c r="CE180" s="3169"/>
      <c r="CF180" s="3169"/>
      <c r="CG180" s="3169"/>
    </row>
    <row r="181" spans="1:85" s="2268" customFormat="1" ht="15.75" customHeight="1">
      <c r="A181" s="3169"/>
      <c r="B181" s="2799" t="s">
        <v>3592</v>
      </c>
      <c r="C181" s="2800" t="s">
        <v>3408</v>
      </c>
      <c r="D181" s="2822" t="s">
        <v>3377</v>
      </c>
      <c r="E181" s="2823" t="s">
        <v>3253</v>
      </c>
      <c r="F181" s="2800">
        <v>29412</v>
      </c>
      <c r="G181" s="2800" t="s">
        <v>3334</v>
      </c>
      <c r="H181" s="2823" t="s">
        <v>3283</v>
      </c>
      <c r="I181" s="2823" t="s">
        <v>3283</v>
      </c>
      <c r="J181" s="2823" t="s">
        <v>3371</v>
      </c>
      <c r="K181" s="2800"/>
      <c r="L181" s="2800" t="s">
        <v>3257</v>
      </c>
      <c r="M181" s="3243">
        <v>50</v>
      </c>
      <c r="N181" s="3244">
        <v>42626</v>
      </c>
      <c r="O181" s="2802"/>
      <c r="P181" s="3244">
        <v>47556</v>
      </c>
      <c r="Q181" s="3245">
        <v>4.9560000000000004</v>
      </c>
      <c r="R181" s="3093">
        <v>50</v>
      </c>
      <c r="S181" s="3093">
        <v>50</v>
      </c>
      <c r="T181" s="3093">
        <v>50</v>
      </c>
      <c r="U181" s="3217">
        <f t="shared" si="82"/>
        <v>247.8</v>
      </c>
      <c r="V181" s="2824">
        <f t="shared" si="83"/>
        <v>-1.7407945736434116E-2</v>
      </c>
      <c r="W181" s="2824">
        <f t="shared" si="84"/>
        <v>-1.1661793372319651E-2</v>
      </c>
      <c r="X181" s="3246"/>
      <c r="Y181" s="3250"/>
      <c r="Z181" s="3250"/>
      <c r="AA181" s="3248">
        <v>1.4035000000000001E-2</v>
      </c>
      <c r="AB181" s="3223">
        <f t="shared" si="85"/>
        <v>0.70174999999999998</v>
      </c>
      <c r="AC181" s="3223">
        <f t="shared" si="94"/>
        <v>0.70174999999999998</v>
      </c>
      <c r="AD181" s="2804"/>
      <c r="AE181" s="2804"/>
      <c r="AF181" s="3093">
        <v>0</v>
      </c>
      <c r="AG181" s="3093">
        <v>50</v>
      </c>
      <c r="AH181" s="3093">
        <v>0</v>
      </c>
      <c r="AI181" s="2805" t="str">
        <f t="shared" si="86"/>
        <v>N</v>
      </c>
      <c r="AJ181" s="2805" t="str">
        <f t="shared" si="87"/>
        <v>N</v>
      </c>
      <c r="AK181" s="2805" t="str">
        <f t="shared" si="88"/>
        <v>N</v>
      </c>
      <c r="AL181" s="2805" t="str">
        <f t="shared" si="89"/>
        <v>N</v>
      </c>
      <c r="AM181" s="2805" t="str">
        <f t="shared" si="90"/>
        <v>N</v>
      </c>
      <c r="AN181" s="2805" t="str">
        <f t="shared" si="91"/>
        <v>N</v>
      </c>
      <c r="AO181" s="2805" t="str">
        <f t="shared" si="92"/>
        <v>N</v>
      </c>
      <c r="AP181" s="2805" t="str">
        <f t="shared" si="93"/>
        <v>N</v>
      </c>
      <c r="AQ181" s="3249" t="s">
        <v>3373</v>
      </c>
      <c r="AR181" s="3094"/>
      <c r="AS181" s="32"/>
      <c r="AT181" s="34" t="s">
        <v>3643</v>
      </c>
      <c r="AU181" s="171"/>
      <c r="AV181" s="3161"/>
      <c r="AW181" s="220" t="str">
        <f t="shared" si="109"/>
        <v>Please complete all cells in row</v>
      </c>
      <c r="AX181" s="3161"/>
      <c r="AY181" s="3125"/>
      <c r="AZ181" s="3125"/>
      <c r="BA181" s="3125"/>
      <c r="BB181" s="3125"/>
      <c r="BC181" s="3125"/>
      <c r="BD181" s="3125"/>
      <c r="BE181" s="3125"/>
      <c r="BF181" s="221">
        <f t="shared" si="110"/>
        <v>0</v>
      </c>
      <c r="BG181" s="221">
        <f t="shared" si="96"/>
        <v>1</v>
      </c>
      <c r="BH181" s="221">
        <f t="shared" si="97"/>
        <v>0</v>
      </c>
      <c r="BI181" s="221">
        <f t="shared" si="98"/>
        <v>0</v>
      </c>
      <c r="BJ181" s="221">
        <f t="shared" si="99"/>
        <v>0</v>
      </c>
      <c r="BK181" s="221">
        <f t="shared" si="100"/>
        <v>0</v>
      </c>
      <c r="BL181" s="221">
        <f t="shared" si="101"/>
        <v>0</v>
      </c>
      <c r="BM181" s="207"/>
      <c r="BN181" s="207"/>
      <c r="BO181" s="207"/>
      <c r="BP181" s="207"/>
      <c r="BQ181" s="207"/>
      <c r="BR181" s="207"/>
      <c r="BS181" s="221">
        <f t="shared" si="102"/>
        <v>0</v>
      </c>
      <c r="BT181" s="207"/>
      <c r="BU181" s="207"/>
      <c r="BV181" s="221">
        <f t="shared" si="103"/>
        <v>1</v>
      </c>
      <c r="BW181" s="221">
        <f t="shared" si="104"/>
        <v>1</v>
      </c>
      <c r="BX181" s="221">
        <f t="shared" si="105"/>
        <v>0</v>
      </c>
      <c r="BY181" s="221">
        <f t="shared" si="106"/>
        <v>0</v>
      </c>
      <c r="BZ181" s="221">
        <f xml:space="preserve"> IF( ISNUMBER(#REF! ), 0, 1 )</f>
        <v>1</v>
      </c>
      <c r="CA181" s="221">
        <f t="shared" si="107"/>
        <v>1</v>
      </c>
      <c r="CB181" s="3161"/>
      <c r="CC181" s="3125"/>
      <c r="CD181" s="3125"/>
      <c r="CE181" s="3169"/>
      <c r="CF181" s="3169"/>
      <c r="CG181" s="3169"/>
    </row>
    <row r="182" spans="1:85" s="2268" customFormat="1" ht="15.75" customHeight="1">
      <c r="A182" s="3169"/>
      <c r="B182" s="2799" t="s">
        <v>3594</v>
      </c>
      <c r="C182" s="2800" t="s">
        <v>3408</v>
      </c>
      <c r="D182" s="2822" t="s">
        <v>3368</v>
      </c>
      <c r="E182" s="2823" t="s">
        <v>3253</v>
      </c>
      <c r="F182" s="2800">
        <v>29412</v>
      </c>
      <c r="G182" s="2800" t="s">
        <v>3334</v>
      </c>
      <c r="H182" s="2823" t="s">
        <v>3283</v>
      </c>
      <c r="I182" s="2823" t="s">
        <v>3283</v>
      </c>
      <c r="J182" s="2823" t="s">
        <v>3371</v>
      </c>
      <c r="K182" s="2800"/>
      <c r="L182" s="2800" t="s">
        <v>3257</v>
      </c>
      <c r="M182" s="3243">
        <v>-50</v>
      </c>
      <c r="N182" s="3244">
        <v>42626</v>
      </c>
      <c r="O182" s="2802"/>
      <c r="P182" s="3244">
        <v>47556</v>
      </c>
      <c r="Q182" s="3245">
        <v>4.9560000000000004</v>
      </c>
      <c r="R182" s="3093">
        <v>-50</v>
      </c>
      <c r="S182" s="3093">
        <v>-50</v>
      </c>
      <c r="T182" s="3093">
        <v>-50</v>
      </c>
      <c r="U182" s="3217">
        <f t="shared" si="82"/>
        <v>-247.8</v>
      </c>
      <c r="V182" s="2824">
        <f t="shared" si="83"/>
        <v>1.4871124031007765E-2</v>
      </c>
      <c r="W182" s="2824">
        <f t="shared" si="84"/>
        <v>2.0806042884990328E-2</v>
      </c>
      <c r="X182" s="3246" t="s">
        <v>3372</v>
      </c>
      <c r="Y182" s="3250">
        <v>4.4554000000000003E-2</v>
      </c>
      <c r="Z182" s="3250">
        <v>2.7929999999999999E-3</v>
      </c>
      <c r="AA182" s="3248">
        <v>4.7347E-2</v>
      </c>
      <c r="AB182" s="3223">
        <f t="shared" si="85"/>
        <v>-2.3673500000000001</v>
      </c>
      <c r="AC182" s="3223">
        <f t="shared" si="94"/>
        <v>-2.3673500000000001</v>
      </c>
      <c r="AD182" s="2804"/>
      <c r="AE182" s="2804"/>
      <c r="AF182" s="3093">
        <v>0</v>
      </c>
      <c r="AG182" s="3093">
        <v>-50</v>
      </c>
      <c r="AH182" s="3093">
        <v>-6.3239999999999998</v>
      </c>
      <c r="AI182" s="2805" t="str">
        <f t="shared" si="86"/>
        <v>N</v>
      </c>
      <c r="AJ182" s="2805" t="str">
        <f t="shared" si="87"/>
        <v>N</v>
      </c>
      <c r="AK182" s="2805" t="str">
        <f t="shared" si="88"/>
        <v>N</v>
      </c>
      <c r="AL182" s="2805" t="str">
        <f t="shared" si="89"/>
        <v>N</v>
      </c>
      <c r="AM182" s="2805" t="str">
        <f t="shared" si="90"/>
        <v>N</v>
      </c>
      <c r="AN182" s="2805" t="str">
        <f t="shared" si="91"/>
        <v>N</v>
      </c>
      <c r="AO182" s="2805" t="str">
        <f t="shared" si="92"/>
        <v>N</v>
      </c>
      <c r="AP182" s="2805" t="str">
        <f t="shared" si="93"/>
        <v>N</v>
      </c>
      <c r="AQ182" s="3249" t="s">
        <v>3373</v>
      </c>
      <c r="AR182" s="3094" t="s">
        <v>3399</v>
      </c>
      <c r="AS182" s="32"/>
      <c r="AT182" s="34" t="s">
        <v>3644</v>
      </c>
      <c r="AU182" s="171"/>
      <c r="AV182" s="3161"/>
      <c r="AW182" s="220" t="str">
        <f t="shared" si="109"/>
        <v>Please complete all cells in row</v>
      </c>
      <c r="AX182" s="3161"/>
      <c r="AY182" s="3125"/>
      <c r="AZ182" s="3125"/>
      <c r="BA182" s="3125"/>
      <c r="BB182" s="3125"/>
      <c r="BC182" s="3125"/>
      <c r="BD182" s="3125"/>
      <c r="BE182" s="3125"/>
      <c r="BF182" s="221">
        <f t="shared" si="110"/>
        <v>0</v>
      </c>
      <c r="BG182" s="221">
        <f t="shared" si="96"/>
        <v>1</v>
      </c>
      <c r="BH182" s="221">
        <f t="shared" si="97"/>
        <v>0</v>
      </c>
      <c r="BI182" s="221">
        <f t="shared" si="98"/>
        <v>0</v>
      </c>
      <c r="BJ182" s="221">
        <f t="shared" si="99"/>
        <v>0</v>
      </c>
      <c r="BK182" s="221">
        <f t="shared" si="100"/>
        <v>0</v>
      </c>
      <c r="BL182" s="221">
        <f t="shared" si="101"/>
        <v>0</v>
      </c>
      <c r="BM182" s="207"/>
      <c r="BN182" s="207"/>
      <c r="BO182" s="207"/>
      <c r="BP182" s="207"/>
      <c r="BQ182" s="207"/>
      <c r="BR182" s="207"/>
      <c r="BS182" s="221">
        <f t="shared" si="102"/>
        <v>0</v>
      </c>
      <c r="BT182" s="207"/>
      <c r="BU182" s="207"/>
      <c r="BV182" s="221">
        <f t="shared" si="103"/>
        <v>1</v>
      </c>
      <c r="BW182" s="221">
        <f t="shared" si="104"/>
        <v>1</v>
      </c>
      <c r="BX182" s="221">
        <f t="shared" si="105"/>
        <v>0</v>
      </c>
      <c r="BY182" s="221">
        <f t="shared" si="106"/>
        <v>0</v>
      </c>
      <c r="BZ182" s="221">
        <f xml:space="preserve"> IF( ISNUMBER(#REF! ), 0, 1 )</f>
        <v>1</v>
      </c>
      <c r="CA182" s="221">
        <f t="shared" si="107"/>
        <v>1</v>
      </c>
      <c r="CB182" s="3161"/>
      <c r="CC182" s="3125"/>
      <c r="CD182" s="3125"/>
      <c r="CE182" s="3169"/>
      <c r="CF182" s="3169"/>
      <c r="CG182" s="3169"/>
    </row>
    <row r="183" spans="1:85" s="2268" customFormat="1" ht="15.75" customHeight="1">
      <c r="A183" s="3169"/>
      <c r="B183" s="2799" t="s">
        <v>3592</v>
      </c>
      <c r="C183" s="2800" t="s">
        <v>3408</v>
      </c>
      <c r="D183" s="2822" t="s">
        <v>3377</v>
      </c>
      <c r="E183" s="2823" t="s">
        <v>3253</v>
      </c>
      <c r="F183" s="2800">
        <v>29376</v>
      </c>
      <c r="G183" s="2800" t="s">
        <v>3316</v>
      </c>
      <c r="H183" s="2823" t="s">
        <v>3283</v>
      </c>
      <c r="I183" s="2823" t="s">
        <v>3283</v>
      </c>
      <c r="J183" s="2823" t="s">
        <v>3371</v>
      </c>
      <c r="K183" s="2800"/>
      <c r="L183" s="2800" t="s">
        <v>3257</v>
      </c>
      <c r="M183" s="3243">
        <v>50</v>
      </c>
      <c r="N183" s="3244">
        <v>42810</v>
      </c>
      <c r="O183" s="2802"/>
      <c r="P183" s="3244">
        <v>47558</v>
      </c>
      <c r="Q183" s="3245">
        <v>4.9619999999999997</v>
      </c>
      <c r="R183" s="3093">
        <v>50</v>
      </c>
      <c r="S183" s="3093">
        <v>50</v>
      </c>
      <c r="T183" s="3093">
        <v>50</v>
      </c>
      <c r="U183" s="3217">
        <f t="shared" si="82"/>
        <v>248.1</v>
      </c>
      <c r="V183" s="2824">
        <f t="shared" si="83"/>
        <v>-1.0707364341085324E-2</v>
      </c>
      <c r="W183" s="2824">
        <f t="shared" si="84"/>
        <v>-4.9220272904483275E-3</v>
      </c>
      <c r="X183" s="3246"/>
      <c r="Y183" s="3250"/>
      <c r="Z183" s="3250"/>
      <c r="AA183" s="3248">
        <v>2.095E-2</v>
      </c>
      <c r="AB183" s="3223">
        <f t="shared" si="85"/>
        <v>1.0475000000000001</v>
      </c>
      <c r="AC183" s="3223">
        <f t="shared" si="94"/>
        <v>1.0475000000000001</v>
      </c>
      <c r="AD183" s="2804"/>
      <c r="AE183" s="2804"/>
      <c r="AF183" s="3093">
        <v>0</v>
      </c>
      <c r="AG183" s="3093">
        <v>50</v>
      </c>
      <c r="AH183" s="3093">
        <v>-4.1079999999999997</v>
      </c>
      <c r="AI183" s="2805" t="str">
        <f t="shared" si="86"/>
        <v>N</v>
      </c>
      <c r="AJ183" s="2805" t="str">
        <f t="shared" si="87"/>
        <v>N</v>
      </c>
      <c r="AK183" s="2805" t="str">
        <f t="shared" si="88"/>
        <v>N</v>
      </c>
      <c r="AL183" s="2805" t="str">
        <f t="shared" si="89"/>
        <v>N</v>
      </c>
      <c r="AM183" s="2805" t="str">
        <f t="shared" si="90"/>
        <v>N</v>
      </c>
      <c r="AN183" s="2805" t="str">
        <f t="shared" si="91"/>
        <v>N</v>
      </c>
      <c r="AO183" s="2805" t="str">
        <f t="shared" si="92"/>
        <v>N</v>
      </c>
      <c r="AP183" s="2805" t="str">
        <f t="shared" si="93"/>
        <v>N</v>
      </c>
      <c r="AQ183" s="3249" t="s">
        <v>3373</v>
      </c>
      <c r="AR183" s="3094"/>
      <c r="AS183" s="32"/>
      <c r="AT183" s="34" t="s">
        <v>3645</v>
      </c>
      <c r="AU183" s="171"/>
      <c r="AV183" s="3161"/>
      <c r="AW183" s="220" t="str">
        <f t="shared" si="109"/>
        <v>Please complete all cells in row</v>
      </c>
      <c r="AX183" s="3161"/>
      <c r="AY183" s="3125"/>
      <c r="AZ183" s="3125"/>
      <c r="BA183" s="3125"/>
      <c r="BB183" s="3125"/>
      <c r="BC183" s="3125"/>
      <c r="BD183" s="3125"/>
      <c r="BE183" s="3125"/>
      <c r="BF183" s="221">
        <f t="shared" si="110"/>
        <v>0</v>
      </c>
      <c r="BG183" s="221">
        <f t="shared" si="96"/>
        <v>1</v>
      </c>
      <c r="BH183" s="221">
        <f t="shared" si="97"/>
        <v>0</v>
      </c>
      <c r="BI183" s="221">
        <f t="shared" si="98"/>
        <v>0</v>
      </c>
      <c r="BJ183" s="221">
        <f t="shared" si="99"/>
        <v>0</v>
      </c>
      <c r="BK183" s="221">
        <f t="shared" si="100"/>
        <v>0</v>
      </c>
      <c r="BL183" s="221">
        <f t="shared" si="101"/>
        <v>0</v>
      </c>
      <c r="BM183" s="207"/>
      <c r="BN183" s="207"/>
      <c r="BO183" s="207"/>
      <c r="BP183" s="207"/>
      <c r="BQ183" s="207"/>
      <c r="BR183" s="207"/>
      <c r="BS183" s="221">
        <f t="shared" si="102"/>
        <v>0</v>
      </c>
      <c r="BT183" s="207"/>
      <c r="BU183" s="207"/>
      <c r="BV183" s="221">
        <f t="shared" si="103"/>
        <v>1</v>
      </c>
      <c r="BW183" s="221">
        <f t="shared" si="104"/>
        <v>1</v>
      </c>
      <c r="BX183" s="221">
        <f t="shared" si="105"/>
        <v>0</v>
      </c>
      <c r="BY183" s="221">
        <f t="shared" si="106"/>
        <v>0</v>
      </c>
      <c r="BZ183" s="221">
        <f xml:space="preserve"> IF( ISNUMBER(#REF! ), 0, 1 )</f>
        <v>1</v>
      </c>
      <c r="CA183" s="221">
        <f t="shared" si="107"/>
        <v>1</v>
      </c>
      <c r="CB183" s="3161"/>
      <c r="CC183" s="3125"/>
      <c r="CD183" s="3125"/>
      <c r="CE183" s="3169"/>
      <c r="CF183" s="3169"/>
      <c r="CG183" s="3169"/>
    </row>
    <row r="184" spans="1:85" s="2268" customFormat="1" ht="15.75" customHeight="1">
      <c r="A184" s="3169"/>
      <c r="B184" s="2799" t="s">
        <v>3594</v>
      </c>
      <c r="C184" s="2800" t="s">
        <v>3408</v>
      </c>
      <c r="D184" s="2822" t="s">
        <v>3368</v>
      </c>
      <c r="E184" s="2823" t="s">
        <v>3253</v>
      </c>
      <c r="F184" s="2800">
        <v>29376</v>
      </c>
      <c r="G184" s="2800" t="s">
        <v>3316</v>
      </c>
      <c r="H184" s="2823" t="s">
        <v>3283</v>
      </c>
      <c r="I184" s="2823" t="s">
        <v>3283</v>
      </c>
      <c r="J184" s="2823" t="s">
        <v>3371</v>
      </c>
      <c r="K184" s="2800"/>
      <c r="L184" s="2800" t="s">
        <v>3257</v>
      </c>
      <c r="M184" s="3243">
        <v>-50</v>
      </c>
      <c r="N184" s="3244">
        <v>42810</v>
      </c>
      <c r="O184" s="2802"/>
      <c r="P184" s="3244">
        <v>47558</v>
      </c>
      <c r="Q184" s="3245">
        <v>4.9619999999999997</v>
      </c>
      <c r="R184" s="3093">
        <v>-50</v>
      </c>
      <c r="S184" s="3093">
        <v>-50</v>
      </c>
      <c r="T184" s="3093">
        <v>-50</v>
      </c>
      <c r="U184" s="3217">
        <f t="shared" si="82"/>
        <v>-248.1</v>
      </c>
      <c r="V184" s="2824">
        <f t="shared" si="83"/>
        <v>1.485174418604629E-2</v>
      </c>
      <c r="W184" s="2824">
        <f t="shared" si="84"/>
        <v>2.0786549707602298E-2</v>
      </c>
      <c r="X184" s="3246" t="s">
        <v>3372</v>
      </c>
      <c r="Y184" s="3250">
        <v>4.4554000000000003E-2</v>
      </c>
      <c r="Z184" s="3250">
        <v>2.7729999999999999E-3</v>
      </c>
      <c r="AA184" s="3248">
        <v>4.7327000000000001E-2</v>
      </c>
      <c r="AB184" s="3223">
        <f t="shared" si="85"/>
        <v>-2.3663500000000002</v>
      </c>
      <c r="AC184" s="3223">
        <f t="shared" si="94"/>
        <v>-2.3663500000000002</v>
      </c>
      <c r="AD184" s="2804"/>
      <c r="AE184" s="2804"/>
      <c r="AF184" s="3093">
        <v>0</v>
      </c>
      <c r="AG184" s="3093">
        <v>-50</v>
      </c>
      <c r="AH184" s="3093">
        <v>0</v>
      </c>
      <c r="AI184" s="2805" t="str">
        <f t="shared" si="86"/>
        <v>N</v>
      </c>
      <c r="AJ184" s="2805" t="str">
        <f t="shared" si="87"/>
        <v>N</v>
      </c>
      <c r="AK184" s="2805" t="str">
        <f t="shared" si="88"/>
        <v>N</v>
      </c>
      <c r="AL184" s="2805" t="str">
        <f t="shared" si="89"/>
        <v>N</v>
      </c>
      <c r="AM184" s="2805" t="str">
        <f t="shared" si="90"/>
        <v>N</v>
      </c>
      <c r="AN184" s="2805" t="str">
        <f t="shared" si="91"/>
        <v>N</v>
      </c>
      <c r="AO184" s="2805" t="str">
        <f t="shared" si="92"/>
        <v>N</v>
      </c>
      <c r="AP184" s="2805" t="str">
        <f t="shared" si="93"/>
        <v>N</v>
      </c>
      <c r="AQ184" s="3249" t="s">
        <v>3373</v>
      </c>
      <c r="AR184" s="3094" t="s">
        <v>3399</v>
      </c>
      <c r="AS184" s="32"/>
      <c r="AT184" s="34" t="s">
        <v>3646</v>
      </c>
      <c r="AU184" s="171"/>
      <c r="AV184" s="3161"/>
      <c r="AW184" s="220" t="str">
        <f t="shared" si="109"/>
        <v>Please complete all cells in row</v>
      </c>
      <c r="AX184" s="3161"/>
      <c r="AY184" s="3125"/>
      <c r="AZ184" s="3125"/>
      <c r="BA184" s="3125"/>
      <c r="BB184" s="3125"/>
      <c r="BC184" s="3125"/>
      <c r="BD184" s="3125"/>
      <c r="BE184" s="3125"/>
      <c r="BF184" s="221">
        <f t="shared" si="110"/>
        <v>0</v>
      </c>
      <c r="BG184" s="221">
        <f t="shared" si="96"/>
        <v>1</v>
      </c>
      <c r="BH184" s="221">
        <f t="shared" si="97"/>
        <v>0</v>
      </c>
      <c r="BI184" s="221">
        <f t="shared" si="98"/>
        <v>0</v>
      </c>
      <c r="BJ184" s="221">
        <f t="shared" si="99"/>
        <v>0</v>
      </c>
      <c r="BK184" s="221">
        <f t="shared" si="100"/>
        <v>0</v>
      </c>
      <c r="BL184" s="221">
        <f t="shared" si="101"/>
        <v>0</v>
      </c>
      <c r="BM184" s="207"/>
      <c r="BN184" s="207"/>
      <c r="BO184" s="207"/>
      <c r="BP184" s="207"/>
      <c r="BQ184" s="207"/>
      <c r="BR184" s="207"/>
      <c r="BS184" s="221">
        <f t="shared" si="102"/>
        <v>0</v>
      </c>
      <c r="BT184" s="207"/>
      <c r="BU184" s="207"/>
      <c r="BV184" s="221">
        <f t="shared" si="103"/>
        <v>1</v>
      </c>
      <c r="BW184" s="221">
        <f t="shared" si="104"/>
        <v>1</v>
      </c>
      <c r="BX184" s="221">
        <f t="shared" si="105"/>
        <v>0</v>
      </c>
      <c r="BY184" s="221">
        <f t="shared" si="106"/>
        <v>0</v>
      </c>
      <c r="BZ184" s="221">
        <f xml:space="preserve"> IF( ISNUMBER(#REF! ), 0, 1 )</f>
        <v>1</v>
      </c>
      <c r="CA184" s="221">
        <f t="shared" si="107"/>
        <v>1</v>
      </c>
      <c r="CB184" s="3161"/>
      <c r="CC184" s="3125"/>
      <c r="CD184" s="3125"/>
      <c r="CE184" s="3169"/>
      <c r="CF184" s="3169"/>
      <c r="CG184" s="3169"/>
    </row>
    <row r="185" spans="1:85" s="2268" customFormat="1" ht="15.75" customHeight="1">
      <c r="A185" s="3169"/>
      <c r="B185" s="2799" t="s">
        <v>3647</v>
      </c>
      <c r="C185" s="2800" t="s">
        <v>3408</v>
      </c>
      <c r="D185" s="2822" t="s">
        <v>3377</v>
      </c>
      <c r="E185" s="2823" t="s">
        <v>3253</v>
      </c>
      <c r="F185" s="2800">
        <v>29376</v>
      </c>
      <c r="G185" s="2800" t="s">
        <v>3303</v>
      </c>
      <c r="H185" s="2823" t="s">
        <v>3283</v>
      </c>
      <c r="I185" s="2823" t="s">
        <v>3283</v>
      </c>
      <c r="J185" s="2823" t="s">
        <v>3371</v>
      </c>
      <c r="K185" s="2800"/>
      <c r="L185" s="2800" t="s">
        <v>3257</v>
      </c>
      <c r="M185" s="3243">
        <v>143.554</v>
      </c>
      <c r="N185" s="3244">
        <v>42810</v>
      </c>
      <c r="O185" s="2802"/>
      <c r="P185" s="3244">
        <v>47558</v>
      </c>
      <c r="Q185" s="3245">
        <v>4.9619999999999997</v>
      </c>
      <c r="R185" s="3093">
        <v>143.554</v>
      </c>
      <c r="S185" s="3093">
        <v>143.554</v>
      </c>
      <c r="T185" s="3093">
        <v>143.554</v>
      </c>
      <c r="U185" s="3217">
        <f t="shared" si="82"/>
        <v>712.31494799999996</v>
      </c>
      <c r="V185" s="2824">
        <f t="shared" si="83"/>
        <v>-1.0707364341085324E-2</v>
      </c>
      <c r="W185" s="2824">
        <f t="shared" si="84"/>
        <v>-4.9220272904483275E-3</v>
      </c>
      <c r="X185" s="3246"/>
      <c r="Y185" s="3250"/>
      <c r="Z185" s="3250"/>
      <c r="AA185" s="3248">
        <v>2.095E-2</v>
      </c>
      <c r="AB185" s="3223">
        <f t="shared" si="85"/>
        <v>3.0074562999999999</v>
      </c>
      <c r="AC185" s="3223">
        <f t="shared" si="94"/>
        <v>3.0074562999999999</v>
      </c>
      <c r="AD185" s="2804"/>
      <c r="AE185" s="2804"/>
      <c r="AF185" s="3093">
        <v>0</v>
      </c>
      <c r="AG185" s="3093">
        <v>143.554</v>
      </c>
      <c r="AH185" s="3093">
        <v>-11.792999999999999</v>
      </c>
      <c r="AI185" s="2805" t="str">
        <f t="shared" si="86"/>
        <v>N</v>
      </c>
      <c r="AJ185" s="2805" t="str">
        <f t="shared" si="87"/>
        <v>N</v>
      </c>
      <c r="AK185" s="2805" t="str">
        <f t="shared" si="88"/>
        <v>N</v>
      </c>
      <c r="AL185" s="2805" t="str">
        <f t="shared" si="89"/>
        <v>N</v>
      </c>
      <c r="AM185" s="2805" t="str">
        <f t="shared" si="90"/>
        <v>N</v>
      </c>
      <c r="AN185" s="2805" t="str">
        <f t="shared" si="91"/>
        <v>N</v>
      </c>
      <c r="AO185" s="2805" t="str">
        <f t="shared" si="92"/>
        <v>N</v>
      </c>
      <c r="AP185" s="2805" t="str">
        <f t="shared" si="93"/>
        <v>N</v>
      </c>
      <c r="AQ185" s="3249" t="s">
        <v>3373</v>
      </c>
      <c r="AR185" s="3094"/>
      <c r="AS185" s="32"/>
      <c r="AT185" s="34" t="s">
        <v>3648</v>
      </c>
      <c r="AU185" s="171"/>
      <c r="AV185" s="3161"/>
      <c r="AW185" s="220" t="str">
        <f t="shared" si="109"/>
        <v>Please complete all cells in row</v>
      </c>
      <c r="AX185" s="3161"/>
      <c r="AY185" s="3125"/>
      <c r="AZ185" s="3125"/>
      <c r="BA185" s="3125"/>
      <c r="BB185" s="3125"/>
      <c r="BC185" s="3125"/>
      <c r="BD185" s="3125"/>
      <c r="BE185" s="3125"/>
      <c r="BF185" s="221">
        <f t="shared" si="110"/>
        <v>0</v>
      </c>
      <c r="BG185" s="221">
        <f t="shared" si="96"/>
        <v>1</v>
      </c>
      <c r="BH185" s="221">
        <f t="shared" si="97"/>
        <v>0</v>
      </c>
      <c r="BI185" s="221">
        <f t="shared" si="98"/>
        <v>0</v>
      </c>
      <c r="BJ185" s="221">
        <f t="shared" si="99"/>
        <v>0</v>
      </c>
      <c r="BK185" s="221">
        <f t="shared" si="100"/>
        <v>0</v>
      </c>
      <c r="BL185" s="221">
        <f t="shared" si="101"/>
        <v>0</v>
      </c>
      <c r="BM185" s="207"/>
      <c r="BN185" s="207"/>
      <c r="BO185" s="207"/>
      <c r="BP185" s="207"/>
      <c r="BQ185" s="207"/>
      <c r="BR185" s="207"/>
      <c r="BS185" s="221">
        <f t="shared" si="102"/>
        <v>0</v>
      </c>
      <c r="BT185" s="207"/>
      <c r="BU185" s="207"/>
      <c r="BV185" s="221">
        <f t="shared" si="103"/>
        <v>1</v>
      </c>
      <c r="BW185" s="221">
        <f t="shared" si="104"/>
        <v>1</v>
      </c>
      <c r="BX185" s="221">
        <f t="shared" si="105"/>
        <v>0</v>
      </c>
      <c r="BY185" s="221">
        <f t="shared" si="106"/>
        <v>0</v>
      </c>
      <c r="BZ185" s="221">
        <f xml:space="preserve"> IF( ISNUMBER(#REF! ), 0, 1 )</f>
        <v>1</v>
      </c>
      <c r="CA185" s="221">
        <f t="shared" si="107"/>
        <v>1</v>
      </c>
      <c r="CB185" s="3161"/>
      <c r="CC185" s="3125"/>
      <c r="CD185" s="3125"/>
      <c r="CE185" s="3169"/>
      <c r="CF185" s="3169"/>
      <c r="CG185" s="3169"/>
    </row>
    <row r="186" spans="1:85" s="2268" customFormat="1" ht="15.75" customHeight="1">
      <c r="A186" s="3169"/>
      <c r="B186" s="2799" t="s">
        <v>3649</v>
      </c>
      <c r="C186" s="2800" t="s">
        <v>3408</v>
      </c>
      <c r="D186" s="2822" t="s">
        <v>3368</v>
      </c>
      <c r="E186" s="2823" t="s">
        <v>3253</v>
      </c>
      <c r="F186" s="2800">
        <v>29376</v>
      </c>
      <c r="G186" s="2800" t="s">
        <v>3303</v>
      </c>
      <c r="H186" s="2823" t="s">
        <v>3283</v>
      </c>
      <c r="I186" s="2823" t="s">
        <v>3283</v>
      </c>
      <c r="J186" s="2823" t="s">
        <v>3371</v>
      </c>
      <c r="K186" s="2800"/>
      <c r="L186" s="2800" t="s">
        <v>3257</v>
      </c>
      <c r="M186" s="3243">
        <v>-143.554</v>
      </c>
      <c r="N186" s="3244">
        <v>42810</v>
      </c>
      <c r="O186" s="2802"/>
      <c r="P186" s="3244">
        <v>47558</v>
      </c>
      <c r="Q186" s="3245">
        <v>4.9619999999999997</v>
      </c>
      <c r="R186" s="3093">
        <v>-143.554</v>
      </c>
      <c r="S186" s="3093">
        <v>-143.554</v>
      </c>
      <c r="T186" s="3093">
        <v>-143.554</v>
      </c>
      <c r="U186" s="3217">
        <f t="shared" si="82"/>
        <v>-712.31494799999996</v>
      </c>
      <c r="V186" s="2824">
        <f t="shared" si="83"/>
        <v>1.485174418604629E-2</v>
      </c>
      <c r="W186" s="2824">
        <f t="shared" si="84"/>
        <v>2.0786549707602298E-2</v>
      </c>
      <c r="X186" s="3246" t="s">
        <v>3372</v>
      </c>
      <c r="Y186" s="3250">
        <v>4.4554000000000003E-2</v>
      </c>
      <c r="Z186" s="3250">
        <v>2.7729999999999999E-3</v>
      </c>
      <c r="AA186" s="3248">
        <v>4.7327000000000001E-2</v>
      </c>
      <c r="AB186" s="3223">
        <f t="shared" si="85"/>
        <v>-6.7939801580000001</v>
      </c>
      <c r="AC186" s="3223">
        <f t="shared" si="94"/>
        <v>-6.7939801580000001</v>
      </c>
      <c r="AD186" s="2804"/>
      <c r="AE186" s="2804"/>
      <c r="AF186" s="3093">
        <v>0</v>
      </c>
      <c r="AG186" s="3093">
        <v>-143.554</v>
      </c>
      <c r="AH186" s="3093">
        <v>0</v>
      </c>
      <c r="AI186" s="2805" t="str">
        <f t="shared" si="86"/>
        <v>N</v>
      </c>
      <c r="AJ186" s="2805" t="str">
        <f t="shared" si="87"/>
        <v>N</v>
      </c>
      <c r="AK186" s="2805" t="str">
        <f t="shared" si="88"/>
        <v>N</v>
      </c>
      <c r="AL186" s="2805" t="str">
        <f t="shared" si="89"/>
        <v>N</v>
      </c>
      <c r="AM186" s="2805" t="str">
        <f t="shared" si="90"/>
        <v>N</v>
      </c>
      <c r="AN186" s="2805" t="str">
        <f t="shared" si="91"/>
        <v>N</v>
      </c>
      <c r="AO186" s="2805" t="str">
        <f t="shared" si="92"/>
        <v>N</v>
      </c>
      <c r="AP186" s="2805" t="str">
        <f t="shared" si="93"/>
        <v>N</v>
      </c>
      <c r="AQ186" s="3249" t="s">
        <v>3373</v>
      </c>
      <c r="AR186" s="3094" t="s">
        <v>3399</v>
      </c>
      <c r="AS186" s="32"/>
      <c r="AT186" s="34" t="s">
        <v>3650</v>
      </c>
      <c r="AU186" s="171"/>
      <c r="AV186" s="3161"/>
      <c r="AW186" s="220" t="str">
        <f t="shared" si="109"/>
        <v>Please complete all cells in row</v>
      </c>
      <c r="AX186" s="3161"/>
      <c r="AY186" s="3125"/>
      <c r="AZ186" s="3125"/>
      <c r="BA186" s="3125"/>
      <c r="BB186" s="3125"/>
      <c r="BC186" s="3125"/>
      <c r="BD186" s="3125"/>
      <c r="BE186" s="3125"/>
      <c r="BF186" s="221">
        <f t="shared" si="110"/>
        <v>0</v>
      </c>
      <c r="BG186" s="221">
        <f t="shared" si="96"/>
        <v>1</v>
      </c>
      <c r="BH186" s="221">
        <f t="shared" si="97"/>
        <v>0</v>
      </c>
      <c r="BI186" s="221">
        <f t="shared" si="98"/>
        <v>0</v>
      </c>
      <c r="BJ186" s="221">
        <f t="shared" si="99"/>
        <v>0</v>
      </c>
      <c r="BK186" s="221">
        <f t="shared" si="100"/>
        <v>0</v>
      </c>
      <c r="BL186" s="221">
        <f t="shared" si="101"/>
        <v>0</v>
      </c>
      <c r="BM186" s="207"/>
      <c r="BN186" s="207"/>
      <c r="BO186" s="207"/>
      <c r="BP186" s="207"/>
      <c r="BQ186" s="207"/>
      <c r="BR186" s="207"/>
      <c r="BS186" s="221">
        <f t="shared" si="102"/>
        <v>0</v>
      </c>
      <c r="BT186" s="207"/>
      <c r="BU186" s="207"/>
      <c r="BV186" s="221">
        <f t="shared" si="103"/>
        <v>1</v>
      </c>
      <c r="BW186" s="221">
        <f t="shared" si="104"/>
        <v>1</v>
      </c>
      <c r="BX186" s="221">
        <f t="shared" si="105"/>
        <v>0</v>
      </c>
      <c r="BY186" s="221">
        <f t="shared" si="106"/>
        <v>0</v>
      </c>
      <c r="BZ186" s="221">
        <f xml:space="preserve"> IF( ISNUMBER(#REF! ), 0, 1 )</f>
        <v>1</v>
      </c>
      <c r="CA186" s="221">
        <f t="shared" si="107"/>
        <v>1</v>
      </c>
      <c r="CB186" s="3161"/>
      <c r="CC186" s="3125"/>
      <c r="CD186" s="3125"/>
      <c r="CE186" s="3169"/>
      <c r="CF186" s="3169"/>
      <c r="CG186" s="3169"/>
    </row>
    <row r="187" spans="1:85" s="2268" customFormat="1" ht="15.75" customHeight="1">
      <c r="A187" s="3169"/>
      <c r="B187" s="2799" t="s">
        <v>3586</v>
      </c>
      <c r="C187" s="2800" t="s">
        <v>3408</v>
      </c>
      <c r="D187" s="2822" t="s">
        <v>3377</v>
      </c>
      <c r="E187" s="2823" t="s">
        <v>3253</v>
      </c>
      <c r="F187" s="2800">
        <v>29223</v>
      </c>
      <c r="G187" s="2800" t="s">
        <v>3292</v>
      </c>
      <c r="H187" s="2823" t="s">
        <v>3283</v>
      </c>
      <c r="I187" s="2823" t="s">
        <v>3283</v>
      </c>
      <c r="J187" s="2823" t="s">
        <v>3371</v>
      </c>
      <c r="K187" s="2800"/>
      <c r="L187" s="2800" t="s">
        <v>3257</v>
      </c>
      <c r="M187" s="3243">
        <v>150</v>
      </c>
      <c r="N187" s="3244">
        <v>42930</v>
      </c>
      <c r="O187" s="2802"/>
      <c r="P187" s="3244">
        <v>47558</v>
      </c>
      <c r="Q187" s="3245">
        <v>4.9619999999999997</v>
      </c>
      <c r="R187" s="3093">
        <v>150</v>
      </c>
      <c r="S187" s="3093">
        <v>150</v>
      </c>
      <c r="T187" s="3093">
        <v>150</v>
      </c>
      <c r="U187" s="3217">
        <f t="shared" si="82"/>
        <v>744.3</v>
      </c>
      <c r="V187" s="2824">
        <f t="shared" si="83"/>
        <v>-1.7049418604651145E-2</v>
      </c>
      <c r="W187" s="2824">
        <f t="shared" si="84"/>
        <v>-1.1301169590643312E-2</v>
      </c>
      <c r="X187" s="3246"/>
      <c r="Y187" s="3250"/>
      <c r="Z187" s="3250"/>
      <c r="AA187" s="3248">
        <v>1.4404999999999999E-2</v>
      </c>
      <c r="AB187" s="3223">
        <f t="shared" si="85"/>
        <v>2.1607499999999997</v>
      </c>
      <c r="AC187" s="3223">
        <f t="shared" si="94"/>
        <v>2.1607499999999997</v>
      </c>
      <c r="AD187" s="2804"/>
      <c r="AE187" s="2804"/>
      <c r="AF187" s="3093">
        <v>0</v>
      </c>
      <c r="AG187" s="3093">
        <v>150</v>
      </c>
      <c r="AH187" s="3093">
        <v>0</v>
      </c>
      <c r="AI187" s="2805" t="str">
        <f t="shared" si="86"/>
        <v>N</v>
      </c>
      <c r="AJ187" s="2805" t="str">
        <f t="shared" si="87"/>
        <v>N</v>
      </c>
      <c r="AK187" s="2805" t="str">
        <f t="shared" si="88"/>
        <v>N</v>
      </c>
      <c r="AL187" s="2805" t="str">
        <f t="shared" si="89"/>
        <v>N</v>
      </c>
      <c r="AM187" s="2805" t="str">
        <f t="shared" si="90"/>
        <v>N</v>
      </c>
      <c r="AN187" s="2805" t="str">
        <f t="shared" si="91"/>
        <v>N</v>
      </c>
      <c r="AO187" s="2805" t="str">
        <f t="shared" si="92"/>
        <v>N</v>
      </c>
      <c r="AP187" s="2805" t="str">
        <f t="shared" si="93"/>
        <v>N</v>
      </c>
      <c r="AQ187" s="3249" t="s">
        <v>3373</v>
      </c>
      <c r="AR187" s="3094"/>
      <c r="AS187" s="32"/>
      <c r="AT187" s="34" t="s">
        <v>3651</v>
      </c>
      <c r="AU187" s="171"/>
      <c r="AV187" s="3161"/>
      <c r="AW187" s="220" t="str">
        <f t="shared" si="109"/>
        <v>Please complete all cells in row</v>
      </c>
      <c r="AX187" s="3161"/>
      <c r="AY187" s="3125"/>
      <c r="AZ187" s="3125"/>
      <c r="BA187" s="3125"/>
      <c r="BB187" s="3125"/>
      <c r="BC187" s="3125"/>
      <c r="BD187" s="3125"/>
      <c r="BE187" s="3125"/>
      <c r="BF187" s="221">
        <f t="shared" si="110"/>
        <v>0</v>
      </c>
      <c r="BG187" s="221">
        <f t="shared" si="96"/>
        <v>1</v>
      </c>
      <c r="BH187" s="221">
        <f t="shared" si="97"/>
        <v>0</v>
      </c>
      <c r="BI187" s="221">
        <f t="shared" si="98"/>
        <v>0</v>
      </c>
      <c r="BJ187" s="221">
        <f t="shared" si="99"/>
        <v>0</v>
      </c>
      <c r="BK187" s="221">
        <f t="shared" si="100"/>
        <v>0</v>
      </c>
      <c r="BL187" s="221">
        <f t="shared" si="101"/>
        <v>0</v>
      </c>
      <c r="BM187" s="207"/>
      <c r="BN187" s="207"/>
      <c r="BO187" s="207"/>
      <c r="BP187" s="207"/>
      <c r="BQ187" s="207"/>
      <c r="BR187" s="207"/>
      <c r="BS187" s="221">
        <f t="shared" si="102"/>
        <v>0</v>
      </c>
      <c r="BT187" s="207"/>
      <c r="BU187" s="207"/>
      <c r="BV187" s="221">
        <f t="shared" si="103"/>
        <v>1</v>
      </c>
      <c r="BW187" s="221">
        <f t="shared" si="104"/>
        <v>1</v>
      </c>
      <c r="BX187" s="221">
        <f t="shared" si="105"/>
        <v>0</v>
      </c>
      <c r="BY187" s="221">
        <f t="shared" si="106"/>
        <v>0</v>
      </c>
      <c r="BZ187" s="221">
        <f xml:space="preserve"> IF( ISNUMBER(#REF! ), 0, 1 )</f>
        <v>1</v>
      </c>
      <c r="CA187" s="221">
        <f t="shared" si="107"/>
        <v>1</v>
      </c>
      <c r="CB187" s="3161"/>
      <c r="CC187" s="3125"/>
      <c r="CD187" s="3125"/>
      <c r="CE187" s="3169"/>
      <c r="CF187" s="3169"/>
      <c r="CG187" s="3169"/>
    </row>
    <row r="188" spans="1:85" s="2268" customFormat="1" ht="15.75" customHeight="1">
      <c r="A188" s="3169"/>
      <c r="B188" s="2799" t="s">
        <v>3588</v>
      </c>
      <c r="C188" s="2800" t="s">
        <v>3408</v>
      </c>
      <c r="D188" s="2822" t="s">
        <v>3368</v>
      </c>
      <c r="E188" s="2823" t="s">
        <v>3253</v>
      </c>
      <c r="F188" s="2800">
        <v>29223</v>
      </c>
      <c r="G188" s="2800" t="s">
        <v>3292</v>
      </c>
      <c r="H188" s="2823" t="s">
        <v>3283</v>
      </c>
      <c r="I188" s="2823" t="s">
        <v>3283</v>
      </c>
      <c r="J188" s="2823" t="s">
        <v>3371</v>
      </c>
      <c r="K188" s="2800"/>
      <c r="L188" s="2800" t="s">
        <v>3257</v>
      </c>
      <c r="M188" s="3243">
        <v>-150</v>
      </c>
      <c r="N188" s="3244">
        <v>42930</v>
      </c>
      <c r="O188" s="2802"/>
      <c r="P188" s="3244">
        <v>47558</v>
      </c>
      <c r="Q188" s="3245">
        <v>4.9619999999999997</v>
      </c>
      <c r="R188" s="3093">
        <v>-150</v>
      </c>
      <c r="S188" s="3093">
        <v>-150</v>
      </c>
      <c r="T188" s="3093">
        <v>-150</v>
      </c>
      <c r="U188" s="3217">
        <f t="shared" si="82"/>
        <v>-744.3</v>
      </c>
      <c r="V188" s="2824">
        <f t="shared" si="83"/>
        <v>1.4844961240310095E-2</v>
      </c>
      <c r="W188" s="2824">
        <f t="shared" si="84"/>
        <v>2.0779727095516565E-2</v>
      </c>
      <c r="X188" s="3246" t="s">
        <v>3372</v>
      </c>
      <c r="Y188" s="3250">
        <v>4.4554000000000003E-2</v>
      </c>
      <c r="Z188" s="3250">
        <v>2.7660000000000002E-3</v>
      </c>
      <c r="AA188" s="3248">
        <v>4.7320000000000001E-2</v>
      </c>
      <c r="AB188" s="3223">
        <f t="shared" si="85"/>
        <v>-7.0979999999999999</v>
      </c>
      <c r="AC188" s="3223">
        <f t="shared" si="94"/>
        <v>-7.0979999999999999</v>
      </c>
      <c r="AD188" s="2804"/>
      <c r="AE188" s="2804"/>
      <c r="AF188" s="3093">
        <v>0</v>
      </c>
      <c r="AG188" s="3093">
        <v>-150</v>
      </c>
      <c r="AH188" s="3093">
        <v>-19.533000000000001</v>
      </c>
      <c r="AI188" s="2805" t="str">
        <f t="shared" si="86"/>
        <v>N</v>
      </c>
      <c r="AJ188" s="2805" t="str">
        <f t="shared" si="87"/>
        <v>N</v>
      </c>
      <c r="AK188" s="2805" t="str">
        <f t="shared" si="88"/>
        <v>N</v>
      </c>
      <c r="AL188" s="2805" t="str">
        <f t="shared" si="89"/>
        <v>N</v>
      </c>
      <c r="AM188" s="2805" t="str">
        <f t="shared" si="90"/>
        <v>N</v>
      </c>
      <c r="AN188" s="2805" t="str">
        <f t="shared" si="91"/>
        <v>N</v>
      </c>
      <c r="AO188" s="2805" t="str">
        <f t="shared" si="92"/>
        <v>N</v>
      </c>
      <c r="AP188" s="2805" t="str">
        <f t="shared" si="93"/>
        <v>N</v>
      </c>
      <c r="AQ188" s="3249" t="s">
        <v>3373</v>
      </c>
      <c r="AR188" s="3094" t="s">
        <v>3399</v>
      </c>
      <c r="AS188" s="32"/>
      <c r="AT188" s="34" t="s">
        <v>3652</v>
      </c>
      <c r="AU188" s="171"/>
      <c r="AV188" s="3161"/>
      <c r="AW188" s="220" t="str">
        <f t="shared" si="109"/>
        <v>Please complete all cells in row</v>
      </c>
      <c r="AX188" s="3161"/>
      <c r="AY188" s="3125"/>
      <c r="AZ188" s="3125"/>
      <c r="BA188" s="3125"/>
      <c r="BB188" s="3125"/>
      <c r="BC188" s="3125"/>
      <c r="BD188" s="3125"/>
      <c r="BE188" s="3125"/>
      <c r="BF188" s="221">
        <f t="shared" ref="BF188:BF223" si="111" xml:space="preserve"> IF( ISNUMBER( N60 ), 0, 1 )</f>
        <v>0</v>
      </c>
      <c r="BG188" s="221">
        <f t="shared" si="96"/>
        <v>1</v>
      </c>
      <c r="BH188" s="221">
        <f t="shared" si="97"/>
        <v>0</v>
      </c>
      <c r="BI188" s="221">
        <f t="shared" si="98"/>
        <v>0</v>
      </c>
      <c r="BJ188" s="221">
        <f t="shared" si="99"/>
        <v>0</v>
      </c>
      <c r="BK188" s="221">
        <f t="shared" si="100"/>
        <v>0</v>
      </c>
      <c r="BL188" s="221">
        <f t="shared" si="101"/>
        <v>0</v>
      </c>
      <c r="BM188" s="207"/>
      <c r="BN188" s="207"/>
      <c r="BO188" s="207"/>
      <c r="BP188" s="207"/>
      <c r="BQ188" s="207"/>
      <c r="BR188" s="207"/>
      <c r="BS188" s="221">
        <f t="shared" si="102"/>
        <v>0</v>
      </c>
      <c r="BT188" s="207"/>
      <c r="BU188" s="207"/>
      <c r="BV188" s="221">
        <f t="shared" si="103"/>
        <v>1</v>
      </c>
      <c r="BW188" s="221">
        <f t="shared" si="104"/>
        <v>1</v>
      </c>
      <c r="BX188" s="221">
        <f t="shared" si="105"/>
        <v>0</v>
      </c>
      <c r="BY188" s="221">
        <f t="shared" si="106"/>
        <v>0</v>
      </c>
      <c r="BZ188" s="221">
        <f xml:space="preserve"> IF( ISNUMBER(#REF! ), 0, 1 )</f>
        <v>1</v>
      </c>
      <c r="CA188" s="221">
        <f t="shared" si="107"/>
        <v>1</v>
      </c>
      <c r="CB188" s="3161"/>
      <c r="CC188" s="3125"/>
      <c r="CD188" s="3125"/>
      <c r="CE188" s="3169"/>
      <c r="CF188" s="3169"/>
      <c r="CG188" s="3169"/>
    </row>
    <row r="189" spans="1:85" s="2268" customFormat="1" ht="15.75" customHeight="1">
      <c r="A189" s="3169"/>
      <c r="B189" s="2799" t="s">
        <v>3653</v>
      </c>
      <c r="C189" s="2800" t="s">
        <v>3251</v>
      </c>
      <c r="D189" s="2822" t="s">
        <v>3252</v>
      </c>
      <c r="E189" s="2823" t="s">
        <v>3253</v>
      </c>
      <c r="F189" s="2800" t="s">
        <v>3654</v>
      </c>
      <c r="G189" s="2800" t="s">
        <v>3654</v>
      </c>
      <c r="H189" s="2823" t="s">
        <v>3283</v>
      </c>
      <c r="I189" s="2823" t="s">
        <v>3283</v>
      </c>
      <c r="J189" s="2823" t="s">
        <v>3255</v>
      </c>
      <c r="K189" s="2800" t="s">
        <v>3256</v>
      </c>
      <c r="L189" s="2800" t="s">
        <v>3330</v>
      </c>
      <c r="M189" s="3243">
        <v>40</v>
      </c>
      <c r="N189" s="3244">
        <v>44188</v>
      </c>
      <c r="O189" s="2802">
        <v>100</v>
      </c>
      <c r="P189" s="3244">
        <v>46744</v>
      </c>
      <c r="Q189" s="3245">
        <v>2.7320000000000002</v>
      </c>
      <c r="R189" s="3093">
        <v>29.614000000000001</v>
      </c>
      <c r="S189" s="3093">
        <v>29.614000000000001</v>
      </c>
      <c r="T189" s="3093">
        <v>29.614000000000001</v>
      </c>
      <c r="U189" s="3217">
        <f t="shared" si="82"/>
        <v>80.905448000000007</v>
      </c>
      <c r="V189" s="2824">
        <f t="shared" si="83"/>
        <v>-1.9058139534883778E-2</v>
      </c>
      <c r="W189" s="2824">
        <f t="shared" si="84"/>
        <v>-1.3321637426900623E-2</v>
      </c>
      <c r="X189" s="3246"/>
      <c r="Y189" s="3247"/>
      <c r="Z189" s="3247"/>
      <c r="AA189" s="3248">
        <v>1.2331999999999999E-2</v>
      </c>
      <c r="AB189" s="3223">
        <f t="shared" si="85"/>
        <v>0.36519984799999999</v>
      </c>
      <c r="AC189" s="3223">
        <f t="shared" si="94"/>
        <v>0.36519984799999999</v>
      </c>
      <c r="AD189" s="2804"/>
      <c r="AE189" s="2804"/>
      <c r="AF189" s="3093">
        <v>2.4E-2</v>
      </c>
      <c r="AG189" s="3093">
        <v>29.603999999999999</v>
      </c>
      <c r="AH189" s="3093">
        <v>21.609000000000002</v>
      </c>
      <c r="AI189" s="2805" t="str">
        <f t="shared" si="86"/>
        <v>Y</v>
      </c>
      <c r="AJ189" s="2805" t="str">
        <f t="shared" si="87"/>
        <v>N</v>
      </c>
      <c r="AK189" s="2805" t="str">
        <f t="shared" si="88"/>
        <v>N</v>
      </c>
      <c r="AL189" s="2805" t="str">
        <f t="shared" si="89"/>
        <v>N</v>
      </c>
      <c r="AM189" s="2805" t="str">
        <f t="shared" si="90"/>
        <v>Y</v>
      </c>
      <c r="AN189" s="2805" t="str">
        <f t="shared" si="91"/>
        <v>N</v>
      </c>
      <c r="AO189" s="2805" t="str">
        <f t="shared" si="92"/>
        <v>N</v>
      </c>
      <c r="AP189" s="2805" t="str">
        <f t="shared" si="93"/>
        <v>N</v>
      </c>
      <c r="AQ189" s="3249"/>
      <c r="AR189" s="3094" t="s">
        <v>3405</v>
      </c>
      <c r="AS189" s="32"/>
      <c r="AT189" s="34" t="s">
        <v>3655</v>
      </c>
      <c r="AU189" s="171"/>
      <c r="AV189" s="3161"/>
      <c r="AW189" s="220" t="str">
        <f t="shared" si="109"/>
        <v>Please complete all cells in row</v>
      </c>
      <c r="AX189" s="3161"/>
      <c r="AY189" s="3125"/>
      <c r="AZ189" s="3125"/>
      <c r="BA189" s="3125"/>
      <c r="BB189" s="3125"/>
      <c r="BC189" s="3125"/>
      <c r="BD189" s="3125"/>
      <c r="BE189" s="3125"/>
      <c r="BF189" s="221">
        <f t="shared" si="111"/>
        <v>0</v>
      </c>
      <c r="BG189" s="221">
        <f t="shared" si="96"/>
        <v>0</v>
      </c>
      <c r="BH189" s="221">
        <f t="shared" si="97"/>
        <v>0</v>
      </c>
      <c r="BI189" s="221">
        <f t="shared" si="98"/>
        <v>0</v>
      </c>
      <c r="BJ189" s="221">
        <f t="shared" si="99"/>
        <v>0</v>
      </c>
      <c r="BK189" s="221">
        <f t="shared" si="100"/>
        <v>0</v>
      </c>
      <c r="BL189" s="221">
        <f t="shared" si="101"/>
        <v>0</v>
      </c>
      <c r="BM189" s="207"/>
      <c r="BN189" s="207"/>
      <c r="BO189" s="207"/>
      <c r="BP189" s="207"/>
      <c r="BQ189" s="207"/>
      <c r="BR189" s="207"/>
      <c r="BS189" s="221">
        <f t="shared" si="102"/>
        <v>0</v>
      </c>
      <c r="BT189" s="207"/>
      <c r="BU189" s="207"/>
      <c r="BV189" s="221">
        <f t="shared" si="103"/>
        <v>1</v>
      </c>
      <c r="BW189" s="221">
        <f t="shared" si="104"/>
        <v>1</v>
      </c>
      <c r="BX189" s="221">
        <f t="shared" si="105"/>
        <v>0</v>
      </c>
      <c r="BY189" s="221">
        <f t="shared" si="106"/>
        <v>0</v>
      </c>
      <c r="BZ189" s="221">
        <f xml:space="preserve"> IF( ISNUMBER(#REF! ), 0, 1 )</f>
        <v>1</v>
      </c>
      <c r="CA189" s="221">
        <f t="shared" si="107"/>
        <v>1</v>
      </c>
      <c r="CB189" s="3161"/>
      <c r="CC189" s="3125"/>
      <c r="CD189" s="3125"/>
      <c r="CE189" s="3169"/>
      <c r="CF189" s="3169"/>
      <c r="CG189" s="3169"/>
    </row>
    <row r="190" spans="1:85" s="2268" customFormat="1" ht="15.75" customHeight="1">
      <c r="A190" s="3169"/>
      <c r="B190" s="2799" t="s">
        <v>3656</v>
      </c>
      <c r="C190" s="2800" t="s">
        <v>3408</v>
      </c>
      <c r="D190" s="2822" t="s">
        <v>3368</v>
      </c>
      <c r="E190" s="2823" t="s">
        <v>3278</v>
      </c>
      <c r="F190" s="2800">
        <v>34679</v>
      </c>
      <c r="G190" s="2800" t="s">
        <v>3348</v>
      </c>
      <c r="H190" s="2823" t="s">
        <v>3283</v>
      </c>
      <c r="I190" s="2823" t="s">
        <v>1262</v>
      </c>
      <c r="J190" s="2823" t="s">
        <v>3371</v>
      </c>
      <c r="K190" s="2800"/>
      <c r="L190" s="2800" t="s">
        <v>3257</v>
      </c>
      <c r="M190" s="3243">
        <v>-50</v>
      </c>
      <c r="N190" s="3244">
        <v>44302</v>
      </c>
      <c r="O190" s="2802"/>
      <c r="P190" s="3244">
        <v>50311</v>
      </c>
      <c r="Q190" s="3245">
        <v>12.504</v>
      </c>
      <c r="R190" s="3093">
        <v>-50</v>
      </c>
      <c r="S190" s="3093">
        <v>-50</v>
      </c>
      <c r="T190" s="3093">
        <v>-50</v>
      </c>
      <c r="U190" s="3217">
        <f t="shared" si="82"/>
        <v>-625.19999999999993</v>
      </c>
      <c r="V190" s="2824">
        <f t="shared" si="83"/>
        <v>1.8653100775193776E-2</v>
      </c>
      <c r="W190" s="2824">
        <f t="shared" si="84"/>
        <v>2.4610136452241749E-2</v>
      </c>
      <c r="X190" s="3246"/>
      <c r="Y190" s="3247"/>
      <c r="Z190" s="3247"/>
      <c r="AA190" s="3248">
        <v>5.1249999999999997E-2</v>
      </c>
      <c r="AB190" s="3223">
        <f t="shared" si="85"/>
        <v>-2.5625</v>
      </c>
      <c r="AC190" s="3223">
        <f t="shared" si="94"/>
        <v>-0.9326550387596888</v>
      </c>
      <c r="AD190" s="2804"/>
      <c r="AE190" s="2804"/>
      <c r="AF190" s="3093">
        <v>0</v>
      </c>
      <c r="AG190" s="3093">
        <v>-50</v>
      </c>
      <c r="AH190" s="3093">
        <v>0</v>
      </c>
      <c r="AI190" s="2805" t="str">
        <f t="shared" si="86"/>
        <v>N</v>
      </c>
      <c r="AJ190" s="2805" t="str">
        <f t="shared" si="87"/>
        <v>N</v>
      </c>
      <c r="AK190" s="2805" t="str">
        <f t="shared" si="88"/>
        <v>N</v>
      </c>
      <c r="AL190" s="2805" t="str">
        <f t="shared" si="89"/>
        <v>N</v>
      </c>
      <c r="AM190" s="2805" t="str">
        <f t="shared" si="90"/>
        <v>N</v>
      </c>
      <c r="AN190" s="2805" t="str">
        <f t="shared" si="91"/>
        <v>N</v>
      </c>
      <c r="AO190" s="2805" t="str">
        <f t="shared" si="92"/>
        <v>N</v>
      </c>
      <c r="AP190" s="2805" t="str">
        <f t="shared" si="93"/>
        <v>N</v>
      </c>
      <c r="AQ190" s="3249" t="s">
        <v>3373</v>
      </c>
      <c r="AR190" s="3094" t="s">
        <v>3461</v>
      </c>
      <c r="AS190" s="32"/>
      <c r="AT190" s="34" t="s">
        <v>3657</v>
      </c>
      <c r="AU190" s="171"/>
      <c r="AV190" s="3161"/>
      <c r="AW190" s="220" t="str">
        <f t="shared" si="109"/>
        <v>Please complete all cells in row</v>
      </c>
      <c r="AX190" s="3161"/>
      <c r="AY190" s="3125"/>
      <c r="AZ190" s="3125"/>
      <c r="BA190" s="3125"/>
      <c r="BB190" s="3125"/>
      <c r="BC190" s="3125"/>
      <c r="BD190" s="3125"/>
      <c r="BE190" s="3125"/>
      <c r="BF190" s="221">
        <f t="shared" si="111"/>
        <v>0</v>
      </c>
      <c r="BG190" s="221">
        <f t="shared" si="96"/>
        <v>1</v>
      </c>
      <c r="BH190" s="221">
        <f t="shared" si="97"/>
        <v>0</v>
      </c>
      <c r="BI190" s="221">
        <f t="shared" si="98"/>
        <v>0</v>
      </c>
      <c r="BJ190" s="221">
        <f t="shared" si="99"/>
        <v>0</v>
      </c>
      <c r="BK190" s="221">
        <f t="shared" si="100"/>
        <v>0</v>
      </c>
      <c r="BL190" s="221">
        <f t="shared" si="101"/>
        <v>0</v>
      </c>
      <c r="BM190" s="207"/>
      <c r="BN190" s="207"/>
      <c r="BO190" s="207"/>
      <c r="BP190" s="207"/>
      <c r="BQ190" s="207"/>
      <c r="BR190" s="207"/>
      <c r="BS190" s="221">
        <f t="shared" si="102"/>
        <v>0</v>
      </c>
      <c r="BT190" s="207"/>
      <c r="BU190" s="207"/>
      <c r="BV190" s="221">
        <f t="shared" si="103"/>
        <v>1</v>
      </c>
      <c r="BW190" s="221">
        <f t="shared" si="104"/>
        <v>1</v>
      </c>
      <c r="BX190" s="221">
        <f t="shared" si="105"/>
        <v>0</v>
      </c>
      <c r="BY190" s="221">
        <f t="shared" si="106"/>
        <v>0</v>
      </c>
      <c r="BZ190" s="221">
        <f xml:space="preserve"> IF( ISNUMBER(#REF! ), 0, 1 )</f>
        <v>1</v>
      </c>
      <c r="CA190" s="221">
        <f t="shared" si="107"/>
        <v>1</v>
      </c>
      <c r="CB190" s="3161"/>
      <c r="CC190" s="3125"/>
      <c r="CD190" s="3125"/>
      <c r="CE190" s="3169"/>
      <c r="CF190" s="3169"/>
      <c r="CG190" s="3169"/>
    </row>
    <row r="191" spans="1:85" s="2268" customFormat="1" ht="15.75" customHeight="1">
      <c r="A191" s="3169"/>
      <c r="B191" s="2799" t="s">
        <v>3658</v>
      </c>
      <c r="C191" s="2800" t="s">
        <v>3408</v>
      </c>
      <c r="D191" s="2822" t="s">
        <v>3377</v>
      </c>
      <c r="E191" s="2823" t="s">
        <v>3278</v>
      </c>
      <c r="F191" s="2800">
        <v>34679</v>
      </c>
      <c r="G191" s="2800" t="s">
        <v>3348</v>
      </c>
      <c r="H191" s="2823" t="s">
        <v>3283</v>
      </c>
      <c r="I191" s="2823" t="s">
        <v>1262</v>
      </c>
      <c r="J191" s="2823" t="s">
        <v>3371</v>
      </c>
      <c r="K191" s="2800"/>
      <c r="L191" s="2800" t="s">
        <v>3257</v>
      </c>
      <c r="M191" s="3243">
        <v>50</v>
      </c>
      <c r="N191" s="3244">
        <v>44302</v>
      </c>
      <c r="O191" s="2802"/>
      <c r="P191" s="3244">
        <v>50311</v>
      </c>
      <c r="Q191" s="3245">
        <v>12.504</v>
      </c>
      <c r="R191" s="3093">
        <v>50</v>
      </c>
      <c r="S191" s="3093">
        <v>54.246000000000002</v>
      </c>
      <c r="T191" s="3093">
        <v>95.027000000000001</v>
      </c>
      <c r="U191" s="3217">
        <f t="shared" si="82"/>
        <v>678.29198399999996</v>
      </c>
      <c r="V191" s="2824">
        <f t="shared" si="83"/>
        <v>7.9199999999999271E-3</v>
      </c>
      <c r="W191" s="2824">
        <f t="shared" si="84"/>
        <v>1.3814269005848034E-2</v>
      </c>
      <c r="X191" s="3246"/>
      <c r="Y191" s="3247"/>
      <c r="Z191" s="3247"/>
      <c r="AA191" s="3248">
        <v>4.0173440000000005E-2</v>
      </c>
      <c r="AB191" s="3223">
        <f t="shared" si="85"/>
        <v>3.8175614828800004</v>
      </c>
      <c r="AC191" s="3223">
        <f t="shared" si="94"/>
        <v>0.7526138399999931</v>
      </c>
      <c r="AD191" s="2804"/>
      <c r="AE191" s="2804"/>
      <c r="AF191" s="3093">
        <v>0</v>
      </c>
      <c r="AG191" s="3093">
        <v>54.246000000000002</v>
      </c>
      <c r="AH191" s="3093">
        <v>16.530999999999999</v>
      </c>
      <c r="AI191" s="2805" t="str">
        <f t="shared" si="86"/>
        <v>N</v>
      </c>
      <c r="AJ191" s="2805" t="str">
        <f t="shared" si="87"/>
        <v>N</v>
      </c>
      <c r="AK191" s="2805" t="str">
        <f t="shared" si="88"/>
        <v>N</v>
      </c>
      <c r="AL191" s="2805" t="str">
        <f t="shared" si="89"/>
        <v>N</v>
      </c>
      <c r="AM191" s="2805" t="str">
        <f t="shared" si="90"/>
        <v>N</v>
      </c>
      <c r="AN191" s="2805" t="str">
        <f t="shared" si="91"/>
        <v>N</v>
      </c>
      <c r="AO191" s="2805" t="str">
        <f t="shared" si="92"/>
        <v>N</v>
      </c>
      <c r="AP191" s="2805" t="str">
        <f t="shared" si="93"/>
        <v>N</v>
      </c>
      <c r="AQ191" s="3249" t="s">
        <v>3373</v>
      </c>
      <c r="AR191" s="3094" t="s">
        <v>3659</v>
      </c>
      <c r="AS191" s="32"/>
      <c r="AT191" s="34" t="s">
        <v>3660</v>
      </c>
      <c r="AU191" s="171"/>
      <c r="AV191" s="3161"/>
      <c r="AW191" s="220" t="str">
        <f t="shared" si="109"/>
        <v>Please complete all cells in row</v>
      </c>
      <c r="AX191" s="3161"/>
      <c r="AY191" s="3125"/>
      <c r="AZ191" s="3125"/>
      <c r="BA191" s="3125"/>
      <c r="BB191" s="3125"/>
      <c r="BC191" s="3125"/>
      <c r="BD191" s="3125"/>
      <c r="BE191" s="3125"/>
      <c r="BF191" s="221">
        <f t="shared" si="111"/>
        <v>0</v>
      </c>
      <c r="BG191" s="221">
        <f t="shared" si="96"/>
        <v>1</v>
      </c>
      <c r="BH191" s="221">
        <f t="shared" si="97"/>
        <v>0</v>
      </c>
      <c r="BI191" s="221">
        <f t="shared" si="98"/>
        <v>0</v>
      </c>
      <c r="BJ191" s="221">
        <f t="shared" si="99"/>
        <v>0</v>
      </c>
      <c r="BK191" s="221">
        <f t="shared" si="100"/>
        <v>0</v>
      </c>
      <c r="BL191" s="221">
        <f t="shared" si="101"/>
        <v>0</v>
      </c>
      <c r="BM191" s="207"/>
      <c r="BN191" s="207"/>
      <c r="BO191" s="207"/>
      <c r="BP191" s="207"/>
      <c r="BQ191" s="207"/>
      <c r="BR191" s="207"/>
      <c r="BS191" s="221">
        <f t="shared" si="102"/>
        <v>0</v>
      </c>
      <c r="BT191" s="207"/>
      <c r="BU191" s="207"/>
      <c r="BV191" s="221">
        <f t="shared" si="103"/>
        <v>1</v>
      </c>
      <c r="BW191" s="221">
        <f t="shared" si="104"/>
        <v>1</v>
      </c>
      <c r="BX191" s="221">
        <f t="shared" si="105"/>
        <v>0</v>
      </c>
      <c r="BY191" s="221">
        <f t="shared" si="106"/>
        <v>0</v>
      </c>
      <c r="BZ191" s="221">
        <f xml:space="preserve"> IF( ISNUMBER(#REF! ), 0, 1 )</f>
        <v>1</v>
      </c>
      <c r="CA191" s="221">
        <f t="shared" si="107"/>
        <v>1</v>
      </c>
      <c r="CB191" s="3161"/>
      <c r="CC191" s="3125"/>
      <c r="CD191" s="3125"/>
      <c r="CE191" s="3169"/>
      <c r="CF191" s="3169"/>
      <c r="CG191" s="3169"/>
    </row>
    <row r="192" spans="1:85" s="2268" customFormat="1" ht="15.75" customHeight="1">
      <c r="A192" s="3169"/>
      <c r="B192" s="2799" t="s">
        <v>3656</v>
      </c>
      <c r="C192" s="2800" t="s">
        <v>3408</v>
      </c>
      <c r="D192" s="2822" t="s">
        <v>3368</v>
      </c>
      <c r="E192" s="2823" t="s">
        <v>3278</v>
      </c>
      <c r="F192" s="2800">
        <v>34680</v>
      </c>
      <c r="G192" s="2800" t="s">
        <v>3348</v>
      </c>
      <c r="H192" s="2823" t="s">
        <v>3283</v>
      </c>
      <c r="I192" s="2823" t="s">
        <v>1262</v>
      </c>
      <c r="J192" s="2823" t="s">
        <v>3371</v>
      </c>
      <c r="K192" s="2800"/>
      <c r="L192" s="2800" t="s">
        <v>3257</v>
      </c>
      <c r="M192" s="3243">
        <v>-50</v>
      </c>
      <c r="N192" s="3244">
        <v>44301</v>
      </c>
      <c r="O192" s="2802"/>
      <c r="P192" s="3244">
        <v>50311</v>
      </c>
      <c r="Q192" s="3245">
        <v>12.504</v>
      </c>
      <c r="R192" s="3093">
        <v>-50</v>
      </c>
      <c r="S192" s="3093">
        <v>-50</v>
      </c>
      <c r="T192" s="3093">
        <v>-50</v>
      </c>
      <c r="U192" s="3217">
        <f t="shared" si="82"/>
        <v>-625.19999999999993</v>
      </c>
      <c r="V192" s="2824">
        <f t="shared" si="83"/>
        <v>1.8653100775193776E-2</v>
      </c>
      <c r="W192" s="2824">
        <f t="shared" si="84"/>
        <v>2.4610136452241749E-2</v>
      </c>
      <c r="X192" s="3246"/>
      <c r="Y192" s="3247"/>
      <c r="Z192" s="3247"/>
      <c r="AA192" s="3248">
        <v>5.1249999999999997E-2</v>
      </c>
      <c r="AB192" s="3223">
        <f t="shared" si="85"/>
        <v>-2.5625</v>
      </c>
      <c r="AC192" s="3223">
        <f t="shared" si="94"/>
        <v>-0.9326550387596888</v>
      </c>
      <c r="AD192" s="2804"/>
      <c r="AE192" s="2804"/>
      <c r="AF192" s="3093">
        <v>0</v>
      </c>
      <c r="AG192" s="3093">
        <v>-50</v>
      </c>
      <c r="AH192" s="3093">
        <v>0</v>
      </c>
      <c r="AI192" s="2805" t="str">
        <f t="shared" si="86"/>
        <v>N</v>
      </c>
      <c r="AJ192" s="2805" t="str">
        <f t="shared" si="87"/>
        <v>N</v>
      </c>
      <c r="AK192" s="2805" t="str">
        <f t="shared" si="88"/>
        <v>N</v>
      </c>
      <c r="AL192" s="2805" t="str">
        <f t="shared" si="89"/>
        <v>N</v>
      </c>
      <c r="AM192" s="2805" t="str">
        <f t="shared" si="90"/>
        <v>N</v>
      </c>
      <c r="AN192" s="2805" t="str">
        <f t="shared" si="91"/>
        <v>N</v>
      </c>
      <c r="AO192" s="2805" t="str">
        <f t="shared" si="92"/>
        <v>N</v>
      </c>
      <c r="AP192" s="2805" t="str">
        <f t="shared" si="93"/>
        <v>N</v>
      </c>
      <c r="AQ192" s="3249" t="s">
        <v>3373</v>
      </c>
      <c r="AR192" s="3094" t="s">
        <v>3461</v>
      </c>
      <c r="AS192" s="32"/>
      <c r="AT192" s="34" t="s">
        <v>3661</v>
      </c>
      <c r="AU192" s="171"/>
      <c r="AV192" s="3161"/>
      <c r="AW192" s="220" t="str">
        <f t="shared" si="109"/>
        <v>Please complete all cells in row</v>
      </c>
      <c r="AX192" s="3161"/>
      <c r="AY192" s="3125"/>
      <c r="AZ192" s="3125"/>
      <c r="BA192" s="3125"/>
      <c r="BB192" s="3125"/>
      <c r="BC192" s="3125"/>
      <c r="BD192" s="3125"/>
      <c r="BE192" s="3125"/>
      <c r="BF192" s="221">
        <f t="shared" si="111"/>
        <v>0</v>
      </c>
      <c r="BG192" s="221">
        <f t="shared" si="96"/>
        <v>1</v>
      </c>
      <c r="BH192" s="221">
        <f t="shared" si="97"/>
        <v>0</v>
      </c>
      <c r="BI192" s="221">
        <f t="shared" si="98"/>
        <v>0</v>
      </c>
      <c r="BJ192" s="221">
        <f t="shared" si="99"/>
        <v>0</v>
      </c>
      <c r="BK192" s="221">
        <f t="shared" si="100"/>
        <v>0</v>
      </c>
      <c r="BL192" s="221">
        <f t="shared" si="101"/>
        <v>0</v>
      </c>
      <c r="BM192" s="207"/>
      <c r="BN192" s="207"/>
      <c r="BO192" s="207"/>
      <c r="BP192" s="207"/>
      <c r="BQ192" s="207"/>
      <c r="BR192" s="207"/>
      <c r="BS192" s="221">
        <f t="shared" si="102"/>
        <v>0</v>
      </c>
      <c r="BT192" s="207"/>
      <c r="BU192" s="207"/>
      <c r="BV192" s="221">
        <f t="shared" si="103"/>
        <v>1</v>
      </c>
      <c r="BW192" s="221">
        <f t="shared" si="104"/>
        <v>1</v>
      </c>
      <c r="BX192" s="221">
        <f t="shared" si="105"/>
        <v>0</v>
      </c>
      <c r="BY192" s="221">
        <f t="shared" si="106"/>
        <v>0</v>
      </c>
      <c r="BZ192" s="221">
        <f xml:space="preserve"> IF( ISNUMBER(#REF! ), 0, 1 )</f>
        <v>1</v>
      </c>
      <c r="CA192" s="221">
        <f t="shared" si="107"/>
        <v>1</v>
      </c>
      <c r="CB192" s="3161"/>
      <c r="CC192" s="3125"/>
      <c r="CD192" s="3125"/>
      <c r="CE192" s="3169"/>
      <c r="CF192" s="3169"/>
      <c r="CG192" s="3169"/>
    </row>
    <row r="193" spans="1:85" s="2268" customFormat="1" ht="15.75" customHeight="1">
      <c r="A193" s="3169"/>
      <c r="B193" s="2799" t="s">
        <v>3658</v>
      </c>
      <c r="C193" s="2800" t="s">
        <v>3408</v>
      </c>
      <c r="D193" s="2822" t="s">
        <v>3377</v>
      </c>
      <c r="E193" s="2823" t="s">
        <v>3278</v>
      </c>
      <c r="F193" s="2800">
        <v>34680</v>
      </c>
      <c r="G193" s="2800" t="s">
        <v>3348</v>
      </c>
      <c r="H193" s="2823" t="s">
        <v>3283</v>
      </c>
      <c r="I193" s="2823" t="s">
        <v>1262</v>
      </c>
      <c r="J193" s="2823" t="s">
        <v>3371</v>
      </c>
      <c r="K193" s="2800"/>
      <c r="L193" s="2800" t="s">
        <v>3257</v>
      </c>
      <c r="M193" s="3243">
        <v>50</v>
      </c>
      <c r="N193" s="3244">
        <v>44301</v>
      </c>
      <c r="O193" s="2802"/>
      <c r="P193" s="3244">
        <v>50311</v>
      </c>
      <c r="Q193" s="3245">
        <v>12.504</v>
      </c>
      <c r="R193" s="3093">
        <v>50</v>
      </c>
      <c r="S193" s="3093">
        <v>54.246000000000002</v>
      </c>
      <c r="T193" s="3093">
        <v>95.027000000000001</v>
      </c>
      <c r="U193" s="3217">
        <f t="shared" si="82"/>
        <v>678.29198399999996</v>
      </c>
      <c r="V193" s="2824">
        <f t="shared" si="83"/>
        <v>7.9199999999999271E-3</v>
      </c>
      <c r="W193" s="2824">
        <f t="shared" si="84"/>
        <v>1.3814269005848034E-2</v>
      </c>
      <c r="X193" s="3246"/>
      <c r="Y193" s="3247"/>
      <c r="Z193" s="3247"/>
      <c r="AA193" s="3248">
        <v>4.0173440000000005E-2</v>
      </c>
      <c r="AB193" s="3223">
        <f t="shared" si="85"/>
        <v>3.8175614828800004</v>
      </c>
      <c r="AC193" s="3223">
        <f t="shared" si="94"/>
        <v>0.7526138399999931</v>
      </c>
      <c r="AD193" s="2804"/>
      <c r="AE193" s="2804"/>
      <c r="AF193" s="3093">
        <v>0</v>
      </c>
      <c r="AG193" s="3093">
        <v>54.246000000000002</v>
      </c>
      <c r="AH193" s="3093">
        <v>16.123999999999999</v>
      </c>
      <c r="AI193" s="2805" t="str">
        <f t="shared" si="86"/>
        <v>N</v>
      </c>
      <c r="AJ193" s="2805" t="str">
        <f t="shared" si="87"/>
        <v>N</v>
      </c>
      <c r="AK193" s="2805" t="str">
        <f t="shared" si="88"/>
        <v>N</v>
      </c>
      <c r="AL193" s="2805" t="str">
        <f t="shared" si="89"/>
        <v>N</v>
      </c>
      <c r="AM193" s="2805" t="str">
        <f t="shared" si="90"/>
        <v>N</v>
      </c>
      <c r="AN193" s="2805" t="str">
        <f t="shared" si="91"/>
        <v>N</v>
      </c>
      <c r="AO193" s="2805" t="str">
        <f t="shared" si="92"/>
        <v>N</v>
      </c>
      <c r="AP193" s="2805" t="str">
        <f t="shared" si="93"/>
        <v>N</v>
      </c>
      <c r="AQ193" s="3249" t="s">
        <v>3373</v>
      </c>
      <c r="AR193" s="3094" t="s">
        <v>3659</v>
      </c>
      <c r="AS193" s="32"/>
      <c r="AT193" s="34" t="s">
        <v>3662</v>
      </c>
      <c r="AU193" s="171"/>
      <c r="AV193" s="3161"/>
      <c r="AW193" s="220" t="str">
        <f t="shared" si="109"/>
        <v>Please complete all cells in row</v>
      </c>
      <c r="AX193" s="3161"/>
      <c r="AY193" s="3125"/>
      <c r="AZ193" s="3125"/>
      <c r="BA193" s="3125"/>
      <c r="BB193" s="3125"/>
      <c r="BC193" s="3125"/>
      <c r="BD193" s="3125"/>
      <c r="BE193" s="3125"/>
      <c r="BF193" s="221">
        <f t="shared" si="111"/>
        <v>0</v>
      </c>
      <c r="BG193" s="221">
        <f t="shared" si="96"/>
        <v>1</v>
      </c>
      <c r="BH193" s="221">
        <f t="shared" si="97"/>
        <v>0</v>
      </c>
      <c r="BI193" s="221">
        <f t="shared" si="98"/>
        <v>0</v>
      </c>
      <c r="BJ193" s="221">
        <f t="shared" si="99"/>
        <v>0</v>
      </c>
      <c r="BK193" s="221">
        <f t="shared" si="100"/>
        <v>0</v>
      </c>
      <c r="BL193" s="221">
        <f t="shared" si="101"/>
        <v>0</v>
      </c>
      <c r="BM193" s="207"/>
      <c r="BN193" s="207"/>
      <c r="BO193" s="207"/>
      <c r="BP193" s="207"/>
      <c r="BQ193" s="207"/>
      <c r="BR193" s="207"/>
      <c r="BS193" s="221">
        <f t="shared" si="102"/>
        <v>0</v>
      </c>
      <c r="BT193" s="207"/>
      <c r="BU193" s="207"/>
      <c r="BV193" s="221">
        <f t="shared" si="103"/>
        <v>1</v>
      </c>
      <c r="BW193" s="221">
        <f t="shared" si="104"/>
        <v>1</v>
      </c>
      <c r="BX193" s="221">
        <f t="shared" si="105"/>
        <v>0</v>
      </c>
      <c r="BY193" s="221">
        <f t="shared" si="106"/>
        <v>0</v>
      </c>
      <c r="BZ193" s="221">
        <f xml:space="preserve"> IF( ISNUMBER(#REF! ), 0, 1 )</f>
        <v>1</v>
      </c>
      <c r="CA193" s="221">
        <f t="shared" si="107"/>
        <v>1</v>
      </c>
      <c r="CB193" s="3161"/>
      <c r="CC193" s="3125"/>
      <c r="CD193" s="3125"/>
      <c r="CE193" s="3169"/>
      <c r="CF193" s="3169"/>
      <c r="CG193" s="3169"/>
    </row>
    <row r="194" spans="1:85" s="2268" customFormat="1" ht="15.75" customHeight="1">
      <c r="A194" s="3169"/>
      <c r="B194" s="2799" t="s">
        <v>3466</v>
      </c>
      <c r="C194" s="2800" t="s">
        <v>3408</v>
      </c>
      <c r="D194" s="2822" t="s">
        <v>3368</v>
      </c>
      <c r="E194" s="2823" t="s">
        <v>3278</v>
      </c>
      <c r="F194" s="2800">
        <v>34681</v>
      </c>
      <c r="G194" s="2800" t="s">
        <v>3348</v>
      </c>
      <c r="H194" s="2823" t="s">
        <v>3283</v>
      </c>
      <c r="I194" s="2823" t="s">
        <v>1262</v>
      </c>
      <c r="J194" s="2823" t="s">
        <v>3371</v>
      </c>
      <c r="K194" s="2800"/>
      <c r="L194" s="2800" t="s">
        <v>3257</v>
      </c>
      <c r="M194" s="3243">
        <v>-25</v>
      </c>
      <c r="N194" s="3244">
        <v>44307</v>
      </c>
      <c r="O194" s="2802"/>
      <c r="P194" s="3244">
        <v>50311</v>
      </c>
      <c r="Q194" s="3245">
        <v>12.504</v>
      </c>
      <c r="R194" s="3093">
        <v>-25</v>
      </c>
      <c r="S194" s="3093">
        <v>-25</v>
      </c>
      <c r="T194" s="3093">
        <v>-25</v>
      </c>
      <c r="U194" s="3217">
        <f t="shared" si="82"/>
        <v>-312.59999999999997</v>
      </c>
      <c r="V194" s="2824">
        <f t="shared" si="83"/>
        <v>1.8653100775193776E-2</v>
      </c>
      <c r="W194" s="2824">
        <f t="shared" si="84"/>
        <v>2.4610136452241749E-2</v>
      </c>
      <c r="X194" s="3246"/>
      <c r="Y194" s="3247"/>
      <c r="Z194" s="3247"/>
      <c r="AA194" s="3248">
        <v>5.1249999999999997E-2</v>
      </c>
      <c r="AB194" s="3223">
        <f t="shared" si="85"/>
        <v>-1.28125</v>
      </c>
      <c r="AC194" s="3223">
        <f t="shared" si="94"/>
        <v>-0.4663275193798444</v>
      </c>
      <c r="AD194" s="2804"/>
      <c r="AE194" s="2804"/>
      <c r="AF194" s="3093">
        <v>0</v>
      </c>
      <c r="AG194" s="3093">
        <v>-25</v>
      </c>
      <c r="AH194" s="3093">
        <v>0</v>
      </c>
      <c r="AI194" s="2805" t="str">
        <f t="shared" si="86"/>
        <v>N</v>
      </c>
      <c r="AJ194" s="2805" t="str">
        <f t="shared" si="87"/>
        <v>N</v>
      </c>
      <c r="AK194" s="2805" t="str">
        <f t="shared" si="88"/>
        <v>N</v>
      </c>
      <c r="AL194" s="2805" t="str">
        <f t="shared" si="89"/>
        <v>N</v>
      </c>
      <c r="AM194" s="2805" t="str">
        <f t="shared" si="90"/>
        <v>N</v>
      </c>
      <c r="AN194" s="2805" t="str">
        <f t="shared" si="91"/>
        <v>N</v>
      </c>
      <c r="AO194" s="2805" t="str">
        <f t="shared" si="92"/>
        <v>N</v>
      </c>
      <c r="AP194" s="2805" t="str">
        <f t="shared" si="93"/>
        <v>N</v>
      </c>
      <c r="AQ194" s="3249" t="s">
        <v>3373</v>
      </c>
      <c r="AR194" s="3094" t="s">
        <v>3461</v>
      </c>
      <c r="AS194" s="32"/>
      <c r="AT194" s="34" t="s">
        <v>3663</v>
      </c>
      <c r="AU194" s="171"/>
      <c r="AV194" s="3161"/>
      <c r="AW194" s="220" t="str">
        <f t="shared" si="109"/>
        <v>Please complete all cells in row</v>
      </c>
      <c r="AX194" s="3161"/>
      <c r="AY194" s="3125"/>
      <c r="AZ194" s="3125"/>
      <c r="BA194" s="3125"/>
      <c r="BB194" s="3125"/>
      <c r="BC194" s="3125"/>
      <c r="BD194" s="3125"/>
      <c r="BE194" s="3125"/>
      <c r="BF194" s="221">
        <f t="shared" si="111"/>
        <v>0</v>
      </c>
      <c r="BG194" s="221">
        <f t="shared" si="96"/>
        <v>1</v>
      </c>
      <c r="BH194" s="221">
        <f t="shared" si="97"/>
        <v>0</v>
      </c>
      <c r="BI194" s="221">
        <f t="shared" si="98"/>
        <v>0</v>
      </c>
      <c r="BJ194" s="221">
        <f t="shared" si="99"/>
        <v>0</v>
      </c>
      <c r="BK194" s="221">
        <f t="shared" si="100"/>
        <v>0</v>
      </c>
      <c r="BL194" s="221">
        <f t="shared" si="101"/>
        <v>0</v>
      </c>
      <c r="BM194" s="207"/>
      <c r="BN194" s="207"/>
      <c r="BO194" s="207"/>
      <c r="BP194" s="207"/>
      <c r="BQ194" s="207"/>
      <c r="BR194" s="207"/>
      <c r="BS194" s="221">
        <f t="shared" si="102"/>
        <v>0</v>
      </c>
      <c r="BT194" s="207"/>
      <c r="BU194" s="207"/>
      <c r="BV194" s="221">
        <f t="shared" si="103"/>
        <v>1</v>
      </c>
      <c r="BW194" s="221">
        <f t="shared" si="104"/>
        <v>1</v>
      </c>
      <c r="BX194" s="221">
        <f t="shared" si="105"/>
        <v>0</v>
      </c>
      <c r="BY194" s="221">
        <f t="shared" si="106"/>
        <v>0</v>
      </c>
      <c r="BZ194" s="221">
        <f xml:space="preserve"> IF( ISNUMBER(#REF! ), 0, 1 )</f>
        <v>1</v>
      </c>
      <c r="CA194" s="221">
        <f t="shared" si="107"/>
        <v>1</v>
      </c>
      <c r="CB194" s="3161"/>
      <c r="CC194" s="3125"/>
      <c r="CD194" s="3125"/>
      <c r="CE194" s="3169"/>
      <c r="CF194" s="3169"/>
      <c r="CG194" s="3169"/>
    </row>
    <row r="195" spans="1:85" s="2268" customFormat="1" ht="15.75" customHeight="1">
      <c r="A195" s="3169"/>
      <c r="B195" s="2799" t="s">
        <v>3468</v>
      </c>
      <c r="C195" s="2800" t="s">
        <v>3408</v>
      </c>
      <c r="D195" s="2822" t="s">
        <v>3377</v>
      </c>
      <c r="E195" s="2823" t="s">
        <v>3278</v>
      </c>
      <c r="F195" s="2800">
        <v>34681</v>
      </c>
      <c r="G195" s="2800" t="s">
        <v>3348</v>
      </c>
      <c r="H195" s="2823" t="s">
        <v>3283</v>
      </c>
      <c r="I195" s="2823" t="s">
        <v>1262</v>
      </c>
      <c r="J195" s="2823" t="s">
        <v>3371</v>
      </c>
      <c r="K195" s="2800"/>
      <c r="L195" s="2800" t="s">
        <v>3257</v>
      </c>
      <c r="M195" s="3243">
        <v>25</v>
      </c>
      <c r="N195" s="3244">
        <v>44307</v>
      </c>
      <c r="O195" s="2802"/>
      <c r="P195" s="3244">
        <v>50311</v>
      </c>
      <c r="Q195" s="3245">
        <v>12.504</v>
      </c>
      <c r="R195" s="3093">
        <v>25</v>
      </c>
      <c r="S195" s="3093">
        <v>27.123000000000001</v>
      </c>
      <c r="T195" s="3093">
        <v>47.512999999999998</v>
      </c>
      <c r="U195" s="3217">
        <f t="shared" si="82"/>
        <v>339.14599199999998</v>
      </c>
      <c r="V195" s="2824">
        <f t="shared" si="83"/>
        <v>7.9199999999999271E-3</v>
      </c>
      <c r="W195" s="2824">
        <f t="shared" si="84"/>
        <v>1.3814269005848034E-2</v>
      </c>
      <c r="X195" s="3246"/>
      <c r="Y195" s="3247"/>
      <c r="Z195" s="3247"/>
      <c r="AA195" s="3248">
        <v>4.0173440000000005E-2</v>
      </c>
      <c r="AB195" s="3223">
        <f t="shared" si="85"/>
        <v>1.9087606547200002</v>
      </c>
      <c r="AC195" s="3223">
        <f t="shared" si="94"/>
        <v>0.37630295999999652</v>
      </c>
      <c r="AD195" s="2804"/>
      <c r="AE195" s="2804"/>
      <c r="AF195" s="3093">
        <v>0</v>
      </c>
      <c r="AG195" s="3093">
        <v>27.123000000000001</v>
      </c>
      <c r="AH195" s="3093">
        <v>8.4420000000000002</v>
      </c>
      <c r="AI195" s="2805" t="str">
        <f t="shared" si="86"/>
        <v>N</v>
      </c>
      <c r="AJ195" s="2805" t="str">
        <f t="shared" si="87"/>
        <v>N</v>
      </c>
      <c r="AK195" s="2805" t="str">
        <f t="shared" si="88"/>
        <v>N</v>
      </c>
      <c r="AL195" s="2805" t="str">
        <f t="shared" si="89"/>
        <v>N</v>
      </c>
      <c r="AM195" s="2805" t="str">
        <f t="shared" si="90"/>
        <v>N</v>
      </c>
      <c r="AN195" s="2805" t="str">
        <f t="shared" si="91"/>
        <v>N</v>
      </c>
      <c r="AO195" s="2805" t="str">
        <f t="shared" si="92"/>
        <v>N</v>
      </c>
      <c r="AP195" s="2805" t="str">
        <f t="shared" si="93"/>
        <v>N</v>
      </c>
      <c r="AQ195" s="3249" t="s">
        <v>3373</v>
      </c>
      <c r="AR195" s="3094" t="s">
        <v>3659</v>
      </c>
      <c r="AS195" s="32"/>
      <c r="AT195" s="34" t="s">
        <v>3664</v>
      </c>
      <c r="AU195" s="171"/>
      <c r="AV195" s="3161"/>
      <c r="AW195" s="220" t="str">
        <f t="shared" si="109"/>
        <v>Please complete all cells in row</v>
      </c>
      <c r="AX195" s="3161"/>
      <c r="AY195" s="3125"/>
      <c r="AZ195" s="3125"/>
      <c r="BA195" s="3125"/>
      <c r="BB195" s="3125"/>
      <c r="BC195" s="3125"/>
      <c r="BD195" s="3125"/>
      <c r="BE195" s="3125"/>
      <c r="BF195" s="221">
        <f t="shared" si="111"/>
        <v>0</v>
      </c>
      <c r="BG195" s="221">
        <f t="shared" si="96"/>
        <v>1</v>
      </c>
      <c r="BH195" s="221">
        <f t="shared" si="97"/>
        <v>0</v>
      </c>
      <c r="BI195" s="221">
        <f t="shared" si="98"/>
        <v>0</v>
      </c>
      <c r="BJ195" s="221">
        <f t="shared" si="99"/>
        <v>0</v>
      </c>
      <c r="BK195" s="221">
        <f t="shared" si="100"/>
        <v>0</v>
      </c>
      <c r="BL195" s="221">
        <f t="shared" si="101"/>
        <v>0</v>
      </c>
      <c r="BM195" s="207"/>
      <c r="BN195" s="207"/>
      <c r="BO195" s="207"/>
      <c r="BP195" s="207"/>
      <c r="BQ195" s="207"/>
      <c r="BR195" s="207"/>
      <c r="BS195" s="221">
        <f t="shared" si="102"/>
        <v>0</v>
      </c>
      <c r="BT195" s="207"/>
      <c r="BU195" s="207"/>
      <c r="BV195" s="221">
        <f t="shared" si="103"/>
        <v>1</v>
      </c>
      <c r="BW195" s="221">
        <f t="shared" si="104"/>
        <v>1</v>
      </c>
      <c r="BX195" s="221">
        <f t="shared" si="105"/>
        <v>0</v>
      </c>
      <c r="BY195" s="221">
        <f t="shared" si="106"/>
        <v>0</v>
      </c>
      <c r="BZ195" s="221">
        <f xml:space="preserve"> IF( ISNUMBER(#REF! ), 0, 1 )</f>
        <v>1</v>
      </c>
      <c r="CA195" s="221">
        <f t="shared" si="107"/>
        <v>1</v>
      </c>
      <c r="CB195" s="3161"/>
      <c r="CC195" s="3125"/>
      <c r="CD195" s="3125"/>
      <c r="CE195" s="3169"/>
      <c r="CF195" s="3169"/>
      <c r="CG195" s="3169"/>
    </row>
    <row r="196" spans="1:85" s="2268" customFormat="1" ht="15.75" customHeight="1">
      <c r="A196" s="3169"/>
      <c r="B196" s="2799" t="s">
        <v>3665</v>
      </c>
      <c r="C196" s="2800" t="s">
        <v>3408</v>
      </c>
      <c r="D196" s="2822" t="s">
        <v>3368</v>
      </c>
      <c r="E196" s="2823" t="s">
        <v>3278</v>
      </c>
      <c r="F196" s="2800">
        <v>34682</v>
      </c>
      <c r="G196" s="2800" t="s">
        <v>3348</v>
      </c>
      <c r="H196" s="2823" t="s">
        <v>3283</v>
      </c>
      <c r="I196" s="2823" t="s">
        <v>1262</v>
      </c>
      <c r="J196" s="2823" t="s">
        <v>3371</v>
      </c>
      <c r="K196" s="2800"/>
      <c r="L196" s="2800" t="s">
        <v>3257</v>
      </c>
      <c r="M196" s="3243">
        <v>-40</v>
      </c>
      <c r="N196" s="3244">
        <v>44305</v>
      </c>
      <c r="O196" s="2802"/>
      <c r="P196" s="3244">
        <v>50311</v>
      </c>
      <c r="Q196" s="3245">
        <v>12.504</v>
      </c>
      <c r="R196" s="3093">
        <v>-40</v>
      </c>
      <c r="S196" s="3093">
        <v>-40</v>
      </c>
      <c r="T196" s="3093">
        <v>-40</v>
      </c>
      <c r="U196" s="3217">
        <f t="shared" si="82"/>
        <v>-500.15999999999997</v>
      </c>
      <c r="V196" s="2824">
        <f t="shared" si="83"/>
        <v>1.8653100775193776E-2</v>
      </c>
      <c r="W196" s="2824">
        <f t="shared" si="84"/>
        <v>2.4610136452241749E-2</v>
      </c>
      <c r="X196" s="3246"/>
      <c r="Y196" s="3247"/>
      <c r="Z196" s="3247"/>
      <c r="AA196" s="3248">
        <v>5.1249999999999997E-2</v>
      </c>
      <c r="AB196" s="3223">
        <f t="shared" si="85"/>
        <v>-2.0499999999999998</v>
      </c>
      <c r="AC196" s="3223">
        <f t="shared" si="94"/>
        <v>-0.74612403100775104</v>
      </c>
      <c r="AD196" s="2804"/>
      <c r="AE196" s="2804"/>
      <c r="AF196" s="3093">
        <v>0</v>
      </c>
      <c r="AG196" s="3093">
        <v>-40</v>
      </c>
      <c r="AH196" s="3093">
        <v>0</v>
      </c>
      <c r="AI196" s="2805" t="str">
        <f t="shared" si="86"/>
        <v>N</v>
      </c>
      <c r="AJ196" s="2805" t="str">
        <f t="shared" si="87"/>
        <v>N</v>
      </c>
      <c r="AK196" s="2805" t="str">
        <f t="shared" si="88"/>
        <v>N</v>
      </c>
      <c r="AL196" s="2805" t="str">
        <f t="shared" si="89"/>
        <v>N</v>
      </c>
      <c r="AM196" s="2805" t="str">
        <f t="shared" si="90"/>
        <v>N</v>
      </c>
      <c r="AN196" s="2805" t="str">
        <f t="shared" si="91"/>
        <v>N</v>
      </c>
      <c r="AO196" s="2805" t="str">
        <f t="shared" si="92"/>
        <v>N</v>
      </c>
      <c r="AP196" s="2805" t="str">
        <f t="shared" si="93"/>
        <v>N</v>
      </c>
      <c r="AQ196" s="3249" t="s">
        <v>3373</v>
      </c>
      <c r="AR196" s="3094" t="s">
        <v>3461</v>
      </c>
      <c r="AS196" s="32"/>
      <c r="AT196" s="34" t="s">
        <v>3666</v>
      </c>
      <c r="AU196" s="171"/>
      <c r="AV196" s="3161"/>
      <c r="AW196" s="220" t="str">
        <f t="shared" si="109"/>
        <v>Please complete all cells in row</v>
      </c>
      <c r="AX196" s="3161"/>
      <c r="AY196" s="3125"/>
      <c r="AZ196" s="3125"/>
      <c r="BA196" s="3125"/>
      <c r="BB196" s="3125"/>
      <c r="BC196" s="3125"/>
      <c r="BD196" s="3125"/>
      <c r="BE196" s="3125"/>
      <c r="BF196" s="221">
        <f t="shared" si="111"/>
        <v>0</v>
      </c>
      <c r="BG196" s="221">
        <f t="shared" si="96"/>
        <v>1</v>
      </c>
      <c r="BH196" s="221">
        <f t="shared" si="97"/>
        <v>0</v>
      </c>
      <c r="BI196" s="221">
        <f t="shared" si="98"/>
        <v>0</v>
      </c>
      <c r="BJ196" s="221">
        <f t="shared" si="99"/>
        <v>0</v>
      </c>
      <c r="BK196" s="221">
        <f t="shared" si="100"/>
        <v>0</v>
      </c>
      <c r="BL196" s="221">
        <f t="shared" si="101"/>
        <v>0</v>
      </c>
      <c r="BM196" s="207"/>
      <c r="BN196" s="207"/>
      <c r="BO196" s="207"/>
      <c r="BP196" s="207"/>
      <c r="BQ196" s="207"/>
      <c r="BR196" s="207"/>
      <c r="BS196" s="221">
        <f t="shared" si="102"/>
        <v>0</v>
      </c>
      <c r="BT196" s="207"/>
      <c r="BU196" s="207"/>
      <c r="BV196" s="221">
        <f t="shared" si="103"/>
        <v>1</v>
      </c>
      <c r="BW196" s="221">
        <f t="shared" si="104"/>
        <v>1</v>
      </c>
      <c r="BX196" s="221">
        <f t="shared" si="105"/>
        <v>0</v>
      </c>
      <c r="BY196" s="221">
        <f t="shared" si="106"/>
        <v>0</v>
      </c>
      <c r="BZ196" s="221">
        <f xml:space="preserve"> IF( ISNUMBER(#REF! ), 0, 1 )</f>
        <v>1</v>
      </c>
      <c r="CA196" s="221">
        <f t="shared" si="107"/>
        <v>1</v>
      </c>
      <c r="CB196" s="3161"/>
      <c r="CC196" s="3125"/>
      <c r="CD196" s="3125"/>
      <c r="CE196" s="3169"/>
      <c r="CF196" s="3169"/>
      <c r="CG196" s="3169"/>
    </row>
    <row r="197" spans="1:85" s="2268" customFormat="1" ht="15.75" customHeight="1">
      <c r="A197" s="3169"/>
      <c r="B197" s="2799" t="s">
        <v>3667</v>
      </c>
      <c r="C197" s="2800" t="s">
        <v>3408</v>
      </c>
      <c r="D197" s="2822" t="s">
        <v>3377</v>
      </c>
      <c r="E197" s="2823" t="s">
        <v>3278</v>
      </c>
      <c r="F197" s="2800">
        <v>34682</v>
      </c>
      <c r="G197" s="2800" t="s">
        <v>3348</v>
      </c>
      <c r="H197" s="2823" t="s">
        <v>3283</v>
      </c>
      <c r="I197" s="2823" t="s">
        <v>1262</v>
      </c>
      <c r="J197" s="2823" t="s">
        <v>3371</v>
      </c>
      <c r="K197" s="2800"/>
      <c r="L197" s="2800" t="s">
        <v>3257</v>
      </c>
      <c r="M197" s="3243">
        <v>40</v>
      </c>
      <c r="N197" s="3244">
        <v>44305</v>
      </c>
      <c r="O197" s="2802"/>
      <c r="P197" s="3244">
        <v>50311</v>
      </c>
      <c r="Q197" s="3245">
        <v>12.504</v>
      </c>
      <c r="R197" s="3093">
        <v>40</v>
      </c>
      <c r="S197" s="3093">
        <v>43.396000000000001</v>
      </c>
      <c r="T197" s="3093">
        <v>76.021000000000001</v>
      </c>
      <c r="U197" s="3217">
        <f t="shared" si="82"/>
        <v>542.62358399999994</v>
      </c>
      <c r="V197" s="2824">
        <f t="shared" si="83"/>
        <v>7.9199999999999271E-3</v>
      </c>
      <c r="W197" s="2824">
        <f t="shared" si="84"/>
        <v>1.3814269005848034E-2</v>
      </c>
      <c r="X197" s="3246"/>
      <c r="Y197" s="3247"/>
      <c r="Z197" s="3247"/>
      <c r="AA197" s="3248">
        <v>4.0173440000000005E-2</v>
      </c>
      <c r="AB197" s="3223">
        <f t="shared" si="85"/>
        <v>3.0540250822400004</v>
      </c>
      <c r="AC197" s="3223">
        <f t="shared" si="94"/>
        <v>0.60208631999999451</v>
      </c>
      <c r="AD197" s="2804"/>
      <c r="AE197" s="2804"/>
      <c r="AF197" s="3093">
        <v>0</v>
      </c>
      <c r="AG197" s="3093">
        <v>43.396000000000001</v>
      </c>
      <c r="AH197" s="3093">
        <v>13.321</v>
      </c>
      <c r="AI197" s="2805" t="str">
        <f t="shared" si="86"/>
        <v>N</v>
      </c>
      <c r="AJ197" s="2805" t="str">
        <f t="shared" si="87"/>
        <v>N</v>
      </c>
      <c r="AK197" s="2805" t="str">
        <f t="shared" si="88"/>
        <v>N</v>
      </c>
      <c r="AL197" s="2805" t="str">
        <f t="shared" si="89"/>
        <v>N</v>
      </c>
      <c r="AM197" s="2805" t="str">
        <f t="shared" si="90"/>
        <v>N</v>
      </c>
      <c r="AN197" s="2805" t="str">
        <f t="shared" si="91"/>
        <v>N</v>
      </c>
      <c r="AO197" s="2805" t="str">
        <f t="shared" si="92"/>
        <v>N</v>
      </c>
      <c r="AP197" s="2805" t="str">
        <f t="shared" si="93"/>
        <v>N</v>
      </c>
      <c r="AQ197" s="3249" t="s">
        <v>3373</v>
      </c>
      <c r="AR197" s="3094" t="s">
        <v>3659</v>
      </c>
      <c r="AS197" s="32"/>
      <c r="AT197" s="34" t="s">
        <v>3668</v>
      </c>
      <c r="AU197" s="171"/>
      <c r="AV197" s="3161"/>
      <c r="AW197" s="220" t="str">
        <f t="shared" si="109"/>
        <v>Please complete all cells in row</v>
      </c>
      <c r="AX197" s="3161"/>
      <c r="AY197" s="3125"/>
      <c r="AZ197" s="3125"/>
      <c r="BA197" s="3125"/>
      <c r="BB197" s="3125"/>
      <c r="BC197" s="3125"/>
      <c r="BD197" s="3125"/>
      <c r="BE197" s="3125"/>
      <c r="BF197" s="221">
        <f t="shared" si="111"/>
        <v>0</v>
      </c>
      <c r="BG197" s="221">
        <f t="shared" si="96"/>
        <v>1</v>
      </c>
      <c r="BH197" s="221">
        <f t="shared" si="97"/>
        <v>0</v>
      </c>
      <c r="BI197" s="221">
        <f t="shared" si="98"/>
        <v>0</v>
      </c>
      <c r="BJ197" s="221">
        <f t="shared" si="99"/>
        <v>0</v>
      </c>
      <c r="BK197" s="221">
        <f t="shared" si="100"/>
        <v>0</v>
      </c>
      <c r="BL197" s="221">
        <f t="shared" si="101"/>
        <v>0</v>
      </c>
      <c r="BM197" s="207"/>
      <c r="BN197" s="207"/>
      <c r="BO197" s="207"/>
      <c r="BP197" s="207"/>
      <c r="BQ197" s="207"/>
      <c r="BR197" s="207"/>
      <c r="BS197" s="221">
        <f t="shared" si="102"/>
        <v>0</v>
      </c>
      <c r="BT197" s="207"/>
      <c r="BU197" s="207"/>
      <c r="BV197" s="221">
        <f t="shared" si="103"/>
        <v>1</v>
      </c>
      <c r="BW197" s="221">
        <f t="shared" si="104"/>
        <v>1</v>
      </c>
      <c r="BX197" s="221">
        <f t="shared" si="105"/>
        <v>0</v>
      </c>
      <c r="BY197" s="221">
        <f t="shared" si="106"/>
        <v>0</v>
      </c>
      <c r="BZ197" s="221">
        <f xml:space="preserve"> IF( ISNUMBER(#REF! ), 0, 1 )</f>
        <v>1</v>
      </c>
      <c r="CA197" s="221">
        <f t="shared" si="107"/>
        <v>1</v>
      </c>
      <c r="CB197" s="3161"/>
      <c r="CC197" s="3125"/>
      <c r="CD197" s="3125"/>
      <c r="CE197" s="3169"/>
      <c r="CF197" s="3169"/>
      <c r="CG197" s="3169"/>
    </row>
    <row r="198" spans="1:85" s="2268" customFormat="1" ht="15.75" customHeight="1">
      <c r="A198" s="3169"/>
      <c r="B198" s="2799" t="s">
        <v>3466</v>
      </c>
      <c r="C198" s="2800" t="s">
        <v>3408</v>
      </c>
      <c r="D198" s="2822" t="s">
        <v>3368</v>
      </c>
      <c r="E198" s="2823" t="s">
        <v>3278</v>
      </c>
      <c r="F198" s="2800">
        <v>34683</v>
      </c>
      <c r="G198" s="2800" t="s">
        <v>3348</v>
      </c>
      <c r="H198" s="2823" t="s">
        <v>3283</v>
      </c>
      <c r="I198" s="2823" t="s">
        <v>1262</v>
      </c>
      <c r="J198" s="2823" t="s">
        <v>3371</v>
      </c>
      <c r="K198" s="2800"/>
      <c r="L198" s="2800" t="s">
        <v>3257</v>
      </c>
      <c r="M198" s="3243">
        <v>-25</v>
      </c>
      <c r="N198" s="3244">
        <v>44306</v>
      </c>
      <c r="O198" s="2802"/>
      <c r="P198" s="3244">
        <v>50311</v>
      </c>
      <c r="Q198" s="3245">
        <v>12.504</v>
      </c>
      <c r="R198" s="3093">
        <v>-25</v>
      </c>
      <c r="S198" s="3093">
        <v>-25</v>
      </c>
      <c r="T198" s="3093">
        <v>-25</v>
      </c>
      <c r="U198" s="3217">
        <f t="shared" si="82"/>
        <v>-312.59999999999997</v>
      </c>
      <c r="V198" s="2824">
        <f t="shared" si="83"/>
        <v>1.8653100775193776E-2</v>
      </c>
      <c r="W198" s="2824">
        <f t="shared" si="84"/>
        <v>2.4610136452241749E-2</v>
      </c>
      <c r="X198" s="3246"/>
      <c r="Y198" s="3247"/>
      <c r="Z198" s="3247"/>
      <c r="AA198" s="3248">
        <v>5.1249999999999997E-2</v>
      </c>
      <c r="AB198" s="3223">
        <f t="shared" si="85"/>
        <v>-1.28125</v>
      </c>
      <c r="AC198" s="3223">
        <f t="shared" si="94"/>
        <v>-0.4663275193798444</v>
      </c>
      <c r="AD198" s="2804"/>
      <c r="AE198" s="2804"/>
      <c r="AF198" s="3093">
        <v>0</v>
      </c>
      <c r="AG198" s="3093">
        <v>-25</v>
      </c>
      <c r="AH198" s="3093">
        <v>0</v>
      </c>
      <c r="AI198" s="2805" t="str">
        <f t="shared" si="86"/>
        <v>N</v>
      </c>
      <c r="AJ198" s="2805" t="str">
        <f t="shared" si="87"/>
        <v>N</v>
      </c>
      <c r="AK198" s="2805" t="str">
        <f t="shared" si="88"/>
        <v>N</v>
      </c>
      <c r="AL198" s="2805" t="str">
        <f t="shared" si="89"/>
        <v>N</v>
      </c>
      <c r="AM198" s="2805" t="str">
        <f t="shared" si="90"/>
        <v>N</v>
      </c>
      <c r="AN198" s="2805" t="str">
        <f t="shared" si="91"/>
        <v>N</v>
      </c>
      <c r="AO198" s="2805" t="str">
        <f t="shared" si="92"/>
        <v>N</v>
      </c>
      <c r="AP198" s="2805" t="str">
        <f t="shared" si="93"/>
        <v>N</v>
      </c>
      <c r="AQ198" s="3249" t="s">
        <v>3373</v>
      </c>
      <c r="AR198" s="3094" t="s">
        <v>3461</v>
      </c>
      <c r="AS198" s="32"/>
      <c r="AT198" s="34" t="s">
        <v>3669</v>
      </c>
      <c r="AU198" s="171"/>
      <c r="AV198" s="3161"/>
      <c r="AW198" s="220" t="str">
        <f t="shared" si="109"/>
        <v>Please complete all cells in row</v>
      </c>
      <c r="AX198" s="3161"/>
      <c r="AY198" s="3125"/>
      <c r="AZ198" s="3125"/>
      <c r="BA198" s="3125"/>
      <c r="BB198" s="3125"/>
      <c r="BC198" s="3125"/>
      <c r="BD198" s="3125"/>
      <c r="BE198" s="3125"/>
      <c r="BF198" s="221">
        <f t="shared" si="111"/>
        <v>0</v>
      </c>
      <c r="BG198" s="221">
        <f t="shared" si="96"/>
        <v>1</v>
      </c>
      <c r="BH198" s="221">
        <f t="shared" si="97"/>
        <v>0</v>
      </c>
      <c r="BI198" s="221">
        <f t="shared" si="98"/>
        <v>0</v>
      </c>
      <c r="BJ198" s="221">
        <f t="shared" si="99"/>
        <v>0</v>
      </c>
      <c r="BK198" s="221">
        <f t="shared" si="100"/>
        <v>0</v>
      </c>
      <c r="BL198" s="221">
        <f t="shared" si="101"/>
        <v>0</v>
      </c>
      <c r="BM198" s="207"/>
      <c r="BN198" s="207"/>
      <c r="BO198" s="207"/>
      <c r="BP198" s="207"/>
      <c r="BQ198" s="207"/>
      <c r="BR198" s="207"/>
      <c r="BS198" s="221">
        <f t="shared" si="102"/>
        <v>0</v>
      </c>
      <c r="BT198" s="207"/>
      <c r="BU198" s="207"/>
      <c r="BV198" s="221">
        <f t="shared" si="103"/>
        <v>1</v>
      </c>
      <c r="BW198" s="221">
        <f t="shared" si="104"/>
        <v>1</v>
      </c>
      <c r="BX198" s="221">
        <f t="shared" si="105"/>
        <v>0</v>
      </c>
      <c r="BY198" s="221">
        <f t="shared" si="106"/>
        <v>0</v>
      </c>
      <c r="BZ198" s="221">
        <f xml:space="preserve"> IF( ISNUMBER(#REF! ), 0, 1 )</f>
        <v>1</v>
      </c>
      <c r="CA198" s="221">
        <f t="shared" si="107"/>
        <v>1</v>
      </c>
      <c r="CB198" s="3161"/>
      <c r="CC198" s="3125"/>
      <c r="CD198" s="3125"/>
      <c r="CE198" s="3169"/>
      <c r="CF198" s="3169"/>
      <c r="CG198" s="3169"/>
    </row>
    <row r="199" spans="1:85" s="2268" customFormat="1" ht="15.75" customHeight="1">
      <c r="A199" s="3169"/>
      <c r="B199" s="2799" t="s">
        <v>3468</v>
      </c>
      <c r="C199" s="2800" t="s">
        <v>3408</v>
      </c>
      <c r="D199" s="2822" t="s">
        <v>3377</v>
      </c>
      <c r="E199" s="2823" t="s">
        <v>3278</v>
      </c>
      <c r="F199" s="2800">
        <v>34683</v>
      </c>
      <c r="G199" s="2800" t="s">
        <v>3348</v>
      </c>
      <c r="H199" s="2823" t="s">
        <v>3283</v>
      </c>
      <c r="I199" s="2823" t="s">
        <v>1262</v>
      </c>
      <c r="J199" s="2823" t="s">
        <v>3371</v>
      </c>
      <c r="K199" s="2800"/>
      <c r="L199" s="2800" t="s">
        <v>3257</v>
      </c>
      <c r="M199" s="3243">
        <v>25</v>
      </c>
      <c r="N199" s="3244">
        <v>44306</v>
      </c>
      <c r="O199" s="2802"/>
      <c r="P199" s="3244">
        <v>50311</v>
      </c>
      <c r="Q199" s="3245">
        <v>12.504</v>
      </c>
      <c r="R199" s="3093">
        <v>25</v>
      </c>
      <c r="S199" s="3093">
        <v>27.123000000000001</v>
      </c>
      <c r="T199" s="3093">
        <v>47.512999999999998</v>
      </c>
      <c r="U199" s="3217">
        <f t="shared" si="82"/>
        <v>339.14599199999998</v>
      </c>
      <c r="V199" s="2824">
        <f t="shared" si="83"/>
        <v>7.9199999999999271E-3</v>
      </c>
      <c r="W199" s="2824">
        <f t="shared" si="84"/>
        <v>1.3814269005848034E-2</v>
      </c>
      <c r="X199" s="3246"/>
      <c r="Y199" s="3247"/>
      <c r="Z199" s="3247"/>
      <c r="AA199" s="3248">
        <v>4.0173440000000005E-2</v>
      </c>
      <c r="AB199" s="3223">
        <f t="shared" si="85"/>
        <v>1.9087606547200002</v>
      </c>
      <c r="AC199" s="3223">
        <f t="shared" si="94"/>
        <v>0.37630295999999652</v>
      </c>
      <c r="AD199" s="2804"/>
      <c r="AE199" s="2804"/>
      <c r="AF199" s="3093">
        <v>0</v>
      </c>
      <c r="AG199" s="3093">
        <v>27.123000000000001</v>
      </c>
      <c r="AH199" s="3093">
        <v>8.0779999999999994</v>
      </c>
      <c r="AI199" s="2805" t="str">
        <f t="shared" si="86"/>
        <v>N</v>
      </c>
      <c r="AJ199" s="2805" t="str">
        <f t="shared" si="87"/>
        <v>N</v>
      </c>
      <c r="AK199" s="2805" t="str">
        <f t="shared" si="88"/>
        <v>N</v>
      </c>
      <c r="AL199" s="2805" t="str">
        <f t="shared" si="89"/>
        <v>N</v>
      </c>
      <c r="AM199" s="2805" t="str">
        <f t="shared" si="90"/>
        <v>N</v>
      </c>
      <c r="AN199" s="2805" t="str">
        <f t="shared" si="91"/>
        <v>N</v>
      </c>
      <c r="AO199" s="2805" t="str">
        <f t="shared" si="92"/>
        <v>N</v>
      </c>
      <c r="AP199" s="2805" t="str">
        <f t="shared" si="93"/>
        <v>N</v>
      </c>
      <c r="AQ199" s="3249" t="s">
        <v>3373</v>
      </c>
      <c r="AR199" s="3094" t="s">
        <v>3659</v>
      </c>
      <c r="AS199" s="32"/>
      <c r="AT199" s="34" t="s">
        <v>3670</v>
      </c>
      <c r="AU199" s="171"/>
      <c r="AV199" s="3161"/>
      <c r="AW199" s="220" t="str">
        <f t="shared" si="109"/>
        <v>Please complete all cells in row</v>
      </c>
      <c r="AX199" s="3161"/>
      <c r="AY199" s="3125"/>
      <c r="AZ199" s="3125"/>
      <c r="BA199" s="3125"/>
      <c r="BB199" s="3125"/>
      <c r="BC199" s="3125"/>
      <c r="BD199" s="3125"/>
      <c r="BE199" s="3125"/>
      <c r="BF199" s="221">
        <f t="shared" si="111"/>
        <v>0</v>
      </c>
      <c r="BG199" s="221">
        <f t="shared" si="96"/>
        <v>1</v>
      </c>
      <c r="BH199" s="221">
        <f t="shared" si="97"/>
        <v>0</v>
      </c>
      <c r="BI199" s="221">
        <f t="shared" si="98"/>
        <v>0</v>
      </c>
      <c r="BJ199" s="221">
        <f t="shared" si="99"/>
        <v>0</v>
      </c>
      <c r="BK199" s="221">
        <f t="shared" si="100"/>
        <v>0</v>
      </c>
      <c r="BL199" s="221">
        <f t="shared" si="101"/>
        <v>0</v>
      </c>
      <c r="BM199" s="207"/>
      <c r="BN199" s="207"/>
      <c r="BO199" s="207"/>
      <c r="BP199" s="207"/>
      <c r="BQ199" s="207"/>
      <c r="BR199" s="207"/>
      <c r="BS199" s="221">
        <f t="shared" si="102"/>
        <v>0</v>
      </c>
      <c r="BT199" s="207"/>
      <c r="BU199" s="207"/>
      <c r="BV199" s="221">
        <f t="shared" si="103"/>
        <v>1</v>
      </c>
      <c r="BW199" s="221">
        <f t="shared" si="104"/>
        <v>1</v>
      </c>
      <c r="BX199" s="221">
        <f t="shared" si="105"/>
        <v>0</v>
      </c>
      <c r="BY199" s="221">
        <f t="shared" si="106"/>
        <v>0</v>
      </c>
      <c r="BZ199" s="221">
        <f xml:space="preserve"> IF( ISNUMBER(#REF! ), 0, 1 )</f>
        <v>1</v>
      </c>
      <c r="CA199" s="221">
        <f t="shared" si="107"/>
        <v>1</v>
      </c>
      <c r="CB199" s="3161"/>
      <c r="CC199" s="3125"/>
      <c r="CD199" s="3125"/>
      <c r="CE199" s="3169"/>
      <c r="CF199" s="3169"/>
      <c r="CG199" s="3169"/>
    </row>
    <row r="200" spans="1:85" s="2268" customFormat="1" ht="15.75" customHeight="1">
      <c r="A200" s="3169"/>
      <c r="B200" s="2799" t="s">
        <v>3671</v>
      </c>
      <c r="C200" s="2800" t="s">
        <v>3408</v>
      </c>
      <c r="D200" s="2822" t="s">
        <v>3368</v>
      </c>
      <c r="E200" s="2823" t="s">
        <v>3278</v>
      </c>
      <c r="F200" s="2800">
        <v>34684</v>
      </c>
      <c r="G200" s="2800" t="s">
        <v>3348</v>
      </c>
      <c r="H200" s="2823" t="s">
        <v>3283</v>
      </c>
      <c r="I200" s="2823" t="s">
        <v>1262</v>
      </c>
      <c r="J200" s="2823" t="s">
        <v>3371</v>
      </c>
      <c r="K200" s="2800"/>
      <c r="L200" s="2800" t="s">
        <v>3257</v>
      </c>
      <c r="M200" s="3243">
        <v>-30</v>
      </c>
      <c r="N200" s="3244">
        <v>44308</v>
      </c>
      <c r="O200" s="2802"/>
      <c r="P200" s="3244">
        <v>50311</v>
      </c>
      <c r="Q200" s="3245">
        <v>12.504</v>
      </c>
      <c r="R200" s="3093">
        <v>-30</v>
      </c>
      <c r="S200" s="3093">
        <v>-30</v>
      </c>
      <c r="T200" s="3093">
        <v>-30</v>
      </c>
      <c r="U200" s="3217">
        <f t="shared" si="82"/>
        <v>-375.12</v>
      </c>
      <c r="V200" s="2824">
        <f t="shared" si="83"/>
        <v>1.8653100775193776E-2</v>
      </c>
      <c r="W200" s="2824">
        <f t="shared" si="84"/>
        <v>2.4610136452241749E-2</v>
      </c>
      <c r="X200" s="3246"/>
      <c r="Y200" s="3247"/>
      <c r="Z200" s="3247"/>
      <c r="AA200" s="3248">
        <v>5.1249999999999997E-2</v>
      </c>
      <c r="AB200" s="3223">
        <f t="shared" si="85"/>
        <v>-1.5374999999999999</v>
      </c>
      <c r="AC200" s="3223">
        <f t="shared" si="94"/>
        <v>-0.55959302325581328</v>
      </c>
      <c r="AD200" s="2804"/>
      <c r="AE200" s="2804"/>
      <c r="AF200" s="3093">
        <v>0</v>
      </c>
      <c r="AG200" s="3093">
        <v>-30</v>
      </c>
      <c r="AH200" s="3093">
        <v>0</v>
      </c>
      <c r="AI200" s="2805" t="str">
        <f t="shared" si="86"/>
        <v>N</v>
      </c>
      <c r="AJ200" s="2805" t="str">
        <f t="shared" si="87"/>
        <v>N</v>
      </c>
      <c r="AK200" s="2805" t="str">
        <f t="shared" si="88"/>
        <v>N</v>
      </c>
      <c r="AL200" s="2805" t="str">
        <f t="shared" si="89"/>
        <v>N</v>
      </c>
      <c r="AM200" s="2805" t="str">
        <f t="shared" si="90"/>
        <v>N</v>
      </c>
      <c r="AN200" s="2805" t="str">
        <f t="shared" si="91"/>
        <v>N</v>
      </c>
      <c r="AO200" s="2805" t="str">
        <f t="shared" si="92"/>
        <v>N</v>
      </c>
      <c r="AP200" s="2805" t="str">
        <f t="shared" si="93"/>
        <v>N</v>
      </c>
      <c r="AQ200" s="3249" t="s">
        <v>3373</v>
      </c>
      <c r="AR200" s="3094" t="s">
        <v>3461</v>
      </c>
      <c r="AS200" s="32"/>
      <c r="AT200" s="34" t="s">
        <v>3672</v>
      </c>
      <c r="AU200" s="171"/>
      <c r="AV200" s="3161"/>
      <c r="AW200" s="220" t="str">
        <f t="shared" si="109"/>
        <v>Please complete all cells in row</v>
      </c>
      <c r="AX200" s="3161"/>
      <c r="AY200" s="3125"/>
      <c r="AZ200" s="3125"/>
      <c r="BA200" s="3125"/>
      <c r="BB200" s="3125"/>
      <c r="BC200" s="3125"/>
      <c r="BD200" s="3125"/>
      <c r="BE200" s="3125"/>
      <c r="BF200" s="221">
        <f t="shared" si="111"/>
        <v>0</v>
      </c>
      <c r="BG200" s="221">
        <f t="shared" si="96"/>
        <v>1</v>
      </c>
      <c r="BH200" s="221">
        <f t="shared" si="97"/>
        <v>0</v>
      </c>
      <c r="BI200" s="221">
        <f t="shared" si="98"/>
        <v>0</v>
      </c>
      <c r="BJ200" s="221">
        <f t="shared" si="99"/>
        <v>0</v>
      </c>
      <c r="BK200" s="221">
        <f t="shared" si="100"/>
        <v>0</v>
      </c>
      <c r="BL200" s="221">
        <f t="shared" si="101"/>
        <v>0</v>
      </c>
      <c r="BM200" s="207"/>
      <c r="BN200" s="207"/>
      <c r="BO200" s="207"/>
      <c r="BP200" s="207"/>
      <c r="BQ200" s="207"/>
      <c r="BR200" s="207"/>
      <c r="BS200" s="221">
        <f t="shared" si="102"/>
        <v>0</v>
      </c>
      <c r="BT200" s="207"/>
      <c r="BU200" s="207"/>
      <c r="BV200" s="221">
        <f t="shared" si="103"/>
        <v>1</v>
      </c>
      <c r="BW200" s="221">
        <f t="shared" si="104"/>
        <v>1</v>
      </c>
      <c r="BX200" s="221">
        <f t="shared" si="105"/>
        <v>0</v>
      </c>
      <c r="BY200" s="221">
        <f t="shared" si="106"/>
        <v>0</v>
      </c>
      <c r="BZ200" s="221">
        <f xml:space="preserve"> IF( ISNUMBER(#REF! ), 0, 1 )</f>
        <v>1</v>
      </c>
      <c r="CA200" s="221">
        <f t="shared" si="107"/>
        <v>1</v>
      </c>
      <c r="CB200" s="3161"/>
      <c r="CC200" s="3125"/>
      <c r="CD200" s="3125"/>
      <c r="CE200" s="3169"/>
      <c r="CF200" s="3169"/>
      <c r="CG200" s="3169"/>
    </row>
    <row r="201" spans="1:85" s="2268" customFormat="1" ht="15.75" customHeight="1">
      <c r="A201" s="3169"/>
      <c r="B201" s="2799" t="s">
        <v>3673</v>
      </c>
      <c r="C201" s="2800" t="s">
        <v>3408</v>
      </c>
      <c r="D201" s="2822" t="s">
        <v>3377</v>
      </c>
      <c r="E201" s="2823" t="s">
        <v>3278</v>
      </c>
      <c r="F201" s="2800">
        <v>34684</v>
      </c>
      <c r="G201" s="2800" t="s">
        <v>3348</v>
      </c>
      <c r="H201" s="2823" t="s">
        <v>3283</v>
      </c>
      <c r="I201" s="2823" t="s">
        <v>1262</v>
      </c>
      <c r="J201" s="2823" t="s">
        <v>3371</v>
      </c>
      <c r="K201" s="2800"/>
      <c r="L201" s="2800" t="s">
        <v>3257</v>
      </c>
      <c r="M201" s="3243">
        <v>30</v>
      </c>
      <c r="N201" s="3244">
        <v>44308</v>
      </c>
      <c r="O201" s="2802"/>
      <c r="P201" s="3244">
        <v>50311</v>
      </c>
      <c r="Q201" s="3245">
        <v>12.504</v>
      </c>
      <c r="R201" s="3093">
        <v>30</v>
      </c>
      <c r="S201" s="3093">
        <v>32.546999999999997</v>
      </c>
      <c r="T201" s="3093">
        <v>57.015999999999998</v>
      </c>
      <c r="U201" s="3217">
        <f t="shared" ref="U201:U267" si="112">IFERROR(Q201*S201,"")</f>
        <v>406.96768799999995</v>
      </c>
      <c r="V201" s="2824">
        <f t="shared" ref="V201:V267" si="113">IF(AA201=0,0,((1+AA201)/(1+$C$418))-1)</f>
        <v>7.9199999999999271E-3</v>
      </c>
      <c r="W201" s="2824">
        <f t="shared" ref="W201:W267" si="114">IF(AA201=0,0,((1+AA201)/(1+$C$419))-1)</f>
        <v>1.3814269005848034E-2</v>
      </c>
      <c r="X201" s="3246"/>
      <c r="Y201" s="3247"/>
      <c r="Z201" s="3247"/>
      <c r="AA201" s="3248">
        <v>4.0173440000000005E-2</v>
      </c>
      <c r="AB201" s="3223">
        <f t="shared" ref="AB201:AB267" si="115">AA201*T201</f>
        <v>2.2905288550400003</v>
      </c>
      <c r="AC201" s="3223">
        <f t="shared" si="94"/>
        <v>0.45156671999999581</v>
      </c>
      <c r="AD201" s="2804"/>
      <c r="AE201" s="2804"/>
      <c r="AF201" s="3093">
        <v>0</v>
      </c>
      <c r="AG201" s="3093">
        <v>32.546999999999997</v>
      </c>
      <c r="AH201" s="3093">
        <v>10.853999999999999</v>
      </c>
      <c r="AI201" s="2805" t="str">
        <f t="shared" ref="AI201:AI267" si="116">IF($H201="Fixed", IF(OR(LEFT($D201,4)="swap",LEFT($D201,5)="other"),"N","Y"),"N")</f>
        <v>N</v>
      </c>
      <c r="AJ201" s="2805" t="str">
        <f t="shared" ref="AJ201:AJ267" si="117">IF($H201="Floating", IF(OR(LEFT($D201,4)="swap",LEFT($D201,5)="other"),"N","Y"),"N")</f>
        <v>N</v>
      </c>
      <c r="AK201" s="2805" t="str">
        <f t="shared" ref="AK201:AK267" si="118">IF($H201="RPI", IF(OR(LEFT($D201,4)="swap",LEFT($D201,5)="other"),"N","Y"),"N")</f>
        <v>N</v>
      </c>
      <c r="AL201" s="2805" t="str">
        <f t="shared" ref="AL201:AL267" si="119">IF($H201="CPI/CPIH", IF(OR(LEFT($D201,4)="swap",LEFT($D201,5)="other"),"N","Y"),"N")</f>
        <v>N</v>
      </c>
      <c r="AM201" s="2805" t="str">
        <f t="shared" ref="AM201:AM267" si="120">IF($I201="Fixed", IF(OR(LEFT($D201,4)="swap",LEFT($D201,5)="other"),"N","Y"),"N")</f>
        <v>N</v>
      </c>
      <c r="AN201" s="2805" t="str">
        <f t="shared" ref="AN201:AN267" si="121">IF($I201="Floating", IF(OR(LEFT($D201,4)="swap",LEFT($D201,5)="other"),"N","Y"),"N")</f>
        <v>N</v>
      </c>
      <c r="AO201" s="2805" t="str">
        <f t="shared" ref="AO201:AO267" si="122">IF($I201="RPI", IF(OR(LEFT($D201,4)="swap",LEFT($D201,5)="other"),"N","Y"),"N")</f>
        <v>N</v>
      </c>
      <c r="AP201" s="2805" t="str">
        <f t="shared" ref="AP201:AP267" si="123">IF($I201="CPI/CPIH", IF(OR(LEFT($D201,4)="swap",LEFT($D201,5)="other"),"N","Y"),"N")</f>
        <v>N</v>
      </c>
      <c r="AQ201" s="3249" t="s">
        <v>3373</v>
      </c>
      <c r="AR201" s="3094" t="s">
        <v>3659</v>
      </c>
      <c r="AS201" s="32"/>
      <c r="AT201" s="34" t="s">
        <v>3674</v>
      </c>
      <c r="AU201" s="171"/>
      <c r="AV201" s="3161"/>
      <c r="AW201" s="220" t="str">
        <f t="shared" si="109"/>
        <v>Please complete all cells in row</v>
      </c>
      <c r="AX201" s="3161"/>
      <c r="AY201" s="3125"/>
      <c r="AZ201" s="3125"/>
      <c r="BA201" s="3125"/>
      <c r="BB201" s="3125"/>
      <c r="BC201" s="3125"/>
      <c r="BD201" s="3125"/>
      <c r="BE201" s="3125"/>
      <c r="BF201" s="221">
        <f t="shared" si="111"/>
        <v>0</v>
      </c>
      <c r="BG201" s="221">
        <f t="shared" si="96"/>
        <v>1</v>
      </c>
      <c r="BH201" s="221">
        <f t="shared" si="97"/>
        <v>0</v>
      </c>
      <c r="BI201" s="221">
        <f t="shared" si="98"/>
        <v>0</v>
      </c>
      <c r="BJ201" s="221">
        <f t="shared" si="99"/>
        <v>0</v>
      </c>
      <c r="BK201" s="221">
        <f t="shared" si="100"/>
        <v>0</v>
      </c>
      <c r="BL201" s="221">
        <f t="shared" si="101"/>
        <v>0</v>
      </c>
      <c r="BM201" s="207"/>
      <c r="BN201" s="207"/>
      <c r="BO201" s="207"/>
      <c r="BP201" s="207"/>
      <c r="BQ201" s="207"/>
      <c r="BR201" s="207"/>
      <c r="BS201" s="221">
        <f t="shared" si="102"/>
        <v>0</v>
      </c>
      <c r="BT201" s="207"/>
      <c r="BU201" s="207"/>
      <c r="BV201" s="221">
        <f t="shared" si="103"/>
        <v>1</v>
      </c>
      <c r="BW201" s="221">
        <f t="shared" si="104"/>
        <v>1</v>
      </c>
      <c r="BX201" s="221">
        <f t="shared" si="105"/>
        <v>0</v>
      </c>
      <c r="BY201" s="221">
        <f t="shared" si="106"/>
        <v>0</v>
      </c>
      <c r="BZ201" s="221">
        <f xml:space="preserve"> IF( ISNUMBER(#REF! ), 0, 1 )</f>
        <v>1</v>
      </c>
      <c r="CA201" s="221">
        <f t="shared" si="107"/>
        <v>1</v>
      </c>
      <c r="CB201" s="3161"/>
      <c r="CC201" s="3125"/>
      <c r="CD201" s="3125"/>
      <c r="CE201" s="3169"/>
      <c r="CF201" s="3169"/>
      <c r="CG201" s="3169"/>
    </row>
    <row r="202" spans="1:85" s="2268" customFormat="1" ht="15.75" customHeight="1">
      <c r="A202" s="3169"/>
      <c r="B202" s="2799" t="s">
        <v>3671</v>
      </c>
      <c r="C202" s="2800" t="s">
        <v>3408</v>
      </c>
      <c r="D202" s="2822" t="s">
        <v>3368</v>
      </c>
      <c r="E202" s="2823" t="s">
        <v>3278</v>
      </c>
      <c r="F202" s="2800">
        <v>34685</v>
      </c>
      <c r="G202" s="2800" t="s">
        <v>3348</v>
      </c>
      <c r="H202" s="2823" t="s">
        <v>3283</v>
      </c>
      <c r="I202" s="2823" t="s">
        <v>1262</v>
      </c>
      <c r="J202" s="2823" t="s">
        <v>3371</v>
      </c>
      <c r="K202" s="2800"/>
      <c r="L202" s="2800" t="s">
        <v>3257</v>
      </c>
      <c r="M202" s="3243">
        <v>-30</v>
      </c>
      <c r="N202" s="3244">
        <v>44309</v>
      </c>
      <c r="O202" s="2802"/>
      <c r="P202" s="3244">
        <v>50311</v>
      </c>
      <c r="Q202" s="3245">
        <v>12.504</v>
      </c>
      <c r="R202" s="3093">
        <v>-30</v>
      </c>
      <c r="S202" s="3093">
        <v>-30</v>
      </c>
      <c r="T202" s="3093">
        <v>-30</v>
      </c>
      <c r="U202" s="3217">
        <f t="shared" si="112"/>
        <v>-375.12</v>
      </c>
      <c r="V202" s="2824">
        <f t="shared" si="113"/>
        <v>1.8653100775193776E-2</v>
      </c>
      <c r="W202" s="2824">
        <f t="shared" si="114"/>
        <v>2.4610136452241749E-2</v>
      </c>
      <c r="X202" s="3246"/>
      <c r="Y202" s="3247"/>
      <c r="Z202" s="3247"/>
      <c r="AA202" s="3248">
        <v>5.1249999999999997E-2</v>
      </c>
      <c r="AB202" s="3223">
        <f t="shared" si="115"/>
        <v>-1.5374999999999999</v>
      </c>
      <c r="AC202" s="3223">
        <f t="shared" si="94"/>
        <v>-0.55959302325581328</v>
      </c>
      <c r="AD202" s="2804"/>
      <c r="AE202" s="2804"/>
      <c r="AF202" s="3093">
        <v>0</v>
      </c>
      <c r="AG202" s="3093">
        <v>-30</v>
      </c>
      <c r="AH202" s="3093">
        <v>0</v>
      </c>
      <c r="AI202" s="2805" t="str">
        <f t="shared" si="116"/>
        <v>N</v>
      </c>
      <c r="AJ202" s="2805" t="str">
        <f t="shared" si="117"/>
        <v>N</v>
      </c>
      <c r="AK202" s="2805" t="str">
        <f t="shared" si="118"/>
        <v>N</v>
      </c>
      <c r="AL202" s="2805" t="str">
        <f t="shared" si="119"/>
        <v>N</v>
      </c>
      <c r="AM202" s="2805" t="str">
        <f t="shared" si="120"/>
        <v>N</v>
      </c>
      <c r="AN202" s="2805" t="str">
        <f t="shared" si="121"/>
        <v>N</v>
      </c>
      <c r="AO202" s="2805" t="str">
        <f t="shared" si="122"/>
        <v>N</v>
      </c>
      <c r="AP202" s="2805" t="str">
        <f t="shared" si="123"/>
        <v>N</v>
      </c>
      <c r="AQ202" s="3249" t="s">
        <v>3373</v>
      </c>
      <c r="AR202" s="3094" t="s">
        <v>3461</v>
      </c>
      <c r="AS202" s="32"/>
      <c r="AT202" s="34" t="s">
        <v>3675</v>
      </c>
      <c r="AU202" s="171"/>
      <c r="AV202" s="3161"/>
      <c r="AW202" s="220" t="str">
        <f t="shared" si="109"/>
        <v>Please complete all cells in row</v>
      </c>
      <c r="AX202" s="3161"/>
      <c r="AY202" s="3125"/>
      <c r="AZ202" s="3125"/>
      <c r="BA202" s="3125"/>
      <c r="BB202" s="3125"/>
      <c r="BC202" s="3125"/>
      <c r="BD202" s="3125"/>
      <c r="BE202" s="3125"/>
      <c r="BF202" s="221">
        <f t="shared" si="111"/>
        <v>0</v>
      </c>
      <c r="BG202" s="221">
        <f t="shared" si="96"/>
        <v>1</v>
      </c>
      <c r="BH202" s="221">
        <f t="shared" si="97"/>
        <v>0</v>
      </c>
      <c r="BI202" s="221">
        <f t="shared" si="98"/>
        <v>0</v>
      </c>
      <c r="BJ202" s="221">
        <f t="shared" si="99"/>
        <v>0</v>
      </c>
      <c r="BK202" s="221">
        <f t="shared" si="100"/>
        <v>0</v>
      </c>
      <c r="BL202" s="221">
        <f t="shared" si="101"/>
        <v>0</v>
      </c>
      <c r="BM202" s="207"/>
      <c r="BN202" s="207"/>
      <c r="BO202" s="207"/>
      <c r="BP202" s="207"/>
      <c r="BQ202" s="207"/>
      <c r="BR202" s="207"/>
      <c r="BS202" s="221">
        <f t="shared" si="102"/>
        <v>0</v>
      </c>
      <c r="BT202" s="207"/>
      <c r="BU202" s="207"/>
      <c r="BV202" s="221">
        <f t="shared" si="103"/>
        <v>1</v>
      </c>
      <c r="BW202" s="221">
        <f t="shared" si="104"/>
        <v>1</v>
      </c>
      <c r="BX202" s="221">
        <f t="shared" si="105"/>
        <v>0</v>
      </c>
      <c r="BY202" s="221">
        <f t="shared" si="106"/>
        <v>0</v>
      </c>
      <c r="BZ202" s="221">
        <f xml:space="preserve"> IF( ISNUMBER(#REF! ), 0, 1 )</f>
        <v>1</v>
      </c>
      <c r="CA202" s="221">
        <f t="shared" si="107"/>
        <v>1</v>
      </c>
      <c r="CB202" s="3161"/>
      <c r="CC202" s="3125"/>
      <c r="CD202" s="3125"/>
      <c r="CE202" s="3169"/>
      <c r="CF202" s="3169"/>
      <c r="CG202" s="3169"/>
    </row>
    <row r="203" spans="1:85" s="2268" customFormat="1" ht="15.75" customHeight="1">
      <c r="A203" s="3169"/>
      <c r="B203" s="2799" t="s">
        <v>3673</v>
      </c>
      <c r="C203" s="2800" t="s">
        <v>3408</v>
      </c>
      <c r="D203" s="2822" t="s">
        <v>3377</v>
      </c>
      <c r="E203" s="2823" t="s">
        <v>3278</v>
      </c>
      <c r="F203" s="2800">
        <v>34685</v>
      </c>
      <c r="G203" s="2800" t="s">
        <v>3348</v>
      </c>
      <c r="H203" s="2823" t="s">
        <v>3283</v>
      </c>
      <c r="I203" s="2823" t="s">
        <v>1262</v>
      </c>
      <c r="J203" s="2823" t="s">
        <v>3371</v>
      </c>
      <c r="K203" s="2800"/>
      <c r="L203" s="2800" t="s">
        <v>3257</v>
      </c>
      <c r="M203" s="3243">
        <v>30</v>
      </c>
      <c r="N203" s="3244">
        <v>44309</v>
      </c>
      <c r="O203" s="2802"/>
      <c r="P203" s="3244">
        <v>50311</v>
      </c>
      <c r="Q203" s="3245">
        <v>12.504</v>
      </c>
      <c r="R203" s="3093">
        <v>30</v>
      </c>
      <c r="S203" s="3093">
        <v>32.546999999999997</v>
      </c>
      <c r="T203" s="3093">
        <v>57.015999999999998</v>
      </c>
      <c r="U203" s="3217">
        <f t="shared" si="112"/>
        <v>406.96768799999995</v>
      </c>
      <c r="V203" s="2824">
        <f t="shared" si="113"/>
        <v>7.9199999999999271E-3</v>
      </c>
      <c r="W203" s="2824">
        <f t="shared" si="114"/>
        <v>1.3814269005848034E-2</v>
      </c>
      <c r="X203" s="3246"/>
      <c r="Y203" s="3247"/>
      <c r="Z203" s="3247"/>
      <c r="AA203" s="3248">
        <v>4.0173440000000005E-2</v>
      </c>
      <c r="AB203" s="3223">
        <f t="shared" si="115"/>
        <v>2.2905288550400003</v>
      </c>
      <c r="AC203" s="3223">
        <f t="shared" ref="AC203:AC269" si="124">IF(I203="","",IF(OR(I203="Fixed",I203="Floating"),AB203,IF(I203="RPI",T203*V203,IF(I203="CPI/CPIH",T203*W203,"Check Instrument Type"))))</f>
        <v>0.45156671999999581</v>
      </c>
      <c r="AD203" s="2804"/>
      <c r="AE203" s="2804"/>
      <c r="AF203" s="3093">
        <v>0</v>
      </c>
      <c r="AG203" s="3093">
        <v>32.546999999999997</v>
      </c>
      <c r="AH203" s="3093">
        <v>9.3059999999999992</v>
      </c>
      <c r="AI203" s="2805" t="str">
        <f t="shared" si="116"/>
        <v>N</v>
      </c>
      <c r="AJ203" s="2805" t="str">
        <f t="shared" si="117"/>
        <v>N</v>
      </c>
      <c r="AK203" s="2805" t="str">
        <f t="shared" si="118"/>
        <v>N</v>
      </c>
      <c r="AL203" s="2805" t="str">
        <f t="shared" si="119"/>
        <v>N</v>
      </c>
      <c r="AM203" s="2805" t="str">
        <f t="shared" si="120"/>
        <v>N</v>
      </c>
      <c r="AN203" s="2805" t="str">
        <f t="shared" si="121"/>
        <v>N</v>
      </c>
      <c r="AO203" s="2805" t="str">
        <f t="shared" si="122"/>
        <v>N</v>
      </c>
      <c r="AP203" s="2805" t="str">
        <f t="shared" si="123"/>
        <v>N</v>
      </c>
      <c r="AQ203" s="3249" t="s">
        <v>3373</v>
      </c>
      <c r="AR203" s="3094" t="s">
        <v>3659</v>
      </c>
      <c r="AS203" s="32"/>
      <c r="AT203" s="34" t="s">
        <v>3676</v>
      </c>
      <c r="AU203" s="171"/>
      <c r="AV203" s="3161"/>
      <c r="AW203" s="220" t="str">
        <f t="shared" si="109"/>
        <v>Please complete all cells in row</v>
      </c>
      <c r="AX203" s="3161"/>
      <c r="AY203" s="3125"/>
      <c r="AZ203" s="3125"/>
      <c r="BA203" s="3125"/>
      <c r="BB203" s="3125"/>
      <c r="BC203" s="3125"/>
      <c r="BD203" s="3125"/>
      <c r="BE203" s="3125"/>
      <c r="BF203" s="221">
        <f t="shared" si="111"/>
        <v>0</v>
      </c>
      <c r="BG203" s="221">
        <f t="shared" si="96"/>
        <v>1</v>
      </c>
      <c r="BH203" s="221">
        <f t="shared" si="97"/>
        <v>0</v>
      </c>
      <c r="BI203" s="221">
        <f t="shared" si="98"/>
        <v>0</v>
      </c>
      <c r="BJ203" s="221">
        <f t="shared" si="99"/>
        <v>0</v>
      </c>
      <c r="BK203" s="221">
        <f t="shared" si="100"/>
        <v>0</v>
      </c>
      <c r="BL203" s="221">
        <f t="shared" si="101"/>
        <v>0</v>
      </c>
      <c r="BM203" s="207"/>
      <c r="BN203" s="207"/>
      <c r="BO203" s="207"/>
      <c r="BP203" s="207"/>
      <c r="BQ203" s="207"/>
      <c r="BR203" s="207"/>
      <c r="BS203" s="221">
        <f t="shared" si="102"/>
        <v>0</v>
      </c>
      <c r="BT203" s="207"/>
      <c r="BU203" s="207"/>
      <c r="BV203" s="221">
        <f t="shared" si="103"/>
        <v>1</v>
      </c>
      <c r="BW203" s="221">
        <f t="shared" si="104"/>
        <v>1</v>
      </c>
      <c r="BX203" s="221">
        <f t="shared" si="105"/>
        <v>0</v>
      </c>
      <c r="BY203" s="221">
        <f t="shared" si="106"/>
        <v>0</v>
      </c>
      <c r="BZ203" s="221">
        <f xml:space="preserve"> IF( ISNUMBER(#REF! ), 0, 1 )</f>
        <v>1</v>
      </c>
      <c r="CA203" s="221">
        <f t="shared" si="107"/>
        <v>1</v>
      </c>
      <c r="CB203" s="3161"/>
      <c r="CC203" s="3125"/>
      <c r="CD203" s="3125"/>
      <c r="CE203" s="3169"/>
      <c r="CF203" s="3169"/>
      <c r="CG203" s="3169"/>
    </row>
    <row r="204" spans="1:85" s="2268" customFormat="1" ht="15.75" customHeight="1">
      <c r="A204" s="3169"/>
      <c r="B204" s="2799" t="s">
        <v>3677</v>
      </c>
      <c r="C204" s="2800" t="s">
        <v>3408</v>
      </c>
      <c r="D204" s="2822" t="s">
        <v>3377</v>
      </c>
      <c r="E204" s="2823" t="s">
        <v>3253</v>
      </c>
      <c r="F204" s="2800">
        <v>27205</v>
      </c>
      <c r="G204" s="2800" t="s">
        <v>3313</v>
      </c>
      <c r="H204" s="2823" t="s">
        <v>3283</v>
      </c>
      <c r="I204" s="2823" t="s">
        <v>1262</v>
      </c>
      <c r="J204" s="2823" t="s">
        <v>3371</v>
      </c>
      <c r="K204" s="2800"/>
      <c r="L204" s="2800" t="s">
        <v>3257</v>
      </c>
      <c r="M204" s="3243">
        <v>50</v>
      </c>
      <c r="N204" s="3244">
        <v>44305</v>
      </c>
      <c r="O204" s="2802"/>
      <c r="P204" s="3244">
        <v>47142</v>
      </c>
      <c r="Q204" s="3245">
        <v>3.8220000000000001</v>
      </c>
      <c r="R204" s="3093">
        <v>50</v>
      </c>
      <c r="S204" s="3093">
        <v>67.72</v>
      </c>
      <c r="T204" s="3093">
        <v>67.72</v>
      </c>
      <c r="U204" s="3217">
        <f t="shared" si="112"/>
        <v>258.82584000000003</v>
      </c>
      <c r="V204" s="2824">
        <f t="shared" si="113"/>
        <v>-6.4100000000000268E-3</v>
      </c>
      <c r="W204" s="2824">
        <f t="shared" si="114"/>
        <v>-5.9953216374264429E-4</v>
      </c>
      <c r="X204" s="3246"/>
      <c r="Y204" s="3247"/>
      <c r="Z204" s="3247"/>
      <c r="AA204" s="3248">
        <v>2.5384880000000054E-2</v>
      </c>
      <c r="AB204" s="3223">
        <f t="shared" si="115"/>
        <v>1.7190640736000036</v>
      </c>
      <c r="AC204" s="3223">
        <f t="shared" si="124"/>
        <v>-0.43408520000000178</v>
      </c>
      <c r="AD204" s="2804"/>
      <c r="AE204" s="2804"/>
      <c r="AF204" s="3093">
        <v>0</v>
      </c>
      <c r="AG204" s="3093">
        <v>67.72</v>
      </c>
      <c r="AH204" s="3093">
        <v>15.95</v>
      </c>
      <c r="AI204" s="2805" t="str">
        <f t="shared" si="116"/>
        <v>N</v>
      </c>
      <c r="AJ204" s="2805" t="str">
        <f t="shared" si="117"/>
        <v>N</v>
      </c>
      <c r="AK204" s="2805" t="str">
        <f t="shared" si="118"/>
        <v>N</v>
      </c>
      <c r="AL204" s="2805" t="str">
        <f t="shared" si="119"/>
        <v>N</v>
      </c>
      <c r="AM204" s="2805" t="str">
        <f t="shared" si="120"/>
        <v>N</v>
      </c>
      <c r="AN204" s="2805" t="str">
        <f t="shared" si="121"/>
        <v>N</v>
      </c>
      <c r="AO204" s="2805" t="str">
        <f t="shared" si="122"/>
        <v>N</v>
      </c>
      <c r="AP204" s="2805" t="str">
        <f t="shared" si="123"/>
        <v>N</v>
      </c>
      <c r="AQ204" s="3249" t="s">
        <v>3373</v>
      </c>
      <c r="AR204" s="3094" t="s">
        <v>3464</v>
      </c>
      <c r="AS204" s="32"/>
      <c r="AT204" s="34" t="s">
        <v>3678</v>
      </c>
      <c r="AU204" s="171"/>
      <c r="AV204" s="3161"/>
      <c r="AW204" s="220" t="str">
        <f t="shared" si="109"/>
        <v>Please complete all cells in row</v>
      </c>
      <c r="AX204" s="3161"/>
      <c r="AY204" s="3125"/>
      <c r="AZ204" s="3125"/>
      <c r="BA204" s="3125"/>
      <c r="BB204" s="3125"/>
      <c r="BC204" s="3125"/>
      <c r="BD204" s="3125"/>
      <c r="BE204" s="3125"/>
      <c r="BF204" s="221">
        <f t="shared" si="111"/>
        <v>0</v>
      </c>
      <c r="BG204" s="221">
        <f t="shared" si="96"/>
        <v>1</v>
      </c>
      <c r="BH204" s="221">
        <f t="shared" si="97"/>
        <v>0</v>
      </c>
      <c r="BI204" s="221">
        <f t="shared" si="98"/>
        <v>0</v>
      </c>
      <c r="BJ204" s="221">
        <f t="shared" si="99"/>
        <v>0</v>
      </c>
      <c r="BK204" s="221">
        <f t="shared" si="100"/>
        <v>0</v>
      </c>
      <c r="BL204" s="221">
        <f t="shared" si="101"/>
        <v>0</v>
      </c>
      <c r="BM204" s="207"/>
      <c r="BN204" s="207"/>
      <c r="BO204" s="207"/>
      <c r="BP204" s="207"/>
      <c r="BQ204" s="207"/>
      <c r="BR204" s="207"/>
      <c r="BS204" s="221">
        <f t="shared" si="102"/>
        <v>0</v>
      </c>
      <c r="BT204" s="207"/>
      <c r="BU204" s="207"/>
      <c r="BV204" s="221">
        <f t="shared" si="103"/>
        <v>1</v>
      </c>
      <c r="BW204" s="221">
        <f t="shared" si="104"/>
        <v>1</v>
      </c>
      <c r="BX204" s="221">
        <f t="shared" si="105"/>
        <v>0</v>
      </c>
      <c r="BY204" s="221">
        <f t="shared" si="106"/>
        <v>0</v>
      </c>
      <c r="BZ204" s="221">
        <f xml:space="preserve"> IF( ISNUMBER(#REF! ), 0, 1 )</f>
        <v>1</v>
      </c>
      <c r="CA204" s="221">
        <f t="shared" si="107"/>
        <v>1</v>
      </c>
      <c r="CB204" s="3161"/>
      <c r="CC204" s="3125"/>
      <c r="CD204" s="3125"/>
      <c r="CE204" s="3169"/>
      <c r="CF204" s="3169"/>
      <c r="CG204" s="3169"/>
    </row>
    <row r="205" spans="1:85" s="2268" customFormat="1" ht="15.75" customHeight="1">
      <c r="A205" s="3169"/>
      <c r="B205" s="2799" t="s">
        <v>3679</v>
      </c>
      <c r="C205" s="2800" t="s">
        <v>3408</v>
      </c>
      <c r="D205" s="2822" t="s">
        <v>3368</v>
      </c>
      <c r="E205" s="2823" t="s">
        <v>3253</v>
      </c>
      <c r="F205" s="2800">
        <v>27205</v>
      </c>
      <c r="G205" s="2800" t="s">
        <v>3313</v>
      </c>
      <c r="H205" s="2823" t="s">
        <v>3283</v>
      </c>
      <c r="I205" s="2823" t="s">
        <v>1262</v>
      </c>
      <c r="J205" s="2823" t="s">
        <v>3371</v>
      </c>
      <c r="K205" s="2800"/>
      <c r="L205" s="2800" t="s">
        <v>3257</v>
      </c>
      <c r="M205" s="3243">
        <v>-50</v>
      </c>
      <c r="N205" s="3244">
        <v>44305</v>
      </c>
      <c r="O205" s="2802"/>
      <c r="P205" s="3244">
        <v>47142</v>
      </c>
      <c r="Q205" s="3245">
        <v>3.8220000000000001</v>
      </c>
      <c r="R205" s="3093">
        <v>-50</v>
      </c>
      <c r="S205" s="3093">
        <v>-50</v>
      </c>
      <c r="T205" s="3093">
        <v>-50</v>
      </c>
      <c r="U205" s="3217">
        <f t="shared" si="112"/>
        <v>-191.1</v>
      </c>
      <c r="V205" s="2824">
        <f t="shared" si="113"/>
        <v>-4.6027131782946373E-3</v>
      </c>
      <c r="W205" s="2824">
        <f t="shared" si="114"/>
        <v>1.218323586744674E-3</v>
      </c>
      <c r="X205" s="3246"/>
      <c r="Y205" s="3247"/>
      <c r="Z205" s="3247"/>
      <c r="AA205" s="3248">
        <v>2.725E-2</v>
      </c>
      <c r="AB205" s="3223">
        <f t="shared" si="115"/>
        <v>-1.3625</v>
      </c>
      <c r="AC205" s="3223">
        <f t="shared" si="124"/>
        <v>0.23013565891473187</v>
      </c>
      <c r="AD205" s="2804"/>
      <c r="AE205" s="2804"/>
      <c r="AF205" s="3093">
        <v>0</v>
      </c>
      <c r="AG205" s="3093">
        <v>-50</v>
      </c>
      <c r="AH205" s="3093">
        <v>0</v>
      </c>
      <c r="AI205" s="2805" t="str">
        <f t="shared" si="116"/>
        <v>N</v>
      </c>
      <c r="AJ205" s="2805" t="str">
        <f t="shared" si="117"/>
        <v>N</v>
      </c>
      <c r="AK205" s="2805" t="str">
        <f t="shared" si="118"/>
        <v>N</v>
      </c>
      <c r="AL205" s="2805" t="str">
        <f t="shared" si="119"/>
        <v>N</v>
      </c>
      <c r="AM205" s="2805" t="str">
        <f t="shared" si="120"/>
        <v>N</v>
      </c>
      <c r="AN205" s="2805" t="str">
        <f t="shared" si="121"/>
        <v>N</v>
      </c>
      <c r="AO205" s="2805" t="str">
        <f t="shared" si="122"/>
        <v>N</v>
      </c>
      <c r="AP205" s="2805" t="str">
        <f t="shared" si="123"/>
        <v>N</v>
      </c>
      <c r="AQ205" s="3249" t="s">
        <v>3373</v>
      </c>
      <c r="AR205" s="3094" t="s">
        <v>3461</v>
      </c>
      <c r="AS205" s="32"/>
      <c r="AT205" s="34" t="s">
        <v>3680</v>
      </c>
      <c r="AU205" s="171"/>
      <c r="AV205" s="3161"/>
      <c r="AW205" s="220" t="str">
        <f t="shared" si="109"/>
        <v>Please complete all cells in row</v>
      </c>
      <c r="AX205" s="3161"/>
      <c r="AY205" s="3125"/>
      <c r="AZ205" s="3125"/>
      <c r="BA205" s="3125"/>
      <c r="BB205" s="3125"/>
      <c r="BC205" s="3125"/>
      <c r="BD205" s="3125"/>
      <c r="BE205" s="3125"/>
      <c r="BF205" s="221">
        <f t="shared" si="111"/>
        <v>0</v>
      </c>
      <c r="BG205" s="221">
        <f t="shared" si="96"/>
        <v>1</v>
      </c>
      <c r="BH205" s="221">
        <f t="shared" si="97"/>
        <v>0</v>
      </c>
      <c r="BI205" s="221">
        <f t="shared" si="98"/>
        <v>0</v>
      </c>
      <c r="BJ205" s="221">
        <f t="shared" si="99"/>
        <v>0</v>
      </c>
      <c r="BK205" s="221">
        <f t="shared" si="100"/>
        <v>0</v>
      </c>
      <c r="BL205" s="221">
        <f t="shared" si="101"/>
        <v>0</v>
      </c>
      <c r="BM205" s="207"/>
      <c r="BN205" s="207"/>
      <c r="BO205" s="207"/>
      <c r="BP205" s="207"/>
      <c r="BQ205" s="207"/>
      <c r="BR205" s="207"/>
      <c r="BS205" s="221">
        <f t="shared" si="102"/>
        <v>0</v>
      </c>
      <c r="BT205" s="207"/>
      <c r="BU205" s="207"/>
      <c r="BV205" s="221">
        <f t="shared" si="103"/>
        <v>1</v>
      </c>
      <c r="BW205" s="221">
        <f t="shared" si="104"/>
        <v>1</v>
      </c>
      <c r="BX205" s="221">
        <f t="shared" si="105"/>
        <v>0</v>
      </c>
      <c r="BY205" s="221">
        <f t="shared" si="106"/>
        <v>0</v>
      </c>
      <c r="BZ205" s="221">
        <f xml:space="preserve"> IF( ISNUMBER(#REF! ), 0, 1 )</f>
        <v>1</v>
      </c>
      <c r="CA205" s="221">
        <f t="shared" si="107"/>
        <v>1</v>
      </c>
      <c r="CB205" s="3161"/>
      <c r="CC205" s="3125"/>
      <c r="CD205" s="3125"/>
      <c r="CE205" s="3169"/>
      <c r="CF205" s="3169"/>
      <c r="CG205" s="3169"/>
    </row>
    <row r="206" spans="1:85" s="2268" customFormat="1" ht="15.75" customHeight="1">
      <c r="A206" s="3169"/>
      <c r="B206" s="2799" t="s">
        <v>3681</v>
      </c>
      <c r="C206" s="2800" t="s">
        <v>3408</v>
      </c>
      <c r="D206" s="2822" t="s">
        <v>3377</v>
      </c>
      <c r="E206" s="2823" t="s">
        <v>3253</v>
      </c>
      <c r="F206" s="2800">
        <v>27206</v>
      </c>
      <c r="G206" s="2800" t="s">
        <v>3282</v>
      </c>
      <c r="H206" s="2823" t="s">
        <v>3283</v>
      </c>
      <c r="I206" s="2823" t="s">
        <v>1262</v>
      </c>
      <c r="J206" s="2823" t="s">
        <v>3371</v>
      </c>
      <c r="K206" s="2800"/>
      <c r="L206" s="2800" t="s">
        <v>3257</v>
      </c>
      <c r="M206" s="3243">
        <v>50</v>
      </c>
      <c r="N206" s="3244">
        <v>44302</v>
      </c>
      <c r="O206" s="2802"/>
      <c r="P206" s="3244">
        <v>47160</v>
      </c>
      <c r="Q206" s="3245">
        <v>3.871</v>
      </c>
      <c r="R206" s="3093">
        <v>50</v>
      </c>
      <c r="S206" s="3093">
        <v>67.72</v>
      </c>
      <c r="T206" s="3093">
        <v>67.72</v>
      </c>
      <c r="U206" s="3217">
        <f t="shared" si="112"/>
        <v>262.14411999999999</v>
      </c>
      <c r="V206" s="2824">
        <f t="shared" si="113"/>
        <v>1.7660000000000009E-2</v>
      </c>
      <c r="W206" s="2824">
        <f t="shared" si="114"/>
        <v>2.3611228070175461E-2</v>
      </c>
      <c r="X206" s="3246"/>
      <c r="Y206" s="3247"/>
      <c r="Z206" s="3247"/>
      <c r="AA206" s="3248">
        <v>5.0225120000000123E-2</v>
      </c>
      <c r="AB206" s="3223">
        <f t="shared" si="115"/>
        <v>3.4012451264000081</v>
      </c>
      <c r="AC206" s="3223">
        <f t="shared" si="124"/>
        <v>1.1959352000000005</v>
      </c>
      <c r="AD206" s="2804"/>
      <c r="AE206" s="2804"/>
      <c r="AF206" s="3093">
        <v>0</v>
      </c>
      <c r="AG206" s="3093">
        <v>67.72</v>
      </c>
      <c r="AH206" s="3093">
        <v>16.843</v>
      </c>
      <c r="AI206" s="2805" t="str">
        <f t="shared" si="116"/>
        <v>N</v>
      </c>
      <c r="AJ206" s="2805" t="str">
        <f t="shared" si="117"/>
        <v>N</v>
      </c>
      <c r="AK206" s="2805" t="str">
        <f t="shared" si="118"/>
        <v>N</v>
      </c>
      <c r="AL206" s="2805" t="str">
        <f t="shared" si="119"/>
        <v>N</v>
      </c>
      <c r="AM206" s="2805" t="str">
        <f t="shared" si="120"/>
        <v>N</v>
      </c>
      <c r="AN206" s="2805" t="str">
        <f t="shared" si="121"/>
        <v>N</v>
      </c>
      <c r="AO206" s="2805" t="str">
        <f t="shared" si="122"/>
        <v>N</v>
      </c>
      <c r="AP206" s="2805" t="str">
        <f t="shared" si="123"/>
        <v>N</v>
      </c>
      <c r="AQ206" s="3249" t="s">
        <v>3373</v>
      </c>
      <c r="AR206" s="3094" t="s">
        <v>3464</v>
      </c>
      <c r="AS206" s="32"/>
      <c r="AT206" s="34" t="s">
        <v>3682</v>
      </c>
      <c r="AU206" s="171"/>
      <c r="AV206" s="3161"/>
      <c r="AW206" s="220" t="str">
        <f t="shared" si="109"/>
        <v>Please complete all cells in row</v>
      </c>
      <c r="AX206" s="3161"/>
      <c r="AY206" s="3125"/>
      <c r="AZ206" s="3125"/>
      <c r="BA206" s="3125"/>
      <c r="BB206" s="3125"/>
      <c r="BC206" s="3125"/>
      <c r="BD206" s="3125"/>
      <c r="BE206" s="3125"/>
      <c r="BF206" s="221">
        <f t="shared" si="111"/>
        <v>0</v>
      </c>
      <c r="BG206" s="221">
        <f t="shared" si="96"/>
        <v>1</v>
      </c>
      <c r="BH206" s="221">
        <f t="shared" si="97"/>
        <v>0</v>
      </c>
      <c r="BI206" s="221">
        <f t="shared" si="98"/>
        <v>0</v>
      </c>
      <c r="BJ206" s="221">
        <f t="shared" si="99"/>
        <v>0</v>
      </c>
      <c r="BK206" s="221">
        <f t="shared" si="100"/>
        <v>0</v>
      </c>
      <c r="BL206" s="221">
        <f t="shared" si="101"/>
        <v>0</v>
      </c>
      <c r="BM206" s="207"/>
      <c r="BN206" s="207"/>
      <c r="BO206" s="207"/>
      <c r="BP206" s="207"/>
      <c r="BQ206" s="207"/>
      <c r="BR206" s="207"/>
      <c r="BS206" s="221">
        <f t="shared" si="102"/>
        <v>0</v>
      </c>
      <c r="BT206" s="207"/>
      <c r="BU206" s="207"/>
      <c r="BV206" s="221">
        <f t="shared" si="103"/>
        <v>1</v>
      </c>
      <c r="BW206" s="221">
        <f t="shared" si="104"/>
        <v>1</v>
      </c>
      <c r="BX206" s="221">
        <f t="shared" si="105"/>
        <v>0</v>
      </c>
      <c r="BY206" s="221">
        <f t="shared" si="106"/>
        <v>0</v>
      </c>
      <c r="BZ206" s="221">
        <f xml:space="preserve"> IF( ISNUMBER(#REF! ), 0, 1 )</f>
        <v>1</v>
      </c>
      <c r="CA206" s="221">
        <f t="shared" si="107"/>
        <v>1</v>
      </c>
      <c r="CB206" s="3161"/>
      <c r="CC206" s="3125"/>
      <c r="CD206" s="3125"/>
      <c r="CE206" s="3169"/>
      <c r="CF206" s="3169"/>
      <c r="CG206" s="3169"/>
    </row>
    <row r="207" spans="1:85" s="2268" customFormat="1" ht="15.75" customHeight="1">
      <c r="A207" s="3169"/>
      <c r="B207" s="2799" t="s">
        <v>3683</v>
      </c>
      <c r="C207" s="2800" t="s">
        <v>3408</v>
      </c>
      <c r="D207" s="2822" t="s">
        <v>3368</v>
      </c>
      <c r="E207" s="2823" t="s">
        <v>3253</v>
      </c>
      <c r="F207" s="2800">
        <v>27206</v>
      </c>
      <c r="G207" s="2800" t="s">
        <v>3282</v>
      </c>
      <c r="H207" s="2823" t="s">
        <v>3283</v>
      </c>
      <c r="I207" s="2823" t="s">
        <v>1262</v>
      </c>
      <c r="J207" s="2823" t="s">
        <v>3371</v>
      </c>
      <c r="K207" s="2800"/>
      <c r="L207" s="2800" t="s">
        <v>3257</v>
      </c>
      <c r="M207" s="3243">
        <v>-50</v>
      </c>
      <c r="N207" s="3244">
        <v>44302</v>
      </c>
      <c r="O207" s="2802"/>
      <c r="P207" s="3244">
        <v>47160</v>
      </c>
      <c r="Q207" s="3245">
        <v>3.871</v>
      </c>
      <c r="R207" s="3093">
        <v>-50</v>
      </c>
      <c r="S207" s="3093">
        <v>-50</v>
      </c>
      <c r="T207" s="3093">
        <v>-50</v>
      </c>
      <c r="U207" s="3217">
        <f t="shared" si="112"/>
        <v>-193.55</v>
      </c>
      <c r="V207" s="2824">
        <f t="shared" si="113"/>
        <v>2.3255813953488413E-2</v>
      </c>
      <c r="W207" s="2824">
        <f t="shared" si="114"/>
        <v>2.9239766081871288E-2</v>
      </c>
      <c r="X207" s="3246"/>
      <c r="Y207" s="3247"/>
      <c r="Z207" s="3247"/>
      <c r="AA207" s="3248">
        <v>5.6000000000000001E-2</v>
      </c>
      <c r="AB207" s="3223">
        <f t="shared" si="115"/>
        <v>-2.8000000000000003</v>
      </c>
      <c r="AC207" s="3223">
        <f t="shared" si="124"/>
        <v>-1.1627906976744207</v>
      </c>
      <c r="AD207" s="2804"/>
      <c r="AE207" s="2804"/>
      <c r="AF207" s="3093">
        <v>0</v>
      </c>
      <c r="AG207" s="3093">
        <v>-50</v>
      </c>
      <c r="AH207" s="3093">
        <v>0</v>
      </c>
      <c r="AI207" s="2805" t="str">
        <f t="shared" si="116"/>
        <v>N</v>
      </c>
      <c r="AJ207" s="2805" t="str">
        <f t="shared" si="117"/>
        <v>N</v>
      </c>
      <c r="AK207" s="2805" t="str">
        <f t="shared" si="118"/>
        <v>N</v>
      </c>
      <c r="AL207" s="2805" t="str">
        <f t="shared" si="119"/>
        <v>N</v>
      </c>
      <c r="AM207" s="2805" t="str">
        <f t="shared" si="120"/>
        <v>N</v>
      </c>
      <c r="AN207" s="2805" t="str">
        <f t="shared" si="121"/>
        <v>N</v>
      </c>
      <c r="AO207" s="2805" t="str">
        <f t="shared" si="122"/>
        <v>N</v>
      </c>
      <c r="AP207" s="2805" t="str">
        <f t="shared" si="123"/>
        <v>N</v>
      </c>
      <c r="AQ207" s="3249" t="s">
        <v>3373</v>
      </c>
      <c r="AR207" s="3094" t="s">
        <v>3461</v>
      </c>
      <c r="AS207" s="32"/>
      <c r="AT207" s="34" t="s">
        <v>3684</v>
      </c>
      <c r="AU207" s="171"/>
      <c r="AV207" s="3161"/>
      <c r="AW207" s="220" t="str">
        <f t="shared" si="109"/>
        <v>Please complete all cells in row</v>
      </c>
      <c r="AX207" s="3161"/>
      <c r="AY207" s="3125"/>
      <c r="AZ207" s="3125"/>
      <c r="BA207" s="3125"/>
      <c r="BB207" s="3125"/>
      <c r="BC207" s="3125"/>
      <c r="BD207" s="3125"/>
      <c r="BE207" s="3125"/>
      <c r="BF207" s="221">
        <f t="shared" si="111"/>
        <v>0</v>
      </c>
      <c r="BG207" s="221">
        <f t="shared" si="96"/>
        <v>1</v>
      </c>
      <c r="BH207" s="221">
        <f t="shared" si="97"/>
        <v>0</v>
      </c>
      <c r="BI207" s="221">
        <f t="shared" si="98"/>
        <v>0</v>
      </c>
      <c r="BJ207" s="221">
        <f t="shared" si="99"/>
        <v>0</v>
      </c>
      <c r="BK207" s="221">
        <f t="shared" si="100"/>
        <v>0</v>
      </c>
      <c r="BL207" s="221">
        <f t="shared" si="101"/>
        <v>0</v>
      </c>
      <c r="BM207" s="207"/>
      <c r="BN207" s="207"/>
      <c r="BO207" s="207"/>
      <c r="BP207" s="207"/>
      <c r="BQ207" s="207"/>
      <c r="BR207" s="207"/>
      <c r="BS207" s="221">
        <f t="shared" si="102"/>
        <v>0</v>
      </c>
      <c r="BT207" s="207"/>
      <c r="BU207" s="207"/>
      <c r="BV207" s="221">
        <f t="shared" si="103"/>
        <v>1</v>
      </c>
      <c r="BW207" s="221">
        <f t="shared" si="104"/>
        <v>1</v>
      </c>
      <c r="BX207" s="221">
        <f t="shared" si="105"/>
        <v>0</v>
      </c>
      <c r="BY207" s="221">
        <f t="shared" si="106"/>
        <v>0</v>
      </c>
      <c r="BZ207" s="221">
        <f xml:space="preserve"> IF( ISNUMBER(#REF! ), 0, 1 )</f>
        <v>1</v>
      </c>
      <c r="CA207" s="221">
        <f t="shared" si="107"/>
        <v>1</v>
      </c>
      <c r="CB207" s="3161"/>
      <c r="CC207" s="3125"/>
      <c r="CD207" s="3125"/>
      <c r="CE207" s="3169"/>
      <c r="CF207" s="3169"/>
      <c r="CG207" s="3169"/>
    </row>
    <row r="208" spans="1:85" s="2268" customFormat="1" ht="15.75" customHeight="1">
      <c r="A208" s="3169"/>
      <c r="B208" s="2799" t="s">
        <v>3685</v>
      </c>
      <c r="C208" s="2800" t="s">
        <v>3251</v>
      </c>
      <c r="D208" s="2822" t="s">
        <v>3396</v>
      </c>
      <c r="E208" s="2823" t="s">
        <v>3253</v>
      </c>
      <c r="F208" s="2800" t="s">
        <v>3369</v>
      </c>
      <c r="G208" s="2800" t="s">
        <v>3369</v>
      </c>
      <c r="H208" s="2823" t="s">
        <v>3370</v>
      </c>
      <c r="I208" s="2823" t="s">
        <v>1262</v>
      </c>
      <c r="J208" s="2823" t="s">
        <v>3255</v>
      </c>
      <c r="K208" s="2800"/>
      <c r="L208" s="2800" t="s">
        <v>3257</v>
      </c>
      <c r="M208" s="3243">
        <v>200</v>
      </c>
      <c r="N208" s="3244">
        <v>44466</v>
      </c>
      <c r="O208" s="2802">
        <v>100</v>
      </c>
      <c r="P208" s="3244">
        <v>46199</v>
      </c>
      <c r="Q208" s="3245">
        <v>1.238</v>
      </c>
      <c r="R208" s="3093">
        <v>200</v>
      </c>
      <c r="S208" s="3093">
        <v>200</v>
      </c>
      <c r="T208" s="3093">
        <v>200</v>
      </c>
      <c r="U208" s="3217">
        <f t="shared" si="112"/>
        <v>247.6</v>
      </c>
      <c r="V208" s="2824">
        <f t="shared" si="113"/>
        <v>3.1060077519379892E-2</v>
      </c>
      <c r="W208" s="2824">
        <f t="shared" si="114"/>
        <v>3.7089668615984506E-2</v>
      </c>
      <c r="X208" s="3246" t="s">
        <v>3372</v>
      </c>
      <c r="Y208" s="3250">
        <v>4.4554000000000003E-2</v>
      </c>
      <c r="Z208" s="3250">
        <v>1.95E-2</v>
      </c>
      <c r="AA208" s="3248">
        <v>6.4054E-2</v>
      </c>
      <c r="AB208" s="3223">
        <f t="shared" si="115"/>
        <v>12.8108</v>
      </c>
      <c r="AC208" s="3223">
        <f t="shared" si="124"/>
        <v>6.2120155038759783</v>
      </c>
      <c r="AD208" s="2804"/>
      <c r="AE208" s="2804"/>
      <c r="AF208" s="3093">
        <v>2.6930000000000001</v>
      </c>
      <c r="AG208" s="3093">
        <v>199.29900000000001</v>
      </c>
      <c r="AH208" s="3093">
        <v>28.762</v>
      </c>
      <c r="AI208" s="2805" t="str">
        <f t="shared" si="116"/>
        <v>N</v>
      </c>
      <c r="AJ208" s="2805" t="str">
        <f t="shared" si="117"/>
        <v>Y</v>
      </c>
      <c r="AK208" s="2805" t="str">
        <f t="shared" si="118"/>
        <v>N</v>
      </c>
      <c r="AL208" s="2805" t="str">
        <f t="shared" si="119"/>
        <v>N</v>
      </c>
      <c r="AM208" s="2805" t="str">
        <f t="shared" si="120"/>
        <v>N</v>
      </c>
      <c r="AN208" s="2805" t="str">
        <f t="shared" si="121"/>
        <v>N</v>
      </c>
      <c r="AO208" s="2805" t="str">
        <f t="shared" si="122"/>
        <v>Y</v>
      </c>
      <c r="AP208" s="2805" t="str">
        <f t="shared" si="123"/>
        <v>N</v>
      </c>
      <c r="AQ208" s="3249"/>
      <c r="AR208" s="3094" t="s">
        <v>3318</v>
      </c>
      <c r="AS208" s="32"/>
      <c r="AT208" s="34" t="s">
        <v>3686</v>
      </c>
      <c r="AU208" s="171"/>
      <c r="AV208" s="3161"/>
      <c r="AW208" s="220" t="str">
        <f t="shared" ref="AW208:AW239" si="125">IF( SUM( AY208:CA208 ) = 0, 0, $AY$5 )</f>
        <v>Please complete all cells in row</v>
      </c>
      <c r="AX208" s="3161"/>
      <c r="AY208" s="3125"/>
      <c r="AZ208" s="3125"/>
      <c r="BA208" s="3125"/>
      <c r="BB208" s="3125"/>
      <c r="BC208" s="3125"/>
      <c r="BD208" s="3125"/>
      <c r="BE208" s="3125"/>
      <c r="BF208" s="221">
        <f t="shared" si="111"/>
        <v>0</v>
      </c>
      <c r="BG208" s="221">
        <f t="shared" si="96"/>
        <v>0</v>
      </c>
      <c r="BH208" s="221">
        <f t="shared" si="97"/>
        <v>0</v>
      </c>
      <c r="BI208" s="221">
        <f t="shared" si="98"/>
        <v>0</v>
      </c>
      <c r="BJ208" s="221">
        <f t="shared" si="99"/>
        <v>0</v>
      </c>
      <c r="BK208" s="221">
        <f t="shared" si="100"/>
        <v>0</v>
      </c>
      <c r="BL208" s="221">
        <f t="shared" si="101"/>
        <v>0</v>
      </c>
      <c r="BM208" s="207"/>
      <c r="BN208" s="207"/>
      <c r="BO208" s="207"/>
      <c r="BP208" s="207"/>
      <c r="BQ208" s="207"/>
      <c r="BR208" s="207"/>
      <c r="BS208" s="221">
        <f t="shared" si="102"/>
        <v>0</v>
      </c>
      <c r="BT208" s="207"/>
      <c r="BU208" s="207"/>
      <c r="BV208" s="221">
        <f t="shared" si="103"/>
        <v>1</v>
      </c>
      <c r="BW208" s="221">
        <f t="shared" si="104"/>
        <v>1</v>
      </c>
      <c r="BX208" s="221">
        <f t="shared" si="105"/>
        <v>0</v>
      </c>
      <c r="BY208" s="221">
        <f t="shared" si="106"/>
        <v>0</v>
      </c>
      <c r="BZ208" s="221">
        <f xml:space="preserve"> IF( ISNUMBER(#REF! ), 0, 1 )</f>
        <v>1</v>
      </c>
      <c r="CA208" s="221">
        <f t="shared" si="107"/>
        <v>1</v>
      </c>
      <c r="CB208" s="3161"/>
      <c r="CC208" s="3125"/>
      <c r="CD208" s="3125"/>
      <c r="CE208" s="3169"/>
      <c r="CF208" s="3169"/>
      <c r="CG208" s="3169"/>
    </row>
    <row r="209" spans="1:85" s="2268" customFormat="1" ht="15.75" customHeight="1">
      <c r="A209" s="3169"/>
      <c r="B209" s="2799" t="s">
        <v>3687</v>
      </c>
      <c r="C209" s="2800" t="s">
        <v>3251</v>
      </c>
      <c r="D209" s="2822" t="s">
        <v>3252</v>
      </c>
      <c r="E209" s="2823" t="s">
        <v>3253</v>
      </c>
      <c r="F209" s="2800" t="s">
        <v>3688</v>
      </c>
      <c r="G209" s="2800" t="s">
        <v>3688</v>
      </c>
      <c r="H209" s="2823" t="s">
        <v>3283</v>
      </c>
      <c r="I209" s="2823" t="s">
        <v>3283</v>
      </c>
      <c r="J209" s="2823" t="s">
        <v>3255</v>
      </c>
      <c r="K209" s="2800" t="s">
        <v>3256</v>
      </c>
      <c r="L209" s="2800" t="s">
        <v>3364</v>
      </c>
      <c r="M209" s="3243">
        <v>575</v>
      </c>
      <c r="N209" s="3244">
        <v>44592</v>
      </c>
      <c r="O209" s="2802">
        <v>99.906999999999996</v>
      </c>
      <c r="P209" s="3244">
        <v>46783</v>
      </c>
      <c r="Q209" s="3245">
        <v>2.8380000000000001</v>
      </c>
      <c r="R209" s="3093">
        <v>483.57499999999999</v>
      </c>
      <c r="S209" s="3093">
        <v>483.57499999999999</v>
      </c>
      <c r="T209" s="3093">
        <v>483.57499999999999</v>
      </c>
      <c r="U209" s="3217">
        <f t="shared" si="112"/>
        <v>1372.3858500000001</v>
      </c>
      <c r="V209" s="2824">
        <f t="shared" si="113"/>
        <v>-9.5134816312774095E-3</v>
      </c>
      <c r="W209" s="2824">
        <f t="shared" si="114"/>
        <v>-3.7211628104076855E-3</v>
      </c>
      <c r="X209" s="3246"/>
      <c r="Y209" s="3250"/>
      <c r="Z209" s="3250"/>
      <c r="AA209" s="3248">
        <v>2.2182086956521744E-2</v>
      </c>
      <c r="AB209" s="3223">
        <f t="shared" si="115"/>
        <v>10.726702700000002</v>
      </c>
      <c r="AC209" s="3223">
        <f t="shared" si="124"/>
        <v>10.726702700000002</v>
      </c>
      <c r="AD209" s="2804"/>
      <c r="AE209" s="2804"/>
      <c r="AF209" s="3093">
        <v>2.2589999999999999</v>
      </c>
      <c r="AG209" s="3093">
        <v>482.27600000000001</v>
      </c>
      <c r="AH209" s="3093">
        <v>346.72899999999998</v>
      </c>
      <c r="AI209" s="2805" t="str">
        <f t="shared" si="116"/>
        <v>Y</v>
      </c>
      <c r="AJ209" s="2805" t="str">
        <f t="shared" si="117"/>
        <v>N</v>
      </c>
      <c r="AK209" s="2805" t="str">
        <f t="shared" si="118"/>
        <v>N</v>
      </c>
      <c r="AL209" s="2805" t="str">
        <f t="shared" si="119"/>
        <v>N</v>
      </c>
      <c r="AM209" s="2805" t="str">
        <f t="shared" si="120"/>
        <v>Y</v>
      </c>
      <c r="AN209" s="2805" t="str">
        <f t="shared" si="121"/>
        <v>N</v>
      </c>
      <c r="AO209" s="2805" t="str">
        <f t="shared" si="122"/>
        <v>N</v>
      </c>
      <c r="AP209" s="2805" t="str">
        <f t="shared" si="123"/>
        <v>N</v>
      </c>
      <c r="AQ209" s="3249"/>
      <c r="AR209" s="3094" t="s">
        <v>3689</v>
      </c>
      <c r="AS209" s="32"/>
      <c r="AT209" s="34" t="s">
        <v>3690</v>
      </c>
      <c r="AU209" s="171"/>
      <c r="AV209" s="3161"/>
      <c r="AW209" s="220" t="str">
        <f t="shared" si="125"/>
        <v>Please complete all cells in row</v>
      </c>
      <c r="AX209" s="3161"/>
      <c r="AY209" s="3125"/>
      <c r="AZ209" s="3125"/>
      <c r="BA209" s="3125"/>
      <c r="BB209" s="3125"/>
      <c r="BC209" s="3125"/>
      <c r="BD209" s="3125"/>
      <c r="BE209" s="3125"/>
      <c r="BF209" s="221">
        <f t="shared" si="111"/>
        <v>0</v>
      </c>
      <c r="BG209" s="221">
        <f t="shared" si="96"/>
        <v>0</v>
      </c>
      <c r="BH209" s="221">
        <f t="shared" si="97"/>
        <v>0</v>
      </c>
      <c r="BI209" s="221">
        <f t="shared" si="98"/>
        <v>0</v>
      </c>
      <c r="BJ209" s="221">
        <f t="shared" si="99"/>
        <v>0</v>
      </c>
      <c r="BK209" s="221">
        <f t="shared" si="100"/>
        <v>0</v>
      </c>
      <c r="BL209" s="221">
        <f t="shared" si="101"/>
        <v>0</v>
      </c>
      <c r="BM209" s="207"/>
      <c r="BN209" s="207"/>
      <c r="BO209" s="207"/>
      <c r="BP209" s="207"/>
      <c r="BQ209" s="207"/>
      <c r="BR209" s="207"/>
      <c r="BS209" s="221">
        <f t="shared" si="102"/>
        <v>0</v>
      </c>
      <c r="BT209" s="207"/>
      <c r="BU209" s="207"/>
      <c r="BV209" s="221">
        <f t="shared" si="103"/>
        <v>1</v>
      </c>
      <c r="BW209" s="221">
        <f t="shared" si="104"/>
        <v>1</v>
      </c>
      <c r="BX209" s="221">
        <f t="shared" si="105"/>
        <v>0</v>
      </c>
      <c r="BY209" s="221">
        <f t="shared" si="106"/>
        <v>0</v>
      </c>
      <c r="BZ209" s="221">
        <f xml:space="preserve"> IF( ISNUMBER(#REF! ), 0, 1 )</f>
        <v>1</v>
      </c>
      <c r="CA209" s="221">
        <f t="shared" si="107"/>
        <v>1</v>
      </c>
      <c r="CB209" s="3161"/>
      <c r="CC209" s="3125"/>
      <c r="CD209" s="3125"/>
      <c r="CE209" s="3169"/>
      <c r="CF209" s="3169"/>
      <c r="CG209" s="3169"/>
    </row>
    <row r="210" spans="1:85" s="2268" customFormat="1" ht="15.75" customHeight="1">
      <c r="A210" s="3169"/>
      <c r="B210" s="2799" t="s">
        <v>3691</v>
      </c>
      <c r="C210" s="2800" t="s">
        <v>3251</v>
      </c>
      <c r="D210" s="2822" t="s">
        <v>3252</v>
      </c>
      <c r="E210" s="2823" t="s">
        <v>3253</v>
      </c>
      <c r="F210" s="2800" t="s">
        <v>3692</v>
      </c>
      <c r="G210" s="2800" t="s">
        <v>3692</v>
      </c>
      <c r="H210" s="2823" t="s">
        <v>3283</v>
      </c>
      <c r="I210" s="2823" t="s">
        <v>3283</v>
      </c>
      <c r="J210" s="2823" t="s">
        <v>3255</v>
      </c>
      <c r="K210" s="2800" t="s">
        <v>3256</v>
      </c>
      <c r="L210" s="2800" t="s">
        <v>3364</v>
      </c>
      <c r="M210" s="3243">
        <v>575</v>
      </c>
      <c r="N210" s="3244">
        <v>44592</v>
      </c>
      <c r="O210" s="2802">
        <v>99.015000000000001</v>
      </c>
      <c r="P210" s="3244">
        <v>48244</v>
      </c>
      <c r="Q210" s="3245">
        <v>6.8410000000000002</v>
      </c>
      <c r="R210" s="3093">
        <v>483.71899999999999</v>
      </c>
      <c r="S210" s="3093">
        <v>483.71899999999999</v>
      </c>
      <c r="T210" s="3093">
        <v>483.71899999999999</v>
      </c>
      <c r="U210" s="3217">
        <f t="shared" si="112"/>
        <v>3309.1216789999999</v>
      </c>
      <c r="V210" s="2824">
        <f t="shared" si="113"/>
        <v>-6.9456943040107078E-3</v>
      </c>
      <c r="W210" s="2824">
        <f t="shared" si="114"/>
        <v>-1.138359182981552E-3</v>
      </c>
      <c r="X210" s="3246"/>
      <c r="Y210" s="3250"/>
      <c r="Z210" s="3250"/>
      <c r="AA210" s="3248">
        <v>2.483204347826087E-2</v>
      </c>
      <c r="AB210" s="3223">
        <f t="shared" si="115"/>
        <v>12.01173123926087</v>
      </c>
      <c r="AC210" s="3223">
        <f t="shared" si="124"/>
        <v>12.01173123926087</v>
      </c>
      <c r="AD210" s="2804"/>
      <c r="AE210" s="2804"/>
      <c r="AF210" s="3093">
        <v>2.2909999999999999</v>
      </c>
      <c r="AG210" s="3093">
        <v>478.78300000000002</v>
      </c>
      <c r="AH210" s="3093">
        <v>341.87599999999998</v>
      </c>
      <c r="AI210" s="2805" t="str">
        <f t="shared" si="116"/>
        <v>Y</v>
      </c>
      <c r="AJ210" s="2805" t="str">
        <f t="shared" si="117"/>
        <v>N</v>
      </c>
      <c r="AK210" s="2805" t="str">
        <f t="shared" si="118"/>
        <v>N</v>
      </c>
      <c r="AL210" s="2805" t="str">
        <f t="shared" si="119"/>
        <v>N</v>
      </c>
      <c r="AM210" s="2805" t="str">
        <f t="shared" si="120"/>
        <v>Y</v>
      </c>
      <c r="AN210" s="2805" t="str">
        <f t="shared" si="121"/>
        <v>N</v>
      </c>
      <c r="AO210" s="2805" t="str">
        <f t="shared" si="122"/>
        <v>N</v>
      </c>
      <c r="AP210" s="2805" t="str">
        <f t="shared" si="123"/>
        <v>N</v>
      </c>
      <c r="AQ210" s="3249"/>
      <c r="AR210" s="3094" t="s">
        <v>3689</v>
      </c>
      <c r="AS210" s="32"/>
      <c r="AT210" s="34" t="s">
        <v>3693</v>
      </c>
      <c r="AU210" s="171"/>
      <c r="AV210" s="3161"/>
      <c r="AW210" s="220" t="str">
        <f t="shared" si="125"/>
        <v>Please complete all cells in row</v>
      </c>
      <c r="AX210" s="3161"/>
      <c r="AY210" s="3125"/>
      <c r="AZ210" s="3125"/>
      <c r="BA210" s="3125"/>
      <c r="BB210" s="3125"/>
      <c r="BC210" s="3125"/>
      <c r="BD210" s="3125"/>
      <c r="BE210" s="3125"/>
      <c r="BF210" s="221">
        <f t="shared" si="111"/>
        <v>0</v>
      </c>
      <c r="BG210" s="221">
        <f t="shared" si="96"/>
        <v>0</v>
      </c>
      <c r="BH210" s="221">
        <f t="shared" si="97"/>
        <v>0</v>
      </c>
      <c r="BI210" s="221">
        <f t="shared" si="98"/>
        <v>0</v>
      </c>
      <c r="BJ210" s="221">
        <f t="shared" si="99"/>
        <v>0</v>
      </c>
      <c r="BK210" s="221">
        <f t="shared" si="100"/>
        <v>0</v>
      </c>
      <c r="BL210" s="221">
        <f t="shared" si="101"/>
        <v>0</v>
      </c>
      <c r="BM210" s="207"/>
      <c r="BN210" s="207"/>
      <c r="BO210" s="207"/>
      <c r="BP210" s="207"/>
      <c r="BQ210" s="207"/>
      <c r="BR210" s="207"/>
      <c r="BS210" s="221">
        <f t="shared" si="102"/>
        <v>0</v>
      </c>
      <c r="BT210" s="207"/>
      <c r="BU210" s="207"/>
      <c r="BV210" s="221">
        <f t="shared" si="103"/>
        <v>1</v>
      </c>
      <c r="BW210" s="221">
        <f t="shared" si="104"/>
        <v>1</v>
      </c>
      <c r="BX210" s="221">
        <f t="shared" si="105"/>
        <v>0</v>
      </c>
      <c r="BY210" s="221">
        <f t="shared" si="106"/>
        <v>0</v>
      </c>
      <c r="BZ210" s="221">
        <f xml:space="preserve"> IF( ISNUMBER(#REF! ), 0, 1 )</f>
        <v>1</v>
      </c>
      <c r="CA210" s="221">
        <f t="shared" si="107"/>
        <v>1</v>
      </c>
      <c r="CB210" s="3161"/>
      <c r="CC210" s="3125"/>
      <c r="CD210" s="3125"/>
      <c r="CE210" s="3169"/>
      <c r="CF210" s="3169"/>
      <c r="CG210" s="3169"/>
    </row>
    <row r="211" spans="1:85" s="2268" customFormat="1" ht="15.75" customHeight="1">
      <c r="A211" s="3169"/>
      <c r="B211" s="2799" t="s">
        <v>3694</v>
      </c>
      <c r="C211" s="2800" t="s">
        <v>3408</v>
      </c>
      <c r="D211" s="2822" t="s">
        <v>3396</v>
      </c>
      <c r="E211" s="2823" t="s">
        <v>3253</v>
      </c>
      <c r="F211" s="2800" t="s">
        <v>3695</v>
      </c>
      <c r="G211" s="2800" t="s">
        <v>3695</v>
      </c>
      <c r="H211" s="2823" t="s">
        <v>3370</v>
      </c>
      <c r="I211" s="2823" t="s">
        <v>1262</v>
      </c>
      <c r="J211" s="2823" t="s">
        <v>3255</v>
      </c>
      <c r="K211" s="2800"/>
      <c r="L211" s="2800" t="s">
        <v>3257</v>
      </c>
      <c r="M211" s="3243">
        <v>100</v>
      </c>
      <c r="N211" s="3244">
        <v>44778</v>
      </c>
      <c r="O211" s="2802">
        <v>100</v>
      </c>
      <c r="P211" s="3244">
        <v>47243</v>
      </c>
      <c r="Q211" s="3245">
        <v>4.0990000000000002</v>
      </c>
      <c r="R211" s="3093">
        <v>100</v>
      </c>
      <c r="S211" s="3093">
        <v>100</v>
      </c>
      <c r="T211" s="3093">
        <v>100</v>
      </c>
      <c r="U211" s="3217">
        <f t="shared" si="112"/>
        <v>409.90000000000003</v>
      </c>
      <c r="V211" s="2824">
        <f t="shared" si="113"/>
        <v>2.0885658914728822E-2</v>
      </c>
      <c r="W211" s="2824">
        <f t="shared" si="114"/>
        <v>2.6855750487329466E-2</v>
      </c>
      <c r="X211" s="3246" t="s">
        <v>3372</v>
      </c>
      <c r="Y211" s="3250">
        <v>4.4554000000000003E-2</v>
      </c>
      <c r="Z211" s="3250">
        <v>8.9999999999999993E-3</v>
      </c>
      <c r="AA211" s="3248">
        <v>5.3554000000000004E-2</v>
      </c>
      <c r="AB211" s="3223">
        <f t="shared" si="115"/>
        <v>5.3554000000000004</v>
      </c>
      <c r="AC211" s="3223">
        <f t="shared" si="124"/>
        <v>2.0885658914728822</v>
      </c>
      <c r="AD211" s="2804" t="s">
        <v>3696</v>
      </c>
      <c r="AE211" s="2804">
        <v>3.15E-3</v>
      </c>
      <c r="AF211" s="3093">
        <v>0.432</v>
      </c>
      <c r="AG211" s="3093">
        <v>99.748000000000005</v>
      </c>
      <c r="AH211" s="3093">
        <v>75.765000000000001</v>
      </c>
      <c r="AI211" s="2805" t="str">
        <f t="shared" si="116"/>
        <v>N</v>
      </c>
      <c r="AJ211" s="2805" t="str">
        <f t="shared" si="117"/>
        <v>Y</v>
      </c>
      <c r="AK211" s="2805" t="str">
        <f t="shared" si="118"/>
        <v>N</v>
      </c>
      <c r="AL211" s="2805" t="str">
        <f t="shared" si="119"/>
        <v>N</v>
      </c>
      <c r="AM211" s="2805" t="str">
        <f t="shared" si="120"/>
        <v>N</v>
      </c>
      <c r="AN211" s="2805" t="str">
        <f t="shared" si="121"/>
        <v>N</v>
      </c>
      <c r="AO211" s="2805" t="str">
        <f t="shared" si="122"/>
        <v>Y</v>
      </c>
      <c r="AP211" s="2805" t="str">
        <f t="shared" si="123"/>
        <v>N</v>
      </c>
      <c r="AQ211" s="3249"/>
      <c r="AR211" s="3094"/>
      <c r="AS211" s="32"/>
      <c r="AT211" s="34" t="s">
        <v>3697</v>
      </c>
      <c r="AU211" s="171"/>
      <c r="AV211" s="3161"/>
      <c r="AW211" s="220" t="str">
        <f t="shared" si="125"/>
        <v>Please complete all cells in row</v>
      </c>
      <c r="AX211" s="3161"/>
      <c r="AY211" s="3125"/>
      <c r="AZ211" s="3125"/>
      <c r="BA211" s="3125"/>
      <c r="BB211" s="3125"/>
      <c r="BC211" s="3125"/>
      <c r="BD211" s="3125"/>
      <c r="BE211" s="3125"/>
      <c r="BF211" s="221">
        <f t="shared" si="111"/>
        <v>0</v>
      </c>
      <c r="BG211" s="221">
        <f t="shared" si="96"/>
        <v>0</v>
      </c>
      <c r="BH211" s="221">
        <f t="shared" si="97"/>
        <v>0</v>
      </c>
      <c r="BI211" s="221">
        <f t="shared" si="98"/>
        <v>0</v>
      </c>
      <c r="BJ211" s="221">
        <f t="shared" si="99"/>
        <v>0</v>
      </c>
      <c r="BK211" s="221">
        <f t="shared" si="100"/>
        <v>0</v>
      </c>
      <c r="BL211" s="221">
        <f t="shared" si="101"/>
        <v>0</v>
      </c>
      <c r="BM211" s="207"/>
      <c r="BN211" s="207"/>
      <c r="BO211" s="207"/>
      <c r="BP211" s="207"/>
      <c r="BQ211" s="207"/>
      <c r="BR211" s="207"/>
      <c r="BS211" s="221">
        <f t="shared" si="102"/>
        <v>0</v>
      </c>
      <c r="BT211" s="207"/>
      <c r="BU211" s="207"/>
      <c r="BV211" s="221">
        <f t="shared" si="103"/>
        <v>1</v>
      </c>
      <c r="BW211" s="221">
        <f t="shared" si="104"/>
        <v>0</v>
      </c>
      <c r="BX211" s="221">
        <f t="shared" si="105"/>
        <v>0</v>
      </c>
      <c r="BY211" s="221">
        <f t="shared" si="106"/>
        <v>0</v>
      </c>
      <c r="BZ211" s="221">
        <f xml:space="preserve"> IF( ISNUMBER(#REF! ), 0, 1 )</f>
        <v>1</v>
      </c>
      <c r="CA211" s="221">
        <f t="shared" si="107"/>
        <v>1</v>
      </c>
      <c r="CB211" s="3161"/>
      <c r="CC211" s="3125"/>
      <c r="CD211" s="3125"/>
      <c r="CE211" s="3169"/>
      <c r="CF211" s="3169"/>
      <c r="CG211" s="3169"/>
    </row>
    <row r="212" spans="1:85" s="2268" customFormat="1" ht="15.75" customHeight="1">
      <c r="A212" s="3169"/>
      <c r="B212" s="2799" t="s">
        <v>3698</v>
      </c>
      <c r="C212" s="2800" t="s">
        <v>3251</v>
      </c>
      <c r="D212" s="2822" t="s">
        <v>3377</v>
      </c>
      <c r="E212" s="2823" t="s">
        <v>3278</v>
      </c>
      <c r="F212" s="2800">
        <v>34513</v>
      </c>
      <c r="G212" s="2800" t="s">
        <v>3695</v>
      </c>
      <c r="H212" s="2823" t="s">
        <v>3370</v>
      </c>
      <c r="I212" s="2823" t="s">
        <v>1262</v>
      </c>
      <c r="J212" s="2823" t="s">
        <v>3371</v>
      </c>
      <c r="K212" s="2800"/>
      <c r="L212" s="2800" t="s">
        <v>3257</v>
      </c>
      <c r="M212" s="3243">
        <v>100</v>
      </c>
      <c r="N212" s="3244">
        <v>40742</v>
      </c>
      <c r="O212" s="2802"/>
      <c r="P212" s="3244">
        <v>50969</v>
      </c>
      <c r="Q212" s="3245">
        <v>14.307</v>
      </c>
      <c r="R212" s="3093">
        <v>100</v>
      </c>
      <c r="S212" s="3093">
        <v>123.214</v>
      </c>
      <c r="T212" s="3093">
        <v>166.53899999999999</v>
      </c>
      <c r="U212" s="3217">
        <f t="shared" si="112"/>
        <v>1762.8226979999999</v>
      </c>
      <c r="V212" s="2824">
        <f t="shared" si="113"/>
        <v>1.9849999999999923E-2</v>
      </c>
      <c r="W212" s="2824">
        <f t="shared" si="114"/>
        <v>2.5814035087719178E-2</v>
      </c>
      <c r="X212" s="3246"/>
      <c r="Y212" s="3250"/>
      <c r="Z212" s="3250"/>
      <c r="AA212" s="3248">
        <v>5.248520000000001E-2</v>
      </c>
      <c r="AB212" s="3223">
        <f t="shared" si="115"/>
        <v>8.7408327228000005</v>
      </c>
      <c r="AC212" s="3223">
        <f t="shared" si="124"/>
        <v>3.305799149999987</v>
      </c>
      <c r="AD212" s="2804"/>
      <c r="AE212" s="2804"/>
      <c r="AF212" s="3093">
        <v>0</v>
      </c>
      <c r="AG212" s="3093">
        <v>123.214</v>
      </c>
      <c r="AH212" s="3093">
        <v>33.344999999999999</v>
      </c>
      <c r="AI212" s="2805" t="str">
        <f t="shared" si="116"/>
        <v>N</v>
      </c>
      <c r="AJ212" s="2805" t="str">
        <f t="shared" si="117"/>
        <v>N</v>
      </c>
      <c r="AK212" s="2805" t="str">
        <f t="shared" si="118"/>
        <v>N</v>
      </c>
      <c r="AL212" s="2805" t="str">
        <f t="shared" si="119"/>
        <v>N</v>
      </c>
      <c r="AM212" s="2805" t="str">
        <f t="shared" si="120"/>
        <v>N</v>
      </c>
      <c r="AN212" s="2805" t="str">
        <f t="shared" si="121"/>
        <v>N</v>
      </c>
      <c r="AO212" s="2805" t="str">
        <f t="shared" si="122"/>
        <v>N</v>
      </c>
      <c r="AP212" s="2805" t="str">
        <f t="shared" si="123"/>
        <v>N</v>
      </c>
      <c r="AQ212" s="3249" t="s">
        <v>3373</v>
      </c>
      <c r="AR212" s="3094" t="s">
        <v>3699</v>
      </c>
      <c r="AS212" s="32"/>
      <c r="AT212" s="34" t="s">
        <v>3700</v>
      </c>
      <c r="AU212" s="171"/>
      <c r="AV212" s="3161"/>
      <c r="AW212" s="220" t="str">
        <f t="shared" si="125"/>
        <v>Please complete all cells in row</v>
      </c>
      <c r="AX212" s="3161"/>
      <c r="AY212" s="3125"/>
      <c r="AZ212" s="3125"/>
      <c r="BA212" s="3125"/>
      <c r="BB212" s="3125"/>
      <c r="BC212" s="3125"/>
      <c r="BD212" s="3125"/>
      <c r="BE212" s="3125"/>
      <c r="BF212" s="221">
        <f t="shared" si="111"/>
        <v>0</v>
      </c>
      <c r="BG212" s="221">
        <f t="shared" si="96"/>
        <v>1</v>
      </c>
      <c r="BH212" s="221">
        <f t="shared" si="97"/>
        <v>0</v>
      </c>
      <c r="BI212" s="221">
        <f t="shared" si="98"/>
        <v>0</v>
      </c>
      <c r="BJ212" s="221">
        <f t="shared" si="99"/>
        <v>0</v>
      </c>
      <c r="BK212" s="221">
        <f t="shared" si="100"/>
        <v>0</v>
      </c>
      <c r="BL212" s="221">
        <f t="shared" si="101"/>
        <v>0</v>
      </c>
      <c r="BM212" s="207"/>
      <c r="BN212" s="207"/>
      <c r="BO212" s="207"/>
      <c r="BP212" s="207"/>
      <c r="BQ212" s="207"/>
      <c r="BR212" s="207"/>
      <c r="BS212" s="221">
        <f t="shared" si="102"/>
        <v>0</v>
      </c>
      <c r="BT212" s="207"/>
      <c r="BU212" s="207"/>
      <c r="BV212" s="221">
        <f t="shared" si="103"/>
        <v>1</v>
      </c>
      <c r="BW212" s="221">
        <f t="shared" si="104"/>
        <v>1</v>
      </c>
      <c r="BX212" s="221">
        <f t="shared" si="105"/>
        <v>0</v>
      </c>
      <c r="BY212" s="221">
        <f t="shared" si="106"/>
        <v>0</v>
      </c>
      <c r="BZ212" s="221">
        <f xml:space="preserve"> IF( ISNUMBER(#REF! ), 0, 1 )</f>
        <v>1</v>
      </c>
      <c r="CA212" s="221">
        <f t="shared" si="107"/>
        <v>1</v>
      </c>
      <c r="CB212" s="3161"/>
      <c r="CC212" s="3125"/>
      <c r="CD212" s="3125"/>
      <c r="CE212" s="3169"/>
      <c r="CF212" s="3169"/>
      <c r="CG212" s="3169"/>
    </row>
    <row r="213" spans="1:85" s="2268" customFormat="1" ht="15.75" customHeight="1">
      <c r="A213" s="3169"/>
      <c r="B213" s="2799" t="s">
        <v>3701</v>
      </c>
      <c r="C213" s="2800" t="s">
        <v>3251</v>
      </c>
      <c r="D213" s="2822" t="s">
        <v>3368</v>
      </c>
      <c r="E213" s="2823" t="s">
        <v>3278</v>
      </c>
      <c r="F213" s="2800">
        <v>34513</v>
      </c>
      <c r="G213" s="2800" t="s">
        <v>3695</v>
      </c>
      <c r="H213" s="2823" t="s">
        <v>3370</v>
      </c>
      <c r="I213" s="2823" t="s">
        <v>1262</v>
      </c>
      <c r="J213" s="2823" t="s">
        <v>3371</v>
      </c>
      <c r="K213" s="2800"/>
      <c r="L213" s="2800" t="s">
        <v>3257</v>
      </c>
      <c r="M213" s="3243">
        <v>-100</v>
      </c>
      <c r="N213" s="3244">
        <v>40742</v>
      </c>
      <c r="O213" s="2802"/>
      <c r="P213" s="3244">
        <v>50969</v>
      </c>
      <c r="Q213" s="3245">
        <v>14.307</v>
      </c>
      <c r="R213" s="3093">
        <v>-100</v>
      </c>
      <c r="S213" s="3093">
        <v>-100</v>
      </c>
      <c r="T213" s="3093">
        <v>-100</v>
      </c>
      <c r="U213" s="3217">
        <f t="shared" si="112"/>
        <v>-1430.7</v>
      </c>
      <c r="V213" s="2824">
        <f t="shared" si="113"/>
        <v>1.4818619199035599E-2</v>
      </c>
      <c r="W213" s="2824">
        <f t="shared" si="114"/>
        <v>2.0753231007217154E-2</v>
      </c>
      <c r="X213" s="3246" t="s">
        <v>3372</v>
      </c>
      <c r="Y213" s="3250">
        <v>4.4554000000000003E-2</v>
      </c>
      <c r="Z213" s="3250">
        <v>2.7388150134048175E-3</v>
      </c>
      <c r="AA213" s="3248">
        <v>4.7292815013404821E-2</v>
      </c>
      <c r="AB213" s="3223">
        <f t="shared" si="115"/>
        <v>-4.7292815013404823</v>
      </c>
      <c r="AC213" s="3223">
        <f t="shared" si="124"/>
        <v>-1.4818619199035599</v>
      </c>
      <c r="AD213" s="2804"/>
      <c r="AE213" s="2804"/>
      <c r="AF213" s="3093">
        <v>0</v>
      </c>
      <c r="AG213" s="3093">
        <v>-100</v>
      </c>
      <c r="AH213" s="3093">
        <v>0</v>
      </c>
      <c r="AI213" s="2805" t="str">
        <f t="shared" si="116"/>
        <v>N</v>
      </c>
      <c r="AJ213" s="2805" t="str">
        <f t="shared" si="117"/>
        <v>N</v>
      </c>
      <c r="AK213" s="2805" t="str">
        <f t="shared" si="118"/>
        <v>N</v>
      </c>
      <c r="AL213" s="2805" t="str">
        <f t="shared" si="119"/>
        <v>N</v>
      </c>
      <c r="AM213" s="2805" t="str">
        <f t="shared" si="120"/>
        <v>N</v>
      </c>
      <c r="AN213" s="2805" t="str">
        <f t="shared" si="121"/>
        <v>N</v>
      </c>
      <c r="AO213" s="2805" t="str">
        <f t="shared" si="122"/>
        <v>N</v>
      </c>
      <c r="AP213" s="2805" t="str">
        <f t="shared" si="123"/>
        <v>N</v>
      </c>
      <c r="AQ213" s="3249" t="s">
        <v>3373</v>
      </c>
      <c r="AR213" s="3094" t="s">
        <v>16456</v>
      </c>
      <c r="AS213" s="32"/>
      <c r="AT213" s="34" t="s">
        <v>3702</v>
      </c>
      <c r="AU213" s="171"/>
      <c r="AV213" s="3161"/>
      <c r="AW213" s="220" t="str">
        <f t="shared" si="125"/>
        <v>Please complete all cells in row</v>
      </c>
      <c r="AX213" s="3161"/>
      <c r="AY213" s="3125"/>
      <c r="AZ213" s="3125"/>
      <c r="BA213" s="3125"/>
      <c r="BB213" s="3125"/>
      <c r="BC213" s="3125"/>
      <c r="BD213" s="3125"/>
      <c r="BE213" s="3125"/>
      <c r="BF213" s="221">
        <f t="shared" si="111"/>
        <v>0</v>
      </c>
      <c r="BG213" s="221">
        <f t="shared" si="96"/>
        <v>1</v>
      </c>
      <c r="BH213" s="221">
        <f t="shared" si="97"/>
        <v>0</v>
      </c>
      <c r="BI213" s="221">
        <f t="shared" si="98"/>
        <v>0</v>
      </c>
      <c r="BJ213" s="221">
        <f t="shared" si="99"/>
        <v>0</v>
      </c>
      <c r="BK213" s="221">
        <f t="shared" si="100"/>
        <v>0</v>
      </c>
      <c r="BL213" s="221">
        <f t="shared" si="101"/>
        <v>0</v>
      </c>
      <c r="BM213" s="207"/>
      <c r="BN213" s="207"/>
      <c r="BO213" s="207"/>
      <c r="BP213" s="207"/>
      <c r="BQ213" s="207"/>
      <c r="BR213" s="207"/>
      <c r="BS213" s="221">
        <f t="shared" si="102"/>
        <v>0</v>
      </c>
      <c r="BT213" s="207"/>
      <c r="BU213" s="207"/>
      <c r="BV213" s="221">
        <f t="shared" si="103"/>
        <v>1</v>
      </c>
      <c r="BW213" s="221">
        <f t="shared" si="104"/>
        <v>1</v>
      </c>
      <c r="BX213" s="221">
        <f t="shared" si="105"/>
        <v>0</v>
      </c>
      <c r="BY213" s="221">
        <f t="shared" si="106"/>
        <v>0</v>
      </c>
      <c r="BZ213" s="221">
        <f xml:space="preserve"> IF( ISNUMBER(#REF! ), 0, 1 )</f>
        <v>1</v>
      </c>
      <c r="CA213" s="221">
        <f t="shared" si="107"/>
        <v>1</v>
      </c>
      <c r="CB213" s="3161"/>
      <c r="CC213" s="3125"/>
      <c r="CD213" s="3125"/>
      <c r="CE213" s="3169"/>
      <c r="CF213" s="3169"/>
      <c r="CG213" s="3169"/>
    </row>
    <row r="214" spans="1:85" s="2268" customFormat="1" ht="15.75" customHeight="1">
      <c r="A214" s="3169"/>
      <c r="B214" s="2799" t="s">
        <v>3703</v>
      </c>
      <c r="C214" s="2800" t="s">
        <v>3408</v>
      </c>
      <c r="D214" s="2822" t="s">
        <v>3396</v>
      </c>
      <c r="E214" s="2823" t="s">
        <v>3253</v>
      </c>
      <c r="F214" s="2800" t="s">
        <v>3704</v>
      </c>
      <c r="G214" s="2800" t="s">
        <v>3704</v>
      </c>
      <c r="H214" s="2823" t="s">
        <v>3370</v>
      </c>
      <c r="I214" s="2823" t="s">
        <v>1262</v>
      </c>
      <c r="J214" s="2823" t="s">
        <v>3255</v>
      </c>
      <c r="K214" s="2800"/>
      <c r="L214" s="2800" t="s">
        <v>3257</v>
      </c>
      <c r="M214" s="3243">
        <v>100</v>
      </c>
      <c r="N214" s="3244">
        <v>44826</v>
      </c>
      <c r="O214" s="2802">
        <v>100</v>
      </c>
      <c r="P214" s="3244">
        <v>47021</v>
      </c>
      <c r="Q214" s="3245">
        <v>3.49</v>
      </c>
      <c r="R214" s="3093">
        <v>100</v>
      </c>
      <c r="S214" s="3093">
        <v>100</v>
      </c>
      <c r="T214" s="3093">
        <v>100</v>
      </c>
      <c r="U214" s="3217">
        <f t="shared" si="112"/>
        <v>349</v>
      </c>
      <c r="V214" s="2824">
        <f t="shared" si="113"/>
        <v>3.2513565891473029E-2</v>
      </c>
      <c r="W214" s="2824">
        <f t="shared" si="114"/>
        <v>3.8551656920078115E-2</v>
      </c>
      <c r="X214" s="3246" t="s">
        <v>3372</v>
      </c>
      <c r="Y214" s="3250">
        <v>4.4554000000000003E-2</v>
      </c>
      <c r="Z214" s="3250">
        <v>2.1000000000000001E-2</v>
      </c>
      <c r="AA214" s="3248">
        <v>6.5554000000000001E-2</v>
      </c>
      <c r="AB214" s="3223">
        <f t="shared" si="115"/>
        <v>6.5554000000000006</v>
      </c>
      <c r="AC214" s="3223">
        <f t="shared" si="124"/>
        <v>3.2513565891473029</v>
      </c>
      <c r="AD214" s="2804" t="s">
        <v>3696</v>
      </c>
      <c r="AE214" s="2804">
        <v>7.3499999999999998E-5</v>
      </c>
      <c r="AF214" s="3093">
        <v>1.05</v>
      </c>
      <c r="AG214" s="3093">
        <v>99.47</v>
      </c>
      <c r="AH214" s="3093">
        <v>14.381</v>
      </c>
      <c r="AI214" s="2805" t="str">
        <f t="shared" si="116"/>
        <v>N</v>
      </c>
      <c r="AJ214" s="2805" t="str">
        <f t="shared" si="117"/>
        <v>Y</v>
      </c>
      <c r="AK214" s="2805" t="str">
        <f t="shared" si="118"/>
        <v>N</v>
      </c>
      <c r="AL214" s="2805" t="str">
        <f t="shared" si="119"/>
        <v>N</v>
      </c>
      <c r="AM214" s="2805" t="str">
        <f t="shared" si="120"/>
        <v>N</v>
      </c>
      <c r="AN214" s="2805" t="str">
        <f t="shared" si="121"/>
        <v>N</v>
      </c>
      <c r="AO214" s="2805" t="str">
        <f t="shared" si="122"/>
        <v>Y</v>
      </c>
      <c r="AP214" s="2805" t="str">
        <f t="shared" si="123"/>
        <v>N</v>
      </c>
      <c r="AQ214" s="3249"/>
      <c r="AR214" s="3094" t="s">
        <v>3318</v>
      </c>
      <c r="AS214" s="32"/>
      <c r="AT214" s="34" t="s">
        <v>3705</v>
      </c>
      <c r="AU214" s="171"/>
      <c r="AV214" s="3161"/>
      <c r="AW214" s="220" t="str">
        <f t="shared" si="125"/>
        <v>Please complete all cells in row</v>
      </c>
      <c r="AX214" s="3161"/>
      <c r="AY214" s="3125"/>
      <c r="AZ214" s="3125"/>
      <c r="BA214" s="3125"/>
      <c r="BB214" s="3125"/>
      <c r="BC214" s="3125"/>
      <c r="BD214" s="3125"/>
      <c r="BE214" s="3125"/>
      <c r="BF214" s="221">
        <f t="shared" si="111"/>
        <v>0</v>
      </c>
      <c r="BG214" s="221">
        <f t="shared" si="96"/>
        <v>0</v>
      </c>
      <c r="BH214" s="221">
        <f t="shared" si="97"/>
        <v>0</v>
      </c>
      <c r="BI214" s="221">
        <f t="shared" si="98"/>
        <v>0</v>
      </c>
      <c r="BJ214" s="221">
        <f t="shared" si="99"/>
        <v>0</v>
      </c>
      <c r="BK214" s="221">
        <f t="shared" si="100"/>
        <v>0</v>
      </c>
      <c r="BL214" s="221">
        <f t="shared" si="101"/>
        <v>0</v>
      </c>
      <c r="BM214" s="207"/>
      <c r="BN214" s="207"/>
      <c r="BO214" s="207"/>
      <c r="BP214" s="207"/>
      <c r="BQ214" s="207"/>
      <c r="BR214" s="207"/>
      <c r="BS214" s="221">
        <f t="shared" si="102"/>
        <v>0</v>
      </c>
      <c r="BT214" s="207"/>
      <c r="BU214" s="207"/>
      <c r="BV214" s="221">
        <f t="shared" si="103"/>
        <v>1</v>
      </c>
      <c r="BW214" s="221">
        <f t="shared" si="104"/>
        <v>0</v>
      </c>
      <c r="BX214" s="221">
        <f t="shared" si="105"/>
        <v>0</v>
      </c>
      <c r="BY214" s="221">
        <f t="shared" si="106"/>
        <v>0</v>
      </c>
      <c r="BZ214" s="221">
        <f xml:space="preserve"> IF( ISNUMBER(#REF! ), 0, 1 )</f>
        <v>1</v>
      </c>
      <c r="CA214" s="221">
        <f t="shared" si="107"/>
        <v>1</v>
      </c>
      <c r="CB214" s="3161"/>
      <c r="CC214" s="3125"/>
      <c r="CD214" s="3125"/>
      <c r="CE214" s="3169"/>
      <c r="CF214" s="3169"/>
      <c r="CG214" s="3169"/>
    </row>
    <row r="215" spans="1:85" s="2268" customFormat="1" ht="15.75" customHeight="1">
      <c r="A215" s="3169"/>
      <c r="B215" s="2799" t="s">
        <v>3706</v>
      </c>
      <c r="C215" s="2800" t="s">
        <v>3251</v>
      </c>
      <c r="D215" s="2822" t="s">
        <v>3368</v>
      </c>
      <c r="E215" s="2823" t="s">
        <v>3278</v>
      </c>
      <c r="F215" s="2800">
        <v>38954</v>
      </c>
      <c r="G215" s="2800" t="s">
        <v>3704</v>
      </c>
      <c r="H215" s="2823" t="s">
        <v>3370</v>
      </c>
      <c r="I215" s="2823" t="s">
        <v>1262</v>
      </c>
      <c r="J215" s="2823" t="s">
        <v>3371</v>
      </c>
      <c r="K215" s="2800"/>
      <c r="L215" s="2800" t="s">
        <v>3257</v>
      </c>
      <c r="M215" s="3243">
        <v>-100</v>
      </c>
      <c r="N215" s="3244">
        <v>40226</v>
      </c>
      <c r="O215" s="2802"/>
      <c r="P215" s="3244">
        <v>58488</v>
      </c>
      <c r="Q215" s="3245">
        <v>34.906999999999996</v>
      </c>
      <c r="R215" s="3093">
        <v>-100</v>
      </c>
      <c r="S215" s="3093">
        <v>-100</v>
      </c>
      <c r="T215" s="3093">
        <v>-100</v>
      </c>
      <c r="U215" s="3217">
        <f t="shared" si="112"/>
        <v>-3490.7</v>
      </c>
      <c r="V215" s="2824">
        <f t="shared" si="113"/>
        <v>1.4844961240310095E-2</v>
      </c>
      <c r="W215" s="2824">
        <f t="shared" si="114"/>
        <v>2.0779727095516565E-2</v>
      </c>
      <c r="X215" s="3246" t="s">
        <v>3372</v>
      </c>
      <c r="Y215" s="3250">
        <v>4.4554000000000003E-2</v>
      </c>
      <c r="Z215" s="3250">
        <v>2.7660000000000002E-3</v>
      </c>
      <c r="AA215" s="3248">
        <v>4.7320000000000001E-2</v>
      </c>
      <c r="AB215" s="3223">
        <f t="shared" si="115"/>
        <v>-4.7320000000000002</v>
      </c>
      <c r="AC215" s="3223">
        <f t="shared" si="124"/>
        <v>-1.4844961240310095</v>
      </c>
      <c r="AD215" s="2804"/>
      <c r="AE215" s="2804"/>
      <c r="AF215" s="3093">
        <v>0</v>
      </c>
      <c r="AG215" s="3093">
        <v>-100</v>
      </c>
      <c r="AH215" s="3093">
        <v>0</v>
      </c>
      <c r="AI215" s="2805" t="str">
        <f t="shared" si="116"/>
        <v>N</v>
      </c>
      <c r="AJ215" s="2805" t="str">
        <f t="shared" si="117"/>
        <v>N</v>
      </c>
      <c r="AK215" s="2805" t="str">
        <f t="shared" si="118"/>
        <v>N</v>
      </c>
      <c r="AL215" s="2805" t="str">
        <f t="shared" si="119"/>
        <v>N</v>
      </c>
      <c r="AM215" s="2805" t="str">
        <f t="shared" si="120"/>
        <v>N</v>
      </c>
      <c r="AN215" s="2805" t="str">
        <f t="shared" si="121"/>
        <v>N</v>
      </c>
      <c r="AO215" s="2805" t="str">
        <f t="shared" si="122"/>
        <v>N</v>
      </c>
      <c r="AP215" s="2805" t="str">
        <f t="shared" si="123"/>
        <v>N</v>
      </c>
      <c r="AQ215" s="3249" t="s">
        <v>3373</v>
      </c>
      <c r="AR215" s="3094" t="s">
        <v>3386</v>
      </c>
      <c r="AS215" s="32"/>
      <c r="AT215" s="34" t="s">
        <v>3707</v>
      </c>
      <c r="AU215" s="171"/>
      <c r="AV215" s="3161"/>
      <c r="AW215" s="220" t="str">
        <f t="shared" si="125"/>
        <v>Please complete all cells in row</v>
      </c>
      <c r="AX215" s="3161"/>
      <c r="AY215" s="3125"/>
      <c r="AZ215" s="3125"/>
      <c r="BA215" s="3125"/>
      <c r="BB215" s="3125"/>
      <c r="BC215" s="3125"/>
      <c r="BD215" s="3125"/>
      <c r="BE215" s="3125"/>
      <c r="BF215" s="221">
        <f t="shared" si="111"/>
        <v>0</v>
      </c>
      <c r="BG215" s="221">
        <f t="shared" si="96"/>
        <v>1</v>
      </c>
      <c r="BH215" s="221">
        <f t="shared" si="97"/>
        <v>0</v>
      </c>
      <c r="BI215" s="221">
        <f t="shared" si="98"/>
        <v>0</v>
      </c>
      <c r="BJ215" s="221">
        <f t="shared" si="99"/>
        <v>0</v>
      </c>
      <c r="BK215" s="221">
        <f t="shared" si="100"/>
        <v>0</v>
      </c>
      <c r="BL215" s="221">
        <f t="shared" si="101"/>
        <v>0</v>
      </c>
      <c r="BM215" s="207"/>
      <c r="BN215" s="207"/>
      <c r="BO215" s="207"/>
      <c r="BP215" s="207"/>
      <c r="BQ215" s="207"/>
      <c r="BR215" s="207"/>
      <c r="BS215" s="221">
        <f t="shared" si="102"/>
        <v>0</v>
      </c>
      <c r="BT215" s="207"/>
      <c r="BU215" s="207"/>
      <c r="BV215" s="221">
        <f t="shared" si="103"/>
        <v>1</v>
      </c>
      <c r="BW215" s="221">
        <f t="shared" si="104"/>
        <v>1</v>
      </c>
      <c r="BX215" s="221">
        <f t="shared" si="105"/>
        <v>0</v>
      </c>
      <c r="BY215" s="221">
        <f t="shared" si="106"/>
        <v>0</v>
      </c>
      <c r="BZ215" s="221">
        <f xml:space="preserve"> IF( ISNUMBER(#REF! ), 0, 1 )</f>
        <v>1</v>
      </c>
      <c r="CA215" s="221">
        <f t="shared" si="107"/>
        <v>1</v>
      </c>
      <c r="CB215" s="3161"/>
      <c r="CC215" s="3125"/>
      <c r="CD215" s="3125"/>
      <c r="CE215" s="3169"/>
      <c r="CF215" s="3169"/>
      <c r="CG215" s="3169"/>
    </row>
    <row r="216" spans="1:85" s="2268" customFormat="1" ht="15.75" customHeight="1">
      <c r="A216" s="3169"/>
      <c r="B216" s="2799" t="s">
        <v>3708</v>
      </c>
      <c r="C216" s="2800" t="s">
        <v>3251</v>
      </c>
      <c r="D216" s="2822" t="s">
        <v>3377</v>
      </c>
      <c r="E216" s="2823" t="s">
        <v>3278</v>
      </c>
      <c r="F216" s="2800">
        <v>38954</v>
      </c>
      <c r="G216" s="2800" t="s">
        <v>3704</v>
      </c>
      <c r="H216" s="2823" t="s">
        <v>3370</v>
      </c>
      <c r="I216" s="2823" t="s">
        <v>1262</v>
      </c>
      <c r="J216" s="2823" t="s">
        <v>3371</v>
      </c>
      <c r="K216" s="2800"/>
      <c r="L216" s="2800" t="s">
        <v>3257</v>
      </c>
      <c r="M216" s="3243">
        <v>100</v>
      </c>
      <c r="N216" s="3244">
        <v>40226</v>
      </c>
      <c r="O216" s="2802"/>
      <c r="P216" s="3244">
        <v>58488</v>
      </c>
      <c r="Q216" s="3245">
        <v>34.906999999999996</v>
      </c>
      <c r="R216" s="3093">
        <v>100</v>
      </c>
      <c r="S216" s="3093">
        <v>99.816999999999993</v>
      </c>
      <c r="T216" s="3093">
        <v>179.679</v>
      </c>
      <c r="U216" s="3217">
        <f t="shared" si="112"/>
        <v>3484.3120189999995</v>
      </c>
      <c r="V216" s="2824">
        <f t="shared" si="113"/>
        <v>-9.7499999999994813E-4</v>
      </c>
      <c r="W216" s="2824">
        <f t="shared" si="114"/>
        <v>4.8672514619882978E-3</v>
      </c>
      <c r="X216" s="3246"/>
      <c r="Y216" s="3250"/>
      <c r="Z216" s="3250"/>
      <c r="AA216" s="3248">
        <v>3.0993800000000071E-2</v>
      </c>
      <c r="AB216" s="3223">
        <f t="shared" si="115"/>
        <v>5.5689349902000131</v>
      </c>
      <c r="AC216" s="3223">
        <f t="shared" si="124"/>
        <v>-0.17518702499999067</v>
      </c>
      <c r="AD216" s="2804"/>
      <c r="AE216" s="2804"/>
      <c r="AF216" s="3093">
        <v>0</v>
      </c>
      <c r="AG216" s="3093">
        <v>99.816999999999993</v>
      </c>
      <c r="AH216" s="3093">
        <v>48.033999999999999</v>
      </c>
      <c r="AI216" s="2805" t="str">
        <f t="shared" si="116"/>
        <v>N</v>
      </c>
      <c r="AJ216" s="2805" t="str">
        <f t="shared" si="117"/>
        <v>N</v>
      </c>
      <c r="AK216" s="2805" t="str">
        <f t="shared" si="118"/>
        <v>N</v>
      </c>
      <c r="AL216" s="2805" t="str">
        <f t="shared" si="119"/>
        <v>N</v>
      </c>
      <c r="AM216" s="2805" t="str">
        <f t="shared" si="120"/>
        <v>N</v>
      </c>
      <c r="AN216" s="2805" t="str">
        <f t="shared" si="121"/>
        <v>N</v>
      </c>
      <c r="AO216" s="2805" t="str">
        <f t="shared" si="122"/>
        <v>N</v>
      </c>
      <c r="AP216" s="2805" t="str">
        <f t="shared" si="123"/>
        <v>N</v>
      </c>
      <c r="AQ216" s="3249" t="s">
        <v>3373</v>
      </c>
      <c r="AR216" s="3094" t="s">
        <v>3709</v>
      </c>
      <c r="AS216" s="32"/>
      <c r="AT216" s="34" t="s">
        <v>3710</v>
      </c>
      <c r="AU216" s="171"/>
      <c r="AV216" s="3161"/>
      <c r="AW216" s="220" t="str">
        <f t="shared" si="125"/>
        <v>Please complete all cells in row</v>
      </c>
      <c r="AX216" s="3161"/>
      <c r="AY216" s="3125"/>
      <c r="AZ216" s="3125"/>
      <c r="BA216" s="3125"/>
      <c r="BB216" s="3125"/>
      <c r="BC216" s="3125"/>
      <c r="BD216" s="3125"/>
      <c r="BE216" s="3125"/>
      <c r="BF216" s="221">
        <f t="shared" si="111"/>
        <v>0</v>
      </c>
      <c r="BG216" s="221">
        <f t="shared" si="96"/>
        <v>1</v>
      </c>
      <c r="BH216" s="221">
        <f t="shared" si="97"/>
        <v>0</v>
      </c>
      <c r="BI216" s="221">
        <f t="shared" si="98"/>
        <v>0</v>
      </c>
      <c r="BJ216" s="221">
        <f t="shared" si="99"/>
        <v>0</v>
      </c>
      <c r="BK216" s="221">
        <f t="shared" si="100"/>
        <v>0</v>
      </c>
      <c r="BL216" s="221">
        <f t="shared" si="101"/>
        <v>0</v>
      </c>
      <c r="BM216" s="207"/>
      <c r="BN216" s="207"/>
      <c r="BO216" s="207"/>
      <c r="BP216" s="207"/>
      <c r="BQ216" s="207"/>
      <c r="BR216" s="207"/>
      <c r="BS216" s="221">
        <f t="shared" si="102"/>
        <v>0</v>
      </c>
      <c r="BT216" s="207"/>
      <c r="BU216" s="207"/>
      <c r="BV216" s="221">
        <f t="shared" si="103"/>
        <v>1</v>
      </c>
      <c r="BW216" s="221">
        <f t="shared" si="104"/>
        <v>1</v>
      </c>
      <c r="BX216" s="221">
        <f t="shared" si="105"/>
        <v>0</v>
      </c>
      <c r="BY216" s="221">
        <f t="shared" si="106"/>
        <v>0</v>
      </c>
      <c r="BZ216" s="221">
        <f xml:space="preserve"> IF( ISNUMBER(#REF! ), 0, 1 )</f>
        <v>1</v>
      </c>
      <c r="CA216" s="221">
        <f t="shared" si="107"/>
        <v>1</v>
      </c>
      <c r="CB216" s="3161"/>
      <c r="CC216" s="3125"/>
      <c r="CD216" s="3125"/>
      <c r="CE216" s="3169"/>
      <c r="CF216" s="3169"/>
      <c r="CG216" s="3169"/>
    </row>
    <row r="217" spans="1:85" s="2268" customFormat="1" ht="15.75" customHeight="1">
      <c r="A217" s="3169"/>
      <c r="B217" s="2799" t="s">
        <v>3711</v>
      </c>
      <c r="C217" s="2800" t="s">
        <v>3408</v>
      </c>
      <c r="D217" s="2822" t="s">
        <v>3396</v>
      </c>
      <c r="E217" s="2823" t="s">
        <v>3253</v>
      </c>
      <c r="F217" s="2800" t="s">
        <v>3712</v>
      </c>
      <c r="G217" s="2800" t="s">
        <v>3712</v>
      </c>
      <c r="H217" s="2823" t="s">
        <v>3370</v>
      </c>
      <c r="I217" s="2823" t="s">
        <v>3370</v>
      </c>
      <c r="J217" s="2823" t="s">
        <v>3255</v>
      </c>
      <c r="K217" s="2800"/>
      <c r="L217" s="2800" t="s">
        <v>3257</v>
      </c>
      <c r="M217" s="3243">
        <v>50</v>
      </c>
      <c r="N217" s="3244">
        <v>44832</v>
      </c>
      <c r="O217" s="2802">
        <v>100</v>
      </c>
      <c r="P217" s="3244">
        <v>45875</v>
      </c>
      <c r="Q217" s="3245">
        <v>0.35099999999999998</v>
      </c>
      <c r="R217" s="3093">
        <v>50</v>
      </c>
      <c r="S217" s="3093">
        <v>50</v>
      </c>
      <c r="T217" s="3093">
        <v>50</v>
      </c>
      <c r="U217" s="3217">
        <f t="shared" si="112"/>
        <v>17.549999999999997</v>
      </c>
      <c r="V217" s="2824">
        <f t="shared" si="113"/>
        <v>2.4277131782945549E-2</v>
      </c>
      <c r="W217" s="2824">
        <f t="shared" si="114"/>
        <v>3.0267056530214331E-2</v>
      </c>
      <c r="X217" s="3246" t="s">
        <v>3372</v>
      </c>
      <c r="Y217" s="3250">
        <v>4.4554000000000003E-2</v>
      </c>
      <c r="Z217" s="3250">
        <v>1.2500000000000001E-2</v>
      </c>
      <c r="AA217" s="3248">
        <v>5.7054000000000007E-2</v>
      </c>
      <c r="AB217" s="3223">
        <f t="shared" si="115"/>
        <v>2.8527000000000005</v>
      </c>
      <c r="AC217" s="3223">
        <f t="shared" si="124"/>
        <v>2.8527000000000005</v>
      </c>
      <c r="AD217" s="2804" t="s">
        <v>3696</v>
      </c>
      <c r="AE217" s="2804">
        <v>4.3749999999999995E-3</v>
      </c>
      <c r="AF217" s="3093">
        <v>0.157</v>
      </c>
      <c r="AG217" s="3093">
        <v>49.982999999999997</v>
      </c>
      <c r="AH217" s="3093">
        <v>7.1909999999999998</v>
      </c>
      <c r="AI217" s="2805" t="str">
        <f t="shared" si="116"/>
        <v>N</v>
      </c>
      <c r="AJ217" s="2805" t="str">
        <f t="shared" si="117"/>
        <v>Y</v>
      </c>
      <c r="AK217" s="2805" t="str">
        <f t="shared" si="118"/>
        <v>N</v>
      </c>
      <c r="AL217" s="2805" t="str">
        <f t="shared" si="119"/>
        <v>N</v>
      </c>
      <c r="AM217" s="2805" t="str">
        <f t="shared" si="120"/>
        <v>N</v>
      </c>
      <c r="AN217" s="2805" t="str">
        <f t="shared" si="121"/>
        <v>Y</v>
      </c>
      <c r="AO217" s="2805" t="str">
        <f t="shared" si="122"/>
        <v>N</v>
      </c>
      <c r="AP217" s="2805" t="str">
        <f t="shared" si="123"/>
        <v>N</v>
      </c>
      <c r="AQ217" s="3249"/>
      <c r="AR217" s="3094" t="s">
        <v>3318</v>
      </c>
      <c r="AS217" s="32"/>
      <c r="AT217" s="34" t="s">
        <v>3713</v>
      </c>
      <c r="AU217" s="171"/>
      <c r="AV217" s="3161"/>
      <c r="AW217" s="220" t="str">
        <f t="shared" si="125"/>
        <v>Please complete all cells in row</v>
      </c>
      <c r="AX217" s="3161"/>
      <c r="AY217" s="3125"/>
      <c r="AZ217" s="3125"/>
      <c r="BA217" s="3125"/>
      <c r="BB217" s="3125"/>
      <c r="BC217" s="3125"/>
      <c r="BD217" s="3125"/>
      <c r="BE217" s="3125"/>
      <c r="BF217" s="221">
        <f t="shared" si="111"/>
        <v>0</v>
      </c>
      <c r="BG217" s="221">
        <f t="shared" si="96"/>
        <v>0</v>
      </c>
      <c r="BH217" s="221">
        <f t="shared" si="97"/>
        <v>0</v>
      </c>
      <c r="BI217" s="221">
        <f t="shared" si="98"/>
        <v>0</v>
      </c>
      <c r="BJ217" s="221">
        <f t="shared" si="99"/>
        <v>0</v>
      </c>
      <c r="BK217" s="221">
        <f t="shared" si="100"/>
        <v>0</v>
      </c>
      <c r="BL217" s="221">
        <f t="shared" si="101"/>
        <v>0</v>
      </c>
      <c r="BM217" s="207"/>
      <c r="BN217" s="207"/>
      <c r="BO217" s="207"/>
      <c r="BP217" s="207"/>
      <c r="BQ217" s="207"/>
      <c r="BR217" s="207"/>
      <c r="BS217" s="221">
        <f t="shared" si="102"/>
        <v>0</v>
      </c>
      <c r="BT217" s="207"/>
      <c r="BU217" s="207"/>
      <c r="BV217" s="221">
        <f t="shared" si="103"/>
        <v>1</v>
      </c>
      <c r="BW217" s="221">
        <f t="shared" si="104"/>
        <v>0</v>
      </c>
      <c r="BX217" s="221">
        <f t="shared" si="105"/>
        <v>0</v>
      </c>
      <c r="BY217" s="221">
        <f t="shared" si="106"/>
        <v>0</v>
      </c>
      <c r="BZ217" s="221">
        <f xml:space="preserve"> IF( ISNUMBER(#REF! ), 0, 1 )</f>
        <v>1</v>
      </c>
      <c r="CA217" s="221">
        <f t="shared" si="107"/>
        <v>1</v>
      </c>
      <c r="CB217" s="3161"/>
      <c r="CC217" s="3125"/>
      <c r="CD217" s="3125"/>
      <c r="CE217" s="3169"/>
      <c r="CF217" s="3169"/>
      <c r="CG217" s="3169"/>
    </row>
    <row r="218" spans="1:85" s="2268" customFormat="1" ht="15.75" customHeight="1">
      <c r="A218" s="3169"/>
      <c r="B218" s="2799" t="s">
        <v>3714</v>
      </c>
      <c r="C218" s="2800" t="s">
        <v>3408</v>
      </c>
      <c r="D218" s="2822" t="s">
        <v>3396</v>
      </c>
      <c r="E218" s="2823" t="s">
        <v>3253</v>
      </c>
      <c r="F218" s="2800" t="s">
        <v>3715</v>
      </c>
      <c r="G218" s="2800" t="s">
        <v>3715</v>
      </c>
      <c r="H218" s="2823" t="s">
        <v>3370</v>
      </c>
      <c r="I218" s="2823" t="s">
        <v>3370</v>
      </c>
      <c r="J218" s="2823" t="s">
        <v>3255</v>
      </c>
      <c r="K218" s="2800"/>
      <c r="L218" s="2800" t="s">
        <v>3257</v>
      </c>
      <c r="M218" s="3243">
        <v>86.94</v>
      </c>
      <c r="N218" s="3244">
        <v>44833</v>
      </c>
      <c r="O218" s="2802">
        <v>100</v>
      </c>
      <c r="P218" s="3244">
        <v>47238</v>
      </c>
      <c r="Q218" s="3245">
        <v>4.085</v>
      </c>
      <c r="R218" s="3093">
        <v>86.94</v>
      </c>
      <c r="S218" s="3093">
        <v>86.94</v>
      </c>
      <c r="T218" s="3093">
        <v>86.94</v>
      </c>
      <c r="U218" s="3217">
        <f t="shared" si="112"/>
        <v>355.1499</v>
      </c>
      <c r="V218" s="2824">
        <f t="shared" si="113"/>
        <v>3.2998062015503926E-2</v>
      </c>
      <c r="W218" s="2824">
        <f t="shared" si="114"/>
        <v>3.9038986354775762E-2</v>
      </c>
      <c r="X218" s="3246" t="s">
        <v>3372</v>
      </c>
      <c r="Y218" s="3250">
        <v>4.4554000000000003E-2</v>
      </c>
      <c r="Z218" s="3250">
        <v>2.1499999999999998E-2</v>
      </c>
      <c r="AA218" s="3248">
        <v>6.6054000000000002E-2</v>
      </c>
      <c r="AB218" s="3223">
        <f t="shared" si="115"/>
        <v>5.7427347600000003</v>
      </c>
      <c r="AC218" s="3223">
        <f t="shared" si="124"/>
        <v>5.7427347600000003</v>
      </c>
      <c r="AD218" s="2804" t="s">
        <v>3696</v>
      </c>
      <c r="AE218" s="2804">
        <v>7.5249999999999987E-3</v>
      </c>
      <c r="AF218" s="3093">
        <v>0.94358880000000001</v>
      </c>
      <c r="AG218" s="3093">
        <v>86.383583999999999</v>
      </c>
      <c r="AH218" s="3093">
        <v>12.503</v>
      </c>
      <c r="AI218" s="2805" t="str">
        <f t="shared" si="116"/>
        <v>N</v>
      </c>
      <c r="AJ218" s="2805" t="str">
        <f t="shared" si="117"/>
        <v>Y</v>
      </c>
      <c r="AK218" s="2805" t="str">
        <f t="shared" si="118"/>
        <v>N</v>
      </c>
      <c r="AL218" s="2805" t="str">
        <f t="shared" si="119"/>
        <v>N</v>
      </c>
      <c r="AM218" s="2805" t="str">
        <f t="shared" si="120"/>
        <v>N</v>
      </c>
      <c r="AN218" s="2805" t="str">
        <f t="shared" si="121"/>
        <v>Y</v>
      </c>
      <c r="AO218" s="2805" t="str">
        <f t="shared" si="122"/>
        <v>N</v>
      </c>
      <c r="AP218" s="2805" t="str">
        <f t="shared" si="123"/>
        <v>N</v>
      </c>
      <c r="AQ218" s="3249"/>
      <c r="AR218" s="3094" t="s">
        <v>3318</v>
      </c>
      <c r="AS218" s="32"/>
      <c r="AT218" s="34" t="s">
        <v>3716</v>
      </c>
      <c r="AU218" s="171"/>
      <c r="AV218" s="3161"/>
      <c r="AW218" s="220" t="str">
        <f t="shared" si="125"/>
        <v>Please complete all cells in row</v>
      </c>
      <c r="AX218" s="3161"/>
      <c r="AY218" s="3125"/>
      <c r="AZ218" s="3125"/>
      <c r="BA218" s="3125"/>
      <c r="BB218" s="3125"/>
      <c r="BC218" s="3125"/>
      <c r="BD218" s="3125"/>
      <c r="BE218" s="3125"/>
      <c r="BF218" s="221">
        <f t="shared" si="111"/>
        <v>0</v>
      </c>
      <c r="BG218" s="221">
        <f t="shared" si="96"/>
        <v>0</v>
      </c>
      <c r="BH218" s="221">
        <f t="shared" si="97"/>
        <v>0</v>
      </c>
      <c r="BI218" s="221">
        <f t="shared" si="98"/>
        <v>0</v>
      </c>
      <c r="BJ218" s="221">
        <f t="shared" si="99"/>
        <v>0</v>
      </c>
      <c r="BK218" s="221">
        <f t="shared" si="100"/>
        <v>0</v>
      </c>
      <c r="BL218" s="221">
        <f t="shared" si="101"/>
        <v>0</v>
      </c>
      <c r="BM218" s="207"/>
      <c r="BN218" s="207"/>
      <c r="BO218" s="207"/>
      <c r="BP218" s="207"/>
      <c r="BQ218" s="207"/>
      <c r="BR218" s="207"/>
      <c r="BS218" s="221">
        <f t="shared" si="102"/>
        <v>0</v>
      </c>
      <c r="BT218" s="207"/>
      <c r="BU218" s="207"/>
      <c r="BV218" s="221">
        <f t="shared" si="103"/>
        <v>1</v>
      </c>
      <c r="BW218" s="221">
        <f t="shared" si="104"/>
        <v>0</v>
      </c>
      <c r="BX218" s="221">
        <f t="shared" si="105"/>
        <v>0</v>
      </c>
      <c r="BY218" s="221">
        <f t="shared" si="106"/>
        <v>0</v>
      </c>
      <c r="BZ218" s="221">
        <f xml:space="preserve"> IF( ISNUMBER(#REF! ), 0, 1 )</f>
        <v>1</v>
      </c>
      <c r="CA218" s="221">
        <f t="shared" si="107"/>
        <v>1</v>
      </c>
      <c r="CB218" s="3161"/>
      <c r="CC218" s="3125"/>
      <c r="CD218" s="3125"/>
      <c r="CE218" s="3169"/>
      <c r="CF218" s="3169"/>
      <c r="CG218" s="3169"/>
    </row>
    <row r="219" spans="1:85" s="2268" customFormat="1" ht="15.75" customHeight="1">
      <c r="A219" s="3169"/>
      <c r="B219" s="2799" t="s">
        <v>3717</v>
      </c>
      <c r="C219" s="2800" t="s">
        <v>3408</v>
      </c>
      <c r="D219" s="2822" t="s">
        <v>3396</v>
      </c>
      <c r="E219" s="2823" t="s">
        <v>3253</v>
      </c>
      <c r="F219" s="2800" t="s">
        <v>3715</v>
      </c>
      <c r="G219" s="2800" t="s">
        <v>3715</v>
      </c>
      <c r="H219" s="2823" t="s">
        <v>3370</v>
      </c>
      <c r="I219" s="2823" t="s">
        <v>1262</v>
      </c>
      <c r="J219" s="2823" t="s">
        <v>3255</v>
      </c>
      <c r="K219" s="2800"/>
      <c r="L219" s="2800" t="s">
        <v>3257</v>
      </c>
      <c r="M219" s="3243">
        <v>63.06</v>
      </c>
      <c r="N219" s="3244">
        <v>44833</v>
      </c>
      <c r="O219" s="2802">
        <v>100</v>
      </c>
      <c r="P219" s="3244">
        <v>47238</v>
      </c>
      <c r="Q219" s="3245">
        <v>4.085</v>
      </c>
      <c r="R219" s="3093">
        <v>63.06</v>
      </c>
      <c r="S219" s="3093">
        <v>63.06</v>
      </c>
      <c r="T219" s="3093">
        <v>63.06</v>
      </c>
      <c r="U219" s="3217">
        <f t="shared" si="112"/>
        <v>257.6001</v>
      </c>
      <c r="V219" s="2824">
        <f t="shared" si="113"/>
        <v>3.2998062015503926E-2</v>
      </c>
      <c r="W219" s="2824">
        <f t="shared" si="114"/>
        <v>3.9038986354775762E-2</v>
      </c>
      <c r="X219" s="3246" t="s">
        <v>3372</v>
      </c>
      <c r="Y219" s="3250">
        <v>4.4554000000000003E-2</v>
      </c>
      <c r="Z219" s="3250">
        <v>2.1499999999999998E-2</v>
      </c>
      <c r="AA219" s="3248">
        <v>6.6054000000000002E-2</v>
      </c>
      <c r="AB219" s="3223">
        <f t="shared" si="115"/>
        <v>4.1653652399999999</v>
      </c>
      <c r="AC219" s="3223">
        <f t="shared" si="124"/>
        <v>2.0808577906976775</v>
      </c>
      <c r="AD219" s="2804" t="s">
        <v>3696</v>
      </c>
      <c r="AE219" s="2804">
        <v>7.5249999999999987E-3</v>
      </c>
      <c r="AF219" s="3093">
        <v>0.68441119999999989</v>
      </c>
      <c r="AG219" s="3093">
        <v>62.656416</v>
      </c>
      <c r="AH219" s="3093">
        <v>9.0690000000000008</v>
      </c>
      <c r="AI219" s="2805" t="str">
        <f t="shared" si="116"/>
        <v>N</v>
      </c>
      <c r="AJ219" s="2805" t="str">
        <f t="shared" si="117"/>
        <v>Y</v>
      </c>
      <c r="AK219" s="2805" t="str">
        <f t="shared" si="118"/>
        <v>N</v>
      </c>
      <c r="AL219" s="2805" t="str">
        <f t="shared" si="119"/>
        <v>N</v>
      </c>
      <c r="AM219" s="2805" t="str">
        <f t="shared" si="120"/>
        <v>N</v>
      </c>
      <c r="AN219" s="2805" t="str">
        <f t="shared" si="121"/>
        <v>N</v>
      </c>
      <c r="AO219" s="2805" t="str">
        <f t="shared" si="122"/>
        <v>Y</v>
      </c>
      <c r="AP219" s="2805" t="str">
        <f t="shared" si="123"/>
        <v>N</v>
      </c>
      <c r="AQ219" s="3249"/>
      <c r="AR219" s="3094" t="s">
        <v>3318</v>
      </c>
      <c r="AS219" s="32"/>
      <c r="AT219" s="34" t="s">
        <v>3718</v>
      </c>
      <c r="AU219" s="171"/>
      <c r="AV219" s="3161"/>
      <c r="AW219" s="220" t="str">
        <f t="shared" si="125"/>
        <v>Please complete all cells in row</v>
      </c>
      <c r="AX219" s="3161"/>
      <c r="AY219" s="3125"/>
      <c r="AZ219" s="3125"/>
      <c r="BA219" s="3125"/>
      <c r="BB219" s="3125"/>
      <c r="BC219" s="3125"/>
      <c r="BD219" s="3125"/>
      <c r="BE219" s="3125"/>
      <c r="BF219" s="221">
        <f t="shared" si="111"/>
        <v>0</v>
      </c>
      <c r="BG219" s="221">
        <f t="shared" si="96"/>
        <v>0</v>
      </c>
      <c r="BH219" s="221">
        <f t="shared" si="97"/>
        <v>0</v>
      </c>
      <c r="BI219" s="221">
        <f t="shared" si="98"/>
        <v>0</v>
      </c>
      <c r="BJ219" s="221">
        <f t="shared" si="99"/>
        <v>0</v>
      </c>
      <c r="BK219" s="221">
        <f t="shared" si="100"/>
        <v>0</v>
      </c>
      <c r="BL219" s="221">
        <f t="shared" si="101"/>
        <v>0</v>
      </c>
      <c r="BM219" s="207"/>
      <c r="BN219" s="207"/>
      <c r="BO219" s="207"/>
      <c r="BP219" s="207"/>
      <c r="BQ219" s="207"/>
      <c r="BR219" s="207"/>
      <c r="BS219" s="221">
        <f t="shared" si="102"/>
        <v>0</v>
      </c>
      <c r="BT219" s="207"/>
      <c r="BU219" s="207"/>
      <c r="BV219" s="221">
        <f t="shared" si="103"/>
        <v>1</v>
      </c>
      <c r="BW219" s="221">
        <f t="shared" si="104"/>
        <v>0</v>
      </c>
      <c r="BX219" s="221">
        <f t="shared" si="105"/>
        <v>0</v>
      </c>
      <c r="BY219" s="221">
        <f t="shared" si="106"/>
        <v>0</v>
      </c>
      <c r="BZ219" s="221">
        <f xml:space="preserve"> IF( ISNUMBER(#REF! ), 0, 1 )</f>
        <v>1</v>
      </c>
      <c r="CA219" s="221">
        <f t="shared" si="107"/>
        <v>1</v>
      </c>
      <c r="CB219" s="3161"/>
      <c r="CC219" s="3125"/>
      <c r="CD219" s="3125"/>
      <c r="CE219" s="3169"/>
      <c r="CF219" s="3169"/>
      <c r="CG219" s="3169"/>
    </row>
    <row r="220" spans="1:85" s="2268" customFormat="1" ht="15.75" customHeight="1">
      <c r="A220" s="3169"/>
      <c r="B220" s="2799" t="s">
        <v>3719</v>
      </c>
      <c r="C220" s="2800" t="s">
        <v>3408</v>
      </c>
      <c r="D220" s="2822" t="s">
        <v>3377</v>
      </c>
      <c r="E220" s="2823" t="s">
        <v>3253</v>
      </c>
      <c r="F220" s="2800">
        <v>29376</v>
      </c>
      <c r="G220" s="2800" t="s">
        <v>3397</v>
      </c>
      <c r="H220" s="2823" t="s">
        <v>3370</v>
      </c>
      <c r="I220" s="2823" t="s">
        <v>3283</v>
      </c>
      <c r="J220" s="2823" t="s">
        <v>3371</v>
      </c>
      <c r="K220" s="2800"/>
      <c r="L220" s="2800" t="s">
        <v>3257</v>
      </c>
      <c r="M220" s="3243">
        <v>6.4459999999999997</v>
      </c>
      <c r="N220" s="3244">
        <v>42810</v>
      </c>
      <c r="O220" s="2802"/>
      <c r="P220" s="3244">
        <v>47558</v>
      </c>
      <c r="Q220" s="3245">
        <v>4.9619999999999997</v>
      </c>
      <c r="R220" s="3093">
        <v>6.4459999999999997</v>
      </c>
      <c r="S220" s="3093">
        <v>6.4459999999999997</v>
      </c>
      <c r="T220" s="3093">
        <v>6.4459999999999997</v>
      </c>
      <c r="U220" s="3217">
        <f t="shared" si="112"/>
        <v>31.985051999999996</v>
      </c>
      <c r="V220" s="2824">
        <f t="shared" si="113"/>
        <v>-1.0707364341085324E-2</v>
      </c>
      <c r="W220" s="2824">
        <f t="shared" si="114"/>
        <v>-4.9220272904483275E-3</v>
      </c>
      <c r="X220" s="3246"/>
      <c r="Y220" s="3250"/>
      <c r="Z220" s="3250"/>
      <c r="AA220" s="3248">
        <v>2.095E-2</v>
      </c>
      <c r="AB220" s="3223">
        <f t="shared" si="115"/>
        <v>0.13504369999999999</v>
      </c>
      <c r="AC220" s="3223">
        <f t="shared" si="124"/>
        <v>0.13504369999999999</v>
      </c>
      <c r="AD220" s="2804"/>
      <c r="AE220" s="2804"/>
      <c r="AF220" s="3093">
        <v>0</v>
      </c>
      <c r="AG220" s="3093">
        <v>6.4459999999999997</v>
      </c>
      <c r="AH220" s="3093">
        <v>-0.53</v>
      </c>
      <c r="AI220" s="2805" t="str">
        <f t="shared" si="116"/>
        <v>N</v>
      </c>
      <c r="AJ220" s="2805" t="str">
        <f t="shared" si="117"/>
        <v>N</v>
      </c>
      <c r="AK220" s="2805" t="str">
        <f t="shared" si="118"/>
        <v>N</v>
      </c>
      <c r="AL220" s="2805" t="str">
        <f t="shared" si="119"/>
        <v>N</v>
      </c>
      <c r="AM220" s="2805" t="str">
        <f t="shared" si="120"/>
        <v>N</v>
      </c>
      <c r="AN220" s="2805" t="str">
        <f t="shared" si="121"/>
        <v>N</v>
      </c>
      <c r="AO220" s="2805" t="str">
        <f t="shared" si="122"/>
        <v>N</v>
      </c>
      <c r="AP220" s="2805" t="str">
        <f t="shared" si="123"/>
        <v>N</v>
      </c>
      <c r="AQ220" s="3249" t="s">
        <v>3373</v>
      </c>
      <c r="AR220" s="3094"/>
      <c r="AS220" s="32"/>
      <c r="AT220" s="34" t="s">
        <v>3720</v>
      </c>
      <c r="AU220" s="171"/>
      <c r="AV220" s="3161"/>
      <c r="AW220" s="220" t="str">
        <f t="shared" si="125"/>
        <v>Please complete all cells in row</v>
      </c>
      <c r="AX220" s="3161"/>
      <c r="AY220" s="3125"/>
      <c r="AZ220" s="3125"/>
      <c r="BA220" s="3125"/>
      <c r="BB220" s="3125"/>
      <c r="BC220" s="3125"/>
      <c r="BD220" s="3125"/>
      <c r="BE220" s="3125"/>
      <c r="BF220" s="221">
        <f t="shared" si="111"/>
        <v>0</v>
      </c>
      <c r="BG220" s="221">
        <f t="shared" si="96"/>
        <v>1</v>
      </c>
      <c r="BH220" s="221">
        <f t="shared" si="97"/>
        <v>0</v>
      </c>
      <c r="BI220" s="221">
        <f t="shared" si="98"/>
        <v>0</v>
      </c>
      <c r="BJ220" s="221">
        <f t="shared" si="99"/>
        <v>0</v>
      </c>
      <c r="BK220" s="221">
        <f t="shared" si="100"/>
        <v>0</v>
      </c>
      <c r="BL220" s="221">
        <f t="shared" si="101"/>
        <v>0</v>
      </c>
      <c r="BM220" s="207"/>
      <c r="BN220" s="207"/>
      <c r="BO220" s="207"/>
      <c r="BP220" s="207"/>
      <c r="BQ220" s="207"/>
      <c r="BR220" s="207"/>
      <c r="BS220" s="221">
        <f t="shared" si="102"/>
        <v>0</v>
      </c>
      <c r="BT220" s="207"/>
      <c r="BU220" s="207"/>
      <c r="BV220" s="221">
        <f t="shared" si="103"/>
        <v>1</v>
      </c>
      <c r="BW220" s="221">
        <f t="shared" si="104"/>
        <v>1</v>
      </c>
      <c r="BX220" s="221">
        <f t="shared" si="105"/>
        <v>0</v>
      </c>
      <c r="BY220" s="221">
        <f t="shared" si="106"/>
        <v>0</v>
      </c>
      <c r="BZ220" s="221">
        <f xml:space="preserve"> IF( ISNUMBER(#REF! ), 0, 1 )</f>
        <v>1</v>
      </c>
      <c r="CA220" s="221">
        <f t="shared" si="107"/>
        <v>1</v>
      </c>
      <c r="CB220" s="3161"/>
      <c r="CC220" s="3125"/>
      <c r="CD220" s="3125"/>
      <c r="CE220" s="3169"/>
      <c r="CF220" s="3169"/>
      <c r="CG220" s="3169"/>
    </row>
    <row r="221" spans="1:85" s="2268" customFormat="1" ht="15.75" customHeight="1">
      <c r="A221" s="3169"/>
      <c r="B221" s="2799" t="s">
        <v>3721</v>
      </c>
      <c r="C221" s="2800" t="s">
        <v>3408</v>
      </c>
      <c r="D221" s="2822" t="s">
        <v>3368</v>
      </c>
      <c r="E221" s="2823" t="s">
        <v>3253</v>
      </c>
      <c r="F221" s="2800">
        <v>29376</v>
      </c>
      <c r="G221" s="2800" t="s">
        <v>3397</v>
      </c>
      <c r="H221" s="2823" t="s">
        <v>3370</v>
      </c>
      <c r="I221" s="2823" t="s">
        <v>3283</v>
      </c>
      <c r="J221" s="2823" t="s">
        <v>3371</v>
      </c>
      <c r="K221" s="2800"/>
      <c r="L221" s="2800" t="s">
        <v>3257</v>
      </c>
      <c r="M221" s="3243">
        <v>-6.4459999999999997</v>
      </c>
      <c r="N221" s="3244">
        <v>42810</v>
      </c>
      <c r="O221" s="2802"/>
      <c r="P221" s="3244">
        <v>47558</v>
      </c>
      <c r="Q221" s="3245">
        <v>4.9619999999999997</v>
      </c>
      <c r="R221" s="3093">
        <v>-6.4459999999999997</v>
      </c>
      <c r="S221" s="3093">
        <v>-6.4459999999999997</v>
      </c>
      <c r="T221" s="3093">
        <v>-6.4459999999999997</v>
      </c>
      <c r="U221" s="3217">
        <f t="shared" si="112"/>
        <v>-31.985051999999996</v>
      </c>
      <c r="V221" s="2824">
        <f t="shared" si="113"/>
        <v>1.485174418604629E-2</v>
      </c>
      <c r="W221" s="2824">
        <f t="shared" si="114"/>
        <v>2.0786549707602298E-2</v>
      </c>
      <c r="X221" s="3246" t="s">
        <v>3372</v>
      </c>
      <c r="Y221" s="3250">
        <v>4.4554000000000003E-2</v>
      </c>
      <c r="Z221" s="3250">
        <v>2.7729999999999999E-3</v>
      </c>
      <c r="AA221" s="3248">
        <v>4.7327000000000001E-2</v>
      </c>
      <c r="AB221" s="3223">
        <f t="shared" si="115"/>
        <v>-0.30506984199999998</v>
      </c>
      <c r="AC221" s="3223">
        <f t="shared" si="124"/>
        <v>-0.30506984199999998</v>
      </c>
      <c r="AD221" s="2804"/>
      <c r="AE221" s="2804"/>
      <c r="AF221" s="3093">
        <v>0</v>
      </c>
      <c r="AG221" s="3093">
        <v>-6.4459999999999997</v>
      </c>
      <c r="AH221" s="3093">
        <v>0</v>
      </c>
      <c r="AI221" s="2805" t="str">
        <f t="shared" si="116"/>
        <v>N</v>
      </c>
      <c r="AJ221" s="2805" t="str">
        <f t="shared" si="117"/>
        <v>N</v>
      </c>
      <c r="AK221" s="2805" t="str">
        <f t="shared" si="118"/>
        <v>N</v>
      </c>
      <c r="AL221" s="2805" t="str">
        <f t="shared" si="119"/>
        <v>N</v>
      </c>
      <c r="AM221" s="2805" t="str">
        <f t="shared" si="120"/>
        <v>N</v>
      </c>
      <c r="AN221" s="2805" t="str">
        <f t="shared" si="121"/>
        <v>N</v>
      </c>
      <c r="AO221" s="2805" t="str">
        <f t="shared" si="122"/>
        <v>N</v>
      </c>
      <c r="AP221" s="2805" t="str">
        <f t="shared" si="123"/>
        <v>N</v>
      </c>
      <c r="AQ221" s="3249" t="s">
        <v>3373</v>
      </c>
      <c r="AR221" s="3094" t="s">
        <v>3399</v>
      </c>
      <c r="AS221" s="32"/>
      <c r="AT221" s="34" t="s">
        <v>3722</v>
      </c>
      <c r="AU221" s="171"/>
      <c r="AV221" s="3161"/>
      <c r="AW221" s="220" t="str">
        <f t="shared" si="125"/>
        <v>Please complete all cells in row</v>
      </c>
      <c r="AX221" s="3161"/>
      <c r="AY221" s="3125"/>
      <c r="AZ221" s="3125"/>
      <c r="BA221" s="3125"/>
      <c r="BB221" s="3125"/>
      <c r="BC221" s="3125"/>
      <c r="BD221" s="3125"/>
      <c r="BE221" s="3125"/>
      <c r="BF221" s="221">
        <f t="shared" si="111"/>
        <v>0</v>
      </c>
      <c r="BG221" s="221">
        <f t="shared" si="96"/>
        <v>1</v>
      </c>
      <c r="BH221" s="221">
        <f t="shared" si="97"/>
        <v>0</v>
      </c>
      <c r="BI221" s="221">
        <f t="shared" si="98"/>
        <v>0</v>
      </c>
      <c r="BJ221" s="221">
        <f t="shared" si="99"/>
        <v>0</v>
      </c>
      <c r="BK221" s="221">
        <f t="shared" si="100"/>
        <v>0</v>
      </c>
      <c r="BL221" s="221">
        <f t="shared" si="101"/>
        <v>0</v>
      </c>
      <c r="BM221" s="207"/>
      <c r="BN221" s="207"/>
      <c r="BO221" s="207"/>
      <c r="BP221" s="207"/>
      <c r="BQ221" s="207"/>
      <c r="BR221" s="207"/>
      <c r="BS221" s="221">
        <f t="shared" si="102"/>
        <v>0</v>
      </c>
      <c r="BT221" s="207"/>
      <c r="BU221" s="207"/>
      <c r="BV221" s="221">
        <f t="shared" si="103"/>
        <v>1</v>
      </c>
      <c r="BW221" s="221">
        <f t="shared" si="104"/>
        <v>1</v>
      </c>
      <c r="BX221" s="221">
        <f t="shared" si="105"/>
        <v>0</v>
      </c>
      <c r="BY221" s="221">
        <f t="shared" si="106"/>
        <v>0</v>
      </c>
      <c r="BZ221" s="221">
        <f xml:space="preserve"> IF( ISNUMBER(#REF! ), 0, 1 )</f>
        <v>1</v>
      </c>
      <c r="CA221" s="221">
        <f t="shared" si="107"/>
        <v>1</v>
      </c>
      <c r="CB221" s="3161"/>
      <c r="CC221" s="3125"/>
      <c r="CD221" s="3125"/>
      <c r="CE221" s="3169"/>
      <c r="CF221" s="3169"/>
      <c r="CG221" s="3169"/>
    </row>
    <row r="222" spans="1:85" s="2268" customFormat="1" ht="15.75" customHeight="1">
      <c r="A222" s="3169"/>
      <c r="B222" s="2799" t="s">
        <v>3723</v>
      </c>
      <c r="C222" s="2800" t="s">
        <v>3251</v>
      </c>
      <c r="D222" s="2822" t="s">
        <v>3368</v>
      </c>
      <c r="E222" s="2823" t="s">
        <v>3278</v>
      </c>
      <c r="F222" s="2800">
        <v>34515</v>
      </c>
      <c r="G222" s="2800" t="s">
        <v>3715</v>
      </c>
      <c r="H222" s="2823" t="s">
        <v>3370</v>
      </c>
      <c r="I222" s="2823" t="s">
        <v>1262</v>
      </c>
      <c r="J222" s="2823" t="s">
        <v>3371</v>
      </c>
      <c r="K222" s="2800"/>
      <c r="L222" s="2800" t="s">
        <v>3257</v>
      </c>
      <c r="M222" s="3243">
        <v>-63.06</v>
      </c>
      <c r="N222" s="3244">
        <v>40178</v>
      </c>
      <c r="O222" s="2802"/>
      <c r="P222" s="3244">
        <v>47483</v>
      </c>
      <c r="Q222" s="3245">
        <v>4.7560000000000002</v>
      </c>
      <c r="R222" s="3093">
        <v>-63.06</v>
      </c>
      <c r="S222" s="3093">
        <v>-63.06</v>
      </c>
      <c r="T222" s="3093">
        <v>-63.06</v>
      </c>
      <c r="U222" s="3217">
        <f t="shared" si="112"/>
        <v>-299.91336000000001</v>
      </c>
      <c r="V222" s="2824">
        <f t="shared" si="113"/>
        <v>1.4780864300896646E-2</v>
      </c>
      <c r="W222" s="2824">
        <f t="shared" si="114"/>
        <v>2.0715255320200132E-2</v>
      </c>
      <c r="X222" s="3246" t="s">
        <v>3372</v>
      </c>
      <c r="Y222" s="3250">
        <v>4.4554000000000003E-2</v>
      </c>
      <c r="Z222" s="3250">
        <v>2.6998519585253455E-3</v>
      </c>
      <c r="AA222" s="3248">
        <v>4.7253851958525349E-2</v>
      </c>
      <c r="AB222" s="3223">
        <f t="shared" si="115"/>
        <v>-2.9798279045046088</v>
      </c>
      <c r="AC222" s="3223">
        <f t="shared" si="124"/>
        <v>-0.93208130281454249</v>
      </c>
      <c r="AD222" s="2804"/>
      <c r="AE222" s="2804"/>
      <c r="AF222" s="3093">
        <v>0</v>
      </c>
      <c r="AG222" s="3093">
        <v>-63.06</v>
      </c>
      <c r="AH222" s="3093">
        <v>0</v>
      </c>
      <c r="AI222" s="2805" t="str">
        <f t="shared" si="116"/>
        <v>N</v>
      </c>
      <c r="AJ222" s="2805" t="str">
        <f t="shared" si="117"/>
        <v>N</v>
      </c>
      <c r="AK222" s="2805" t="str">
        <f t="shared" si="118"/>
        <v>N</v>
      </c>
      <c r="AL222" s="2805" t="str">
        <f t="shared" si="119"/>
        <v>N</v>
      </c>
      <c r="AM222" s="2805" t="str">
        <f t="shared" si="120"/>
        <v>N</v>
      </c>
      <c r="AN222" s="2805" t="str">
        <f t="shared" si="121"/>
        <v>N</v>
      </c>
      <c r="AO222" s="2805" t="str">
        <f t="shared" si="122"/>
        <v>N</v>
      </c>
      <c r="AP222" s="2805" t="str">
        <f t="shared" si="123"/>
        <v>N</v>
      </c>
      <c r="AQ222" s="3249" t="s">
        <v>3373</v>
      </c>
      <c r="AR222" s="3094" t="s">
        <v>3386</v>
      </c>
      <c r="AS222" s="32"/>
      <c r="AT222" s="34" t="s">
        <v>3724</v>
      </c>
      <c r="AU222" s="171"/>
      <c r="AV222" s="3161"/>
      <c r="AW222" s="220" t="str">
        <f t="shared" si="125"/>
        <v>Please complete all cells in row</v>
      </c>
      <c r="AX222" s="3161"/>
      <c r="AY222" s="3125"/>
      <c r="AZ222" s="3125"/>
      <c r="BA222" s="3125"/>
      <c r="BB222" s="3125"/>
      <c r="BC222" s="3125"/>
      <c r="BD222" s="3125"/>
      <c r="BE222" s="3125"/>
      <c r="BF222" s="221">
        <f t="shared" si="111"/>
        <v>0</v>
      </c>
      <c r="BG222" s="221">
        <f t="shared" si="96"/>
        <v>1</v>
      </c>
      <c r="BH222" s="221">
        <f t="shared" si="97"/>
        <v>0</v>
      </c>
      <c r="BI222" s="221">
        <f t="shared" si="98"/>
        <v>0</v>
      </c>
      <c r="BJ222" s="221">
        <f t="shared" si="99"/>
        <v>0</v>
      </c>
      <c r="BK222" s="221">
        <f t="shared" si="100"/>
        <v>0</v>
      </c>
      <c r="BL222" s="221">
        <f t="shared" si="101"/>
        <v>0</v>
      </c>
      <c r="BM222" s="207"/>
      <c r="BN222" s="207"/>
      <c r="BO222" s="207"/>
      <c r="BP222" s="207"/>
      <c r="BQ222" s="207"/>
      <c r="BR222" s="207"/>
      <c r="BS222" s="221">
        <f t="shared" si="102"/>
        <v>0</v>
      </c>
      <c r="BT222" s="207"/>
      <c r="BU222" s="207"/>
      <c r="BV222" s="221">
        <f t="shared" si="103"/>
        <v>1</v>
      </c>
      <c r="BW222" s="221">
        <f t="shared" si="104"/>
        <v>1</v>
      </c>
      <c r="BX222" s="221">
        <f t="shared" si="105"/>
        <v>0</v>
      </c>
      <c r="BY222" s="221">
        <f t="shared" si="106"/>
        <v>0</v>
      </c>
      <c r="BZ222" s="221">
        <f xml:space="preserve"> IF( ISNUMBER(#REF! ), 0, 1 )</f>
        <v>1</v>
      </c>
      <c r="CA222" s="221">
        <f t="shared" si="107"/>
        <v>1</v>
      </c>
      <c r="CB222" s="3161"/>
      <c r="CC222" s="3125"/>
      <c r="CD222" s="3125"/>
      <c r="CE222" s="3169"/>
      <c r="CF222" s="3169"/>
      <c r="CG222" s="3169"/>
    </row>
    <row r="223" spans="1:85" s="2268" customFormat="1" ht="15.75" customHeight="1">
      <c r="A223" s="3169"/>
      <c r="B223" s="2799" t="s">
        <v>3725</v>
      </c>
      <c r="C223" s="2800" t="s">
        <v>3251</v>
      </c>
      <c r="D223" s="2822" t="s">
        <v>3377</v>
      </c>
      <c r="E223" s="2823" t="s">
        <v>3278</v>
      </c>
      <c r="F223" s="2800">
        <v>34515</v>
      </c>
      <c r="G223" s="2800" t="s">
        <v>3715</v>
      </c>
      <c r="H223" s="2823" t="s">
        <v>3370</v>
      </c>
      <c r="I223" s="2823" t="s">
        <v>1262</v>
      </c>
      <c r="J223" s="2823" t="s">
        <v>3371</v>
      </c>
      <c r="K223" s="2800"/>
      <c r="L223" s="2800" t="s">
        <v>3257</v>
      </c>
      <c r="M223" s="3243">
        <v>63.06</v>
      </c>
      <c r="N223" s="3244">
        <v>40178</v>
      </c>
      <c r="O223" s="2802"/>
      <c r="P223" s="3244">
        <v>47483</v>
      </c>
      <c r="Q223" s="3245">
        <v>4.7560000000000002</v>
      </c>
      <c r="R223" s="3093">
        <v>63.06</v>
      </c>
      <c r="S223" s="3093">
        <v>64.084999999999994</v>
      </c>
      <c r="T223" s="3093">
        <v>114.843</v>
      </c>
      <c r="U223" s="3217">
        <f t="shared" si="112"/>
        <v>304.78825999999998</v>
      </c>
      <c r="V223" s="2824">
        <f t="shared" si="113"/>
        <v>1.7900000000000027E-2</v>
      </c>
      <c r="W223" s="2824">
        <f t="shared" si="114"/>
        <v>2.3852631578947348E-2</v>
      </c>
      <c r="X223" s="3246"/>
      <c r="Y223" s="3250"/>
      <c r="Z223" s="3250"/>
      <c r="AA223" s="3248">
        <v>5.0472800000000095E-2</v>
      </c>
      <c r="AB223" s="3223">
        <f t="shared" si="115"/>
        <v>5.796447770400011</v>
      </c>
      <c r="AC223" s="3223">
        <f t="shared" si="124"/>
        <v>2.055689700000003</v>
      </c>
      <c r="AD223" s="2804"/>
      <c r="AE223" s="2804"/>
      <c r="AF223" s="3093">
        <v>0</v>
      </c>
      <c r="AG223" s="3093">
        <v>64.084999999999994</v>
      </c>
      <c r="AH223" s="3093">
        <v>28.533999999999999</v>
      </c>
      <c r="AI223" s="2805" t="str">
        <f t="shared" si="116"/>
        <v>N</v>
      </c>
      <c r="AJ223" s="2805" t="str">
        <f t="shared" si="117"/>
        <v>N</v>
      </c>
      <c r="AK223" s="2805" t="str">
        <f t="shared" si="118"/>
        <v>N</v>
      </c>
      <c r="AL223" s="2805" t="str">
        <f t="shared" si="119"/>
        <v>N</v>
      </c>
      <c r="AM223" s="2805" t="str">
        <f t="shared" si="120"/>
        <v>N</v>
      </c>
      <c r="AN223" s="2805" t="str">
        <f t="shared" si="121"/>
        <v>N</v>
      </c>
      <c r="AO223" s="2805" t="str">
        <f t="shared" si="122"/>
        <v>N</v>
      </c>
      <c r="AP223" s="2805" t="str">
        <f t="shared" si="123"/>
        <v>N</v>
      </c>
      <c r="AQ223" s="3249" t="s">
        <v>3373</v>
      </c>
      <c r="AR223" s="3094" t="s">
        <v>3389</v>
      </c>
      <c r="AS223" s="32"/>
      <c r="AT223" s="34" t="s">
        <v>3726</v>
      </c>
      <c r="AU223" s="171"/>
      <c r="AV223" s="3161"/>
      <c r="AW223" s="220" t="str">
        <f t="shared" si="125"/>
        <v>Please complete all cells in row</v>
      </c>
      <c r="AX223" s="3161"/>
      <c r="AY223" s="3125"/>
      <c r="AZ223" s="3125"/>
      <c r="BA223" s="3125"/>
      <c r="BB223" s="3125"/>
      <c r="BC223" s="3125"/>
      <c r="BD223" s="3125"/>
      <c r="BE223" s="3125"/>
      <c r="BF223" s="221">
        <f t="shared" si="111"/>
        <v>0</v>
      </c>
      <c r="BG223" s="221">
        <f t="shared" si="96"/>
        <v>1</v>
      </c>
      <c r="BH223" s="221">
        <f t="shared" si="97"/>
        <v>0</v>
      </c>
      <c r="BI223" s="221">
        <f t="shared" si="98"/>
        <v>0</v>
      </c>
      <c r="BJ223" s="221">
        <f t="shared" si="99"/>
        <v>0</v>
      </c>
      <c r="BK223" s="221">
        <f t="shared" si="100"/>
        <v>0</v>
      </c>
      <c r="BL223" s="221">
        <f t="shared" si="101"/>
        <v>0</v>
      </c>
      <c r="BM223" s="207"/>
      <c r="BN223" s="207"/>
      <c r="BO223" s="207"/>
      <c r="BP223" s="207"/>
      <c r="BQ223" s="207"/>
      <c r="BR223" s="207"/>
      <c r="BS223" s="221">
        <f t="shared" si="102"/>
        <v>0</v>
      </c>
      <c r="BT223" s="207"/>
      <c r="BU223" s="207"/>
      <c r="BV223" s="221">
        <f t="shared" si="103"/>
        <v>1</v>
      </c>
      <c r="BW223" s="221">
        <f t="shared" si="104"/>
        <v>1</v>
      </c>
      <c r="BX223" s="221">
        <f t="shared" si="105"/>
        <v>0</v>
      </c>
      <c r="BY223" s="221">
        <f t="shared" si="106"/>
        <v>0</v>
      </c>
      <c r="BZ223" s="221">
        <f xml:space="preserve"> IF( ISNUMBER(#REF! ), 0, 1 )</f>
        <v>1</v>
      </c>
      <c r="CA223" s="221">
        <f t="shared" si="107"/>
        <v>1</v>
      </c>
      <c r="CB223" s="3161"/>
      <c r="CC223" s="3125"/>
      <c r="CD223" s="3125"/>
      <c r="CE223" s="3169"/>
      <c r="CF223" s="3169"/>
      <c r="CG223" s="3169"/>
    </row>
    <row r="224" spans="1:85" s="2268" customFormat="1" ht="15.75" customHeight="1">
      <c r="A224" s="3169"/>
      <c r="B224" s="2799" t="s">
        <v>3727</v>
      </c>
      <c r="C224" s="2800" t="s">
        <v>3408</v>
      </c>
      <c r="D224" s="2822" t="s">
        <v>3377</v>
      </c>
      <c r="E224" s="2823" t="s">
        <v>3253</v>
      </c>
      <c r="F224" s="2800">
        <v>29382</v>
      </c>
      <c r="G224" s="2800" t="s">
        <v>3397</v>
      </c>
      <c r="H224" s="2823" t="s">
        <v>3370</v>
      </c>
      <c r="I224" s="2823" t="s">
        <v>3283</v>
      </c>
      <c r="J224" s="2823" t="s">
        <v>3371</v>
      </c>
      <c r="K224" s="2800"/>
      <c r="L224" s="2800" t="s">
        <v>3257</v>
      </c>
      <c r="M224" s="3243">
        <v>47.652000000000001</v>
      </c>
      <c r="N224" s="3244">
        <v>43538</v>
      </c>
      <c r="O224" s="2802"/>
      <c r="P224" s="3244">
        <v>47556</v>
      </c>
      <c r="Q224" s="3245">
        <v>4.9560000000000004</v>
      </c>
      <c r="R224" s="3093">
        <v>47.652000000000001</v>
      </c>
      <c r="S224" s="3093">
        <v>47.652000000000001</v>
      </c>
      <c r="T224" s="3093">
        <v>47.652000000000001</v>
      </c>
      <c r="U224" s="3217">
        <f t="shared" si="112"/>
        <v>236.16331200000002</v>
      </c>
      <c r="V224" s="2824">
        <f t="shared" si="113"/>
        <v>-1.1216085271317899E-2</v>
      </c>
      <c r="W224" s="2824">
        <f t="shared" si="114"/>
        <v>-5.4337231968811794E-3</v>
      </c>
      <c r="X224" s="3246"/>
      <c r="Y224" s="3250"/>
      <c r="Z224" s="3250"/>
      <c r="AA224" s="3248">
        <v>2.0424999999999999E-2</v>
      </c>
      <c r="AB224" s="3223">
        <f t="shared" si="115"/>
        <v>0.97329209999999999</v>
      </c>
      <c r="AC224" s="3223">
        <f t="shared" si="124"/>
        <v>0.97329209999999999</v>
      </c>
      <c r="AD224" s="2804"/>
      <c r="AE224" s="2804"/>
      <c r="AF224" s="3093">
        <v>0</v>
      </c>
      <c r="AG224" s="3093">
        <v>47.652000000000001</v>
      </c>
      <c r="AH224" s="3093">
        <v>-4.1559999999999997</v>
      </c>
      <c r="AI224" s="2805" t="str">
        <f t="shared" si="116"/>
        <v>N</v>
      </c>
      <c r="AJ224" s="2805" t="str">
        <f t="shared" si="117"/>
        <v>N</v>
      </c>
      <c r="AK224" s="2805" t="str">
        <f t="shared" si="118"/>
        <v>N</v>
      </c>
      <c r="AL224" s="2805" t="str">
        <f t="shared" si="119"/>
        <v>N</v>
      </c>
      <c r="AM224" s="2805" t="str">
        <f t="shared" si="120"/>
        <v>N</v>
      </c>
      <c r="AN224" s="2805" t="str">
        <f t="shared" si="121"/>
        <v>N</v>
      </c>
      <c r="AO224" s="2805" t="str">
        <f t="shared" si="122"/>
        <v>N</v>
      </c>
      <c r="AP224" s="2805" t="str">
        <f t="shared" si="123"/>
        <v>N</v>
      </c>
      <c r="AQ224" s="3249" t="s">
        <v>3373</v>
      </c>
      <c r="AR224" s="3094"/>
      <c r="AS224" s="32"/>
      <c r="AT224" s="34" t="s">
        <v>3728</v>
      </c>
      <c r="AU224" s="171"/>
      <c r="AV224" s="3161"/>
      <c r="AW224" s="220" t="str">
        <f t="shared" si="125"/>
        <v>Please complete all cells in row</v>
      </c>
      <c r="AX224" s="3161"/>
      <c r="AY224" s="3125"/>
      <c r="AZ224" s="3125"/>
      <c r="BA224" s="3125"/>
      <c r="BB224" s="3125"/>
      <c r="BC224" s="3125"/>
      <c r="BD224" s="3125"/>
      <c r="BE224" s="3125"/>
      <c r="BF224" s="221">
        <f t="shared" ref="BF224:BF287" si="126" xml:space="preserve"> IF( ISNUMBER( N96 ), 0, 1 )</f>
        <v>0</v>
      </c>
      <c r="BG224" s="221">
        <f t="shared" ref="BG224:BG287" si="127" xml:space="preserve"> IF( ISNUMBER(O224 ), 0, 1 )</f>
        <v>1</v>
      </c>
      <c r="BH224" s="221">
        <f t="shared" ref="BH224:BH287" si="128" xml:space="preserve"> IF( ISNUMBER(P224 ), 0, 1 )</f>
        <v>0</v>
      </c>
      <c r="BI224" s="221">
        <f t="shared" ref="BI224:BI287" si="129" xml:space="preserve"> IF( ISNUMBER(Q224 ), 0, 1 )</f>
        <v>0</v>
      </c>
      <c r="BJ224" s="221">
        <f t="shared" ref="BJ224:BJ287" si="130" xml:space="preserve"> IF( ISNUMBER(R224 ), 0, 1 )</f>
        <v>0</v>
      </c>
      <c r="BK224" s="221">
        <f t="shared" ref="BK224:BK287" si="131" xml:space="preserve"> IF( ISNUMBER(S224 ), 0, 1 )</f>
        <v>0</v>
      </c>
      <c r="BL224" s="221">
        <f t="shared" ref="BL224:BL287" si="132" xml:space="preserve"> IF( ISNUMBER(T224 ), 0, 1 )</f>
        <v>0</v>
      </c>
      <c r="BM224" s="207"/>
      <c r="BN224" s="207"/>
      <c r="BO224" s="207"/>
      <c r="BP224" s="207"/>
      <c r="BQ224" s="207"/>
      <c r="BR224" s="207"/>
      <c r="BS224" s="221">
        <f t="shared" ref="BS224:BS287" si="133" xml:space="preserve"> IF( ISNUMBER(AA224 ), 0, 1 )</f>
        <v>0</v>
      </c>
      <c r="BT224" s="207"/>
      <c r="BU224" s="207"/>
      <c r="BV224" s="221">
        <f t="shared" ref="BV224:BV287" si="134" xml:space="preserve"> IF( ISNUMBER(AD224 ), 0, 1 )</f>
        <v>1</v>
      </c>
      <c r="BW224" s="221">
        <f t="shared" ref="BW224:BW287" si="135" xml:space="preserve"> IF( ISNUMBER(AE224 ), 0, 1 )</f>
        <v>1</v>
      </c>
      <c r="BX224" s="221">
        <f t="shared" ref="BX224:BX287" si="136" xml:space="preserve"> IF( ISNUMBER(AF224 ), 0, 1 )</f>
        <v>0</v>
      </c>
      <c r="BY224" s="221">
        <f t="shared" ref="BY224:BY287" si="137" xml:space="preserve"> IF( ISNUMBER(AG224 ), 0, 1 )</f>
        <v>0</v>
      </c>
      <c r="BZ224" s="221">
        <f xml:space="preserve"> IF( ISNUMBER(#REF! ), 0, 1 )</f>
        <v>1</v>
      </c>
      <c r="CA224" s="221">
        <f t="shared" ref="CA224:CA287" si="138" xml:space="preserve"> IF( ISNUMBER(AR224 ), 0, 1 )</f>
        <v>1</v>
      </c>
      <c r="CB224" s="3161"/>
      <c r="CC224" s="3125"/>
      <c r="CD224" s="3125"/>
      <c r="CE224" s="3169"/>
      <c r="CF224" s="3169"/>
      <c r="CG224" s="3169"/>
    </row>
    <row r="225" spans="1:85" s="2268" customFormat="1" ht="15.75" customHeight="1">
      <c r="A225" s="3169"/>
      <c r="B225" s="2799" t="s">
        <v>3729</v>
      </c>
      <c r="C225" s="2800" t="s">
        <v>3408</v>
      </c>
      <c r="D225" s="2822" t="s">
        <v>3368</v>
      </c>
      <c r="E225" s="2823" t="s">
        <v>3253</v>
      </c>
      <c r="F225" s="2800">
        <v>29382</v>
      </c>
      <c r="G225" s="2800" t="s">
        <v>3397</v>
      </c>
      <c r="H225" s="2823" t="s">
        <v>3370</v>
      </c>
      <c r="I225" s="2823" t="s">
        <v>3283</v>
      </c>
      <c r="J225" s="2823" t="s">
        <v>3371</v>
      </c>
      <c r="K225" s="2800"/>
      <c r="L225" s="2800" t="s">
        <v>3257</v>
      </c>
      <c r="M225" s="3243">
        <v>-47.652000000000001</v>
      </c>
      <c r="N225" s="3244">
        <v>43538</v>
      </c>
      <c r="O225" s="2802"/>
      <c r="P225" s="3244">
        <v>47556</v>
      </c>
      <c r="Q225" s="3245">
        <v>4.9560000000000004</v>
      </c>
      <c r="R225" s="3093">
        <v>-47.652000000000001</v>
      </c>
      <c r="S225" s="3093">
        <v>-47.652000000000001</v>
      </c>
      <c r="T225" s="3093">
        <v>-47.652000000000001</v>
      </c>
      <c r="U225" s="3217">
        <f t="shared" si="112"/>
        <v>-236.16331200000002</v>
      </c>
      <c r="V225" s="2824">
        <f t="shared" si="113"/>
        <v>1.4844961240310095E-2</v>
      </c>
      <c r="W225" s="2824">
        <f t="shared" si="114"/>
        <v>2.0779727095516565E-2</v>
      </c>
      <c r="X225" s="3246" t="s">
        <v>3372</v>
      </c>
      <c r="Y225" s="3250">
        <v>4.4554000000000003E-2</v>
      </c>
      <c r="Z225" s="3250">
        <v>2.7660000000000002E-3</v>
      </c>
      <c r="AA225" s="3248">
        <v>4.7320000000000001E-2</v>
      </c>
      <c r="AB225" s="3223">
        <f t="shared" si="115"/>
        <v>-2.25489264</v>
      </c>
      <c r="AC225" s="3223">
        <f t="shared" si="124"/>
        <v>-2.25489264</v>
      </c>
      <c r="AD225" s="2804"/>
      <c r="AE225" s="2804"/>
      <c r="AF225" s="3093">
        <v>0</v>
      </c>
      <c r="AG225" s="3093">
        <v>-47.652000000000001</v>
      </c>
      <c r="AH225" s="3093">
        <v>0</v>
      </c>
      <c r="AI225" s="2805" t="str">
        <f t="shared" si="116"/>
        <v>N</v>
      </c>
      <c r="AJ225" s="2805" t="str">
        <f t="shared" si="117"/>
        <v>N</v>
      </c>
      <c r="AK225" s="2805" t="str">
        <f t="shared" si="118"/>
        <v>N</v>
      </c>
      <c r="AL225" s="2805" t="str">
        <f t="shared" si="119"/>
        <v>N</v>
      </c>
      <c r="AM225" s="2805" t="str">
        <f t="shared" si="120"/>
        <v>N</v>
      </c>
      <c r="AN225" s="2805" t="str">
        <f t="shared" si="121"/>
        <v>N</v>
      </c>
      <c r="AO225" s="2805" t="str">
        <f t="shared" si="122"/>
        <v>N</v>
      </c>
      <c r="AP225" s="2805" t="str">
        <f t="shared" si="123"/>
        <v>N</v>
      </c>
      <c r="AQ225" s="3249" t="s">
        <v>3373</v>
      </c>
      <c r="AR225" s="3094" t="s">
        <v>3399</v>
      </c>
      <c r="AS225" s="32"/>
      <c r="AT225" s="34" t="s">
        <v>3730</v>
      </c>
      <c r="AU225" s="171"/>
      <c r="AV225" s="3161"/>
      <c r="AW225" s="220" t="str">
        <f t="shared" si="125"/>
        <v>Please complete all cells in row</v>
      </c>
      <c r="AX225" s="3161"/>
      <c r="AY225" s="3125"/>
      <c r="AZ225" s="3125"/>
      <c r="BA225" s="3125"/>
      <c r="BB225" s="3125"/>
      <c r="BC225" s="3125"/>
      <c r="BD225" s="3125"/>
      <c r="BE225" s="3125"/>
      <c r="BF225" s="221">
        <f t="shared" si="126"/>
        <v>0</v>
      </c>
      <c r="BG225" s="221">
        <f t="shared" si="127"/>
        <v>1</v>
      </c>
      <c r="BH225" s="221">
        <f t="shared" si="128"/>
        <v>0</v>
      </c>
      <c r="BI225" s="221">
        <f t="shared" si="129"/>
        <v>0</v>
      </c>
      <c r="BJ225" s="221">
        <f t="shared" si="130"/>
        <v>0</v>
      </c>
      <c r="BK225" s="221">
        <f t="shared" si="131"/>
        <v>0</v>
      </c>
      <c r="BL225" s="221">
        <f t="shared" si="132"/>
        <v>0</v>
      </c>
      <c r="BM225" s="207"/>
      <c r="BN225" s="207"/>
      <c r="BO225" s="207"/>
      <c r="BP225" s="207"/>
      <c r="BQ225" s="207"/>
      <c r="BR225" s="207"/>
      <c r="BS225" s="221">
        <f t="shared" si="133"/>
        <v>0</v>
      </c>
      <c r="BT225" s="207"/>
      <c r="BU225" s="207"/>
      <c r="BV225" s="221">
        <f t="shared" si="134"/>
        <v>1</v>
      </c>
      <c r="BW225" s="221">
        <f t="shared" si="135"/>
        <v>1</v>
      </c>
      <c r="BX225" s="221">
        <f t="shared" si="136"/>
        <v>0</v>
      </c>
      <c r="BY225" s="221">
        <f t="shared" si="137"/>
        <v>0</v>
      </c>
      <c r="BZ225" s="221">
        <f xml:space="preserve"> IF( ISNUMBER(#REF! ), 0, 1 )</f>
        <v>1</v>
      </c>
      <c r="CA225" s="221">
        <f t="shared" si="138"/>
        <v>1</v>
      </c>
      <c r="CB225" s="3161"/>
      <c r="CC225" s="3125"/>
      <c r="CD225" s="3125"/>
      <c r="CE225" s="3169"/>
      <c r="CF225" s="3169"/>
      <c r="CG225" s="3169"/>
    </row>
    <row r="226" spans="1:85" s="2268" customFormat="1" ht="15.75" customHeight="1">
      <c r="A226" s="3169"/>
      <c r="B226" s="2799" t="s">
        <v>3731</v>
      </c>
      <c r="C226" s="2800" t="s">
        <v>3408</v>
      </c>
      <c r="D226" s="2822" t="s">
        <v>3328</v>
      </c>
      <c r="E226" s="2823" t="s">
        <v>3253</v>
      </c>
      <c r="F226" s="2800" t="s">
        <v>3732</v>
      </c>
      <c r="G226" s="2800" t="s">
        <v>3732</v>
      </c>
      <c r="H226" s="2823" t="s">
        <v>3283</v>
      </c>
      <c r="I226" s="2823" t="s">
        <v>3283</v>
      </c>
      <c r="J226" s="2823" t="s">
        <v>3255</v>
      </c>
      <c r="K226" s="2800"/>
      <c r="L226" s="2800" t="s">
        <v>3330</v>
      </c>
      <c r="M226" s="3243">
        <v>-81</v>
      </c>
      <c r="N226" s="3244">
        <v>44881</v>
      </c>
      <c r="O226" s="2802">
        <v>100</v>
      </c>
      <c r="P226" s="3244">
        <v>50360</v>
      </c>
      <c r="Q226" s="3245">
        <v>12.638</v>
      </c>
      <c r="R226" s="3093">
        <v>68.378</v>
      </c>
      <c r="S226" s="3093">
        <v>68.378</v>
      </c>
      <c r="T226" s="3093">
        <v>68.378</v>
      </c>
      <c r="U226" s="3217">
        <f t="shared" si="112"/>
        <v>864.16116399999999</v>
      </c>
      <c r="V226" s="2824">
        <f t="shared" si="113"/>
        <v>1.8313953488372059E-2</v>
      </c>
      <c r="W226" s="2824">
        <f t="shared" si="114"/>
        <v>2.4269005847953107E-2</v>
      </c>
      <c r="X226" s="3246"/>
      <c r="Y226" s="3250"/>
      <c r="Z226" s="3250"/>
      <c r="AA226" s="3248">
        <v>5.0900000000000001E-2</v>
      </c>
      <c r="AB226" s="3223">
        <f t="shared" si="115"/>
        <v>3.4804401999999999</v>
      </c>
      <c r="AC226" s="3223">
        <f t="shared" si="124"/>
        <v>3.4804401999999999</v>
      </c>
      <c r="AD226" s="2804"/>
      <c r="AE226" s="2804"/>
      <c r="AF226" s="3093">
        <v>0.19400000000000001</v>
      </c>
      <c r="AG226" s="3093">
        <v>68.209999999999994</v>
      </c>
      <c r="AH226" s="3093">
        <v>49.66</v>
      </c>
      <c r="AI226" s="2805" t="str">
        <f t="shared" si="116"/>
        <v>Y</v>
      </c>
      <c r="AJ226" s="2805" t="str">
        <f t="shared" si="117"/>
        <v>N</v>
      </c>
      <c r="AK226" s="2805" t="str">
        <f t="shared" si="118"/>
        <v>N</v>
      </c>
      <c r="AL226" s="2805" t="str">
        <f t="shared" si="119"/>
        <v>N</v>
      </c>
      <c r="AM226" s="2805" t="str">
        <f t="shared" si="120"/>
        <v>Y</v>
      </c>
      <c r="AN226" s="2805" t="str">
        <f t="shared" si="121"/>
        <v>N</v>
      </c>
      <c r="AO226" s="2805" t="str">
        <f t="shared" si="122"/>
        <v>N</v>
      </c>
      <c r="AP226" s="2805" t="str">
        <f t="shared" si="123"/>
        <v>N</v>
      </c>
      <c r="AQ226" s="3249"/>
      <c r="AR226" s="3094" t="s">
        <v>3331</v>
      </c>
      <c r="AS226" s="32"/>
      <c r="AT226" s="34" t="s">
        <v>3733</v>
      </c>
      <c r="AU226" s="171"/>
      <c r="AV226" s="3161"/>
      <c r="AW226" s="220" t="str">
        <f t="shared" si="125"/>
        <v>Please complete all cells in row</v>
      </c>
      <c r="AX226" s="3161"/>
      <c r="AY226" s="3125"/>
      <c r="AZ226" s="3125"/>
      <c r="BA226" s="3125"/>
      <c r="BB226" s="3125"/>
      <c r="BC226" s="3125"/>
      <c r="BD226" s="3125"/>
      <c r="BE226" s="3125"/>
      <c r="BF226" s="221">
        <f t="shared" si="126"/>
        <v>0</v>
      </c>
      <c r="BG226" s="221">
        <f t="shared" si="127"/>
        <v>0</v>
      </c>
      <c r="BH226" s="221">
        <f t="shared" si="128"/>
        <v>0</v>
      </c>
      <c r="BI226" s="221">
        <f t="shared" si="129"/>
        <v>0</v>
      </c>
      <c r="BJ226" s="221">
        <f t="shared" si="130"/>
        <v>0</v>
      </c>
      <c r="BK226" s="221">
        <f t="shared" si="131"/>
        <v>0</v>
      </c>
      <c r="BL226" s="221">
        <f t="shared" si="132"/>
        <v>0</v>
      </c>
      <c r="BM226" s="207"/>
      <c r="BN226" s="207"/>
      <c r="BO226" s="207"/>
      <c r="BP226" s="207"/>
      <c r="BQ226" s="207"/>
      <c r="BR226" s="207"/>
      <c r="BS226" s="221">
        <f t="shared" si="133"/>
        <v>0</v>
      </c>
      <c r="BT226" s="207"/>
      <c r="BU226" s="207"/>
      <c r="BV226" s="221">
        <f t="shared" si="134"/>
        <v>1</v>
      </c>
      <c r="BW226" s="221">
        <f t="shared" si="135"/>
        <v>1</v>
      </c>
      <c r="BX226" s="221">
        <f t="shared" si="136"/>
        <v>0</v>
      </c>
      <c r="BY226" s="221">
        <f t="shared" si="137"/>
        <v>0</v>
      </c>
      <c r="BZ226" s="221">
        <f xml:space="preserve"> IF( ISNUMBER(#REF! ), 0, 1 )</f>
        <v>1</v>
      </c>
      <c r="CA226" s="221">
        <f t="shared" si="138"/>
        <v>1</v>
      </c>
      <c r="CB226" s="3161"/>
      <c r="CC226" s="3125"/>
      <c r="CD226" s="3125"/>
      <c r="CE226" s="3169"/>
      <c r="CF226" s="3169"/>
      <c r="CG226" s="3169"/>
    </row>
    <row r="227" spans="1:85" s="2268" customFormat="1" ht="15.75" customHeight="1">
      <c r="A227" s="3169"/>
      <c r="B227" s="2799" t="s">
        <v>3734</v>
      </c>
      <c r="C227" s="2800" t="s">
        <v>3408</v>
      </c>
      <c r="D227" s="2822" t="s">
        <v>3328</v>
      </c>
      <c r="E227" s="2823" t="s">
        <v>3253</v>
      </c>
      <c r="F227" s="2800" t="s">
        <v>3735</v>
      </c>
      <c r="G227" s="2800" t="s">
        <v>3735</v>
      </c>
      <c r="H227" s="2823" t="s">
        <v>3283</v>
      </c>
      <c r="I227" s="2823" t="s">
        <v>3283</v>
      </c>
      <c r="J227" s="2823" t="s">
        <v>3255</v>
      </c>
      <c r="K227" s="2800"/>
      <c r="L227" s="2800" t="s">
        <v>3330</v>
      </c>
      <c r="M227" s="3243">
        <v>-95</v>
      </c>
      <c r="N227" s="3244">
        <v>44881</v>
      </c>
      <c r="O227" s="2802">
        <v>100</v>
      </c>
      <c r="P227" s="3244">
        <v>47438</v>
      </c>
      <c r="Q227" s="3245">
        <v>4.633</v>
      </c>
      <c r="R227" s="3093">
        <v>80.195999999999998</v>
      </c>
      <c r="S227" s="3093">
        <v>80.195999999999998</v>
      </c>
      <c r="T227" s="3093">
        <v>80.195999999999998</v>
      </c>
      <c r="U227" s="3217">
        <f t="shared" si="112"/>
        <v>371.548068</v>
      </c>
      <c r="V227" s="2824">
        <f t="shared" si="113"/>
        <v>1.614341085271298E-2</v>
      </c>
      <c r="W227" s="2824">
        <f t="shared" si="114"/>
        <v>2.208576998050682E-2</v>
      </c>
      <c r="X227" s="3246"/>
      <c r="Y227" s="3250"/>
      <c r="Z227" s="3250"/>
      <c r="AA227" s="3248">
        <v>4.8660000000000002E-2</v>
      </c>
      <c r="AB227" s="3223">
        <f t="shared" si="115"/>
        <v>3.9023373600000002</v>
      </c>
      <c r="AC227" s="3223">
        <f t="shared" si="124"/>
        <v>3.9023373600000002</v>
      </c>
      <c r="AD227" s="2804"/>
      <c r="AE227" s="2804"/>
      <c r="AF227" s="3093">
        <v>0.22800000000000001</v>
      </c>
      <c r="AG227" s="3093">
        <v>80.040000000000006</v>
      </c>
      <c r="AH227" s="3093">
        <v>60.904000000000003</v>
      </c>
      <c r="AI227" s="2805" t="str">
        <f t="shared" si="116"/>
        <v>Y</v>
      </c>
      <c r="AJ227" s="2805" t="str">
        <f t="shared" si="117"/>
        <v>N</v>
      </c>
      <c r="AK227" s="2805" t="str">
        <f t="shared" si="118"/>
        <v>N</v>
      </c>
      <c r="AL227" s="2805" t="str">
        <f t="shared" si="119"/>
        <v>N</v>
      </c>
      <c r="AM227" s="2805" t="str">
        <f t="shared" si="120"/>
        <v>Y</v>
      </c>
      <c r="AN227" s="2805" t="str">
        <f t="shared" si="121"/>
        <v>N</v>
      </c>
      <c r="AO227" s="2805" t="str">
        <f t="shared" si="122"/>
        <v>N</v>
      </c>
      <c r="AP227" s="2805" t="str">
        <f t="shared" si="123"/>
        <v>N</v>
      </c>
      <c r="AQ227" s="3249"/>
      <c r="AR227" s="3094" t="s">
        <v>3331</v>
      </c>
      <c r="AS227" s="32"/>
      <c r="AT227" s="34" t="s">
        <v>3736</v>
      </c>
      <c r="AU227" s="171"/>
      <c r="AV227" s="3161"/>
      <c r="AW227" s="220" t="str">
        <f t="shared" si="125"/>
        <v>Please complete all cells in row</v>
      </c>
      <c r="AX227" s="3161"/>
      <c r="AY227" s="3125"/>
      <c r="AZ227" s="3125"/>
      <c r="BA227" s="3125"/>
      <c r="BB227" s="3125"/>
      <c r="BC227" s="3125"/>
      <c r="BD227" s="3125"/>
      <c r="BE227" s="3125"/>
      <c r="BF227" s="221">
        <f t="shared" si="126"/>
        <v>0</v>
      </c>
      <c r="BG227" s="221">
        <f t="shared" si="127"/>
        <v>0</v>
      </c>
      <c r="BH227" s="221">
        <f t="shared" si="128"/>
        <v>0</v>
      </c>
      <c r="BI227" s="221">
        <f t="shared" si="129"/>
        <v>0</v>
      </c>
      <c r="BJ227" s="221">
        <f t="shared" si="130"/>
        <v>0</v>
      </c>
      <c r="BK227" s="221">
        <f t="shared" si="131"/>
        <v>0</v>
      </c>
      <c r="BL227" s="221">
        <f t="shared" si="132"/>
        <v>0</v>
      </c>
      <c r="BM227" s="207"/>
      <c r="BN227" s="207"/>
      <c r="BO227" s="207"/>
      <c r="BP227" s="207"/>
      <c r="BQ227" s="207"/>
      <c r="BR227" s="207"/>
      <c r="BS227" s="221">
        <f t="shared" si="133"/>
        <v>0</v>
      </c>
      <c r="BT227" s="207"/>
      <c r="BU227" s="207"/>
      <c r="BV227" s="221">
        <f t="shared" si="134"/>
        <v>1</v>
      </c>
      <c r="BW227" s="221">
        <f t="shared" si="135"/>
        <v>1</v>
      </c>
      <c r="BX227" s="221">
        <f t="shared" si="136"/>
        <v>0</v>
      </c>
      <c r="BY227" s="221">
        <f t="shared" si="137"/>
        <v>0</v>
      </c>
      <c r="BZ227" s="221">
        <f xml:space="preserve"> IF( ISNUMBER(#REF! ), 0, 1 )</f>
        <v>1</v>
      </c>
      <c r="CA227" s="221">
        <f t="shared" si="138"/>
        <v>1</v>
      </c>
      <c r="CB227" s="3161"/>
      <c r="CC227" s="3125"/>
      <c r="CD227" s="3125"/>
      <c r="CE227" s="3169"/>
      <c r="CF227" s="3169"/>
      <c r="CG227" s="3169"/>
    </row>
    <row r="228" spans="1:85" s="2268" customFormat="1" ht="15.75" customHeight="1">
      <c r="A228" s="3169"/>
      <c r="B228" s="2799" t="s">
        <v>3737</v>
      </c>
      <c r="C228" s="2800" t="s">
        <v>3408</v>
      </c>
      <c r="D228" s="2822" t="s">
        <v>3328</v>
      </c>
      <c r="E228" s="2823" t="s">
        <v>3253</v>
      </c>
      <c r="F228" s="2800" t="s">
        <v>3738</v>
      </c>
      <c r="G228" s="2800" t="s">
        <v>3738</v>
      </c>
      <c r="H228" s="2823" t="s">
        <v>3283</v>
      </c>
      <c r="I228" s="2823" t="s">
        <v>3283</v>
      </c>
      <c r="J228" s="2823" t="s">
        <v>3255</v>
      </c>
      <c r="K228" s="2800"/>
      <c r="L228" s="2800" t="s">
        <v>3330</v>
      </c>
      <c r="M228" s="3243">
        <v>-256</v>
      </c>
      <c r="N228" s="3244">
        <v>44881</v>
      </c>
      <c r="O228" s="2802">
        <v>100</v>
      </c>
      <c r="P228" s="3244">
        <v>48534</v>
      </c>
      <c r="Q228" s="3245">
        <v>7.6360000000000001</v>
      </c>
      <c r="R228" s="3093">
        <v>216.107</v>
      </c>
      <c r="S228" s="3093">
        <v>216.107</v>
      </c>
      <c r="T228" s="3093">
        <v>216.107</v>
      </c>
      <c r="U228" s="3217">
        <f t="shared" si="112"/>
        <v>1650.1930520000001</v>
      </c>
      <c r="V228" s="2824">
        <f t="shared" si="113"/>
        <v>1.6597512415213345E-2</v>
      </c>
      <c r="W228" s="2824">
        <f t="shared" si="114"/>
        <v>2.2542527107699994E-2</v>
      </c>
      <c r="X228" s="3246"/>
      <c r="Y228" s="3250"/>
      <c r="Z228" s="3250"/>
      <c r="AA228" s="3248">
        <v>4.9128632812500322E-2</v>
      </c>
      <c r="AB228" s="3223">
        <f t="shared" si="115"/>
        <v>10.617041451211007</v>
      </c>
      <c r="AC228" s="3223">
        <f t="shared" si="124"/>
        <v>10.617041451211007</v>
      </c>
      <c r="AD228" s="2804"/>
      <c r="AE228" s="2804"/>
      <c r="AF228" s="3093">
        <v>0.61399999999999999</v>
      </c>
      <c r="AG228" s="3093">
        <v>215.625</v>
      </c>
      <c r="AH228" s="3093">
        <v>162.458</v>
      </c>
      <c r="AI228" s="2805" t="str">
        <f t="shared" si="116"/>
        <v>Y</v>
      </c>
      <c r="AJ228" s="2805" t="str">
        <f t="shared" si="117"/>
        <v>N</v>
      </c>
      <c r="AK228" s="2805" t="str">
        <f t="shared" si="118"/>
        <v>N</v>
      </c>
      <c r="AL228" s="2805" t="str">
        <f t="shared" si="119"/>
        <v>N</v>
      </c>
      <c r="AM228" s="2805" t="str">
        <f t="shared" si="120"/>
        <v>Y</v>
      </c>
      <c r="AN228" s="2805" t="str">
        <f t="shared" si="121"/>
        <v>N</v>
      </c>
      <c r="AO228" s="2805" t="str">
        <f t="shared" si="122"/>
        <v>N</v>
      </c>
      <c r="AP228" s="2805" t="str">
        <f t="shared" si="123"/>
        <v>N</v>
      </c>
      <c r="AQ228" s="3249"/>
      <c r="AR228" s="3094" t="s">
        <v>3331</v>
      </c>
      <c r="AS228" s="32"/>
      <c r="AT228" s="34" t="s">
        <v>3739</v>
      </c>
      <c r="AU228" s="171"/>
      <c r="AV228" s="3161"/>
      <c r="AW228" s="220" t="str">
        <f t="shared" si="125"/>
        <v>Please complete all cells in row</v>
      </c>
      <c r="AX228" s="3161"/>
      <c r="AY228" s="3125"/>
      <c r="AZ228" s="3125"/>
      <c r="BA228" s="3125"/>
      <c r="BB228" s="3125"/>
      <c r="BC228" s="3125"/>
      <c r="BD228" s="3125"/>
      <c r="BE228" s="3125"/>
      <c r="BF228" s="221">
        <f t="shared" si="126"/>
        <v>0</v>
      </c>
      <c r="BG228" s="221">
        <f t="shared" si="127"/>
        <v>0</v>
      </c>
      <c r="BH228" s="221">
        <f t="shared" si="128"/>
        <v>0</v>
      </c>
      <c r="BI228" s="221">
        <f t="shared" si="129"/>
        <v>0</v>
      </c>
      <c r="BJ228" s="221">
        <f t="shared" si="130"/>
        <v>0</v>
      </c>
      <c r="BK228" s="221">
        <f t="shared" si="131"/>
        <v>0</v>
      </c>
      <c r="BL228" s="221">
        <f t="shared" si="132"/>
        <v>0</v>
      </c>
      <c r="BM228" s="207"/>
      <c r="BN228" s="207"/>
      <c r="BO228" s="207"/>
      <c r="BP228" s="207"/>
      <c r="BQ228" s="207"/>
      <c r="BR228" s="207"/>
      <c r="BS228" s="221">
        <f t="shared" si="133"/>
        <v>0</v>
      </c>
      <c r="BT228" s="207"/>
      <c r="BU228" s="207"/>
      <c r="BV228" s="221">
        <f t="shared" si="134"/>
        <v>1</v>
      </c>
      <c r="BW228" s="221">
        <f t="shared" si="135"/>
        <v>1</v>
      </c>
      <c r="BX228" s="221">
        <f t="shared" si="136"/>
        <v>0</v>
      </c>
      <c r="BY228" s="221">
        <f t="shared" si="137"/>
        <v>0</v>
      </c>
      <c r="BZ228" s="221">
        <f xml:space="preserve"> IF( ISNUMBER(#REF! ), 0, 1 )</f>
        <v>1</v>
      </c>
      <c r="CA228" s="221">
        <f t="shared" si="138"/>
        <v>1</v>
      </c>
      <c r="CB228" s="3161"/>
      <c r="CC228" s="3125"/>
      <c r="CD228" s="3125"/>
      <c r="CE228" s="3169"/>
      <c r="CF228" s="3169"/>
      <c r="CG228" s="3169"/>
    </row>
    <row r="229" spans="1:85" s="2268" customFormat="1" ht="15.75" customHeight="1">
      <c r="A229" s="3169"/>
      <c r="B229" s="2799" t="s">
        <v>3740</v>
      </c>
      <c r="C229" s="2800" t="s">
        <v>3408</v>
      </c>
      <c r="D229" s="2822" t="s">
        <v>3328</v>
      </c>
      <c r="E229" s="2823" t="s">
        <v>3253</v>
      </c>
      <c r="F229" s="2800" t="s">
        <v>3741</v>
      </c>
      <c r="G229" s="2800" t="s">
        <v>3741</v>
      </c>
      <c r="H229" s="2823" t="s">
        <v>3283</v>
      </c>
      <c r="I229" s="2823" t="s">
        <v>3283</v>
      </c>
      <c r="J229" s="2823" t="s">
        <v>3255</v>
      </c>
      <c r="K229" s="2800"/>
      <c r="L229" s="2800" t="s">
        <v>3257</v>
      </c>
      <c r="M229" s="3243">
        <v>18</v>
      </c>
      <c r="N229" s="3244">
        <v>44881</v>
      </c>
      <c r="O229" s="2802">
        <v>100</v>
      </c>
      <c r="P229" s="3244">
        <v>47438</v>
      </c>
      <c r="Q229" s="3245">
        <v>4.633</v>
      </c>
      <c r="R229" s="3093">
        <v>18</v>
      </c>
      <c r="S229" s="3093">
        <v>18</v>
      </c>
      <c r="T229" s="3093">
        <v>18</v>
      </c>
      <c r="U229" s="3217">
        <f t="shared" si="112"/>
        <v>83.394000000000005</v>
      </c>
      <c r="V229" s="2824">
        <f t="shared" si="113"/>
        <v>1.5503875968992276E-2</v>
      </c>
      <c r="W229" s="2824">
        <f t="shared" si="114"/>
        <v>2.1442495126705596E-2</v>
      </c>
      <c r="X229" s="3246"/>
      <c r="Y229" s="3250"/>
      <c r="Z229" s="3250"/>
      <c r="AA229" s="3248">
        <v>4.8000000000000001E-2</v>
      </c>
      <c r="AB229" s="3223">
        <f t="shared" si="115"/>
        <v>0.86399999999999999</v>
      </c>
      <c r="AC229" s="3223">
        <f t="shared" si="124"/>
        <v>0.86399999999999999</v>
      </c>
      <c r="AD229" s="2804"/>
      <c r="AE229" s="2804"/>
      <c r="AF229" s="3093">
        <v>5.0999999999999997E-2</v>
      </c>
      <c r="AG229" s="3093">
        <v>17.962</v>
      </c>
      <c r="AH229" s="3093">
        <v>13.638</v>
      </c>
      <c r="AI229" s="2805" t="str">
        <f t="shared" si="116"/>
        <v>Y</v>
      </c>
      <c r="AJ229" s="2805" t="str">
        <f t="shared" si="117"/>
        <v>N</v>
      </c>
      <c r="AK229" s="2805" t="str">
        <f t="shared" si="118"/>
        <v>N</v>
      </c>
      <c r="AL229" s="2805" t="str">
        <f t="shared" si="119"/>
        <v>N</v>
      </c>
      <c r="AM229" s="2805" t="str">
        <f t="shared" si="120"/>
        <v>Y</v>
      </c>
      <c r="AN229" s="2805" t="str">
        <f t="shared" si="121"/>
        <v>N</v>
      </c>
      <c r="AO229" s="2805" t="str">
        <f t="shared" si="122"/>
        <v>N</v>
      </c>
      <c r="AP229" s="2805" t="str">
        <f t="shared" si="123"/>
        <v>N</v>
      </c>
      <c r="AQ229" s="3249"/>
      <c r="AR229" s="3094"/>
      <c r="AS229" s="32"/>
      <c r="AT229" s="34" t="s">
        <v>3742</v>
      </c>
      <c r="AU229" s="171"/>
      <c r="AV229" s="3161"/>
      <c r="AW229" s="220" t="str">
        <f t="shared" si="125"/>
        <v>Please complete all cells in row</v>
      </c>
      <c r="AX229" s="3161"/>
      <c r="AY229" s="3125"/>
      <c r="AZ229" s="3125"/>
      <c r="BA229" s="3125"/>
      <c r="BB229" s="3125"/>
      <c r="BC229" s="3125"/>
      <c r="BD229" s="3125"/>
      <c r="BE229" s="3125"/>
      <c r="BF229" s="221">
        <f t="shared" si="126"/>
        <v>0</v>
      </c>
      <c r="BG229" s="221">
        <f t="shared" si="127"/>
        <v>0</v>
      </c>
      <c r="BH229" s="221">
        <f t="shared" si="128"/>
        <v>0</v>
      </c>
      <c r="BI229" s="221">
        <f t="shared" si="129"/>
        <v>0</v>
      </c>
      <c r="BJ229" s="221">
        <f t="shared" si="130"/>
        <v>0</v>
      </c>
      <c r="BK229" s="221">
        <f t="shared" si="131"/>
        <v>0</v>
      </c>
      <c r="BL229" s="221">
        <f t="shared" si="132"/>
        <v>0</v>
      </c>
      <c r="BM229" s="207"/>
      <c r="BN229" s="207"/>
      <c r="BO229" s="207"/>
      <c r="BP229" s="207"/>
      <c r="BQ229" s="207"/>
      <c r="BR229" s="207"/>
      <c r="BS229" s="221">
        <f t="shared" si="133"/>
        <v>0</v>
      </c>
      <c r="BT229" s="207"/>
      <c r="BU229" s="207"/>
      <c r="BV229" s="221">
        <f t="shared" si="134"/>
        <v>1</v>
      </c>
      <c r="BW229" s="221">
        <f t="shared" si="135"/>
        <v>1</v>
      </c>
      <c r="BX229" s="221">
        <f t="shared" si="136"/>
        <v>0</v>
      </c>
      <c r="BY229" s="221">
        <f t="shared" si="137"/>
        <v>0</v>
      </c>
      <c r="BZ229" s="221">
        <f xml:space="preserve"> IF( ISNUMBER(#REF! ), 0, 1 )</f>
        <v>1</v>
      </c>
      <c r="CA229" s="221">
        <f t="shared" si="138"/>
        <v>1</v>
      </c>
      <c r="CB229" s="3161"/>
      <c r="CC229" s="3125"/>
      <c r="CD229" s="3125"/>
      <c r="CE229" s="3169"/>
      <c r="CF229" s="3169"/>
      <c r="CG229" s="3169"/>
    </row>
    <row r="230" spans="1:85" s="2268" customFormat="1" ht="15.75" customHeight="1">
      <c r="A230" s="3169"/>
      <c r="B230" s="2799" t="s">
        <v>3743</v>
      </c>
      <c r="C230" s="2800" t="s">
        <v>3408</v>
      </c>
      <c r="D230" s="2822" t="s">
        <v>3328</v>
      </c>
      <c r="E230" s="2823" t="s">
        <v>3253</v>
      </c>
      <c r="F230" s="2800" t="s">
        <v>3744</v>
      </c>
      <c r="G230" s="2800" t="s">
        <v>3744</v>
      </c>
      <c r="H230" s="2823" t="s">
        <v>3283</v>
      </c>
      <c r="I230" s="2823" t="s">
        <v>3283</v>
      </c>
      <c r="J230" s="2823" t="s">
        <v>3255</v>
      </c>
      <c r="K230" s="2800"/>
      <c r="L230" s="2800" t="s">
        <v>3257</v>
      </c>
      <c r="M230" s="3243">
        <v>150</v>
      </c>
      <c r="N230" s="3244">
        <v>44881</v>
      </c>
      <c r="O230" s="2802">
        <v>100</v>
      </c>
      <c r="P230" s="3244">
        <v>50360</v>
      </c>
      <c r="Q230" s="3245">
        <v>12.638</v>
      </c>
      <c r="R230" s="3093">
        <v>150</v>
      </c>
      <c r="S230" s="3093">
        <v>150</v>
      </c>
      <c r="T230" s="3093">
        <v>150</v>
      </c>
      <c r="U230" s="3217">
        <f t="shared" si="112"/>
        <v>1895.7</v>
      </c>
      <c r="V230" s="2824">
        <f t="shared" si="113"/>
        <v>1.6860465116278922E-2</v>
      </c>
      <c r="W230" s="2824">
        <f t="shared" si="114"/>
        <v>2.2807017543859498E-2</v>
      </c>
      <c r="X230" s="3246"/>
      <c r="Y230" s="3250"/>
      <c r="Z230" s="3250"/>
      <c r="AA230" s="3248">
        <v>4.9399999999999999E-2</v>
      </c>
      <c r="AB230" s="3223">
        <f t="shared" si="115"/>
        <v>7.41</v>
      </c>
      <c r="AC230" s="3223">
        <f t="shared" si="124"/>
        <v>7.41</v>
      </c>
      <c r="AD230" s="2804"/>
      <c r="AE230" s="2804"/>
      <c r="AF230" s="3093">
        <v>0.42799999999999999</v>
      </c>
      <c r="AG230" s="3093">
        <v>149.602</v>
      </c>
      <c r="AH230" s="3093">
        <v>113.64700000000001</v>
      </c>
      <c r="AI230" s="2805" t="str">
        <f t="shared" si="116"/>
        <v>Y</v>
      </c>
      <c r="AJ230" s="2805" t="str">
        <f t="shared" si="117"/>
        <v>N</v>
      </c>
      <c r="AK230" s="2805" t="str">
        <f t="shared" si="118"/>
        <v>N</v>
      </c>
      <c r="AL230" s="2805" t="str">
        <f t="shared" si="119"/>
        <v>N</v>
      </c>
      <c r="AM230" s="2805" t="str">
        <f t="shared" si="120"/>
        <v>Y</v>
      </c>
      <c r="AN230" s="2805" t="str">
        <f t="shared" si="121"/>
        <v>N</v>
      </c>
      <c r="AO230" s="2805" t="str">
        <f t="shared" si="122"/>
        <v>N</v>
      </c>
      <c r="AP230" s="2805" t="str">
        <f t="shared" si="123"/>
        <v>N</v>
      </c>
      <c r="AQ230" s="3249"/>
      <c r="AR230" s="3094"/>
      <c r="AS230" s="32"/>
      <c r="AT230" s="34" t="s">
        <v>3745</v>
      </c>
      <c r="AU230" s="171"/>
      <c r="AV230" s="3161"/>
      <c r="AW230" s="220" t="str">
        <f t="shared" si="125"/>
        <v>Please complete all cells in row</v>
      </c>
      <c r="AX230" s="3161"/>
      <c r="AY230" s="3125"/>
      <c r="AZ230" s="3125"/>
      <c r="BA230" s="3125"/>
      <c r="BB230" s="3125"/>
      <c r="BC230" s="3125"/>
      <c r="BD230" s="3125"/>
      <c r="BE230" s="3125"/>
      <c r="BF230" s="221">
        <f t="shared" si="126"/>
        <v>0</v>
      </c>
      <c r="BG230" s="221">
        <f t="shared" si="127"/>
        <v>0</v>
      </c>
      <c r="BH230" s="221">
        <f t="shared" si="128"/>
        <v>0</v>
      </c>
      <c r="BI230" s="221">
        <f t="shared" si="129"/>
        <v>0</v>
      </c>
      <c r="BJ230" s="221">
        <f t="shared" si="130"/>
        <v>0</v>
      </c>
      <c r="BK230" s="221">
        <f t="shared" si="131"/>
        <v>0</v>
      </c>
      <c r="BL230" s="221">
        <f t="shared" si="132"/>
        <v>0</v>
      </c>
      <c r="BM230" s="207"/>
      <c r="BN230" s="207"/>
      <c r="BO230" s="207"/>
      <c r="BP230" s="207"/>
      <c r="BQ230" s="207"/>
      <c r="BR230" s="207"/>
      <c r="BS230" s="221">
        <f t="shared" si="133"/>
        <v>0</v>
      </c>
      <c r="BT230" s="207"/>
      <c r="BU230" s="207"/>
      <c r="BV230" s="221">
        <f t="shared" si="134"/>
        <v>1</v>
      </c>
      <c r="BW230" s="221">
        <f t="shared" si="135"/>
        <v>1</v>
      </c>
      <c r="BX230" s="221">
        <f t="shared" si="136"/>
        <v>0</v>
      </c>
      <c r="BY230" s="221">
        <f t="shared" si="137"/>
        <v>0</v>
      </c>
      <c r="BZ230" s="221">
        <f xml:space="preserve"> IF( ISNUMBER(#REF! ), 0, 1 )</f>
        <v>1</v>
      </c>
      <c r="CA230" s="221">
        <f t="shared" si="138"/>
        <v>1</v>
      </c>
      <c r="CB230" s="3161"/>
      <c r="CC230" s="3125"/>
      <c r="CD230" s="3125"/>
      <c r="CE230" s="3169"/>
      <c r="CF230" s="3169"/>
      <c r="CG230" s="3169"/>
    </row>
    <row r="231" spans="1:85" s="2268" customFormat="1" ht="15.75" customHeight="1">
      <c r="A231" s="3169"/>
      <c r="B231" s="2799" t="s">
        <v>3746</v>
      </c>
      <c r="C231" s="2800" t="s">
        <v>3408</v>
      </c>
      <c r="D231" s="2822" t="s">
        <v>3328</v>
      </c>
      <c r="E231" s="2823" t="s">
        <v>3253</v>
      </c>
      <c r="F231" s="2800" t="s">
        <v>3747</v>
      </c>
      <c r="G231" s="2800" t="s">
        <v>3747</v>
      </c>
      <c r="H231" s="2823" t="s">
        <v>3283</v>
      </c>
      <c r="I231" s="2823" t="s">
        <v>3283</v>
      </c>
      <c r="J231" s="2823" t="s">
        <v>3255</v>
      </c>
      <c r="K231" s="2800"/>
      <c r="L231" s="2800" t="s">
        <v>3257</v>
      </c>
      <c r="M231" s="3243">
        <v>90</v>
      </c>
      <c r="N231" s="3244">
        <v>44881</v>
      </c>
      <c r="O231" s="2802">
        <v>100</v>
      </c>
      <c r="P231" s="3244">
        <v>52187</v>
      </c>
      <c r="Q231" s="3245">
        <v>17.643999999999998</v>
      </c>
      <c r="R231" s="3093">
        <v>90</v>
      </c>
      <c r="S231" s="3093">
        <v>90</v>
      </c>
      <c r="T231" s="3093">
        <v>90</v>
      </c>
      <c r="U231" s="3217">
        <f t="shared" si="112"/>
        <v>1587.9599999999998</v>
      </c>
      <c r="V231" s="2824">
        <f t="shared" si="113"/>
        <v>1.8604651162790642E-2</v>
      </c>
      <c r="W231" s="2824">
        <f t="shared" si="114"/>
        <v>2.4561403508771784E-2</v>
      </c>
      <c r="X231" s="3246"/>
      <c r="Y231" s="3250"/>
      <c r="Z231" s="3250"/>
      <c r="AA231" s="3248">
        <v>5.1200000000000002E-2</v>
      </c>
      <c r="AB231" s="3223">
        <f t="shared" si="115"/>
        <v>4.6080000000000005</v>
      </c>
      <c r="AC231" s="3223">
        <f t="shared" si="124"/>
        <v>4.6080000000000005</v>
      </c>
      <c r="AD231" s="2804"/>
      <c r="AE231" s="2804"/>
      <c r="AF231" s="3093">
        <v>0.25700000000000001</v>
      </c>
      <c r="AG231" s="3093">
        <v>89.75</v>
      </c>
      <c r="AH231" s="3093">
        <v>68.188000000000002</v>
      </c>
      <c r="AI231" s="2805" t="str">
        <f t="shared" si="116"/>
        <v>Y</v>
      </c>
      <c r="AJ231" s="2805" t="str">
        <f t="shared" si="117"/>
        <v>N</v>
      </c>
      <c r="AK231" s="2805" t="str">
        <f t="shared" si="118"/>
        <v>N</v>
      </c>
      <c r="AL231" s="2805" t="str">
        <f t="shared" si="119"/>
        <v>N</v>
      </c>
      <c r="AM231" s="2805" t="str">
        <f t="shared" si="120"/>
        <v>Y</v>
      </c>
      <c r="AN231" s="2805" t="str">
        <f t="shared" si="121"/>
        <v>N</v>
      </c>
      <c r="AO231" s="2805" t="str">
        <f t="shared" si="122"/>
        <v>N</v>
      </c>
      <c r="AP231" s="2805" t="str">
        <f t="shared" si="123"/>
        <v>N</v>
      </c>
      <c r="AQ231" s="3249"/>
      <c r="AR231" s="3094"/>
      <c r="AS231" s="32"/>
      <c r="AT231" s="34" t="s">
        <v>3748</v>
      </c>
      <c r="AU231" s="171"/>
      <c r="AV231" s="3161"/>
      <c r="AW231" s="220" t="str">
        <f t="shared" si="125"/>
        <v>Please complete all cells in row</v>
      </c>
      <c r="AX231" s="3161"/>
      <c r="AY231" s="3125"/>
      <c r="AZ231" s="3125"/>
      <c r="BA231" s="3125"/>
      <c r="BB231" s="3125"/>
      <c r="BC231" s="3125"/>
      <c r="BD231" s="3125"/>
      <c r="BE231" s="3125"/>
      <c r="BF231" s="221">
        <f t="shared" si="126"/>
        <v>0</v>
      </c>
      <c r="BG231" s="221">
        <f t="shared" si="127"/>
        <v>0</v>
      </c>
      <c r="BH231" s="221">
        <f t="shared" si="128"/>
        <v>0</v>
      </c>
      <c r="BI231" s="221">
        <f t="shared" si="129"/>
        <v>0</v>
      </c>
      <c r="BJ231" s="221">
        <f t="shared" si="130"/>
        <v>0</v>
      </c>
      <c r="BK231" s="221">
        <f t="shared" si="131"/>
        <v>0</v>
      </c>
      <c r="BL231" s="221">
        <f t="shared" si="132"/>
        <v>0</v>
      </c>
      <c r="BM231" s="207"/>
      <c r="BN231" s="207"/>
      <c r="BO231" s="207"/>
      <c r="BP231" s="207"/>
      <c r="BQ231" s="207"/>
      <c r="BR231" s="207"/>
      <c r="BS231" s="221">
        <f t="shared" si="133"/>
        <v>0</v>
      </c>
      <c r="BT231" s="207"/>
      <c r="BU231" s="207"/>
      <c r="BV231" s="221">
        <f t="shared" si="134"/>
        <v>1</v>
      </c>
      <c r="BW231" s="221">
        <f t="shared" si="135"/>
        <v>1</v>
      </c>
      <c r="BX231" s="221">
        <f t="shared" si="136"/>
        <v>0</v>
      </c>
      <c r="BY231" s="221">
        <f t="shared" si="137"/>
        <v>0</v>
      </c>
      <c r="BZ231" s="221">
        <f xml:space="preserve"> IF( ISNUMBER(#REF! ), 0, 1 )</f>
        <v>1</v>
      </c>
      <c r="CA231" s="221">
        <f t="shared" si="138"/>
        <v>1</v>
      </c>
      <c r="CB231" s="3161"/>
      <c r="CC231" s="3125"/>
      <c r="CD231" s="3125"/>
      <c r="CE231" s="3169"/>
      <c r="CF231" s="3169"/>
      <c r="CG231" s="3169"/>
    </row>
    <row r="232" spans="1:85" s="2268" customFormat="1" ht="15.75" customHeight="1">
      <c r="A232" s="3169"/>
      <c r="B232" s="2799" t="s">
        <v>3749</v>
      </c>
      <c r="C232" s="2800" t="s">
        <v>3251</v>
      </c>
      <c r="D232" s="2822" t="s">
        <v>3252</v>
      </c>
      <c r="E232" s="2823" t="s">
        <v>3253</v>
      </c>
      <c r="F232" s="2800" t="s">
        <v>3750</v>
      </c>
      <c r="G232" s="2800" t="s">
        <v>3750</v>
      </c>
      <c r="H232" s="2823" t="s">
        <v>3283</v>
      </c>
      <c r="I232" s="2823" t="s">
        <v>3283</v>
      </c>
      <c r="J232" s="2823" t="s">
        <v>3255</v>
      </c>
      <c r="K232" s="2800" t="s">
        <v>3256</v>
      </c>
      <c r="L232" s="2800" t="s">
        <v>3364</v>
      </c>
      <c r="M232" s="3243">
        <v>650</v>
      </c>
      <c r="N232" s="3244">
        <v>44944</v>
      </c>
      <c r="O232" s="2802">
        <v>99.563000000000002</v>
      </c>
      <c r="P232" s="3244">
        <v>46495</v>
      </c>
      <c r="Q232" s="3245">
        <v>2.0489999999999999</v>
      </c>
      <c r="R232" s="3093">
        <v>576.02200000000005</v>
      </c>
      <c r="S232" s="3093">
        <v>576.02200000000005</v>
      </c>
      <c r="T232" s="3093">
        <v>576.02200000000005</v>
      </c>
      <c r="U232" s="3217">
        <f t="shared" si="112"/>
        <v>1180.269078</v>
      </c>
      <c r="V232" s="2824">
        <f t="shared" si="113"/>
        <v>2.0644603458556787E-2</v>
      </c>
      <c r="W232" s="2824">
        <f t="shared" si="114"/>
        <v>2.6613285350127303E-2</v>
      </c>
      <c r="X232" s="3246"/>
      <c r="Y232" s="3250"/>
      <c r="Z232" s="3250"/>
      <c r="AA232" s="3248">
        <v>5.3305230769230501E-2</v>
      </c>
      <c r="AB232" s="3223">
        <f t="shared" si="115"/>
        <v>30.704985638153694</v>
      </c>
      <c r="AC232" s="3223">
        <f t="shared" si="124"/>
        <v>30.704985638153694</v>
      </c>
      <c r="AD232" s="2804"/>
      <c r="AE232" s="2804"/>
      <c r="AF232" s="3093">
        <v>2.4249999999999998</v>
      </c>
      <c r="AG232" s="3093">
        <v>573.67200000000003</v>
      </c>
      <c r="AH232" s="3093">
        <v>428.47399999999999</v>
      </c>
      <c r="AI232" s="2805" t="str">
        <f t="shared" si="116"/>
        <v>Y</v>
      </c>
      <c r="AJ232" s="2805" t="str">
        <f t="shared" si="117"/>
        <v>N</v>
      </c>
      <c r="AK232" s="2805" t="str">
        <f t="shared" si="118"/>
        <v>N</v>
      </c>
      <c r="AL232" s="2805" t="str">
        <f t="shared" si="119"/>
        <v>N</v>
      </c>
      <c r="AM232" s="2805" t="str">
        <f t="shared" si="120"/>
        <v>Y</v>
      </c>
      <c r="AN232" s="2805" t="str">
        <f t="shared" si="121"/>
        <v>N</v>
      </c>
      <c r="AO232" s="2805" t="str">
        <f t="shared" si="122"/>
        <v>N</v>
      </c>
      <c r="AP232" s="2805" t="str">
        <f t="shared" si="123"/>
        <v>N</v>
      </c>
      <c r="AQ232" s="3249"/>
      <c r="AR232" s="3094" t="s">
        <v>3689</v>
      </c>
      <c r="AS232" s="32"/>
      <c r="AT232" s="34" t="s">
        <v>3751</v>
      </c>
      <c r="AU232" s="171"/>
      <c r="AV232" s="3161"/>
      <c r="AW232" s="220" t="str">
        <f t="shared" si="125"/>
        <v>Please complete all cells in row</v>
      </c>
      <c r="AX232" s="3161"/>
      <c r="AY232" s="3125"/>
      <c r="AZ232" s="3125"/>
      <c r="BA232" s="3125"/>
      <c r="BB232" s="3125"/>
      <c r="BC232" s="3125"/>
      <c r="BD232" s="3125"/>
      <c r="BE232" s="3125"/>
      <c r="BF232" s="221">
        <f t="shared" si="126"/>
        <v>0</v>
      </c>
      <c r="BG232" s="221">
        <f t="shared" si="127"/>
        <v>0</v>
      </c>
      <c r="BH232" s="221">
        <f t="shared" si="128"/>
        <v>0</v>
      </c>
      <c r="BI232" s="221">
        <f t="shared" si="129"/>
        <v>0</v>
      </c>
      <c r="BJ232" s="221">
        <f t="shared" si="130"/>
        <v>0</v>
      </c>
      <c r="BK232" s="221">
        <f t="shared" si="131"/>
        <v>0</v>
      </c>
      <c r="BL232" s="221">
        <f t="shared" si="132"/>
        <v>0</v>
      </c>
      <c r="BM232" s="207"/>
      <c r="BN232" s="207"/>
      <c r="BO232" s="207"/>
      <c r="BP232" s="207"/>
      <c r="BQ232" s="207"/>
      <c r="BR232" s="207"/>
      <c r="BS232" s="221">
        <f t="shared" si="133"/>
        <v>0</v>
      </c>
      <c r="BT232" s="207"/>
      <c r="BU232" s="207"/>
      <c r="BV232" s="221">
        <f t="shared" si="134"/>
        <v>1</v>
      </c>
      <c r="BW232" s="221">
        <f t="shared" si="135"/>
        <v>1</v>
      </c>
      <c r="BX232" s="221">
        <f t="shared" si="136"/>
        <v>0</v>
      </c>
      <c r="BY232" s="221">
        <f t="shared" si="137"/>
        <v>0</v>
      </c>
      <c r="BZ232" s="221">
        <f xml:space="preserve"> IF( ISNUMBER(#REF! ), 0, 1 )</f>
        <v>1</v>
      </c>
      <c r="CA232" s="221">
        <f t="shared" si="138"/>
        <v>1</v>
      </c>
      <c r="CB232" s="3161"/>
      <c r="CC232" s="3125"/>
      <c r="CD232" s="3125"/>
      <c r="CE232" s="3169"/>
      <c r="CF232" s="3169"/>
      <c r="CG232" s="3169"/>
    </row>
    <row r="233" spans="1:85" s="2268" customFormat="1" ht="15.75" customHeight="1">
      <c r="A233" s="3169"/>
      <c r="B233" s="2799" t="s">
        <v>3752</v>
      </c>
      <c r="C233" s="2800" t="s">
        <v>3251</v>
      </c>
      <c r="D233" s="2822" t="s">
        <v>3252</v>
      </c>
      <c r="E233" s="2823" t="s">
        <v>3253</v>
      </c>
      <c r="F233" s="2800" t="s">
        <v>3753</v>
      </c>
      <c r="G233" s="2800" t="s">
        <v>3753</v>
      </c>
      <c r="H233" s="2823" t="s">
        <v>3283</v>
      </c>
      <c r="I233" s="2823" t="s">
        <v>3283</v>
      </c>
      <c r="J233" s="2823" t="s">
        <v>3255</v>
      </c>
      <c r="K233" s="2800" t="s">
        <v>3256</v>
      </c>
      <c r="L233" s="2800" t="s">
        <v>3364</v>
      </c>
      <c r="M233" s="3243">
        <v>1000</v>
      </c>
      <c r="N233" s="3244">
        <v>44944</v>
      </c>
      <c r="O233" s="2802">
        <v>99.992999999999995</v>
      </c>
      <c r="P233" s="3244">
        <v>47866</v>
      </c>
      <c r="Q233" s="3245">
        <v>5.8049999999999997</v>
      </c>
      <c r="R233" s="3093">
        <v>886.62699999999995</v>
      </c>
      <c r="S233" s="3093">
        <v>886.62699999999995</v>
      </c>
      <c r="T233" s="3093">
        <v>886.62699999999995</v>
      </c>
      <c r="U233" s="3217">
        <f t="shared" si="112"/>
        <v>5146.8697349999993</v>
      </c>
      <c r="V233" s="2824">
        <f t="shared" si="113"/>
        <v>2.224525193798299E-2</v>
      </c>
      <c r="W233" s="2824">
        <f t="shared" si="114"/>
        <v>2.8223294346976902E-2</v>
      </c>
      <c r="X233" s="3246"/>
      <c r="Y233" s="3250"/>
      <c r="Z233" s="3250"/>
      <c r="AA233" s="3248">
        <v>5.4957099999998427E-2</v>
      </c>
      <c r="AB233" s="3223">
        <f t="shared" si="115"/>
        <v>48.726448701698601</v>
      </c>
      <c r="AC233" s="3223">
        <f t="shared" si="124"/>
        <v>48.726448701698601</v>
      </c>
      <c r="AD233" s="2804"/>
      <c r="AE233" s="2804"/>
      <c r="AF233" s="3093">
        <v>3.706</v>
      </c>
      <c r="AG233" s="3093">
        <v>883.76700000000005</v>
      </c>
      <c r="AH233" s="3093">
        <v>641.91099999999994</v>
      </c>
      <c r="AI233" s="2805" t="str">
        <f t="shared" si="116"/>
        <v>Y</v>
      </c>
      <c r="AJ233" s="2805" t="str">
        <f t="shared" si="117"/>
        <v>N</v>
      </c>
      <c r="AK233" s="2805" t="str">
        <f t="shared" si="118"/>
        <v>N</v>
      </c>
      <c r="AL233" s="2805" t="str">
        <f t="shared" si="119"/>
        <v>N</v>
      </c>
      <c r="AM233" s="2805" t="str">
        <f t="shared" si="120"/>
        <v>Y</v>
      </c>
      <c r="AN233" s="2805" t="str">
        <f t="shared" si="121"/>
        <v>N</v>
      </c>
      <c r="AO233" s="2805" t="str">
        <f t="shared" si="122"/>
        <v>N</v>
      </c>
      <c r="AP233" s="2805" t="str">
        <f t="shared" si="123"/>
        <v>N</v>
      </c>
      <c r="AQ233" s="3249"/>
      <c r="AR233" s="3094" t="s">
        <v>3689</v>
      </c>
      <c r="AS233" s="32"/>
      <c r="AT233" s="34" t="s">
        <v>3754</v>
      </c>
      <c r="AU233" s="171"/>
      <c r="AV233" s="3161"/>
      <c r="AW233" s="220" t="str">
        <f t="shared" si="125"/>
        <v>Please complete all cells in row</v>
      </c>
      <c r="AX233" s="3161"/>
      <c r="AY233" s="3125"/>
      <c r="AZ233" s="3125"/>
      <c r="BA233" s="3125"/>
      <c r="BB233" s="3125"/>
      <c r="BC233" s="3125"/>
      <c r="BD233" s="3125"/>
      <c r="BE233" s="3125"/>
      <c r="BF233" s="221">
        <f t="shared" si="126"/>
        <v>0</v>
      </c>
      <c r="BG233" s="221">
        <f t="shared" si="127"/>
        <v>0</v>
      </c>
      <c r="BH233" s="221">
        <f t="shared" si="128"/>
        <v>0</v>
      </c>
      <c r="BI233" s="221">
        <f t="shared" si="129"/>
        <v>0</v>
      </c>
      <c r="BJ233" s="221">
        <f t="shared" si="130"/>
        <v>0</v>
      </c>
      <c r="BK233" s="221">
        <f t="shared" si="131"/>
        <v>0</v>
      </c>
      <c r="BL233" s="221">
        <f t="shared" si="132"/>
        <v>0</v>
      </c>
      <c r="BM233" s="207"/>
      <c r="BN233" s="207"/>
      <c r="BO233" s="207"/>
      <c r="BP233" s="207"/>
      <c r="BQ233" s="207"/>
      <c r="BR233" s="207"/>
      <c r="BS233" s="221">
        <f t="shared" si="133"/>
        <v>0</v>
      </c>
      <c r="BT233" s="207"/>
      <c r="BU233" s="207"/>
      <c r="BV233" s="221">
        <f t="shared" si="134"/>
        <v>1</v>
      </c>
      <c r="BW233" s="221">
        <f t="shared" si="135"/>
        <v>1</v>
      </c>
      <c r="BX233" s="221">
        <f t="shared" si="136"/>
        <v>0</v>
      </c>
      <c r="BY233" s="221">
        <f t="shared" si="137"/>
        <v>0</v>
      </c>
      <c r="BZ233" s="221">
        <f xml:space="preserve"> IF( ISNUMBER(#REF! ), 0, 1 )</f>
        <v>1</v>
      </c>
      <c r="CA233" s="221">
        <f t="shared" si="138"/>
        <v>1</v>
      </c>
      <c r="CB233" s="3161"/>
      <c r="CC233" s="3125"/>
      <c r="CD233" s="3125"/>
      <c r="CE233" s="3169"/>
      <c r="CF233" s="3169"/>
      <c r="CG233" s="3169"/>
    </row>
    <row r="234" spans="1:85" s="2268" customFormat="1" ht="15.75" customHeight="1">
      <c r="A234" s="3169"/>
      <c r="B234" s="2799" t="s">
        <v>3755</v>
      </c>
      <c r="C234" s="2800" t="s">
        <v>3408</v>
      </c>
      <c r="D234" s="2822" t="s">
        <v>3396</v>
      </c>
      <c r="E234" s="2823" t="s">
        <v>3253</v>
      </c>
      <c r="F234" s="2800" t="s">
        <v>3756</v>
      </c>
      <c r="G234" s="2800" t="s">
        <v>3756</v>
      </c>
      <c r="H234" s="2823" t="s">
        <v>3370</v>
      </c>
      <c r="I234" s="2823" t="s">
        <v>3370</v>
      </c>
      <c r="J234" s="2823" t="s">
        <v>3255</v>
      </c>
      <c r="K234" s="2800"/>
      <c r="L234" s="2800" t="s">
        <v>3257</v>
      </c>
      <c r="M234" s="3243">
        <v>65</v>
      </c>
      <c r="N234" s="3244">
        <v>44896</v>
      </c>
      <c r="O234" s="2802">
        <v>100</v>
      </c>
      <c r="P234" s="3244">
        <v>46722</v>
      </c>
      <c r="Q234" s="3245">
        <v>2.6709999999999998</v>
      </c>
      <c r="R234" s="3093">
        <v>65</v>
      </c>
      <c r="S234" s="3093">
        <v>65</v>
      </c>
      <c r="T234" s="3093">
        <v>65</v>
      </c>
      <c r="U234" s="3217">
        <f t="shared" si="112"/>
        <v>173.61499999999998</v>
      </c>
      <c r="V234" s="2824">
        <f t="shared" si="113"/>
        <v>3.832751937984491E-2</v>
      </c>
      <c r="W234" s="2824">
        <f t="shared" si="114"/>
        <v>4.4399610136452106E-2</v>
      </c>
      <c r="X234" s="3246" t="s">
        <v>3372</v>
      </c>
      <c r="Y234" s="3250">
        <v>4.4554000000000003E-2</v>
      </c>
      <c r="Z234" s="3250">
        <v>2.7E-2</v>
      </c>
      <c r="AA234" s="3248">
        <v>7.1554000000000006E-2</v>
      </c>
      <c r="AB234" s="3223">
        <f t="shared" si="115"/>
        <v>4.6510100000000003</v>
      </c>
      <c r="AC234" s="3223">
        <f t="shared" si="124"/>
        <v>4.6510100000000003</v>
      </c>
      <c r="AD234" s="2804"/>
      <c r="AE234" s="2804">
        <v>9.4500000000000001E-3</v>
      </c>
      <c r="AF234" s="3093">
        <v>0.50800000000000001</v>
      </c>
      <c r="AG234" s="3093">
        <v>64.728999999999999</v>
      </c>
      <c r="AH234" s="3093">
        <v>9.3480000000000008</v>
      </c>
      <c r="AI234" s="2805" t="str">
        <f t="shared" si="116"/>
        <v>N</v>
      </c>
      <c r="AJ234" s="2805" t="str">
        <f t="shared" si="117"/>
        <v>Y</v>
      </c>
      <c r="AK234" s="2805" t="str">
        <f t="shared" si="118"/>
        <v>N</v>
      </c>
      <c r="AL234" s="2805" t="str">
        <f t="shared" si="119"/>
        <v>N</v>
      </c>
      <c r="AM234" s="2805" t="str">
        <f t="shared" si="120"/>
        <v>N</v>
      </c>
      <c r="AN234" s="2805" t="str">
        <f t="shared" si="121"/>
        <v>Y</v>
      </c>
      <c r="AO234" s="2805" t="str">
        <f t="shared" si="122"/>
        <v>N</v>
      </c>
      <c r="AP234" s="2805" t="str">
        <f t="shared" si="123"/>
        <v>N</v>
      </c>
      <c r="AQ234" s="3249"/>
      <c r="AR234" s="3094" t="s">
        <v>3318</v>
      </c>
      <c r="AS234" s="32"/>
      <c r="AT234" s="34" t="s">
        <v>3757</v>
      </c>
      <c r="AU234" s="171"/>
      <c r="AV234" s="3161"/>
      <c r="AW234" s="220" t="str">
        <f t="shared" si="125"/>
        <v>Please complete all cells in row</v>
      </c>
      <c r="AX234" s="3161"/>
      <c r="AY234" s="3125"/>
      <c r="AZ234" s="3125"/>
      <c r="BA234" s="3125"/>
      <c r="BB234" s="3125"/>
      <c r="BC234" s="3125"/>
      <c r="BD234" s="3125"/>
      <c r="BE234" s="3125"/>
      <c r="BF234" s="221">
        <f t="shared" si="126"/>
        <v>0</v>
      </c>
      <c r="BG234" s="221">
        <f t="shared" si="127"/>
        <v>0</v>
      </c>
      <c r="BH234" s="221">
        <f t="shared" si="128"/>
        <v>0</v>
      </c>
      <c r="BI234" s="221">
        <f t="shared" si="129"/>
        <v>0</v>
      </c>
      <c r="BJ234" s="221">
        <f t="shared" si="130"/>
        <v>0</v>
      </c>
      <c r="BK234" s="221">
        <f t="shared" si="131"/>
        <v>0</v>
      </c>
      <c r="BL234" s="221">
        <f t="shared" si="132"/>
        <v>0</v>
      </c>
      <c r="BM234" s="207"/>
      <c r="BN234" s="207"/>
      <c r="BO234" s="207"/>
      <c r="BP234" s="207"/>
      <c r="BQ234" s="207"/>
      <c r="BR234" s="207"/>
      <c r="BS234" s="221">
        <f t="shared" si="133"/>
        <v>0</v>
      </c>
      <c r="BT234" s="207"/>
      <c r="BU234" s="207"/>
      <c r="BV234" s="221">
        <f t="shared" si="134"/>
        <v>1</v>
      </c>
      <c r="BW234" s="221">
        <f t="shared" si="135"/>
        <v>0</v>
      </c>
      <c r="BX234" s="221">
        <f t="shared" si="136"/>
        <v>0</v>
      </c>
      <c r="BY234" s="221">
        <f t="shared" si="137"/>
        <v>0</v>
      </c>
      <c r="BZ234" s="221">
        <f xml:space="preserve"> IF( ISNUMBER(#REF! ), 0, 1 )</f>
        <v>1</v>
      </c>
      <c r="CA234" s="221">
        <f t="shared" si="138"/>
        <v>1</v>
      </c>
      <c r="CB234" s="3161"/>
      <c r="CC234" s="3125"/>
      <c r="CD234" s="3125"/>
      <c r="CE234" s="3169"/>
      <c r="CF234" s="3169"/>
      <c r="CG234" s="3169"/>
    </row>
    <row r="235" spans="1:85" s="2268" customFormat="1" ht="15.75" customHeight="1">
      <c r="A235" s="3169"/>
      <c r="B235" s="2799" t="s">
        <v>3758</v>
      </c>
      <c r="C235" s="2800" t="s">
        <v>3408</v>
      </c>
      <c r="D235" s="2822" t="s">
        <v>3396</v>
      </c>
      <c r="E235" s="2823" t="s">
        <v>3253</v>
      </c>
      <c r="F235" s="2800" t="s">
        <v>3759</v>
      </c>
      <c r="G235" s="2800" t="s">
        <v>3759</v>
      </c>
      <c r="H235" s="2823" t="s">
        <v>3370</v>
      </c>
      <c r="I235" s="2823" t="s">
        <v>3370</v>
      </c>
      <c r="J235" s="2823" t="s">
        <v>3255</v>
      </c>
      <c r="K235" s="2800"/>
      <c r="L235" s="2800" t="s">
        <v>3257</v>
      </c>
      <c r="M235" s="3243">
        <v>98.5</v>
      </c>
      <c r="N235" s="3244">
        <v>44896</v>
      </c>
      <c r="O235" s="2802">
        <v>100</v>
      </c>
      <c r="P235" s="3244">
        <v>47453</v>
      </c>
      <c r="Q235" s="3245">
        <v>4.6740000000000004</v>
      </c>
      <c r="R235" s="3093">
        <v>98.5</v>
      </c>
      <c r="S235" s="3093">
        <v>98.5</v>
      </c>
      <c r="T235" s="3093">
        <v>98.5</v>
      </c>
      <c r="U235" s="3217">
        <f t="shared" si="112"/>
        <v>460.38900000000001</v>
      </c>
      <c r="V235" s="2824">
        <f t="shared" si="113"/>
        <v>3.0866279069767577E-2</v>
      </c>
      <c r="W235" s="2824">
        <f t="shared" si="114"/>
        <v>3.6894736842105313E-2</v>
      </c>
      <c r="X235" s="3246" t="s">
        <v>3372</v>
      </c>
      <c r="Y235" s="3250">
        <v>4.4554000000000003E-2</v>
      </c>
      <c r="Z235" s="3250">
        <v>1.9300000000000001E-2</v>
      </c>
      <c r="AA235" s="3248">
        <v>6.3854000000000008E-2</v>
      </c>
      <c r="AB235" s="3223">
        <f t="shared" si="115"/>
        <v>6.289619000000001</v>
      </c>
      <c r="AC235" s="3223">
        <f t="shared" si="124"/>
        <v>6.289619000000001</v>
      </c>
      <c r="AD235" s="2804"/>
      <c r="AE235" s="2804">
        <v>6.7549999999999989E-3</v>
      </c>
      <c r="AF235" s="3093">
        <v>0.41399999999999998</v>
      </c>
      <c r="AG235" s="3093">
        <v>98.224000000000004</v>
      </c>
      <c r="AH235" s="3093">
        <v>74.628</v>
      </c>
      <c r="AI235" s="2805" t="str">
        <f t="shared" si="116"/>
        <v>N</v>
      </c>
      <c r="AJ235" s="2805" t="str">
        <f t="shared" si="117"/>
        <v>Y</v>
      </c>
      <c r="AK235" s="2805" t="str">
        <f t="shared" si="118"/>
        <v>N</v>
      </c>
      <c r="AL235" s="2805" t="str">
        <f t="shared" si="119"/>
        <v>N</v>
      </c>
      <c r="AM235" s="2805" t="str">
        <f t="shared" si="120"/>
        <v>N</v>
      </c>
      <c r="AN235" s="2805" t="str">
        <f t="shared" si="121"/>
        <v>Y</v>
      </c>
      <c r="AO235" s="2805" t="str">
        <f t="shared" si="122"/>
        <v>N</v>
      </c>
      <c r="AP235" s="2805" t="str">
        <f t="shared" si="123"/>
        <v>N</v>
      </c>
      <c r="AQ235" s="3249"/>
      <c r="AR235" s="3094"/>
      <c r="AS235" s="32"/>
      <c r="AT235" s="34" t="s">
        <v>3760</v>
      </c>
      <c r="AU235" s="171"/>
      <c r="AV235" s="3161"/>
      <c r="AW235" s="220" t="str">
        <f t="shared" si="125"/>
        <v>Please complete all cells in row</v>
      </c>
      <c r="AX235" s="3161"/>
      <c r="AY235" s="3125"/>
      <c r="AZ235" s="3125"/>
      <c r="BA235" s="3125"/>
      <c r="BB235" s="3125"/>
      <c r="BC235" s="3125"/>
      <c r="BD235" s="3125"/>
      <c r="BE235" s="3125"/>
      <c r="BF235" s="221">
        <f t="shared" si="126"/>
        <v>0</v>
      </c>
      <c r="BG235" s="221">
        <f t="shared" si="127"/>
        <v>0</v>
      </c>
      <c r="BH235" s="221">
        <f t="shared" si="128"/>
        <v>0</v>
      </c>
      <c r="BI235" s="221">
        <f t="shared" si="129"/>
        <v>0</v>
      </c>
      <c r="BJ235" s="221">
        <f t="shared" si="130"/>
        <v>0</v>
      </c>
      <c r="BK235" s="221">
        <f t="shared" si="131"/>
        <v>0</v>
      </c>
      <c r="BL235" s="221">
        <f t="shared" si="132"/>
        <v>0</v>
      </c>
      <c r="BM235" s="207"/>
      <c r="BN235" s="207"/>
      <c r="BO235" s="207"/>
      <c r="BP235" s="207"/>
      <c r="BQ235" s="207"/>
      <c r="BR235" s="207"/>
      <c r="BS235" s="221">
        <f t="shared" si="133"/>
        <v>0</v>
      </c>
      <c r="BT235" s="207"/>
      <c r="BU235" s="207"/>
      <c r="BV235" s="221">
        <f t="shared" si="134"/>
        <v>1</v>
      </c>
      <c r="BW235" s="221">
        <f t="shared" si="135"/>
        <v>0</v>
      </c>
      <c r="BX235" s="221">
        <f t="shared" si="136"/>
        <v>0</v>
      </c>
      <c r="BY235" s="221">
        <f t="shared" si="137"/>
        <v>0</v>
      </c>
      <c r="BZ235" s="221">
        <f xml:space="preserve"> IF( ISNUMBER(#REF! ), 0, 1 )</f>
        <v>1</v>
      </c>
      <c r="CA235" s="221">
        <f t="shared" si="138"/>
        <v>1</v>
      </c>
      <c r="CB235" s="3161"/>
      <c r="CC235" s="3125"/>
      <c r="CD235" s="3125"/>
      <c r="CE235" s="3169"/>
      <c r="CF235" s="3169"/>
      <c r="CG235" s="3169"/>
    </row>
    <row r="236" spans="1:85" s="2268" customFormat="1" ht="15.75" customHeight="1">
      <c r="A236" s="3169"/>
      <c r="B236" s="2799" t="s">
        <v>3761</v>
      </c>
      <c r="C236" s="2800" t="s">
        <v>3408</v>
      </c>
      <c r="D236" s="2822" t="s">
        <v>3396</v>
      </c>
      <c r="E236" s="2823" t="s">
        <v>3253</v>
      </c>
      <c r="F236" s="2800" t="s">
        <v>3762</v>
      </c>
      <c r="G236" s="2800" t="s">
        <v>3762</v>
      </c>
      <c r="H236" s="2823" t="s">
        <v>3370</v>
      </c>
      <c r="I236" s="2823" t="s">
        <v>3370</v>
      </c>
      <c r="J236" s="2823" t="s">
        <v>3255</v>
      </c>
      <c r="K236" s="2800"/>
      <c r="L236" s="2800" t="s">
        <v>3257</v>
      </c>
      <c r="M236" s="3243">
        <v>80</v>
      </c>
      <c r="N236" s="3244">
        <v>44872</v>
      </c>
      <c r="O236" s="2802">
        <v>100</v>
      </c>
      <c r="P236" s="3244">
        <v>46880</v>
      </c>
      <c r="Q236" s="3245">
        <v>3.1040000000000001</v>
      </c>
      <c r="R236" s="3093">
        <v>80</v>
      </c>
      <c r="S236" s="3093">
        <v>80</v>
      </c>
      <c r="T236" s="3093">
        <v>80</v>
      </c>
      <c r="U236" s="3217">
        <f t="shared" si="112"/>
        <v>248.32</v>
      </c>
      <c r="V236" s="2824">
        <f t="shared" si="113"/>
        <v>3.2998062015503926E-2</v>
      </c>
      <c r="W236" s="2824">
        <f t="shared" si="114"/>
        <v>3.9038986354775762E-2</v>
      </c>
      <c r="X236" s="3246" t="s">
        <v>3372</v>
      </c>
      <c r="Y236" s="3250">
        <v>4.4554000000000003E-2</v>
      </c>
      <c r="Z236" s="3250">
        <v>2.1499999999999998E-2</v>
      </c>
      <c r="AA236" s="3248">
        <v>6.6054000000000002E-2</v>
      </c>
      <c r="AB236" s="3223">
        <f t="shared" si="115"/>
        <v>5.2843200000000001</v>
      </c>
      <c r="AC236" s="3223">
        <f t="shared" si="124"/>
        <v>5.2843200000000001</v>
      </c>
      <c r="AD236" s="2804" t="s">
        <v>3763</v>
      </c>
      <c r="AE236" s="2804">
        <v>7.5249999999999987E-3</v>
      </c>
      <c r="AF236" s="3093">
        <v>0.38900000000000001</v>
      </c>
      <c r="AG236" s="3093">
        <v>79.878</v>
      </c>
      <c r="AH236" s="3093">
        <v>60.612000000000002</v>
      </c>
      <c r="AI236" s="2805" t="str">
        <f t="shared" si="116"/>
        <v>N</v>
      </c>
      <c r="AJ236" s="2805" t="str">
        <f t="shared" si="117"/>
        <v>Y</v>
      </c>
      <c r="AK236" s="2805" t="str">
        <f t="shared" si="118"/>
        <v>N</v>
      </c>
      <c r="AL236" s="2805" t="str">
        <f t="shared" si="119"/>
        <v>N</v>
      </c>
      <c r="AM236" s="2805" t="str">
        <f t="shared" si="120"/>
        <v>N</v>
      </c>
      <c r="AN236" s="2805" t="str">
        <f t="shared" si="121"/>
        <v>Y</v>
      </c>
      <c r="AO236" s="2805" t="str">
        <f t="shared" si="122"/>
        <v>N</v>
      </c>
      <c r="AP236" s="2805" t="str">
        <f t="shared" si="123"/>
        <v>N</v>
      </c>
      <c r="AQ236" s="3249"/>
      <c r="AR236" s="3094"/>
      <c r="AS236" s="32"/>
      <c r="AT236" s="34" t="s">
        <v>3764</v>
      </c>
      <c r="AU236" s="171"/>
      <c r="AV236" s="3161"/>
      <c r="AW236" s="220" t="str">
        <f t="shared" si="125"/>
        <v>Please complete all cells in row</v>
      </c>
      <c r="AX236" s="3161"/>
      <c r="AY236" s="3125"/>
      <c r="AZ236" s="3125"/>
      <c r="BA236" s="3125"/>
      <c r="BB236" s="3125"/>
      <c r="BC236" s="3125"/>
      <c r="BD236" s="3125"/>
      <c r="BE236" s="3125"/>
      <c r="BF236" s="221">
        <f t="shared" si="126"/>
        <v>0</v>
      </c>
      <c r="BG236" s="221">
        <f t="shared" si="127"/>
        <v>0</v>
      </c>
      <c r="BH236" s="221">
        <f t="shared" si="128"/>
        <v>0</v>
      </c>
      <c r="BI236" s="221">
        <f t="shared" si="129"/>
        <v>0</v>
      </c>
      <c r="BJ236" s="221">
        <f t="shared" si="130"/>
        <v>0</v>
      </c>
      <c r="BK236" s="221">
        <f t="shared" si="131"/>
        <v>0</v>
      </c>
      <c r="BL236" s="221">
        <f t="shared" si="132"/>
        <v>0</v>
      </c>
      <c r="BM236" s="207"/>
      <c r="BN236" s="207"/>
      <c r="BO236" s="207"/>
      <c r="BP236" s="207"/>
      <c r="BQ236" s="207"/>
      <c r="BR236" s="207"/>
      <c r="BS236" s="221">
        <f t="shared" si="133"/>
        <v>0</v>
      </c>
      <c r="BT236" s="207"/>
      <c r="BU236" s="207"/>
      <c r="BV236" s="221">
        <f t="shared" si="134"/>
        <v>1</v>
      </c>
      <c r="BW236" s="221">
        <f t="shared" si="135"/>
        <v>0</v>
      </c>
      <c r="BX236" s="221">
        <f t="shared" si="136"/>
        <v>0</v>
      </c>
      <c r="BY236" s="221">
        <f t="shared" si="137"/>
        <v>0</v>
      </c>
      <c r="BZ236" s="221">
        <f xml:space="preserve"> IF( ISNUMBER(#REF! ), 0, 1 )</f>
        <v>1</v>
      </c>
      <c r="CA236" s="221">
        <f t="shared" si="138"/>
        <v>1</v>
      </c>
      <c r="CB236" s="3161"/>
      <c r="CC236" s="3125"/>
      <c r="CD236" s="3125"/>
      <c r="CE236" s="3169"/>
      <c r="CF236" s="3169"/>
      <c r="CG236" s="3169"/>
    </row>
    <row r="237" spans="1:85" s="2268" customFormat="1" ht="15.75" customHeight="1">
      <c r="A237" s="3169"/>
      <c r="B237" s="2799" t="s">
        <v>3765</v>
      </c>
      <c r="C237" s="2800" t="s">
        <v>3408</v>
      </c>
      <c r="D237" s="2822" t="s">
        <v>3396</v>
      </c>
      <c r="E237" s="2823" t="s">
        <v>3253</v>
      </c>
      <c r="F237" s="2800" t="s">
        <v>3766</v>
      </c>
      <c r="G237" s="2800" t="s">
        <v>3766</v>
      </c>
      <c r="H237" s="2823" t="s">
        <v>3370</v>
      </c>
      <c r="I237" s="2823" t="s">
        <v>3370</v>
      </c>
      <c r="J237" s="2823" t="s">
        <v>3255</v>
      </c>
      <c r="K237" s="2800"/>
      <c r="L237" s="2800" t="s">
        <v>3257</v>
      </c>
      <c r="M237" s="3243">
        <v>725</v>
      </c>
      <c r="N237" s="3244">
        <v>44872</v>
      </c>
      <c r="O237" s="2802">
        <v>100</v>
      </c>
      <c r="P237" s="3244">
        <v>46880</v>
      </c>
      <c r="Q237" s="3245">
        <v>3.1040000000000001</v>
      </c>
      <c r="R237" s="3093">
        <v>725</v>
      </c>
      <c r="S237" s="3093">
        <v>725</v>
      </c>
      <c r="T237" s="3093">
        <v>725</v>
      </c>
      <c r="U237" s="3217">
        <f t="shared" si="112"/>
        <v>2250.4</v>
      </c>
      <c r="V237" s="2824">
        <f t="shared" si="113"/>
        <v>3.3967054263565721E-2</v>
      </c>
      <c r="W237" s="2824">
        <f t="shared" si="114"/>
        <v>4.0013645224171501E-2</v>
      </c>
      <c r="X237" s="3246" t="s">
        <v>3372</v>
      </c>
      <c r="Y237" s="3250">
        <v>4.4554000000000003E-2</v>
      </c>
      <c r="Z237" s="3250">
        <v>2.2499999999999999E-2</v>
      </c>
      <c r="AA237" s="3248">
        <v>6.7054000000000002E-2</v>
      </c>
      <c r="AB237" s="3223">
        <f t="shared" si="115"/>
        <v>48.614150000000002</v>
      </c>
      <c r="AC237" s="3223">
        <f t="shared" si="124"/>
        <v>48.614150000000002</v>
      </c>
      <c r="AD237" s="2804" t="s">
        <v>3767</v>
      </c>
      <c r="AE237" s="2804">
        <v>5.1749999999999999E-3</v>
      </c>
      <c r="AF237" s="3093">
        <v>7.3150000000000004</v>
      </c>
      <c r="AG237" s="3093">
        <v>721.85</v>
      </c>
      <c r="AH237" s="3093">
        <v>549.29499999999996</v>
      </c>
      <c r="AI237" s="2805" t="str">
        <f t="shared" si="116"/>
        <v>N</v>
      </c>
      <c r="AJ237" s="2805" t="str">
        <f t="shared" si="117"/>
        <v>Y</v>
      </c>
      <c r="AK237" s="2805" t="str">
        <f t="shared" si="118"/>
        <v>N</v>
      </c>
      <c r="AL237" s="2805" t="str">
        <f t="shared" si="119"/>
        <v>N</v>
      </c>
      <c r="AM237" s="2805" t="str">
        <f t="shared" si="120"/>
        <v>N</v>
      </c>
      <c r="AN237" s="2805" t="str">
        <f t="shared" si="121"/>
        <v>Y</v>
      </c>
      <c r="AO237" s="2805" t="str">
        <f t="shared" si="122"/>
        <v>N</v>
      </c>
      <c r="AP237" s="2805" t="str">
        <f t="shared" si="123"/>
        <v>N</v>
      </c>
      <c r="AQ237" s="3249"/>
      <c r="AR237" s="3094"/>
      <c r="AS237" s="32"/>
      <c r="AT237" s="34" t="s">
        <v>3768</v>
      </c>
      <c r="AU237" s="171"/>
      <c r="AV237" s="3161"/>
      <c r="AW237" s="220" t="str">
        <f t="shared" si="125"/>
        <v>Please complete all cells in row</v>
      </c>
      <c r="AX237" s="3161"/>
      <c r="AY237" s="3125"/>
      <c r="AZ237" s="3125"/>
      <c r="BA237" s="3125"/>
      <c r="BB237" s="3125"/>
      <c r="BC237" s="3125"/>
      <c r="BD237" s="3125"/>
      <c r="BE237" s="3125"/>
      <c r="BF237" s="221">
        <f t="shared" si="126"/>
        <v>0</v>
      </c>
      <c r="BG237" s="221">
        <f t="shared" si="127"/>
        <v>0</v>
      </c>
      <c r="BH237" s="221">
        <f t="shared" si="128"/>
        <v>0</v>
      </c>
      <c r="BI237" s="221">
        <f t="shared" si="129"/>
        <v>0</v>
      </c>
      <c r="BJ237" s="221">
        <f t="shared" si="130"/>
        <v>0</v>
      </c>
      <c r="BK237" s="221">
        <f t="shared" si="131"/>
        <v>0</v>
      </c>
      <c r="BL237" s="221">
        <f t="shared" si="132"/>
        <v>0</v>
      </c>
      <c r="BM237" s="207"/>
      <c r="BN237" s="207"/>
      <c r="BO237" s="207"/>
      <c r="BP237" s="207"/>
      <c r="BQ237" s="207"/>
      <c r="BR237" s="207"/>
      <c r="BS237" s="221">
        <f t="shared" si="133"/>
        <v>0</v>
      </c>
      <c r="BT237" s="207"/>
      <c r="BU237" s="207"/>
      <c r="BV237" s="221">
        <f t="shared" si="134"/>
        <v>1</v>
      </c>
      <c r="BW237" s="221">
        <f t="shared" si="135"/>
        <v>0</v>
      </c>
      <c r="BX237" s="221">
        <f t="shared" si="136"/>
        <v>0</v>
      </c>
      <c r="BY237" s="221">
        <f t="shared" si="137"/>
        <v>0</v>
      </c>
      <c r="BZ237" s="221">
        <f xml:space="preserve"> IF( ISNUMBER(#REF! ), 0, 1 )</f>
        <v>1</v>
      </c>
      <c r="CA237" s="221">
        <f t="shared" si="138"/>
        <v>1</v>
      </c>
      <c r="CB237" s="3161"/>
      <c r="CC237" s="3125"/>
      <c r="CD237" s="3125"/>
      <c r="CE237" s="3169"/>
      <c r="CF237" s="3169"/>
      <c r="CG237" s="3169"/>
    </row>
    <row r="238" spans="1:85" s="2268" customFormat="1" ht="15.75" customHeight="1">
      <c r="A238" s="3169"/>
      <c r="B238" s="2799" t="s">
        <v>3769</v>
      </c>
      <c r="C238" s="2800" t="s">
        <v>3408</v>
      </c>
      <c r="D238" s="2822" t="s">
        <v>3368</v>
      </c>
      <c r="E238" s="2823" t="s">
        <v>3253</v>
      </c>
      <c r="F238" s="2800">
        <v>33004</v>
      </c>
      <c r="G238" s="2800" t="s">
        <v>3289</v>
      </c>
      <c r="H238" s="2823" t="s">
        <v>3283</v>
      </c>
      <c r="I238" s="2823" t="s">
        <v>1262</v>
      </c>
      <c r="J238" s="2823" t="s">
        <v>3371</v>
      </c>
      <c r="K238" s="2800"/>
      <c r="L238" s="2800" t="s">
        <v>3257</v>
      </c>
      <c r="M238" s="3243">
        <v>-250</v>
      </c>
      <c r="N238" s="3244">
        <v>44652</v>
      </c>
      <c r="O238" s="2802"/>
      <c r="P238" s="3244">
        <v>48533</v>
      </c>
      <c r="Q238" s="3245">
        <v>7.633</v>
      </c>
      <c r="R238" s="3093">
        <v>-250</v>
      </c>
      <c r="S238" s="3093">
        <v>-250</v>
      </c>
      <c r="T238" s="3093">
        <v>-250</v>
      </c>
      <c r="U238" s="3217">
        <f t="shared" si="112"/>
        <v>-1908.25</v>
      </c>
      <c r="V238" s="2824">
        <f t="shared" si="113"/>
        <v>1.4777131782945707E-2</v>
      </c>
      <c r="W238" s="2824">
        <f t="shared" si="114"/>
        <v>2.0711500974658792E-2</v>
      </c>
      <c r="X238" s="3246"/>
      <c r="Y238" s="3250"/>
      <c r="Z238" s="3250"/>
      <c r="AA238" s="3248">
        <v>4.725E-2</v>
      </c>
      <c r="AB238" s="3223">
        <f t="shared" si="115"/>
        <v>-11.8125</v>
      </c>
      <c r="AC238" s="3223">
        <f t="shared" si="124"/>
        <v>-3.6942829457364268</v>
      </c>
      <c r="AD238" s="2804"/>
      <c r="AE238" s="2804"/>
      <c r="AF238" s="3093">
        <v>0</v>
      </c>
      <c r="AG238" s="3093">
        <v>-250</v>
      </c>
      <c r="AH238" s="3093">
        <v>0</v>
      </c>
      <c r="AI238" s="2805" t="str">
        <f t="shared" si="116"/>
        <v>N</v>
      </c>
      <c r="AJ238" s="2805" t="str">
        <f t="shared" si="117"/>
        <v>N</v>
      </c>
      <c r="AK238" s="2805" t="str">
        <f t="shared" si="118"/>
        <v>N</v>
      </c>
      <c r="AL238" s="2805" t="str">
        <f t="shared" si="119"/>
        <v>N</v>
      </c>
      <c r="AM238" s="2805" t="str">
        <f t="shared" si="120"/>
        <v>N</v>
      </c>
      <c r="AN238" s="2805" t="str">
        <f t="shared" si="121"/>
        <v>N</v>
      </c>
      <c r="AO238" s="2805" t="str">
        <f t="shared" si="122"/>
        <v>N</v>
      </c>
      <c r="AP238" s="2805" t="str">
        <f t="shared" si="123"/>
        <v>N</v>
      </c>
      <c r="AQ238" s="3249" t="s">
        <v>3373</v>
      </c>
      <c r="AR238" s="3094" t="s">
        <v>3461</v>
      </c>
      <c r="AS238" s="32"/>
      <c r="AT238" s="34" t="s">
        <v>3770</v>
      </c>
      <c r="AU238" s="171"/>
      <c r="AV238" s="3161"/>
      <c r="AW238" s="220" t="str">
        <f t="shared" si="125"/>
        <v>Please complete all cells in row</v>
      </c>
      <c r="AX238" s="3161"/>
      <c r="AY238" s="3125"/>
      <c r="AZ238" s="3125"/>
      <c r="BA238" s="3125"/>
      <c r="BB238" s="3125"/>
      <c r="BC238" s="3125"/>
      <c r="BD238" s="3125"/>
      <c r="BE238" s="3125"/>
      <c r="BF238" s="221">
        <f t="shared" si="126"/>
        <v>0</v>
      </c>
      <c r="BG238" s="221">
        <f t="shared" si="127"/>
        <v>1</v>
      </c>
      <c r="BH238" s="221">
        <f t="shared" si="128"/>
        <v>0</v>
      </c>
      <c r="BI238" s="221">
        <f t="shared" si="129"/>
        <v>0</v>
      </c>
      <c r="BJ238" s="221">
        <f t="shared" si="130"/>
        <v>0</v>
      </c>
      <c r="BK238" s="221">
        <f t="shared" si="131"/>
        <v>0</v>
      </c>
      <c r="BL238" s="221">
        <f t="shared" si="132"/>
        <v>0</v>
      </c>
      <c r="BM238" s="207"/>
      <c r="BN238" s="207"/>
      <c r="BO238" s="207"/>
      <c r="BP238" s="207"/>
      <c r="BQ238" s="207"/>
      <c r="BR238" s="207"/>
      <c r="BS238" s="221">
        <f t="shared" si="133"/>
        <v>0</v>
      </c>
      <c r="BT238" s="207"/>
      <c r="BU238" s="207"/>
      <c r="BV238" s="221">
        <f t="shared" si="134"/>
        <v>1</v>
      </c>
      <c r="BW238" s="221">
        <f t="shared" si="135"/>
        <v>1</v>
      </c>
      <c r="BX238" s="221">
        <f t="shared" si="136"/>
        <v>0</v>
      </c>
      <c r="BY238" s="221">
        <f t="shared" si="137"/>
        <v>0</v>
      </c>
      <c r="BZ238" s="221">
        <f xml:space="preserve"> IF( ISNUMBER(#REF! ), 0, 1 )</f>
        <v>1</v>
      </c>
      <c r="CA238" s="221">
        <f t="shared" si="138"/>
        <v>1</v>
      </c>
      <c r="CB238" s="3161"/>
      <c r="CC238" s="3125"/>
      <c r="CD238" s="3125"/>
      <c r="CE238" s="3169"/>
      <c r="CF238" s="3169"/>
      <c r="CG238" s="3169"/>
    </row>
    <row r="239" spans="1:85" s="2268" customFormat="1" ht="15.75" customHeight="1">
      <c r="A239" s="3169"/>
      <c r="B239" s="2799" t="s">
        <v>3771</v>
      </c>
      <c r="C239" s="2800" t="s">
        <v>3408</v>
      </c>
      <c r="D239" s="2822" t="s">
        <v>3377</v>
      </c>
      <c r="E239" s="2823" t="s">
        <v>3253</v>
      </c>
      <c r="F239" s="2800">
        <v>33004</v>
      </c>
      <c r="G239" s="2800" t="s">
        <v>3289</v>
      </c>
      <c r="H239" s="2823" t="s">
        <v>3283</v>
      </c>
      <c r="I239" s="2823" t="s">
        <v>1262</v>
      </c>
      <c r="J239" s="2823" t="s">
        <v>3371</v>
      </c>
      <c r="K239" s="2800"/>
      <c r="L239" s="2800" t="s">
        <v>3257</v>
      </c>
      <c r="M239" s="3243">
        <v>250</v>
      </c>
      <c r="N239" s="3244">
        <v>44652</v>
      </c>
      <c r="O239" s="2802"/>
      <c r="P239" s="3244">
        <v>48533</v>
      </c>
      <c r="Q239" s="3245">
        <v>7.633</v>
      </c>
      <c r="R239" s="3093">
        <v>250</v>
      </c>
      <c r="S239" s="3093">
        <v>305.82400000000001</v>
      </c>
      <c r="T239" s="3093">
        <v>305.82400000000001</v>
      </c>
      <c r="U239" s="3217">
        <f t="shared" si="112"/>
        <v>2334.3545920000001</v>
      </c>
      <c r="V239" s="2824">
        <f t="shared" si="113"/>
        <v>-2.9999999999996696E-4</v>
      </c>
      <c r="W239" s="2824">
        <f t="shared" si="114"/>
        <v>5.5461988304092991E-3</v>
      </c>
      <c r="X239" s="3246"/>
      <c r="Y239" s="3250"/>
      <c r="Z239" s="3250"/>
      <c r="AA239" s="3248">
        <v>3.1690400000000007E-2</v>
      </c>
      <c r="AB239" s="3223">
        <f t="shared" si="115"/>
        <v>9.691684889600003</v>
      </c>
      <c r="AC239" s="3223">
        <f t="shared" si="124"/>
        <v>-9.1747199999989898E-2</v>
      </c>
      <c r="AD239" s="2804"/>
      <c r="AE239" s="2804"/>
      <c r="AF239" s="3093">
        <v>0</v>
      </c>
      <c r="AG239" s="3093">
        <v>305.82400000000001</v>
      </c>
      <c r="AH239" s="3093">
        <v>26.946000000000002</v>
      </c>
      <c r="AI239" s="2805" t="str">
        <f t="shared" si="116"/>
        <v>N</v>
      </c>
      <c r="AJ239" s="2805" t="str">
        <f t="shared" si="117"/>
        <v>N</v>
      </c>
      <c r="AK239" s="2805" t="str">
        <f t="shared" si="118"/>
        <v>N</v>
      </c>
      <c r="AL239" s="2805" t="str">
        <f t="shared" si="119"/>
        <v>N</v>
      </c>
      <c r="AM239" s="2805" t="str">
        <f t="shared" si="120"/>
        <v>N</v>
      </c>
      <c r="AN239" s="2805" t="str">
        <f t="shared" si="121"/>
        <v>N</v>
      </c>
      <c r="AO239" s="2805" t="str">
        <f t="shared" si="122"/>
        <v>N</v>
      </c>
      <c r="AP239" s="2805" t="str">
        <f t="shared" si="123"/>
        <v>N</v>
      </c>
      <c r="AQ239" s="3249" t="s">
        <v>3373</v>
      </c>
      <c r="AR239" s="3094" t="s">
        <v>3464</v>
      </c>
      <c r="AS239" s="32"/>
      <c r="AT239" s="34" t="s">
        <v>3772</v>
      </c>
      <c r="AU239" s="171"/>
      <c r="AV239" s="3161"/>
      <c r="AW239" s="220" t="str">
        <f t="shared" si="125"/>
        <v>Please complete all cells in row</v>
      </c>
      <c r="AX239" s="3161"/>
      <c r="AY239" s="3125"/>
      <c r="AZ239" s="3125"/>
      <c r="BA239" s="3125"/>
      <c r="BB239" s="3125"/>
      <c r="BC239" s="3125"/>
      <c r="BD239" s="3125"/>
      <c r="BE239" s="3125"/>
      <c r="BF239" s="221">
        <f t="shared" si="126"/>
        <v>0</v>
      </c>
      <c r="BG239" s="221">
        <f t="shared" si="127"/>
        <v>1</v>
      </c>
      <c r="BH239" s="221">
        <f t="shared" si="128"/>
        <v>0</v>
      </c>
      <c r="BI239" s="221">
        <f t="shared" si="129"/>
        <v>0</v>
      </c>
      <c r="BJ239" s="221">
        <f t="shared" si="130"/>
        <v>0</v>
      </c>
      <c r="BK239" s="221">
        <f t="shared" si="131"/>
        <v>0</v>
      </c>
      <c r="BL239" s="221">
        <f t="shared" si="132"/>
        <v>0</v>
      </c>
      <c r="BM239" s="207"/>
      <c r="BN239" s="207"/>
      <c r="BO239" s="207"/>
      <c r="BP239" s="207"/>
      <c r="BQ239" s="207"/>
      <c r="BR239" s="207"/>
      <c r="BS239" s="221">
        <f t="shared" si="133"/>
        <v>0</v>
      </c>
      <c r="BT239" s="207"/>
      <c r="BU239" s="207"/>
      <c r="BV239" s="221">
        <f t="shared" si="134"/>
        <v>1</v>
      </c>
      <c r="BW239" s="221">
        <f t="shared" si="135"/>
        <v>1</v>
      </c>
      <c r="BX239" s="221">
        <f t="shared" si="136"/>
        <v>0</v>
      </c>
      <c r="BY239" s="221">
        <f t="shared" si="137"/>
        <v>0</v>
      </c>
      <c r="BZ239" s="221">
        <f xml:space="preserve"> IF( ISNUMBER(#REF! ), 0, 1 )</f>
        <v>1</v>
      </c>
      <c r="CA239" s="221">
        <f t="shared" si="138"/>
        <v>1</v>
      </c>
      <c r="CB239" s="3161"/>
      <c r="CC239" s="3125"/>
      <c r="CD239" s="3125"/>
      <c r="CE239" s="3169"/>
      <c r="CF239" s="3169"/>
      <c r="CG239" s="3169"/>
    </row>
    <row r="240" spans="1:85" s="2268" customFormat="1" ht="15.75" customHeight="1">
      <c r="A240" s="3169"/>
      <c r="B240" s="2799" t="s">
        <v>3773</v>
      </c>
      <c r="C240" s="2800" t="s">
        <v>3408</v>
      </c>
      <c r="D240" s="2822" t="s">
        <v>3368</v>
      </c>
      <c r="E240" s="2823" t="s">
        <v>3253</v>
      </c>
      <c r="F240" s="2800">
        <v>33003</v>
      </c>
      <c r="G240" s="2800" t="s">
        <v>3308</v>
      </c>
      <c r="H240" s="2823" t="s">
        <v>3283</v>
      </c>
      <c r="I240" s="2823" t="s">
        <v>1262</v>
      </c>
      <c r="J240" s="2823" t="s">
        <v>3371</v>
      </c>
      <c r="K240" s="2800"/>
      <c r="L240" s="2800" t="s">
        <v>3257</v>
      </c>
      <c r="M240" s="3243">
        <v>-200</v>
      </c>
      <c r="N240" s="3244">
        <v>44652</v>
      </c>
      <c r="O240" s="2802"/>
      <c r="P240" s="3244">
        <v>48535</v>
      </c>
      <c r="Q240" s="3245">
        <v>7.6379999999999999</v>
      </c>
      <c r="R240" s="3093">
        <v>-200</v>
      </c>
      <c r="S240" s="3093">
        <v>-200</v>
      </c>
      <c r="T240" s="3093">
        <v>-200</v>
      </c>
      <c r="U240" s="3217">
        <f t="shared" si="112"/>
        <v>-1527.6</v>
      </c>
      <c r="V240" s="2824">
        <f t="shared" si="113"/>
        <v>4.494186046511639E-2</v>
      </c>
      <c r="W240" s="2824">
        <f t="shared" si="114"/>
        <v>5.1052631578947461E-2</v>
      </c>
      <c r="X240" s="3246"/>
      <c r="Y240" s="3250"/>
      <c r="Z240" s="3250"/>
      <c r="AA240" s="3248">
        <v>7.8380000000000005E-2</v>
      </c>
      <c r="AB240" s="3223">
        <f t="shared" si="115"/>
        <v>-15.676000000000002</v>
      </c>
      <c r="AC240" s="3223">
        <f t="shared" si="124"/>
        <v>-8.988372093023278</v>
      </c>
      <c r="AD240" s="2804"/>
      <c r="AE240" s="2804"/>
      <c r="AF240" s="3093">
        <v>0</v>
      </c>
      <c r="AG240" s="3093">
        <v>-200</v>
      </c>
      <c r="AH240" s="3093">
        <v>0</v>
      </c>
      <c r="AI240" s="2805" t="str">
        <f t="shared" si="116"/>
        <v>N</v>
      </c>
      <c r="AJ240" s="2805" t="str">
        <f t="shared" si="117"/>
        <v>N</v>
      </c>
      <c r="AK240" s="2805" t="str">
        <f t="shared" si="118"/>
        <v>N</v>
      </c>
      <c r="AL240" s="2805" t="str">
        <f t="shared" si="119"/>
        <v>N</v>
      </c>
      <c r="AM240" s="2805" t="str">
        <f t="shared" si="120"/>
        <v>N</v>
      </c>
      <c r="AN240" s="2805" t="str">
        <f t="shared" si="121"/>
        <v>N</v>
      </c>
      <c r="AO240" s="2805" t="str">
        <f t="shared" si="122"/>
        <v>N</v>
      </c>
      <c r="AP240" s="2805" t="str">
        <f t="shared" si="123"/>
        <v>N</v>
      </c>
      <c r="AQ240" s="3249" t="s">
        <v>3373</v>
      </c>
      <c r="AR240" s="3094" t="s">
        <v>3461</v>
      </c>
      <c r="AS240" s="32"/>
      <c r="AT240" s="34" t="s">
        <v>3774</v>
      </c>
      <c r="AU240" s="171"/>
      <c r="AV240" s="3161"/>
      <c r="AW240" s="220" t="str">
        <f t="shared" ref="AW240:AW251" si="139">IF( SUM( AY240:CA240 ) = 0, 0, $AY$5 )</f>
        <v>Please complete all cells in row</v>
      </c>
      <c r="AX240" s="3161"/>
      <c r="AY240" s="3125"/>
      <c r="AZ240" s="3125"/>
      <c r="BA240" s="3125"/>
      <c r="BB240" s="3125"/>
      <c r="BC240" s="3125"/>
      <c r="BD240" s="3125"/>
      <c r="BE240" s="3125"/>
      <c r="BF240" s="221">
        <f t="shared" si="126"/>
        <v>0</v>
      </c>
      <c r="BG240" s="221">
        <f t="shared" si="127"/>
        <v>1</v>
      </c>
      <c r="BH240" s="221">
        <f t="shared" si="128"/>
        <v>0</v>
      </c>
      <c r="BI240" s="221">
        <f t="shared" si="129"/>
        <v>0</v>
      </c>
      <c r="BJ240" s="221">
        <f t="shared" si="130"/>
        <v>0</v>
      </c>
      <c r="BK240" s="221">
        <f t="shared" si="131"/>
        <v>0</v>
      </c>
      <c r="BL240" s="221">
        <f t="shared" si="132"/>
        <v>0</v>
      </c>
      <c r="BM240" s="207"/>
      <c r="BN240" s="207"/>
      <c r="BO240" s="207"/>
      <c r="BP240" s="207"/>
      <c r="BQ240" s="207"/>
      <c r="BR240" s="207"/>
      <c r="BS240" s="221">
        <f t="shared" si="133"/>
        <v>0</v>
      </c>
      <c r="BT240" s="207"/>
      <c r="BU240" s="207"/>
      <c r="BV240" s="221">
        <f t="shared" si="134"/>
        <v>1</v>
      </c>
      <c r="BW240" s="221">
        <f t="shared" si="135"/>
        <v>1</v>
      </c>
      <c r="BX240" s="221">
        <f t="shared" si="136"/>
        <v>0</v>
      </c>
      <c r="BY240" s="221">
        <f t="shared" si="137"/>
        <v>0</v>
      </c>
      <c r="BZ240" s="221">
        <f xml:space="preserve"> IF( ISNUMBER(#REF! ), 0, 1 )</f>
        <v>1</v>
      </c>
      <c r="CA240" s="221">
        <f t="shared" si="138"/>
        <v>1</v>
      </c>
      <c r="CB240" s="3161"/>
      <c r="CC240" s="3125"/>
      <c r="CD240" s="3125"/>
      <c r="CE240" s="3169"/>
      <c r="CF240" s="3169"/>
      <c r="CG240" s="3169"/>
    </row>
    <row r="241" spans="1:85" s="2268" customFormat="1" ht="15.75" customHeight="1">
      <c r="A241" s="3169"/>
      <c r="B241" s="2799" t="s">
        <v>3775</v>
      </c>
      <c r="C241" s="2800" t="s">
        <v>3408</v>
      </c>
      <c r="D241" s="2822" t="s">
        <v>3377</v>
      </c>
      <c r="E241" s="2823" t="s">
        <v>3253</v>
      </c>
      <c r="F241" s="2800">
        <v>33003</v>
      </c>
      <c r="G241" s="2800" t="s">
        <v>3308</v>
      </c>
      <c r="H241" s="2823" t="s">
        <v>3283</v>
      </c>
      <c r="I241" s="2823" t="s">
        <v>1262</v>
      </c>
      <c r="J241" s="2823" t="s">
        <v>3371</v>
      </c>
      <c r="K241" s="2800"/>
      <c r="L241" s="2800" t="s">
        <v>3257</v>
      </c>
      <c r="M241" s="3243">
        <v>200</v>
      </c>
      <c r="N241" s="3244">
        <v>44652</v>
      </c>
      <c r="O241" s="2802"/>
      <c r="P241" s="3244">
        <v>48535</v>
      </c>
      <c r="Q241" s="3245">
        <v>7.6379999999999999</v>
      </c>
      <c r="R241" s="3093">
        <v>200</v>
      </c>
      <c r="S241" s="3093">
        <v>244.66</v>
      </c>
      <c r="T241" s="3093">
        <v>244.66</v>
      </c>
      <c r="U241" s="3217">
        <f t="shared" si="112"/>
        <v>1868.71308</v>
      </c>
      <c r="V241" s="2824">
        <f t="shared" si="113"/>
        <v>2.5414999999999965E-2</v>
      </c>
      <c r="W241" s="2824">
        <f t="shared" si="114"/>
        <v>3.1411578947368346E-2</v>
      </c>
      <c r="X241" s="3246"/>
      <c r="Y241" s="3250"/>
      <c r="Z241" s="3250"/>
      <c r="AA241" s="3248">
        <v>5.8228280000000021E-2</v>
      </c>
      <c r="AB241" s="3223">
        <f t="shared" si="115"/>
        <v>14.246130984800004</v>
      </c>
      <c r="AC241" s="3223">
        <f t="shared" si="124"/>
        <v>6.2180338999999911</v>
      </c>
      <c r="AD241" s="2804"/>
      <c r="AE241" s="2804"/>
      <c r="AF241" s="3093">
        <v>0</v>
      </c>
      <c r="AG241" s="3093">
        <v>244.66</v>
      </c>
      <c r="AH241" s="3093">
        <v>28.914999999999999</v>
      </c>
      <c r="AI241" s="2805" t="str">
        <f t="shared" si="116"/>
        <v>N</v>
      </c>
      <c r="AJ241" s="2805" t="str">
        <f t="shared" si="117"/>
        <v>N</v>
      </c>
      <c r="AK241" s="2805" t="str">
        <f t="shared" si="118"/>
        <v>N</v>
      </c>
      <c r="AL241" s="2805" t="str">
        <f t="shared" si="119"/>
        <v>N</v>
      </c>
      <c r="AM241" s="2805" t="str">
        <f t="shared" si="120"/>
        <v>N</v>
      </c>
      <c r="AN241" s="2805" t="str">
        <f t="shared" si="121"/>
        <v>N</v>
      </c>
      <c r="AO241" s="2805" t="str">
        <f t="shared" si="122"/>
        <v>N</v>
      </c>
      <c r="AP241" s="2805" t="str">
        <f t="shared" si="123"/>
        <v>N</v>
      </c>
      <c r="AQ241" s="3249" t="s">
        <v>3373</v>
      </c>
      <c r="AR241" s="3094" t="s">
        <v>3464</v>
      </c>
      <c r="AS241" s="32"/>
      <c r="AT241" s="34" t="s">
        <v>3776</v>
      </c>
      <c r="AU241" s="171"/>
      <c r="AV241" s="3161"/>
      <c r="AW241" s="220" t="str">
        <f t="shared" si="139"/>
        <v>Please complete all cells in row</v>
      </c>
      <c r="AX241" s="3161"/>
      <c r="AY241" s="3125"/>
      <c r="AZ241" s="3125"/>
      <c r="BA241" s="3125"/>
      <c r="BB241" s="3125"/>
      <c r="BC241" s="3125"/>
      <c r="BD241" s="3125"/>
      <c r="BE241" s="3125"/>
      <c r="BF241" s="221">
        <f t="shared" si="126"/>
        <v>0</v>
      </c>
      <c r="BG241" s="221">
        <f t="shared" si="127"/>
        <v>1</v>
      </c>
      <c r="BH241" s="221">
        <f t="shared" si="128"/>
        <v>0</v>
      </c>
      <c r="BI241" s="221">
        <f t="shared" si="129"/>
        <v>0</v>
      </c>
      <c r="BJ241" s="221">
        <f t="shared" si="130"/>
        <v>0</v>
      </c>
      <c r="BK241" s="221">
        <f t="shared" si="131"/>
        <v>0</v>
      </c>
      <c r="BL241" s="221">
        <f t="shared" si="132"/>
        <v>0</v>
      </c>
      <c r="BM241" s="207"/>
      <c r="BN241" s="207"/>
      <c r="BO241" s="207"/>
      <c r="BP241" s="207"/>
      <c r="BQ241" s="207"/>
      <c r="BR241" s="207"/>
      <c r="BS241" s="221">
        <f t="shared" si="133"/>
        <v>0</v>
      </c>
      <c r="BT241" s="207"/>
      <c r="BU241" s="207"/>
      <c r="BV241" s="221">
        <f t="shared" si="134"/>
        <v>1</v>
      </c>
      <c r="BW241" s="221">
        <f t="shared" si="135"/>
        <v>1</v>
      </c>
      <c r="BX241" s="221">
        <f t="shared" si="136"/>
        <v>0</v>
      </c>
      <c r="BY241" s="221">
        <f t="shared" si="137"/>
        <v>0</v>
      </c>
      <c r="BZ241" s="221">
        <f xml:space="preserve"> IF( ISNUMBER(#REF! ), 0, 1 )</f>
        <v>1</v>
      </c>
      <c r="CA241" s="221">
        <f t="shared" si="138"/>
        <v>1</v>
      </c>
      <c r="CB241" s="3161"/>
      <c r="CC241" s="3125"/>
      <c r="CD241" s="3125"/>
      <c r="CE241" s="3169"/>
      <c r="CF241" s="3169"/>
      <c r="CG241" s="3169"/>
    </row>
    <row r="242" spans="1:85" s="2268" customFormat="1" ht="15.75" customHeight="1">
      <c r="A242" s="3169"/>
      <c r="B242" s="2799" t="s">
        <v>3777</v>
      </c>
      <c r="C242" s="2800" t="s">
        <v>3408</v>
      </c>
      <c r="D242" s="2822" t="s">
        <v>3368</v>
      </c>
      <c r="E242" s="2823" t="s">
        <v>3253</v>
      </c>
      <c r="F242" s="2800">
        <v>33002</v>
      </c>
      <c r="G242" s="2800" t="s">
        <v>3286</v>
      </c>
      <c r="H242" s="2823" t="s">
        <v>3283</v>
      </c>
      <c r="I242" s="2823" t="s">
        <v>1262</v>
      </c>
      <c r="J242" s="2823" t="s">
        <v>3371</v>
      </c>
      <c r="K242" s="2800"/>
      <c r="L242" s="2800" t="s">
        <v>3257</v>
      </c>
      <c r="M242" s="3243">
        <v>-100</v>
      </c>
      <c r="N242" s="3244">
        <v>44652</v>
      </c>
      <c r="O242" s="2802"/>
      <c r="P242" s="3244">
        <v>48539</v>
      </c>
      <c r="Q242" s="3245">
        <v>7.649</v>
      </c>
      <c r="R242" s="3093">
        <v>-100</v>
      </c>
      <c r="S242" s="3093">
        <v>-100</v>
      </c>
      <c r="T242" s="3093">
        <v>-100</v>
      </c>
      <c r="U242" s="3217">
        <f t="shared" si="112"/>
        <v>-764.9</v>
      </c>
      <c r="V242" s="2824">
        <f t="shared" si="113"/>
        <v>1.2354651162790775E-2</v>
      </c>
      <c r="W242" s="2824">
        <f t="shared" si="114"/>
        <v>1.8274853801169666E-2</v>
      </c>
      <c r="X242" s="3246"/>
      <c r="Y242" s="3250"/>
      <c r="Z242" s="3250"/>
      <c r="AA242" s="3248">
        <v>4.4749999999999998E-2</v>
      </c>
      <c r="AB242" s="3223">
        <f t="shared" si="115"/>
        <v>-4.4749999999999996</v>
      </c>
      <c r="AC242" s="3223">
        <f t="shared" si="124"/>
        <v>-1.2354651162790775</v>
      </c>
      <c r="AD242" s="2804"/>
      <c r="AE242" s="2804"/>
      <c r="AF242" s="3093">
        <v>0</v>
      </c>
      <c r="AG242" s="3093">
        <v>-100</v>
      </c>
      <c r="AH242" s="3093">
        <v>0</v>
      </c>
      <c r="AI242" s="2805" t="str">
        <f t="shared" si="116"/>
        <v>N</v>
      </c>
      <c r="AJ242" s="2805" t="str">
        <f t="shared" si="117"/>
        <v>N</v>
      </c>
      <c r="AK242" s="2805" t="str">
        <f t="shared" si="118"/>
        <v>N</v>
      </c>
      <c r="AL242" s="2805" t="str">
        <f t="shared" si="119"/>
        <v>N</v>
      </c>
      <c r="AM242" s="2805" t="str">
        <f t="shared" si="120"/>
        <v>N</v>
      </c>
      <c r="AN242" s="2805" t="str">
        <f t="shared" si="121"/>
        <v>N</v>
      </c>
      <c r="AO242" s="2805" t="str">
        <f t="shared" si="122"/>
        <v>N</v>
      </c>
      <c r="AP242" s="2805" t="str">
        <f t="shared" si="123"/>
        <v>N</v>
      </c>
      <c r="AQ242" s="3249" t="s">
        <v>3373</v>
      </c>
      <c r="AR242" s="3094" t="s">
        <v>3461</v>
      </c>
      <c r="AS242" s="32"/>
      <c r="AT242" s="34" t="s">
        <v>3778</v>
      </c>
      <c r="AU242" s="171"/>
      <c r="AV242" s="3161"/>
      <c r="AW242" s="220" t="str">
        <f t="shared" si="139"/>
        <v>Please complete all cells in row</v>
      </c>
      <c r="AX242" s="3161"/>
      <c r="AY242" s="3125"/>
      <c r="AZ242" s="3125"/>
      <c r="BA242" s="3125"/>
      <c r="BB242" s="3125"/>
      <c r="BC242" s="3125"/>
      <c r="BD242" s="3125"/>
      <c r="BE242" s="3125"/>
      <c r="BF242" s="221">
        <f t="shared" si="126"/>
        <v>0</v>
      </c>
      <c r="BG242" s="221">
        <f t="shared" si="127"/>
        <v>1</v>
      </c>
      <c r="BH242" s="221">
        <f t="shared" si="128"/>
        <v>0</v>
      </c>
      <c r="BI242" s="221">
        <f t="shared" si="129"/>
        <v>0</v>
      </c>
      <c r="BJ242" s="221">
        <f t="shared" si="130"/>
        <v>0</v>
      </c>
      <c r="BK242" s="221">
        <f t="shared" si="131"/>
        <v>0</v>
      </c>
      <c r="BL242" s="221">
        <f t="shared" si="132"/>
        <v>0</v>
      </c>
      <c r="BM242" s="207"/>
      <c r="BN242" s="207"/>
      <c r="BO242" s="207"/>
      <c r="BP242" s="207"/>
      <c r="BQ242" s="207"/>
      <c r="BR242" s="207"/>
      <c r="BS242" s="221">
        <f t="shared" si="133"/>
        <v>0</v>
      </c>
      <c r="BT242" s="207"/>
      <c r="BU242" s="207"/>
      <c r="BV242" s="221">
        <f t="shared" si="134"/>
        <v>1</v>
      </c>
      <c r="BW242" s="221">
        <f t="shared" si="135"/>
        <v>1</v>
      </c>
      <c r="BX242" s="221">
        <f t="shared" si="136"/>
        <v>0</v>
      </c>
      <c r="BY242" s="221">
        <f t="shared" si="137"/>
        <v>0</v>
      </c>
      <c r="BZ242" s="221">
        <f xml:space="preserve"> IF( ISNUMBER(#REF! ), 0, 1 )</f>
        <v>1</v>
      </c>
      <c r="CA242" s="221">
        <f t="shared" si="138"/>
        <v>1</v>
      </c>
      <c r="CB242" s="3161"/>
      <c r="CC242" s="3125"/>
      <c r="CD242" s="3125"/>
      <c r="CE242" s="3169"/>
      <c r="CF242" s="3169"/>
      <c r="CG242" s="3169"/>
    </row>
    <row r="243" spans="1:85" s="2268" customFormat="1" ht="15.75" customHeight="1">
      <c r="A243" s="3169"/>
      <c r="B243" s="2799" t="s">
        <v>3779</v>
      </c>
      <c r="C243" s="2800" t="s">
        <v>3408</v>
      </c>
      <c r="D243" s="2822" t="s">
        <v>3377</v>
      </c>
      <c r="E243" s="2823" t="s">
        <v>3253</v>
      </c>
      <c r="F243" s="2800">
        <v>33002</v>
      </c>
      <c r="G243" s="2800" t="s">
        <v>3286</v>
      </c>
      <c r="H243" s="2823" t="s">
        <v>3283</v>
      </c>
      <c r="I243" s="2823" t="s">
        <v>1262</v>
      </c>
      <c r="J243" s="2823" t="s">
        <v>3371</v>
      </c>
      <c r="K243" s="2800"/>
      <c r="L243" s="2800" t="s">
        <v>3257</v>
      </c>
      <c r="M243" s="3243">
        <v>100</v>
      </c>
      <c r="N243" s="3244">
        <v>44652</v>
      </c>
      <c r="O243" s="2802"/>
      <c r="P243" s="3244">
        <v>48539</v>
      </c>
      <c r="Q243" s="3245">
        <v>7.649</v>
      </c>
      <c r="R243" s="3093">
        <v>100</v>
      </c>
      <c r="S243" s="3093">
        <v>122.33</v>
      </c>
      <c r="T243" s="3093">
        <v>122.33</v>
      </c>
      <c r="U243" s="3217">
        <f t="shared" si="112"/>
        <v>935.70217000000002</v>
      </c>
      <c r="V243" s="2824">
        <f t="shared" si="113"/>
        <v>1.2110000000000731E-3</v>
      </c>
      <c r="W243" s="2824">
        <f t="shared" si="114"/>
        <v>7.0660350877194134E-3</v>
      </c>
      <c r="X243" s="3246"/>
      <c r="Y243" s="3250"/>
      <c r="Z243" s="3250"/>
      <c r="AA243" s="3248">
        <v>3.3249752000000132E-2</v>
      </c>
      <c r="AB243" s="3223">
        <f t="shared" si="115"/>
        <v>4.0674421621600159</v>
      </c>
      <c r="AC243" s="3223">
        <f t="shared" si="124"/>
        <v>0.14814163000000893</v>
      </c>
      <c r="AD243" s="2804"/>
      <c r="AE243" s="2804"/>
      <c r="AF243" s="3093">
        <v>0</v>
      </c>
      <c r="AG243" s="3093">
        <v>122.33</v>
      </c>
      <c r="AH243" s="3093">
        <v>14.214</v>
      </c>
      <c r="AI243" s="2805" t="str">
        <f t="shared" si="116"/>
        <v>N</v>
      </c>
      <c r="AJ243" s="2805" t="str">
        <f t="shared" si="117"/>
        <v>N</v>
      </c>
      <c r="AK243" s="2805" t="str">
        <f t="shared" si="118"/>
        <v>N</v>
      </c>
      <c r="AL243" s="2805" t="str">
        <f t="shared" si="119"/>
        <v>N</v>
      </c>
      <c r="AM243" s="2805" t="str">
        <f t="shared" si="120"/>
        <v>N</v>
      </c>
      <c r="AN243" s="2805" t="str">
        <f t="shared" si="121"/>
        <v>N</v>
      </c>
      <c r="AO243" s="2805" t="str">
        <f t="shared" si="122"/>
        <v>N</v>
      </c>
      <c r="AP243" s="2805" t="str">
        <f t="shared" si="123"/>
        <v>N</v>
      </c>
      <c r="AQ243" s="3249" t="s">
        <v>3373</v>
      </c>
      <c r="AR243" s="3094" t="s">
        <v>3464</v>
      </c>
      <c r="AS243" s="32"/>
      <c r="AT243" s="34" t="s">
        <v>3780</v>
      </c>
      <c r="AU243" s="171"/>
      <c r="AV243" s="3161"/>
      <c r="AW243" s="220" t="str">
        <f t="shared" si="139"/>
        <v>Please complete all cells in row</v>
      </c>
      <c r="AX243" s="3161"/>
      <c r="AY243" s="3125"/>
      <c r="AZ243" s="3125"/>
      <c r="BA243" s="3125"/>
      <c r="BB243" s="3125"/>
      <c r="BC243" s="3125"/>
      <c r="BD243" s="3125"/>
      <c r="BE243" s="3125"/>
      <c r="BF243" s="221">
        <f t="shared" si="126"/>
        <v>0</v>
      </c>
      <c r="BG243" s="221">
        <f t="shared" si="127"/>
        <v>1</v>
      </c>
      <c r="BH243" s="221">
        <f t="shared" si="128"/>
        <v>0</v>
      </c>
      <c r="BI243" s="221">
        <f t="shared" si="129"/>
        <v>0</v>
      </c>
      <c r="BJ243" s="221">
        <f t="shared" si="130"/>
        <v>0</v>
      </c>
      <c r="BK243" s="221">
        <f t="shared" si="131"/>
        <v>0</v>
      </c>
      <c r="BL243" s="221">
        <f t="shared" si="132"/>
        <v>0</v>
      </c>
      <c r="BM243" s="207"/>
      <c r="BN243" s="207"/>
      <c r="BO243" s="207"/>
      <c r="BP243" s="207"/>
      <c r="BQ243" s="207"/>
      <c r="BR243" s="207"/>
      <c r="BS243" s="221">
        <f t="shared" si="133"/>
        <v>0</v>
      </c>
      <c r="BT243" s="207"/>
      <c r="BU243" s="207"/>
      <c r="BV243" s="221">
        <f t="shared" si="134"/>
        <v>1</v>
      </c>
      <c r="BW243" s="221">
        <f t="shared" si="135"/>
        <v>1</v>
      </c>
      <c r="BX243" s="221">
        <f t="shared" si="136"/>
        <v>0</v>
      </c>
      <c r="BY243" s="221">
        <f t="shared" si="137"/>
        <v>0</v>
      </c>
      <c r="BZ243" s="221">
        <f xml:space="preserve"> IF( ISNUMBER(#REF! ), 0, 1 )</f>
        <v>1</v>
      </c>
      <c r="CA243" s="221">
        <f t="shared" si="138"/>
        <v>1</v>
      </c>
      <c r="CB243" s="3161"/>
      <c r="CC243" s="3125"/>
      <c r="CD243" s="3125"/>
      <c r="CE243" s="3169"/>
      <c r="CF243" s="3169"/>
      <c r="CG243" s="3169"/>
    </row>
    <row r="244" spans="1:85" s="2268" customFormat="1" ht="15.75" customHeight="1">
      <c r="A244" s="3169"/>
      <c r="B244" s="2799" t="s">
        <v>3781</v>
      </c>
      <c r="C244" s="2800" t="s">
        <v>3408</v>
      </c>
      <c r="D244" s="2822" t="s">
        <v>3368</v>
      </c>
      <c r="E244" s="2823" t="s">
        <v>3253</v>
      </c>
      <c r="F244" s="2800">
        <v>33001</v>
      </c>
      <c r="G244" s="2800" t="s">
        <v>3351</v>
      </c>
      <c r="H244" s="2823" t="s">
        <v>3283</v>
      </c>
      <c r="I244" s="2823" t="s">
        <v>1262</v>
      </c>
      <c r="J244" s="2823" t="s">
        <v>3371</v>
      </c>
      <c r="K244" s="2800"/>
      <c r="L244" s="2800" t="s">
        <v>3257</v>
      </c>
      <c r="M244" s="3243">
        <v>-50</v>
      </c>
      <c r="N244" s="3244">
        <v>44652</v>
      </c>
      <c r="O244" s="2802"/>
      <c r="P244" s="3244">
        <v>48540</v>
      </c>
      <c r="Q244" s="3245">
        <v>7.6520000000000001</v>
      </c>
      <c r="R244" s="3093">
        <v>-50</v>
      </c>
      <c r="S244" s="3093">
        <v>-50</v>
      </c>
      <c r="T244" s="3093">
        <v>-50</v>
      </c>
      <c r="U244" s="3217">
        <f t="shared" si="112"/>
        <v>-382.6</v>
      </c>
      <c r="V244" s="2824">
        <f t="shared" si="113"/>
        <v>-7.0251937984495694E-3</v>
      </c>
      <c r="W244" s="2824">
        <f t="shared" si="114"/>
        <v>-1.218323586744563E-3</v>
      </c>
      <c r="X244" s="3246"/>
      <c r="Y244" s="3250"/>
      <c r="Z244" s="3250"/>
      <c r="AA244" s="3248">
        <v>2.4750000000000001E-2</v>
      </c>
      <c r="AB244" s="3223">
        <f t="shared" si="115"/>
        <v>-1.2375</v>
      </c>
      <c r="AC244" s="3223">
        <f t="shared" si="124"/>
        <v>0.35125968992247847</v>
      </c>
      <c r="AD244" s="2804"/>
      <c r="AE244" s="2804"/>
      <c r="AF244" s="3093">
        <v>0</v>
      </c>
      <c r="AG244" s="3093">
        <v>-50</v>
      </c>
      <c r="AH244" s="3093">
        <v>0</v>
      </c>
      <c r="AI244" s="2805" t="str">
        <f t="shared" si="116"/>
        <v>N</v>
      </c>
      <c r="AJ244" s="2805" t="str">
        <f t="shared" si="117"/>
        <v>N</v>
      </c>
      <c r="AK244" s="2805" t="str">
        <f t="shared" si="118"/>
        <v>N</v>
      </c>
      <c r="AL244" s="2805" t="str">
        <f t="shared" si="119"/>
        <v>N</v>
      </c>
      <c r="AM244" s="2805" t="str">
        <f t="shared" si="120"/>
        <v>N</v>
      </c>
      <c r="AN244" s="2805" t="str">
        <f t="shared" si="121"/>
        <v>N</v>
      </c>
      <c r="AO244" s="2805" t="str">
        <f t="shared" si="122"/>
        <v>N</v>
      </c>
      <c r="AP244" s="2805" t="str">
        <f t="shared" si="123"/>
        <v>N</v>
      </c>
      <c r="AQ244" s="3249" t="s">
        <v>3373</v>
      </c>
      <c r="AR244" s="3094" t="s">
        <v>3461</v>
      </c>
      <c r="AS244" s="32"/>
      <c r="AT244" s="34" t="s">
        <v>3782</v>
      </c>
      <c r="AU244" s="171"/>
      <c r="AV244" s="3161"/>
      <c r="AW244" s="220" t="str">
        <f t="shared" si="139"/>
        <v>Please complete all cells in row</v>
      </c>
      <c r="AX244" s="3161"/>
      <c r="AY244" s="3125"/>
      <c r="AZ244" s="3125"/>
      <c r="BA244" s="3125"/>
      <c r="BB244" s="3125"/>
      <c r="BC244" s="3125"/>
      <c r="BD244" s="3125"/>
      <c r="BE244" s="3125"/>
      <c r="BF244" s="221">
        <f t="shared" si="126"/>
        <v>0</v>
      </c>
      <c r="BG244" s="221">
        <f t="shared" si="127"/>
        <v>1</v>
      </c>
      <c r="BH244" s="221">
        <f t="shared" si="128"/>
        <v>0</v>
      </c>
      <c r="BI244" s="221">
        <f t="shared" si="129"/>
        <v>0</v>
      </c>
      <c r="BJ244" s="221">
        <f t="shared" si="130"/>
        <v>0</v>
      </c>
      <c r="BK244" s="221">
        <f t="shared" si="131"/>
        <v>0</v>
      </c>
      <c r="BL244" s="221">
        <f t="shared" si="132"/>
        <v>0</v>
      </c>
      <c r="BM244" s="207"/>
      <c r="BN244" s="207"/>
      <c r="BO244" s="207"/>
      <c r="BP244" s="207"/>
      <c r="BQ244" s="207"/>
      <c r="BR244" s="207"/>
      <c r="BS244" s="221">
        <f t="shared" si="133"/>
        <v>0</v>
      </c>
      <c r="BT244" s="207"/>
      <c r="BU244" s="207"/>
      <c r="BV244" s="221">
        <f t="shared" si="134"/>
        <v>1</v>
      </c>
      <c r="BW244" s="221">
        <f t="shared" si="135"/>
        <v>1</v>
      </c>
      <c r="BX244" s="221">
        <f t="shared" si="136"/>
        <v>0</v>
      </c>
      <c r="BY244" s="221">
        <f t="shared" si="137"/>
        <v>0</v>
      </c>
      <c r="BZ244" s="221">
        <f xml:space="preserve"> IF( ISNUMBER(#REF! ), 0, 1 )</f>
        <v>1</v>
      </c>
      <c r="CA244" s="221">
        <f t="shared" si="138"/>
        <v>1</v>
      </c>
      <c r="CB244" s="3161"/>
      <c r="CC244" s="3125"/>
      <c r="CD244" s="3125"/>
      <c r="CE244" s="3169"/>
      <c r="CF244" s="3169"/>
      <c r="CG244" s="3169"/>
    </row>
    <row r="245" spans="1:85" s="2268" customFormat="1" ht="15.75" customHeight="1">
      <c r="A245" s="3169"/>
      <c r="B245" s="2799" t="s">
        <v>3783</v>
      </c>
      <c r="C245" s="2800" t="s">
        <v>3408</v>
      </c>
      <c r="D245" s="2822" t="s">
        <v>3377</v>
      </c>
      <c r="E245" s="2823" t="s">
        <v>3253</v>
      </c>
      <c r="F245" s="2800">
        <v>33001</v>
      </c>
      <c r="G245" s="2800" t="s">
        <v>3351</v>
      </c>
      <c r="H245" s="2823" t="s">
        <v>3283</v>
      </c>
      <c r="I245" s="2823" t="s">
        <v>1262</v>
      </c>
      <c r="J245" s="2823" t="s">
        <v>3371</v>
      </c>
      <c r="K245" s="2800"/>
      <c r="L245" s="2800" t="s">
        <v>3257</v>
      </c>
      <c r="M245" s="3243">
        <v>50</v>
      </c>
      <c r="N245" s="3244">
        <v>44652</v>
      </c>
      <c r="O245" s="2802"/>
      <c r="P245" s="3244">
        <v>48540</v>
      </c>
      <c r="Q245" s="3245">
        <v>7.6520000000000001</v>
      </c>
      <c r="R245" s="3093">
        <v>50</v>
      </c>
      <c r="S245" s="3093">
        <v>61.164999999999999</v>
      </c>
      <c r="T245" s="3093">
        <v>61.164999999999999</v>
      </c>
      <c r="U245" s="3217">
        <f t="shared" si="112"/>
        <v>468.03458000000001</v>
      </c>
      <c r="V245" s="2824">
        <f t="shared" si="113"/>
        <v>-1.4074000000000031E-2</v>
      </c>
      <c r="W245" s="2824">
        <f t="shared" si="114"/>
        <v>-8.3083508771929493E-3</v>
      </c>
      <c r="X245" s="2816"/>
      <c r="Y245" s="3251"/>
      <c r="Z245" s="3251"/>
      <c r="AA245" s="3248">
        <v>1.7475632000000019E-2</v>
      </c>
      <c r="AB245" s="3223">
        <f t="shared" si="115"/>
        <v>1.068897031280001</v>
      </c>
      <c r="AC245" s="3223">
        <f t="shared" si="124"/>
        <v>-0.86083621000000188</v>
      </c>
      <c r="AD245" s="2804"/>
      <c r="AE245" s="2804"/>
      <c r="AF245" s="3093">
        <v>0</v>
      </c>
      <c r="AG245" s="3093">
        <v>61.164999999999999</v>
      </c>
      <c r="AH245" s="3093">
        <v>6.3520000000000003</v>
      </c>
      <c r="AI245" s="2805" t="str">
        <f t="shared" si="116"/>
        <v>N</v>
      </c>
      <c r="AJ245" s="2805" t="str">
        <f t="shared" si="117"/>
        <v>N</v>
      </c>
      <c r="AK245" s="2805" t="str">
        <f t="shared" si="118"/>
        <v>N</v>
      </c>
      <c r="AL245" s="2805" t="str">
        <f t="shared" si="119"/>
        <v>N</v>
      </c>
      <c r="AM245" s="2805" t="str">
        <f t="shared" si="120"/>
        <v>N</v>
      </c>
      <c r="AN245" s="2805" t="str">
        <f t="shared" si="121"/>
        <v>N</v>
      </c>
      <c r="AO245" s="2805" t="str">
        <f t="shared" si="122"/>
        <v>N</v>
      </c>
      <c r="AP245" s="2805" t="str">
        <f t="shared" si="123"/>
        <v>N</v>
      </c>
      <c r="AQ245" s="3249" t="s">
        <v>3373</v>
      </c>
      <c r="AR245" s="3094" t="s">
        <v>3464</v>
      </c>
      <c r="AS245" s="32"/>
      <c r="AT245" s="34" t="s">
        <v>3784</v>
      </c>
      <c r="AU245" s="171"/>
      <c r="AV245" s="3161"/>
      <c r="AW245" s="220" t="str">
        <f t="shared" si="139"/>
        <v>Please complete all cells in row</v>
      </c>
      <c r="AX245" s="3161"/>
      <c r="AY245" s="3125"/>
      <c r="AZ245" s="3125"/>
      <c r="BA245" s="3125"/>
      <c r="BB245" s="3125"/>
      <c r="BC245" s="3125"/>
      <c r="BD245" s="3125"/>
      <c r="BE245" s="3125"/>
      <c r="BF245" s="221">
        <f t="shared" si="126"/>
        <v>0</v>
      </c>
      <c r="BG245" s="221">
        <f t="shared" si="127"/>
        <v>1</v>
      </c>
      <c r="BH245" s="221">
        <f t="shared" si="128"/>
        <v>0</v>
      </c>
      <c r="BI245" s="221">
        <f t="shared" si="129"/>
        <v>0</v>
      </c>
      <c r="BJ245" s="221">
        <f t="shared" si="130"/>
        <v>0</v>
      </c>
      <c r="BK245" s="221">
        <f t="shared" si="131"/>
        <v>0</v>
      </c>
      <c r="BL245" s="221">
        <f t="shared" si="132"/>
        <v>0</v>
      </c>
      <c r="BM245" s="207"/>
      <c r="BN245" s="207"/>
      <c r="BO245" s="207"/>
      <c r="BP245" s="207"/>
      <c r="BQ245" s="207"/>
      <c r="BR245" s="207"/>
      <c r="BS245" s="221">
        <f t="shared" si="133"/>
        <v>0</v>
      </c>
      <c r="BT245" s="207"/>
      <c r="BU245" s="207"/>
      <c r="BV245" s="221">
        <f t="shared" si="134"/>
        <v>1</v>
      </c>
      <c r="BW245" s="221">
        <f t="shared" si="135"/>
        <v>1</v>
      </c>
      <c r="BX245" s="221">
        <f t="shared" si="136"/>
        <v>0</v>
      </c>
      <c r="BY245" s="221">
        <f t="shared" si="137"/>
        <v>0</v>
      </c>
      <c r="BZ245" s="221">
        <f xml:space="preserve"> IF( ISNUMBER(#REF! ), 0, 1 )</f>
        <v>1</v>
      </c>
      <c r="CA245" s="221">
        <f t="shared" si="138"/>
        <v>1</v>
      </c>
      <c r="CB245" s="3161"/>
      <c r="CC245" s="3125"/>
      <c r="CD245" s="3125"/>
      <c r="CE245" s="3169"/>
      <c r="CF245" s="3169"/>
      <c r="CG245" s="3169"/>
    </row>
    <row r="246" spans="1:85" s="2268" customFormat="1" ht="15.75" customHeight="1">
      <c r="A246" s="3169"/>
      <c r="B246" s="2799" t="s">
        <v>3781</v>
      </c>
      <c r="C246" s="2800" t="s">
        <v>3408</v>
      </c>
      <c r="D246" s="2822" t="s">
        <v>3368</v>
      </c>
      <c r="E246" s="2823" t="s">
        <v>3253</v>
      </c>
      <c r="F246" s="2800">
        <v>33000</v>
      </c>
      <c r="G246" s="2800" t="s">
        <v>3308</v>
      </c>
      <c r="H246" s="2823" t="s">
        <v>3283</v>
      </c>
      <c r="I246" s="2823" t="s">
        <v>1262</v>
      </c>
      <c r="J246" s="2823" t="s">
        <v>3371</v>
      </c>
      <c r="K246" s="2800"/>
      <c r="L246" s="2800" t="s">
        <v>3257</v>
      </c>
      <c r="M246" s="3243">
        <v>-50</v>
      </c>
      <c r="N246" s="3244">
        <v>44652</v>
      </c>
      <c r="O246" s="2802"/>
      <c r="P246" s="3244">
        <v>48540</v>
      </c>
      <c r="Q246" s="3245">
        <v>7.6520000000000001</v>
      </c>
      <c r="R246" s="3093">
        <v>-50</v>
      </c>
      <c r="S246" s="3093">
        <v>-50</v>
      </c>
      <c r="T246" s="3093">
        <v>-50</v>
      </c>
      <c r="U246" s="3217">
        <f t="shared" si="112"/>
        <v>-382.6</v>
      </c>
      <c r="V246" s="2824">
        <f t="shared" si="113"/>
        <v>4.494186046511639E-2</v>
      </c>
      <c r="W246" s="2824">
        <f t="shared" si="114"/>
        <v>5.1052631578947461E-2</v>
      </c>
      <c r="X246" s="2816"/>
      <c r="Y246" s="3251"/>
      <c r="Z246" s="3251"/>
      <c r="AA246" s="3248">
        <v>7.8380000000000005E-2</v>
      </c>
      <c r="AB246" s="3223">
        <f t="shared" si="115"/>
        <v>-3.9190000000000005</v>
      </c>
      <c r="AC246" s="3223">
        <f t="shared" si="124"/>
        <v>-2.2470930232558195</v>
      </c>
      <c r="AD246" s="2804"/>
      <c r="AE246" s="2804"/>
      <c r="AF246" s="3093">
        <v>0</v>
      </c>
      <c r="AG246" s="3093">
        <v>-50</v>
      </c>
      <c r="AH246" s="3093">
        <v>0</v>
      </c>
      <c r="AI246" s="2805" t="str">
        <f t="shared" si="116"/>
        <v>N</v>
      </c>
      <c r="AJ246" s="2805" t="str">
        <f t="shared" si="117"/>
        <v>N</v>
      </c>
      <c r="AK246" s="2805" t="str">
        <f t="shared" si="118"/>
        <v>N</v>
      </c>
      <c r="AL246" s="2805" t="str">
        <f t="shared" si="119"/>
        <v>N</v>
      </c>
      <c r="AM246" s="2805" t="str">
        <f t="shared" si="120"/>
        <v>N</v>
      </c>
      <c r="AN246" s="2805" t="str">
        <f t="shared" si="121"/>
        <v>N</v>
      </c>
      <c r="AO246" s="2805" t="str">
        <f t="shared" si="122"/>
        <v>N</v>
      </c>
      <c r="AP246" s="2805" t="str">
        <f t="shared" si="123"/>
        <v>N</v>
      </c>
      <c r="AQ246" s="3249" t="s">
        <v>3373</v>
      </c>
      <c r="AR246" s="3094" t="s">
        <v>3461</v>
      </c>
      <c r="AS246" s="32"/>
      <c r="AT246" s="34" t="s">
        <v>3785</v>
      </c>
      <c r="AU246" s="171"/>
      <c r="AV246" s="3161"/>
      <c r="AW246" s="220" t="str">
        <f t="shared" si="139"/>
        <v>Please complete all cells in row</v>
      </c>
      <c r="AX246" s="3161"/>
      <c r="AY246" s="3125"/>
      <c r="AZ246" s="3125"/>
      <c r="BA246" s="3125"/>
      <c r="BB246" s="3125"/>
      <c r="BC246" s="3125"/>
      <c r="BD246" s="3125"/>
      <c r="BE246" s="3125"/>
      <c r="BF246" s="221">
        <f t="shared" si="126"/>
        <v>0</v>
      </c>
      <c r="BG246" s="221">
        <f t="shared" si="127"/>
        <v>1</v>
      </c>
      <c r="BH246" s="221">
        <f t="shared" si="128"/>
        <v>0</v>
      </c>
      <c r="BI246" s="221">
        <f t="shared" si="129"/>
        <v>0</v>
      </c>
      <c r="BJ246" s="221">
        <f t="shared" si="130"/>
        <v>0</v>
      </c>
      <c r="BK246" s="221">
        <f t="shared" si="131"/>
        <v>0</v>
      </c>
      <c r="BL246" s="221">
        <f t="shared" si="132"/>
        <v>0</v>
      </c>
      <c r="BM246" s="207"/>
      <c r="BN246" s="207"/>
      <c r="BO246" s="207"/>
      <c r="BP246" s="207"/>
      <c r="BQ246" s="207"/>
      <c r="BR246" s="207"/>
      <c r="BS246" s="221">
        <f t="shared" si="133"/>
        <v>0</v>
      </c>
      <c r="BT246" s="207"/>
      <c r="BU246" s="207"/>
      <c r="BV246" s="221">
        <f t="shared" si="134"/>
        <v>1</v>
      </c>
      <c r="BW246" s="221">
        <f t="shared" si="135"/>
        <v>1</v>
      </c>
      <c r="BX246" s="221">
        <f t="shared" si="136"/>
        <v>0</v>
      </c>
      <c r="BY246" s="221">
        <f t="shared" si="137"/>
        <v>0</v>
      </c>
      <c r="BZ246" s="221">
        <f xml:space="preserve"> IF( ISNUMBER(#REF! ), 0, 1 )</f>
        <v>1</v>
      </c>
      <c r="CA246" s="221">
        <f t="shared" si="138"/>
        <v>1</v>
      </c>
      <c r="CB246" s="3161"/>
      <c r="CC246" s="3125"/>
      <c r="CD246" s="3125"/>
      <c r="CE246" s="3169"/>
      <c r="CF246" s="3169"/>
      <c r="CG246" s="3169"/>
    </row>
    <row r="247" spans="1:85" s="2268" customFormat="1" ht="15.75" customHeight="1">
      <c r="A247" s="3169"/>
      <c r="B247" s="2799" t="s">
        <v>3783</v>
      </c>
      <c r="C247" s="2800" t="s">
        <v>3408</v>
      </c>
      <c r="D247" s="2822" t="s">
        <v>3377</v>
      </c>
      <c r="E247" s="2823" t="s">
        <v>3253</v>
      </c>
      <c r="F247" s="2800">
        <v>33000</v>
      </c>
      <c r="G247" s="2800" t="s">
        <v>3308</v>
      </c>
      <c r="H247" s="2823" t="s">
        <v>3283</v>
      </c>
      <c r="I247" s="2823" t="s">
        <v>1262</v>
      </c>
      <c r="J247" s="2823" t="s">
        <v>3371</v>
      </c>
      <c r="K247" s="2800"/>
      <c r="L247" s="2800" t="s">
        <v>3257</v>
      </c>
      <c r="M247" s="3243">
        <v>50</v>
      </c>
      <c r="N247" s="3244">
        <v>44652</v>
      </c>
      <c r="O247" s="2802"/>
      <c r="P247" s="3244">
        <v>48540</v>
      </c>
      <c r="Q247" s="3245">
        <v>7.6520000000000001</v>
      </c>
      <c r="R247" s="3093">
        <v>50</v>
      </c>
      <c r="S247" s="3093">
        <v>61.164999999999999</v>
      </c>
      <c r="T247" s="3093">
        <v>61.164999999999999</v>
      </c>
      <c r="U247" s="3217">
        <f t="shared" si="112"/>
        <v>468.03458000000001</v>
      </c>
      <c r="V247" s="2824">
        <f t="shared" si="113"/>
        <v>2.5644999999999918E-2</v>
      </c>
      <c r="W247" s="2824">
        <f t="shared" si="114"/>
        <v>3.1642923976608062E-2</v>
      </c>
      <c r="X247" s="2816"/>
      <c r="Y247" s="3251"/>
      <c r="Z247" s="3251"/>
      <c r="AA247" s="3248">
        <v>5.8465639999999874E-2</v>
      </c>
      <c r="AB247" s="3223">
        <f t="shared" si="115"/>
        <v>3.576050870599992</v>
      </c>
      <c r="AC247" s="3223">
        <f t="shared" si="124"/>
        <v>1.5685764249999949</v>
      </c>
      <c r="AD247" s="2804"/>
      <c r="AE247" s="2804"/>
      <c r="AF247" s="3093">
        <v>0</v>
      </c>
      <c r="AG247" s="3093">
        <v>61.164999999999999</v>
      </c>
      <c r="AH247" s="3093">
        <v>7.0819999999999999</v>
      </c>
      <c r="AI247" s="2805" t="str">
        <f t="shared" si="116"/>
        <v>N</v>
      </c>
      <c r="AJ247" s="2805" t="str">
        <f t="shared" si="117"/>
        <v>N</v>
      </c>
      <c r="AK247" s="2805" t="str">
        <f t="shared" si="118"/>
        <v>N</v>
      </c>
      <c r="AL247" s="2805" t="str">
        <f t="shared" si="119"/>
        <v>N</v>
      </c>
      <c r="AM247" s="2805" t="str">
        <f t="shared" si="120"/>
        <v>N</v>
      </c>
      <c r="AN247" s="2805" t="str">
        <f t="shared" si="121"/>
        <v>N</v>
      </c>
      <c r="AO247" s="2805" t="str">
        <f t="shared" si="122"/>
        <v>N</v>
      </c>
      <c r="AP247" s="2805" t="str">
        <f t="shared" si="123"/>
        <v>N</v>
      </c>
      <c r="AQ247" s="3249" t="s">
        <v>3373</v>
      </c>
      <c r="AR247" s="3094" t="s">
        <v>3464</v>
      </c>
      <c r="AS247" s="32"/>
      <c r="AT247" s="34" t="s">
        <v>3786</v>
      </c>
      <c r="AU247" s="171"/>
      <c r="AV247" s="3161"/>
      <c r="AW247" s="220" t="str">
        <f t="shared" si="139"/>
        <v>Please complete all cells in row</v>
      </c>
      <c r="AX247" s="3161"/>
      <c r="AY247" s="3125"/>
      <c r="AZ247" s="3125"/>
      <c r="BA247" s="3125"/>
      <c r="BB247" s="3125"/>
      <c r="BC247" s="3125"/>
      <c r="BD247" s="3125"/>
      <c r="BE247" s="3125"/>
      <c r="BF247" s="221">
        <f t="shared" si="126"/>
        <v>0</v>
      </c>
      <c r="BG247" s="221">
        <f t="shared" si="127"/>
        <v>1</v>
      </c>
      <c r="BH247" s="221">
        <f t="shared" si="128"/>
        <v>0</v>
      </c>
      <c r="BI247" s="221">
        <f t="shared" si="129"/>
        <v>0</v>
      </c>
      <c r="BJ247" s="221">
        <f t="shared" si="130"/>
        <v>0</v>
      </c>
      <c r="BK247" s="221">
        <f t="shared" si="131"/>
        <v>0</v>
      </c>
      <c r="BL247" s="221">
        <f t="shared" si="132"/>
        <v>0</v>
      </c>
      <c r="BM247" s="207"/>
      <c r="BN247" s="207"/>
      <c r="BO247" s="207"/>
      <c r="BP247" s="207"/>
      <c r="BQ247" s="207"/>
      <c r="BR247" s="207"/>
      <c r="BS247" s="221">
        <f t="shared" si="133"/>
        <v>0</v>
      </c>
      <c r="BT247" s="207"/>
      <c r="BU247" s="207"/>
      <c r="BV247" s="221">
        <f t="shared" si="134"/>
        <v>1</v>
      </c>
      <c r="BW247" s="221">
        <f t="shared" si="135"/>
        <v>1</v>
      </c>
      <c r="BX247" s="221">
        <f t="shared" si="136"/>
        <v>0</v>
      </c>
      <c r="BY247" s="221">
        <f t="shared" si="137"/>
        <v>0</v>
      </c>
      <c r="BZ247" s="221">
        <f xml:space="preserve"> IF( ISNUMBER(#REF! ), 0, 1 )</f>
        <v>1</v>
      </c>
      <c r="CA247" s="221">
        <f t="shared" si="138"/>
        <v>1</v>
      </c>
      <c r="CB247" s="3161"/>
      <c r="CC247" s="3125"/>
      <c r="CD247" s="3125"/>
      <c r="CE247" s="3169"/>
      <c r="CF247" s="3169"/>
      <c r="CG247" s="3169"/>
    </row>
    <row r="248" spans="1:85" s="2268" customFormat="1" ht="15.75" customHeight="1">
      <c r="A248" s="3169"/>
      <c r="B248" s="2799" t="s">
        <v>3781</v>
      </c>
      <c r="C248" s="2800" t="s">
        <v>3408</v>
      </c>
      <c r="D248" s="2822" t="s">
        <v>3368</v>
      </c>
      <c r="E248" s="2823" t="s">
        <v>3253</v>
      </c>
      <c r="F248" s="2800">
        <v>32999</v>
      </c>
      <c r="G248" s="2800" t="s">
        <v>3289</v>
      </c>
      <c r="H248" s="2823" t="s">
        <v>3283</v>
      </c>
      <c r="I248" s="2823" t="s">
        <v>1262</v>
      </c>
      <c r="J248" s="2823" t="s">
        <v>3371</v>
      </c>
      <c r="K248" s="2800"/>
      <c r="L248" s="2800" t="s">
        <v>3257</v>
      </c>
      <c r="M248" s="3243">
        <v>-50</v>
      </c>
      <c r="N248" s="3244">
        <v>44652</v>
      </c>
      <c r="O248" s="2802"/>
      <c r="P248" s="3244">
        <v>48541</v>
      </c>
      <c r="Q248" s="3245">
        <v>7.6550000000000002</v>
      </c>
      <c r="R248" s="3093">
        <v>-50</v>
      </c>
      <c r="S248" s="3093">
        <v>-50</v>
      </c>
      <c r="T248" s="3093">
        <v>-50</v>
      </c>
      <c r="U248" s="3217">
        <f t="shared" si="112"/>
        <v>-382.75</v>
      </c>
      <c r="V248" s="2824">
        <f t="shared" si="113"/>
        <v>1.4777131782945707E-2</v>
      </c>
      <c r="W248" s="2824">
        <f t="shared" si="114"/>
        <v>2.0711500974658792E-2</v>
      </c>
      <c r="X248" s="2816"/>
      <c r="Y248" s="3251"/>
      <c r="Z248" s="3251"/>
      <c r="AA248" s="3248">
        <v>4.725E-2</v>
      </c>
      <c r="AB248" s="3223">
        <f t="shared" si="115"/>
        <v>-2.3624999999999998</v>
      </c>
      <c r="AC248" s="3223">
        <f t="shared" si="124"/>
        <v>-0.73885658914728536</v>
      </c>
      <c r="AD248" s="2804"/>
      <c r="AE248" s="2804"/>
      <c r="AF248" s="3093">
        <v>0</v>
      </c>
      <c r="AG248" s="3093">
        <v>-50</v>
      </c>
      <c r="AH248" s="3093">
        <v>0</v>
      </c>
      <c r="AI248" s="2805" t="str">
        <f t="shared" si="116"/>
        <v>N</v>
      </c>
      <c r="AJ248" s="2805" t="str">
        <f t="shared" si="117"/>
        <v>N</v>
      </c>
      <c r="AK248" s="2805" t="str">
        <f t="shared" si="118"/>
        <v>N</v>
      </c>
      <c r="AL248" s="2805" t="str">
        <f t="shared" si="119"/>
        <v>N</v>
      </c>
      <c r="AM248" s="2805" t="str">
        <f t="shared" si="120"/>
        <v>N</v>
      </c>
      <c r="AN248" s="2805" t="str">
        <f t="shared" si="121"/>
        <v>N</v>
      </c>
      <c r="AO248" s="2805" t="str">
        <f t="shared" si="122"/>
        <v>N</v>
      </c>
      <c r="AP248" s="2805" t="str">
        <f t="shared" si="123"/>
        <v>N</v>
      </c>
      <c r="AQ248" s="3249" t="s">
        <v>3373</v>
      </c>
      <c r="AR248" s="3094" t="s">
        <v>3461</v>
      </c>
      <c r="AS248" s="32"/>
      <c r="AT248" s="34" t="s">
        <v>3787</v>
      </c>
      <c r="AU248" s="171"/>
      <c r="AV248" s="3161"/>
      <c r="AW248" s="220" t="str">
        <f t="shared" si="139"/>
        <v>Please complete all cells in row</v>
      </c>
      <c r="AX248" s="3161"/>
      <c r="AY248" s="3125"/>
      <c r="AZ248" s="3125"/>
      <c r="BA248" s="3125"/>
      <c r="BB248" s="3125"/>
      <c r="BC248" s="3125"/>
      <c r="BD248" s="3125"/>
      <c r="BE248" s="3125"/>
      <c r="BF248" s="221">
        <f t="shared" si="126"/>
        <v>0</v>
      </c>
      <c r="BG248" s="221">
        <f t="shared" si="127"/>
        <v>1</v>
      </c>
      <c r="BH248" s="221">
        <f t="shared" si="128"/>
        <v>0</v>
      </c>
      <c r="BI248" s="221">
        <f t="shared" si="129"/>
        <v>0</v>
      </c>
      <c r="BJ248" s="221">
        <f t="shared" si="130"/>
        <v>0</v>
      </c>
      <c r="BK248" s="221">
        <f t="shared" si="131"/>
        <v>0</v>
      </c>
      <c r="BL248" s="221">
        <f t="shared" si="132"/>
        <v>0</v>
      </c>
      <c r="BM248" s="207"/>
      <c r="BN248" s="207"/>
      <c r="BO248" s="207"/>
      <c r="BP248" s="207"/>
      <c r="BQ248" s="207"/>
      <c r="BR248" s="207"/>
      <c r="BS248" s="221">
        <f t="shared" si="133"/>
        <v>0</v>
      </c>
      <c r="BT248" s="207"/>
      <c r="BU248" s="207"/>
      <c r="BV248" s="221">
        <f t="shared" si="134"/>
        <v>1</v>
      </c>
      <c r="BW248" s="221">
        <f t="shared" si="135"/>
        <v>1</v>
      </c>
      <c r="BX248" s="221">
        <f t="shared" si="136"/>
        <v>0</v>
      </c>
      <c r="BY248" s="221">
        <f t="shared" si="137"/>
        <v>0</v>
      </c>
      <c r="BZ248" s="221">
        <f xml:space="preserve"> IF( ISNUMBER(#REF! ), 0, 1 )</f>
        <v>1</v>
      </c>
      <c r="CA248" s="221">
        <f t="shared" si="138"/>
        <v>1</v>
      </c>
      <c r="CB248" s="3161"/>
      <c r="CC248" s="3125"/>
      <c r="CD248" s="3125"/>
      <c r="CE248" s="3169"/>
      <c r="CF248" s="3169"/>
      <c r="CG248" s="3169"/>
    </row>
    <row r="249" spans="1:85" s="2268" customFormat="1" ht="15.75" customHeight="1">
      <c r="A249" s="3169"/>
      <c r="B249" s="2799" t="s">
        <v>3783</v>
      </c>
      <c r="C249" s="2800" t="s">
        <v>3408</v>
      </c>
      <c r="D249" s="2822" t="s">
        <v>3377</v>
      </c>
      <c r="E249" s="2823" t="s">
        <v>3253</v>
      </c>
      <c r="F249" s="2800">
        <v>32999</v>
      </c>
      <c r="G249" s="2800" t="s">
        <v>3289</v>
      </c>
      <c r="H249" s="2823" t="s">
        <v>3283</v>
      </c>
      <c r="I249" s="2823" t="s">
        <v>1262</v>
      </c>
      <c r="J249" s="2823" t="s">
        <v>3371</v>
      </c>
      <c r="K249" s="2800"/>
      <c r="L249" s="2800" t="s">
        <v>3257</v>
      </c>
      <c r="M249" s="3243">
        <v>50</v>
      </c>
      <c r="N249" s="3244">
        <v>44652</v>
      </c>
      <c r="O249" s="2802"/>
      <c r="P249" s="3244">
        <v>48541</v>
      </c>
      <c r="Q249" s="3245">
        <v>7.6550000000000002</v>
      </c>
      <c r="R249" s="3093">
        <v>50</v>
      </c>
      <c r="S249" s="3093">
        <v>61.164999999999999</v>
      </c>
      <c r="T249" s="3093">
        <v>61.164999999999999</v>
      </c>
      <c r="U249" s="3217">
        <f t="shared" si="112"/>
        <v>468.218075</v>
      </c>
      <c r="V249" s="2824">
        <f t="shared" si="113"/>
        <v>2.9150000000000009E-3</v>
      </c>
      <c r="W249" s="2824">
        <f t="shared" si="114"/>
        <v>8.78000000000001E-3</v>
      </c>
      <c r="X249" s="2816"/>
      <c r="Y249" s="3251"/>
      <c r="Z249" s="3251"/>
      <c r="AA249" s="3248">
        <v>3.5008280000000003E-2</v>
      </c>
      <c r="AB249" s="3223">
        <f t="shared" si="115"/>
        <v>2.1412814462000003</v>
      </c>
      <c r="AC249" s="3223">
        <f t="shared" si="124"/>
        <v>0.17829597500000005</v>
      </c>
      <c r="AD249" s="2804"/>
      <c r="AE249" s="2804"/>
      <c r="AF249" s="3093">
        <v>0</v>
      </c>
      <c r="AG249" s="3093">
        <v>61.164999999999999</v>
      </c>
      <c r="AH249" s="3093">
        <v>7.1050000000000004</v>
      </c>
      <c r="AI249" s="2805" t="str">
        <f t="shared" si="116"/>
        <v>N</v>
      </c>
      <c r="AJ249" s="2805" t="str">
        <f t="shared" si="117"/>
        <v>N</v>
      </c>
      <c r="AK249" s="2805" t="str">
        <f t="shared" si="118"/>
        <v>N</v>
      </c>
      <c r="AL249" s="2805" t="str">
        <f t="shared" si="119"/>
        <v>N</v>
      </c>
      <c r="AM249" s="2805" t="str">
        <f t="shared" si="120"/>
        <v>N</v>
      </c>
      <c r="AN249" s="2805" t="str">
        <f t="shared" si="121"/>
        <v>N</v>
      </c>
      <c r="AO249" s="2805" t="str">
        <f t="shared" si="122"/>
        <v>N</v>
      </c>
      <c r="AP249" s="2805" t="str">
        <f t="shared" si="123"/>
        <v>N</v>
      </c>
      <c r="AQ249" s="3249" t="s">
        <v>3373</v>
      </c>
      <c r="AR249" s="3094" t="s">
        <v>3464</v>
      </c>
      <c r="AS249" s="32"/>
      <c r="AT249" s="34" t="s">
        <v>3788</v>
      </c>
      <c r="AU249" s="171"/>
      <c r="AV249" s="3161"/>
      <c r="AW249" s="220" t="str">
        <f t="shared" si="139"/>
        <v>Please complete all cells in row</v>
      </c>
      <c r="AX249" s="3161"/>
      <c r="AY249" s="3125"/>
      <c r="AZ249" s="3125"/>
      <c r="BA249" s="3125"/>
      <c r="BB249" s="3125"/>
      <c r="BC249" s="3125"/>
      <c r="BD249" s="3125"/>
      <c r="BE249" s="3125"/>
      <c r="BF249" s="221">
        <f t="shared" si="126"/>
        <v>0</v>
      </c>
      <c r="BG249" s="221">
        <f t="shared" si="127"/>
        <v>1</v>
      </c>
      <c r="BH249" s="221">
        <f t="shared" si="128"/>
        <v>0</v>
      </c>
      <c r="BI249" s="221">
        <f t="shared" si="129"/>
        <v>0</v>
      </c>
      <c r="BJ249" s="221">
        <f t="shared" si="130"/>
        <v>0</v>
      </c>
      <c r="BK249" s="221">
        <f t="shared" si="131"/>
        <v>0</v>
      </c>
      <c r="BL249" s="221">
        <f t="shared" si="132"/>
        <v>0</v>
      </c>
      <c r="BM249" s="207"/>
      <c r="BN249" s="207"/>
      <c r="BO249" s="207"/>
      <c r="BP249" s="207"/>
      <c r="BQ249" s="207"/>
      <c r="BR249" s="207"/>
      <c r="BS249" s="221">
        <f t="shared" si="133"/>
        <v>0</v>
      </c>
      <c r="BT249" s="207"/>
      <c r="BU249" s="207"/>
      <c r="BV249" s="221">
        <f t="shared" si="134"/>
        <v>1</v>
      </c>
      <c r="BW249" s="221">
        <f t="shared" si="135"/>
        <v>1</v>
      </c>
      <c r="BX249" s="221">
        <f t="shared" si="136"/>
        <v>0</v>
      </c>
      <c r="BY249" s="221">
        <f t="shared" si="137"/>
        <v>0</v>
      </c>
      <c r="BZ249" s="221">
        <f xml:space="preserve"> IF( ISNUMBER(#REF! ), 0, 1 )</f>
        <v>1</v>
      </c>
      <c r="CA249" s="221">
        <f t="shared" si="138"/>
        <v>1</v>
      </c>
      <c r="CB249" s="3161"/>
      <c r="CC249" s="3125"/>
      <c r="CD249" s="3125"/>
      <c r="CE249" s="3169"/>
      <c r="CF249" s="3169"/>
      <c r="CG249" s="3169"/>
    </row>
    <row r="250" spans="1:85" s="2268" customFormat="1" ht="15.75" customHeight="1">
      <c r="A250" s="3169"/>
      <c r="B250" s="2799" t="s">
        <v>3789</v>
      </c>
      <c r="C250" s="2800" t="s">
        <v>3408</v>
      </c>
      <c r="D250" s="2822" t="s">
        <v>3368</v>
      </c>
      <c r="E250" s="2823" t="s">
        <v>3253</v>
      </c>
      <c r="F250" s="2800">
        <v>32998</v>
      </c>
      <c r="G250" s="2800" t="s">
        <v>3351</v>
      </c>
      <c r="H250" s="2823" t="s">
        <v>3283</v>
      </c>
      <c r="I250" s="2823" t="s">
        <v>1262</v>
      </c>
      <c r="J250" s="2823" t="s">
        <v>3371</v>
      </c>
      <c r="K250" s="2800"/>
      <c r="L250" s="2800" t="s">
        <v>3257</v>
      </c>
      <c r="M250" s="3243">
        <v>-300</v>
      </c>
      <c r="N250" s="3244">
        <v>44652</v>
      </c>
      <c r="O250" s="2802"/>
      <c r="P250" s="3244">
        <v>48547</v>
      </c>
      <c r="Q250" s="3245">
        <v>7.6710000000000003</v>
      </c>
      <c r="R250" s="3093">
        <v>-300</v>
      </c>
      <c r="S250" s="3093">
        <v>-300</v>
      </c>
      <c r="T250" s="3093">
        <v>-300</v>
      </c>
      <c r="U250" s="3217">
        <f t="shared" si="112"/>
        <v>-2301.3000000000002</v>
      </c>
      <c r="V250" s="2824">
        <f t="shared" si="113"/>
        <v>-7.0251937984495694E-3</v>
      </c>
      <c r="W250" s="2824">
        <f t="shared" si="114"/>
        <v>-1.218323586744563E-3</v>
      </c>
      <c r="X250" s="2816"/>
      <c r="Y250" s="3251"/>
      <c r="Z250" s="3251"/>
      <c r="AA250" s="3248">
        <v>2.4750000000000001E-2</v>
      </c>
      <c r="AB250" s="3223">
        <f t="shared" si="115"/>
        <v>-7.4250000000000007</v>
      </c>
      <c r="AC250" s="3223">
        <f t="shared" si="124"/>
        <v>2.1075581395348708</v>
      </c>
      <c r="AD250" s="2804"/>
      <c r="AE250" s="2804"/>
      <c r="AF250" s="3093">
        <v>0</v>
      </c>
      <c r="AG250" s="3093">
        <v>-300</v>
      </c>
      <c r="AH250" s="3093">
        <v>0</v>
      </c>
      <c r="AI250" s="2805" t="str">
        <f t="shared" si="116"/>
        <v>N</v>
      </c>
      <c r="AJ250" s="2805" t="str">
        <f t="shared" si="117"/>
        <v>N</v>
      </c>
      <c r="AK250" s="2805" t="str">
        <f t="shared" si="118"/>
        <v>N</v>
      </c>
      <c r="AL250" s="2805" t="str">
        <f t="shared" si="119"/>
        <v>N</v>
      </c>
      <c r="AM250" s="2805" t="str">
        <f t="shared" si="120"/>
        <v>N</v>
      </c>
      <c r="AN250" s="2805" t="str">
        <f t="shared" si="121"/>
        <v>N</v>
      </c>
      <c r="AO250" s="2805" t="str">
        <f t="shared" si="122"/>
        <v>N</v>
      </c>
      <c r="AP250" s="2805" t="str">
        <f t="shared" si="123"/>
        <v>N</v>
      </c>
      <c r="AQ250" s="3249" t="s">
        <v>3373</v>
      </c>
      <c r="AR250" s="3094" t="s">
        <v>3461</v>
      </c>
      <c r="AS250" s="32"/>
      <c r="AT250" s="34" t="s">
        <v>3790</v>
      </c>
      <c r="AU250" s="171"/>
      <c r="AV250" s="3161"/>
      <c r="AW250" s="220" t="str">
        <f t="shared" si="139"/>
        <v>Please complete all cells in row</v>
      </c>
      <c r="AX250" s="3161"/>
      <c r="AY250" s="3125"/>
      <c r="AZ250" s="3125"/>
      <c r="BA250" s="3125"/>
      <c r="BB250" s="3125"/>
      <c r="BC250" s="3125"/>
      <c r="BD250" s="3125"/>
      <c r="BE250" s="3125"/>
      <c r="BF250" s="221">
        <f t="shared" si="126"/>
        <v>0</v>
      </c>
      <c r="BG250" s="221">
        <f t="shared" si="127"/>
        <v>1</v>
      </c>
      <c r="BH250" s="221">
        <f t="shared" si="128"/>
        <v>0</v>
      </c>
      <c r="BI250" s="221">
        <f t="shared" si="129"/>
        <v>0</v>
      </c>
      <c r="BJ250" s="221">
        <f t="shared" si="130"/>
        <v>0</v>
      </c>
      <c r="BK250" s="221">
        <f t="shared" si="131"/>
        <v>0</v>
      </c>
      <c r="BL250" s="221">
        <f t="shared" si="132"/>
        <v>0</v>
      </c>
      <c r="BM250" s="207"/>
      <c r="BN250" s="207"/>
      <c r="BO250" s="207"/>
      <c r="BP250" s="207"/>
      <c r="BQ250" s="207"/>
      <c r="BR250" s="207"/>
      <c r="BS250" s="221">
        <f t="shared" si="133"/>
        <v>0</v>
      </c>
      <c r="BT250" s="207"/>
      <c r="BU250" s="207"/>
      <c r="BV250" s="221">
        <f t="shared" si="134"/>
        <v>1</v>
      </c>
      <c r="BW250" s="221">
        <f t="shared" si="135"/>
        <v>1</v>
      </c>
      <c r="BX250" s="221">
        <f t="shared" si="136"/>
        <v>0</v>
      </c>
      <c r="BY250" s="221">
        <f t="shared" si="137"/>
        <v>0</v>
      </c>
      <c r="BZ250" s="221">
        <f xml:space="preserve"> IF( ISNUMBER(#REF! ), 0, 1 )</f>
        <v>1</v>
      </c>
      <c r="CA250" s="221">
        <f t="shared" si="138"/>
        <v>1</v>
      </c>
      <c r="CB250" s="3161"/>
      <c r="CC250" s="3125"/>
      <c r="CD250" s="3125"/>
      <c r="CE250" s="3169"/>
      <c r="CF250" s="3169"/>
      <c r="CG250" s="3169"/>
    </row>
    <row r="251" spans="1:85" s="2268" customFormat="1" ht="15.75" customHeight="1">
      <c r="A251" s="3169"/>
      <c r="B251" s="2799" t="s">
        <v>3791</v>
      </c>
      <c r="C251" s="2800" t="s">
        <v>3408</v>
      </c>
      <c r="D251" s="2822" t="s">
        <v>3377</v>
      </c>
      <c r="E251" s="2823" t="s">
        <v>3253</v>
      </c>
      <c r="F251" s="2800">
        <v>32998</v>
      </c>
      <c r="G251" s="2800" t="s">
        <v>3351</v>
      </c>
      <c r="H251" s="2823" t="s">
        <v>3283</v>
      </c>
      <c r="I251" s="2823" t="s">
        <v>1262</v>
      </c>
      <c r="J251" s="2823" t="s">
        <v>3371</v>
      </c>
      <c r="K251" s="2800"/>
      <c r="L251" s="2800" t="s">
        <v>3257</v>
      </c>
      <c r="M251" s="3243">
        <v>300</v>
      </c>
      <c r="N251" s="3244">
        <v>44652</v>
      </c>
      <c r="O251" s="2802"/>
      <c r="P251" s="3244">
        <v>48547</v>
      </c>
      <c r="Q251" s="3245">
        <v>7.6710000000000003</v>
      </c>
      <c r="R251" s="3093">
        <v>300</v>
      </c>
      <c r="S251" s="3093">
        <v>366.98899999999998</v>
      </c>
      <c r="T251" s="3093">
        <v>366.98899999999998</v>
      </c>
      <c r="U251" s="3217">
        <f t="shared" si="112"/>
        <v>2815.1726189999999</v>
      </c>
      <c r="V251" s="2824">
        <f t="shared" si="113"/>
        <v>-1.3229999999999964E-2</v>
      </c>
      <c r="W251" s="2824">
        <f t="shared" si="114"/>
        <v>-7.4594152046782991E-3</v>
      </c>
      <c r="X251" s="2816"/>
      <c r="Y251" s="3251"/>
      <c r="Z251" s="3251"/>
      <c r="AA251" s="3248">
        <v>1.8346640000000081E-2</v>
      </c>
      <c r="AB251" s="3223">
        <f t="shared" si="115"/>
        <v>6.7330150669600295</v>
      </c>
      <c r="AC251" s="3223">
        <f t="shared" si="124"/>
        <v>-4.8552644699999865</v>
      </c>
      <c r="AD251" s="2804"/>
      <c r="AE251" s="2804"/>
      <c r="AF251" s="3093">
        <v>0</v>
      </c>
      <c r="AG251" s="3093">
        <v>366.98899999999998</v>
      </c>
      <c r="AH251" s="3093">
        <v>39.604999999999997</v>
      </c>
      <c r="AI251" s="2805" t="str">
        <f t="shared" si="116"/>
        <v>N</v>
      </c>
      <c r="AJ251" s="2805" t="str">
        <f t="shared" si="117"/>
        <v>N</v>
      </c>
      <c r="AK251" s="2805" t="str">
        <f t="shared" si="118"/>
        <v>N</v>
      </c>
      <c r="AL251" s="2805" t="str">
        <f t="shared" si="119"/>
        <v>N</v>
      </c>
      <c r="AM251" s="2805" t="str">
        <f t="shared" si="120"/>
        <v>N</v>
      </c>
      <c r="AN251" s="2805" t="str">
        <f t="shared" si="121"/>
        <v>N</v>
      </c>
      <c r="AO251" s="2805" t="str">
        <f t="shared" si="122"/>
        <v>N</v>
      </c>
      <c r="AP251" s="2805" t="str">
        <f t="shared" si="123"/>
        <v>N</v>
      </c>
      <c r="AQ251" s="3249" t="s">
        <v>3373</v>
      </c>
      <c r="AR251" s="3094" t="s">
        <v>3464</v>
      </c>
      <c r="AS251" s="32"/>
      <c r="AT251" s="34" t="s">
        <v>3792</v>
      </c>
      <c r="AU251" s="171"/>
      <c r="AV251" s="3161"/>
      <c r="AW251" s="220" t="str">
        <f t="shared" si="139"/>
        <v>Please complete all cells in row</v>
      </c>
      <c r="AX251" s="3161"/>
      <c r="AY251" s="3125"/>
      <c r="AZ251" s="3125"/>
      <c r="BA251" s="3125"/>
      <c r="BB251" s="3125"/>
      <c r="BC251" s="3125"/>
      <c r="BD251" s="3125"/>
      <c r="BE251" s="3125"/>
      <c r="BF251" s="221">
        <f t="shared" si="126"/>
        <v>0</v>
      </c>
      <c r="BG251" s="221">
        <f t="shared" si="127"/>
        <v>1</v>
      </c>
      <c r="BH251" s="221">
        <f t="shared" si="128"/>
        <v>0</v>
      </c>
      <c r="BI251" s="221">
        <f t="shared" si="129"/>
        <v>0</v>
      </c>
      <c r="BJ251" s="221">
        <f t="shared" si="130"/>
        <v>0</v>
      </c>
      <c r="BK251" s="221">
        <f t="shared" si="131"/>
        <v>0</v>
      </c>
      <c r="BL251" s="221">
        <f t="shared" si="132"/>
        <v>0</v>
      </c>
      <c r="BM251" s="207"/>
      <c r="BN251" s="207"/>
      <c r="BO251" s="207"/>
      <c r="BP251" s="207"/>
      <c r="BQ251" s="207"/>
      <c r="BR251" s="207"/>
      <c r="BS251" s="221">
        <f t="shared" si="133"/>
        <v>0</v>
      </c>
      <c r="BT251" s="207"/>
      <c r="BU251" s="207"/>
      <c r="BV251" s="221">
        <f t="shared" si="134"/>
        <v>1</v>
      </c>
      <c r="BW251" s="221">
        <f t="shared" si="135"/>
        <v>1</v>
      </c>
      <c r="BX251" s="221">
        <f t="shared" si="136"/>
        <v>0</v>
      </c>
      <c r="BY251" s="221">
        <f t="shared" si="137"/>
        <v>0</v>
      </c>
      <c r="BZ251" s="221">
        <f xml:space="preserve"> IF( ISNUMBER(#REF! ), 0, 1 )</f>
        <v>1</v>
      </c>
      <c r="CA251" s="221">
        <f t="shared" si="138"/>
        <v>1</v>
      </c>
      <c r="CB251" s="3161"/>
      <c r="CC251" s="3125"/>
      <c r="CD251" s="3125"/>
      <c r="CE251" s="3169"/>
      <c r="CF251" s="3169"/>
      <c r="CG251" s="3169"/>
    </row>
    <row r="252" spans="1:85" s="2268" customFormat="1" ht="15.75" customHeight="1">
      <c r="A252" s="3169"/>
      <c r="B252" s="2799" t="s">
        <v>3793</v>
      </c>
      <c r="C252" s="2800" t="s">
        <v>3251</v>
      </c>
      <c r="D252" s="2822" t="s">
        <v>3252</v>
      </c>
      <c r="E252" s="2823" t="s">
        <v>3253</v>
      </c>
      <c r="F252" s="2800" t="s">
        <v>3536</v>
      </c>
      <c r="G252" s="2800" t="s">
        <v>3536</v>
      </c>
      <c r="H252" s="2823" t="s">
        <v>3283</v>
      </c>
      <c r="I252" s="2823" t="s">
        <v>3370</v>
      </c>
      <c r="J252" s="2823" t="s">
        <v>3255</v>
      </c>
      <c r="K252" s="2800" t="s">
        <v>3256</v>
      </c>
      <c r="L252" s="2800" t="s">
        <v>3257</v>
      </c>
      <c r="M252" s="3243">
        <v>60</v>
      </c>
      <c r="N252" s="3244">
        <v>45224</v>
      </c>
      <c r="O252" s="2802">
        <v>99.478999999999999</v>
      </c>
      <c r="P252" s="3244">
        <v>51251</v>
      </c>
      <c r="Q252" s="3245">
        <v>15.079000000000001</v>
      </c>
      <c r="R252" s="3093">
        <v>60</v>
      </c>
      <c r="S252" s="3093">
        <v>60</v>
      </c>
      <c r="T252" s="3093">
        <v>60</v>
      </c>
      <c r="U252" s="3217">
        <f t="shared" si="112"/>
        <v>904.74</v>
      </c>
      <c r="V252" s="2824">
        <f t="shared" si="113"/>
        <v>4.8934108527131759E-2</v>
      </c>
      <c r="W252" s="2824">
        <f t="shared" si="114"/>
        <v>5.5068226120857711E-2</v>
      </c>
      <c r="X252" s="2816"/>
      <c r="Y252" s="3251"/>
      <c r="Z252" s="3251"/>
      <c r="AA252" s="3248">
        <v>8.2500000000000004E-2</v>
      </c>
      <c r="AB252" s="3223">
        <f t="shared" si="115"/>
        <v>4.95</v>
      </c>
      <c r="AC252" s="3223">
        <f t="shared" si="124"/>
        <v>4.95</v>
      </c>
      <c r="AD252" s="2804"/>
      <c r="AE252" s="2804"/>
      <c r="AF252" s="3093">
        <v>1.004</v>
      </c>
      <c r="AG252" s="3093">
        <v>58.922800000000002</v>
      </c>
      <c r="AH252" s="3093">
        <v>47.779000000000003</v>
      </c>
      <c r="AI252" s="2805" t="str">
        <f t="shared" si="116"/>
        <v>Y</v>
      </c>
      <c r="AJ252" s="2805" t="str">
        <f t="shared" si="117"/>
        <v>N</v>
      </c>
      <c r="AK252" s="2805" t="str">
        <f t="shared" si="118"/>
        <v>N</v>
      </c>
      <c r="AL252" s="2805" t="str">
        <f t="shared" si="119"/>
        <v>N</v>
      </c>
      <c r="AM252" s="2805" t="str">
        <f t="shared" si="120"/>
        <v>N</v>
      </c>
      <c r="AN252" s="2805" t="str">
        <f t="shared" si="121"/>
        <v>Y</v>
      </c>
      <c r="AO252" s="2805" t="str">
        <f t="shared" si="122"/>
        <v>N</v>
      </c>
      <c r="AP252" s="2805" t="str">
        <f t="shared" si="123"/>
        <v>N</v>
      </c>
      <c r="AQ252" s="3249"/>
      <c r="AR252" s="3094"/>
      <c r="AS252" s="32"/>
      <c r="AT252" s="34" t="s">
        <v>3794</v>
      </c>
      <c r="AU252" s="171"/>
      <c r="AV252" s="3161"/>
      <c r="AW252" s="220" t="str">
        <f t="shared" ref="AW252:AW315" si="140">IF( SUM( AY252:CA252 ) = 0, 0, $AY$5 )</f>
        <v>Please complete all cells in row</v>
      </c>
      <c r="AX252" s="3161"/>
      <c r="AY252" s="3125"/>
      <c r="AZ252" s="3125"/>
      <c r="BA252" s="3125"/>
      <c r="BB252" s="3125"/>
      <c r="BC252" s="3125"/>
      <c r="BD252" s="3125"/>
      <c r="BE252" s="3125"/>
      <c r="BF252" s="221">
        <f t="shared" si="126"/>
        <v>0</v>
      </c>
      <c r="BG252" s="221">
        <f t="shared" si="127"/>
        <v>0</v>
      </c>
      <c r="BH252" s="221">
        <f t="shared" si="128"/>
        <v>0</v>
      </c>
      <c r="BI252" s="221">
        <f t="shared" si="129"/>
        <v>0</v>
      </c>
      <c r="BJ252" s="221">
        <f t="shared" si="130"/>
        <v>0</v>
      </c>
      <c r="BK252" s="221">
        <f t="shared" si="131"/>
        <v>0</v>
      </c>
      <c r="BL252" s="221">
        <f t="shared" si="132"/>
        <v>0</v>
      </c>
      <c r="BM252" s="207"/>
      <c r="BN252" s="207"/>
      <c r="BO252" s="207"/>
      <c r="BP252" s="207"/>
      <c r="BQ252" s="207"/>
      <c r="BR252" s="207"/>
      <c r="BS252" s="221">
        <f t="shared" si="133"/>
        <v>0</v>
      </c>
      <c r="BT252" s="207"/>
      <c r="BU252" s="207"/>
      <c r="BV252" s="221">
        <f t="shared" si="134"/>
        <v>1</v>
      </c>
      <c r="BW252" s="221">
        <f t="shared" si="135"/>
        <v>1</v>
      </c>
      <c r="BX252" s="221">
        <f t="shared" si="136"/>
        <v>0</v>
      </c>
      <c r="BY252" s="221">
        <f t="shared" si="137"/>
        <v>0</v>
      </c>
      <c r="BZ252" s="221">
        <f xml:space="preserve"> IF( ISNUMBER(#REF! ), 0, 1 )</f>
        <v>1</v>
      </c>
      <c r="CA252" s="221">
        <f t="shared" si="138"/>
        <v>1</v>
      </c>
      <c r="CB252" s="3161"/>
      <c r="CC252" s="3125"/>
      <c r="CD252" s="3125"/>
      <c r="CE252" s="3169"/>
      <c r="CF252" s="3169"/>
      <c r="CG252" s="3169"/>
    </row>
    <row r="253" spans="1:85" s="2268" customFormat="1" ht="15.75" customHeight="1">
      <c r="A253" s="3169"/>
      <c r="B253" s="2799" t="s">
        <v>3795</v>
      </c>
      <c r="C253" s="2800" t="s">
        <v>3251</v>
      </c>
      <c r="D253" s="2822" t="s">
        <v>3252</v>
      </c>
      <c r="E253" s="2823" t="s">
        <v>3253</v>
      </c>
      <c r="F253" s="2800" t="s">
        <v>3536</v>
      </c>
      <c r="G253" s="2800" t="s">
        <v>3536</v>
      </c>
      <c r="H253" s="2823" t="s">
        <v>3283</v>
      </c>
      <c r="I253" s="2823" t="s">
        <v>3283</v>
      </c>
      <c r="J253" s="2823" t="s">
        <v>3255</v>
      </c>
      <c r="K253" s="2800" t="s">
        <v>3256</v>
      </c>
      <c r="L253" s="2800" t="s">
        <v>3257</v>
      </c>
      <c r="M253" s="3243">
        <v>240</v>
      </c>
      <c r="N253" s="3244">
        <v>45224</v>
      </c>
      <c r="O253" s="2802">
        <v>99.478999999999999</v>
      </c>
      <c r="P253" s="3244">
        <v>51251</v>
      </c>
      <c r="Q253" s="3245">
        <v>15.079000000000001</v>
      </c>
      <c r="R253" s="3093">
        <v>240</v>
      </c>
      <c r="S253" s="3093">
        <v>240</v>
      </c>
      <c r="T253" s="3093">
        <v>240</v>
      </c>
      <c r="U253" s="3217">
        <f t="shared" si="112"/>
        <v>3618.96</v>
      </c>
      <c r="V253" s="2824">
        <f t="shared" si="113"/>
        <v>4.8934108527131759E-2</v>
      </c>
      <c r="W253" s="2824">
        <f t="shared" si="114"/>
        <v>5.5068226120857711E-2</v>
      </c>
      <c r="X253" s="2816"/>
      <c r="Y253" s="3251"/>
      <c r="Z253" s="3251"/>
      <c r="AA253" s="3248">
        <v>8.2500000000000004E-2</v>
      </c>
      <c r="AB253" s="3223">
        <f t="shared" si="115"/>
        <v>19.8</v>
      </c>
      <c r="AC253" s="3223">
        <f t="shared" si="124"/>
        <v>19.8</v>
      </c>
      <c r="AD253" s="2804"/>
      <c r="AE253" s="2804"/>
      <c r="AF253" s="3093">
        <v>4.016</v>
      </c>
      <c r="AG253" s="3093">
        <v>235.69120000000001</v>
      </c>
      <c r="AH253" s="3093">
        <v>191.114</v>
      </c>
      <c r="AI253" s="2805" t="str">
        <f t="shared" si="116"/>
        <v>Y</v>
      </c>
      <c r="AJ253" s="2805" t="str">
        <f t="shared" si="117"/>
        <v>N</v>
      </c>
      <c r="AK253" s="2805" t="str">
        <f t="shared" si="118"/>
        <v>N</v>
      </c>
      <c r="AL253" s="2805" t="str">
        <f t="shared" si="119"/>
        <v>N</v>
      </c>
      <c r="AM253" s="2805" t="str">
        <f t="shared" si="120"/>
        <v>Y</v>
      </c>
      <c r="AN253" s="2805" t="str">
        <f t="shared" si="121"/>
        <v>N</v>
      </c>
      <c r="AO253" s="2805" t="str">
        <f t="shared" si="122"/>
        <v>N</v>
      </c>
      <c r="AP253" s="2805" t="str">
        <f t="shared" si="123"/>
        <v>N</v>
      </c>
      <c r="AQ253" s="3249"/>
      <c r="AR253" s="3094"/>
      <c r="AS253" s="32"/>
      <c r="AT253" s="34" t="s">
        <v>3796</v>
      </c>
      <c r="AU253" s="171"/>
      <c r="AV253" s="3161"/>
      <c r="AW253" s="220" t="str">
        <f t="shared" si="140"/>
        <v>Please complete all cells in row</v>
      </c>
      <c r="AX253" s="3161"/>
      <c r="AY253" s="3125"/>
      <c r="AZ253" s="3125"/>
      <c r="BA253" s="3125"/>
      <c r="BB253" s="3125"/>
      <c r="BC253" s="3125"/>
      <c r="BD253" s="3125"/>
      <c r="BE253" s="3125"/>
      <c r="BF253" s="221">
        <f t="shared" si="126"/>
        <v>0</v>
      </c>
      <c r="BG253" s="221">
        <f t="shared" si="127"/>
        <v>0</v>
      </c>
      <c r="BH253" s="221">
        <f t="shared" si="128"/>
        <v>0</v>
      </c>
      <c r="BI253" s="221">
        <f t="shared" si="129"/>
        <v>0</v>
      </c>
      <c r="BJ253" s="221">
        <f t="shared" si="130"/>
        <v>0</v>
      </c>
      <c r="BK253" s="221">
        <f t="shared" si="131"/>
        <v>0</v>
      </c>
      <c r="BL253" s="221">
        <f t="shared" si="132"/>
        <v>0</v>
      </c>
      <c r="BM253" s="207"/>
      <c r="BN253" s="207"/>
      <c r="BO253" s="207"/>
      <c r="BP253" s="207"/>
      <c r="BQ253" s="207"/>
      <c r="BR253" s="207"/>
      <c r="BS253" s="221">
        <f t="shared" si="133"/>
        <v>0</v>
      </c>
      <c r="BT253" s="207"/>
      <c r="BU253" s="207"/>
      <c r="BV253" s="221">
        <f t="shared" si="134"/>
        <v>1</v>
      </c>
      <c r="BW253" s="221">
        <f t="shared" si="135"/>
        <v>1</v>
      </c>
      <c r="BX253" s="221">
        <f t="shared" si="136"/>
        <v>0</v>
      </c>
      <c r="BY253" s="221">
        <f t="shared" si="137"/>
        <v>0</v>
      </c>
      <c r="BZ253" s="221">
        <f xml:space="preserve"> IF( ISNUMBER(#REF! ), 0, 1 )</f>
        <v>1</v>
      </c>
      <c r="CA253" s="221">
        <f t="shared" si="138"/>
        <v>1</v>
      </c>
      <c r="CB253" s="3161"/>
      <c r="CC253" s="3125"/>
      <c r="CD253" s="3125"/>
      <c r="CE253" s="3169"/>
      <c r="CF253" s="3169"/>
      <c r="CG253" s="3169"/>
    </row>
    <row r="254" spans="1:85" s="2268" customFormat="1" ht="15.75" customHeight="1">
      <c r="A254" s="3169"/>
      <c r="B254" s="2799" t="s">
        <v>3797</v>
      </c>
      <c r="C254" s="2800" t="s">
        <v>3251</v>
      </c>
      <c r="D254" s="2822" t="s">
        <v>3252</v>
      </c>
      <c r="E254" s="2823" t="s">
        <v>3253</v>
      </c>
      <c r="F254" s="2800" t="s">
        <v>3798</v>
      </c>
      <c r="G254" s="2800" t="s">
        <v>3798</v>
      </c>
      <c r="H254" s="2823" t="s">
        <v>3283</v>
      </c>
      <c r="I254" s="2823" t="s">
        <v>3283</v>
      </c>
      <c r="J254" s="2823" t="s">
        <v>3255</v>
      </c>
      <c r="K254" s="2800" t="s">
        <v>3256</v>
      </c>
      <c r="L254" s="2800" t="s">
        <v>3257</v>
      </c>
      <c r="M254" s="3243">
        <v>275</v>
      </c>
      <c r="N254" s="3244">
        <v>45321</v>
      </c>
      <c r="O254" s="2802">
        <v>99.162999999999997</v>
      </c>
      <c r="P254" s="3244">
        <v>47968</v>
      </c>
      <c r="Q254" s="3245">
        <v>6.085</v>
      </c>
      <c r="R254" s="3093">
        <v>275</v>
      </c>
      <c r="S254" s="3093">
        <v>275</v>
      </c>
      <c r="T254" s="3093">
        <v>275</v>
      </c>
      <c r="U254" s="3217">
        <f t="shared" si="112"/>
        <v>1673.375</v>
      </c>
      <c r="V254" s="2824">
        <f t="shared" si="113"/>
        <v>3.8032945736434121E-2</v>
      </c>
      <c r="W254" s="2824">
        <f t="shared" si="114"/>
        <v>4.4103313840155867E-2</v>
      </c>
      <c r="X254" s="2816"/>
      <c r="Y254" s="3251"/>
      <c r="Z254" s="3251"/>
      <c r="AA254" s="3248">
        <v>7.1249999999999994E-2</v>
      </c>
      <c r="AB254" s="3223">
        <f t="shared" si="115"/>
        <v>19.59375</v>
      </c>
      <c r="AC254" s="3223">
        <f t="shared" si="124"/>
        <v>19.59375</v>
      </c>
      <c r="AD254" s="2804"/>
      <c r="AE254" s="2804"/>
      <c r="AF254" s="3093">
        <v>1.1619999999999999</v>
      </c>
      <c r="AG254" s="3093">
        <v>272.11200000000002</v>
      </c>
      <c r="AH254" s="3093">
        <v>209.91900000000001</v>
      </c>
      <c r="AI254" s="2805" t="str">
        <f t="shared" si="116"/>
        <v>Y</v>
      </c>
      <c r="AJ254" s="2805" t="str">
        <f t="shared" si="117"/>
        <v>N</v>
      </c>
      <c r="AK254" s="2805" t="str">
        <f t="shared" si="118"/>
        <v>N</v>
      </c>
      <c r="AL254" s="2805" t="str">
        <f t="shared" si="119"/>
        <v>N</v>
      </c>
      <c r="AM254" s="2805" t="str">
        <f t="shared" si="120"/>
        <v>Y</v>
      </c>
      <c r="AN254" s="2805" t="str">
        <f t="shared" si="121"/>
        <v>N</v>
      </c>
      <c r="AO254" s="2805" t="str">
        <f t="shared" si="122"/>
        <v>N</v>
      </c>
      <c r="AP254" s="2805" t="str">
        <f t="shared" si="123"/>
        <v>N</v>
      </c>
      <c r="AQ254" s="3249"/>
      <c r="AR254" s="3094"/>
      <c r="AS254" s="32"/>
      <c r="AT254" s="34" t="s">
        <v>3799</v>
      </c>
      <c r="AU254" s="171"/>
      <c r="AV254" s="3161"/>
      <c r="AW254" s="220" t="str">
        <f t="shared" si="140"/>
        <v>Please complete all cells in row</v>
      </c>
      <c r="AX254" s="3161"/>
      <c r="AY254" s="3125"/>
      <c r="AZ254" s="3125"/>
      <c r="BA254" s="3125"/>
      <c r="BB254" s="3125"/>
      <c r="BC254" s="3125"/>
      <c r="BD254" s="3125"/>
      <c r="BE254" s="3125"/>
      <c r="BF254" s="221">
        <f t="shared" si="126"/>
        <v>0</v>
      </c>
      <c r="BG254" s="221">
        <f t="shared" si="127"/>
        <v>0</v>
      </c>
      <c r="BH254" s="221">
        <f t="shared" si="128"/>
        <v>0</v>
      </c>
      <c r="BI254" s="221">
        <f t="shared" si="129"/>
        <v>0</v>
      </c>
      <c r="BJ254" s="221">
        <f t="shared" si="130"/>
        <v>0</v>
      </c>
      <c r="BK254" s="221">
        <f t="shared" si="131"/>
        <v>0</v>
      </c>
      <c r="BL254" s="221">
        <f t="shared" si="132"/>
        <v>0</v>
      </c>
      <c r="BM254" s="207"/>
      <c r="BN254" s="207"/>
      <c r="BO254" s="207"/>
      <c r="BP254" s="207"/>
      <c r="BQ254" s="207"/>
      <c r="BR254" s="207"/>
      <c r="BS254" s="221">
        <f t="shared" si="133"/>
        <v>0</v>
      </c>
      <c r="BT254" s="207"/>
      <c r="BU254" s="207"/>
      <c r="BV254" s="221">
        <f t="shared" si="134"/>
        <v>1</v>
      </c>
      <c r="BW254" s="221">
        <f t="shared" si="135"/>
        <v>1</v>
      </c>
      <c r="BX254" s="221">
        <f t="shared" si="136"/>
        <v>0</v>
      </c>
      <c r="BY254" s="221">
        <f t="shared" si="137"/>
        <v>0</v>
      </c>
      <c r="BZ254" s="221">
        <f xml:space="preserve"> IF( ISNUMBER(#REF! ), 0, 1 )</f>
        <v>1</v>
      </c>
      <c r="CA254" s="221">
        <f t="shared" si="138"/>
        <v>1</v>
      </c>
      <c r="CB254" s="3161"/>
      <c r="CC254" s="3125"/>
      <c r="CD254" s="3125"/>
      <c r="CE254" s="3169"/>
      <c r="CF254" s="3169"/>
      <c r="CG254" s="3169"/>
    </row>
    <row r="255" spans="1:85" s="2268" customFormat="1" ht="15.75" customHeight="1">
      <c r="A255" s="3169"/>
      <c r="B255" s="2799" t="s">
        <v>3800</v>
      </c>
      <c r="C255" s="2800" t="s">
        <v>3251</v>
      </c>
      <c r="D255" s="2822" t="s">
        <v>3252</v>
      </c>
      <c r="E255" s="2823" t="s">
        <v>3253</v>
      </c>
      <c r="F255" s="2800" t="s">
        <v>3801</v>
      </c>
      <c r="G255" s="2800" t="s">
        <v>3801</v>
      </c>
      <c r="H255" s="2823" t="s">
        <v>3283</v>
      </c>
      <c r="I255" s="2823" t="s">
        <v>3283</v>
      </c>
      <c r="J255" s="2823" t="s">
        <v>3255</v>
      </c>
      <c r="K255" s="2800" t="s">
        <v>3256</v>
      </c>
      <c r="L255" s="2800" t="s">
        <v>3257</v>
      </c>
      <c r="M255" s="3243">
        <v>575</v>
      </c>
      <c r="N255" s="3244">
        <v>45321</v>
      </c>
      <c r="O255" s="2802">
        <v>99.069000000000003</v>
      </c>
      <c r="P255" s="3244">
        <v>52717</v>
      </c>
      <c r="Q255" s="3245">
        <v>19.096</v>
      </c>
      <c r="R255" s="3093">
        <v>575</v>
      </c>
      <c r="S255" s="3093">
        <v>575</v>
      </c>
      <c r="T255" s="3093">
        <v>575</v>
      </c>
      <c r="U255" s="3217">
        <f t="shared" si="112"/>
        <v>10980.2</v>
      </c>
      <c r="V255" s="2824">
        <f t="shared" si="113"/>
        <v>4.4089147286821673E-2</v>
      </c>
      <c r="W255" s="2824">
        <f t="shared" si="114"/>
        <v>5.0194931773879015E-2</v>
      </c>
      <c r="X255" s="2816"/>
      <c r="Y255" s="3251"/>
      <c r="Z255" s="3251"/>
      <c r="AA255" s="3248">
        <v>7.7499999999999999E-2</v>
      </c>
      <c r="AB255" s="3223">
        <f t="shared" si="115"/>
        <v>44.5625</v>
      </c>
      <c r="AC255" s="3223">
        <f t="shared" si="124"/>
        <v>44.5625</v>
      </c>
      <c r="AD255" s="2804"/>
      <c r="AE255" s="2804"/>
      <c r="AF255" s="3093">
        <v>2.3860000000000001</v>
      </c>
      <c r="AG255" s="3093">
        <v>567.80799999999999</v>
      </c>
      <c r="AH255" s="3093">
        <v>447.67200000000003</v>
      </c>
      <c r="AI255" s="2805" t="str">
        <f t="shared" si="116"/>
        <v>Y</v>
      </c>
      <c r="AJ255" s="2805" t="str">
        <f t="shared" si="117"/>
        <v>N</v>
      </c>
      <c r="AK255" s="2805" t="str">
        <f t="shared" si="118"/>
        <v>N</v>
      </c>
      <c r="AL255" s="2805" t="str">
        <f t="shared" si="119"/>
        <v>N</v>
      </c>
      <c r="AM255" s="2805" t="str">
        <f t="shared" si="120"/>
        <v>Y</v>
      </c>
      <c r="AN255" s="2805" t="str">
        <f t="shared" si="121"/>
        <v>N</v>
      </c>
      <c r="AO255" s="2805" t="str">
        <f t="shared" si="122"/>
        <v>N</v>
      </c>
      <c r="AP255" s="2805" t="str">
        <f t="shared" si="123"/>
        <v>N</v>
      </c>
      <c r="AQ255" s="3249"/>
      <c r="AR255" s="3094"/>
      <c r="AS255" s="32"/>
      <c r="AT255" s="34" t="s">
        <v>3802</v>
      </c>
      <c r="AU255" s="171"/>
      <c r="AV255" s="3161"/>
      <c r="AW255" s="220" t="str">
        <f t="shared" si="140"/>
        <v>Please complete all cells in row</v>
      </c>
      <c r="AX255" s="3161"/>
      <c r="AY255" s="3125"/>
      <c r="AZ255" s="3125"/>
      <c r="BA255" s="3125"/>
      <c r="BB255" s="3125"/>
      <c r="BC255" s="3125"/>
      <c r="BD255" s="3125"/>
      <c r="BE255" s="3125"/>
      <c r="BF255" s="221">
        <f t="shared" si="126"/>
        <v>0</v>
      </c>
      <c r="BG255" s="221">
        <f t="shared" si="127"/>
        <v>0</v>
      </c>
      <c r="BH255" s="221">
        <f t="shared" si="128"/>
        <v>0</v>
      </c>
      <c r="BI255" s="221">
        <f t="shared" si="129"/>
        <v>0</v>
      </c>
      <c r="BJ255" s="221">
        <f t="shared" si="130"/>
        <v>0</v>
      </c>
      <c r="BK255" s="221">
        <f t="shared" si="131"/>
        <v>0</v>
      </c>
      <c r="BL255" s="221">
        <f t="shared" si="132"/>
        <v>0</v>
      </c>
      <c r="BM255" s="207"/>
      <c r="BN255" s="207"/>
      <c r="BO255" s="207"/>
      <c r="BP255" s="207"/>
      <c r="BQ255" s="207"/>
      <c r="BR255" s="207"/>
      <c r="BS255" s="221">
        <f t="shared" si="133"/>
        <v>0</v>
      </c>
      <c r="BT255" s="207"/>
      <c r="BU255" s="207"/>
      <c r="BV255" s="221">
        <f t="shared" si="134"/>
        <v>1</v>
      </c>
      <c r="BW255" s="221">
        <f t="shared" si="135"/>
        <v>1</v>
      </c>
      <c r="BX255" s="221">
        <f t="shared" si="136"/>
        <v>0</v>
      </c>
      <c r="BY255" s="221">
        <f t="shared" si="137"/>
        <v>0</v>
      </c>
      <c r="BZ255" s="221">
        <f xml:space="preserve"> IF( ISNUMBER(#REF! ), 0, 1 )</f>
        <v>1</v>
      </c>
      <c r="CA255" s="221">
        <f t="shared" si="138"/>
        <v>1</v>
      </c>
      <c r="CB255" s="3161"/>
      <c r="CC255" s="3125"/>
      <c r="CD255" s="3125"/>
      <c r="CE255" s="3169"/>
      <c r="CF255" s="3169"/>
      <c r="CG255" s="3169"/>
    </row>
    <row r="256" spans="1:85" s="2268" customFormat="1" ht="15.75" customHeight="1">
      <c r="A256" s="3169"/>
      <c r="B256" s="2799" t="s">
        <v>3803</v>
      </c>
      <c r="C256" s="2800" t="s">
        <v>3408</v>
      </c>
      <c r="D256" s="2822" t="s">
        <v>3396</v>
      </c>
      <c r="E256" s="2823" t="s">
        <v>3253</v>
      </c>
      <c r="F256" s="2800" t="s">
        <v>3804</v>
      </c>
      <c r="G256" s="2800" t="s">
        <v>3804</v>
      </c>
      <c r="H256" s="2823" t="s">
        <v>3283</v>
      </c>
      <c r="I256" s="2823" t="s">
        <v>3283</v>
      </c>
      <c r="J256" s="2823" t="s">
        <v>3255</v>
      </c>
      <c r="K256" s="2800"/>
      <c r="L256" s="2800" t="s">
        <v>3257</v>
      </c>
      <c r="M256" s="3243">
        <v>21.478000000000002</v>
      </c>
      <c r="N256" s="3244">
        <v>45740</v>
      </c>
      <c r="O256" s="2802">
        <v>100</v>
      </c>
      <c r="P256" s="3244">
        <v>46468</v>
      </c>
      <c r="Q256" s="3245">
        <v>1.9750000000000001</v>
      </c>
      <c r="R256" s="3093">
        <v>21.478000000000002</v>
      </c>
      <c r="S256" s="3093">
        <v>21.478000000000002</v>
      </c>
      <c r="T256" s="3093">
        <v>21.478000000000002</v>
      </c>
      <c r="U256" s="3217">
        <f t="shared" si="112"/>
        <v>42.419050000000006</v>
      </c>
      <c r="V256" s="2824">
        <f t="shared" si="113"/>
        <v>0</v>
      </c>
      <c r="W256" s="2824">
        <f t="shared" si="114"/>
        <v>0</v>
      </c>
      <c r="X256" s="2816"/>
      <c r="Y256" s="3251"/>
      <c r="Z256" s="3251"/>
      <c r="AA256" s="3248">
        <v>0</v>
      </c>
      <c r="AB256" s="3223">
        <f t="shared" si="115"/>
        <v>0</v>
      </c>
      <c r="AC256" s="3223">
        <f t="shared" si="124"/>
        <v>0</v>
      </c>
      <c r="AD256" s="2804"/>
      <c r="AE256" s="2804"/>
      <c r="AF256" s="3093">
        <v>0</v>
      </c>
      <c r="AG256" s="3093">
        <v>18.39</v>
      </c>
      <c r="AH256" s="3093">
        <v>18.39</v>
      </c>
      <c r="AI256" s="2805" t="str">
        <f t="shared" si="116"/>
        <v>Y</v>
      </c>
      <c r="AJ256" s="2805" t="str">
        <f t="shared" si="117"/>
        <v>N</v>
      </c>
      <c r="AK256" s="2805" t="str">
        <f t="shared" si="118"/>
        <v>N</v>
      </c>
      <c r="AL256" s="2805" t="str">
        <f t="shared" si="119"/>
        <v>N</v>
      </c>
      <c r="AM256" s="2805" t="str">
        <f t="shared" si="120"/>
        <v>Y</v>
      </c>
      <c r="AN256" s="2805" t="str">
        <f t="shared" si="121"/>
        <v>N</v>
      </c>
      <c r="AO256" s="2805" t="str">
        <f t="shared" si="122"/>
        <v>N</v>
      </c>
      <c r="AP256" s="2805" t="str">
        <f t="shared" si="123"/>
        <v>N</v>
      </c>
      <c r="AQ256" s="3249"/>
      <c r="AR256" s="3094" t="s">
        <v>3805</v>
      </c>
      <c r="AS256" s="32"/>
      <c r="AT256" s="34" t="s">
        <v>3806</v>
      </c>
      <c r="AU256" s="171"/>
      <c r="AV256" s="3161"/>
      <c r="AW256" s="220" t="str">
        <f t="shared" si="140"/>
        <v>Please complete all cells in row</v>
      </c>
      <c r="AX256" s="3161"/>
      <c r="AY256" s="3125"/>
      <c r="AZ256" s="3125"/>
      <c r="BA256" s="3125"/>
      <c r="BB256" s="3125"/>
      <c r="BC256" s="3125"/>
      <c r="BD256" s="3125"/>
      <c r="BE256" s="3125"/>
      <c r="BF256" s="221">
        <f t="shared" si="126"/>
        <v>0</v>
      </c>
      <c r="BG256" s="221">
        <f t="shared" si="127"/>
        <v>0</v>
      </c>
      <c r="BH256" s="221">
        <f t="shared" si="128"/>
        <v>0</v>
      </c>
      <c r="BI256" s="221">
        <f t="shared" si="129"/>
        <v>0</v>
      </c>
      <c r="BJ256" s="221">
        <f t="shared" si="130"/>
        <v>0</v>
      </c>
      <c r="BK256" s="221">
        <f t="shared" si="131"/>
        <v>0</v>
      </c>
      <c r="BL256" s="221">
        <f t="shared" si="132"/>
        <v>0</v>
      </c>
      <c r="BM256" s="207"/>
      <c r="BN256" s="207"/>
      <c r="BO256" s="207"/>
      <c r="BP256" s="207"/>
      <c r="BQ256" s="207"/>
      <c r="BR256" s="207"/>
      <c r="BS256" s="221">
        <f t="shared" si="133"/>
        <v>0</v>
      </c>
      <c r="BT256" s="207"/>
      <c r="BU256" s="207"/>
      <c r="BV256" s="221">
        <f t="shared" si="134"/>
        <v>1</v>
      </c>
      <c r="BW256" s="221">
        <f t="shared" si="135"/>
        <v>1</v>
      </c>
      <c r="BX256" s="221">
        <f t="shared" si="136"/>
        <v>0</v>
      </c>
      <c r="BY256" s="221">
        <f t="shared" si="137"/>
        <v>0</v>
      </c>
      <c r="BZ256" s="221">
        <f xml:space="preserve"> IF( ISNUMBER(#REF! ), 0, 1 )</f>
        <v>1</v>
      </c>
      <c r="CA256" s="221">
        <f t="shared" si="138"/>
        <v>1</v>
      </c>
      <c r="CB256" s="3161"/>
      <c r="CC256" s="3125"/>
      <c r="CD256" s="3125"/>
      <c r="CE256" s="3169"/>
      <c r="CF256" s="3169"/>
      <c r="CG256" s="3169"/>
    </row>
    <row r="257" spans="1:85" s="2268" customFormat="1" ht="15.75" customHeight="1">
      <c r="A257" s="3169"/>
      <c r="B257" s="2799" t="s">
        <v>3807</v>
      </c>
      <c r="C257" s="2800" t="s">
        <v>3408</v>
      </c>
      <c r="D257" s="2822" t="s">
        <v>3252</v>
      </c>
      <c r="E257" s="2823" t="s">
        <v>3253</v>
      </c>
      <c r="F257" s="2800" t="s">
        <v>3808</v>
      </c>
      <c r="G257" s="2800" t="s">
        <v>3808</v>
      </c>
      <c r="H257" s="2823" t="s">
        <v>3283</v>
      </c>
      <c r="I257" s="2823" t="s">
        <v>3283</v>
      </c>
      <c r="J257" s="2823" t="s">
        <v>3255</v>
      </c>
      <c r="K257" s="2800"/>
      <c r="L257" s="2800" t="s">
        <v>3257</v>
      </c>
      <c r="M257" s="3243">
        <v>102.06699999999999</v>
      </c>
      <c r="N257" s="3244">
        <v>45740</v>
      </c>
      <c r="O257" s="2802">
        <v>100</v>
      </c>
      <c r="P257" s="3244">
        <v>46468</v>
      </c>
      <c r="Q257" s="3245">
        <v>1.9750000000000001</v>
      </c>
      <c r="R257" s="3093">
        <v>102.06699999999999</v>
      </c>
      <c r="S257" s="3093">
        <v>102.06699999999999</v>
      </c>
      <c r="T257" s="3093">
        <v>102.06699999999999</v>
      </c>
      <c r="U257" s="3217">
        <f t="shared" si="112"/>
        <v>201.582325</v>
      </c>
      <c r="V257" s="2824">
        <f t="shared" si="113"/>
        <v>0</v>
      </c>
      <c r="W257" s="2824">
        <f t="shared" si="114"/>
        <v>0</v>
      </c>
      <c r="X257" s="2816"/>
      <c r="Y257" s="3251"/>
      <c r="Z257" s="3251"/>
      <c r="AA257" s="3248">
        <v>0</v>
      </c>
      <c r="AB257" s="3223">
        <f t="shared" si="115"/>
        <v>0</v>
      </c>
      <c r="AC257" s="3223">
        <f t="shared" si="124"/>
        <v>0</v>
      </c>
      <c r="AD257" s="2804"/>
      <c r="AE257" s="2804"/>
      <c r="AF257" s="3093">
        <v>0</v>
      </c>
      <c r="AG257" s="3093">
        <v>87.39</v>
      </c>
      <c r="AH257" s="3093">
        <v>87.39</v>
      </c>
      <c r="AI257" s="2805" t="str">
        <f t="shared" si="116"/>
        <v>Y</v>
      </c>
      <c r="AJ257" s="2805" t="str">
        <f t="shared" si="117"/>
        <v>N</v>
      </c>
      <c r="AK257" s="2805" t="str">
        <f t="shared" si="118"/>
        <v>N</v>
      </c>
      <c r="AL257" s="2805" t="str">
        <f t="shared" si="119"/>
        <v>N</v>
      </c>
      <c r="AM257" s="2805" t="str">
        <f t="shared" si="120"/>
        <v>Y</v>
      </c>
      <c r="AN257" s="2805" t="str">
        <f t="shared" si="121"/>
        <v>N</v>
      </c>
      <c r="AO257" s="2805" t="str">
        <f t="shared" si="122"/>
        <v>N</v>
      </c>
      <c r="AP257" s="2805" t="str">
        <f t="shared" si="123"/>
        <v>N</v>
      </c>
      <c r="AQ257" s="3249"/>
      <c r="AR257" s="3094" t="s">
        <v>3809</v>
      </c>
      <c r="AS257" s="32"/>
      <c r="AT257" s="34" t="s">
        <v>3810</v>
      </c>
      <c r="AU257" s="171"/>
      <c r="AV257" s="3161"/>
      <c r="AW257" s="220" t="str">
        <f t="shared" si="140"/>
        <v>Please complete all cells in row</v>
      </c>
      <c r="AX257" s="3161"/>
      <c r="AY257" s="3125"/>
      <c r="AZ257" s="3125"/>
      <c r="BA257" s="3125"/>
      <c r="BB257" s="3125"/>
      <c r="BC257" s="3125"/>
      <c r="BD257" s="3125"/>
      <c r="BE257" s="3125"/>
      <c r="BF257" s="221">
        <f t="shared" si="126"/>
        <v>0</v>
      </c>
      <c r="BG257" s="221">
        <f t="shared" si="127"/>
        <v>0</v>
      </c>
      <c r="BH257" s="221">
        <f t="shared" si="128"/>
        <v>0</v>
      </c>
      <c r="BI257" s="221">
        <f t="shared" si="129"/>
        <v>0</v>
      </c>
      <c r="BJ257" s="221">
        <f t="shared" si="130"/>
        <v>0</v>
      </c>
      <c r="BK257" s="221">
        <f t="shared" si="131"/>
        <v>0</v>
      </c>
      <c r="BL257" s="221">
        <f t="shared" si="132"/>
        <v>0</v>
      </c>
      <c r="BM257" s="207"/>
      <c r="BN257" s="207"/>
      <c r="BO257" s="207"/>
      <c r="BP257" s="207"/>
      <c r="BQ257" s="207"/>
      <c r="BR257" s="207"/>
      <c r="BS257" s="221">
        <f t="shared" si="133"/>
        <v>0</v>
      </c>
      <c r="BT257" s="207"/>
      <c r="BU257" s="207"/>
      <c r="BV257" s="221">
        <f t="shared" si="134"/>
        <v>1</v>
      </c>
      <c r="BW257" s="221">
        <f t="shared" si="135"/>
        <v>1</v>
      </c>
      <c r="BX257" s="221">
        <f t="shared" si="136"/>
        <v>0</v>
      </c>
      <c r="BY257" s="221">
        <f t="shared" si="137"/>
        <v>0</v>
      </c>
      <c r="BZ257" s="221">
        <f xml:space="preserve"> IF( ISNUMBER(#REF! ), 0, 1 )</f>
        <v>1</v>
      </c>
      <c r="CA257" s="221">
        <f t="shared" si="138"/>
        <v>1</v>
      </c>
      <c r="CB257" s="3161"/>
      <c r="CC257" s="3125"/>
      <c r="CD257" s="3125"/>
      <c r="CE257" s="3169"/>
      <c r="CF257" s="3169"/>
      <c r="CG257" s="3169"/>
    </row>
    <row r="258" spans="1:85" s="2268" customFormat="1" ht="15.75" customHeight="1">
      <c r="A258" s="3169"/>
      <c r="B258" s="2799" t="s">
        <v>3811</v>
      </c>
      <c r="C258" s="2800" t="s">
        <v>3408</v>
      </c>
      <c r="D258" s="2822" t="s">
        <v>3812</v>
      </c>
      <c r="E258" s="2823"/>
      <c r="F258" s="2800"/>
      <c r="G258" s="2800" t="s">
        <v>3813</v>
      </c>
      <c r="H258" s="2823" t="s">
        <v>3283</v>
      </c>
      <c r="I258" s="2823" t="s">
        <v>3283</v>
      </c>
      <c r="J258" s="2823"/>
      <c r="K258" s="2800"/>
      <c r="L258" s="2800" t="s">
        <v>3257</v>
      </c>
      <c r="M258" s="3243">
        <v>71.180000000000007</v>
      </c>
      <c r="N258" s="3244"/>
      <c r="O258" s="2802"/>
      <c r="P258" s="3244"/>
      <c r="Q258" s="3245"/>
      <c r="R258" s="3093"/>
      <c r="S258" s="3093">
        <v>71.180000000000007</v>
      </c>
      <c r="T258" s="3093">
        <v>71.180000000000007</v>
      </c>
      <c r="U258" s="3217">
        <f t="shared" si="112"/>
        <v>0</v>
      </c>
      <c r="V258" s="2824">
        <f t="shared" si="113"/>
        <v>0</v>
      </c>
      <c r="W258" s="2824">
        <f t="shared" si="114"/>
        <v>0</v>
      </c>
      <c r="X258" s="2816"/>
      <c r="Y258" s="3251"/>
      <c r="Z258" s="3251"/>
      <c r="AA258" s="3248">
        <v>0</v>
      </c>
      <c r="AB258" s="3223">
        <f t="shared" si="115"/>
        <v>0</v>
      </c>
      <c r="AC258" s="3223">
        <f t="shared" si="124"/>
        <v>0</v>
      </c>
      <c r="AD258" s="2804"/>
      <c r="AE258" s="2804"/>
      <c r="AF258" s="3093">
        <v>0</v>
      </c>
      <c r="AG258" s="3093">
        <v>71.180000000000007</v>
      </c>
      <c r="AH258" s="3093">
        <v>71.180000000000007</v>
      </c>
      <c r="AI258" s="2805" t="str">
        <f t="shared" si="116"/>
        <v>Y</v>
      </c>
      <c r="AJ258" s="2805" t="str">
        <f t="shared" si="117"/>
        <v>N</v>
      </c>
      <c r="AK258" s="2805" t="str">
        <f t="shared" si="118"/>
        <v>N</v>
      </c>
      <c r="AL258" s="2805" t="str">
        <f t="shared" si="119"/>
        <v>N</v>
      </c>
      <c r="AM258" s="2805" t="str">
        <f t="shared" si="120"/>
        <v>Y</v>
      </c>
      <c r="AN258" s="2805" t="str">
        <f t="shared" si="121"/>
        <v>N</v>
      </c>
      <c r="AO258" s="2805" t="str">
        <f t="shared" si="122"/>
        <v>N</v>
      </c>
      <c r="AP258" s="2805" t="str">
        <f t="shared" si="123"/>
        <v>N</v>
      </c>
      <c r="AQ258" s="3249"/>
      <c r="AR258" s="3094" t="s">
        <v>3814</v>
      </c>
      <c r="AS258" s="32"/>
      <c r="AT258" s="34" t="s">
        <v>3815</v>
      </c>
      <c r="AU258" s="171"/>
      <c r="AV258" s="3161"/>
      <c r="AW258" s="220" t="str">
        <f t="shared" si="140"/>
        <v>Please complete all cells in row</v>
      </c>
      <c r="AX258" s="3161"/>
      <c r="AY258" s="3125"/>
      <c r="AZ258" s="3125"/>
      <c r="BA258" s="3125"/>
      <c r="BB258" s="3125"/>
      <c r="BC258" s="3125"/>
      <c r="BD258" s="3125"/>
      <c r="BE258" s="3125"/>
      <c r="BF258" s="221">
        <f t="shared" si="126"/>
        <v>0</v>
      </c>
      <c r="BG258" s="221">
        <f t="shared" si="127"/>
        <v>1</v>
      </c>
      <c r="BH258" s="221">
        <f t="shared" si="128"/>
        <v>1</v>
      </c>
      <c r="BI258" s="221">
        <f t="shared" si="129"/>
        <v>1</v>
      </c>
      <c r="BJ258" s="221">
        <f t="shared" si="130"/>
        <v>1</v>
      </c>
      <c r="BK258" s="221">
        <f t="shared" si="131"/>
        <v>0</v>
      </c>
      <c r="BL258" s="221">
        <f t="shared" si="132"/>
        <v>0</v>
      </c>
      <c r="BM258" s="207"/>
      <c r="BN258" s="207"/>
      <c r="BO258" s="207"/>
      <c r="BP258" s="207"/>
      <c r="BQ258" s="207"/>
      <c r="BR258" s="207"/>
      <c r="BS258" s="221">
        <f t="shared" si="133"/>
        <v>0</v>
      </c>
      <c r="BT258" s="207"/>
      <c r="BU258" s="207"/>
      <c r="BV258" s="221">
        <f t="shared" si="134"/>
        <v>1</v>
      </c>
      <c r="BW258" s="221">
        <f t="shared" si="135"/>
        <v>1</v>
      </c>
      <c r="BX258" s="221">
        <f t="shared" si="136"/>
        <v>0</v>
      </c>
      <c r="BY258" s="221">
        <f t="shared" si="137"/>
        <v>0</v>
      </c>
      <c r="BZ258" s="221">
        <f xml:space="preserve"> IF( ISNUMBER(#REF! ), 0, 1 )</f>
        <v>1</v>
      </c>
      <c r="CA258" s="221">
        <f t="shared" si="138"/>
        <v>1</v>
      </c>
      <c r="CB258" s="3161"/>
      <c r="CC258" s="3125"/>
      <c r="CD258" s="3125"/>
      <c r="CE258" s="3169"/>
      <c r="CF258" s="3169"/>
      <c r="CG258" s="3169"/>
    </row>
    <row r="259" spans="1:85" s="2268" customFormat="1" ht="15.75" customHeight="1">
      <c r="A259" s="3169"/>
      <c r="B259" s="2799" t="s">
        <v>3816</v>
      </c>
      <c r="C259" s="2800" t="s">
        <v>3408</v>
      </c>
      <c r="D259" s="2822" t="s">
        <v>1200</v>
      </c>
      <c r="E259" s="2823" t="s">
        <v>3278</v>
      </c>
      <c r="F259" s="2800" t="s">
        <v>3817</v>
      </c>
      <c r="G259" s="2800" t="s">
        <v>3817</v>
      </c>
      <c r="H259" s="2823"/>
      <c r="I259" s="2823"/>
      <c r="J259" s="2823" t="s">
        <v>3371</v>
      </c>
      <c r="K259" s="2800"/>
      <c r="L259" s="2800" t="s">
        <v>3257</v>
      </c>
      <c r="M259" s="3243">
        <v>1208.2760000000001</v>
      </c>
      <c r="N259" s="3244">
        <v>45713</v>
      </c>
      <c r="O259" s="2802"/>
      <c r="P259" s="3244">
        <v>47133</v>
      </c>
      <c r="Q259" s="3245">
        <v>3.7970000000000002</v>
      </c>
      <c r="R259" s="3093">
        <v>1208.2760000000001</v>
      </c>
      <c r="S259" s="3093">
        <v>1208.2760000000001</v>
      </c>
      <c r="T259" s="3093">
        <v>1208.2760000000001</v>
      </c>
      <c r="U259" s="3217">
        <f t="shared" si="112"/>
        <v>4587.8239720000001</v>
      </c>
      <c r="V259" s="2824">
        <f t="shared" si="113"/>
        <v>-2.1317829457364379E-2</v>
      </c>
      <c r="W259" s="2824">
        <f t="shared" si="114"/>
        <v>-1.5594541910331383E-2</v>
      </c>
      <c r="X259" s="2816"/>
      <c r="Y259" s="3251"/>
      <c r="Z259" s="3251"/>
      <c r="AA259" s="3248">
        <v>0.01</v>
      </c>
      <c r="AB259" s="3223">
        <f t="shared" si="115"/>
        <v>12.08276</v>
      </c>
      <c r="AC259" s="3223" t="str">
        <f t="shared" si="124"/>
        <v/>
      </c>
      <c r="AD259" s="2804"/>
      <c r="AE259" s="2804"/>
      <c r="AF259" s="3093">
        <v>0</v>
      </c>
      <c r="AG259" s="3093">
        <v>77.569000000000003</v>
      </c>
      <c r="AH259" s="3093">
        <v>77.569000000000003</v>
      </c>
      <c r="AI259" s="2805" t="str">
        <f t="shared" si="116"/>
        <v>N</v>
      </c>
      <c r="AJ259" s="2805" t="str">
        <f t="shared" si="117"/>
        <v>N</v>
      </c>
      <c r="AK259" s="2805" t="str">
        <f t="shared" si="118"/>
        <v>N</v>
      </c>
      <c r="AL259" s="2805" t="str">
        <f t="shared" si="119"/>
        <v>N</v>
      </c>
      <c r="AM259" s="2805" t="str">
        <f t="shared" si="120"/>
        <v>N</v>
      </c>
      <c r="AN259" s="2805" t="str">
        <f t="shared" si="121"/>
        <v>N</v>
      </c>
      <c r="AO259" s="2805" t="str">
        <f t="shared" si="122"/>
        <v>N</v>
      </c>
      <c r="AP259" s="2805" t="str">
        <f t="shared" si="123"/>
        <v>N</v>
      </c>
      <c r="AQ259" s="3249" t="s">
        <v>3818</v>
      </c>
      <c r="AR259" s="3094" t="s">
        <v>3819</v>
      </c>
      <c r="AS259" s="32"/>
      <c r="AT259" s="34" t="s">
        <v>3820</v>
      </c>
      <c r="AU259" s="171"/>
      <c r="AV259" s="3161"/>
      <c r="AW259" s="220" t="str">
        <f t="shared" si="140"/>
        <v>Please complete all cells in row</v>
      </c>
      <c r="AX259" s="3161"/>
      <c r="AY259" s="3125"/>
      <c r="AZ259" s="3125"/>
      <c r="BA259" s="3125"/>
      <c r="BB259" s="3125"/>
      <c r="BC259" s="3125"/>
      <c r="BD259" s="3125"/>
      <c r="BE259" s="3125"/>
      <c r="BF259" s="221">
        <f t="shared" si="126"/>
        <v>0</v>
      </c>
      <c r="BG259" s="221">
        <f t="shared" si="127"/>
        <v>1</v>
      </c>
      <c r="BH259" s="221">
        <f t="shared" si="128"/>
        <v>0</v>
      </c>
      <c r="BI259" s="221">
        <f t="shared" si="129"/>
        <v>0</v>
      </c>
      <c r="BJ259" s="221">
        <f t="shared" si="130"/>
        <v>0</v>
      </c>
      <c r="BK259" s="221">
        <f t="shared" si="131"/>
        <v>0</v>
      </c>
      <c r="BL259" s="221">
        <f t="shared" si="132"/>
        <v>0</v>
      </c>
      <c r="BM259" s="207"/>
      <c r="BN259" s="207"/>
      <c r="BO259" s="207"/>
      <c r="BP259" s="207"/>
      <c r="BQ259" s="207"/>
      <c r="BR259" s="207"/>
      <c r="BS259" s="221">
        <f t="shared" si="133"/>
        <v>0</v>
      </c>
      <c r="BT259" s="207"/>
      <c r="BU259" s="207"/>
      <c r="BV259" s="221">
        <f t="shared" si="134"/>
        <v>1</v>
      </c>
      <c r="BW259" s="221">
        <f t="shared" si="135"/>
        <v>1</v>
      </c>
      <c r="BX259" s="221">
        <f t="shared" si="136"/>
        <v>0</v>
      </c>
      <c r="BY259" s="221">
        <f t="shared" si="137"/>
        <v>0</v>
      </c>
      <c r="BZ259" s="221">
        <f xml:space="preserve"> IF( ISNUMBER(#REF! ), 0, 1 )</f>
        <v>1</v>
      </c>
      <c r="CA259" s="221">
        <f t="shared" si="138"/>
        <v>1</v>
      </c>
      <c r="CB259" s="3161"/>
      <c r="CC259" s="3125"/>
      <c r="CD259" s="3125"/>
      <c r="CE259" s="3169"/>
      <c r="CF259" s="3169"/>
      <c r="CG259" s="3169"/>
    </row>
    <row r="260" spans="1:85" s="2268" customFormat="1" ht="15.75" customHeight="1">
      <c r="A260" s="3169"/>
      <c r="B260" s="2799" t="s">
        <v>3816</v>
      </c>
      <c r="C260" s="2800" t="s">
        <v>3408</v>
      </c>
      <c r="D260" s="2822" t="s">
        <v>1200</v>
      </c>
      <c r="E260" s="2823" t="s">
        <v>3278</v>
      </c>
      <c r="F260" s="2800" t="s">
        <v>3817</v>
      </c>
      <c r="G260" s="2800" t="s">
        <v>3817</v>
      </c>
      <c r="H260" s="2823"/>
      <c r="I260" s="2823"/>
      <c r="J260" s="2823" t="s">
        <v>3371</v>
      </c>
      <c r="K260" s="2800"/>
      <c r="L260" s="2800" t="s">
        <v>3257</v>
      </c>
      <c r="M260" s="3243">
        <v>-1208.2760000000001</v>
      </c>
      <c r="N260" s="3244">
        <v>45713</v>
      </c>
      <c r="O260" s="2802"/>
      <c r="P260" s="3244">
        <v>47133</v>
      </c>
      <c r="Q260" s="3245">
        <v>3.7970000000000002</v>
      </c>
      <c r="R260" s="3093">
        <v>-1208.2760000000001</v>
      </c>
      <c r="S260" s="3093">
        <v>-1208.2760000000001</v>
      </c>
      <c r="T260" s="3093">
        <v>-1208.2760000000001</v>
      </c>
      <c r="U260" s="3217">
        <f t="shared" si="112"/>
        <v>-4587.8239720000001</v>
      </c>
      <c r="V260" s="2824">
        <f t="shared" si="113"/>
        <v>0</v>
      </c>
      <c r="W260" s="2824">
        <f t="shared" si="114"/>
        <v>0</v>
      </c>
      <c r="X260" s="2816"/>
      <c r="Y260" s="3251"/>
      <c r="Z260" s="3251"/>
      <c r="AA260" s="3248">
        <v>0</v>
      </c>
      <c r="AB260" s="3223">
        <f t="shared" si="115"/>
        <v>0</v>
      </c>
      <c r="AC260" s="3223" t="str">
        <f t="shared" si="124"/>
        <v/>
      </c>
      <c r="AD260" s="2804"/>
      <c r="AE260" s="2804"/>
      <c r="AF260" s="3093">
        <v>0</v>
      </c>
      <c r="AG260" s="3093">
        <v>0</v>
      </c>
      <c r="AH260" s="3093">
        <v>0</v>
      </c>
      <c r="AI260" s="2805" t="str">
        <f t="shared" si="116"/>
        <v>N</v>
      </c>
      <c r="AJ260" s="2805" t="str">
        <f t="shared" si="117"/>
        <v>N</v>
      </c>
      <c r="AK260" s="2805" t="str">
        <f t="shared" si="118"/>
        <v>N</v>
      </c>
      <c r="AL260" s="2805" t="str">
        <f t="shared" si="119"/>
        <v>N</v>
      </c>
      <c r="AM260" s="2805" t="str">
        <f t="shared" si="120"/>
        <v>N</v>
      </c>
      <c r="AN260" s="2805" t="str">
        <f t="shared" si="121"/>
        <v>N</v>
      </c>
      <c r="AO260" s="2805" t="str">
        <f t="shared" si="122"/>
        <v>N</v>
      </c>
      <c r="AP260" s="2805" t="str">
        <f t="shared" si="123"/>
        <v>N</v>
      </c>
      <c r="AQ260" s="3249" t="s">
        <v>3818</v>
      </c>
      <c r="AR260" s="3094" t="s">
        <v>3819</v>
      </c>
      <c r="AS260" s="32"/>
      <c r="AT260" s="34" t="s">
        <v>3821</v>
      </c>
      <c r="AU260" s="171"/>
      <c r="AV260" s="3161"/>
      <c r="AW260" s="220" t="str">
        <f t="shared" si="140"/>
        <v>Please complete all cells in row</v>
      </c>
      <c r="AX260" s="3161"/>
      <c r="AY260" s="3125"/>
      <c r="AZ260" s="3125"/>
      <c r="BA260" s="3125"/>
      <c r="BB260" s="3125"/>
      <c r="BC260" s="3125"/>
      <c r="BD260" s="3125"/>
      <c r="BE260" s="3125"/>
      <c r="BF260" s="221">
        <f t="shared" si="126"/>
        <v>0</v>
      </c>
      <c r="BG260" s="221">
        <f t="shared" si="127"/>
        <v>1</v>
      </c>
      <c r="BH260" s="221">
        <f t="shared" si="128"/>
        <v>0</v>
      </c>
      <c r="BI260" s="221">
        <f t="shared" si="129"/>
        <v>0</v>
      </c>
      <c r="BJ260" s="221">
        <f t="shared" si="130"/>
        <v>0</v>
      </c>
      <c r="BK260" s="221">
        <f t="shared" si="131"/>
        <v>0</v>
      </c>
      <c r="BL260" s="221">
        <f t="shared" si="132"/>
        <v>0</v>
      </c>
      <c r="BM260" s="207"/>
      <c r="BN260" s="207"/>
      <c r="BO260" s="207"/>
      <c r="BP260" s="207"/>
      <c r="BQ260" s="207"/>
      <c r="BR260" s="207"/>
      <c r="BS260" s="221">
        <f t="shared" si="133"/>
        <v>0</v>
      </c>
      <c r="BT260" s="207"/>
      <c r="BU260" s="207"/>
      <c r="BV260" s="221">
        <f t="shared" si="134"/>
        <v>1</v>
      </c>
      <c r="BW260" s="221">
        <f t="shared" si="135"/>
        <v>1</v>
      </c>
      <c r="BX260" s="221">
        <f t="shared" si="136"/>
        <v>0</v>
      </c>
      <c r="BY260" s="221">
        <f t="shared" si="137"/>
        <v>0</v>
      </c>
      <c r="BZ260" s="221">
        <f xml:space="preserve"> IF( ISNUMBER(#REF! ), 0, 1 )</f>
        <v>1</v>
      </c>
      <c r="CA260" s="221">
        <f t="shared" si="138"/>
        <v>1</v>
      </c>
      <c r="CB260" s="3161"/>
      <c r="CC260" s="3125"/>
      <c r="CD260" s="3125"/>
      <c r="CE260" s="3169"/>
      <c r="CF260" s="3169"/>
      <c r="CG260" s="3169"/>
    </row>
    <row r="261" spans="1:85" s="2268" customFormat="1" ht="15.75" customHeight="1">
      <c r="A261" s="3169"/>
      <c r="B261" s="2799" t="s">
        <v>3822</v>
      </c>
      <c r="C261" s="2800" t="s">
        <v>3251</v>
      </c>
      <c r="D261" s="2822" t="s">
        <v>1200</v>
      </c>
      <c r="E261" s="2823" t="s">
        <v>3278</v>
      </c>
      <c r="F261" s="2800" t="s">
        <v>3823</v>
      </c>
      <c r="G261" s="2800" t="s">
        <v>3823</v>
      </c>
      <c r="H261" s="2823"/>
      <c r="I261" s="2823"/>
      <c r="J261" s="2823" t="s">
        <v>3371</v>
      </c>
      <c r="K261" s="2800"/>
      <c r="L261" s="2800" t="s">
        <v>3257</v>
      </c>
      <c r="M261" s="3243">
        <v>211.845</v>
      </c>
      <c r="N261" s="3244">
        <v>45713</v>
      </c>
      <c r="O261" s="2802"/>
      <c r="P261" s="3244">
        <v>47133</v>
      </c>
      <c r="Q261" s="3245">
        <v>3.7970000000000002</v>
      </c>
      <c r="R261" s="3093">
        <v>211.845</v>
      </c>
      <c r="S261" s="3093">
        <v>211.845</v>
      </c>
      <c r="T261" s="3093">
        <v>211.845</v>
      </c>
      <c r="U261" s="3217">
        <f t="shared" si="112"/>
        <v>804.37546500000008</v>
      </c>
      <c r="V261" s="2824">
        <f t="shared" si="113"/>
        <v>-2.1317829457364379E-2</v>
      </c>
      <c r="W261" s="2824">
        <f t="shared" si="114"/>
        <v>-1.5594541910331383E-2</v>
      </c>
      <c r="X261" s="2816"/>
      <c r="Y261" s="3251"/>
      <c r="Z261" s="3251"/>
      <c r="AA261" s="3248">
        <v>0.01</v>
      </c>
      <c r="AB261" s="3223">
        <f t="shared" si="115"/>
        <v>2.1184500000000002</v>
      </c>
      <c r="AC261" s="3223" t="str">
        <f t="shared" si="124"/>
        <v/>
      </c>
      <c r="AD261" s="2804"/>
      <c r="AE261" s="2804"/>
      <c r="AF261" s="3093">
        <v>0</v>
      </c>
      <c r="AG261" s="3093">
        <v>14.906000000000001</v>
      </c>
      <c r="AH261" s="3093">
        <v>14.906000000000001</v>
      </c>
      <c r="AI261" s="2805" t="str">
        <f t="shared" si="116"/>
        <v>N</v>
      </c>
      <c r="AJ261" s="2805" t="str">
        <f t="shared" si="117"/>
        <v>N</v>
      </c>
      <c r="AK261" s="2805" t="str">
        <f t="shared" si="118"/>
        <v>N</v>
      </c>
      <c r="AL261" s="2805" t="str">
        <f t="shared" si="119"/>
        <v>N</v>
      </c>
      <c r="AM261" s="2805" t="str">
        <f t="shared" si="120"/>
        <v>N</v>
      </c>
      <c r="AN261" s="2805" t="str">
        <f t="shared" si="121"/>
        <v>N</v>
      </c>
      <c r="AO261" s="2805" t="str">
        <f t="shared" si="122"/>
        <v>N</v>
      </c>
      <c r="AP261" s="2805" t="str">
        <f t="shared" si="123"/>
        <v>N</v>
      </c>
      <c r="AQ261" s="3249" t="s">
        <v>3818</v>
      </c>
      <c r="AR261" s="3094" t="s">
        <v>3819</v>
      </c>
      <c r="AS261" s="32"/>
      <c r="AT261" s="34" t="s">
        <v>3824</v>
      </c>
      <c r="AU261" s="171"/>
      <c r="AV261" s="3161"/>
      <c r="AW261" s="220" t="str">
        <f t="shared" si="140"/>
        <v>Please complete all cells in row</v>
      </c>
      <c r="AX261" s="3161"/>
      <c r="AY261" s="3125"/>
      <c r="AZ261" s="3125"/>
      <c r="BA261" s="3125"/>
      <c r="BB261" s="3125"/>
      <c r="BC261" s="3125"/>
      <c r="BD261" s="3125"/>
      <c r="BE261" s="3125"/>
      <c r="BF261" s="221">
        <f t="shared" si="126"/>
        <v>0</v>
      </c>
      <c r="BG261" s="221">
        <f t="shared" si="127"/>
        <v>1</v>
      </c>
      <c r="BH261" s="221">
        <f t="shared" si="128"/>
        <v>0</v>
      </c>
      <c r="BI261" s="221">
        <f t="shared" si="129"/>
        <v>0</v>
      </c>
      <c r="BJ261" s="221">
        <f t="shared" si="130"/>
        <v>0</v>
      </c>
      <c r="BK261" s="221">
        <f t="shared" si="131"/>
        <v>0</v>
      </c>
      <c r="BL261" s="221">
        <f t="shared" si="132"/>
        <v>0</v>
      </c>
      <c r="BM261" s="207"/>
      <c r="BN261" s="207"/>
      <c r="BO261" s="207"/>
      <c r="BP261" s="207"/>
      <c r="BQ261" s="207"/>
      <c r="BR261" s="207"/>
      <c r="BS261" s="221">
        <f t="shared" si="133"/>
        <v>0</v>
      </c>
      <c r="BT261" s="207"/>
      <c r="BU261" s="207"/>
      <c r="BV261" s="221">
        <f t="shared" si="134"/>
        <v>1</v>
      </c>
      <c r="BW261" s="221">
        <f t="shared" si="135"/>
        <v>1</v>
      </c>
      <c r="BX261" s="221">
        <f t="shared" si="136"/>
        <v>0</v>
      </c>
      <c r="BY261" s="221">
        <f t="shared" si="137"/>
        <v>0</v>
      </c>
      <c r="BZ261" s="221">
        <f xml:space="preserve"> IF( ISNUMBER(#REF! ), 0, 1 )</f>
        <v>1</v>
      </c>
      <c r="CA261" s="221">
        <f t="shared" si="138"/>
        <v>1</v>
      </c>
      <c r="CB261" s="3161"/>
      <c r="CC261" s="3125"/>
      <c r="CD261" s="3125"/>
      <c r="CE261" s="3169"/>
      <c r="CF261" s="3169"/>
      <c r="CG261" s="3169"/>
    </row>
    <row r="262" spans="1:85" s="2268" customFormat="1" ht="15.75" customHeight="1">
      <c r="A262" s="3169"/>
      <c r="B262" s="2799" t="s">
        <v>3822</v>
      </c>
      <c r="C262" s="2800" t="s">
        <v>3251</v>
      </c>
      <c r="D262" s="2822" t="s">
        <v>1200</v>
      </c>
      <c r="E262" s="2823" t="s">
        <v>3278</v>
      </c>
      <c r="F262" s="2800" t="s">
        <v>3823</v>
      </c>
      <c r="G262" s="2800" t="s">
        <v>3823</v>
      </c>
      <c r="H262" s="2823"/>
      <c r="I262" s="2823"/>
      <c r="J262" s="2823" t="s">
        <v>3371</v>
      </c>
      <c r="K262" s="2800"/>
      <c r="L262" s="2800" t="s">
        <v>3257</v>
      </c>
      <c r="M262" s="3243">
        <v>-211.845</v>
      </c>
      <c r="N262" s="3244">
        <v>45713</v>
      </c>
      <c r="O262" s="2802"/>
      <c r="P262" s="3244">
        <v>47133</v>
      </c>
      <c r="Q262" s="3245">
        <v>3.7970000000000002</v>
      </c>
      <c r="R262" s="3093">
        <v>-211.845</v>
      </c>
      <c r="S262" s="3093">
        <v>-211.845</v>
      </c>
      <c r="T262" s="3093">
        <v>-211.845</v>
      </c>
      <c r="U262" s="3217">
        <f t="shared" si="112"/>
        <v>-804.37546500000008</v>
      </c>
      <c r="V262" s="2824">
        <f t="shared" si="113"/>
        <v>0</v>
      </c>
      <c r="W262" s="2824">
        <f t="shared" si="114"/>
        <v>0</v>
      </c>
      <c r="X262" s="2816"/>
      <c r="Y262" s="3251"/>
      <c r="Z262" s="3251"/>
      <c r="AA262" s="3248">
        <v>0</v>
      </c>
      <c r="AB262" s="3223">
        <f t="shared" si="115"/>
        <v>0</v>
      </c>
      <c r="AC262" s="3223" t="str">
        <f t="shared" si="124"/>
        <v/>
      </c>
      <c r="AD262" s="2804"/>
      <c r="AE262" s="2804"/>
      <c r="AF262" s="3093">
        <v>0</v>
      </c>
      <c r="AG262" s="3093">
        <v>0</v>
      </c>
      <c r="AH262" s="3093">
        <v>0</v>
      </c>
      <c r="AI262" s="2805" t="str">
        <f t="shared" si="116"/>
        <v>N</v>
      </c>
      <c r="AJ262" s="2805" t="str">
        <f t="shared" si="117"/>
        <v>N</v>
      </c>
      <c r="AK262" s="2805" t="str">
        <f t="shared" si="118"/>
        <v>N</v>
      </c>
      <c r="AL262" s="2805" t="str">
        <f t="shared" si="119"/>
        <v>N</v>
      </c>
      <c r="AM262" s="2805" t="str">
        <f t="shared" si="120"/>
        <v>N</v>
      </c>
      <c r="AN262" s="2805" t="str">
        <f t="shared" si="121"/>
        <v>N</v>
      </c>
      <c r="AO262" s="2805" t="str">
        <f t="shared" si="122"/>
        <v>N</v>
      </c>
      <c r="AP262" s="2805" t="str">
        <f t="shared" si="123"/>
        <v>N</v>
      </c>
      <c r="AQ262" s="3249" t="s">
        <v>3818</v>
      </c>
      <c r="AR262" s="3094" t="s">
        <v>3819</v>
      </c>
      <c r="AS262" s="32"/>
      <c r="AT262" s="34" t="s">
        <v>3825</v>
      </c>
      <c r="AU262" s="171"/>
      <c r="AV262" s="3161"/>
      <c r="AW262" s="220" t="str">
        <f t="shared" si="140"/>
        <v>Please complete all cells in row</v>
      </c>
      <c r="AX262" s="3161"/>
      <c r="AY262" s="3125"/>
      <c r="AZ262" s="3125"/>
      <c r="BA262" s="3125"/>
      <c r="BB262" s="3125"/>
      <c r="BC262" s="3125"/>
      <c r="BD262" s="3125"/>
      <c r="BE262" s="3125"/>
      <c r="BF262" s="221">
        <f t="shared" si="126"/>
        <v>0</v>
      </c>
      <c r="BG262" s="221">
        <f t="shared" si="127"/>
        <v>1</v>
      </c>
      <c r="BH262" s="221">
        <f t="shared" si="128"/>
        <v>0</v>
      </c>
      <c r="BI262" s="221">
        <f t="shared" si="129"/>
        <v>0</v>
      </c>
      <c r="BJ262" s="221">
        <f t="shared" si="130"/>
        <v>0</v>
      </c>
      <c r="BK262" s="221">
        <f t="shared" si="131"/>
        <v>0</v>
      </c>
      <c r="BL262" s="221">
        <f t="shared" si="132"/>
        <v>0</v>
      </c>
      <c r="BM262" s="207"/>
      <c r="BN262" s="207"/>
      <c r="BO262" s="207"/>
      <c r="BP262" s="207"/>
      <c r="BQ262" s="207"/>
      <c r="BR262" s="207"/>
      <c r="BS262" s="221">
        <f t="shared" si="133"/>
        <v>0</v>
      </c>
      <c r="BT262" s="207"/>
      <c r="BU262" s="207"/>
      <c r="BV262" s="221">
        <f t="shared" si="134"/>
        <v>1</v>
      </c>
      <c r="BW262" s="221">
        <f t="shared" si="135"/>
        <v>1</v>
      </c>
      <c r="BX262" s="221">
        <f t="shared" si="136"/>
        <v>0</v>
      </c>
      <c r="BY262" s="221">
        <f t="shared" si="137"/>
        <v>0</v>
      </c>
      <c r="BZ262" s="221">
        <f xml:space="preserve"> IF( ISNUMBER(#REF! ), 0, 1 )</f>
        <v>1</v>
      </c>
      <c r="CA262" s="221">
        <f t="shared" si="138"/>
        <v>1</v>
      </c>
      <c r="CB262" s="3161"/>
      <c r="CC262" s="3125"/>
      <c r="CD262" s="3125"/>
      <c r="CE262" s="3169"/>
      <c r="CF262" s="3169"/>
      <c r="CG262" s="3169"/>
    </row>
    <row r="263" spans="1:85" s="2268" customFormat="1" ht="15.75" customHeight="1">
      <c r="A263" s="3169"/>
      <c r="B263" s="2799" t="s">
        <v>3826</v>
      </c>
      <c r="C263" s="2800" t="s">
        <v>3827</v>
      </c>
      <c r="D263" s="2822" t="s">
        <v>3396</v>
      </c>
      <c r="E263" s="2823" t="s">
        <v>3253</v>
      </c>
      <c r="F263" s="2800" t="s">
        <v>3828</v>
      </c>
      <c r="G263" s="2800" t="s">
        <v>3828</v>
      </c>
      <c r="H263" s="2823" t="s">
        <v>3283</v>
      </c>
      <c r="I263" s="2823" t="s">
        <v>3283</v>
      </c>
      <c r="J263" s="2823" t="s">
        <v>3371</v>
      </c>
      <c r="K263" s="2800"/>
      <c r="L263" s="2800" t="s">
        <v>3257</v>
      </c>
      <c r="M263" s="3243">
        <v>1500</v>
      </c>
      <c r="N263" s="3244">
        <v>45757</v>
      </c>
      <c r="O263" s="2802"/>
      <c r="P263" s="3244">
        <v>46670</v>
      </c>
      <c r="Q263" s="3245">
        <v>0</v>
      </c>
      <c r="R263" s="3093">
        <v>1500</v>
      </c>
      <c r="S263" s="3093">
        <v>0</v>
      </c>
      <c r="T263" s="3093">
        <v>0</v>
      </c>
      <c r="U263" s="3217">
        <f t="shared" si="112"/>
        <v>0</v>
      </c>
      <c r="V263" s="2824">
        <f t="shared" si="113"/>
        <v>6.3468992248062017E-2</v>
      </c>
      <c r="W263" s="2824">
        <f t="shared" si="114"/>
        <v>6.9688109161793355E-2</v>
      </c>
      <c r="X263" s="2816"/>
      <c r="Y263" s="3251"/>
      <c r="Z263" s="3251"/>
      <c r="AA263" s="3248">
        <v>9.7500000000000003E-2</v>
      </c>
      <c r="AB263" s="3223">
        <f t="shared" si="115"/>
        <v>0</v>
      </c>
      <c r="AC263" s="3223">
        <f t="shared" si="124"/>
        <v>0</v>
      </c>
      <c r="AD263" s="2804"/>
      <c r="AE263" s="2804"/>
      <c r="AF263" s="3093">
        <v>52.500000000000007</v>
      </c>
      <c r="AG263" s="3093">
        <v>0</v>
      </c>
      <c r="AH263" s="3093">
        <v>0</v>
      </c>
      <c r="AI263" s="2805" t="str">
        <f t="shared" si="116"/>
        <v>Y</v>
      </c>
      <c r="AJ263" s="2805" t="str">
        <f t="shared" si="117"/>
        <v>N</v>
      </c>
      <c r="AK263" s="2805" t="str">
        <f t="shared" si="118"/>
        <v>N</v>
      </c>
      <c r="AL263" s="2805" t="str">
        <f t="shared" si="119"/>
        <v>N</v>
      </c>
      <c r="AM263" s="2805" t="str">
        <f t="shared" si="120"/>
        <v>Y</v>
      </c>
      <c r="AN263" s="2805" t="str">
        <f t="shared" si="121"/>
        <v>N</v>
      </c>
      <c r="AO263" s="2805" t="str">
        <f t="shared" si="122"/>
        <v>N</v>
      </c>
      <c r="AP263" s="2805" t="str">
        <f t="shared" si="123"/>
        <v>N</v>
      </c>
      <c r="AQ263" s="3249"/>
      <c r="AR263" s="3094"/>
      <c r="AS263" s="32"/>
      <c r="AT263" s="34" t="s">
        <v>3829</v>
      </c>
      <c r="AU263" s="171"/>
      <c r="AV263" s="3161"/>
      <c r="AW263" s="220" t="str">
        <f t="shared" si="140"/>
        <v>Please complete all cells in row</v>
      </c>
      <c r="AX263" s="3161"/>
      <c r="AY263" s="3125"/>
      <c r="AZ263" s="3125"/>
      <c r="BA263" s="3125"/>
      <c r="BB263" s="3125"/>
      <c r="BC263" s="3125"/>
      <c r="BD263" s="3125"/>
      <c r="BE263" s="3125"/>
      <c r="BF263" s="221">
        <f t="shared" si="126"/>
        <v>0</v>
      </c>
      <c r="BG263" s="221">
        <f t="shared" si="127"/>
        <v>1</v>
      </c>
      <c r="BH263" s="221">
        <f t="shared" si="128"/>
        <v>0</v>
      </c>
      <c r="BI263" s="221">
        <f t="shared" si="129"/>
        <v>0</v>
      </c>
      <c r="BJ263" s="221">
        <f t="shared" si="130"/>
        <v>0</v>
      </c>
      <c r="BK263" s="221">
        <f t="shared" si="131"/>
        <v>0</v>
      </c>
      <c r="BL263" s="221">
        <f t="shared" si="132"/>
        <v>0</v>
      </c>
      <c r="BM263" s="207"/>
      <c r="BN263" s="207"/>
      <c r="BO263" s="207"/>
      <c r="BP263" s="207"/>
      <c r="BQ263" s="207"/>
      <c r="BR263" s="207"/>
      <c r="BS263" s="221">
        <f t="shared" si="133"/>
        <v>0</v>
      </c>
      <c r="BT263" s="207"/>
      <c r="BU263" s="207"/>
      <c r="BV263" s="221">
        <f t="shared" si="134"/>
        <v>1</v>
      </c>
      <c r="BW263" s="221">
        <f t="shared" si="135"/>
        <v>1</v>
      </c>
      <c r="BX263" s="221">
        <f t="shared" si="136"/>
        <v>0</v>
      </c>
      <c r="BY263" s="221">
        <f t="shared" si="137"/>
        <v>0</v>
      </c>
      <c r="BZ263" s="221">
        <f xml:space="preserve"> IF( ISNUMBER(#REF! ), 0, 1 )</f>
        <v>1</v>
      </c>
      <c r="CA263" s="221">
        <f t="shared" si="138"/>
        <v>1</v>
      </c>
      <c r="CB263" s="3161"/>
      <c r="CC263" s="3125"/>
      <c r="CD263" s="3125"/>
      <c r="CE263" s="3169"/>
      <c r="CF263" s="3169"/>
      <c r="CG263" s="3169"/>
    </row>
    <row r="264" spans="1:85" s="2268" customFormat="1" ht="15.75" customHeight="1">
      <c r="A264" s="3169"/>
      <c r="B264" s="2799" t="s">
        <v>3830</v>
      </c>
      <c r="C264" s="2800" t="s">
        <v>3408</v>
      </c>
      <c r="D264" s="2822" t="s">
        <v>3831</v>
      </c>
      <c r="E264" s="2823" t="s">
        <v>3278</v>
      </c>
      <c r="F264" s="2800"/>
      <c r="G264" s="2800"/>
      <c r="H264" s="2823" t="s">
        <v>3283</v>
      </c>
      <c r="I264" s="2823" t="s">
        <v>3283</v>
      </c>
      <c r="J264" s="2823" t="s">
        <v>3255</v>
      </c>
      <c r="K264" s="2800"/>
      <c r="L264" s="2800" t="s">
        <v>3257</v>
      </c>
      <c r="M264" s="3243">
        <v>2.1469999999999998</v>
      </c>
      <c r="N264" s="3244">
        <v>24745</v>
      </c>
      <c r="O264" s="2802"/>
      <c r="P264" s="3244">
        <v>60922</v>
      </c>
      <c r="Q264" s="3245">
        <v>20.788</v>
      </c>
      <c r="R264" s="3093">
        <v>2.1469999999999998</v>
      </c>
      <c r="S264" s="3093">
        <v>2.1469999999999998</v>
      </c>
      <c r="T264" s="3093">
        <v>2.1469999999999998</v>
      </c>
      <c r="U264" s="3217">
        <f t="shared" si="112"/>
        <v>44.631836</v>
      </c>
      <c r="V264" s="2824">
        <f t="shared" si="113"/>
        <v>3.3465086737360483E-2</v>
      </c>
      <c r="W264" s="2824">
        <f t="shared" si="114"/>
        <v>3.9508742215356829E-2</v>
      </c>
      <c r="X264" s="2816"/>
      <c r="Y264" s="3251"/>
      <c r="Z264" s="3251"/>
      <c r="AA264" s="3248">
        <v>6.6535969512956206E-2</v>
      </c>
      <c r="AB264" s="3223">
        <f t="shared" si="115"/>
        <v>0.14285272654431697</v>
      </c>
      <c r="AC264" s="3223">
        <f t="shared" si="124"/>
        <v>0.14285272654431697</v>
      </c>
      <c r="AD264" s="2804"/>
      <c r="AE264" s="2804"/>
      <c r="AF264" s="3093">
        <v>0</v>
      </c>
      <c r="AG264" s="3093">
        <v>2.1469999999999998</v>
      </c>
      <c r="AH264" s="3093">
        <v>2.1469999999999998</v>
      </c>
      <c r="AI264" s="2805" t="str">
        <f t="shared" si="116"/>
        <v>Y</v>
      </c>
      <c r="AJ264" s="2805" t="str">
        <f t="shared" si="117"/>
        <v>N</v>
      </c>
      <c r="AK264" s="2805" t="str">
        <f t="shared" si="118"/>
        <v>N</v>
      </c>
      <c r="AL264" s="2805" t="str">
        <f t="shared" si="119"/>
        <v>N</v>
      </c>
      <c r="AM264" s="2805" t="str">
        <f t="shared" si="120"/>
        <v>Y</v>
      </c>
      <c r="AN264" s="2805" t="str">
        <f t="shared" si="121"/>
        <v>N</v>
      </c>
      <c r="AO264" s="2805" t="str">
        <f t="shared" si="122"/>
        <v>N</v>
      </c>
      <c r="AP264" s="2805" t="str">
        <f t="shared" si="123"/>
        <v>N</v>
      </c>
      <c r="AQ264" s="3249"/>
      <c r="AR264" s="3094"/>
      <c r="AS264" s="32"/>
      <c r="AT264" s="34" t="s">
        <v>3832</v>
      </c>
      <c r="AU264" s="171"/>
      <c r="AV264" s="3161"/>
      <c r="AW264" s="220" t="str">
        <f t="shared" si="140"/>
        <v>Please complete all cells in row</v>
      </c>
      <c r="AX264" s="3161"/>
      <c r="AY264" s="3125"/>
      <c r="AZ264" s="3125"/>
      <c r="BA264" s="3125"/>
      <c r="BB264" s="3125"/>
      <c r="BC264" s="3125"/>
      <c r="BD264" s="3125"/>
      <c r="BE264" s="3125"/>
      <c r="BF264" s="221">
        <f t="shared" si="126"/>
        <v>0</v>
      </c>
      <c r="BG264" s="221">
        <f t="shared" si="127"/>
        <v>1</v>
      </c>
      <c r="BH264" s="221">
        <f t="shared" si="128"/>
        <v>0</v>
      </c>
      <c r="BI264" s="221">
        <f t="shared" si="129"/>
        <v>0</v>
      </c>
      <c r="BJ264" s="221">
        <f t="shared" si="130"/>
        <v>0</v>
      </c>
      <c r="BK264" s="221">
        <f t="shared" si="131"/>
        <v>0</v>
      </c>
      <c r="BL264" s="221">
        <f t="shared" si="132"/>
        <v>0</v>
      </c>
      <c r="BM264" s="207"/>
      <c r="BN264" s="207"/>
      <c r="BO264" s="207"/>
      <c r="BP264" s="207"/>
      <c r="BQ264" s="207"/>
      <c r="BR264" s="207"/>
      <c r="BS264" s="221">
        <f t="shared" si="133"/>
        <v>0</v>
      </c>
      <c r="BT264" s="207"/>
      <c r="BU264" s="207"/>
      <c r="BV264" s="221">
        <f t="shared" si="134"/>
        <v>1</v>
      </c>
      <c r="BW264" s="221">
        <f t="shared" si="135"/>
        <v>1</v>
      </c>
      <c r="BX264" s="221">
        <f t="shared" si="136"/>
        <v>0</v>
      </c>
      <c r="BY264" s="221">
        <f t="shared" si="137"/>
        <v>0</v>
      </c>
      <c r="BZ264" s="221">
        <f xml:space="preserve"> IF( ISNUMBER(#REF! ), 0, 1 )</f>
        <v>1</v>
      </c>
      <c r="CA264" s="221">
        <f t="shared" si="138"/>
        <v>1</v>
      </c>
      <c r="CB264" s="3161"/>
      <c r="CC264" s="3125"/>
      <c r="CD264" s="3125"/>
      <c r="CE264" s="3169"/>
      <c r="CF264" s="3169"/>
      <c r="CG264" s="3169"/>
    </row>
    <row r="265" spans="1:85" s="2268" customFormat="1" ht="15.75" customHeight="1">
      <c r="A265" s="3169"/>
      <c r="B265" s="2799" t="s">
        <v>3833</v>
      </c>
      <c r="C265" s="2800" t="s">
        <v>3408</v>
      </c>
      <c r="D265" s="2822" t="s">
        <v>3831</v>
      </c>
      <c r="E265" s="2823" t="s">
        <v>3278</v>
      </c>
      <c r="F265" s="2800"/>
      <c r="G265" s="2800"/>
      <c r="H265" s="2823" t="s">
        <v>3283</v>
      </c>
      <c r="I265" s="2823" t="s">
        <v>3283</v>
      </c>
      <c r="J265" s="2823" t="s">
        <v>3255</v>
      </c>
      <c r="K265" s="2800"/>
      <c r="L265" s="2800" t="s">
        <v>3257</v>
      </c>
      <c r="M265" s="3243">
        <v>3.3000000000000002E-2</v>
      </c>
      <c r="N265" s="3244">
        <v>44712</v>
      </c>
      <c r="O265" s="2802"/>
      <c r="P265" s="3244">
        <v>45899</v>
      </c>
      <c r="Q265" s="3245">
        <v>0.20799999999999999</v>
      </c>
      <c r="R265" s="3093">
        <v>3.3000000000000002E-2</v>
      </c>
      <c r="S265" s="3093">
        <v>3.3000000000000002E-2</v>
      </c>
      <c r="T265" s="3093">
        <v>3.3000000000000002E-2</v>
      </c>
      <c r="U265" s="3217">
        <f t="shared" si="112"/>
        <v>6.8640000000000003E-3</v>
      </c>
      <c r="V265" s="2824">
        <f t="shared" si="113"/>
        <v>-4.5571605530247972E-3</v>
      </c>
      <c r="W265" s="2824">
        <f t="shared" si="114"/>
        <v>1.2641426016359869E-3</v>
      </c>
      <c r="X265" s="2816"/>
      <c r="Y265" s="3251"/>
      <c r="Z265" s="3251"/>
      <c r="AA265" s="3248">
        <v>2.7297010309278349E-2</v>
      </c>
      <c r="AB265" s="3223">
        <f t="shared" si="115"/>
        <v>9.0080134020618561E-4</v>
      </c>
      <c r="AC265" s="3223">
        <f t="shared" si="124"/>
        <v>9.0080134020618561E-4</v>
      </c>
      <c r="AD265" s="2804"/>
      <c r="AE265" s="2804"/>
      <c r="AF265" s="3093">
        <v>0</v>
      </c>
      <c r="AG265" s="3093">
        <v>3.3000000000000002E-2</v>
      </c>
      <c r="AH265" s="3093">
        <v>3.3000000000000002E-2</v>
      </c>
      <c r="AI265" s="2805" t="str">
        <f t="shared" si="116"/>
        <v>Y</v>
      </c>
      <c r="AJ265" s="2805" t="str">
        <f t="shared" si="117"/>
        <v>N</v>
      </c>
      <c r="AK265" s="2805" t="str">
        <f t="shared" si="118"/>
        <v>N</v>
      </c>
      <c r="AL265" s="2805" t="str">
        <f t="shared" si="119"/>
        <v>N</v>
      </c>
      <c r="AM265" s="2805" t="str">
        <f t="shared" si="120"/>
        <v>Y</v>
      </c>
      <c r="AN265" s="2805" t="str">
        <f t="shared" si="121"/>
        <v>N</v>
      </c>
      <c r="AO265" s="2805" t="str">
        <f t="shared" si="122"/>
        <v>N</v>
      </c>
      <c r="AP265" s="2805" t="str">
        <f t="shared" si="123"/>
        <v>N</v>
      </c>
      <c r="AQ265" s="3249"/>
      <c r="AR265" s="3094"/>
      <c r="AS265" s="32"/>
      <c r="AT265" s="34" t="s">
        <v>3834</v>
      </c>
      <c r="AU265" s="171"/>
      <c r="AV265" s="3161"/>
      <c r="AW265" s="220" t="str">
        <f t="shared" si="140"/>
        <v>Please complete all cells in row</v>
      </c>
      <c r="AX265" s="3161"/>
      <c r="AY265" s="3125"/>
      <c r="AZ265" s="3125"/>
      <c r="BA265" s="3125"/>
      <c r="BB265" s="3125"/>
      <c r="BC265" s="3125"/>
      <c r="BD265" s="3125"/>
      <c r="BE265" s="3125"/>
      <c r="BF265" s="221">
        <f t="shared" si="126"/>
        <v>0</v>
      </c>
      <c r="BG265" s="221">
        <f t="shared" si="127"/>
        <v>1</v>
      </c>
      <c r="BH265" s="221">
        <f t="shared" si="128"/>
        <v>0</v>
      </c>
      <c r="BI265" s="221">
        <f t="shared" si="129"/>
        <v>0</v>
      </c>
      <c r="BJ265" s="221">
        <f t="shared" si="130"/>
        <v>0</v>
      </c>
      <c r="BK265" s="221">
        <f t="shared" si="131"/>
        <v>0</v>
      </c>
      <c r="BL265" s="221">
        <f t="shared" si="132"/>
        <v>0</v>
      </c>
      <c r="BM265" s="207"/>
      <c r="BN265" s="207"/>
      <c r="BO265" s="207"/>
      <c r="BP265" s="207"/>
      <c r="BQ265" s="207"/>
      <c r="BR265" s="207"/>
      <c r="BS265" s="221">
        <f t="shared" si="133"/>
        <v>0</v>
      </c>
      <c r="BT265" s="207"/>
      <c r="BU265" s="207"/>
      <c r="BV265" s="221">
        <f t="shared" si="134"/>
        <v>1</v>
      </c>
      <c r="BW265" s="221">
        <f t="shared" si="135"/>
        <v>1</v>
      </c>
      <c r="BX265" s="221">
        <f t="shared" si="136"/>
        <v>0</v>
      </c>
      <c r="BY265" s="221">
        <f t="shared" si="137"/>
        <v>0</v>
      </c>
      <c r="BZ265" s="221">
        <f xml:space="preserve"> IF( ISNUMBER(#REF! ), 0, 1 )</f>
        <v>1</v>
      </c>
      <c r="CA265" s="221">
        <f t="shared" si="138"/>
        <v>1</v>
      </c>
      <c r="CB265" s="3161"/>
      <c r="CC265" s="3125"/>
      <c r="CD265" s="3125"/>
      <c r="CE265" s="3169"/>
      <c r="CF265" s="3169"/>
      <c r="CG265" s="3169"/>
    </row>
    <row r="266" spans="1:85" s="2268" customFormat="1" ht="15.75" customHeight="1">
      <c r="A266" s="3169"/>
      <c r="B266" s="2799" t="s">
        <v>3835</v>
      </c>
      <c r="C266" s="2800" t="s">
        <v>3408</v>
      </c>
      <c r="D266" s="2822" t="s">
        <v>3831</v>
      </c>
      <c r="E266" s="2823" t="s">
        <v>3278</v>
      </c>
      <c r="F266" s="2800"/>
      <c r="G266" s="2800"/>
      <c r="H266" s="2823" t="s">
        <v>3283</v>
      </c>
      <c r="I266" s="2823" t="s">
        <v>3283</v>
      </c>
      <c r="J266" s="2823" t="s">
        <v>3255</v>
      </c>
      <c r="K266" s="2800"/>
      <c r="L266" s="2800" t="s">
        <v>3257</v>
      </c>
      <c r="M266" s="3243">
        <v>8.0000000000000002E-3</v>
      </c>
      <c r="N266" s="3244">
        <v>44763</v>
      </c>
      <c r="O266" s="2802"/>
      <c r="P266" s="3244">
        <v>45973</v>
      </c>
      <c r="Q266" s="3245">
        <v>0.31</v>
      </c>
      <c r="R266" s="3093">
        <v>8.0000000000000002E-3</v>
      </c>
      <c r="S266" s="3093">
        <v>8.0000000000000002E-3</v>
      </c>
      <c r="T266" s="3093">
        <v>8.0000000000000002E-3</v>
      </c>
      <c r="U266" s="3217">
        <f t="shared" si="112"/>
        <v>2.48E-3</v>
      </c>
      <c r="V266" s="2824">
        <f t="shared" si="113"/>
        <v>3.8044433788859688E-3</v>
      </c>
      <c r="W266" s="2824">
        <f t="shared" si="114"/>
        <v>9.6746448021542975E-3</v>
      </c>
      <c r="X266" s="2816"/>
      <c r="Y266" s="3251"/>
      <c r="Z266" s="3251"/>
      <c r="AA266" s="3248">
        <v>3.5926185567010306E-2</v>
      </c>
      <c r="AB266" s="3223">
        <f t="shared" si="115"/>
        <v>2.8740948453608245E-4</v>
      </c>
      <c r="AC266" s="3223">
        <f t="shared" si="124"/>
        <v>2.8740948453608245E-4</v>
      </c>
      <c r="AD266" s="2804"/>
      <c r="AE266" s="2804"/>
      <c r="AF266" s="3093">
        <v>0</v>
      </c>
      <c r="AG266" s="3093">
        <v>8.0000000000000002E-3</v>
      </c>
      <c r="AH266" s="3093">
        <v>8.0000000000000002E-3</v>
      </c>
      <c r="AI266" s="2805" t="str">
        <f t="shared" si="116"/>
        <v>Y</v>
      </c>
      <c r="AJ266" s="2805" t="str">
        <f t="shared" si="117"/>
        <v>N</v>
      </c>
      <c r="AK266" s="2805" t="str">
        <f t="shared" si="118"/>
        <v>N</v>
      </c>
      <c r="AL266" s="2805" t="str">
        <f t="shared" si="119"/>
        <v>N</v>
      </c>
      <c r="AM266" s="2805" t="str">
        <f t="shared" si="120"/>
        <v>Y</v>
      </c>
      <c r="AN266" s="2805" t="str">
        <f t="shared" si="121"/>
        <v>N</v>
      </c>
      <c r="AO266" s="2805" t="str">
        <f t="shared" si="122"/>
        <v>N</v>
      </c>
      <c r="AP266" s="2805" t="str">
        <f t="shared" si="123"/>
        <v>N</v>
      </c>
      <c r="AQ266" s="3249"/>
      <c r="AR266" s="3094"/>
      <c r="AS266" s="32"/>
      <c r="AT266" s="34" t="s">
        <v>3836</v>
      </c>
      <c r="AU266" s="171"/>
      <c r="AV266" s="3161"/>
      <c r="AW266" s="220" t="str">
        <f t="shared" si="140"/>
        <v>Please complete all cells in row</v>
      </c>
      <c r="AX266" s="3161"/>
      <c r="AY266" s="3125"/>
      <c r="AZ266" s="3125"/>
      <c r="BA266" s="3125"/>
      <c r="BB266" s="3125"/>
      <c r="BC266" s="3125"/>
      <c r="BD266" s="3125"/>
      <c r="BE266" s="3125"/>
      <c r="BF266" s="221">
        <f t="shared" si="126"/>
        <v>0</v>
      </c>
      <c r="BG266" s="221">
        <f t="shared" si="127"/>
        <v>1</v>
      </c>
      <c r="BH266" s="221">
        <f t="shared" si="128"/>
        <v>0</v>
      </c>
      <c r="BI266" s="221">
        <f t="shared" si="129"/>
        <v>0</v>
      </c>
      <c r="BJ266" s="221">
        <f t="shared" si="130"/>
        <v>0</v>
      </c>
      <c r="BK266" s="221">
        <f t="shared" si="131"/>
        <v>0</v>
      </c>
      <c r="BL266" s="221">
        <f t="shared" si="132"/>
        <v>0</v>
      </c>
      <c r="BM266" s="207"/>
      <c r="BN266" s="207"/>
      <c r="BO266" s="207"/>
      <c r="BP266" s="207"/>
      <c r="BQ266" s="207"/>
      <c r="BR266" s="207"/>
      <c r="BS266" s="221">
        <f t="shared" si="133"/>
        <v>0</v>
      </c>
      <c r="BT266" s="207"/>
      <c r="BU266" s="207"/>
      <c r="BV266" s="221">
        <f t="shared" si="134"/>
        <v>1</v>
      </c>
      <c r="BW266" s="221">
        <f t="shared" si="135"/>
        <v>1</v>
      </c>
      <c r="BX266" s="221">
        <f t="shared" si="136"/>
        <v>0</v>
      </c>
      <c r="BY266" s="221">
        <f t="shared" si="137"/>
        <v>0</v>
      </c>
      <c r="BZ266" s="221">
        <f xml:space="preserve"> IF( ISNUMBER(#REF! ), 0, 1 )</f>
        <v>1</v>
      </c>
      <c r="CA266" s="221">
        <f t="shared" si="138"/>
        <v>1</v>
      </c>
      <c r="CB266" s="3161"/>
      <c r="CC266" s="3125"/>
      <c r="CD266" s="3125"/>
      <c r="CE266" s="3169"/>
      <c r="CF266" s="3169"/>
      <c r="CG266" s="3169"/>
    </row>
    <row r="267" spans="1:85" s="2268" customFormat="1" ht="15.75" customHeight="1">
      <c r="A267" s="3169"/>
      <c r="B267" s="2799" t="s">
        <v>3837</v>
      </c>
      <c r="C267" s="2800" t="s">
        <v>3408</v>
      </c>
      <c r="D267" s="2822" t="s">
        <v>3831</v>
      </c>
      <c r="E267" s="2823" t="s">
        <v>3278</v>
      </c>
      <c r="F267" s="2800"/>
      <c r="G267" s="2800"/>
      <c r="H267" s="2823" t="s">
        <v>3283</v>
      </c>
      <c r="I267" s="2823" t="s">
        <v>3283</v>
      </c>
      <c r="J267" s="2823" t="s">
        <v>3255</v>
      </c>
      <c r="K267" s="2800"/>
      <c r="L267" s="2800" t="s">
        <v>3257</v>
      </c>
      <c r="M267" s="3243">
        <v>8.0000000000000002E-3</v>
      </c>
      <c r="N267" s="3244">
        <v>44763</v>
      </c>
      <c r="O267" s="2802"/>
      <c r="P267" s="3244">
        <v>45942</v>
      </c>
      <c r="Q267" s="3245">
        <v>0.26700000000000002</v>
      </c>
      <c r="R267" s="3093">
        <v>8.0000000000000002E-3</v>
      </c>
      <c r="S267" s="3093">
        <v>8.0000000000000002E-3</v>
      </c>
      <c r="T267" s="3093">
        <v>8.0000000000000002E-3</v>
      </c>
      <c r="U267" s="3217">
        <f t="shared" si="112"/>
        <v>2.1360000000000003E-3</v>
      </c>
      <c r="V267" s="2824">
        <f t="shared" si="113"/>
        <v>3.8044433788859688E-3</v>
      </c>
      <c r="W267" s="2824">
        <f t="shared" si="114"/>
        <v>9.6746448021542975E-3</v>
      </c>
      <c r="X267" s="2816"/>
      <c r="Y267" s="3251"/>
      <c r="Z267" s="3251"/>
      <c r="AA267" s="3248">
        <v>3.5926185567010306E-2</v>
      </c>
      <c r="AB267" s="3223">
        <f t="shared" si="115"/>
        <v>2.8740948453608245E-4</v>
      </c>
      <c r="AC267" s="3223">
        <f t="shared" si="124"/>
        <v>2.8740948453608245E-4</v>
      </c>
      <c r="AD267" s="2804"/>
      <c r="AE267" s="2804"/>
      <c r="AF267" s="3093">
        <v>0</v>
      </c>
      <c r="AG267" s="3093">
        <v>8.0000000000000002E-3</v>
      </c>
      <c r="AH267" s="3093">
        <v>8.0000000000000002E-3</v>
      </c>
      <c r="AI267" s="2805" t="str">
        <f t="shared" si="116"/>
        <v>Y</v>
      </c>
      <c r="AJ267" s="2805" t="str">
        <f t="shared" si="117"/>
        <v>N</v>
      </c>
      <c r="AK267" s="2805" t="str">
        <f t="shared" si="118"/>
        <v>N</v>
      </c>
      <c r="AL267" s="2805" t="str">
        <f t="shared" si="119"/>
        <v>N</v>
      </c>
      <c r="AM267" s="2805" t="str">
        <f t="shared" si="120"/>
        <v>Y</v>
      </c>
      <c r="AN267" s="2805" t="str">
        <f t="shared" si="121"/>
        <v>N</v>
      </c>
      <c r="AO267" s="2805" t="str">
        <f t="shared" si="122"/>
        <v>N</v>
      </c>
      <c r="AP267" s="2805" t="str">
        <f t="shared" si="123"/>
        <v>N</v>
      </c>
      <c r="AQ267" s="3249"/>
      <c r="AR267" s="3094"/>
      <c r="AS267" s="32"/>
      <c r="AT267" s="34" t="s">
        <v>3838</v>
      </c>
      <c r="AU267" s="171"/>
      <c r="AV267" s="3161"/>
      <c r="AW267" s="220" t="str">
        <f t="shared" si="140"/>
        <v>Please complete all cells in row</v>
      </c>
      <c r="AX267" s="3161"/>
      <c r="AY267" s="3125"/>
      <c r="AZ267" s="3125"/>
      <c r="BA267" s="3125"/>
      <c r="BB267" s="3125"/>
      <c r="BC267" s="3125"/>
      <c r="BD267" s="3125"/>
      <c r="BE267" s="3125"/>
      <c r="BF267" s="221">
        <f t="shared" si="126"/>
        <v>0</v>
      </c>
      <c r="BG267" s="221">
        <f t="shared" si="127"/>
        <v>1</v>
      </c>
      <c r="BH267" s="221">
        <f t="shared" si="128"/>
        <v>0</v>
      </c>
      <c r="BI267" s="221">
        <f t="shared" si="129"/>
        <v>0</v>
      </c>
      <c r="BJ267" s="221">
        <f t="shared" si="130"/>
        <v>0</v>
      </c>
      <c r="BK267" s="221">
        <f t="shared" si="131"/>
        <v>0</v>
      </c>
      <c r="BL267" s="221">
        <f t="shared" si="132"/>
        <v>0</v>
      </c>
      <c r="BM267" s="207"/>
      <c r="BN267" s="207"/>
      <c r="BO267" s="207"/>
      <c r="BP267" s="207"/>
      <c r="BQ267" s="207"/>
      <c r="BR267" s="207"/>
      <c r="BS267" s="221">
        <f t="shared" si="133"/>
        <v>0</v>
      </c>
      <c r="BT267" s="207"/>
      <c r="BU267" s="207"/>
      <c r="BV267" s="221">
        <f t="shared" si="134"/>
        <v>1</v>
      </c>
      <c r="BW267" s="221">
        <f t="shared" si="135"/>
        <v>1</v>
      </c>
      <c r="BX267" s="221">
        <f t="shared" si="136"/>
        <v>0</v>
      </c>
      <c r="BY267" s="221">
        <f t="shared" si="137"/>
        <v>0</v>
      </c>
      <c r="BZ267" s="221">
        <f xml:space="preserve"> IF( ISNUMBER(#REF! ), 0, 1 )</f>
        <v>1</v>
      </c>
      <c r="CA267" s="221">
        <f t="shared" si="138"/>
        <v>1</v>
      </c>
      <c r="CB267" s="3161"/>
      <c r="CC267" s="3125"/>
      <c r="CD267" s="3125"/>
      <c r="CE267" s="3169"/>
      <c r="CF267" s="3169"/>
      <c r="CG267" s="3169"/>
    </row>
    <row r="268" spans="1:85" s="2268" customFormat="1" ht="15.75" customHeight="1">
      <c r="A268" s="3169"/>
      <c r="B268" s="2799" t="s">
        <v>3839</v>
      </c>
      <c r="C268" s="2800" t="s">
        <v>3408</v>
      </c>
      <c r="D268" s="2822" t="s">
        <v>3831</v>
      </c>
      <c r="E268" s="2823" t="s">
        <v>3278</v>
      </c>
      <c r="F268" s="2800"/>
      <c r="G268" s="2800"/>
      <c r="H268" s="2823" t="s">
        <v>3283</v>
      </c>
      <c r="I268" s="2823" t="s">
        <v>3283</v>
      </c>
      <c r="J268" s="2823" t="s">
        <v>3255</v>
      </c>
      <c r="K268" s="2800"/>
      <c r="L268" s="2800" t="s">
        <v>3257</v>
      </c>
      <c r="M268" s="3243">
        <v>8.0000000000000002E-3</v>
      </c>
      <c r="N268" s="3244">
        <v>44763</v>
      </c>
      <c r="O268" s="2802"/>
      <c r="P268" s="3244">
        <v>45987</v>
      </c>
      <c r="Q268" s="3245">
        <v>0.32900000000000001</v>
      </c>
      <c r="R268" s="3093">
        <v>8.0000000000000002E-3</v>
      </c>
      <c r="S268" s="3093">
        <v>8.0000000000000002E-3</v>
      </c>
      <c r="T268" s="3093">
        <v>8.0000000000000002E-3</v>
      </c>
      <c r="U268" s="3217">
        <f t="shared" ref="U268:U331" si="141">IFERROR(Q268*S268,"")</f>
        <v>2.6320000000000002E-3</v>
      </c>
      <c r="V268" s="2824">
        <f t="shared" ref="V268:V331" si="142">IF(AA268=0,0,((1+AA268)/(1+$C$418))-1)</f>
        <v>3.8044433788859688E-3</v>
      </c>
      <c r="W268" s="2824">
        <f t="shared" ref="W268:W331" si="143">IF(AA268=0,0,((1+AA268)/(1+$C$419))-1)</f>
        <v>9.6746448021542975E-3</v>
      </c>
      <c r="X268" s="2816"/>
      <c r="Y268" s="3251"/>
      <c r="Z268" s="3251"/>
      <c r="AA268" s="3248">
        <v>3.5926185567010306E-2</v>
      </c>
      <c r="AB268" s="3223">
        <f t="shared" ref="AB268:AB331" si="144">AA268*T268</f>
        <v>2.8740948453608245E-4</v>
      </c>
      <c r="AC268" s="3223">
        <f t="shared" si="124"/>
        <v>2.8740948453608245E-4</v>
      </c>
      <c r="AD268" s="2804"/>
      <c r="AE268" s="2804"/>
      <c r="AF268" s="3093">
        <v>0</v>
      </c>
      <c r="AG268" s="3093">
        <v>8.0000000000000002E-3</v>
      </c>
      <c r="AH268" s="3093">
        <v>8.0000000000000002E-3</v>
      </c>
      <c r="AI268" s="2805" t="str">
        <f>IF($H268="Fixed", IF(OR(LEFT($D268,4)="swap",LEFT($D268,5)="other"),"N","Y"),"N")</f>
        <v>Y</v>
      </c>
      <c r="AJ268" s="2805" t="str">
        <f t="shared" ref="AJ268:AJ331" si="145">IF($H268="Floating", IF(OR(LEFT($D268,4)="swap",LEFT($D268,5)="other"),"N","Y"),"N")</f>
        <v>N</v>
      </c>
      <c r="AK268" s="2805" t="str">
        <f t="shared" ref="AK268:AK331" si="146">IF($H268="RPI", IF(OR(LEFT($D268,4)="swap",LEFT($D268,5)="other"),"N","Y"),"N")</f>
        <v>N</v>
      </c>
      <c r="AL268" s="2805" t="str">
        <f t="shared" ref="AL268:AL331" si="147">IF($H268="CPI/CPIH", IF(OR(LEFT($D268,4)="swap",LEFT($D268,5)="other"),"N","Y"),"N")</f>
        <v>N</v>
      </c>
      <c r="AM268" s="2805" t="str">
        <f t="shared" ref="AM268:AM331" si="148">IF($I268="Fixed", IF(OR(LEFT($D268,4)="swap",LEFT($D268,5)="other"),"N","Y"),"N")</f>
        <v>Y</v>
      </c>
      <c r="AN268" s="2805" t="str">
        <f t="shared" ref="AN268:AN331" si="149">IF($I268="Floating", IF(OR(LEFT($D268,4)="swap",LEFT($D268,5)="other"),"N","Y"),"N")</f>
        <v>N</v>
      </c>
      <c r="AO268" s="2805" t="str">
        <f t="shared" ref="AO268:AO331" si="150">IF($I268="RPI", IF(OR(LEFT($D268,4)="swap",LEFT($D268,5)="other"),"N","Y"),"N")</f>
        <v>N</v>
      </c>
      <c r="AP268" s="2805" t="str">
        <f t="shared" ref="AP268:AP331" si="151">IF($I268="CPI/CPIH", IF(OR(LEFT($D268,4)="swap",LEFT($D268,5)="other"),"N","Y"),"N")</f>
        <v>N</v>
      </c>
      <c r="AQ268" s="3249"/>
      <c r="AR268" s="3094"/>
      <c r="AS268" s="32"/>
      <c r="AT268" s="34" t="s">
        <v>3840</v>
      </c>
      <c r="AU268" s="171"/>
      <c r="AV268" s="3161"/>
      <c r="AW268" s="220" t="str">
        <f t="shared" si="140"/>
        <v>Please complete all cells in row</v>
      </c>
      <c r="AX268" s="3161"/>
      <c r="AY268" s="3125"/>
      <c r="AZ268" s="3125"/>
      <c r="BA268" s="3125"/>
      <c r="BB268" s="3125"/>
      <c r="BC268" s="3125"/>
      <c r="BD268" s="3125"/>
      <c r="BE268" s="3125"/>
      <c r="BF268" s="221">
        <f t="shared" si="126"/>
        <v>0</v>
      </c>
      <c r="BG268" s="221">
        <f t="shared" si="127"/>
        <v>1</v>
      </c>
      <c r="BH268" s="221">
        <f t="shared" si="128"/>
        <v>0</v>
      </c>
      <c r="BI268" s="221">
        <f t="shared" si="129"/>
        <v>0</v>
      </c>
      <c r="BJ268" s="221">
        <f t="shared" si="130"/>
        <v>0</v>
      </c>
      <c r="BK268" s="221">
        <f t="shared" si="131"/>
        <v>0</v>
      </c>
      <c r="BL268" s="221">
        <f t="shared" si="132"/>
        <v>0</v>
      </c>
      <c r="BM268" s="207"/>
      <c r="BN268" s="207"/>
      <c r="BO268" s="207"/>
      <c r="BP268" s="207"/>
      <c r="BQ268" s="207"/>
      <c r="BR268" s="207"/>
      <c r="BS268" s="221">
        <f t="shared" si="133"/>
        <v>0</v>
      </c>
      <c r="BT268" s="207"/>
      <c r="BU268" s="207"/>
      <c r="BV268" s="221">
        <f t="shared" si="134"/>
        <v>1</v>
      </c>
      <c r="BW268" s="221">
        <f t="shared" si="135"/>
        <v>1</v>
      </c>
      <c r="BX268" s="221">
        <f t="shared" si="136"/>
        <v>0</v>
      </c>
      <c r="BY268" s="221">
        <f t="shared" si="137"/>
        <v>0</v>
      </c>
      <c r="BZ268" s="221">
        <f xml:space="preserve"> IF( ISNUMBER(#REF! ), 0, 1 )</f>
        <v>1</v>
      </c>
      <c r="CA268" s="221">
        <f t="shared" si="138"/>
        <v>1</v>
      </c>
      <c r="CB268" s="3161"/>
      <c r="CC268" s="3125"/>
      <c r="CD268" s="3125"/>
      <c r="CE268" s="3169"/>
      <c r="CF268" s="3169"/>
      <c r="CG268" s="3169"/>
    </row>
    <row r="269" spans="1:85" s="2268" customFormat="1" ht="15.75" customHeight="1">
      <c r="A269" s="3169"/>
      <c r="B269" s="2799" t="s">
        <v>3841</v>
      </c>
      <c r="C269" s="2800" t="s">
        <v>3408</v>
      </c>
      <c r="D269" s="2822" t="s">
        <v>3831</v>
      </c>
      <c r="E269" s="2823" t="s">
        <v>3278</v>
      </c>
      <c r="F269" s="2800"/>
      <c r="G269" s="2800"/>
      <c r="H269" s="2823" t="s">
        <v>3283</v>
      </c>
      <c r="I269" s="2823" t="s">
        <v>3283</v>
      </c>
      <c r="J269" s="2823" t="s">
        <v>3255</v>
      </c>
      <c r="K269" s="2800"/>
      <c r="L269" s="2800" t="s">
        <v>3257</v>
      </c>
      <c r="M269" s="3243">
        <v>8.0000000000000002E-3</v>
      </c>
      <c r="N269" s="3244">
        <v>44774</v>
      </c>
      <c r="O269" s="2802"/>
      <c r="P269" s="3244">
        <v>45833</v>
      </c>
      <c r="Q269" s="3245">
        <v>0.11799999999999999</v>
      </c>
      <c r="R269" s="3093">
        <v>8.0000000000000002E-3</v>
      </c>
      <c r="S269" s="3093">
        <v>8.0000000000000002E-3</v>
      </c>
      <c r="T269" s="3093">
        <v>8.0000000000000002E-3</v>
      </c>
      <c r="U269" s="3217">
        <f t="shared" si="141"/>
        <v>9.4399999999999996E-4</v>
      </c>
      <c r="V269" s="2824">
        <f t="shared" si="142"/>
        <v>5.6776889534870811E-4</v>
      </c>
      <c r="W269" s="2824">
        <f t="shared" si="143"/>
        <v>6.4190423976606681E-3</v>
      </c>
      <c r="X269" s="2816"/>
      <c r="Y269" s="3251"/>
      <c r="Z269" s="3251"/>
      <c r="AA269" s="3248">
        <v>3.2585937500000002E-2</v>
      </c>
      <c r="AB269" s="3223">
        <f t="shared" si="144"/>
        <v>2.6068750000000001E-4</v>
      </c>
      <c r="AC269" s="3223">
        <f t="shared" si="124"/>
        <v>2.6068750000000001E-4</v>
      </c>
      <c r="AD269" s="2804"/>
      <c r="AE269" s="2804"/>
      <c r="AF269" s="3093">
        <v>0</v>
      </c>
      <c r="AG269" s="3093">
        <v>8.0000000000000002E-3</v>
      </c>
      <c r="AH269" s="3093">
        <v>8.0000000000000002E-3</v>
      </c>
      <c r="AI269" s="2805" t="str">
        <f t="shared" ref="AI269:AI332" si="152">IF($H269="Fixed", IF(OR(LEFT($D269,4)="swap",LEFT($D269,5)="other"),"N","Y"),"N")</f>
        <v>Y</v>
      </c>
      <c r="AJ269" s="2805" t="str">
        <f t="shared" si="145"/>
        <v>N</v>
      </c>
      <c r="AK269" s="2805" t="str">
        <f t="shared" si="146"/>
        <v>N</v>
      </c>
      <c r="AL269" s="2805" t="str">
        <f t="shared" si="147"/>
        <v>N</v>
      </c>
      <c r="AM269" s="2805" t="str">
        <f t="shared" si="148"/>
        <v>Y</v>
      </c>
      <c r="AN269" s="2805" t="str">
        <f t="shared" si="149"/>
        <v>N</v>
      </c>
      <c r="AO269" s="2805" t="str">
        <f t="shared" si="150"/>
        <v>N</v>
      </c>
      <c r="AP269" s="2805" t="str">
        <f t="shared" si="151"/>
        <v>N</v>
      </c>
      <c r="AQ269" s="3249"/>
      <c r="AR269" s="3094"/>
      <c r="AS269" s="32"/>
      <c r="AT269" s="34" t="s">
        <v>3842</v>
      </c>
      <c r="AU269" s="171"/>
      <c r="AV269" s="3161"/>
      <c r="AW269" s="220" t="str">
        <f t="shared" si="140"/>
        <v>Please complete all cells in row</v>
      </c>
      <c r="AX269" s="3161"/>
      <c r="AY269" s="3125"/>
      <c r="AZ269" s="3125"/>
      <c r="BA269" s="3125"/>
      <c r="BB269" s="3125"/>
      <c r="BC269" s="3125"/>
      <c r="BD269" s="3125"/>
      <c r="BE269" s="3125"/>
      <c r="BF269" s="221">
        <f t="shared" si="126"/>
        <v>0</v>
      </c>
      <c r="BG269" s="221">
        <f t="shared" si="127"/>
        <v>1</v>
      </c>
      <c r="BH269" s="221">
        <f t="shared" si="128"/>
        <v>0</v>
      </c>
      <c r="BI269" s="221">
        <f t="shared" si="129"/>
        <v>0</v>
      </c>
      <c r="BJ269" s="221">
        <f t="shared" si="130"/>
        <v>0</v>
      </c>
      <c r="BK269" s="221">
        <f t="shared" si="131"/>
        <v>0</v>
      </c>
      <c r="BL269" s="221">
        <f t="shared" si="132"/>
        <v>0</v>
      </c>
      <c r="BM269" s="207"/>
      <c r="BN269" s="207"/>
      <c r="BO269" s="207"/>
      <c r="BP269" s="207"/>
      <c r="BQ269" s="207"/>
      <c r="BR269" s="207"/>
      <c r="BS269" s="221">
        <f t="shared" si="133"/>
        <v>0</v>
      </c>
      <c r="BT269" s="207"/>
      <c r="BU269" s="207"/>
      <c r="BV269" s="221">
        <f t="shared" si="134"/>
        <v>1</v>
      </c>
      <c r="BW269" s="221">
        <f t="shared" si="135"/>
        <v>1</v>
      </c>
      <c r="BX269" s="221">
        <f t="shared" si="136"/>
        <v>0</v>
      </c>
      <c r="BY269" s="221">
        <f t="shared" si="137"/>
        <v>0</v>
      </c>
      <c r="BZ269" s="221">
        <f xml:space="preserve"> IF( ISNUMBER(#REF! ), 0, 1 )</f>
        <v>1</v>
      </c>
      <c r="CA269" s="221">
        <f t="shared" si="138"/>
        <v>1</v>
      </c>
      <c r="CB269" s="3161"/>
      <c r="CC269" s="3125"/>
      <c r="CD269" s="3125"/>
      <c r="CE269" s="3169"/>
      <c r="CF269" s="3169"/>
      <c r="CG269" s="3169"/>
    </row>
    <row r="270" spans="1:85" s="2268" customFormat="1" ht="15.75" customHeight="1">
      <c r="A270" s="3169"/>
      <c r="B270" s="2799" t="s">
        <v>3843</v>
      </c>
      <c r="C270" s="2800" t="s">
        <v>3408</v>
      </c>
      <c r="D270" s="2822" t="s">
        <v>3831</v>
      </c>
      <c r="E270" s="2823" t="s">
        <v>3278</v>
      </c>
      <c r="F270" s="2800"/>
      <c r="G270" s="2800"/>
      <c r="H270" s="2823" t="s">
        <v>3283</v>
      </c>
      <c r="I270" s="2823" t="s">
        <v>3283</v>
      </c>
      <c r="J270" s="2823" t="s">
        <v>3255</v>
      </c>
      <c r="K270" s="2800"/>
      <c r="L270" s="2800" t="s">
        <v>3257</v>
      </c>
      <c r="M270" s="3243">
        <v>8.0000000000000002E-3</v>
      </c>
      <c r="N270" s="3244">
        <v>44774</v>
      </c>
      <c r="O270" s="2802"/>
      <c r="P270" s="3244">
        <v>45854</v>
      </c>
      <c r="Q270" s="3245">
        <v>0.14699999999999999</v>
      </c>
      <c r="R270" s="3093">
        <v>8.0000000000000002E-3</v>
      </c>
      <c r="S270" s="3093">
        <v>8.0000000000000002E-3</v>
      </c>
      <c r="T270" s="3093">
        <v>8.0000000000000002E-3</v>
      </c>
      <c r="U270" s="3217">
        <f t="shared" si="141"/>
        <v>1.176E-3</v>
      </c>
      <c r="V270" s="2824">
        <f t="shared" si="142"/>
        <v>5.6776889534870811E-4</v>
      </c>
      <c r="W270" s="2824">
        <f t="shared" si="143"/>
        <v>6.4190423976606681E-3</v>
      </c>
      <c r="X270" s="2816"/>
      <c r="Y270" s="3251"/>
      <c r="Z270" s="3251"/>
      <c r="AA270" s="3248">
        <v>3.2585937500000002E-2</v>
      </c>
      <c r="AB270" s="3223">
        <f t="shared" si="144"/>
        <v>2.6068750000000001E-4</v>
      </c>
      <c r="AC270" s="3223">
        <f t="shared" ref="AC270:AC333" si="153">IF(I270="","",IF(OR(I270="Fixed",I270="Floating"),AB270,IF(I270="RPI",T270*V270,IF(I270="CPI/CPIH",T270*W270,"Check Instrument Type"))))</f>
        <v>2.6068750000000001E-4</v>
      </c>
      <c r="AD270" s="2804"/>
      <c r="AE270" s="2804"/>
      <c r="AF270" s="3093">
        <v>0</v>
      </c>
      <c r="AG270" s="3093">
        <v>8.0000000000000002E-3</v>
      </c>
      <c r="AH270" s="3093">
        <v>8.0000000000000002E-3</v>
      </c>
      <c r="AI270" s="2805" t="str">
        <f t="shared" si="152"/>
        <v>Y</v>
      </c>
      <c r="AJ270" s="2805" t="str">
        <f t="shared" si="145"/>
        <v>N</v>
      </c>
      <c r="AK270" s="2805" t="str">
        <f t="shared" si="146"/>
        <v>N</v>
      </c>
      <c r="AL270" s="2805" t="str">
        <f t="shared" si="147"/>
        <v>N</v>
      </c>
      <c r="AM270" s="2805" t="str">
        <f t="shared" si="148"/>
        <v>Y</v>
      </c>
      <c r="AN270" s="2805" t="str">
        <f t="shared" si="149"/>
        <v>N</v>
      </c>
      <c r="AO270" s="2805" t="str">
        <f t="shared" si="150"/>
        <v>N</v>
      </c>
      <c r="AP270" s="2805" t="str">
        <f t="shared" si="151"/>
        <v>N</v>
      </c>
      <c r="AQ270" s="3249"/>
      <c r="AR270" s="3094"/>
      <c r="AS270" s="32"/>
      <c r="AT270" s="34" t="s">
        <v>3844</v>
      </c>
      <c r="AU270" s="171"/>
      <c r="AV270" s="3161"/>
      <c r="AW270" s="220" t="str">
        <f t="shared" si="140"/>
        <v>Please complete all cells in row</v>
      </c>
      <c r="AX270" s="3161"/>
      <c r="AY270" s="3125"/>
      <c r="AZ270" s="3125"/>
      <c r="BA270" s="3125"/>
      <c r="BB270" s="3125"/>
      <c r="BC270" s="3125"/>
      <c r="BD270" s="3125"/>
      <c r="BE270" s="3125"/>
      <c r="BF270" s="221">
        <f t="shared" si="126"/>
        <v>0</v>
      </c>
      <c r="BG270" s="221">
        <f t="shared" si="127"/>
        <v>1</v>
      </c>
      <c r="BH270" s="221">
        <f t="shared" si="128"/>
        <v>0</v>
      </c>
      <c r="BI270" s="221">
        <f t="shared" si="129"/>
        <v>0</v>
      </c>
      <c r="BJ270" s="221">
        <f t="shared" si="130"/>
        <v>0</v>
      </c>
      <c r="BK270" s="221">
        <f t="shared" si="131"/>
        <v>0</v>
      </c>
      <c r="BL270" s="221">
        <f t="shared" si="132"/>
        <v>0</v>
      </c>
      <c r="BM270" s="207"/>
      <c r="BN270" s="207"/>
      <c r="BO270" s="207"/>
      <c r="BP270" s="207"/>
      <c r="BQ270" s="207"/>
      <c r="BR270" s="207"/>
      <c r="BS270" s="221">
        <f t="shared" si="133"/>
        <v>0</v>
      </c>
      <c r="BT270" s="207"/>
      <c r="BU270" s="207"/>
      <c r="BV270" s="221">
        <f t="shared" si="134"/>
        <v>1</v>
      </c>
      <c r="BW270" s="221">
        <f t="shared" si="135"/>
        <v>1</v>
      </c>
      <c r="BX270" s="221">
        <f t="shared" si="136"/>
        <v>0</v>
      </c>
      <c r="BY270" s="221">
        <f t="shared" si="137"/>
        <v>0</v>
      </c>
      <c r="BZ270" s="221">
        <f xml:space="preserve"> IF( ISNUMBER(#REF! ), 0, 1 )</f>
        <v>1</v>
      </c>
      <c r="CA270" s="221">
        <f t="shared" si="138"/>
        <v>1</v>
      </c>
      <c r="CB270" s="3161"/>
      <c r="CC270" s="3125"/>
      <c r="CD270" s="3125"/>
      <c r="CE270" s="3169"/>
      <c r="CF270" s="3169"/>
      <c r="CG270" s="3169"/>
    </row>
    <row r="271" spans="1:85" s="2268" customFormat="1" ht="15.75" customHeight="1">
      <c r="A271" s="3169"/>
      <c r="B271" s="2799" t="s">
        <v>3845</v>
      </c>
      <c r="C271" s="2800" t="s">
        <v>3408</v>
      </c>
      <c r="D271" s="2822" t="s">
        <v>3831</v>
      </c>
      <c r="E271" s="2823" t="s">
        <v>3278</v>
      </c>
      <c r="F271" s="2800"/>
      <c r="G271" s="2800"/>
      <c r="H271" s="2823" t="s">
        <v>3283</v>
      </c>
      <c r="I271" s="2823" t="s">
        <v>3283</v>
      </c>
      <c r="J271" s="2823" t="s">
        <v>3255</v>
      </c>
      <c r="K271" s="2800"/>
      <c r="L271" s="2800" t="s">
        <v>3257</v>
      </c>
      <c r="M271" s="3243">
        <v>8.0000000000000002E-3</v>
      </c>
      <c r="N271" s="3244">
        <v>44774</v>
      </c>
      <c r="O271" s="2802"/>
      <c r="P271" s="3244">
        <v>45861</v>
      </c>
      <c r="Q271" s="3245">
        <v>0.156</v>
      </c>
      <c r="R271" s="3093">
        <v>8.0000000000000002E-3</v>
      </c>
      <c r="S271" s="3093">
        <v>8.0000000000000002E-3</v>
      </c>
      <c r="T271" s="3093">
        <v>8.0000000000000002E-3</v>
      </c>
      <c r="U271" s="3217">
        <f t="shared" si="141"/>
        <v>1.248E-3</v>
      </c>
      <c r="V271" s="2824">
        <f t="shared" si="142"/>
        <v>5.6776889534870811E-4</v>
      </c>
      <c r="W271" s="2824">
        <f t="shared" si="143"/>
        <v>6.4190423976606681E-3</v>
      </c>
      <c r="X271" s="2816"/>
      <c r="Y271" s="3251"/>
      <c r="Z271" s="3251"/>
      <c r="AA271" s="3248">
        <v>3.2585937500000002E-2</v>
      </c>
      <c r="AB271" s="3223">
        <f t="shared" si="144"/>
        <v>2.6068750000000001E-4</v>
      </c>
      <c r="AC271" s="3223">
        <f t="shared" si="153"/>
        <v>2.6068750000000001E-4</v>
      </c>
      <c r="AD271" s="2804"/>
      <c r="AE271" s="2804"/>
      <c r="AF271" s="3093">
        <v>0</v>
      </c>
      <c r="AG271" s="3093">
        <v>8.0000000000000002E-3</v>
      </c>
      <c r="AH271" s="3093">
        <v>8.0000000000000002E-3</v>
      </c>
      <c r="AI271" s="2805" t="str">
        <f t="shared" si="152"/>
        <v>Y</v>
      </c>
      <c r="AJ271" s="2805" t="str">
        <f t="shared" si="145"/>
        <v>N</v>
      </c>
      <c r="AK271" s="2805" t="str">
        <f t="shared" si="146"/>
        <v>N</v>
      </c>
      <c r="AL271" s="2805" t="str">
        <f t="shared" si="147"/>
        <v>N</v>
      </c>
      <c r="AM271" s="2805" t="str">
        <f t="shared" si="148"/>
        <v>Y</v>
      </c>
      <c r="AN271" s="2805" t="str">
        <f t="shared" si="149"/>
        <v>N</v>
      </c>
      <c r="AO271" s="2805" t="str">
        <f t="shared" si="150"/>
        <v>N</v>
      </c>
      <c r="AP271" s="2805" t="str">
        <f t="shared" si="151"/>
        <v>N</v>
      </c>
      <c r="AQ271" s="3249"/>
      <c r="AR271" s="3094"/>
      <c r="AS271" s="32"/>
      <c r="AT271" s="34" t="s">
        <v>3846</v>
      </c>
      <c r="AU271" s="171"/>
      <c r="AV271" s="3161"/>
      <c r="AW271" s="220" t="str">
        <f t="shared" si="140"/>
        <v>Please complete all cells in row</v>
      </c>
      <c r="AX271" s="3161"/>
      <c r="AY271" s="3125"/>
      <c r="AZ271" s="3125"/>
      <c r="BA271" s="3125"/>
      <c r="BB271" s="3125"/>
      <c r="BC271" s="3125"/>
      <c r="BD271" s="3125"/>
      <c r="BE271" s="3125"/>
      <c r="BF271" s="221">
        <f t="shared" si="126"/>
        <v>0</v>
      </c>
      <c r="BG271" s="221">
        <f t="shared" si="127"/>
        <v>1</v>
      </c>
      <c r="BH271" s="221">
        <f t="shared" si="128"/>
        <v>0</v>
      </c>
      <c r="BI271" s="221">
        <f t="shared" si="129"/>
        <v>0</v>
      </c>
      <c r="BJ271" s="221">
        <f t="shared" si="130"/>
        <v>0</v>
      </c>
      <c r="BK271" s="221">
        <f t="shared" si="131"/>
        <v>0</v>
      </c>
      <c r="BL271" s="221">
        <f t="shared" si="132"/>
        <v>0</v>
      </c>
      <c r="BM271" s="207"/>
      <c r="BN271" s="207"/>
      <c r="BO271" s="207"/>
      <c r="BP271" s="207"/>
      <c r="BQ271" s="207"/>
      <c r="BR271" s="207"/>
      <c r="BS271" s="221">
        <f t="shared" si="133"/>
        <v>0</v>
      </c>
      <c r="BT271" s="207"/>
      <c r="BU271" s="207"/>
      <c r="BV271" s="221">
        <f t="shared" si="134"/>
        <v>1</v>
      </c>
      <c r="BW271" s="221">
        <f t="shared" si="135"/>
        <v>1</v>
      </c>
      <c r="BX271" s="221">
        <f t="shared" si="136"/>
        <v>0</v>
      </c>
      <c r="BY271" s="221">
        <f t="shared" si="137"/>
        <v>0</v>
      </c>
      <c r="BZ271" s="221">
        <f xml:space="preserve"> IF( ISNUMBER(#REF! ), 0, 1 )</f>
        <v>1</v>
      </c>
      <c r="CA271" s="221">
        <f t="shared" si="138"/>
        <v>1</v>
      </c>
      <c r="CB271" s="3161"/>
      <c r="CC271" s="3125"/>
      <c r="CD271" s="3125"/>
      <c r="CE271" s="3169"/>
      <c r="CF271" s="3169"/>
      <c r="CG271" s="3169"/>
    </row>
    <row r="272" spans="1:85" s="2268" customFormat="1" ht="15.75" customHeight="1">
      <c r="A272" s="3169"/>
      <c r="B272" s="2799" t="s">
        <v>3847</v>
      </c>
      <c r="C272" s="2800" t="s">
        <v>3408</v>
      </c>
      <c r="D272" s="2822" t="s">
        <v>3831</v>
      </c>
      <c r="E272" s="2823" t="s">
        <v>3278</v>
      </c>
      <c r="F272" s="2800"/>
      <c r="G272" s="2800"/>
      <c r="H272" s="2823" t="s">
        <v>3283</v>
      </c>
      <c r="I272" s="2823" t="s">
        <v>3283</v>
      </c>
      <c r="J272" s="2823" t="s">
        <v>3255</v>
      </c>
      <c r="K272" s="2800"/>
      <c r="L272" s="2800" t="s">
        <v>3257</v>
      </c>
      <c r="M272" s="3243">
        <v>2.3E-2</v>
      </c>
      <c r="N272" s="3244">
        <v>44643</v>
      </c>
      <c r="O272" s="2802"/>
      <c r="P272" s="3244">
        <v>45977</v>
      </c>
      <c r="Q272" s="3245">
        <v>0.315</v>
      </c>
      <c r="R272" s="3093">
        <v>2.3E-2</v>
      </c>
      <c r="S272" s="3093">
        <v>2.3E-2</v>
      </c>
      <c r="T272" s="3093">
        <v>2.3E-2</v>
      </c>
      <c r="U272" s="3217">
        <f t="shared" si="141"/>
        <v>7.2449999999999997E-3</v>
      </c>
      <c r="V272" s="2824">
        <f t="shared" si="142"/>
        <v>1.6172480620154861E-2</v>
      </c>
      <c r="W272" s="2824">
        <f t="shared" si="143"/>
        <v>2.2115009746588532E-2</v>
      </c>
      <c r="X272" s="2816"/>
      <c r="Y272" s="3251"/>
      <c r="Z272" s="3251"/>
      <c r="AA272" s="3248">
        <v>4.8689999999999997E-2</v>
      </c>
      <c r="AB272" s="3223">
        <f t="shared" si="144"/>
        <v>1.11987E-3</v>
      </c>
      <c r="AC272" s="3223">
        <f t="shared" si="153"/>
        <v>1.11987E-3</v>
      </c>
      <c r="AD272" s="2804"/>
      <c r="AE272" s="2804"/>
      <c r="AF272" s="3093">
        <v>0</v>
      </c>
      <c r="AG272" s="3093">
        <v>2.3E-2</v>
      </c>
      <c r="AH272" s="3093">
        <v>2.3E-2</v>
      </c>
      <c r="AI272" s="2805" t="str">
        <f t="shared" si="152"/>
        <v>Y</v>
      </c>
      <c r="AJ272" s="2805" t="str">
        <f t="shared" si="145"/>
        <v>N</v>
      </c>
      <c r="AK272" s="2805" t="str">
        <f t="shared" si="146"/>
        <v>N</v>
      </c>
      <c r="AL272" s="2805" t="str">
        <f t="shared" si="147"/>
        <v>N</v>
      </c>
      <c r="AM272" s="2805" t="str">
        <f t="shared" si="148"/>
        <v>Y</v>
      </c>
      <c r="AN272" s="2805" t="str">
        <f t="shared" si="149"/>
        <v>N</v>
      </c>
      <c r="AO272" s="2805" t="str">
        <f t="shared" si="150"/>
        <v>N</v>
      </c>
      <c r="AP272" s="2805" t="str">
        <f t="shared" si="151"/>
        <v>N</v>
      </c>
      <c r="AQ272" s="3249"/>
      <c r="AR272" s="3094"/>
      <c r="AS272" s="32"/>
      <c r="AT272" s="34" t="s">
        <v>3848</v>
      </c>
      <c r="AU272" s="171"/>
      <c r="AV272" s="3161"/>
      <c r="AW272" s="220" t="str">
        <f t="shared" si="140"/>
        <v>Please complete all cells in row</v>
      </c>
      <c r="AX272" s="3161"/>
      <c r="AY272" s="3125"/>
      <c r="AZ272" s="3125"/>
      <c r="BA272" s="3125"/>
      <c r="BB272" s="3125"/>
      <c r="BC272" s="3125"/>
      <c r="BD272" s="3125"/>
      <c r="BE272" s="3125"/>
      <c r="BF272" s="221">
        <f t="shared" si="126"/>
        <v>0</v>
      </c>
      <c r="BG272" s="221">
        <f t="shared" si="127"/>
        <v>1</v>
      </c>
      <c r="BH272" s="221">
        <f t="shared" si="128"/>
        <v>0</v>
      </c>
      <c r="BI272" s="221">
        <f t="shared" si="129"/>
        <v>0</v>
      </c>
      <c r="BJ272" s="221">
        <f t="shared" si="130"/>
        <v>0</v>
      </c>
      <c r="BK272" s="221">
        <f t="shared" si="131"/>
        <v>0</v>
      </c>
      <c r="BL272" s="221">
        <f t="shared" si="132"/>
        <v>0</v>
      </c>
      <c r="BM272" s="207"/>
      <c r="BN272" s="207"/>
      <c r="BO272" s="207"/>
      <c r="BP272" s="207"/>
      <c r="BQ272" s="207"/>
      <c r="BR272" s="207"/>
      <c r="BS272" s="221">
        <f t="shared" si="133"/>
        <v>0</v>
      </c>
      <c r="BT272" s="207"/>
      <c r="BU272" s="207"/>
      <c r="BV272" s="221">
        <f t="shared" si="134"/>
        <v>1</v>
      </c>
      <c r="BW272" s="221">
        <f t="shared" si="135"/>
        <v>1</v>
      </c>
      <c r="BX272" s="221">
        <f t="shared" si="136"/>
        <v>0</v>
      </c>
      <c r="BY272" s="221">
        <f t="shared" si="137"/>
        <v>0</v>
      </c>
      <c r="BZ272" s="221">
        <f xml:space="preserve"> IF( ISNUMBER(#REF! ), 0, 1 )</f>
        <v>1</v>
      </c>
      <c r="CA272" s="221">
        <f t="shared" si="138"/>
        <v>1</v>
      </c>
      <c r="CB272" s="3161"/>
      <c r="CC272" s="3125"/>
      <c r="CD272" s="3125"/>
      <c r="CE272" s="3169"/>
      <c r="CF272" s="3169"/>
      <c r="CG272" s="3169"/>
    </row>
    <row r="273" spans="1:85" s="2268" customFormat="1" ht="15.75" customHeight="1">
      <c r="A273" s="3169"/>
      <c r="B273" s="2799" t="s">
        <v>16457</v>
      </c>
      <c r="C273" s="2800" t="s">
        <v>3408</v>
      </c>
      <c r="D273" s="2822" t="s">
        <v>3831</v>
      </c>
      <c r="E273" s="2823" t="s">
        <v>3278</v>
      </c>
      <c r="F273" s="2800"/>
      <c r="G273" s="2800"/>
      <c r="H273" s="2823" t="s">
        <v>3283</v>
      </c>
      <c r="I273" s="2823" t="s">
        <v>3283</v>
      </c>
      <c r="J273" s="2823" t="s">
        <v>3255</v>
      </c>
      <c r="K273" s="2800"/>
      <c r="L273" s="2800" t="s">
        <v>3257</v>
      </c>
      <c r="M273" s="3243">
        <v>5.0000000000000001E-3</v>
      </c>
      <c r="N273" s="3244">
        <v>44743</v>
      </c>
      <c r="O273" s="2802"/>
      <c r="P273" s="3244">
        <v>46022</v>
      </c>
      <c r="Q273" s="3245">
        <v>0.377</v>
      </c>
      <c r="R273" s="3093">
        <v>5.0000000000000001E-3</v>
      </c>
      <c r="S273" s="3093">
        <v>5.0000000000000001E-3</v>
      </c>
      <c r="T273" s="3093">
        <v>5.0000000000000001E-3</v>
      </c>
      <c r="U273" s="3217">
        <f t="shared" si="141"/>
        <v>1.885E-3</v>
      </c>
      <c r="V273" s="2824">
        <f t="shared" si="142"/>
        <v>-3.9656756972749063E-3</v>
      </c>
      <c r="W273" s="2824">
        <f t="shared" si="143"/>
        <v>1.8590864331504697E-3</v>
      </c>
      <c r="X273" s="2816"/>
      <c r="Y273" s="3251"/>
      <c r="Z273" s="3251"/>
      <c r="AA273" s="3248">
        <v>2.790742268041237E-2</v>
      </c>
      <c r="AB273" s="3223">
        <f t="shared" si="144"/>
        <v>1.3953711340206185E-4</v>
      </c>
      <c r="AC273" s="3223">
        <f t="shared" si="153"/>
        <v>1.3953711340206185E-4</v>
      </c>
      <c r="AD273" s="2804"/>
      <c r="AE273" s="2804"/>
      <c r="AF273" s="3093">
        <v>0</v>
      </c>
      <c r="AG273" s="3093">
        <v>5.0000000000000001E-3</v>
      </c>
      <c r="AH273" s="3093">
        <v>5.0000000000000001E-3</v>
      </c>
      <c r="AI273" s="2805" t="str">
        <f t="shared" si="152"/>
        <v>Y</v>
      </c>
      <c r="AJ273" s="2805" t="str">
        <f t="shared" si="145"/>
        <v>N</v>
      </c>
      <c r="AK273" s="2805" t="str">
        <f t="shared" si="146"/>
        <v>N</v>
      </c>
      <c r="AL273" s="2805" t="str">
        <f t="shared" si="147"/>
        <v>N</v>
      </c>
      <c r="AM273" s="2805" t="str">
        <f t="shared" si="148"/>
        <v>Y</v>
      </c>
      <c r="AN273" s="2805" t="str">
        <f t="shared" si="149"/>
        <v>N</v>
      </c>
      <c r="AO273" s="2805" t="str">
        <f t="shared" si="150"/>
        <v>N</v>
      </c>
      <c r="AP273" s="2805" t="str">
        <f t="shared" si="151"/>
        <v>N</v>
      </c>
      <c r="AQ273" s="3249"/>
      <c r="AR273" s="3094"/>
      <c r="AS273" s="32"/>
      <c r="AT273" s="34" t="s">
        <v>3849</v>
      </c>
      <c r="AU273" s="171"/>
      <c r="AV273" s="3161"/>
      <c r="AW273" s="220" t="str">
        <f t="shared" si="140"/>
        <v>Please complete all cells in row</v>
      </c>
      <c r="AX273" s="3161"/>
      <c r="AY273" s="3125"/>
      <c r="AZ273" s="3125"/>
      <c r="BA273" s="3125"/>
      <c r="BB273" s="3125"/>
      <c r="BC273" s="3125"/>
      <c r="BD273" s="3125"/>
      <c r="BE273" s="3125"/>
      <c r="BF273" s="221">
        <f t="shared" si="126"/>
        <v>0</v>
      </c>
      <c r="BG273" s="221">
        <f t="shared" si="127"/>
        <v>1</v>
      </c>
      <c r="BH273" s="221">
        <f t="shared" si="128"/>
        <v>0</v>
      </c>
      <c r="BI273" s="221">
        <f t="shared" si="129"/>
        <v>0</v>
      </c>
      <c r="BJ273" s="221">
        <f t="shared" si="130"/>
        <v>0</v>
      </c>
      <c r="BK273" s="221">
        <f t="shared" si="131"/>
        <v>0</v>
      </c>
      <c r="BL273" s="221">
        <f t="shared" si="132"/>
        <v>0</v>
      </c>
      <c r="BM273" s="207"/>
      <c r="BN273" s="207"/>
      <c r="BO273" s="207"/>
      <c r="BP273" s="207"/>
      <c r="BQ273" s="207"/>
      <c r="BR273" s="207"/>
      <c r="BS273" s="221">
        <f t="shared" si="133"/>
        <v>0</v>
      </c>
      <c r="BT273" s="207"/>
      <c r="BU273" s="207"/>
      <c r="BV273" s="221">
        <f t="shared" si="134"/>
        <v>1</v>
      </c>
      <c r="BW273" s="221">
        <f t="shared" si="135"/>
        <v>1</v>
      </c>
      <c r="BX273" s="221">
        <f t="shared" si="136"/>
        <v>0</v>
      </c>
      <c r="BY273" s="221">
        <f t="shared" si="137"/>
        <v>0</v>
      </c>
      <c r="BZ273" s="221">
        <f xml:space="preserve"> IF( ISNUMBER(#REF! ), 0, 1 )</f>
        <v>1</v>
      </c>
      <c r="CA273" s="221">
        <f t="shared" si="138"/>
        <v>1</v>
      </c>
      <c r="CB273" s="3161"/>
      <c r="CC273" s="3125"/>
      <c r="CD273" s="3125"/>
      <c r="CE273" s="3169"/>
      <c r="CF273" s="3169"/>
      <c r="CG273" s="3169"/>
    </row>
    <row r="274" spans="1:85" s="2268" customFormat="1" ht="15.75" customHeight="1">
      <c r="A274" s="3169"/>
      <c r="B274" s="2799" t="s">
        <v>16458</v>
      </c>
      <c r="C274" s="2800" t="s">
        <v>3408</v>
      </c>
      <c r="D274" s="2822" t="s">
        <v>3831</v>
      </c>
      <c r="E274" s="2823" t="s">
        <v>3278</v>
      </c>
      <c r="F274" s="2800"/>
      <c r="G274" s="2800"/>
      <c r="H274" s="2823" t="s">
        <v>3283</v>
      </c>
      <c r="I274" s="2823" t="s">
        <v>3283</v>
      </c>
      <c r="J274" s="2823" t="s">
        <v>3255</v>
      </c>
      <c r="K274" s="2800"/>
      <c r="L274" s="2800" t="s">
        <v>3257</v>
      </c>
      <c r="M274" s="3243">
        <v>0.13200000000000001</v>
      </c>
      <c r="N274" s="3244">
        <v>45413</v>
      </c>
      <c r="O274" s="2802"/>
      <c r="P274" s="3244">
        <v>46142</v>
      </c>
      <c r="Q274" s="3245">
        <v>0.54100000000000004</v>
      </c>
      <c r="R274" s="3093">
        <v>0.13200000000000001</v>
      </c>
      <c r="S274" s="3093">
        <v>0.13200000000000001</v>
      </c>
      <c r="T274" s="3093">
        <v>0.13200000000000001</v>
      </c>
      <c r="U274" s="3217">
        <f t="shared" si="141"/>
        <v>7.1412000000000003E-2</v>
      </c>
      <c r="V274" s="2824">
        <f t="shared" si="142"/>
        <v>9.3023255813953654E-2</v>
      </c>
      <c r="W274" s="2824">
        <f t="shared" si="143"/>
        <v>9.9415204678362734E-2</v>
      </c>
      <c r="X274" s="2816"/>
      <c r="Y274" s="3251"/>
      <c r="Z274" s="3251"/>
      <c r="AA274" s="3248">
        <v>0.128</v>
      </c>
      <c r="AB274" s="3223">
        <f t="shared" si="144"/>
        <v>1.6896000000000001E-2</v>
      </c>
      <c r="AC274" s="3223">
        <f t="shared" si="153"/>
        <v>1.6896000000000001E-2</v>
      </c>
      <c r="AD274" s="2804"/>
      <c r="AE274" s="2804"/>
      <c r="AF274" s="3093">
        <v>0</v>
      </c>
      <c r="AG274" s="3093">
        <v>0.13200000000000001</v>
      </c>
      <c r="AH274" s="3093">
        <v>0.13200000000000001</v>
      </c>
      <c r="AI274" s="2805" t="str">
        <f t="shared" si="152"/>
        <v>Y</v>
      </c>
      <c r="AJ274" s="2805" t="str">
        <f t="shared" si="145"/>
        <v>N</v>
      </c>
      <c r="AK274" s="2805" t="str">
        <f t="shared" si="146"/>
        <v>N</v>
      </c>
      <c r="AL274" s="2805" t="str">
        <f t="shared" si="147"/>
        <v>N</v>
      </c>
      <c r="AM274" s="2805" t="str">
        <f t="shared" si="148"/>
        <v>Y</v>
      </c>
      <c r="AN274" s="2805" t="str">
        <f t="shared" si="149"/>
        <v>N</v>
      </c>
      <c r="AO274" s="2805" t="str">
        <f t="shared" si="150"/>
        <v>N</v>
      </c>
      <c r="AP274" s="2805" t="str">
        <f t="shared" si="151"/>
        <v>N</v>
      </c>
      <c r="AQ274" s="3249"/>
      <c r="AR274" s="3094"/>
      <c r="AS274" s="32"/>
      <c r="AT274" s="34" t="s">
        <v>3850</v>
      </c>
      <c r="AU274" s="171"/>
      <c r="AV274" s="3161"/>
      <c r="AW274" s="220" t="str">
        <f t="shared" si="140"/>
        <v>Please complete all cells in row</v>
      </c>
      <c r="AX274" s="3161"/>
      <c r="AY274" s="3125"/>
      <c r="AZ274" s="3125"/>
      <c r="BA274" s="3125"/>
      <c r="BB274" s="3125"/>
      <c r="BC274" s="3125"/>
      <c r="BD274" s="3125"/>
      <c r="BE274" s="3125"/>
      <c r="BF274" s="221">
        <f t="shared" si="126"/>
        <v>0</v>
      </c>
      <c r="BG274" s="221">
        <f t="shared" si="127"/>
        <v>1</v>
      </c>
      <c r="BH274" s="221">
        <f t="shared" si="128"/>
        <v>0</v>
      </c>
      <c r="BI274" s="221">
        <f t="shared" si="129"/>
        <v>0</v>
      </c>
      <c r="BJ274" s="221">
        <f t="shared" si="130"/>
        <v>0</v>
      </c>
      <c r="BK274" s="221">
        <f t="shared" si="131"/>
        <v>0</v>
      </c>
      <c r="BL274" s="221">
        <f t="shared" si="132"/>
        <v>0</v>
      </c>
      <c r="BM274" s="207"/>
      <c r="BN274" s="207"/>
      <c r="BO274" s="207"/>
      <c r="BP274" s="207"/>
      <c r="BQ274" s="207"/>
      <c r="BR274" s="207"/>
      <c r="BS274" s="221">
        <f t="shared" si="133"/>
        <v>0</v>
      </c>
      <c r="BT274" s="207"/>
      <c r="BU274" s="207"/>
      <c r="BV274" s="221">
        <f t="shared" si="134"/>
        <v>1</v>
      </c>
      <c r="BW274" s="221">
        <f t="shared" si="135"/>
        <v>1</v>
      </c>
      <c r="BX274" s="221">
        <f t="shared" si="136"/>
        <v>0</v>
      </c>
      <c r="BY274" s="221">
        <f t="shared" si="137"/>
        <v>0</v>
      </c>
      <c r="BZ274" s="221">
        <f xml:space="preserve"> IF( ISNUMBER(#REF! ), 0, 1 )</f>
        <v>1</v>
      </c>
      <c r="CA274" s="221">
        <f t="shared" si="138"/>
        <v>1</v>
      </c>
      <c r="CB274" s="3161"/>
      <c r="CC274" s="3125"/>
      <c r="CD274" s="3125"/>
      <c r="CE274" s="3169"/>
      <c r="CF274" s="3169"/>
      <c r="CG274" s="3169"/>
    </row>
    <row r="275" spans="1:85" s="2268" customFormat="1" ht="15.75" customHeight="1">
      <c r="A275" s="3169"/>
      <c r="B275" s="2799" t="s">
        <v>3851</v>
      </c>
      <c r="C275" s="2800" t="s">
        <v>3408</v>
      </c>
      <c r="D275" s="2822" t="s">
        <v>3831</v>
      </c>
      <c r="E275" s="2823" t="s">
        <v>3278</v>
      </c>
      <c r="F275" s="2800"/>
      <c r="G275" s="2800"/>
      <c r="H275" s="2823" t="s">
        <v>3370</v>
      </c>
      <c r="I275" s="2823" t="s">
        <v>3370</v>
      </c>
      <c r="J275" s="2823" t="s">
        <v>3255</v>
      </c>
      <c r="K275" s="2800"/>
      <c r="L275" s="2800" t="s">
        <v>3257</v>
      </c>
      <c r="M275" s="3243">
        <v>0.2</v>
      </c>
      <c r="N275" s="3244">
        <v>42325</v>
      </c>
      <c r="O275" s="2802"/>
      <c r="P275" s="3244">
        <v>45977</v>
      </c>
      <c r="Q275" s="3245">
        <v>0.315</v>
      </c>
      <c r="R275" s="3093">
        <v>0.2</v>
      </c>
      <c r="S275" s="3093">
        <v>0.2</v>
      </c>
      <c r="T275" s="3093">
        <v>0.2</v>
      </c>
      <c r="U275" s="3217">
        <f t="shared" si="141"/>
        <v>6.3E-2</v>
      </c>
      <c r="V275" s="2824">
        <f t="shared" si="142"/>
        <v>-9.8643410852713442E-3</v>
      </c>
      <c r="W275" s="2824">
        <f t="shared" si="143"/>
        <v>-4.0740740740741188E-3</v>
      </c>
      <c r="X275" s="3246" t="s">
        <v>3852</v>
      </c>
      <c r="Y275" s="3250">
        <v>4.4999999999999998E-2</v>
      </c>
      <c r="Z275" s="3250">
        <v>-2.3179999999999999E-2</v>
      </c>
      <c r="AA275" s="3248">
        <v>2.1819999999999999E-2</v>
      </c>
      <c r="AB275" s="3223">
        <f t="shared" si="144"/>
        <v>4.3639999999999998E-3</v>
      </c>
      <c r="AC275" s="3223">
        <f t="shared" si="153"/>
        <v>4.3639999999999998E-3</v>
      </c>
      <c r="AD275" s="2804"/>
      <c r="AE275" s="2804"/>
      <c r="AF275" s="3093">
        <v>0</v>
      </c>
      <c r="AG275" s="3093">
        <v>0.2</v>
      </c>
      <c r="AH275" s="3093">
        <v>0.2</v>
      </c>
      <c r="AI275" s="2805" t="str">
        <f t="shared" si="152"/>
        <v>N</v>
      </c>
      <c r="AJ275" s="2805" t="str">
        <f t="shared" si="145"/>
        <v>Y</v>
      </c>
      <c r="AK275" s="2805" t="str">
        <f t="shared" si="146"/>
        <v>N</v>
      </c>
      <c r="AL275" s="2805" t="str">
        <f t="shared" si="147"/>
        <v>N</v>
      </c>
      <c r="AM275" s="2805" t="str">
        <f t="shared" si="148"/>
        <v>N</v>
      </c>
      <c r="AN275" s="2805" t="str">
        <f t="shared" si="149"/>
        <v>Y</v>
      </c>
      <c r="AO275" s="2805" t="str">
        <f t="shared" si="150"/>
        <v>N</v>
      </c>
      <c r="AP275" s="2805" t="str">
        <f t="shared" si="151"/>
        <v>N</v>
      </c>
      <c r="AQ275" s="3249"/>
      <c r="AR275" s="3094"/>
      <c r="AS275" s="32"/>
      <c r="AT275" s="34" t="s">
        <v>3853</v>
      </c>
      <c r="AU275" s="171"/>
      <c r="AV275" s="3161"/>
      <c r="AW275" s="220" t="str">
        <f t="shared" si="140"/>
        <v>Please complete all cells in row</v>
      </c>
      <c r="AX275" s="3161"/>
      <c r="AY275" s="3125"/>
      <c r="AZ275" s="3125"/>
      <c r="BA275" s="3125"/>
      <c r="BB275" s="3125"/>
      <c r="BC275" s="3125"/>
      <c r="BD275" s="3125"/>
      <c r="BE275" s="3125"/>
      <c r="BF275" s="221">
        <f t="shared" si="126"/>
        <v>0</v>
      </c>
      <c r="BG275" s="221">
        <f t="shared" si="127"/>
        <v>1</v>
      </c>
      <c r="BH275" s="221">
        <f t="shared" si="128"/>
        <v>0</v>
      </c>
      <c r="BI275" s="221">
        <f t="shared" si="129"/>
        <v>0</v>
      </c>
      <c r="BJ275" s="221">
        <f t="shared" si="130"/>
        <v>0</v>
      </c>
      <c r="BK275" s="221">
        <f t="shared" si="131"/>
        <v>0</v>
      </c>
      <c r="BL275" s="221">
        <f t="shared" si="132"/>
        <v>0</v>
      </c>
      <c r="BM275" s="207"/>
      <c r="BN275" s="207"/>
      <c r="BO275" s="207"/>
      <c r="BP275" s="207"/>
      <c r="BQ275" s="207"/>
      <c r="BR275" s="207"/>
      <c r="BS275" s="221">
        <f t="shared" si="133"/>
        <v>0</v>
      </c>
      <c r="BT275" s="207"/>
      <c r="BU275" s="207"/>
      <c r="BV275" s="221">
        <f t="shared" si="134"/>
        <v>1</v>
      </c>
      <c r="BW275" s="221">
        <f t="shared" si="135"/>
        <v>1</v>
      </c>
      <c r="BX275" s="221">
        <f t="shared" si="136"/>
        <v>0</v>
      </c>
      <c r="BY275" s="221">
        <f t="shared" si="137"/>
        <v>0</v>
      </c>
      <c r="BZ275" s="221">
        <f xml:space="preserve"> IF( ISNUMBER(#REF! ), 0, 1 )</f>
        <v>1</v>
      </c>
      <c r="CA275" s="221">
        <f t="shared" si="138"/>
        <v>1</v>
      </c>
      <c r="CB275" s="3161"/>
      <c r="CC275" s="3125"/>
      <c r="CD275" s="3125"/>
      <c r="CE275" s="3169"/>
      <c r="CF275" s="3169"/>
      <c r="CG275" s="3169"/>
    </row>
    <row r="276" spans="1:85" s="2268" customFormat="1" ht="15.75" customHeight="1">
      <c r="A276" s="3169"/>
      <c r="B276" s="2799" t="s">
        <v>3854</v>
      </c>
      <c r="C276" s="2800" t="s">
        <v>3408</v>
      </c>
      <c r="D276" s="2822" t="s">
        <v>3831</v>
      </c>
      <c r="E276" s="2823" t="s">
        <v>3278</v>
      </c>
      <c r="F276" s="2800"/>
      <c r="G276" s="2800"/>
      <c r="H276" s="2823" t="s">
        <v>3370</v>
      </c>
      <c r="I276" s="2823" t="s">
        <v>3370</v>
      </c>
      <c r="J276" s="2823" t="s">
        <v>3255</v>
      </c>
      <c r="K276" s="2800"/>
      <c r="L276" s="2800" t="s">
        <v>3257</v>
      </c>
      <c r="M276" s="3243">
        <v>1</v>
      </c>
      <c r="N276" s="3244">
        <v>43435</v>
      </c>
      <c r="O276" s="2802"/>
      <c r="P276" s="3244">
        <v>47208</v>
      </c>
      <c r="Q276" s="3245">
        <v>2.0009999999999999</v>
      </c>
      <c r="R276" s="3093">
        <v>1</v>
      </c>
      <c r="S276" s="3093">
        <v>1</v>
      </c>
      <c r="T276" s="3093">
        <v>1</v>
      </c>
      <c r="U276" s="3217">
        <f t="shared" si="141"/>
        <v>2.0009999999999999</v>
      </c>
      <c r="V276" s="2824">
        <f t="shared" si="142"/>
        <v>4.0183139534883727E-2</v>
      </c>
      <c r="W276" s="2824">
        <f t="shared" si="143"/>
        <v>4.6266081871344955E-2</v>
      </c>
      <c r="X276" s="3246" t="s">
        <v>3852</v>
      </c>
      <c r="Y276" s="3250">
        <v>4.4999999999999998E-2</v>
      </c>
      <c r="Z276" s="3250">
        <v>2.8469000000000001E-2</v>
      </c>
      <c r="AA276" s="3248">
        <v>7.3469000000000007E-2</v>
      </c>
      <c r="AB276" s="3223">
        <f t="shared" si="144"/>
        <v>7.3469000000000007E-2</v>
      </c>
      <c r="AC276" s="3223">
        <f t="shared" si="153"/>
        <v>7.3469000000000007E-2</v>
      </c>
      <c r="AD276" s="2804"/>
      <c r="AE276" s="2804"/>
      <c r="AF276" s="3093">
        <v>0</v>
      </c>
      <c r="AG276" s="3093">
        <v>1</v>
      </c>
      <c r="AH276" s="3093">
        <v>1</v>
      </c>
      <c r="AI276" s="2805" t="str">
        <f t="shared" si="152"/>
        <v>N</v>
      </c>
      <c r="AJ276" s="2805" t="str">
        <f t="shared" si="145"/>
        <v>Y</v>
      </c>
      <c r="AK276" s="2805" t="str">
        <f t="shared" si="146"/>
        <v>N</v>
      </c>
      <c r="AL276" s="2805" t="str">
        <f t="shared" si="147"/>
        <v>N</v>
      </c>
      <c r="AM276" s="2805" t="str">
        <f t="shared" si="148"/>
        <v>N</v>
      </c>
      <c r="AN276" s="2805" t="str">
        <f t="shared" si="149"/>
        <v>Y</v>
      </c>
      <c r="AO276" s="2805" t="str">
        <f t="shared" si="150"/>
        <v>N</v>
      </c>
      <c r="AP276" s="2805" t="str">
        <f t="shared" si="151"/>
        <v>N</v>
      </c>
      <c r="AQ276" s="3249"/>
      <c r="AR276" s="3094"/>
      <c r="AS276" s="32"/>
      <c r="AT276" s="34" t="s">
        <v>3855</v>
      </c>
      <c r="AU276" s="171"/>
      <c r="AV276" s="3161"/>
      <c r="AW276" s="220" t="str">
        <f t="shared" si="140"/>
        <v>Please complete all cells in row</v>
      </c>
      <c r="AX276" s="3161"/>
      <c r="AY276" s="3125"/>
      <c r="AZ276" s="3125"/>
      <c r="BA276" s="3125"/>
      <c r="BB276" s="3125"/>
      <c r="BC276" s="3125"/>
      <c r="BD276" s="3125"/>
      <c r="BE276" s="3125"/>
      <c r="BF276" s="221">
        <f t="shared" si="126"/>
        <v>0</v>
      </c>
      <c r="BG276" s="221">
        <f t="shared" si="127"/>
        <v>1</v>
      </c>
      <c r="BH276" s="221">
        <f t="shared" si="128"/>
        <v>0</v>
      </c>
      <c r="BI276" s="221">
        <f t="shared" si="129"/>
        <v>0</v>
      </c>
      <c r="BJ276" s="221">
        <f t="shared" si="130"/>
        <v>0</v>
      </c>
      <c r="BK276" s="221">
        <f t="shared" si="131"/>
        <v>0</v>
      </c>
      <c r="BL276" s="221">
        <f t="shared" si="132"/>
        <v>0</v>
      </c>
      <c r="BM276" s="207"/>
      <c r="BN276" s="207"/>
      <c r="BO276" s="207"/>
      <c r="BP276" s="207"/>
      <c r="BQ276" s="207"/>
      <c r="BR276" s="207"/>
      <c r="BS276" s="221">
        <f t="shared" si="133"/>
        <v>0</v>
      </c>
      <c r="BT276" s="207"/>
      <c r="BU276" s="207"/>
      <c r="BV276" s="221">
        <f t="shared" si="134"/>
        <v>1</v>
      </c>
      <c r="BW276" s="221">
        <f t="shared" si="135"/>
        <v>1</v>
      </c>
      <c r="BX276" s="221">
        <f t="shared" si="136"/>
        <v>0</v>
      </c>
      <c r="BY276" s="221">
        <f t="shared" si="137"/>
        <v>0</v>
      </c>
      <c r="BZ276" s="221">
        <f xml:space="preserve"> IF( ISNUMBER(#REF! ), 0, 1 )</f>
        <v>1</v>
      </c>
      <c r="CA276" s="221">
        <f t="shared" si="138"/>
        <v>1</v>
      </c>
      <c r="CB276" s="3161"/>
      <c r="CC276" s="3125"/>
      <c r="CD276" s="3125"/>
      <c r="CE276" s="3169"/>
      <c r="CF276" s="3169"/>
      <c r="CG276" s="3169"/>
    </row>
    <row r="277" spans="1:85" s="2268" customFormat="1" ht="15.75" customHeight="1">
      <c r="A277" s="3169"/>
      <c r="B277" s="2799" t="s">
        <v>3856</v>
      </c>
      <c r="C277" s="2800" t="s">
        <v>3408</v>
      </c>
      <c r="D277" s="2822" t="s">
        <v>3831</v>
      </c>
      <c r="E277" s="2823" t="s">
        <v>3278</v>
      </c>
      <c r="F277" s="2800"/>
      <c r="G277" s="2800"/>
      <c r="H277" s="2823" t="s">
        <v>3370</v>
      </c>
      <c r="I277" s="2823" t="s">
        <v>3370</v>
      </c>
      <c r="J277" s="2823" t="s">
        <v>3255</v>
      </c>
      <c r="K277" s="2800"/>
      <c r="L277" s="2800" t="s">
        <v>3257</v>
      </c>
      <c r="M277" s="3243">
        <v>5.1870000000000003</v>
      </c>
      <c r="N277" s="3244">
        <v>44782</v>
      </c>
      <c r="O277" s="2802"/>
      <c r="P277" s="3244">
        <v>48434</v>
      </c>
      <c r="Q277" s="3245">
        <v>3.681</v>
      </c>
      <c r="R277" s="3093">
        <v>5.1870000000000003</v>
      </c>
      <c r="S277" s="3093">
        <v>5.1870000000000003</v>
      </c>
      <c r="T277" s="3093">
        <v>5.1870000000000003</v>
      </c>
      <c r="U277" s="3217">
        <f t="shared" si="141"/>
        <v>19.093347000000001</v>
      </c>
      <c r="V277" s="2824">
        <f t="shared" si="142"/>
        <v>-2.2877906976744855E-3</v>
      </c>
      <c r="W277" s="2824">
        <f t="shared" si="143"/>
        <v>3.5467836257310204E-3</v>
      </c>
      <c r="X277" s="3246" t="s">
        <v>3852</v>
      </c>
      <c r="Y277" s="3250">
        <v>4.4999999999999998E-2</v>
      </c>
      <c r="Z277" s="3250">
        <v>-1.5361E-2</v>
      </c>
      <c r="AA277" s="3248">
        <v>2.9638999999999999E-2</v>
      </c>
      <c r="AB277" s="3223">
        <f t="shared" si="144"/>
        <v>0.153737493</v>
      </c>
      <c r="AC277" s="3223">
        <f t="shared" si="153"/>
        <v>0.153737493</v>
      </c>
      <c r="AD277" s="2804"/>
      <c r="AE277" s="2804"/>
      <c r="AF277" s="3093">
        <v>0</v>
      </c>
      <c r="AG277" s="3093">
        <v>5.1870000000000003</v>
      </c>
      <c r="AH277" s="3093">
        <v>5.1870000000000003</v>
      </c>
      <c r="AI277" s="2805" t="str">
        <f t="shared" si="152"/>
        <v>N</v>
      </c>
      <c r="AJ277" s="2805" t="str">
        <f t="shared" si="145"/>
        <v>Y</v>
      </c>
      <c r="AK277" s="2805" t="str">
        <f t="shared" si="146"/>
        <v>N</v>
      </c>
      <c r="AL277" s="2805" t="str">
        <f t="shared" si="147"/>
        <v>N</v>
      </c>
      <c r="AM277" s="2805" t="str">
        <f t="shared" si="148"/>
        <v>N</v>
      </c>
      <c r="AN277" s="2805" t="str">
        <f t="shared" si="149"/>
        <v>Y</v>
      </c>
      <c r="AO277" s="2805" t="str">
        <f t="shared" si="150"/>
        <v>N</v>
      </c>
      <c r="AP277" s="2805" t="str">
        <f t="shared" si="151"/>
        <v>N</v>
      </c>
      <c r="AQ277" s="3249"/>
      <c r="AR277" s="3094"/>
      <c r="AS277" s="32"/>
      <c r="AT277" s="34" t="s">
        <v>3857</v>
      </c>
      <c r="AU277" s="171"/>
      <c r="AV277" s="3161"/>
      <c r="AW277" s="220" t="str">
        <f t="shared" si="140"/>
        <v>Please complete all cells in row</v>
      </c>
      <c r="AX277" s="3161"/>
      <c r="AY277" s="3125"/>
      <c r="AZ277" s="3125"/>
      <c r="BA277" s="3125"/>
      <c r="BB277" s="3125"/>
      <c r="BC277" s="3125"/>
      <c r="BD277" s="3125"/>
      <c r="BE277" s="3125"/>
      <c r="BF277" s="221">
        <f t="shared" si="126"/>
        <v>0</v>
      </c>
      <c r="BG277" s="221">
        <f t="shared" si="127"/>
        <v>1</v>
      </c>
      <c r="BH277" s="221">
        <f t="shared" si="128"/>
        <v>0</v>
      </c>
      <c r="BI277" s="221">
        <f t="shared" si="129"/>
        <v>0</v>
      </c>
      <c r="BJ277" s="221">
        <f t="shared" si="130"/>
        <v>0</v>
      </c>
      <c r="BK277" s="221">
        <f t="shared" si="131"/>
        <v>0</v>
      </c>
      <c r="BL277" s="221">
        <f t="shared" si="132"/>
        <v>0</v>
      </c>
      <c r="BM277" s="207"/>
      <c r="BN277" s="207"/>
      <c r="BO277" s="207"/>
      <c r="BP277" s="207"/>
      <c r="BQ277" s="207"/>
      <c r="BR277" s="207"/>
      <c r="BS277" s="221">
        <f t="shared" si="133"/>
        <v>0</v>
      </c>
      <c r="BT277" s="207"/>
      <c r="BU277" s="207"/>
      <c r="BV277" s="221">
        <f t="shared" si="134"/>
        <v>1</v>
      </c>
      <c r="BW277" s="221">
        <f t="shared" si="135"/>
        <v>1</v>
      </c>
      <c r="BX277" s="221">
        <f t="shared" si="136"/>
        <v>0</v>
      </c>
      <c r="BY277" s="221">
        <f t="shared" si="137"/>
        <v>0</v>
      </c>
      <c r="BZ277" s="221">
        <f xml:space="preserve"> IF( ISNUMBER(#REF! ), 0, 1 )</f>
        <v>1</v>
      </c>
      <c r="CA277" s="221">
        <f t="shared" si="138"/>
        <v>1</v>
      </c>
      <c r="CB277" s="3161"/>
      <c r="CC277" s="3125"/>
      <c r="CD277" s="3125"/>
      <c r="CE277" s="3169"/>
      <c r="CF277" s="3169"/>
      <c r="CG277" s="3169"/>
    </row>
    <row r="278" spans="1:85" s="2268" customFormat="1" ht="15.75" customHeight="1">
      <c r="A278" s="3169"/>
      <c r="B278" s="2799" t="s">
        <v>3858</v>
      </c>
      <c r="C278" s="2800" t="s">
        <v>3408</v>
      </c>
      <c r="D278" s="2822" t="s">
        <v>3831</v>
      </c>
      <c r="E278" s="2823" t="s">
        <v>3278</v>
      </c>
      <c r="F278" s="2800"/>
      <c r="G278" s="2800"/>
      <c r="H278" s="2823" t="s">
        <v>3370</v>
      </c>
      <c r="I278" s="2823" t="s">
        <v>3370</v>
      </c>
      <c r="J278" s="2823" t="s">
        <v>3255</v>
      </c>
      <c r="K278" s="2800"/>
      <c r="L278" s="2800" t="s">
        <v>3257</v>
      </c>
      <c r="M278" s="3243">
        <v>0.88700000000000001</v>
      </c>
      <c r="N278" s="3244">
        <v>28825</v>
      </c>
      <c r="O278" s="2802"/>
      <c r="P278" s="3244">
        <v>72654</v>
      </c>
      <c r="Q278" s="3245">
        <v>36.859000000000002</v>
      </c>
      <c r="R278" s="3093">
        <v>0.88700000000000001</v>
      </c>
      <c r="S278" s="3093">
        <v>0.88700000000000001</v>
      </c>
      <c r="T278" s="3093">
        <v>0.88700000000000001</v>
      </c>
      <c r="U278" s="3217">
        <f t="shared" si="141"/>
        <v>32.693933000000001</v>
      </c>
      <c r="V278" s="2824">
        <f t="shared" si="142"/>
        <v>9.757751937984338E-4</v>
      </c>
      <c r="W278" s="2824">
        <f t="shared" si="143"/>
        <v>6.8294346978556852E-3</v>
      </c>
      <c r="X278" s="3246" t="s">
        <v>3852</v>
      </c>
      <c r="Y278" s="3250">
        <v>4.4999999999999998E-2</v>
      </c>
      <c r="Z278" s="3250">
        <v>-1.1993E-2</v>
      </c>
      <c r="AA278" s="3248">
        <v>3.3006999999999995E-2</v>
      </c>
      <c r="AB278" s="3223">
        <f t="shared" si="144"/>
        <v>2.9277208999999995E-2</v>
      </c>
      <c r="AC278" s="3223">
        <f t="shared" si="153"/>
        <v>2.9277208999999995E-2</v>
      </c>
      <c r="AD278" s="2804"/>
      <c r="AE278" s="2804"/>
      <c r="AF278" s="3093">
        <v>0</v>
      </c>
      <c r="AG278" s="3093">
        <v>0.88700000000000001</v>
      </c>
      <c r="AH278" s="3093">
        <v>0.88700000000000001</v>
      </c>
      <c r="AI278" s="2805" t="str">
        <f t="shared" si="152"/>
        <v>N</v>
      </c>
      <c r="AJ278" s="2805" t="str">
        <f t="shared" si="145"/>
        <v>Y</v>
      </c>
      <c r="AK278" s="2805" t="str">
        <f t="shared" si="146"/>
        <v>N</v>
      </c>
      <c r="AL278" s="2805" t="str">
        <f t="shared" si="147"/>
        <v>N</v>
      </c>
      <c r="AM278" s="2805" t="str">
        <f t="shared" si="148"/>
        <v>N</v>
      </c>
      <c r="AN278" s="2805" t="str">
        <f t="shared" si="149"/>
        <v>Y</v>
      </c>
      <c r="AO278" s="2805" t="str">
        <f t="shared" si="150"/>
        <v>N</v>
      </c>
      <c r="AP278" s="2805" t="str">
        <f t="shared" si="151"/>
        <v>N</v>
      </c>
      <c r="AQ278" s="3249"/>
      <c r="AR278" s="3094"/>
      <c r="AS278" s="32"/>
      <c r="AT278" s="34" t="s">
        <v>3859</v>
      </c>
      <c r="AU278" s="171"/>
      <c r="AV278" s="3161"/>
      <c r="AW278" s="220" t="str">
        <f t="shared" si="140"/>
        <v>Please complete all cells in row</v>
      </c>
      <c r="AX278" s="3161"/>
      <c r="AY278" s="3125"/>
      <c r="AZ278" s="3125"/>
      <c r="BA278" s="3125"/>
      <c r="BB278" s="3125"/>
      <c r="BC278" s="3125"/>
      <c r="BD278" s="3125"/>
      <c r="BE278" s="3125"/>
      <c r="BF278" s="221">
        <f t="shared" si="126"/>
        <v>0</v>
      </c>
      <c r="BG278" s="221">
        <f t="shared" si="127"/>
        <v>1</v>
      </c>
      <c r="BH278" s="221">
        <f t="shared" si="128"/>
        <v>0</v>
      </c>
      <c r="BI278" s="221">
        <f t="shared" si="129"/>
        <v>0</v>
      </c>
      <c r="BJ278" s="221">
        <f t="shared" si="130"/>
        <v>0</v>
      </c>
      <c r="BK278" s="221">
        <f t="shared" si="131"/>
        <v>0</v>
      </c>
      <c r="BL278" s="221">
        <f t="shared" si="132"/>
        <v>0</v>
      </c>
      <c r="BM278" s="207"/>
      <c r="BN278" s="207"/>
      <c r="BO278" s="207"/>
      <c r="BP278" s="207"/>
      <c r="BQ278" s="207"/>
      <c r="BR278" s="207"/>
      <c r="BS278" s="221">
        <f t="shared" si="133"/>
        <v>0</v>
      </c>
      <c r="BT278" s="207"/>
      <c r="BU278" s="207"/>
      <c r="BV278" s="221">
        <f t="shared" si="134"/>
        <v>1</v>
      </c>
      <c r="BW278" s="221">
        <f t="shared" si="135"/>
        <v>1</v>
      </c>
      <c r="BX278" s="221">
        <f t="shared" si="136"/>
        <v>0</v>
      </c>
      <c r="BY278" s="221">
        <f t="shared" si="137"/>
        <v>0</v>
      </c>
      <c r="BZ278" s="221">
        <f xml:space="preserve"> IF( ISNUMBER(#REF! ), 0, 1 )</f>
        <v>1</v>
      </c>
      <c r="CA278" s="221">
        <f t="shared" si="138"/>
        <v>1</v>
      </c>
      <c r="CB278" s="3161"/>
      <c r="CC278" s="3125"/>
      <c r="CD278" s="3125"/>
      <c r="CE278" s="3169"/>
      <c r="CF278" s="3169"/>
      <c r="CG278" s="3169"/>
    </row>
    <row r="279" spans="1:85" s="2268" customFormat="1" ht="15.75" customHeight="1">
      <c r="A279" s="3169"/>
      <c r="B279" s="2799" t="s">
        <v>3860</v>
      </c>
      <c r="C279" s="2800" t="s">
        <v>3408</v>
      </c>
      <c r="D279" s="2822" t="s">
        <v>3831</v>
      </c>
      <c r="E279" s="2823" t="s">
        <v>3278</v>
      </c>
      <c r="F279" s="2800"/>
      <c r="G279" s="2800"/>
      <c r="H279" s="2823" t="s">
        <v>3370</v>
      </c>
      <c r="I279" s="2823" t="s">
        <v>3370</v>
      </c>
      <c r="J279" s="2823" t="s">
        <v>3255</v>
      </c>
      <c r="K279" s="2800"/>
      <c r="L279" s="2800" t="s">
        <v>3257</v>
      </c>
      <c r="M279" s="3243">
        <v>4.7E-2</v>
      </c>
      <c r="N279" s="3244">
        <v>37528</v>
      </c>
      <c r="O279" s="2802"/>
      <c r="P279" s="3244">
        <v>73686</v>
      </c>
      <c r="Q279" s="3245">
        <v>38.273000000000003</v>
      </c>
      <c r="R279" s="3093">
        <v>4.7E-2</v>
      </c>
      <c r="S279" s="3093">
        <v>4.7E-2</v>
      </c>
      <c r="T279" s="3093">
        <v>4.7E-2</v>
      </c>
      <c r="U279" s="3217">
        <f t="shared" si="141"/>
        <v>1.7988310000000001</v>
      </c>
      <c r="V279" s="2824">
        <f t="shared" si="142"/>
        <v>-2.2877906976744855E-3</v>
      </c>
      <c r="W279" s="2824">
        <f t="shared" si="143"/>
        <v>3.5467836257310204E-3</v>
      </c>
      <c r="X279" s="3246" t="s">
        <v>3852</v>
      </c>
      <c r="Y279" s="3250">
        <v>4.4999999999999998E-2</v>
      </c>
      <c r="Z279" s="3250">
        <v>-1.5361E-2</v>
      </c>
      <c r="AA279" s="3248">
        <v>2.9638999999999999E-2</v>
      </c>
      <c r="AB279" s="3223">
        <f t="shared" si="144"/>
        <v>1.3930329999999999E-3</v>
      </c>
      <c r="AC279" s="3223">
        <f t="shared" si="153"/>
        <v>1.3930329999999999E-3</v>
      </c>
      <c r="AD279" s="2804"/>
      <c r="AE279" s="2804"/>
      <c r="AF279" s="3093">
        <v>0</v>
      </c>
      <c r="AG279" s="3093">
        <v>4.7E-2</v>
      </c>
      <c r="AH279" s="3093">
        <v>4.7E-2</v>
      </c>
      <c r="AI279" s="2805" t="str">
        <f t="shared" si="152"/>
        <v>N</v>
      </c>
      <c r="AJ279" s="2805" t="str">
        <f t="shared" si="145"/>
        <v>Y</v>
      </c>
      <c r="AK279" s="2805" t="str">
        <f t="shared" si="146"/>
        <v>N</v>
      </c>
      <c r="AL279" s="2805" t="str">
        <f t="shared" si="147"/>
        <v>N</v>
      </c>
      <c r="AM279" s="2805" t="str">
        <f t="shared" si="148"/>
        <v>N</v>
      </c>
      <c r="AN279" s="2805" t="str">
        <f t="shared" si="149"/>
        <v>Y</v>
      </c>
      <c r="AO279" s="2805" t="str">
        <f t="shared" si="150"/>
        <v>N</v>
      </c>
      <c r="AP279" s="2805" t="str">
        <f t="shared" si="151"/>
        <v>N</v>
      </c>
      <c r="AQ279" s="3249"/>
      <c r="AR279" s="3094"/>
      <c r="AS279" s="32"/>
      <c r="AT279" s="34" t="s">
        <v>3861</v>
      </c>
      <c r="AU279" s="171"/>
      <c r="AV279" s="3161"/>
      <c r="AW279" s="220" t="str">
        <f t="shared" si="140"/>
        <v>Please complete all cells in row</v>
      </c>
      <c r="AX279" s="3161"/>
      <c r="AY279" s="3125"/>
      <c r="AZ279" s="3125"/>
      <c r="BA279" s="3125"/>
      <c r="BB279" s="3125"/>
      <c r="BC279" s="3125"/>
      <c r="BD279" s="3125"/>
      <c r="BE279" s="3125"/>
      <c r="BF279" s="221">
        <f t="shared" si="126"/>
        <v>0</v>
      </c>
      <c r="BG279" s="221">
        <f t="shared" si="127"/>
        <v>1</v>
      </c>
      <c r="BH279" s="221">
        <f t="shared" si="128"/>
        <v>0</v>
      </c>
      <c r="BI279" s="221">
        <f t="shared" si="129"/>
        <v>0</v>
      </c>
      <c r="BJ279" s="221">
        <f t="shared" si="130"/>
        <v>0</v>
      </c>
      <c r="BK279" s="221">
        <f t="shared" si="131"/>
        <v>0</v>
      </c>
      <c r="BL279" s="221">
        <f t="shared" si="132"/>
        <v>0</v>
      </c>
      <c r="BM279" s="207"/>
      <c r="BN279" s="207"/>
      <c r="BO279" s="207"/>
      <c r="BP279" s="207"/>
      <c r="BQ279" s="207"/>
      <c r="BR279" s="207"/>
      <c r="BS279" s="221">
        <f t="shared" si="133"/>
        <v>0</v>
      </c>
      <c r="BT279" s="207"/>
      <c r="BU279" s="207"/>
      <c r="BV279" s="221">
        <f t="shared" si="134"/>
        <v>1</v>
      </c>
      <c r="BW279" s="221">
        <f t="shared" si="135"/>
        <v>1</v>
      </c>
      <c r="BX279" s="221">
        <f t="shared" si="136"/>
        <v>0</v>
      </c>
      <c r="BY279" s="221">
        <f t="shared" si="137"/>
        <v>0</v>
      </c>
      <c r="BZ279" s="221">
        <f xml:space="preserve"> IF( ISNUMBER(#REF! ), 0, 1 )</f>
        <v>1</v>
      </c>
      <c r="CA279" s="221">
        <f t="shared" si="138"/>
        <v>1</v>
      </c>
      <c r="CB279" s="3161"/>
      <c r="CC279" s="3125"/>
      <c r="CD279" s="3125"/>
      <c r="CE279" s="3169"/>
      <c r="CF279" s="3169"/>
      <c r="CG279" s="3169"/>
    </row>
    <row r="280" spans="1:85" s="2268" customFormat="1" ht="15.75" customHeight="1">
      <c r="A280" s="3169"/>
      <c r="B280" s="2799" t="s">
        <v>3862</v>
      </c>
      <c r="C280" s="2800" t="s">
        <v>3408</v>
      </c>
      <c r="D280" s="2822" t="s">
        <v>3831</v>
      </c>
      <c r="E280" s="2823" t="s">
        <v>3278</v>
      </c>
      <c r="F280" s="2800"/>
      <c r="G280" s="2800"/>
      <c r="H280" s="2823" t="s">
        <v>3370</v>
      </c>
      <c r="I280" s="2823" t="s">
        <v>3370</v>
      </c>
      <c r="J280" s="2823" t="s">
        <v>3255</v>
      </c>
      <c r="K280" s="2800"/>
      <c r="L280" s="2800" t="s">
        <v>3257</v>
      </c>
      <c r="M280" s="3243">
        <v>0.14099999999999999</v>
      </c>
      <c r="N280" s="3244">
        <v>38321</v>
      </c>
      <c r="O280" s="2802"/>
      <c r="P280" s="3244">
        <v>47458</v>
      </c>
      <c r="Q280" s="3245">
        <v>2.3439999999999999</v>
      </c>
      <c r="R280" s="3093">
        <v>0.14099999999999999</v>
      </c>
      <c r="S280" s="3093">
        <v>0.14099999999999999</v>
      </c>
      <c r="T280" s="3093">
        <v>0.14099999999999999</v>
      </c>
      <c r="U280" s="3217">
        <f t="shared" si="141"/>
        <v>0.33050399999999996</v>
      </c>
      <c r="V280" s="2824">
        <f t="shared" si="142"/>
        <v>6.264534883720918E-3</v>
      </c>
      <c r="W280" s="2824">
        <f t="shared" si="143"/>
        <v>1.214912280701741E-2</v>
      </c>
      <c r="X280" s="3246" t="s">
        <v>3852</v>
      </c>
      <c r="Y280" s="3250">
        <v>4.4999999999999998E-2</v>
      </c>
      <c r="Z280" s="3250">
        <v>-6.535E-3</v>
      </c>
      <c r="AA280" s="3248">
        <v>3.8464999999999999E-2</v>
      </c>
      <c r="AB280" s="3223">
        <f t="shared" si="144"/>
        <v>5.4235649999999991E-3</v>
      </c>
      <c r="AC280" s="3223">
        <f t="shared" si="153"/>
        <v>5.4235649999999991E-3</v>
      </c>
      <c r="AD280" s="2804"/>
      <c r="AE280" s="2804"/>
      <c r="AF280" s="3093">
        <v>0</v>
      </c>
      <c r="AG280" s="3093">
        <v>0.14099999999999999</v>
      </c>
      <c r="AH280" s="3093">
        <v>0.14099999999999999</v>
      </c>
      <c r="AI280" s="2805" t="str">
        <f t="shared" si="152"/>
        <v>N</v>
      </c>
      <c r="AJ280" s="2805" t="str">
        <f t="shared" si="145"/>
        <v>Y</v>
      </c>
      <c r="AK280" s="2805" t="str">
        <f t="shared" si="146"/>
        <v>N</v>
      </c>
      <c r="AL280" s="2805" t="str">
        <f t="shared" si="147"/>
        <v>N</v>
      </c>
      <c r="AM280" s="2805" t="str">
        <f t="shared" si="148"/>
        <v>N</v>
      </c>
      <c r="AN280" s="2805" t="str">
        <f t="shared" si="149"/>
        <v>Y</v>
      </c>
      <c r="AO280" s="2805" t="str">
        <f t="shared" si="150"/>
        <v>N</v>
      </c>
      <c r="AP280" s="2805" t="str">
        <f t="shared" si="151"/>
        <v>N</v>
      </c>
      <c r="AQ280" s="3249"/>
      <c r="AR280" s="3094"/>
      <c r="AS280" s="32"/>
      <c r="AT280" s="34" t="s">
        <v>3863</v>
      </c>
      <c r="AU280" s="171"/>
      <c r="AV280" s="3161"/>
      <c r="AW280" s="220" t="str">
        <f t="shared" si="140"/>
        <v>Please complete all cells in row</v>
      </c>
      <c r="AX280" s="3161"/>
      <c r="AY280" s="3125"/>
      <c r="AZ280" s="3125"/>
      <c r="BA280" s="3125"/>
      <c r="BB280" s="3125"/>
      <c r="BC280" s="3125"/>
      <c r="BD280" s="3125"/>
      <c r="BE280" s="3125"/>
      <c r="BF280" s="221">
        <f t="shared" si="126"/>
        <v>0</v>
      </c>
      <c r="BG280" s="221">
        <f t="shared" si="127"/>
        <v>1</v>
      </c>
      <c r="BH280" s="221">
        <f t="shared" si="128"/>
        <v>0</v>
      </c>
      <c r="BI280" s="221">
        <f t="shared" si="129"/>
        <v>0</v>
      </c>
      <c r="BJ280" s="221">
        <f t="shared" si="130"/>
        <v>0</v>
      </c>
      <c r="BK280" s="221">
        <f t="shared" si="131"/>
        <v>0</v>
      </c>
      <c r="BL280" s="221">
        <f t="shared" si="132"/>
        <v>0</v>
      </c>
      <c r="BM280" s="207"/>
      <c r="BN280" s="207"/>
      <c r="BO280" s="207"/>
      <c r="BP280" s="207"/>
      <c r="BQ280" s="207"/>
      <c r="BR280" s="207"/>
      <c r="BS280" s="221">
        <f t="shared" si="133"/>
        <v>0</v>
      </c>
      <c r="BT280" s="207"/>
      <c r="BU280" s="207"/>
      <c r="BV280" s="221">
        <f t="shared" si="134"/>
        <v>1</v>
      </c>
      <c r="BW280" s="221">
        <f t="shared" si="135"/>
        <v>1</v>
      </c>
      <c r="BX280" s="221">
        <f t="shared" si="136"/>
        <v>0</v>
      </c>
      <c r="BY280" s="221">
        <f t="shared" si="137"/>
        <v>0</v>
      </c>
      <c r="BZ280" s="221">
        <f xml:space="preserve"> IF( ISNUMBER(#REF! ), 0, 1 )</f>
        <v>1</v>
      </c>
      <c r="CA280" s="221">
        <f t="shared" si="138"/>
        <v>1</v>
      </c>
      <c r="CB280" s="3161"/>
      <c r="CC280" s="3125"/>
      <c r="CD280" s="3125"/>
      <c r="CE280" s="3169"/>
      <c r="CF280" s="3169"/>
      <c r="CG280" s="3169"/>
    </row>
    <row r="281" spans="1:85" s="2268" customFormat="1" ht="15.75" customHeight="1">
      <c r="A281" s="3169"/>
      <c r="B281" s="2799" t="s">
        <v>16459</v>
      </c>
      <c r="C281" s="2800" t="s">
        <v>3408</v>
      </c>
      <c r="D281" s="2822" t="s">
        <v>3831</v>
      </c>
      <c r="E281" s="2823" t="s">
        <v>3278</v>
      </c>
      <c r="F281" s="2800"/>
      <c r="G281" s="2800"/>
      <c r="H281" s="2823" t="s">
        <v>3370</v>
      </c>
      <c r="I281" s="2823" t="s">
        <v>3370</v>
      </c>
      <c r="J281" s="2823" t="s">
        <v>3255</v>
      </c>
      <c r="K281" s="2800"/>
      <c r="L281" s="2800" t="s">
        <v>3257</v>
      </c>
      <c r="M281" s="3243">
        <v>0.13600000000000001</v>
      </c>
      <c r="N281" s="3244">
        <v>25840</v>
      </c>
      <c r="O281" s="2802"/>
      <c r="P281" s="3244">
        <v>61999</v>
      </c>
      <c r="Q281" s="3245">
        <v>22.263000000000002</v>
      </c>
      <c r="R281" s="3093">
        <v>0.13600000000000001</v>
      </c>
      <c r="S281" s="3093">
        <v>0.13600000000000001</v>
      </c>
      <c r="T281" s="3093">
        <v>0.13600000000000001</v>
      </c>
      <c r="U281" s="3217">
        <f t="shared" si="141"/>
        <v>3.0277680000000005</v>
      </c>
      <c r="V281" s="2824">
        <f t="shared" si="142"/>
        <v>3.4786821705426352E-2</v>
      </c>
      <c r="W281" s="2824">
        <f t="shared" si="143"/>
        <v>4.0838206627680451E-2</v>
      </c>
      <c r="X281" s="3246" t="s">
        <v>3852</v>
      </c>
      <c r="Y281" s="3250">
        <v>4.4999999999999998E-2</v>
      </c>
      <c r="Z281" s="3250">
        <v>2.29E-2</v>
      </c>
      <c r="AA281" s="3248">
        <v>6.7900000000000002E-2</v>
      </c>
      <c r="AB281" s="3223">
        <f t="shared" si="144"/>
        <v>9.2344000000000002E-3</v>
      </c>
      <c r="AC281" s="3223">
        <f t="shared" si="153"/>
        <v>9.2344000000000002E-3</v>
      </c>
      <c r="AD281" s="2804"/>
      <c r="AE281" s="2804"/>
      <c r="AF281" s="3093">
        <v>0</v>
      </c>
      <c r="AG281" s="3093">
        <v>0.13600000000000001</v>
      </c>
      <c r="AH281" s="3093">
        <v>0.13600000000000001</v>
      </c>
      <c r="AI281" s="2805" t="str">
        <f t="shared" si="152"/>
        <v>N</v>
      </c>
      <c r="AJ281" s="2805" t="str">
        <f t="shared" si="145"/>
        <v>Y</v>
      </c>
      <c r="AK281" s="2805" t="str">
        <f t="shared" si="146"/>
        <v>N</v>
      </c>
      <c r="AL281" s="2805" t="str">
        <f t="shared" si="147"/>
        <v>N</v>
      </c>
      <c r="AM281" s="2805" t="str">
        <f t="shared" si="148"/>
        <v>N</v>
      </c>
      <c r="AN281" s="2805" t="str">
        <f t="shared" si="149"/>
        <v>Y</v>
      </c>
      <c r="AO281" s="2805" t="str">
        <f t="shared" si="150"/>
        <v>N</v>
      </c>
      <c r="AP281" s="2805" t="str">
        <f t="shared" si="151"/>
        <v>N</v>
      </c>
      <c r="AQ281" s="3249"/>
      <c r="AR281" s="3094"/>
      <c r="AS281" s="32"/>
      <c r="AT281" s="34" t="s">
        <v>3864</v>
      </c>
      <c r="AU281" s="171"/>
      <c r="AV281" s="3161"/>
      <c r="AW281" s="220" t="str">
        <f t="shared" si="140"/>
        <v>Please complete all cells in row</v>
      </c>
      <c r="AX281" s="3161"/>
      <c r="AY281" s="3125"/>
      <c r="AZ281" s="3125"/>
      <c r="BA281" s="3125"/>
      <c r="BB281" s="3125"/>
      <c r="BC281" s="3125"/>
      <c r="BD281" s="3125"/>
      <c r="BE281" s="3125"/>
      <c r="BF281" s="221">
        <f t="shared" si="126"/>
        <v>0</v>
      </c>
      <c r="BG281" s="221">
        <f t="shared" si="127"/>
        <v>1</v>
      </c>
      <c r="BH281" s="221">
        <f t="shared" si="128"/>
        <v>0</v>
      </c>
      <c r="BI281" s="221">
        <f t="shared" si="129"/>
        <v>0</v>
      </c>
      <c r="BJ281" s="221">
        <f t="shared" si="130"/>
        <v>0</v>
      </c>
      <c r="BK281" s="221">
        <f t="shared" si="131"/>
        <v>0</v>
      </c>
      <c r="BL281" s="221">
        <f t="shared" si="132"/>
        <v>0</v>
      </c>
      <c r="BM281" s="207"/>
      <c r="BN281" s="207"/>
      <c r="BO281" s="207"/>
      <c r="BP281" s="207"/>
      <c r="BQ281" s="207"/>
      <c r="BR281" s="207"/>
      <c r="BS281" s="221">
        <f t="shared" si="133"/>
        <v>0</v>
      </c>
      <c r="BT281" s="207"/>
      <c r="BU281" s="207"/>
      <c r="BV281" s="221">
        <f t="shared" si="134"/>
        <v>1</v>
      </c>
      <c r="BW281" s="221">
        <f t="shared" si="135"/>
        <v>1</v>
      </c>
      <c r="BX281" s="221">
        <f t="shared" si="136"/>
        <v>0</v>
      </c>
      <c r="BY281" s="221">
        <f t="shared" si="137"/>
        <v>0</v>
      </c>
      <c r="BZ281" s="221">
        <f xml:space="preserve"> IF( ISNUMBER(#REF! ), 0, 1 )</f>
        <v>1</v>
      </c>
      <c r="CA281" s="221">
        <f t="shared" si="138"/>
        <v>1</v>
      </c>
      <c r="CB281" s="3161"/>
      <c r="CC281" s="3125"/>
      <c r="CD281" s="3125"/>
      <c r="CE281" s="3169"/>
      <c r="CF281" s="3169"/>
      <c r="CG281" s="3169"/>
    </row>
    <row r="282" spans="1:85" s="2268" customFormat="1" ht="15.75" customHeight="1">
      <c r="A282" s="3169"/>
      <c r="B282" s="2799" t="s">
        <v>16460</v>
      </c>
      <c r="C282" s="2800" t="s">
        <v>3408</v>
      </c>
      <c r="D282" s="2822" t="s">
        <v>3831</v>
      </c>
      <c r="E282" s="2823" t="s">
        <v>3278</v>
      </c>
      <c r="F282" s="2800"/>
      <c r="G282" s="2800"/>
      <c r="H282" s="2823" t="s">
        <v>3370</v>
      </c>
      <c r="I282" s="2823" t="s">
        <v>3370</v>
      </c>
      <c r="J282" s="2823" t="s">
        <v>3255</v>
      </c>
      <c r="K282" s="2800"/>
      <c r="L282" s="2800" t="s">
        <v>3257</v>
      </c>
      <c r="M282" s="3243">
        <v>0.26700000000000002</v>
      </c>
      <c r="N282" s="3244">
        <v>44596</v>
      </c>
      <c r="O282" s="2802"/>
      <c r="P282" s="3244">
        <v>47517</v>
      </c>
      <c r="Q282" s="3245">
        <v>2.4249999999999998</v>
      </c>
      <c r="R282" s="3093">
        <v>0.26700000000000002</v>
      </c>
      <c r="S282" s="3093">
        <v>0.26700000000000002</v>
      </c>
      <c r="T282" s="3093">
        <v>0.26700000000000002</v>
      </c>
      <c r="U282" s="3217">
        <f t="shared" si="141"/>
        <v>0.64747500000000002</v>
      </c>
      <c r="V282" s="2824">
        <f t="shared" si="142"/>
        <v>0.1027131782945736</v>
      </c>
      <c r="W282" s="2824">
        <f t="shared" si="143"/>
        <v>0.10916179337231946</v>
      </c>
      <c r="X282" s="3246" t="s">
        <v>3852</v>
      </c>
      <c r="Y282" s="3250">
        <v>4.4999999999999998E-2</v>
      </c>
      <c r="Z282" s="3250">
        <v>9.2999999999999999E-2</v>
      </c>
      <c r="AA282" s="3248">
        <v>0.13800000000000001</v>
      </c>
      <c r="AB282" s="3223">
        <f t="shared" si="144"/>
        <v>3.6846000000000004E-2</v>
      </c>
      <c r="AC282" s="3223">
        <f t="shared" si="153"/>
        <v>3.6846000000000004E-2</v>
      </c>
      <c r="AD282" s="2804"/>
      <c r="AE282" s="2804"/>
      <c r="AF282" s="3093">
        <v>0</v>
      </c>
      <c r="AG282" s="3093">
        <v>0.26700000000000002</v>
      </c>
      <c r="AH282" s="3093">
        <v>0.26700000000000002</v>
      </c>
      <c r="AI282" s="2805" t="str">
        <f t="shared" si="152"/>
        <v>N</v>
      </c>
      <c r="AJ282" s="2805" t="str">
        <f t="shared" si="145"/>
        <v>Y</v>
      </c>
      <c r="AK282" s="2805" t="str">
        <f t="shared" si="146"/>
        <v>N</v>
      </c>
      <c r="AL282" s="2805" t="str">
        <f t="shared" si="147"/>
        <v>N</v>
      </c>
      <c r="AM282" s="2805" t="str">
        <f t="shared" si="148"/>
        <v>N</v>
      </c>
      <c r="AN282" s="2805" t="str">
        <f t="shared" si="149"/>
        <v>Y</v>
      </c>
      <c r="AO282" s="2805" t="str">
        <f t="shared" si="150"/>
        <v>N</v>
      </c>
      <c r="AP282" s="2805" t="str">
        <f t="shared" si="151"/>
        <v>N</v>
      </c>
      <c r="AQ282" s="3249"/>
      <c r="AR282" s="3094"/>
      <c r="AS282" s="32"/>
      <c r="AT282" s="34" t="s">
        <v>3865</v>
      </c>
      <c r="AU282" s="171"/>
      <c r="AV282" s="3161"/>
      <c r="AW282" s="220" t="str">
        <f t="shared" si="140"/>
        <v>Please complete all cells in row</v>
      </c>
      <c r="AX282" s="3161"/>
      <c r="AY282" s="3125"/>
      <c r="AZ282" s="3125"/>
      <c r="BA282" s="3125"/>
      <c r="BB282" s="3125"/>
      <c r="BC282" s="3125"/>
      <c r="BD282" s="3125"/>
      <c r="BE282" s="3125"/>
      <c r="BF282" s="221">
        <f t="shared" si="126"/>
        <v>0</v>
      </c>
      <c r="BG282" s="221">
        <f t="shared" si="127"/>
        <v>1</v>
      </c>
      <c r="BH282" s="221">
        <f t="shared" si="128"/>
        <v>0</v>
      </c>
      <c r="BI282" s="221">
        <f t="shared" si="129"/>
        <v>0</v>
      </c>
      <c r="BJ282" s="221">
        <f t="shared" si="130"/>
        <v>0</v>
      </c>
      <c r="BK282" s="221">
        <f t="shared" si="131"/>
        <v>0</v>
      </c>
      <c r="BL282" s="221">
        <f t="shared" si="132"/>
        <v>0</v>
      </c>
      <c r="BM282" s="207"/>
      <c r="BN282" s="207"/>
      <c r="BO282" s="207"/>
      <c r="BP282" s="207"/>
      <c r="BQ282" s="207"/>
      <c r="BR282" s="207"/>
      <c r="BS282" s="221">
        <f t="shared" si="133"/>
        <v>0</v>
      </c>
      <c r="BT282" s="207"/>
      <c r="BU282" s="207"/>
      <c r="BV282" s="221">
        <f t="shared" si="134"/>
        <v>1</v>
      </c>
      <c r="BW282" s="221">
        <f t="shared" si="135"/>
        <v>1</v>
      </c>
      <c r="BX282" s="221">
        <f t="shared" si="136"/>
        <v>0</v>
      </c>
      <c r="BY282" s="221">
        <f t="shared" si="137"/>
        <v>0</v>
      </c>
      <c r="BZ282" s="221">
        <f xml:space="preserve"> IF( ISNUMBER(#REF! ), 0, 1 )</f>
        <v>1</v>
      </c>
      <c r="CA282" s="221">
        <f t="shared" si="138"/>
        <v>1</v>
      </c>
      <c r="CB282" s="3161"/>
      <c r="CC282" s="3125"/>
      <c r="CD282" s="3125"/>
      <c r="CE282" s="3169"/>
      <c r="CF282" s="3169"/>
      <c r="CG282" s="3169"/>
    </row>
    <row r="283" spans="1:85" s="2268" customFormat="1" ht="15.75" customHeight="1">
      <c r="A283" s="3169"/>
      <c r="B283" s="2799" t="s">
        <v>3866</v>
      </c>
      <c r="C283" s="2800" t="s">
        <v>3408</v>
      </c>
      <c r="D283" s="2822" t="s">
        <v>3831</v>
      </c>
      <c r="E283" s="2823" t="s">
        <v>3278</v>
      </c>
      <c r="F283" s="2800"/>
      <c r="G283" s="2800"/>
      <c r="H283" s="2823" t="s">
        <v>3370</v>
      </c>
      <c r="I283" s="2823" t="s">
        <v>3370</v>
      </c>
      <c r="J283" s="2823" t="s">
        <v>3255</v>
      </c>
      <c r="K283" s="2800"/>
      <c r="L283" s="2800" t="s">
        <v>3257</v>
      </c>
      <c r="M283" s="3243">
        <v>5.6000000000000001E-2</v>
      </c>
      <c r="N283" s="3244">
        <v>44251</v>
      </c>
      <c r="O283" s="2802"/>
      <c r="P283" s="3244">
        <v>46076</v>
      </c>
      <c r="Q283" s="3245">
        <v>0.45100000000000001</v>
      </c>
      <c r="R283" s="3093">
        <v>5.6000000000000001E-2</v>
      </c>
      <c r="S283" s="3093">
        <v>5.6000000000000001E-2</v>
      </c>
      <c r="T283" s="3093">
        <v>5.6000000000000001E-2</v>
      </c>
      <c r="U283" s="3217">
        <f t="shared" si="141"/>
        <v>2.5256000000000001E-2</v>
      </c>
      <c r="V283" s="2824">
        <f t="shared" si="142"/>
        <v>9.757751937984338E-4</v>
      </c>
      <c r="W283" s="2824">
        <f t="shared" si="143"/>
        <v>6.8294346978556852E-3</v>
      </c>
      <c r="X283" s="3246" t="s">
        <v>3852</v>
      </c>
      <c r="Y283" s="3250">
        <v>4.4999999999999998E-2</v>
      </c>
      <c r="Z283" s="3250">
        <v>-1.1993E-2</v>
      </c>
      <c r="AA283" s="3248">
        <v>3.3006999999999995E-2</v>
      </c>
      <c r="AB283" s="3223">
        <f t="shared" si="144"/>
        <v>1.8483919999999997E-3</v>
      </c>
      <c r="AC283" s="3223">
        <f t="shared" si="153"/>
        <v>1.8483919999999997E-3</v>
      </c>
      <c r="AD283" s="2804"/>
      <c r="AE283" s="2804"/>
      <c r="AF283" s="3093">
        <v>0</v>
      </c>
      <c r="AG283" s="3093">
        <v>5.6000000000000001E-2</v>
      </c>
      <c r="AH283" s="3093">
        <v>5.6000000000000001E-2</v>
      </c>
      <c r="AI283" s="2805" t="str">
        <f t="shared" si="152"/>
        <v>N</v>
      </c>
      <c r="AJ283" s="2805" t="str">
        <f t="shared" si="145"/>
        <v>Y</v>
      </c>
      <c r="AK283" s="2805" t="str">
        <f t="shared" si="146"/>
        <v>N</v>
      </c>
      <c r="AL283" s="2805" t="str">
        <f t="shared" si="147"/>
        <v>N</v>
      </c>
      <c r="AM283" s="2805" t="str">
        <f t="shared" si="148"/>
        <v>N</v>
      </c>
      <c r="AN283" s="2805" t="str">
        <f t="shared" si="149"/>
        <v>Y</v>
      </c>
      <c r="AO283" s="2805" t="str">
        <f t="shared" si="150"/>
        <v>N</v>
      </c>
      <c r="AP283" s="2805" t="str">
        <f t="shared" si="151"/>
        <v>N</v>
      </c>
      <c r="AQ283" s="3249"/>
      <c r="AR283" s="3094"/>
      <c r="AS283" s="32"/>
      <c r="AT283" s="34" t="s">
        <v>3867</v>
      </c>
      <c r="AU283" s="171"/>
      <c r="AV283" s="3161"/>
      <c r="AW283" s="220" t="str">
        <f t="shared" si="140"/>
        <v>Please complete all cells in row</v>
      </c>
      <c r="AX283" s="3161"/>
      <c r="AY283" s="3125"/>
      <c r="AZ283" s="3125"/>
      <c r="BA283" s="3125"/>
      <c r="BB283" s="3125"/>
      <c r="BC283" s="3125"/>
      <c r="BD283" s="3125"/>
      <c r="BE283" s="3125"/>
      <c r="BF283" s="221">
        <f t="shared" si="126"/>
        <v>0</v>
      </c>
      <c r="BG283" s="221">
        <f t="shared" si="127"/>
        <v>1</v>
      </c>
      <c r="BH283" s="221">
        <f t="shared" si="128"/>
        <v>0</v>
      </c>
      <c r="BI283" s="221">
        <f t="shared" si="129"/>
        <v>0</v>
      </c>
      <c r="BJ283" s="221">
        <f t="shared" si="130"/>
        <v>0</v>
      </c>
      <c r="BK283" s="221">
        <f t="shared" si="131"/>
        <v>0</v>
      </c>
      <c r="BL283" s="221">
        <f t="shared" si="132"/>
        <v>0</v>
      </c>
      <c r="BM283" s="207"/>
      <c r="BN283" s="207"/>
      <c r="BO283" s="207"/>
      <c r="BP283" s="207"/>
      <c r="BQ283" s="207"/>
      <c r="BR283" s="207"/>
      <c r="BS283" s="221">
        <f t="shared" si="133"/>
        <v>0</v>
      </c>
      <c r="BT283" s="207"/>
      <c r="BU283" s="207"/>
      <c r="BV283" s="221">
        <f t="shared" si="134"/>
        <v>1</v>
      </c>
      <c r="BW283" s="221">
        <f t="shared" si="135"/>
        <v>1</v>
      </c>
      <c r="BX283" s="221">
        <f t="shared" si="136"/>
        <v>0</v>
      </c>
      <c r="BY283" s="221">
        <f t="shared" si="137"/>
        <v>0</v>
      </c>
      <c r="BZ283" s="221">
        <f xml:space="preserve"> IF( ISNUMBER(#REF! ), 0, 1 )</f>
        <v>1</v>
      </c>
      <c r="CA283" s="221">
        <f t="shared" si="138"/>
        <v>1</v>
      </c>
      <c r="CB283" s="3161"/>
      <c r="CC283" s="3125"/>
      <c r="CD283" s="3125"/>
      <c r="CE283" s="3169"/>
      <c r="CF283" s="3169"/>
      <c r="CG283" s="3169"/>
    </row>
    <row r="284" spans="1:85" s="2268" customFormat="1" ht="15.75" customHeight="1">
      <c r="A284" s="3169"/>
      <c r="B284" s="2799" t="s">
        <v>3868</v>
      </c>
      <c r="C284" s="2800" t="s">
        <v>3408</v>
      </c>
      <c r="D284" s="2822" t="s">
        <v>3831</v>
      </c>
      <c r="E284" s="2823" t="s">
        <v>3278</v>
      </c>
      <c r="F284" s="2800"/>
      <c r="G284" s="2800"/>
      <c r="H284" s="2823" t="s">
        <v>3370</v>
      </c>
      <c r="I284" s="2823" t="s">
        <v>3370</v>
      </c>
      <c r="J284" s="2823" t="s">
        <v>3255</v>
      </c>
      <c r="K284" s="2800"/>
      <c r="L284" s="2800" t="s">
        <v>3257</v>
      </c>
      <c r="M284" s="3243">
        <v>0.95099999999999996</v>
      </c>
      <c r="N284" s="3244">
        <v>42870</v>
      </c>
      <c r="O284" s="2802"/>
      <c r="P284" s="3244">
        <v>52000</v>
      </c>
      <c r="Q284" s="3245">
        <v>8.5660000000000007</v>
      </c>
      <c r="R284" s="3093">
        <v>0.95099999999999996</v>
      </c>
      <c r="S284" s="3093">
        <v>0.95099999999999996</v>
      </c>
      <c r="T284" s="3093">
        <v>0.95099999999999996</v>
      </c>
      <c r="U284" s="3217">
        <f t="shared" si="141"/>
        <v>8.1462660000000007</v>
      </c>
      <c r="V284" s="2824">
        <f t="shared" si="142"/>
        <v>-2.2877906976744855E-3</v>
      </c>
      <c r="W284" s="2824">
        <f t="shared" si="143"/>
        <v>3.5467836257310204E-3</v>
      </c>
      <c r="X284" s="3246" t="s">
        <v>3852</v>
      </c>
      <c r="Y284" s="3250">
        <v>4.4999999999999998E-2</v>
      </c>
      <c r="Z284" s="3250">
        <v>-1.5361E-2</v>
      </c>
      <c r="AA284" s="3248">
        <v>2.9638999999999999E-2</v>
      </c>
      <c r="AB284" s="3223">
        <f t="shared" si="144"/>
        <v>2.8186688999999997E-2</v>
      </c>
      <c r="AC284" s="3223">
        <f t="shared" si="153"/>
        <v>2.8186688999999997E-2</v>
      </c>
      <c r="AD284" s="2804"/>
      <c r="AE284" s="2804"/>
      <c r="AF284" s="3093">
        <v>0</v>
      </c>
      <c r="AG284" s="3093">
        <v>0.95099999999999996</v>
      </c>
      <c r="AH284" s="3093">
        <v>0.95099999999999996</v>
      </c>
      <c r="AI284" s="2805" t="str">
        <f t="shared" si="152"/>
        <v>N</v>
      </c>
      <c r="AJ284" s="2805" t="str">
        <f t="shared" si="145"/>
        <v>Y</v>
      </c>
      <c r="AK284" s="2805" t="str">
        <f t="shared" si="146"/>
        <v>N</v>
      </c>
      <c r="AL284" s="2805" t="str">
        <f t="shared" si="147"/>
        <v>N</v>
      </c>
      <c r="AM284" s="2805" t="str">
        <f t="shared" si="148"/>
        <v>N</v>
      </c>
      <c r="AN284" s="2805" t="str">
        <f t="shared" si="149"/>
        <v>Y</v>
      </c>
      <c r="AO284" s="2805" t="str">
        <f t="shared" si="150"/>
        <v>N</v>
      </c>
      <c r="AP284" s="2805" t="str">
        <f t="shared" si="151"/>
        <v>N</v>
      </c>
      <c r="AQ284" s="3249"/>
      <c r="AR284" s="3094"/>
      <c r="AS284" s="32"/>
      <c r="AT284" s="34" t="s">
        <v>3869</v>
      </c>
      <c r="AU284" s="171"/>
      <c r="AV284" s="3161"/>
      <c r="AW284" s="220" t="str">
        <f t="shared" si="140"/>
        <v>Please complete all cells in row</v>
      </c>
      <c r="AX284" s="3161"/>
      <c r="AY284" s="3125"/>
      <c r="AZ284" s="3125"/>
      <c r="BA284" s="3125"/>
      <c r="BB284" s="3125"/>
      <c r="BC284" s="3125"/>
      <c r="BD284" s="3125"/>
      <c r="BE284" s="3125"/>
      <c r="BF284" s="221">
        <f t="shared" si="126"/>
        <v>0</v>
      </c>
      <c r="BG284" s="221">
        <f t="shared" si="127"/>
        <v>1</v>
      </c>
      <c r="BH284" s="221">
        <f t="shared" si="128"/>
        <v>0</v>
      </c>
      <c r="BI284" s="221">
        <f t="shared" si="129"/>
        <v>0</v>
      </c>
      <c r="BJ284" s="221">
        <f t="shared" si="130"/>
        <v>0</v>
      </c>
      <c r="BK284" s="221">
        <f t="shared" si="131"/>
        <v>0</v>
      </c>
      <c r="BL284" s="221">
        <f t="shared" si="132"/>
        <v>0</v>
      </c>
      <c r="BM284" s="207"/>
      <c r="BN284" s="207"/>
      <c r="BO284" s="207"/>
      <c r="BP284" s="207"/>
      <c r="BQ284" s="207"/>
      <c r="BR284" s="207"/>
      <c r="BS284" s="221">
        <f t="shared" si="133"/>
        <v>0</v>
      </c>
      <c r="BT284" s="207"/>
      <c r="BU284" s="207"/>
      <c r="BV284" s="221">
        <f t="shared" si="134"/>
        <v>1</v>
      </c>
      <c r="BW284" s="221">
        <f t="shared" si="135"/>
        <v>1</v>
      </c>
      <c r="BX284" s="221">
        <f t="shared" si="136"/>
        <v>0</v>
      </c>
      <c r="BY284" s="221">
        <f t="shared" si="137"/>
        <v>0</v>
      </c>
      <c r="BZ284" s="221">
        <f xml:space="preserve"> IF( ISNUMBER(#REF! ), 0, 1 )</f>
        <v>1</v>
      </c>
      <c r="CA284" s="221">
        <f t="shared" si="138"/>
        <v>1</v>
      </c>
      <c r="CB284" s="3161"/>
      <c r="CC284" s="3125"/>
      <c r="CD284" s="3125"/>
      <c r="CE284" s="3169"/>
      <c r="CF284" s="3169"/>
      <c r="CG284" s="3169"/>
    </row>
    <row r="285" spans="1:85" s="2268" customFormat="1" ht="15.75" customHeight="1">
      <c r="A285" s="3169"/>
      <c r="B285" s="2799" t="s">
        <v>16461</v>
      </c>
      <c r="C285" s="2800" t="s">
        <v>3408</v>
      </c>
      <c r="D285" s="2822" t="s">
        <v>3831</v>
      </c>
      <c r="E285" s="2823" t="s">
        <v>3278</v>
      </c>
      <c r="F285" s="2800"/>
      <c r="G285" s="2800"/>
      <c r="H285" s="2823" t="s">
        <v>3370</v>
      </c>
      <c r="I285" s="2823" t="s">
        <v>3370</v>
      </c>
      <c r="J285" s="2823" t="s">
        <v>3255</v>
      </c>
      <c r="K285" s="2800"/>
      <c r="L285" s="2800" t="s">
        <v>3257</v>
      </c>
      <c r="M285" s="3243">
        <v>6.5369999999999999</v>
      </c>
      <c r="N285" s="3244">
        <v>41527</v>
      </c>
      <c r="O285" s="2802"/>
      <c r="P285" s="3244">
        <v>47202</v>
      </c>
      <c r="Q285" s="3245">
        <v>1.9930000000000001</v>
      </c>
      <c r="R285" s="3093">
        <v>6.5369999999999999</v>
      </c>
      <c r="S285" s="3093">
        <v>6.5369999999999999</v>
      </c>
      <c r="T285" s="3093">
        <v>6.5369999999999999</v>
      </c>
      <c r="U285" s="3217">
        <f t="shared" si="141"/>
        <v>13.028241000000001</v>
      </c>
      <c r="V285" s="2824">
        <f t="shared" si="142"/>
        <v>8.0426356589147208E-2</v>
      </c>
      <c r="W285" s="2824">
        <f t="shared" si="143"/>
        <v>8.6744639376218347E-2</v>
      </c>
      <c r="X285" s="3246" t="s">
        <v>3852</v>
      </c>
      <c r="Y285" s="3250">
        <v>4.4999999999999998E-2</v>
      </c>
      <c r="Z285" s="3250">
        <v>7.0000000000000007E-2</v>
      </c>
      <c r="AA285" s="3248">
        <v>0.115</v>
      </c>
      <c r="AB285" s="3223">
        <f t="shared" si="144"/>
        <v>0.75175500000000006</v>
      </c>
      <c r="AC285" s="3223">
        <f>IF(I285="","",IF(OR(I285="Fixed",I285="Floating"),AB285,IF(I285="RPI",T285*V285,IF(I285="CPI/CPIH",T285*W285,"Check Instrument Type"))))</f>
        <v>0.75175500000000006</v>
      </c>
      <c r="AD285" s="2804"/>
      <c r="AE285" s="2804"/>
      <c r="AF285" s="3093">
        <v>0</v>
      </c>
      <c r="AG285" s="3093">
        <v>6.5369999999999999</v>
      </c>
      <c r="AH285" s="3093">
        <v>6.5369999999999999</v>
      </c>
      <c r="AI285" s="2805" t="str">
        <f t="shared" si="152"/>
        <v>N</v>
      </c>
      <c r="AJ285" s="2805" t="str">
        <f t="shared" si="145"/>
        <v>Y</v>
      </c>
      <c r="AK285" s="2805" t="str">
        <f t="shared" si="146"/>
        <v>N</v>
      </c>
      <c r="AL285" s="2805" t="str">
        <f t="shared" si="147"/>
        <v>N</v>
      </c>
      <c r="AM285" s="2805" t="str">
        <f t="shared" si="148"/>
        <v>N</v>
      </c>
      <c r="AN285" s="2805" t="str">
        <f t="shared" si="149"/>
        <v>Y</v>
      </c>
      <c r="AO285" s="2805" t="str">
        <f t="shared" si="150"/>
        <v>N</v>
      </c>
      <c r="AP285" s="2805" t="str">
        <f t="shared" si="151"/>
        <v>N</v>
      </c>
      <c r="AQ285" s="3249"/>
      <c r="AR285" s="3094"/>
      <c r="AS285" s="32"/>
      <c r="AT285" s="34" t="s">
        <v>3870</v>
      </c>
      <c r="AU285" s="171"/>
      <c r="AV285" s="3161"/>
      <c r="AW285" s="220" t="str">
        <f t="shared" si="140"/>
        <v>Please complete all cells in row</v>
      </c>
      <c r="AX285" s="3161"/>
      <c r="AY285" s="3125"/>
      <c r="AZ285" s="3125"/>
      <c r="BA285" s="3125"/>
      <c r="BB285" s="3125"/>
      <c r="BC285" s="3125"/>
      <c r="BD285" s="3125"/>
      <c r="BE285" s="3125"/>
      <c r="BF285" s="221">
        <f t="shared" si="126"/>
        <v>0</v>
      </c>
      <c r="BG285" s="221">
        <f t="shared" si="127"/>
        <v>1</v>
      </c>
      <c r="BH285" s="221">
        <f t="shared" si="128"/>
        <v>0</v>
      </c>
      <c r="BI285" s="221">
        <f t="shared" si="129"/>
        <v>0</v>
      </c>
      <c r="BJ285" s="221">
        <f t="shared" si="130"/>
        <v>0</v>
      </c>
      <c r="BK285" s="221">
        <f t="shared" si="131"/>
        <v>0</v>
      </c>
      <c r="BL285" s="221">
        <f t="shared" si="132"/>
        <v>0</v>
      </c>
      <c r="BM285" s="207"/>
      <c r="BN285" s="207"/>
      <c r="BO285" s="207"/>
      <c r="BP285" s="207"/>
      <c r="BQ285" s="207"/>
      <c r="BR285" s="207"/>
      <c r="BS285" s="221">
        <f t="shared" si="133"/>
        <v>0</v>
      </c>
      <c r="BT285" s="207"/>
      <c r="BU285" s="207"/>
      <c r="BV285" s="221">
        <f t="shared" si="134"/>
        <v>1</v>
      </c>
      <c r="BW285" s="221">
        <f t="shared" si="135"/>
        <v>1</v>
      </c>
      <c r="BX285" s="221">
        <f t="shared" si="136"/>
        <v>0</v>
      </c>
      <c r="BY285" s="221">
        <f t="shared" si="137"/>
        <v>0</v>
      </c>
      <c r="BZ285" s="221">
        <f xml:space="preserve"> IF( ISNUMBER(#REF! ), 0, 1 )</f>
        <v>1</v>
      </c>
      <c r="CA285" s="221">
        <f t="shared" si="138"/>
        <v>1</v>
      </c>
      <c r="CB285" s="3161"/>
      <c r="CC285" s="3125"/>
      <c r="CD285" s="3125"/>
      <c r="CE285" s="3169"/>
      <c r="CF285" s="3169"/>
      <c r="CG285" s="3169"/>
    </row>
    <row r="286" spans="1:85" s="2268" customFormat="1" ht="15.75" customHeight="1">
      <c r="A286" s="3169"/>
      <c r="B286" s="2799" t="s">
        <v>3871</v>
      </c>
      <c r="C286" s="2800" t="s">
        <v>3408</v>
      </c>
      <c r="D286" s="2822" t="s">
        <v>3831</v>
      </c>
      <c r="E286" s="2823" t="s">
        <v>3278</v>
      </c>
      <c r="F286" s="2800"/>
      <c r="G286" s="2800"/>
      <c r="H286" s="2823" t="s">
        <v>3370</v>
      </c>
      <c r="I286" s="2823" t="s">
        <v>3370</v>
      </c>
      <c r="J286" s="2823" t="s">
        <v>3255</v>
      </c>
      <c r="K286" s="2800"/>
      <c r="L286" s="2800" t="s">
        <v>3257</v>
      </c>
      <c r="M286" s="3243">
        <v>20.448</v>
      </c>
      <c r="N286" s="3244">
        <v>39190</v>
      </c>
      <c r="O286" s="2802"/>
      <c r="P286" s="3244">
        <v>48408</v>
      </c>
      <c r="Q286" s="3245">
        <v>3.645</v>
      </c>
      <c r="R286" s="3093">
        <v>20.448</v>
      </c>
      <c r="S286" s="3093">
        <v>20.448</v>
      </c>
      <c r="T286" s="3093">
        <v>20.448</v>
      </c>
      <c r="U286" s="3217">
        <f t="shared" si="141"/>
        <v>74.532960000000003</v>
      </c>
      <c r="V286" s="2824">
        <f t="shared" si="142"/>
        <v>2.7548449612402992E-2</v>
      </c>
      <c r="W286" s="2824">
        <f t="shared" si="143"/>
        <v>3.3557504873294342E-2</v>
      </c>
      <c r="X286" s="3246" t="s">
        <v>3852</v>
      </c>
      <c r="Y286" s="3250">
        <v>4.4999999999999998E-2</v>
      </c>
      <c r="Z286" s="3250">
        <v>1.5429999999999999E-2</v>
      </c>
      <c r="AA286" s="3248">
        <v>6.0429999999999998E-2</v>
      </c>
      <c r="AB286" s="3223">
        <f t="shared" si="144"/>
        <v>1.23567264</v>
      </c>
      <c r="AC286" s="3223">
        <f t="shared" si="153"/>
        <v>1.23567264</v>
      </c>
      <c r="AD286" s="2804"/>
      <c r="AE286" s="2804"/>
      <c r="AF286" s="3093">
        <v>0</v>
      </c>
      <c r="AG286" s="3093">
        <v>20.448</v>
      </c>
      <c r="AH286" s="3093">
        <v>20.448</v>
      </c>
      <c r="AI286" s="2805" t="str">
        <f t="shared" si="152"/>
        <v>N</v>
      </c>
      <c r="AJ286" s="2805" t="str">
        <f t="shared" si="145"/>
        <v>Y</v>
      </c>
      <c r="AK286" s="2805" t="str">
        <f t="shared" si="146"/>
        <v>N</v>
      </c>
      <c r="AL286" s="2805" t="str">
        <f t="shared" si="147"/>
        <v>N</v>
      </c>
      <c r="AM286" s="2805" t="str">
        <f t="shared" si="148"/>
        <v>N</v>
      </c>
      <c r="AN286" s="2805" t="str">
        <f t="shared" si="149"/>
        <v>Y</v>
      </c>
      <c r="AO286" s="2805" t="str">
        <f t="shared" si="150"/>
        <v>N</v>
      </c>
      <c r="AP286" s="2805" t="str">
        <f t="shared" si="151"/>
        <v>N</v>
      </c>
      <c r="AQ286" s="3249"/>
      <c r="AR286" s="3094"/>
      <c r="AS286" s="32"/>
      <c r="AT286" s="34" t="s">
        <v>3872</v>
      </c>
      <c r="AU286" s="171"/>
      <c r="AV286" s="3161"/>
      <c r="AW286" s="220" t="str">
        <f t="shared" si="140"/>
        <v>Please complete all cells in row</v>
      </c>
      <c r="AX286" s="3161"/>
      <c r="AY286" s="3125"/>
      <c r="AZ286" s="3125"/>
      <c r="BA286" s="3125"/>
      <c r="BB286" s="3125"/>
      <c r="BC286" s="3125"/>
      <c r="BD286" s="3125"/>
      <c r="BE286" s="3125"/>
      <c r="BF286" s="221">
        <f t="shared" si="126"/>
        <v>0</v>
      </c>
      <c r="BG286" s="221">
        <f t="shared" si="127"/>
        <v>1</v>
      </c>
      <c r="BH286" s="221">
        <f t="shared" si="128"/>
        <v>0</v>
      </c>
      <c r="BI286" s="221">
        <f t="shared" si="129"/>
        <v>0</v>
      </c>
      <c r="BJ286" s="221">
        <f t="shared" si="130"/>
        <v>0</v>
      </c>
      <c r="BK286" s="221">
        <f t="shared" si="131"/>
        <v>0</v>
      </c>
      <c r="BL286" s="221">
        <f t="shared" si="132"/>
        <v>0</v>
      </c>
      <c r="BM286" s="207"/>
      <c r="BN286" s="207"/>
      <c r="BO286" s="207"/>
      <c r="BP286" s="207"/>
      <c r="BQ286" s="207"/>
      <c r="BR286" s="207"/>
      <c r="BS286" s="221">
        <f t="shared" si="133"/>
        <v>0</v>
      </c>
      <c r="BT286" s="207"/>
      <c r="BU286" s="207"/>
      <c r="BV286" s="221">
        <f t="shared" si="134"/>
        <v>1</v>
      </c>
      <c r="BW286" s="221">
        <f t="shared" si="135"/>
        <v>1</v>
      </c>
      <c r="BX286" s="221">
        <f t="shared" si="136"/>
        <v>0</v>
      </c>
      <c r="BY286" s="221">
        <f t="shared" si="137"/>
        <v>0</v>
      </c>
      <c r="BZ286" s="221">
        <f xml:space="preserve"> IF( ISNUMBER(#REF! ), 0, 1 )</f>
        <v>1</v>
      </c>
      <c r="CA286" s="221">
        <f t="shared" si="138"/>
        <v>1</v>
      </c>
      <c r="CB286" s="3161"/>
      <c r="CC286" s="3125"/>
      <c r="CD286" s="3125"/>
      <c r="CE286" s="3169"/>
      <c r="CF286" s="3169"/>
      <c r="CG286" s="3169"/>
    </row>
    <row r="287" spans="1:85" s="2268" customFormat="1" ht="15.75" customHeight="1">
      <c r="A287" s="3169"/>
      <c r="B287" s="2799" t="s">
        <v>3873</v>
      </c>
      <c r="C287" s="2800" t="s">
        <v>3408</v>
      </c>
      <c r="D287" s="2822" t="s">
        <v>3831</v>
      </c>
      <c r="E287" s="2823" t="s">
        <v>3278</v>
      </c>
      <c r="F287" s="2800"/>
      <c r="G287" s="2800"/>
      <c r="H287" s="2823" t="s">
        <v>3370</v>
      </c>
      <c r="I287" s="2823" t="s">
        <v>3370</v>
      </c>
      <c r="J287" s="2823" t="s">
        <v>3255</v>
      </c>
      <c r="K287" s="2800"/>
      <c r="L287" s="2800" t="s">
        <v>3257</v>
      </c>
      <c r="M287" s="3243">
        <v>9.641</v>
      </c>
      <c r="N287" s="3244">
        <v>40074</v>
      </c>
      <c r="O287" s="2802"/>
      <c r="P287" s="3244">
        <v>49204</v>
      </c>
      <c r="Q287" s="3245">
        <v>4.7359999999999998</v>
      </c>
      <c r="R287" s="3093">
        <v>9.641</v>
      </c>
      <c r="S287" s="3093">
        <v>9.641</v>
      </c>
      <c r="T287" s="3093">
        <v>9.641</v>
      </c>
      <c r="U287" s="3217">
        <f t="shared" si="141"/>
        <v>45.659776000000001</v>
      </c>
      <c r="V287" s="2824">
        <f t="shared" si="142"/>
        <v>3.3109496124030802E-2</v>
      </c>
      <c r="W287" s="2824">
        <f t="shared" si="143"/>
        <v>3.9151072124756325E-2</v>
      </c>
      <c r="X287" s="3246" t="s">
        <v>3852</v>
      </c>
      <c r="Y287" s="3250">
        <v>4.4999999999999998E-2</v>
      </c>
      <c r="Z287" s="3250">
        <v>2.1169E-2</v>
      </c>
      <c r="AA287" s="3248">
        <v>6.6169000000000006E-2</v>
      </c>
      <c r="AB287" s="3223">
        <f t="shared" si="144"/>
        <v>0.63793532900000005</v>
      </c>
      <c r="AC287" s="3223">
        <f t="shared" si="153"/>
        <v>0.63793532900000005</v>
      </c>
      <c r="AD287" s="2804"/>
      <c r="AE287" s="2804"/>
      <c r="AF287" s="3093">
        <v>0</v>
      </c>
      <c r="AG287" s="3093">
        <v>9.641</v>
      </c>
      <c r="AH287" s="3093">
        <v>9.641</v>
      </c>
      <c r="AI287" s="2805" t="str">
        <f t="shared" si="152"/>
        <v>N</v>
      </c>
      <c r="AJ287" s="2805" t="str">
        <f t="shared" si="145"/>
        <v>Y</v>
      </c>
      <c r="AK287" s="2805" t="str">
        <f t="shared" si="146"/>
        <v>N</v>
      </c>
      <c r="AL287" s="2805" t="str">
        <f t="shared" si="147"/>
        <v>N</v>
      </c>
      <c r="AM287" s="2805" t="str">
        <f t="shared" si="148"/>
        <v>N</v>
      </c>
      <c r="AN287" s="2805" t="str">
        <f t="shared" si="149"/>
        <v>Y</v>
      </c>
      <c r="AO287" s="2805" t="str">
        <f t="shared" si="150"/>
        <v>N</v>
      </c>
      <c r="AP287" s="2805" t="str">
        <f t="shared" si="151"/>
        <v>N</v>
      </c>
      <c r="AQ287" s="3249"/>
      <c r="AR287" s="3094"/>
      <c r="AS287" s="32"/>
      <c r="AT287" s="34" t="s">
        <v>3874</v>
      </c>
      <c r="AU287" s="171"/>
      <c r="AV287" s="3161"/>
      <c r="AW287" s="220" t="str">
        <f t="shared" si="140"/>
        <v>Please complete all cells in row</v>
      </c>
      <c r="AX287" s="3161"/>
      <c r="AY287" s="3125"/>
      <c r="AZ287" s="3125"/>
      <c r="BA287" s="3125"/>
      <c r="BB287" s="3125"/>
      <c r="BC287" s="3125"/>
      <c r="BD287" s="3125"/>
      <c r="BE287" s="3125"/>
      <c r="BF287" s="221">
        <f t="shared" si="126"/>
        <v>0</v>
      </c>
      <c r="BG287" s="221">
        <f t="shared" si="127"/>
        <v>1</v>
      </c>
      <c r="BH287" s="221">
        <f t="shared" si="128"/>
        <v>0</v>
      </c>
      <c r="BI287" s="221">
        <f t="shared" si="129"/>
        <v>0</v>
      </c>
      <c r="BJ287" s="221">
        <f t="shared" si="130"/>
        <v>0</v>
      </c>
      <c r="BK287" s="221">
        <f t="shared" si="131"/>
        <v>0</v>
      </c>
      <c r="BL287" s="221">
        <f t="shared" si="132"/>
        <v>0</v>
      </c>
      <c r="BM287" s="207"/>
      <c r="BN287" s="207"/>
      <c r="BO287" s="207"/>
      <c r="BP287" s="207"/>
      <c r="BQ287" s="207"/>
      <c r="BR287" s="207"/>
      <c r="BS287" s="221">
        <f t="shared" si="133"/>
        <v>0</v>
      </c>
      <c r="BT287" s="207"/>
      <c r="BU287" s="207"/>
      <c r="BV287" s="221">
        <f t="shared" si="134"/>
        <v>1</v>
      </c>
      <c r="BW287" s="221">
        <f t="shared" si="135"/>
        <v>1</v>
      </c>
      <c r="BX287" s="221">
        <f t="shared" si="136"/>
        <v>0</v>
      </c>
      <c r="BY287" s="221">
        <f t="shared" si="137"/>
        <v>0</v>
      </c>
      <c r="BZ287" s="221">
        <f xml:space="preserve"> IF( ISNUMBER(#REF! ), 0, 1 )</f>
        <v>1</v>
      </c>
      <c r="CA287" s="221">
        <f t="shared" si="138"/>
        <v>1</v>
      </c>
      <c r="CB287" s="3161"/>
      <c r="CC287" s="3125"/>
      <c r="CD287" s="3125"/>
      <c r="CE287" s="3169"/>
      <c r="CF287" s="3169"/>
      <c r="CG287" s="3169"/>
    </row>
    <row r="288" spans="1:85" s="2268" customFormat="1" ht="15.75" customHeight="1">
      <c r="A288" s="3169"/>
      <c r="B288" s="2799" t="s">
        <v>16462</v>
      </c>
      <c r="C288" s="2800" t="s">
        <v>3408</v>
      </c>
      <c r="D288" s="2822" t="s">
        <v>3831</v>
      </c>
      <c r="E288" s="2823" t="s">
        <v>3278</v>
      </c>
      <c r="F288" s="2800"/>
      <c r="G288" s="2800"/>
      <c r="H288" s="2823" t="s">
        <v>3370</v>
      </c>
      <c r="I288" s="2823" t="s">
        <v>3370</v>
      </c>
      <c r="J288" s="2823" t="s">
        <v>3255</v>
      </c>
      <c r="K288" s="2800"/>
      <c r="L288" s="2800" t="s">
        <v>3257</v>
      </c>
      <c r="M288" s="3243">
        <v>0.67</v>
      </c>
      <c r="N288" s="3244">
        <v>28397</v>
      </c>
      <c r="O288" s="2802"/>
      <c r="P288" s="3244">
        <v>50311</v>
      </c>
      <c r="Q288" s="3245">
        <v>6.2519999999999998</v>
      </c>
      <c r="R288" s="3093">
        <v>0.67</v>
      </c>
      <c r="S288" s="3093">
        <v>0.67</v>
      </c>
      <c r="T288" s="3093">
        <v>0.67</v>
      </c>
      <c r="U288" s="3217">
        <f t="shared" si="141"/>
        <v>4.1888399999999999</v>
      </c>
      <c r="V288" s="2824">
        <f t="shared" si="142"/>
        <v>4.6414728682170558E-2</v>
      </c>
      <c r="W288" s="2824">
        <f t="shared" si="143"/>
        <v>5.2534113060428878E-2</v>
      </c>
      <c r="X288" s="3246" t="s">
        <v>3852</v>
      </c>
      <c r="Y288" s="3250">
        <v>4.4999999999999998E-2</v>
      </c>
      <c r="Z288" s="3250">
        <v>3.49E-2</v>
      </c>
      <c r="AA288" s="3248">
        <v>7.9899999999999999E-2</v>
      </c>
      <c r="AB288" s="3223">
        <f t="shared" si="144"/>
        <v>5.3533000000000004E-2</v>
      </c>
      <c r="AC288" s="3223">
        <f t="shared" si="153"/>
        <v>5.3533000000000004E-2</v>
      </c>
      <c r="AD288" s="2804"/>
      <c r="AE288" s="2804"/>
      <c r="AF288" s="3093">
        <v>0</v>
      </c>
      <c r="AG288" s="3093">
        <v>0.67</v>
      </c>
      <c r="AH288" s="3093">
        <v>0.67</v>
      </c>
      <c r="AI288" s="2805" t="str">
        <f t="shared" si="152"/>
        <v>N</v>
      </c>
      <c r="AJ288" s="2805" t="str">
        <f t="shared" si="145"/>
        <v>Y</v>
      </c>
      <c r="AK288" s="2805" t="str">
        <f t="shared" si="146"/>
        <v>N</v>
      </c>
      <c r="AL288" s="2805" t="str">
        <f t="shared" si="147"/>
        <v>N</v>
      </c>
      <c r="AM288" s="2805" t="str">
        <f t="shared" si="148"/>
        <v>N</v>
      </c>
      <c r="AN288" s="2805" t="str">
        <f t="shared" si="149"/>
        <v>Y</v>
      </c>
      <c r="AO288" s="2805" t="str">
        <f t="shared" si="150"/>
        <v>N</v>
      </c>
      <c r="AP288" s="2805" t="str">
        <f t="shared" si="151"/>
        <v>N</v>
      </c>
      <c r="AQ288" s="3249"/>
      <c r="AR288" s="3094"/>
      <c r="AS288" s="32"/>
      <c r="AT288" s="34" t="s">
        <v>3875</v>
      </c>
      <c r="AU288" s="171"/>
      <c r="AV288" s="3161"/>
      <c r="AW288" s="220" t="str">
        <f t="shared" si="140"/>
        <v>Please complete all cells in row</v>
      </c>
      <c r="AX288" s="3161"/>
      <c r="AY288" s="3125"/>
      <c r="AZ288" s="3125"/>
      <c r="BA288" s="3125"/>
      <c r="BB288" s="3125"/>
      <c r="BC288" s="3125"/>
      <c r="BD288" s="3125"/>
      <c r="BE288" s="3125"/>
      <c r="BF288" s="221">
        <f t="shared" ref="BF288:BF351" si="154" xml:space="preserve"> IF( ISNUMBER( N160 ), 0, 1 )</f>
        <v>0</v>
      </c>
      <c r="BG288" s="221">
        <f t="shared" ref="BG288:BG351" si="155" xml:space="preserve"> IF( ISNUMBER(O288 ), 0, 1 )</f>
        <v>1</v>
      </c>
      <c r="BH288" s="221">
        <f t="shared" ref="BH288:BH351" si="156" xml:space="preserve"> IF( ISNUMBER(P288 ), 0, 1 )</f>
        <v>0</v>
      </c>
      <c r="BI288" s="221">
        <f t="shared" ref="BI288:BI351" si="157" xml:space="preserve"> IF( ISNUMBER(Q288 ), 0, 1 )</f>
        <v>0</v>
      </c>
      <c r="BJ288" s="221">
        <f t="shared" ref="BJ288:BJ351" si="158" xml:space="preserve"> IF( ISNUMBER(R288 ), 0, 1 )</f>
        <v>0</v>
      </c>
      <c r="BK288" s="221">
        <f t="shared" ref="BK288:BK351" si="159" xml:space="preserve"> IF( ISNUMBER(S288 ), 0, 1 )</f>
        <v>0</v>
      </c>
      <c r="BL288" s="221">
        <f t="shared" ref="BL288:BL351" si="160" xml:space="preserve"> IF( ISNUMBER(T288 ), 0, 1 )</f>
        <v>0</v>
      </c>
      <c r="BM288" s="207"/>
      <c r="BN288" s="207"/>
      <c r="BO288" s="207"/>
      <c r="BP288" s="207"/>
      <c r="BQ288" s="207"/>
      <c r="BR288" s="207"/>
      <c r="BS288" s="221">
        <f t="shared" ref="BS288:BS351" si="161" xml:space="preserve"> IF( ISNUMBER(AA288 ), 0, 1 )</f>
        <v>0</v>
      </c>
      <c r="BT288" s="207"/>
      <c r="BU288" s="207"/>
      <c r="BV288" s="221">
        <f t="shared" ref="BV288:BV351" si="162" xml:space="preserve"> IF( ISNUMBER(AD288 ), 0, 1 )</f>
        <v>1</v>
      </c>
      <c r="BW288" s="221">
        <f t="shared" ref="BW288:BW351" si="163" xml:space="preserve"> IF( ISNUMBER(AE288 ), 0, 1 )</f>
        <v>1</v>
      </c>
      <c r="BX288" s="221">
        <f t="shared" ref="BX288:BX351" si="164" xml:space="preserve"> IF( ISNUMBER(AF288 ), 0, 1 )</f>
        <v>0</v>
      </c>
      <c r="BY288" s="221">
        <f t="shared" ref="BY288:BY351" si="165" xml:space="preserve"> IF( ISNUMBER(AG288 ), 0, 1 )</f>
        <v>0</v>
      </c>
      <c r="BZ288" s="221">
        <f xml:space="preserve"> IF( ISNUMBER(#REF! ), 0, 1 )</f>
        <v>1</v>
      </c>
      <c r="CA288" s="221">
        <f t="shared" ref="CA288:CA351" si="166" xml:space="preserve"> IF( ISNUMBER(AR288 ), 0, 1 )</f>
        <v>1</v>
      </c>
      <c r="CB288" s="3161"/>
      <c r="CC288" s="3125"/>
      <c r="CD288" s="3125"/>
      <c r="CE288" s="3169"/>
      <c r="CF288" s="3169"/>
      <c r="CG288" s="3169"/>
    </row>
    <row r="289" spans="1:85" s="2268" customFormat="1" ht="15.75" customHeight="1">
      <c r="A289" s="3169"/>
      <c r="B289" s="2799" t="s">
        <v>3876</v>
      </c>
      <c r="C289" s="2800" t="s">
        <v>3408</v>
      </c>
      <c r="D289" s="2822" t="s">
        <v>3831</v>
      </c>
      <c r="E289" s="2823" t="s">
        <v>3278</v>
      </c>
      <c r="F289" s="2800"/>
      <c r="G289" s="2800"/>
      <c r="H289" s="2823" t="s">
        <v>3370</v>
      </c>
      <c r="I289" s="2823" t="s">
        <v>3370</v>
      </c>
      <c r="J289" s="2823" t="s">
        <v>3255</v>
      </c>
      <c r="K289" s="2800"/>
      <c r="L289" s="2800" t="s">
        <v>3257</v>
      </c>
      <c r="M289" s="3243">
        <v>0</v>
      </c>
      <c r="N289" s="3244">
        <v>44439</v>
      </c>
      <c r="O289" s="2802"/>
      <c r="P289" s="3244">
        <v>45899</v>
      </c>
      <c r="Q289" s="3245">
        <v>0.20799999999999999</v>
      </c>
      <c r="R289" s="3093">
        <v>0</v>
      </c>
      <c r="S289" s="3093">
        <v>0</v>
      </c>
      <c r="T289" s="3093">
        <v>0</v>
      </c>
      <c r="U289" s="3217">
        <f t="shared" si="141"/>
        <v>0</v>
      </c>
      <c r="V289" s="2824">
        <f t="shared" si="142"/>
        <v>-2.2877906976744855E-3</v>
      </c>
      <c r="W289" s="2824">
        <f t="shared" si="143"/>
        <v>3.5467836257310204E-3</v>
      </c>
      <c r="X289" s="3246" t="s">
        <v>3852</v>
      </c>
      <c r="Y289" s="3250">
        <v>4.4999999999999998E-2</v>
      </c>
      <c r="Z289" s="3250">
        <v>-1.5361E-2</v>
      </c>
      <c r="AA289" s="3248">
        <v>2.9638999999999999E-2</v>
      </c>
      <c r="AB289" s="3223">
        <f t="shared" si="144"/>
        <v>0</v>
      </c>
      <c r="AC289" s="3223">
        <f t="shared" si="153"/>
        <v>0</v>
      </c>
      <c r="AD289" s="2804"/>
      <c r="AE289" s="2804"/>
      <c r="AF289" s="3093">
        <v>0</v>
      </c>
      <c r="AG289" s="3093">
        <v>0</v>
      </c>
      <c r="AH289" s="3093">
        <v>0</v>
      </c>
      <c r="AI289" s="2805" t="str">
        <f t="shared" si="152"/>
        <v>N</v>
      </c>
      <c r="AJ289" s="2805" t="str">
        <f t="shared" si="145"/>
        <v>Y</v>
      </c>
      <c r="AK289" s="2805" t="str">
        <f t="shared" si="146"/>
        <v>N</v>
      </c>
      <c r="AL289" s="2805" t="str">
        <f t="shared" si="147"/>
        <v>N</v>
      </c>
      <c r="AM289" s="2805" t="str">
        <f t="shared" si="148"/>
        <v>N</v>
      </c>
      <c r="AN289" s="2805" t="str">
        <f t="shared" si="149"/>
        <v>Y</v>
      </c>
      <c r="AO289" s="2805" t="str">
        <f t="shared" si="150"/>
        <v>N</v>
      </c>
      <c r="AP289" s="2805" t="str">
        <f t="shared" si="151"/>
        <v>N</v>
      </c>
      <c r="AQ289" s="3249"/>
      <c r="AR289" s="3094"/>
      <c r="AS289" s="32"/>
      <c r="AT289" s="34" t="s">
        <v>3877</v>
      </c>
      <c r="AU289" s="171"/>
      <c r="AV289" s="3161"/>
      <c r="AW289" s="220" t="str">
        <f t="shared" si="140"/>
        <v>Please complete all cells in row</v>
      </c>
      <c r="AX289" s="3161"/>
      <c r="AY289" s="3125"/>
      <c r="AZ289" s="3125"/>
      <c r="BA289" s="3125"/>
      <c r="BB289" s="3125"/>
      <c r="BC289" s="3125"/>
      <c r="BD289" s="3125"/>
      <c r="BE289" s="3125"/>
      <c r="BF289" s="221">
        <f t="shared" si="154"/>
        <v>0</v>
      </c>
      <c r="BG289" s="221">
        <f t="shared" si="155"/>
        <v>1</v>
      </c>
      <c r="BH289" s="221">
        <f t="shared" si="156"/>
        <v>0</v>
      </c>
      <c r="BI289" s="221">
        <f t="shared" si="157"/>
        <v>0</v>
      </c>
      <c r="BJ289" s="221">
        <f t="shared" si="158"/>
        <v>0</v>
      </c>
      <c r="BK289" s="221">
        <f t="shared" si="159"/>
        <v>0</v>
      </c>
      <c r="BL289" s="221">
        <f t="shared" si="160"/>
        <v>0</v>
      </c>
      <c r="BM289" s="207"/>
      <c r="BN289" s="207"/>
      <c r="BO289" s="207"/>
      <c r="BP289" s="207"/>
      <c r="BQ289" s="207"/>
      <c r="BR289" s="207"/>
      <c r="BS289" s="221">
        <f t="shared" si="161"/>
        <v>0</v>
      </c>
      <c r="BT289" s="207"/>
      <c r="BU289" s="207"/>
      <c r="BV289" s="221">
        <f t="shared" si="162"/>
        <v>1</v>
      </c>
      <c r="BW289" s="221">
        <f t="shared" si="163"/>
        <v>1</v>
      </c>
      <c r="BX289" s="221">
        <f t="shared" si="164"/>
        <v>0</v>
      </c>
      <c r="BY289" s="221">
        <f t="shared" si="165"/>
        <v>0</v>
      </c>
      <c r="BZ289" s="221">
        <f xml:space="preserve"> IF( ISNUMBER(#REF! ), 0, 1 )</f>
        <v>1</v>
      </c>
      <c r="CA289" s="221">
        <f t="shared" si="166"/>
        <v>1</v>
      </c>
      <c r="CB289" s="3161"/>
      <c r="CC289" s="3125"/>
      <c r="CD289" s="3125"/>
      <c r="CE289" s="3169"/>
      <c r="CF289" s="3169"/>
      <c r="CG289" s="3169"/>
    </row>
    <row r="290" spans="1:85" s="2268" customFormat="1" ht="15.75" customHeight="1">
      <c r="A290" s="3169"/>
      <c r="B290" s="2799" t="s">
        <v>3878</v>
      </c>
      <c r="C290" s="2800" t="s">
        <v>3408</v>
      </c>
      <c r="D290" s="2822" t="s">
        <v>3831</v>
      </c>
      <c r="E290" s="2823" t="s">
        <v>3278</v>
      </c>
      <c r="F290" s="2800"/>
      <c r="G290" s="2800"/>
      <c r="H290" s="2823" t="s">
        <v>3370</v>
      </c>
      <c r="I290" s="2823" t="s">
        <v>3370</v>
      </c>
      <c r="J290" s="2823" t="s">
        <v>3255</v>
      </c>
      <c r="K290" s="2800"/>
      <c r="L290" s="2800" t="s">
        <v>3257</v>
      </c>
      <c r="M290" s="3243">
        <v>1.486</v>
      </c>
      <c r="N290" s="3244">
        <v>45369</v>
      </c>
      <c r="O290" s="2802"/>
      <c r="P290" s="3244">
        <v>47208</v>
      </c>
      <c r="Q290" s="3245">
        <v>2.0009999999999999</v>
      </c>
      <c r="R290" s="3093">
        <v>1.486</v>
      </c>
      <c r="S290" s="3093">
        <v>1.486</v>
      </c>
      <c r="T290" s="3093">
        <v>1.486</v>
      </c>
      <c r="U290" s="3217">
        <f t="shared" si="141"/>
        <v>2.9734859999999999</v>
      </c>
      <c r="V290" s="2824">
        <f t="shared" si="142"/>
        <v>3.8372093023255838E-2</v>
      </c>
      <c r="W290" s="2824">
        <f t="shared" si="143"/>
        <v>4.4444444444444509E-2</v>
      </c>
      <c r="X290" s="3246" t="s">
        <v>3852</v>
      </c>
      <c r="Y290" s="3250">
        <v>4.4999999999999998E-2</v>
      </c>
      <c r="Z290" s="3250">
        <v>2.6599999999999999E-2</v>
      </c>
      <c r="AA290" s="3248">
        <v>7.1599999999999997E-2</v>
      </c>
      <c r="AB290" s="3223">
        <f t="shared" si="144"/>
        <v>0.10639759999999999</v>
      </c>
      <c r="AC290" s="3223">
        <f t="shared" si="153"/>
        <v>0.10639759999999999</v>
      </c>
      <c r="AD290" s="2804"/>
      <c r="AE290" s="2804"/>
      <c r="AF290" s="3093">
        <v>0</v>
      </c>
      <c r="AG290" s="3093">
        <v>1.486</v>
      </c>
      <c r="AH290" s="3093">
        <v>1.486</v>
      </c>
      <c r="AI290" s="2805" t="str">
        <f t="shared" si="152"/>
        <v>N</v>
      </c>
      <c r="AJ290" s="2805" t="str">
        <f t="shared" si="145"/>
        <v>Y</v>
      </c>
      <c r="AK290" s="2805" t="str">
        <f t="shared" si="146"/>
        <v>N</v>
      </c>
      <c r="AL290" s="2805" t="str">
        <f t="shared" si="147"/>
        <v>N</v>
      </c>
      <c r="AM290" s="2805" t="str">
        <f t="shared" si="148"/>
        <v>N</v>
      </c>
      <c r="AN290" s="2805" t="str">
        <f t="shared" si="149"/>
        <v>Y</v>
      </c>
      <c r="AO290" s="2805" t="str">
        <f t="shared" si="150"/>
        <v>N</v>
      </c>
      <c r="AP290" s="2805" t="str">
        <f t="shared" si="151"/>
        <v>N</v>
      </c>
      <c r="AQ290" s="3249"/>
      <c r="AR290" s="3094"/>
      <c r="AS290" s="32"/>
      <c r="AT290" s="34" t="s">
        <v>3879</v>
      </c>
      <c r="AU290" s="171"/>
      <c r="AV290" s="3161"/>
      <c r="AW290" s="220" t="str">
        <f t="shared" si="140"/>
        <v>Please complete all cells in row</v>
      </c>
      <c r="AX290" s="3161"/>
      <c r="AY290" s="3125"/>
      <c r="AZ290" s="3125"/>
      <c r="BA290" s="3125"/>
      <c r="BB290" s="3125"/>
      <c r="BC290" s="3125"/>
      <c r="BD290" s="3125"/>
      <c r="BE290" s="3125"/>
      <c r="BF290" s="221">
        <f t="shared" si="154"/>
        <v>0</v>
      </c>
      <c r="BG290" s="221">
        <f t="shared" si="155"/>
        <v>1</v>
      </c>
      <c r="BH290" s="221">
        <f t="shared" si="156"/>
        <v>0</v>
      </c>
      <c r="BI290" s="221">
        <f t="shared" si="157"/>
        <v>0</v>
      </c>
      <c r="BJ290" s="221">
        <f t="shared" si="158"/>
        <v>0</v>
      </c>
      <c r="BK290" s="221">
        <f t="shared" si="159"/>
        <v>0</v>
      </c>
      <c r="BL290" s="221">
        <f t="shared" si="160"/>
        <v>0</v>
      </c>
      <c r="BM290" s="207"/>
      <c r="BN290" s="207"/>
      <c r="BO290" s="207"/>
      <c r="BP290" s="207"/>
      <c r="BQ290" s="207"/>
      <c r="BR290" s="207"/>
      <c r="BS290" s="221">
        <f t="shared" si="161"/>
        <v>0</v>
      </c>
      <c r="BT290" s="207"/>
      <c r="BU290" s="207"/>
      <c r="BV290" s="221">
        <f t="shared" si="162"/>
        <v>1</v>
      </c>
      <c r="BW290" s="221">
        <f t="shared" si="163"/>
        <v>1</v>
      </c>
      <c r="BX290" s="221">
        <f t="shared" si="164"/>
        <v>0</v>
      </c>
      <c r="BY290" s="221">
        <f t="shared" si="165"/>
        <v>0</v>
      </c>
      <c r="BZ290" s="221">
        <f xml:space="preserve"> IF( ISNUMBER(#REF! ), 0, 1 )</f>
        <v>1</v>
      </c>
      <c r="CA290" s="221">
        <f t="shared" si="166"/>
        <v>1</v>
      </c>
      <c r="CB290" s="3161"/>
      <c r="CC290" s="3125"/>
      <c r="CD290" s="3125"/>
      <c r="CE290" s="3169"/>
      <c r="CF290" s="3169"/>
      <c r="CG290" s="3169"/>
    </row>
    <row r="291" spans="1:85" s="2268" customFormat="1" ht="15.75" customHeight="1">
      <c r="A291" s="3169"/>
      <c r="B291" s="2799" t="s">
        <v>16463</v>
      </c>
      <c r="C291" s="2800" t="s">
        <v>3408</v>
      </c>
      <c r="D291" s="2822" t="s">
        <v>3831</v>
      </c>
      <c r="E291" s="2823" t="s">
        <v>3278</v>
      </c>
      <c r="F291" s="2800"/>
      <c r="G291" s="2800"/>
      <c r="H291" s="2823" t="s">
        <v>3370</v>
      </c>
      <c r="I291" s="2823" t="s">
        <v>3370</v>
      </c>
      <c r="J291" s="2823" t="s">
        <v>3255</v>
      </c>
      <c r="K291" s="2800"/>
      <c r="L291" s="2800" t="s">
        <v>3257</v>
      </c>
      <c r="M291" s="3243">
        <v>3.3000000000000002E-2</v>
      </c>
      <c r="N291" s="3244">
        <v>45048</v>
      </c>
      <c r="O291" s="2802"/>
      <c r="P291" s="3244">
        <v>46143</v>
      </c>
      <c r="Q291" s="3245">
        <v>0.54200000000000004</v>
      </c>
      <c r="R291" s="3093">
        <v>3.3000000000000002E-2</v>
      </c>
      <c r="S291" s="3093">
        <v>3.3000000000000002E-2</v>
      </c>
      <c r="T291" s="3093">
        <v>3.3000000000000002E-2</v>
      </c>
      <c r="U291" s="3217">
        <f t="shared" si="141"/>
        <v>1.7886000000000003E-2</v>
      </c>
      <c r="V291" s="2824">
        <f t="shared" si="142"/>
        <v>1.918604651162803E-2</v>
      </c>
      <c r="W291" s="2824">
        <f t="shared" si="143"/>
        <v>2.5146198830409361E-2</v>
      </c>
      <c r="X291" s="3246" t="s">
        <v>3852</v>
      </c>
      <c r="Y291" s="3250">
        <v>4.4999999999999998E-2</v>
      </c>
      <c r="Z291" s="3250">
        <v>6.7999999999999996E-3</v>
      </c>
      <c r="AA291" s="3248">
        <v>5.1799999999999999E-2</v>
      </c>
      <c r="AB291" s="3223">
        <f t="shared" si="144"/>
        <v>1.7094E-3</v>
      </c>
      <c r="AC291" s="3223">
        <f t="shared" si="153"/>
        <v>1.7094E-3</v>
      </c>
      <c r="AD291" s="2804"/>
      <c r="AE291" s="2804"/>
      <c r="AF291" s="3093">
        <v>0</v>
      </c>
      <c r="AG291" s="3093">
        <v>3.3000000000000002E-2</v>
      </c>
      <c r="AH291" s="3093">
        <v>3.3000000000000002E-2</v>
      </c>
      <c r="AI291" s="2805" t="str">
        <f t="shared" si="152"/>
        <v>N</v>
      </c>
      <c r="AJ291" s="2805" t="str">
        <f t="shared" si="145"/>
        <v>Y</v>
      </c>
      <c r="AK291" s="2805" t="str">
        <f t="shared" si="146"/>
        <v>N</v>
      </c>
      <c r="AL291" s="2805" t="str">
        <f t="shared" si="147"/>
        <v>N</v>
      </c>
      <c r="AM291" s="2805" t="str">
        <f t="shared" si="148"/>
        <v>N</v>
      </c>
      <c r="AN291" s="2805" t="str">
        <f t="shared" si="149"/>
        <v>Y</v>
      </c>
      <c r="AO291" s="2805" t="str">
        <f t="shared" si="150"/>
        <v>N</v>
      </c>
      <c r="AP291" s="2805" t="str">
        <f t="shared" si="151"/>
        <v>N</v>
      </c>
      <c r="AQ291" s="3249"/>
      <c r="AR291" s="3094"/>
      <c r="AS291" s="32"/>
      <c r="AT291" s="34" t="s">
        <v>3880</v>
      </c>
      <c r="AU291" s="171"/>
      <c r="AV291" s="3161"/>
      <c r="AW291" s="220" t="str">
        <f t="shared" si="140"/>
        <v>Please complete all cells in row</v>
      </c>
      <c r="AX291" s="3161"/>
      <c r="AY291" s="3125"/>
      <c r="AZ291" s="3125"/>
      <c r="BA291" s="3125"/>
      <c r="BB291" s="3125"/>
      <c r="BC291" s="3125"/>
      <c r="BD291" s="3125"/>
      <c r="BE291" s="3125"/>
      <c r="BF291" s="221">
        <f t="shared" si="154"/>
        <v>0</v>
      </c>
      <c r="BG291" s="221">
        <f t="shared" si="155"/>
        <v>1</v>
      </c>
      <c r="BH291" s="221">
        <f t="shared" si="156"/>
        <v>0</v>
      </c>
      <c r="BI291" s="221">
        <f t="shared" si="157"/>
        <v>0</v>
      </c>
      <c r="BJ291" s="221">
        <f t="shared" si="158"/>
        <v>0</v>
      </c>
      <c r="BK291" s="221">
        <f t="shared" si="159"/>
        <v>0</v>
      </c>
      <c r="BL291" s="221">
        <f t="shared" si="160"/>
        <v>0</v>
      </c>
      <c r="BM291" s="207"/>
      <c r="BN291" s="207"/>
      <c r="BO291" s="207"/>
      <c r="BP291" s="207"/>
      <c r="BQ291" s="207"/>
      <c r="BR291" s="207"/>
      <c r="BS291" s="221">
        <f t="shared" si="161"/>
        <v>0</v>
      </c>
      <c r="BT291" s="207"/>
      <c r="BU291" s="207"/>
      <c r="BV291" s="221">
        <f t="shared" si="162"/>
        <v>1</v>
      </c>
      <c r="BW291" s="221">
        <f t="shared" si="163"/>
        <v>1</v>
      </c>
      <c r="BX291" s="221">
        <f t="shared" si="164"/>
        <v>0</v>
      </c>
      <c r="BY291" s="221">
        <f t="shared" si="165"/>
        <v>0</v>
      </c>
      <c r="BZ291" s="221">
        <f xml:space="preserve"> IF( ISNUMBER(#REF! ), 0, 1 )</f>
        <v>1</v>
      </c>
      <c r="CA291" s="221">
        <f t="shared" si="166"/>
        <v>1</v>
      </c>
      <c r="CB291" s="3161"/>
      <c r="CC291" s="3125"/>
      <c r="CD291" s="3125"/>
      <c r="CE291" s="3169"/>
      <c r="CF291" s="3169"/>
      <c r="CG291" s="3169"/>
    </row>
    <row r="292" spans="1:85" s="2268" customFormat="1" ht="15.75" customHeight="1">
      <c r="A292" s="3169"/>
      <c r="B292" s="2799" t="s">
        <v>3881</v>
      </c>
      <c r="C292" s="2800" t="s">
        <v>3408</v>
      </c>
      <c r="D292" s="2822" t="s">
        <v>3831</v>
      </c>
      <c r="E292" s="2823" t="s">
        <v>3278</v>
      </c>
      <c r="F292" s="2800"/>
      <c r="G292" s="2800"/>
      <c r="H292" s="2823" t="s">
        <v>1262</v>
      </c>
      <c r="I292" s="2823" t="s">
        <v>1262</v>
      </c>
      <c r="J292" s="2823" t="s">
        <v>3255</v>
      </c>
      <c r="K292" s="2800"/>
      <c r="L292" s="2800" t="s">
        <v>3257</v>
      </c>
      <c r="M292" s="3243">
        <v>2.2509999999999999</v>
      </c>
      <c r="N292" s="3244">
        <v>38027</v>
      </c>
      <c r="O292" s="2802"/>
      <c r="P292" s="3244">
        <v>74185</v>
      </c>
      <c r="Q292" s="3245">
        <v>38.956000000000003</v>
      </c>
      <c r="R292" s="3093">
        <v>2.2509999999999999</v>
      </c>
      <c r="S292" s="3093">
        <v>2.2509999999999999</v>
      </c>
      <c r="T292" s="3093">
        <v>2.2509999999999999</v>
      </c>
      <c r="U292" s="3217">
        <f t="shared" si="141"/>
        <v>87.689956000000009</v>
      </c>
      <c r="V292" s="2824">
        <f t="shared" si="142"/>
        <v>9.7589651374452302E-4</v>
      </c>
      <c r="W292" s="2824">
        <f t="shared" si="143"/>
        <v>6.8295567272751434E-3</v>
      </c>
      <c r="X292" s="2816"/>
      <c r="Y292" s="3251"/>
      <c r="Z292" s="3251"/>
      <c r="AA292" s="3248">
        <v>3.3007125202184406E-2</v>
      </c>
      <c r="AB292" s="3223">
        <f t="shared" si="144"/>
        <v>7.4299038830117098E-2</v>
      </c>
      <c r="AC292" s="3223">
        <f t="shared" si="153"/>
        <v>2.1967430524389214E-3</v>
      </c>
      <c r="AD292" s="2804"/>
      <c r="AE292" s="2804"/>
      <c r="AF292" s="3093">
        <v>0</v>
      </c>
      <c r="AG292" s="3093">
        <v>2.2509999999999999</v>
      </c>
      <c r="AH292" s="3093">
        <v>2.2509999999999999</v>
      </c>
      <c r="AI292" s="2805" t="str">
        <f t="shared" si="152"/>
        <v>N</v>
      </c>
      <c r="AJ292" s="2805" t="str">
        <f t="shared" si="145"/>
        <v>N</v>
      </c>
      <c r="AK292" s="2805" t="str">
        <f t="shared" si="146"/>
        <v>Y</v>
      </c>
      <c r="AL292" s="2805" t="str">
        <f t="shared" si="147"/>
        <v>N</v>
      </c>
      <c r="AM292" s="2805" t="str">
        <f t="shared" si="148"/>
        <v>N</v>
      </c>
      <c r="AN292" s="2805" t="str">
        <f t="shared" si="149"/>
        <v>N</v>
      </c>
      <c r="AO292" s="2805" t="str">
        <f t="shared" si="150"/>
        <v>Y</v>
      </c>
      <c r="AP292" s="2805" t="str">
        <f t="shared" si="151"/>
        <v>N</v>
      </c>
      <c r="AQ292" s="3249"/>
      <c r="AR292" s="3094"/>
      <c r="AS292" s="32"/>
      <c r="AT292" s="34" t="s">
        <v>3882</v>
      </c>
      <c r="AU292" s="171"/>
      <c r="AV292" s="3161"/>
      <c r="AW292" s="220" t="str">
        <f t="shared" si="140"/>
        <v>Please complete all cells in row</v>
      </c>
      <c r="AX292" s="3161"/>
      <c r="AY292" s="3125"/>
      <c r="AZ292" s="3125"/>
      <c r="BA292" s="3125"/>
      <c r="BB292" s="3125"/>
      <c r="BC292" s="3125"/>
      <c r="BD292" s="3125"/>
      <c r="BE292" s="3125"/>
      <c r="BF292" s="221">
        <f t="shared" si="154"/>
        <v>0</v>
      </c>
      <c r="BG292" s="221">
        <f t="shared" si="155"/>
        <v>1</v>
      </c>
      <c r="BH292" s="221">
        <f t="shared" si="156"/>
        <v>0</v>
      </c>
      <c r="BI292" s="221">
        <f t="shared" si="157"/>
        <v>0</v>
      </c>
      <c r="BJ292" s="221">
        <f t="shared" si="158"/>
        <v>0</v>
      </c>
      <c r="BK292" s="221">
        <f t="shared" si="159"/>
        <v>0</v>
      </c>
      <c r="BL292" s="221">
        <f t="shared" si="160"/>
        <v>0</v>
      </c>
      <c r="BM292" s="207"/>
      <c r="BN292" s="207"/>
      <c r="BO292" s="207"/>
      <c r="BP292" s="207"/>
      <c r="BQ292" s="207"/>
      <c r="BR292" s="207"/>
      <c r="BS292" s="221">
        <f t="shared" si="161"/>
        <v>0</v>
      </c>
      <c r="BT292" s="207"/>
      <c r="BU292" s="207"/>
      <c r="BV292" s="221">
        <f t="shared" si="162"/>
        <v>1</v>
      </c>
      <c r="BW292" s="221">
        <f t="shared" si="163"/>
        <v>1</v>
      </c>
      <c r="BX292" s="221">
        <f t="shared" si="164"/>
        <v>0</v>
      </c>
      <c r="BY292" s="221">
        <f t="shared" si="165"/>
        <v>0</v>
      </c>
      <c r="BZ292" s="221">
        <f xml:space="preserve"> IF( ISNUMBER(#REF! ), 0, 1 )</f>
        <v>1</v>
      </c>
      <c r="CA292" s="221">
        <f t="shared" si="166"/>
        <v>1</v>
      </c>
      <c r="CB292" s="3161"/>
      <c r="CC292" s="3125"/>
      <c r="CD292" s="3125"/>
      <c r="CE292" s="3169"/>
      <c r="CF292" s="3169"/>
      <c r="CG292" s="3169"/>
    </row>
    <row r="293" spans="1:85" s="2268" customFormat="1" ht="15.75" customHeight="1">
      <c r="A293" s="3169"/>
      <c r="B293" s="2799" t="s">
        <v>3883</v>
      </c>
      <c r="C293" s="2800" t="s">
        <v>3408</v>
      </c>
      <c r="D293" s="2822" t="s">
        <v>3831</v>
      </c>
      <c r="E293" s="2823" t="s">
        <v>3278</v>
      </c>
      <c r="F293" s="2800"/>
      <c r="G293" s="2800"/>
      <c r="H293" s="2823" t="s">
        <v>1262</v>
      </c>
      <c r="I293" s="2823" t="s">
        <v>1262</v>
      </c>
      <c r="J293" s="2823" t="s">
        <v>3255</v>
      </c>
      <c r="K293" s="2800"/>
      <c r="L293" s="2800" t="s">
        <v>3257</v>
      </c>
      <c r="M293" s="3243">
        <v>0.13900000000000001</v>
      </c>
      <c r="N293" s="3244">
        <v>38435</v>
      </c>
      <c r="O293" s="2802"/>
      <c r="P293" s="3244">
        <v>60349</v>
      </c>
      <c r="Q293" s="3245">
        <v>20.003</v>
      </c>
      <c r="R293" s="3093">
        <v>0.13900000000000001</v>
      </c>
      <c r="S293" s="3093">
        <v>0.13900000000000001</v>
      </c>
      <c r="T293" s="3093">
        <v>0.13900000000000001</v>
      </c>
      <c r="U293" s="3217">
        <f t="shared" si="141"/>
        <v>2.7804170000000004</v>
      </c>
      <c r="V293" s="2824">
        <f t="shared" si="142"/>
        <v>6.264061008888433E-3</v>
      </c>
      <c r="W293" s="2824">
        <f t="shared" si="143"/>
        <v>1.2148646160987209E-2</v>
      </c>
      <c r="X293" s="2816"/>
      <c r="Y293" s="3251"/>
      <c r="Z293" s="3251"/>
      <c r="AA293" s="3248">
        <v>3.8464510961172982E-2</v>
      </c>
      <c r="AB293" s="3223">
        <f t="shared" si="144"/>
        <v>5.3465670236030449E-3</v>
      </c>
      <c r="AC293" s="3223">
        <f t="shared" si="153"/>
        <v>8.7070448023549225E-4</v>
      </c>
      <c r="AD293" s="2804"/>
      <c r="AE293" s="2804"/>
      <c r="AF293" s="3093">
        <v>0</v>
      </c>
      <c r="AG293" s="3093">
        <v>0.13900000000000001</v>
      </c>
      <c r="AH293" s="3093">
        <v>0.13900000000000001</v>
      </c>
      <c r="AI293" s="2805" t="str">
        <f t="shared" si="152"/>
        <v>N</v>
      </c>
      <c r="AJ293" s="2805" t="str">
        <f t="shared" si="145"/>
        <v>N</v>
      </c>
      <c r="AK293" s="2805" t="str">
        <f t="shared" si="146"/>
        <v>Y</v>
      </c>
      <c r="AL293" s="2805" t="str">
        <f t="shared" si="147"/>
        <v>N</v>
      </c>
      <c r="AM293" s="2805" t="str">
        <f t="shared" si="148"/>
        <v>N</v>
      </c>
      <c r="AN293" s="2805" t="str">
        <f t="shared" si="149"/>
        <v>N</v>
      </c>
      <c r="AO293" s="2805" t="str">
        <f t="shared" si="150"/>
        <v>Y</v>
      </c>
      <c r="AP293" s="2805" t="str">
        <f t="shared" si="151"/>
        <v>N</v>
      </c>
      <c r="AQ293" s="3249"/>
      <c r="AR293" s="3094"/>
      <c r="AS293" s="32"/>
      <c r="AT293" s="34" t="s">
        <v>3884</v>
      </c>
      <c r="AU293" s="171"/>
      <c r="AV293" s="3161"/>
      <c r="AW293" s="220" t="str">
        <f t="shared" si="140"/>
        <v>Please complete all cells in row</v>
      </c>
      <c r="AX293" s="3161"/>
      <c r="AY293" s="3125"/>
      <c r="AZ293" s="3125"/>
      <c r="BA293" s="3125"/>
      <c r="BB293" s="3125"/>
      <c r="BC293" s="3125"/>
      <c r="BD293" s="3125"/>
      <c r="BE293" s="3125"/>
      <c r="BF293" s="221">
        <f t="shared" si="154"/>
        <v>0</v>
      </c>
      <c r="BG293" s="221">
        <f t="shared" si="155"/>
        <v>1</v>
      </c>
      <c r="BH293" s="221">
        <f t="shared" si="156"/>
        <v>0</v>
      </c>
      <c r="BI293" s="221">
        <f t="shared" si="157"/>
        <v>0</v>
      </c>
      <c r="BJ293" s="221">
        <f t="shared" si="158"/>
        <v>0</v>
      </c>
      <c r="BK293" s="221">
        <f t="shared" si="159"/>
        <v>0</v>
      </c>
      <c r="BL293" s="221">
        <f t="shared" si="160"/>
        <v>0</v>
      </c>
      <c r="BM293" s="207"/>
      <c r="BN293" s="207"/>
      <c r="BO293" s="207"/>
      <c r="BP293" s="207"/>
      <c r="BQ293" s="207"/>
      <c r="BR293" s="207"/>
      <c r="BS293" s="221">
        <f t="shared" si="161"/>
        <v>0</v>
      </c>
      <c r="BT293" s="207"/>
      <c r="BU293" s="207"/>
      <c r="BV293" s="221">
        <f t="shared" si="162"/>
        <v>1</v>
      </c>
      <c r="BW293" s="221">
        <f t="shared" si="163"/>
        <v>1</v>
      </c>
      <c r="BX293" s="221">
        <f t="shared" si="164"/>
        <v>0</v>
      </c>
      <c r="BY293" s="221">
        <f t="shared" si="165"/>
        <v>0</v>
      </c>
      <c r="BZ293" s="221">
        <f xml:space="preserve"> IF( ISNUMBER(#REF! ), 0, 1 )</f>
        <v>1</v>
      </c>
      <c r="CA293" s="221">
        <f t="shared" si="166"/>
        <v>1</v>
      </c>
      <c r="CB293" s="3161"/>
      <c r="CC293" s="3125"/>
      <c r="CD293" s="3125"/>
      <c r="CE293" s="3169"/>
      <c r="CF293" s="3169"/>
      <c r="CG293" s="3169"/>
    </row>
    <row r="294" spans="1:85" s="2268" customFormat="1" ht="15.75" customHeight="1">
      <c r="A294" s="3169"/>
      <c r="B294" s="2799" t="s">
        <v>3885</v>
      </c>
      <c r="C294" s="2800" t="s">
        <v>3408</v>
      </c>
      <c r="D294" s="2822" t="s">
        <v>3831</v>
      </c>
      <c r="E294" s="2823" t="s">
        <v>3278</v>
      </c>
      <c r="F294" s="2800"/>
      <c r="G294" s="2800"/>
      <c r="H294" s="2823" t="s">
        <v>1262</v>
      </c>
      <c r="I294" s="2823" t="s">
        <v>1262</v>
      </c>
      <c r="J294" s="2823" t="s">
        <v>3255</v>
      </c>
      <c r="K294" s="2800"/>
      <c r="L294" s="2800" t="s">
        <v>3257</v>
      </c>
      <c r="M294" s="3243">
        <v>0.34899999999999998</v>
      </c>
      <c r="N294" s="3244">
        <v>44562</v>
      </c>
      <c r="O294" s="2802"/>
      <c r="P294" s="3244">
        <v>46387</v>
      </c>
      <c r="Q294" s="3245">
        <v>0.877</v>
      </c>
      <c r="R294" s="3093">
        <v>0.34899999999999998</v>
      </c>
      <c r="S294" s="3093">
        <v>0.34899999999999998</v>
      </c>
      <c r="T294" s="3093">
        <v>0.34899999999999998</v>
      </c>
      <c r="U294" s="3217">
        <f t="shared" si="141"/>
        <v>0.30607299999999998</v>
      </c>
      <c r="V294" s="2824">
        <f t="shared" si="142"/>
        <v>-1.656310562015495E-2</v>
      </c>
      <c r="W294" s="2824">
        <f t="shared" si="143"/>
        <v>-1.0812012670565196E-2</v>
      </c>
      <c r="X294" s="2816"/>
      <c r="Y294" s="3251"/>
      <c r="Z294" s="3251"/>
      <c r="AA294" s="3248">
        <v>1.4906875000000097E-2</v>
      </c>
      <c r="AB294" s="3223">
        <f t="shared" si="144"/>
        <v>5.2024993750000338E-3</v>
      </c>
      <c r="AC294" s="3223">
        <f>IF(I294="","",IF(OR(I294="Fixed",I294="Floating"),AB294,IF(I294="RPI",T294*V294,IF(I294="CPI/CPIH",T294*W294,"Check Instrument Type"))))</f>
        <v>-5.7805238614340769E-3</v>
      </c>
      <c r="AD294" s="2804"/>
      <c r="AE294" s="2804"/>
      <c r="AF294" s="3093">
        <v>0</v>
      </c>
      <c r="AG294" s="3093">
        <v>0.34899999999999998</v>
      </c>
      <c r="AH294" s="3093">
        <v>0.34899999999999998</v>
      </c>
      <c r="AI294" s="2805" t="str">
        <f t="shared" si="152"/>
        <v>N</v>
      </c>
      <c r="AJ294" s="2805" t="str">
        <f t="shared" si="145"/>
        <v>N</v>
      </c>
      <c r="AK294" s="2805" t="str">
        <f t="shared" si="146"/>
        <v>Y</v>
      </c>
      <c r="AL294" s="2805" t="str">
        <f t="shared" si="147"/>
        <v>N</v>
      </c>
      <c r="AM294" s="2805" t="str">
        <f t="shared" si="148"/>
        <v>N</v>
      </c>
      <c r="AN294" s="2805" t="str">
        <f t="shared" si="149"/>
        <v>N</v>
      </c>
      <c r="AO294" s="2805" t="str">
        <f t="shared" si="150"/>
        <v>Y</v>
      </c>
      <c r="AP294" s="2805" t="str">
        <f t="shared" si="151"/>
        <v>N</v>
      </c>
      <c r="AQ294" s="3249"/>
      <c r="AR294" s="3094"/>
      <c r="AS294" s="32"/>
      <c r="AT294" s="34" t="s">
        <v>3886</v>
      </c>
      <c r="AU294" s="171"/>
      <c r="AV294" s="3161"/>
      <c r="AW294" s="220" t="str">
        <f t="shared" si="140"/>
        <v>Please complete all cells in row</v>
      </c>
      <c r="AX294" s="3161"/>
      <c r="AY294" s="3125"/>
      <c r="AZ294" s="3125"/>
      <c r="BA294" s="3125"/>
      <c r="BB294" s="3125"/>
      <c r="BC294" s="3125"/>
      <c r="BD294" s="3125"/>
      <c r="BE294" s="3125"/>
      <c r="BF294" s="221">
        <f t="shared" si="154"/>
        <v>0</v>
      </c>
      <c r="BG294" s="221">
        <f t="shared" si="155"/>
        <v>1</v>
      </c>
      <c r="BH294" s="221">
        <f t="shared" si="156"/>
        <v>0</v>
      </c>
      <c r="BI294" s="221">
        <f t="shared" si="157"/>
        <v>0</v>
      </c>
      <c r="BJ294" s="221">
        <f t="shared" si="158"/>
        <v>0</v>
      </c>
      <c r="BK294" s="221">
        <f t="shared" si="159"/>
        <v>0</v>
      </c>
      <c r="BL294" s="221">
        <f t="shared" si="160"/>
        <v>0</v>
      </c>
      <c r="BM294" s="207"/>
      <c r="BN294" s="207"/>
      <c r="BO294" s="207"/>
      <c r="BP294" s="207"/>
      <c r="BQ294" s="207"/>
      <c r="BR294" s="207"/>
      <c r="BS294" s="221">
        <f t="shared" si="161"/>
        <v>0</v>
      </c>
      <c r="BT294" s="207"/>
      <c r="BU294" s="207"/>
      <c r="BV294" s="221">
        <f t="shared" si="162"/>
        <v>1</v>
      </c>
      <c r="BW294" s="221">
        <f t="shared" si="163"/>
        <v>1</v>
      </c>
      <c r="BX294" s="221">
        <f t="shared" si="164"/>
        <v>0</v>
      </c>
      <c r="BY294" s="221">
        <f t="shared" si="165"/>
        <v>0</v>
      </c>
      <c r="BZ294" s="221">
        <f xml:space="preserve"> IF( ISNUMBER(#REF! ), 0, 1 )</f>
        <v>1</v>
      </c>
      <c r="CA294" s="221">
        <f t="shared" si="166"/>
        <v>1</v>
      </c>
      <c r="CB294" s="3161"/>
      <c r="CC294" s="3125"/>
      <c r="CD294" s="3125"/>
      <c r="CE294" s="3169"/>
      <c r="CF294" s="3169"/>
      <c r="CG294" s="3169"/>
    </row>
    <row r="295" spans="1:85" s="2268" customFormat="1" ht="15.75" customHeight="1">
      <c r="A295" s="3169"/>
      <c r="B295" s="2799" t="s">
        <v>3887</v>
      </c>
      <c r="C295" s="2800" t="s">
        <v>3408</v>
      </c>
      <c r="D295" s="2822" t="s">
        <v>3831</v>
      </c>
      <c r="E295" s="2823" t="s">
        <v>3278</v>
      </c>
      <c r="F295" s="2800"/>
      <c r="G295" s="2800"/>
      <c r="H295" s="2823" t="s">
        <v>1262</v>
      </c>
      <c r="I295" s="2823" t="s">
        <v>1262</v>
      </c>
      <c r="J295" s="2823" t="s">
        <v>3255</v>
      </c>
      <c r="K295" s="2800"/>
      <c r="L295" s="2800" t="s">
        <v>3257</v>
      </c>
      <c r="M295" s="3243">
        <v>0.109</v>
      </c>
      <c r="N295" s="3244">
        <v>42234</v>
      </c>
      <c r="O295" s="2802"/>
      <c r="P295" s="3244">
        <v>47712</v>
      </c>
      <c r="Q295" s="3245">
        <v>2.6920000000000002</v>
      </c>
      <c r="R295" s="3093">
        <v>0.109</v>
      </c>
      <c r="S295" s="3093">
        <v>0.109</v>
      </c>
      <c r="T295" s="3093">
        <v>0.109</v>
      </c>
      <c r="U295" s="3217">
        <f t="shared" si="141"/>
        <v>0.29342800000000002</v>
      </c>
      <c r="V295" s="2824">
        <f t="shared" si="142"/>
        <v>3.8271606921067125E-2</v>
      </c>
      <c r="W295" s="2824">
        <f t="shared" si="143"/>
        <v>4.4343370704231333E-2</v>
      </c>
      <c r="X295" s="2816"/>
      <c r="Y295" s="3251"/>
      <c r="Z295" s="3251"/>
      <c r="AA295" s="3248">
        <v>7.1496298342541342E-2</v>
      </c>
      <c r="AB295" s="3223">
        <f t="shared" si="144"/>
        <v>7.7930965193370059E-3</v>
      </c>
      <c r="AC295" s="3223">
        <f t="shared" si="153"/>
        <v>4.171605154396317E-3</v>
      </c>
      <c r="AD295" s="2804"/>
      <c r="AE295" s="2804"/>
      <c r="AF295" s="3093">
        <v>0</v>
      </c>
      <c r="AG295" s="3093">
        <v>0.109</v>
      </c>
      <c r="AH295" s="3093">
        <v>0.109</v>
      </c>
      <c r="AI295" s="2805" t="str">
        <f t="shared" si="152"/>
        <v>N</v>
      </c>
      <c r="AJ295" s="2805" t="str">
        <f t="shared" si="145"/>
        <v>N</v>
      </c>
      <c r="AK295" s="2805" t="str">
        <f t="shared" si="146"/>
        <v>Y</v>
      </c>
      <c r="AL295" s="2805" t="str">
        <f t="shared" si="147"/>
        <v>N</v>
      </c>
      <c r="AM295" s="2805" t="str">
        <f t="shared" si="148"/>
        <v>N</v>
      </c>
      <c r="AN295" s="2805" t="str">
        <f t="shared" si="149"/>
        <v>N</v>
      </c>
      <c r="AO295" s="2805" t="str">
        <f t="shared" si="150"/>
        <v>Y</v>
      </c>
      <c r="AP295" s="2805" t="str">
        <f t="shared" si="151"/>
        <v>N</v>
      </c>
      <c r="AQ295" s="3249"/>
      <c r="AR295" s="3094"/>
      <c r="AS295" s="32"/>
      <c r="AT295" s="34" t="s">
        <v>3888</v>
      </c>
      <c r="AU295" s="171"/>
      <c r="AV295" s="3161"/>
      <c r="AW295" s="220" t="str">
        <f t="shared" si="140"/>
        <v>Please complete all cells in row</v>
      </c>
      <c r="AX295" s="3161"/>
      <c r="AY295" s="3125"/>
      <c r="AZ295" s="3125"/>
      <c r="BA295" s="3125"/>
      <c r="BB295" s="3125"/>
      <c r="BC295" s="3125"/>
      <c r="BD295" s="3125"/>
      <c r="BE295" s="3125"/>
      <c r="BF295" s="221">
        <f t="shared" si="154"/>
        <v>0</v>
      </c>
      <c r="BG295" s="221">
        <f t="shared" si="155"/>
        <v>1</v>
      </c>
      <c r="BH295" s="221">
        <f t="shared" si="156"/>
        <v>0</v>
      </c>
      <c r="BI295" s="221">
        <f t="shared" si="157"/>
        <v>0</v>
      </c>
      <c r="BJ295" s="221">
        <f t="shared" si="158"/>
        <v>0</v>
      </c>
      <c r="BK295" s="221">
        <f t="shared" si="159"/>
        <v>0</v>
      </c>
      <c r="BL295" s="221">
        <f t="shared" si="160"/>
        <v>0</v>
      </c>
      <c r="BM295" s="207"/>
      <c r="BN295" s="207"/>
      <c r="BO295" s="207"/>
      <c r="BP295" s="207"/>
      <c r="BQ295" s="207"/>
      <c r="BR295" s="207"/>
      <c r="BS295" s="221">
        <f t="shared" si="161"/>
        <v>0</v>
      </c>
      <c r="BT295" s="207"/>
      <c r="BU295" s="207"/>
      <c r="BV295" s="221">
        <f t="shared" si="162"/>
        <v>1</v>
      </c>
      <c r="BW295" s="221">
        <f t="shared" si="163"/>
        <v>1</v>
      </c>
      <c r="BX295" s="221">
        <f t="shared" si="164"/>
        <v>0</v>
      </c>
      <c r="BY295" s="221">
        <f t="shared" si="165"/>
        <v>0</v>
      </c>
      <c r="BZ295" s="221">
        <f xml:space="preserve"> IF( ISNUMBER(#REF! ), 0, 1 )</f>
        <v>1</v>
      </c>
      <c r="CA295" s="221">
        <f t="shared" si="166"/>
        <v>1</v>
      </c>
      <c r="CB295" s="3161"/>
      <c r="CC295" s="3125"/>
      <c r="CD295" s="3125"/>
      <c r="CE295" s="3169"/>
      <c r="CF295" s="3169"/>
      <c r="CG295" s="3169"/>
    </row>
    <row r="296" spans="1:85" s="2268" customFormat="1" ht="15.75" customHeight="1">
      <c r="A296" s="3169"/>
      <c r="B296" s="2799" t="s">
        <v>3889</v>
      </c>
      <c r="C296" s="2800" t="s">
        <v>3408</v>
      </c>
      <c r="D296" s="2822" t="s">
        <v>3831</v>
      </c>
      <c r="E296" s="2823" t="s">
        <v>3278</v>
      </c>
      <c r="F296" s="2800"/>
      <c r="G296" s="2800"/>
      <c r="H296" s="2823" t="s">
        <v>1262</v>
      </c>
      <c r="I296" s="2823" t="s">
        <v>1262</v>
      </c>
      <c r="J296" s="2823" t="s">
        <v>3255</v>
      </c>
      <c r="K296" s="2800"/>
      <c r="L296" s="2800" t="s">
        <v>3257</v>
      </c>
      <c r="M296" s="3243">
        <v>0.11899999999999999</v>
      </c>
      <c r="N296" s="3244">
        <v>42251</v>
      </c>
      <c r="O296" s="2802"/>
      <c r="P296" s="3244">
        <v>47729</v>
      </c>
      <c r="Q296" s="3245">
        <v>2.7149999999999999</v>
      </c>
      <c r="R296" s="3093">
        <v>0.11899999999999999</v>
      </c>
      <c r="S296" s="3093">
        <v>0.11899999999999999</v>
      </c>
      <c r="T296" s="3093">
        <v>0.11899999999999999</v>
      </c>
      <c r="U296" s="3217">
        <f t="shared" si="141"/>
        <v>0.32308499999999996</v>
      </c>
      <c r="V296" s="2824">
        <f t="shared" si="142"/>
        <v>9.7589651374452302E-4</v>
      </c>
      <c r="W296" s="2824">
        <f t="shared" si="143"/>
        <v>6.8295567272751434E-3</v>
      </c>
      <c r="X296" s="2816"/>
      <c r="Y296" s="3251"/>
      <c r="Z296" s="3251"/>
      <c r="AA296" s="3248">
        <v>3.3007125202184406E-2</v>
      </c>
      <c r="AB296" s="3223">
        <f t="shared" si="144"/>
        <v>3.9278478990599445E-3</v>
      </c>
      <c r="AC296" s="3223">
        <f>IF(I296="","",IF(OR(I296="Fixed",I296="Floating"),AB296,IF(I296="RPI",T296*V296,IF(I296="CPI/CPIH",T296*W296,"Check Instrument Type"))))</f>
        <v>1.1613168513559823E-4</v>
      </c>
      <c r="AD296" s="2804"/>
      <c r="AE296" s="2804"/>
      <c r="AF296" s="3093">
        <v>0</v>
      </c>
      <c r="AG296" s="3093">
        <v>0.11899999999999999</v>
      </c>
      <c r="AH296" s="3093">
        <v>0.11899999999999999</v>
      </c>
      <c r="AI296" s="2805" t="str">
        <f t="shared" si="152"/>
        <v>N</v>
      </c>
      <c r="AJ296" s="2805" t="str">
        <f t="shared" si="145"/>
        <v>N</v>
      </c>
      <c r="AK296" s="2805" t="str">
        <f t="shared" si="146"/>
        <v>Y</v>
      </c>
      <c r="AL296" s="2805" t="str">
        <f t="shared" si="147"/>
        <v>N</v>
      </c>
      <c r="AM296" s="2805" t="str">
        <f t="shared" si="148"/>
        <v>N</v>
      </c>
      <c r="AN296" s="2805" t="str">
        <f t="shared" si="149"/>
        <v>N</v>
      </c>
      <c r="AO296" s="2805" t="str">
        <f t="shared" si="150"/>
        <v>Y</v>
      </c>
      <c r="AP296" s="2805" t="str">
        <f t="shared" si="151"/>
        <v>N</v>
      </c>
      <c r="AQ296" s="3249"/>
      <c r="AR296" s="3094"/>
      <c r="AS296" s="32"/>
      <c r="AT296" s="34" t="s">
        <v>3890</v>
      </c>
      <c r="AU296" s="171"/>
      <c r="AV296" s="3161"/>
      <c r="AW296" s="220" t="str">
        <f t="shared" si="140"/>
        <v>Please complete all cells in row</v>
      </c>
      <c r="AX296" s="3161"/>
      <c r="AY296" s="3125"/>
      <c r="AZ296" s="3125"/>
      <c r="BA296" s="3125"/>
      <c r="BB296" s="3125"/>
      <c r="BC296" s="3125"/>
      <c r="BD296" s="3125"/>
      <c r="BE296" s="3125"/>
      <c r="BF296" s="221">
        <f t="shared" si="154"/>
        <v>0</v>
      </c>
      <c r="BG296" s="221">
        <f t="shared" si="155"/>
        <v>1</v>
      </c>
      <c r="BH296" s="221">
        <f t="shared" si="156"/>
        <v>0</v>
      </c>
      <c r="BI296" s="221">
        <f t="shared" si="157"/>
        <v>0</v>
      </c>
      <c r="BJ296" s="221">
        <f t="shared" si="158"/>
        <v>0</v>
      </c>
      <c r="BK296" s="221">
        <f t="shared" si="159"/>
        <v>0</v>
      </c>
      <c r="BL296" s="221">
        <f t="shared" si="160"/>
        <v>0</v>
      </c>
      <c r="BM296" s="207"/>
      <c r="BN296" s="207"/>
      <c r="BO296" s="207"/>
      <c r="BP296" s="207"/>
      <c r="BQ296" s="207"/>
      <c r="BR296" s="207"/>
      <c r="BS296" s="221">
        <f t="shared" si="161"/>
        <v>0</v>
      </c>
      <c r="BT296" s="207"/>
      <c r="BU296" s="207"/>
      <c r="BV296" s="221">
        <f t="shared" si="162"/>
        <v>1</v>
      </c>
      <c r="BW296" s="221">
        <f t="shared" si="163"/>
        <v>1</v>
      </c>
      <c r="BX296" s="221">
        <f t="shared" si="164"/>
        <v>0</v>
      </c>
      <c r="BY296" s="221">
        <f t="shared" si="165"/>
        <v>0</v>
      </c>
      <c r="BZ296" s="221">
        <f xml:space="preserve"> IF( ISNUMBER(#REF! ), 0, 1 )</f>
        <v>1</v>
      </c>
      <c r="CA296" s="221">
        <f t="shared" si="166"/>
        <v>1</v>
      </c>
      <c r="CB296" s="3161"/>
      <c r="CC296" s="3125"/>
      <c r="CD296" s="3125"/>
      <c r="CE296" s="3169"/>
      <c r="CF296" s="3169"/>
      <c r="CG296" s="3169"/>
    </row>
    <row r="297" spans="1:85" s="2268" customFormat="1" ht="15.75" customHeight="1">
      <c r="A297" s="3169"/>
      <c r="B297" s="2799" t="s">
        <v>3891</v>
      </c>
      <c r="C297" s="2800" t="s">
        <v>3408</v>
      </c>
      <c r="D297" s="2822" t="s">
        <v>3831</v>
      </c>
      <c r="E297" s="2823" t="s">
        <v>3278</v>
      </c>
      <c r="F297" s="2800"/>
      <c r="G297" s="2800"/>
      <c r="H297" s="2823" t="s">
        <v>1262</v>
      </c>
      <c r="I297" s="2823" t="s">
        <v>1262</v>
      </c>
      <c r="J297" s="2823" t="s">
        <v>3255</v>
      </c>
      <c r="K297" s="2800"/>
      <c r="L297" s="2800" t="s">
        <v>3257</v>
      </c>
      <c r="M297" s="3243">
        <v>0.161</v>
      </c>
      <c r="N297" s="3244">
        <v>42853</v>
      </c>
      <c r="O297" s="2802"/>
      <c r="P297" s="3244">
        <v>48331</v>
      </c>
      <c r="Q297" s="3245">
        <v>3.54</v>
      </c>
      <c r="R297" s="3093">
        <v>0.161</v>
      </c>
      <c r="S297" s="3093">
        <v>0.161</v>
      </c>
      <c r="T297" s="3093">
        <v>0.161</v>
      </c>
      <c r="U297" s="3217">
        <f t="shared" si="141"/>
        <v>0.56994</v>
      </c>
      <c r="V297" s="2824">
        <f t="shared" si="142"/>
        <v>3.68914206369233E-2</v>
      </c>
      <c r="W297" s="2824">
        <f t="shared" si="143"/>
        <v>4.2955113155267899E-2</v>
      </c>
      <c r="X297" s="2816"/>
      <c r="Y297" s="3251"/>
      <c r="Z297" s="3251"/>
      <c r="AA297" s="3248">
        <v>7.0071946097304938E-2</v>
      </c>
      <c r="AB297" s="3223">
        <f t="shared" si="144"/>
        <v>1.1281583321666096E-2</v>
      </c>
      <c r="AC297" s="3223">
        <f>IF(I297="","",IF(OR(I297="Fixed",I297="Floating"),AB297,IF(I297="RPI",T297*V297,IF(I297="CPI/CPIH",T297*W297,"Check Instrument Type"))))</f>
        <v>5.9395187225446512E-3</v>
      </c>
      <c r="AD297" s="2804"/>
      <c r="AE297" s="2804"/>
      <c r="AF297" s="3093">
        <v>0</v>
      </c>
      <c r="AG297" s="3093">
        <v>0.161</v>
      </c>
      <c r="AH297" s="3093">
        <v>0.161</v>
      </c>
      <c r="AI297" s="2805" t="str">
        <f t="shared" si="152"/>
        <v>N</v>
      </c>
      <c r="AJ297" s="2805" t="str">
        <f t="shared" si="145"/>
        <v>N</v>
      </c>
      <c r="AK297" s="2805" t="str">
        <f t="shared" si="146"/>
        <v>Y</v>
      </c>
      <c r="AL297" s="2805" t="str">
        <f t="shared" si="147"/>
        <v>N</v>
      </c>
      <c r="AM297" s="2805" t="str">
        <f t="shared" si="148"/>
        <v>N</v>
      </c>
      <c r="AN297" s="2805" t="str">
        <f t="shared" si="149"/>
        <v>N</v>
      </c>
      <c r="AO297" s="2805" t="str">
        <f t="shared" si="150"/>
        <v>Y</v>
      </c>
      <c r="AP297" s="2805" t="str">
        <f t="shared" si="151"/>
        <v>N</v>
      </c>
      <c r="AQ297" s="3249"/>
      <c r="AR297" s="3094"/>
      <c r="AS297" s="32"/>
      <c r="AT297" s="34" t="s">
        <v>3892</v>
      </c>
      <c r="AU297" s="171"/>
      <c r="AV297" s="3161"/>
      <c r="AW297" s="220" t="str">
        <f t="shared" si="140"/>
        <v>Please complete all cells in row</v>
      </c>
      <c r="AX297" s="3161"/>
      <c r="AY297" s="3125"/>
      <c r="AZ297" s="3125"/>
      <c r="BA297" s="3125"/>
      <c r="BB297" s="3125"/>
      <c r="BC297" s="3125"/>
      <c r="BD297" s="3125"/>
      <c r="BE297" s="3125"/>
      <c r="BF297" s="221">
        <f t="shared" si="154"/>
        <v>0</v>
      </c>
      <c r="BG297" s="221">
        <f t="shared" si="155"/>
        <v>1</v>
      </c>
      <c r="BH297" s="221">
        <f t="shared" si="156"/>
        <v>0</v>
      </c>
      <c r="BI297" s="221">
        <f t="shared" si="157"/>
        <v>0</v>
      </c>
      <c r="BJ297" s="221">
        <f t="shared" si="158"/>
        <v>0</v>
      </c>
      <c r="BK297" s="221">
        <f t="shared" si="159"/>
        <v>0</v>
      </c>
      <c r="BL297" s="221">
        <f t="shared" si="160"/>
        <v>0</v>
      </c>
      <c r="BM297" s="207"/>
      <c r="BN297" s="207"/>
      <c r="BO297" s="207"/>
      <c r="BP297" s="207"/>
      <c r="BQ297" s="207"/>
      <c r="BR297" s="207"/>
      <c r="BS297" s="221">
        <f t="shared" si="161"/>
        <v>0</v>
      </c>
      <c r="BT297" s="207"/>
      <c r="BU297" s="207"/>
      <c r="BV297" s="221">
        <f t="shared" si="162"/>
        <v>1</v>
      </c>
      <c r="BW297" s="221">
        <f t="shared" si="163"/>
        <v>1</v>
      </c>
      <c r="BX297" s="221">
        <f t="shared" si="164"/>
        <v>0</v>
      </c>
      <c r="BY297" s="221">
        <f t="shared" si="165"/>
        <v>0</v>
      </c>
      <c r="BZ297" s="221">
        <f xml:space="preserve"> IF( ISNUMBER(#REF! ), 0, 1 )</f>
        <v>1</v>
      </c>
      <c r="CA297" s="221">
        <f t="shared" si="166"/>
        <v>1</v>
      </c>
      <c r="CB297" s="3161"/>
      <c r="CC297" s="3125"/>
      <c r="CD297" s="3125"/>
      <c r="CE297" s="3169"/>
      <c r="CF297" s="3169"/>
      <c r="CG297" s="3169"/>
    </row>
    <row r="298" spans="1:85" s="2268" customFormat="1" ht="15.75" customHeight="1">
      <c r="A298" s="3169"/>
      <c r="B298" s="2799"/>
      <c r="C298" s="2800"/>
      <c r="D298" s="2822" t="s">
        <v>3893</v>
      </c>
      <c r="E298" s="2823"/>
      <c r="F298" s="2800"/>
      <c r="G298" s="2800"/>
      <c r="H298" s="2823"/>
      <c r="I298" s="2823"/>
      <c r="J298" s="2823"/>
      <c r="K298" s="2800"/>
      <c r="L298" s="2800"/>
      <c r="M298" s="3243"/>
      <c r="N298" s="2801"/>
      <c r="O298" s="2802"/>
      <c r="P298" s="3244"/>
      <c r="Q298" s="2803"/>
      <c r="R298" s="2802"/>
      <c r="S298" s="2802"/>
      <c r="T298" s="2802"/>
      <c r="U298" s="3217">
        <f t="shared" si="141"/>
        <v>0</v>
      </c>
      <c r="V298" s="2824">
        <f t="shared" si="142"/>
        <v>0</v>
      </c>
      <c r="W298" s="2824">
        <f t="shared" si="143"/>
        <v>0</v>
      </c>
      <c r="X298" s="2816"/>
      <c r="Y298" s="3251"/>
      <c r="Z298" s="3251"/>
      <c r="AA298" s="2804"/>
      <c r="AB298" s="2825">
        <f t="shared" si="144"/>
        <v>0</v>
      </c>
      <c r="AC298" s="2825" t="str">
        <f t="shared" si="153"/>
        <v/>
      </c>
      <c r="AD298" s="2804"/>
      <c r="AE298" s="2804"/>
      <c r="AF298" s="3093"/>
      <c r="AG298" s="3093"/>
      <c r="AH298" s="3093"/>
      <c r="AI298" s="2805" t="str">
        <f t="shared" si="152"/>
        <v>N</v>
      </c>
      <c r="AJ298" s="2805" t="str">
        <f t="shared" si="145"/>
        <v>N</v>
      </c>
      <c r="AK298" s="2805" t="str">
        <f t="shared" si="146"/>
        <v>N</v>
      </c>
      <c r="AL298" s="2805" t="str">
        <f t="shared" si="147"/>
        <v>N</v>
      </c>
      <c r="AM298" s="2805" t="str">
        <f t="shared" si="148"/>
        <v>N</v>
      </c>
      <c r="AN298" s="2805" t="str">
        <f t="shared" si="149"/>
        <v>N</v>
      </c>
      <c r="AO298" s="2805" t="str">
        <f t="shared" si="150"/>
        <v>N</v>
      </c>
      <c r="AP298" s="2805" t="str">
        <f t="shared" si="151"/>
        <v>N</v>
      </c>
      <c r="AQ298" s="3249"/>
      <c r="AR298" s="3094"/>
      <c r="AS298" s="32"/>
      <c r="AT298" s="34" t="s">
        <v>3894</v>
      </c>
      <c r="AU298" s="171"/>
      <c r="AV298" s="3161"/>
      <c r="AW298" s="220" t="str">
        <f t="shared" si="140"/>
        <v>Please complete all cells in row</v>
      </c>
      <c r="AX298" s="3161"/>
      <c r="AY298" s="3125"/>
      <c r="AZ298" s="3125"/>
      <c r="BA298" s="3125"/>
      <c r="BB298" s="3125"/>
      <c r="BC298" s="3125"/>
      <c r="BD298" s="3125"/>
      <c r="BE298" s="3125"/>
      <c r="BF298" s="221">
        <f t="shared" si="154"/>
        <v>0</v>
      </c>
      <c r="BG298" s="221">
        <f t="shared" si="155"/>
        <v>1</v>
      </c>
      <c r="BH298" s="221">
        <f t="shared" si="156"/>
        <v>1</v>
      </c>
      <c r="BI298" s="221">
        <f t="shared" si="157"/>
        <v>1</v>
      </c>
      <c r="BJ298" s="221">
        <f t="shared" si="158"/>
        <v>1</v>
      </c>
      <c r="BK298" s="221">
        <f t="shared" si="159"/>
        <v>1</v>
      </c>
      <c r="BL298" s="221">
        <f t="shared" si="160"/>
        <v>1</v>
      </c>
      <c r="BM298" s="207"/>
      <c r="BN298" s="207"/>
      <c r="BO298" s="207"/>
      <c r="BP298" s="207"/>
      <c r="BQ298" s="207"/>
      <c r="BR298" s="207"/>
      <c r="BS298" s="221">
        <f t="shared" si="161"/>
        <v>1</v>
      </c>
      <c r="BT298" s="207"/>
      <c r="BU298" s="207"/>
      <c r="BV298" s="221">
        <f t="shared" si="162"/>
        <v>1</v>
      </c>
      <c r="BW298" s="221">
        <f t="shared" si="163"/>
        <v>1</v>
      </c>
      <c r="BX298" s="221">
        <f t="shared" si="164"/>
        <v>1</v>
      </c>
      <c r="BY298" s="221">
        <f t="shared" si="165"/>
        <v>1</v>
      </c>
      <c r="BZ298" s="221">
        <f xml:space="preserve"> IF( ISNUMBER(#REF! ), 0, 1 )</f>
        <v>1</v>
      </c>
      <c r="CA298" s="221">
        <f t="shared" si="166"/>
        <v>1</v>
      </c>
      <c r="CB298" s="3161"/>
      <c r="CC298" s="3125"/>
      <c r="CD298" s="3125"/>
      <c r="CE298" s="3169"/>
      <c r="CF298" s="3169"/>
      <c r="CG298" s="3169"/>
    </row>
    <row r="299" spans="1:85" s="2268" customFormat="1" ht="15.75" customHeight="1">
      <c r="A299" s="3169"/>
      <c r="B299" s="2799"/>
      <c r="C299" s="2800"/>
      <c r="D299" s="2822" t="s">
        <v>3893</v>
      </c>
      <c r="E299" s="2823"/>
      <c r="F299" s="2800"/>
      <c r="G299" s="2800"/>
      <c r="H299" s="2823"/>
      <c r="I299" s="2823"/>
      <c r="J299" s="2823"/>
      <c r="K299" s="2800"/>
      <c r="L299" s="2800"/>
      <c r="M299" s="3243"/>
      <c r="N299" s="2801"/>
      <c r="O299" s="2802"/>
      <c r="P299" s="3244"/>
      <c r="Q299" s="2803"/>
      <c r="R299" s="2802"/>
      <c r="S299" s="2802"/>
      <c r="T299" s="2802"/>
      <c r="U299" s="3217">
        <f t="shared" si="141"/>
        <v>0</v>
      </c>
      <c r="V299" s="2824">
        <f t="shared" si="142"/>
        <v>0</v>
      </c>
      <c r="W299" s="2824">
        <f t="shared" si="143"/>
        <v>0</v>
      </c>
      <c r="X299" s="2816"/>
      <c r="Y299" s="3251"/>
      <c r="Z299" s="3251"/>
      <c r="AA299" s="2804"/>
      <c r="AB299" s="2825">
        <f t="shared" si="144"/>
        <v>0</v>
      </c>
      <c r="AC299" s="2825" t="str">
        <f t="shared" si="153"/>
        <v/>
      </c>
      <c r="AD299" s="2804"/>
      <c r="AE299" s="2804"/>
      <c r="AF299" s="3093"/>
      <c r="AG299" s="3093"/>
      <c r="AH299" s="3093"/>
      <c r="AI299" s="2805" t="str">
        <f t="shared" si="152"/>
        <v>N</v>
      </c>
      <c r="AJ299" s="2805" t="str">
        <f t="shared" si="145"/>
        <v>N</v>
      </c>
      <c r="AK299" s="2805" t="str">
        <f t="shared" si="146"/>
        <v>N</v>
      </c>
      <c r="AL299" s="2805" t="str">
        <f t="shared" si="147"/>
        <v>N</v>
      </c>
      <c r="AM299" s="2805" t="str">
        <f t="shared" si="148"/>
        <v>N</v>
      </c>
      <c r="AN299" s="2805" t="str">
        <f t="shared" si="149"/>
        <v>N</v>
      </c>
      <c r="AO299" s="2805" t="str">
        <f t="shared" si="150"/>
        <v>N</v>
      </c>
      <c r="AP299" s="2805" t="str">
        <f t="shared" si="151"/>
        <v>N</v>
      </c>
      <c r="AQ299" s="3249"/>
      <c r="AR299" s="3094"/>
      <c r="AS299" s="32"/>
      <c r="AT299" s="34" t="s">
        <v>3895</v>
      </c>
      <c r="AU299" s="171"/>
      <c r="AV299" s="3161"/>
      <c r="AW299" s="220" t="str">
        <f t="shared" si="140"/>
        <v>Please complete all cells in row</v>
      </c>
      <c r="AX299" s="3161"/>
      <c r="AY299" s="3125"/>
      <c r="AZ299" s="3125"/>
      <c r="BA299" s="3125"/>
      <c r="BB299" s="3125"/>
      <c r="BC299" s="3125"/>
      <c r="BD299" s="3125"/>
      <c r="BE299" s="3125"/>
      <c r="BF299" s="221">
        <f t="shared" si="154"/>
        <v>0</v>
      </c>
      <c r="BG299" s="221">
        <f t="shared" si="155"/>
        <v>1</v>
      </c>
      <c r="BH299" s="221">
        <f t="shared" si="156"/>
        <v>1</v>
      </c>
      <c r="BI299" s="221">
        <f t="shared" si="157"/>
        <v>1</v>
      </c>
      <c r="BJ299" s="221">
        <f t="shared" si="158"/>
        <v>1</v>
      </c>
      <c r="BK299" s="221">
        <f t="shared" si="159"/>
        <v>1</v>
      </c>
      <c r="BL299" s="221">
        <f t="shared" si="160"/>
        <v>1</v>
      </c>
      <c r="BM299" s="207"/>
      <c r="BN299" s="207"/>
      <c r="BO299" s="207"/>
      <c r="BP299" s="207"/>
      <c r="BQ299" s="207"/>
      <c r="BR299" s="207"/>
      <c r="BS299" s="221">
        <f t="shared" si="161"/>
        <v>1</v>
      </c>
      <c r="BT299" s="207"/>
      <c r="BU299" s="207"/>
      <c r="BV299" s="221">
        <f t="shared" si="162"/>
        <v>1</v>
      </c>
      <c r="BW299" s="221">
        <f t="shared" si="163"/>
        <v>1</v>
      </c>
      <c r="BX299" s="221">
        <f t="shared" si="164"/>
        <v>1</v>
      </c>
      <c r="BY299" s="221">
        <f t="shared" si="165"/>
        <v>1</v>
      </c>
      <c r="BZ299" s="221">
        <f xml:space="preserve"> IF( ISNUMBER(#REF! ), 0, 1 )</f>
        <v>1</v>
      </c>
      <c r="CA299" s="221">
        <f t="shared" si="166"/>
        <v>1</v>
      </c>
      <c r="CB299" s="3161"/>
      <c r="CC299" s="3125"/>
      <c r="CD299" s="3125"/>
      <c r="CE299" s="3169"/>
      <c r="CF299" s="3169"/>
      <c r="CG299" s="3169"/>
    </row>
    <row r="300" spans="1:85" s="2268" customFormat="1" ht="15.75" customHeight="1">
      <c r="A300" s="3169"/>
      <c r="B300" s="2799"/>
      <c r="C300" s="2800"/>
      <c r="D300" s="2822" t="s">
        <v>3893</v>
      </c>
      <c r="E300" s="2823"/>
      <c r="F300" s="2800"/>
      <c r="G300" s="2800"/>
      <c r="H300" s="2823"/>
      <c r="I300" s="2823"/>
      <c r="J300" s="2823"/>
      <c r="K300" s="2800"/>
      <c r="L300" s="2800"/>
      <c r="M300" s="3243"/>
      <c r="N300" s="2801"/>
      <c r="O300" s="2802"/>
      <c r="P300" s="2801"/>
      <c r="Q300" s="2803"/>
      <c r="R300" s="2802"/>
      <c r="S300" s="2802"/>
      <c r="T300" s="2802"/>
      <c r="U300" s="3217">
        <f t="shared" si="141"/>
        <v>0</v>
      </c>
      <c r="V300" s="2824">
        <f t="shared" si="142"/>
        <v>0</v>
      </c>
      <c r="W300" s="2824">
        <f t="shared" si="143"/>
        <v>0</v>
      </c>
      <c r="X300" s="2816"/>
      <c r="Y300" s="3251"/>
      <c r="Z300" s="3251"/>
      <c r="AA300" s="2804"/>
      <c r="AB300" s="2825">
        <f t="shared" si="144"/>
        <v>0</v>
      </c>
      <c r="AC300" s="2825" t="str">
        <f t="shared" si="153"/>
        <v/>
      </c>
      <c r="AD300" s="2804"/>
      <c r="AE300" s="2804"/>
      <c r="AF300" s="3093"/>
      <c r="AG300" s="3093"/>
      <c r="AH300" s="3093"/>
      <c r="AI300" s="2805" t="str">
        <f t="shared" si="152"/>
        <v>N</v>
      </c>
      <c r="AJ300" s="2805" t="str">
        <f t="shared" si="145"/>
        <v>N</v>
      </c>
      <c r="AK300" s="2805" t="str">
        <f t="shared" si="146"/>
        <v>N</v>
      </c>
      <c r="AL300" s="2805" t="str">
        <f t="shared" si="147"/>
        <v>N</v>
      </c>
      <c r="AM300" s="2805" t="str">
        <f t="shared" si="148"/>
        <v>N</v>
      </c>
      <c r="AN300" s="2805" t="str">
        <f t="shared" si="149"/>
        <v>N</v>
      </c>
      <c r="AO300" s="2805" t="str">
        <f t="shared" si="150"/>
        <v>N</v>
      </c>
      <c r="AP300" s="2805" t="str">
        <f t="shared" si="151"/>
        <v>N</v>
      </c>
      <c r="AQ300" s="3249"/>
      <c r="AR300" s="3094"/>
      <c r="AS300" s="32"/>
      <c r="AT300" s="34" t="s">
        <v>3896</v>
      </c>
      <c r="AU300" s="171"/>
      <c r="AV300" s="3161"/>
      <c r="AW300" s="220" t="str">
        <f t="shared" si="140"/>
        <v>Please complete all cells in row</v>
      </c>
      <c r="AX300" s="3161"/>
      <c r="AY300" s="3125"/>
      <c r="AZ300" s="3125"/>
      <c r="BA300" s="3125"/>
      <c r="BB300" s="3125"/>
      <c r="BC300" s="3125"/>
      <c r="BD300" s="3125"/>
      <c r="BE300" s="3125"/>
      <c r="BF300" s="221">
        <f t="shared" si="154"/>
        <v>0</v>
      </c>
      <c r="BG300" s="221">
        <f t="shared" si="155"/>
        <v>1</v>
      </c>
      <c r="BH300" s="221">
        <f t="shared" si="156"/>
        <v>1</v>
      </c>
      <c r="BI300" s="221">
        <f t="shared" si="157"/>
        <v>1</v>
      </c>
      <c r="BJ300" s="221">
        <f t="shared" si="158"/>
        <v>1</v>
      </c>
      <c r="BK300" s="221">
        <f t="shared" si="159"/>
        <v>1</v>
      </c>
      <c r="BL300" s="221">
        <f t="shared" si="160"/>
        <v>1</v>
      </c>
      <c r="BM300" s="207"/>
      <c r="BN300" s="207"/>
      <c r="BO300" s="207"/>
      <c r="BP300" s="207"/>
      <c r="BQ300" s="207"/>
      <c r="BR300" s="207"/>
      <c r="BS300" s="221">
        <f t="shared" si="161"/>
        <v>1</v>
      </c>
      <c r="BT300" s="207"/>
      <c r="BU300" s="207"/>
      <c r="BV300" s="221">
        <f t="shared" si="162"/>
        <v>1</v>
      </c>
      <c r="BW300" s="221">
        <f t="shared" si="163"/>
        <v>1</v>
      </c>
      <c r="BX300" s="221">
        <f t="shared" si="164"/>
        <v>1</v>
      </c>
      <c r="BY300" s="221">
        <f t="shared" si="165"/>
        <v>1</v>
      </c>
      <c r="BZ300" s="221">
        <f xml:space="preserve"> IF( ISNUMBER(#REF! ), 0, 1 )</f>
        <v>1</v>
      </c>
      <c r="CA300" s="221">
        <f t="shared" si="166"/>
        <v>1</v>
      </c>
      <c r="CB300" s="3161"/>
      <c r="CC300" s="3125"/>
      <c r="CD300" s="3125"/>
      <c r="CE300" s="3169"/>
      <c r="CF300" s="3169"/>
      <c r="CG300" s="3169"/>
    </row>
    <row r="301" spans="1:85" s="2268" customFormat="1" ht="15.75" customHeight="1">
      <c r="A301" s="3169"/>
      <c r="B301" s="2799"/>
      <c r="C301" s="2800"/>
      <c r="D301" s="2822" t="s">
        <v>3893</v>
      </c>
      <c r="E301" s="2823"/>
      <c r="F301" s="2800"/>
      <c r="G301" s="2800"/>
      <c r="H301" s="2823"/>
      <c r="I301" s="2823"/>
      <c r="J301" s="2823"/>
      <c r="K301" s="2800"/>
      <c r="L301" s="2800"/>
      <c r="M301" s="3243"/>
      <c r="N301" s="2801"/>
      <c r="O301" s="2802"/>
      <c r="P301" s="2801"/>
      <c r="Q301" s="2803"/>
      <c r="R301" s="2802"/>
      <c r="S301" s="2802"/>
      <c r="T301" s="2802"/>
      <c r="U301" s="3217">
        <f t="shared" si="141"/>
        <v>0</v>
      </c>
      <c r="V301" s="2824">
        <f t="shared" si="142"/>
        <v>0</v>
      </c>
      <c r="W301" s="2824">
        <f t="shared" si="143"/>
        <v>0</v>
      </c>
      <c r="X301" s="2816"/>
      <c r="Y301" s="3251"/>
      <c r="Z301" s="3251"/>
      <c r="AA301" s="2804"/>
      <c r="AB301" s="2825">
        <f t="shared" si="144"/>
        <v>0</v>
      </c>
      <c r="AC301" s="2825" t="str">
        <f t="shared" si="153"/>
        <v/>
      </c>
      <c r="AD301" s="2804"/>
      <c r="AE301" s="2804"/>
      <c r="AF301" s="3093"/>
      <c r="AG301" s="3093"/>
      <c r="AH301" s="3093"/>
      <c r="AI301" s="2805" t="str">
        <f t="shared" si="152"/>
        <v>N</v>
      </c>
      <c r="AJ301" s="2805" t="str">
        <f t="shared" si="145"/>
        <v>N</v>
      </c>
      <c r="AK301" s="2805" t="str">
        <f t="shared" si="146"/>
        <v>N</v>
      </c>
      <c r="AL301" s="2805" t="str">
        <f t="shared" si="147"/>
        <v>N</v>
      </c>
      <c r="AM301" s="2805" t="str">
        <f t="shared" si="148"/>
        <v>N</v>
      </c>
      <c r="AN301" s="2805" t="str">
        <f t="shared" si="149"/>
        <v>N</v>
      </c>
      <c r="AO301" s="2805" t="str">
        <f t="shared" si="150"/>
        <v>N</v>
      </c>
      <c r="AP301" s="2805" t="str">
        <f t="shared" si="151"/>
        <v>N</v>
      </c>
      <c r="AQ301" s="3249"/>
      <c r="AR301" s="3094"/>
      <c r="AS301" s="32"/>
      <c r="AT301" s="34" t="s">
        <v>3897</v>
      </c>
      <c r="AU301" s="171"/>
      <c r="AV301" s="3161"/>
      <c r="AW301" s="220" t="str">
        <f t="shared" si="140"/>
        <v>Please complete all cells in row</v>
      </c>
      <c r="AX301" s="3161"/>
      <c r="AY301" s="3125"/>
      <c r="AZ301" s="3125"/>
      <c r="BA301" s="3125"/>
      <c r="BB301" s="3125"/>
      <c r="BC301" s="3125"/>
      <c r="BD301" s="3125"/>
      <c r="BE301" s="3125"/>
      <c r="BF301" s="221">
        <f t="shared" si="154"/>
        <v>0</v>
      </c>
      <c r="BG301" s="221">
        <f t="shared" si="155"/>
        <v>1</v>
      </c>
      <c r="BH301" s="221">
        <f t="shared" si="156"/>
        <v>1</v>
      </c>
      <c r="BI301" s="221">
        <f t="shared" si="157"/>
        <v>1</v>
      </c>
      <c r="BJ301" s="221">
        <f t="shared" si="158"/>
        <v>1</v>
      </c>
      <c r="BK301" s="221">
        <f t="shared" si="159"/>
        <v>1</v>
      </c>
      <c r="BL301" s="221">
        <f t="shared" si="160"/>
        <v>1</v>
      </c>
      <c r="BM301" s="207"/>
      <c r="BN301" s="207"/>
      <c r="BO301" s="207"/>
      <c r="BP301" s="207"/>
      <c r="BQ301" s="207"/>
      <c r="BR301" s="207"/>
      <c r="BS301" s="221">
        <f t="shared" si="161"/>
        <v>1</v>
      </c>
      <c r="BT301" s="207"/>
      <c r="BU301" s="207"/>
      <c r="BV301" s="221">
        <f t="shared" si="162"/>
        <v>1</v>
      </c>
      <c r="BW301" s="221">
        <f t="shared" si="163"/>
        <v>1</v>
      </c>
      <c r="BX301" s="221">
        <f t="shared" si="164"/>
        <v>1</v>
      </c>
      <c r="BY301" s="221">
        <f t="shared" si="165"/>
        <v>1</v>
      </c>
      <c r="BZ301" s="221">
        <f xml:space="preserve"> IF( ISNUMBER(#REF! ), 0, 1 )</f>
        <v>1</v>
      </c>
      <c r="CA301" s="221">
        <f t="shared" si="166"/>
        <v>1</v>
      </c>
      <c r="CB301" s="3161"/>
      <c r="CC301" s="3125"/>
      <c r="CD301" s="3125"/>
      <c r="CE301" s="3169"/>
      <c r="CF301" s="3169"/>
      <c r="CG301" s="3169"/>
    </row>
    <row r="302" spans="1:85" s="2268" customFormat="1" ht="15.75" customHeight="1">
      <c r="A302" s="3169"/>
      <c r="B302" s="2799"/>
      <c r="C302" s="2800"/>
      <c r="D302" s="2822" t="s">
        <v>3893</v>
      </c>
      <c r="E302" s="2823"/>
      <c r="F302" s="2800"/>
      <c r="G302" s="2800"/>
      <c r="H302" s="2823"/>
      <c r="I302" s="2823"/>
      <c r="J302" s="2823"/>
      <c r="K302" s="2800"/>
      <c r="L302" s="2800"/>
      <c r="M302" s="3243"/>
      <c r="N302" s="2801"/>
      <c r="O302" s="2802"/>
      <c r="P302" s="2801"/>
      <c r="Q302" s="2803"/>
      <c r="R302" s="2802"/>
      <c r="S302" s="2802"/>
      <c r="T302" s="2802"/>
      <c r="U302" s="3217">
        <f t="shared" si="141"/>
        <v>0</v>
      </c>
      <c r="V302" s="2824">
        <f t="shared" si="142"/>
        <v>0</v>
      </c>
      <c r="W302" s="2824">
        <f t="shared" si="143"/>
        <v>0</v>
      </c>
      <c r="X302" s="2816"/>
      <c r="Y302" s="3251"/>
      <c r="Z302" s="3251"/>
      <c r="AA302" s="2804"/>
      <c r="AB302" s="2825">
        <f t="shared" si="144"/>
        <v>0</v>
      </c>
      <c r="AC302" s="2825" t="str">
        <f t="shared" si="153"/>
        <v/>
      </c>
      <c r="AD302" s="2804"/>
      <c r="AE302" s="2804"/>
      <c r="AF302" s="3093"/>
      <c r="AG302" s="3093"/>
      <c r="AH302" s="3093"/>
      <c r="AI302" s="2805" t="str">
        <f t="shared" si="152"/>
        <v>N</v>
      </c>
      <c r="AJ302" s="2805" t="str">
        <f t="shared" si="145"/>
        <v>N</v>
      </c>
      <c r="AK302" s="2805" t="str">
        <f t="shared" si="146"/>
        <v>N</v>
      </c>
      <c r="AL302" s="2805" t="str">
        <f t="shared" si="147"/>
        <v>N</v>
      </c>
      <c r="AM302" s="2805" t="str">
        <f t="shared" si="148"/>
        <v>N</v>
      </c>
      <c r="AN302" s="2805" t="str">
        <f t="shared" si="149"/>
        <v>N</v>
      </c>
      <c r="AO302" s="2805" t="str">
        <f t="shared" si="150"/>
        <v>N</v>
      </c>
      <c r="AP302" s="2805" t="str">
        <f t="shared" si="151"/>
        <v>N</v>
      </c>
      <c r="AQ302" s="3249"/>
      <c r="AR302" s="3094"/>
      <c r="AS302" s="32"/>
      <c r="AT302" s="34" t="s">
        <v>3898</v>
      </c>
      <c r="AU302" s="171"/>
      <c r="AV302" s="3161"/>
      <c r="AW302" s="220" t="str">
        <f t="shared" si="140"/>
        <v>Please complete all cells in row</v>
      </c>
      <c r="AX302" s="3161"/>
      <c r="AY302" s="3125"/>
      <c r="AZ302" s="3125"/>
      <c r="BA302" s="3125"/>
      <c r="BB302" s="3125"/>
      <c r="BC302" s="3125"/>
      <c r="BD302" s="3125"/>
      <c r="BE302" s="3125"/>
      <c r="BF302" s="221">
        <f t="shared" si="154"/>
        <v>0</v>
      </c>
      <c r="BG302" s="221">
        <f t="shared" si="155"/>
        <v>1</v>
      </c>
      <c r="BH302" s="221">
        <f t="shared" si="156"/>
        <v>1</v>
      </c>
      <c r="BI302" s="221">
        <f t="shared" si="157"/>
        <v>1</v>
      </c>
      <c r="BJ302" s="221">
        <f t="shared" si="158"/>
        <v>1</v>
      </c>
      <c r="BK302" s="221">
        <f t="shared" si="159"/>
        <v>1</v>
      </c>
      <c r="BL302" s="221">
        <f t="shared" si="160"/>
        <v>1</v>
      </c>
      <c r="BM302" s="207"/>
      <c r="BN302" s="207"/>
      <c r="BO302" s="207"/>
      <c r="BP302" s="207"/>
      <c r="BQ302" s="207"/>
      <c r="BR302" s="207"/>
      <c r="BS302" s="221">
        <f t="shared" si="161"/>
        <v>1</v>
      </c>
      <c r="BT302" s="207"/>
      <c r="BU302" s="207"/>
      <c r="BV302" s="221">
        <f t="shared" si="162"/>
        <v>1</v>
      </c>
      <c r="BW302" s="221">
        <f t="shared" si="163"/>
        <v>1</v>
      </c>
      <c r="BX302" s="221">
        <f t="shared" si="164"/>
        <v>1</v>
      </c>
      <c r="BY302" s="221">
        <f t="shared" si="165"/>
        <v>1</v>
      </c>
      <c r="BZ302" s="221">
        <f xml:space="preserve"> IF( ISNUMBER(#REF! ), 0, 1 )</f>
        <v>1</v>
      </c>
      <c r="CA302" s="221">
        <f t="shared" si="166"/>
        <v>1</v>
      </c>
      <c r="CB302" s="3161"/>
      <c r="CC302" s="3125"/>
      <c r="CD302" s="3125"/>
      <c r="CE302" s="3169"/>
      <c r="CF302" s="3169"/>
      <c r="CG302" s="3169"/>
    </row>
    <row r="303" spans="1:85" s="2268" customFormat="1" ht="15.75" customHeight="1">
      <c r="A303" s="3169"/>
      <c r="B303" s="2799"/>
      <c r="C303" s="2800"/>
      <c r="D303" s="2822" t="s">
        <v>3893</v>
      </c>
      <c r="E303" s="2823"/>
      <c r="F303" s="2800"/>
      <c r="G303" s="2800"/>
      <c r="H303" s="2823"/>
      <c r="I303" s="2823"/>
      <c r="J303" s="2823"/>
      <c r="K303" s="2800"/>
      <c r="L303" s="2800"/>
      <c r="M303" s="3243"/>
      <c r="N303" s="2801"/>
      <c r="O303" s="2802"/>
      <c r="P303" s="2801"/>
      <c r="Q303" s="2803"/>
      <c r="R303" s="2802"/>
      <c r="S303" s="2802"/>
      <c r="T303" s="2802"/>
      <c r="U303" s="3217">
        <f t="shared" si="141"/>
        <v>0</v>
      </c>
      <c r="V303" s="2824">
        <f t="shared" si="142"/>
        <v>0</v>
      </c>
      <c r="W303" s="2824">
        <f t="shared" si="143"/>
        <v>0</v>
      </c>
      <c r="X303" s="2816"/>
      <c r="Y303" s="3251"/>
      <c r="Z303" s="3251"/>
      <c r="AA303" s="2804"/>
      <c r="AB303" s="2825">
        <f t="shared" si="144"/>
        <v>0</v>
      </c>
      <c r="AC303" s="2825" t="str">
        <f t="shared" si="153"/>
        <v/>
      </c>
      <c r="AD303" s="2804"/>
      <c r="AE303" s="2804"/>
      <c r="AF303" s="3093"/>
      <c r="AG303" s="3093"/>
      <c r="AH303" s="3093"/>
      <c r="AI303" s="2805" t="str">
        <f t="shared" si="152"/>
        <v>N</v>
      </c>
      <c r="AJ303" s="2805" t="str">
        <f t="shared" si="145"/>
        <v>N</v>
      </c>
      <c r="AK303" s="2805" t="str">
        <f t="shared" si="146"/>
        <v>N</v>
      </c>
      <c r="AL303" s="2805" t="str">
        <f t="shared" si="147"/>
        <v>N</v>
      </c>
      <c r="AM303" s="2805" t="str">
        <f t="shared" si="148"/>
        <v>N</v>
      </c>
      <c r="AN303" s="2805" t="str">
        <f t="shared" si="149"/>
        <v>N</v>
      </c>
      <c r="AO303" s="2805" t="str">
        <f t="shared" si="150"/>
        <v>N</v>
      </c>
      <c r="AP303" s="2805" t="str">
        <f t="shared" si="151"/>
        <v>N</v>
      </c>
      <c r="AQ303" s="3249"/>
      <c r="AR303" s="3094"/>
      <c r="AS303" s="32"/>
      <c r="AT303" s="34" t="s">
        <v>3899</v>
      </c>
      <c r="AU303" s="171"/>
      <c r="AV303" s="3161"/>
      <c r="AW303" s="220" t="str">
        <f t="shared" si="140"/>
        <v>Please complete all cells in row</v>
      </c>
      <c r="AX303" s="3161"/>
      <c r="AY303" s="3125"/>
      <c r="AZ303" s="3125"/>
      <c r="BA303" s="3125"/>
      <c r="BB303" s="3125"/>
      <c r="BC303" s="3125"/>
      <c r="BD303" s="3125"/>
      <c r="BE303" s="3125"/>
      <c r="BF303" s="221">
        <f t="shared" si="154"/>
        <v>0</v>
      </c>
      <c r="BG303" s="221">
        <f t="shared" si="155"/>
        <v>1</v>
      </c>
      <c r="BH303" s="221">
        <f t="shared" si="156"/>
        <v>1</v>
      </c>
      <c r="BI303" s="221">
        <f t="shared" si="157"/>
        <v>1</v>
      </c>
      <c r="BJ303" s="221">
        <f t="shared" si="158"/>
        <v>1</v>
      </c>
      <c r="BK303" s="221">
        <f t="shared" si="159"/>
        <v>1</v>
      </c>
      <c r="BL303" s="221">
        <f t="shared" si="160"/>
        <v>1</v>
      </c>
      <c r="BM303" s="207"/>
      <c r="BN303" s="207"/>
      <c r="BO303" s="207"/>
      <c r="BP303" s="207"/>
      <c r="BQ303" s="207"/>
      <c r="BR303" s="207"/>
      <c r="BS303" s="221">
        <f t="shared" si="161"/>
        <v>1</v>
      </c>
      <c r="BT303" s="207"/>
      <c r="BU303" s="207"/>
      <c r="BV303" s="221">
        <f t="shared" si="162"/>
        <v>1</v>
      </c>
      <c r="BW303" s="221">
        <f t="shared" si="163"/>
        <v>1</v>
      </c>
      <c r="BX303" s="221">
        <f t="shared" si="164"/>
        <v>1</v>
      </c>
      <c r="BY303" s="221">
        <f t="shared" si="165"/>
        <v>1</v>
      </c>
      <c r="BZ303" s="221">
        <f xml:space="preserve"> IF( ISNUMBER(#REF! ), 0, 1 )</f>
        <v>1</v>
      </c>
      <c r="CA303" s="221">
        <f t="shared" si="166"/>
        <v>1</v>
      </c>
      <c r="CB303" s="3161"/>
      <c r="CC303" s="3125"/>
      <c r="CD303" s="3125"/>
      <c r="CE303" s="3169"/>
      <c r="CF303" s="3169"/>
      <c r="CG303" s="3169"/>
    </row>
    <row r="304" spans="1:85" s="2268" customFormat="1" ht="15.75" customHeight="1">
      <c r="A304" s="3169"/>
      <c r="B304" s="2799"/>
      <c r="C304" s="2800"/>
      <c r="D304" s="2822" t="s">
        <v>3893</v>
      </c>
      <c r="E304" s="2823"/>
      <c r="F304" s="2800"/>
      <c r="G304" s="2800"/>
      <c r="H304" s="2823"/>
      <c r="I304" s="2823"/>
      <c r="J304" s="2823"/>
      <c r="K304" s="2800"/>
      <c r="L304" s="2800"/>
      <c r="M304" s="3243"/>
      <c r="N304" s="2801"/>
      <c r="O304" s="2802"/>
      <c r="P304" s="2801"/>
      <c r="Q304" s="2803"/>
      <c r="R304" s="2802"/>
      <c r="S304" s="2802"/>
      <c r="T304" s="2802"/>
      <c r="U304" s="3217">
        <f t="shared" si="141"/>
        <v>0</v>
      </c>
      <c r="V304" s="2824">
        <f t="shared" si="142"/>
        <v>0</v>
      </c>
      <c r="W304" s="2824">
        <f t="shared" si="143"/>
        <v>0</v>
      </c>
      <c r="X304" s="2816"/>
      <c r="Y304" s="3251"/>
      <c r="Z304" s="3251"/>
      <c r="AA304" s="2804"/>
      <c r="AB304" s="2825">
        <f t="shared" si="144"/>
        <v>0</v>
      </c>
      <c r="AC304" s="2825" t="str">
        <f t="shared" si="153"/>
        <v/>
      </c>
      <c r="AD304" s="2804"/>
      <c r="AE304" s="2804"/>
      <c r="AF304" s="3093"/>
      <c r="AG304" s="3093"/>
      <c r="AH304" s="3093"/>
      <c r="AI304" s="2805" t="str">
        <f t="shared" si="152"/>
        <v>N</v>
      </c>
      <c r="AJ304" s="2805" t="str">
        <f t="shared" si="145"/>
        <v>N</v>
      </c>
      <c r="AK304" s="2805" t="str">
        <f t="shared" si="146"/>
        <v>N</v>
      </c>
      <c r="AL304" s="2805" t="str">
        <f t="shared" si="147"/>
        <v>N</v>
      </c>
      <c r="AM304" s="2805" t="str">
        <f t="shared" si="148"/>
        <v>N</v>
      </c>
      <c r="AN304" s="2805" t="str">
        <f t="shared" si="149"/>
        <v>N</v>
      </c>
      <c r="AO304" s="2805" t="str">
        <f t="shared" si="150"/>
        <v>N</v>
      </c>
      <c r="AP304" s="2805" t="str">
        <f t="shared" si="151"/>
        <v>N</v>
      </c>
      <c r="AQ304" s="3249"/>
      <c r="AR304" s="3094"/>
      <c r="AS304" s="32"/>
      <c r="AT304" s="34" t="s">
        <v>3900</v>
      </c>
      <c r="AU304" s="171"/>
      <c r="AV304" s="3161"/>
      <c r="AW304" s="220" t="str">
        <f t="shared" si="140"/>
        <v>Please complete all cells in row</v>
      </c>
      <c r="AX304" s="3161"/>
      <c r="AY304" s="3125"/>
      <c r="AZ304" s="3125"/>
      <c r="BA304" s="3125"/>
      <c r="BB304" s="3125"/>
      <c r="BC304" s="3125"/>
      <c r="BD304" s="3125"/>
      <c r="BE304" s="3125"/>
      <c r="BF304" s="221">
        <f t="shared" si="154"/>
        <v>0</v>
      </c>
      <c r="BG304" s="221">
        <f t="shared" si="155"/>
        <v>1</v>
      </c>
      <c r="BH304" s="221">
        <f t="shared" si="156"/>
        <v>1</v>
      </c>
      <c r="BI304" s="221">
        <f t="shared" si="157"/>
        <v>1</v>
      </c>
      <c r="BJ304" s="221">
        <f t="shared" si="158"/>
        <v>1</v>
      </c>
      <c r="BK304" s="221">
        <f t="shared" si="159"/>
        <v>1</v>
      </c>
      <c r="BL304" s="221">
        <f t="shared" si="160"/>
        <v>1</v>
      </c>
      <c r="BM304" s="207"/>
      <c r="BN304" s="207"/>
      <c r="BO304" s="207"/>
      <c r="BP304" s="207"/>
      <c r="BQ304" s="207"/>
      <c r="BR304" s="207"/>
      <c r="BS304" s="221">
        <f t="shared" si="161"/>
        <v>1</v>
      </c>
      <c r="BT304" s="207"/>
      <c r="BU304" s="207"/>
      <c r="BV304" s="221">
        <f t="shared" si="162"/>
        <v>1</v>
      </c>
      <c r="BW304" s="221">
        <f t="shared" si="163"/>
        <v>1</v>
      </c>
      <c r="BX304" s="221">
        <f t="shared" si="164"/>
        <v>1</v>
      </c>
      <c r="BY304" s="221">
        <f t="shared" si="165"/>
        <v>1</v>
      </c>
      <c r="BZ304" s="221">
        <f xml:space="preserve"> IF( ISNUMBER(#REF! ), 0, 1 )</f>
        <v>1</v>
      </c>
      <c r="CA304" s="221">
        <f t="shared" si="166"/>
        <v>1</v>
      </c>
      <c r="CB304" s="3161"/>
      <c r="CC304" s="3125"/>
      <c r="CD304" s="3125"/>
      <c r="CE304" s="3169"/>
      <c r="CF304" s="3169"/>
      <c r="CG304" s="3169"/>
    </row>
    <row r="305" spans="1:85" s="2268" customFormat="1" ht="15.75" customHeight="1">
      <c r="A305" s="3169"/>
      <c r="B305" s="2799"/>
      <c r="C305" s="2800"/>
      <c r="D305" s="2822" t="s">
        <v>3893</v>
      </c>
      <c r="E305" s="2823"/>
      <c r="F305" s="2800"/>
      <c r="G305" s="2800"/>
      <c r="H305" s="2823"/>
      <c r="I305" s="2823"/>
      <c r="J305" s="2823"/>
      <c r="K305" s="2800"/>
      <c r="L305" s="2800"/>
      <c r="M305" s="3243"/>
      <c r="N305" s="2801"/>
      <c r="O305" s="2802"/>
      <c r="P305" s="2801"/>
      <c r="Q305" s="2803"/>
      <c r="R305" s="2802"/>
      <c r="S305" s="2802"/>
      <c r="T305" s="2802"/>
      <c r="U305" s="3217">
        <f t="shared" si="141"/>
        <v>0</v>
      </c>
      <c r="V305" s="2824">
        <f t="shared" si="142"/>
        <v>0</v>
      </c>
      <c r="W305" s="2824">
        <f t="shared" si="143"/>
        <v>0</v>
      </c>
      <c r="X305" s="2816"/>
      <c r="Y305" s="3251"/>
      <c r="Z305" s="3251"/>
      <c r="AA305" s="2804"/>
      <c r="AB305" s="2825">
        <f t="shared" si="144"/>
        <v>0</v>
      </c>
      <c r="AC305" s="2825" t="str">
        <f t="shared" si="153"/>
        <v/>
      </c>
      <c r="AD305" s="2804"/>
      <c r="AE305" s="2804"/>
      <c r="AF305" s="3093"/>
      <c r="AG305" s="3093"/>
      <c r="AH305" s="3093"/>
      <c r="AI305" s="2805" t="str">
        <f t="shared" si="152"/>
        <v>N</v>
      </c>
      <c r="AJ305" s="2805" t="str">
        <f t="shared" si="145"/>
        <v>N</v>
      </c>
      <c r="AK305" s="2805" t="str">
        <f t="shared" si="146"/>
        <v>N</v>
      </c>
      <c r="AL305" s="2805" t="str">
        <f t="shared" si="147"/>
        <v>N</v>
      </c>
      <c r="AM305" s="2805" t="str">
        <f t="shared" si="148"/>
        <v>N</v>
      </c>
      <c r="AN305" s="2805" t="str">
        <f t="shared" si="149"/>
        <v>N</v>
      </c>
      <c r="AO305" s="2805" t="str">
        <f t="shared" si="150"/>
        <v>N</v>
      </c>
      <c r="AP305" s="2805" t="str">
        <f t="shared" si="151"/>
        <v>N</v>
      </c>
      <c r="AQ305" s="3249"/>
      <c r="AR305" s="3094"/>
      <c r="AS305" s="32"/>
      <c r="AT305" s="34" t="s">
        <v>3901</v>
      </c>
      <c r="AU305" s="171"/>
      <c r="AV305" s="3161"/>
      <c r="AW305" s="220" t="str">
        <f t="shared" si="140"/>
        <v>Please complete all cells in row</v>
      </c>
      <c r="AX305" s="3161"/>
      <c r="AY305" s="3125"/>
      <c r="AZ305" s="3125"/>
      <c r="BA305" s="3125"/>
      <c r="BB305" s="3125"/>
      <c r="BC305" s="3125"/>
      <c r="BD305" s="3125"/>
      <c r="BE305" s="3125"/>
      <c r="BF305" s="221">
        <f t="shared" si="154"/>
        <v>0</v>
      </c>
      <c r="BG305" s="221">
        <f t="shared" si="155"/>
        <v>1</v>
      </c>
      <c r="BH305" s="221">
        <f t="shared" si="156"/>
        <v>1</v>
      </c>
      <c r="BI305" s="221">
        <f t="shared" si="157"/>
        <v>1</v>
      </c>
      <c r="BJ305" s="221">
        <f t="shared" si="158"/>
        <v>1</v>
      </c>
      <c r="BK305" s="221">
        <f t="shared" si="159"/>
        <v>1</v>
      </c>
      <c r="BL305" s="221">
        <f t="shared" si="160"/>
        <v>1</v>
      </c>
      <c r="BM305" s="207"/>
      <c r="BN305" s="207"/>
      <c r="BO305" s="207"/>
      <c r="BP305" s="207"/>
      <c r="BQ305" s="207"/>
      <c r="BR305" s="207"/>
      <c r="BS305" s="221">
        <f t="shared" si="161"/>
        <v>1</v>
      </c>
      <c r="BT305" s="207"/>
      <c r="BU305" s="207"/>
      <c r="BV305" s="221">
        <f t="shared" si="162"/>
        <v>1</v>
      </c>
      <c r="BW305" s="221">
        <f t="shared" si="163"/>
        <v>1</v>
      </c>
      <c r="BX305" s="221">
        <f t="shared" si="164"/>
        <v>1</v>
      </c>
      <c r="BY305" s="221">
        <f t="shared" si="165"/>
        <v>1</v>
      </c>
      <c r="BZ305" s="221">
        <f xml:space="preserve"> IF( ISNUMBER(#REF! ), 0, 1 )</f>
        <v>1</v>
      </c>
      <c r="CA305" s="221">
        <f t="shared" si="166"/>
        <v>1</v>
      </c>
      <c r="CB305" s="3161"/>
      <c r="CC305" s="3125"/>
      <c r="CD305" s="3125"/>
      <c r="CE305" s="3169"/>
      <c r="CF305" s="3169"/>
      <c r="CG305" s="3169"/>
    </row>
    <row r="306" spans="1:85" s="2268" customFormat="1" ht="15.75" customHeight="1">
      <c r="A306" s="3169"/>
      <c r="B306" s="2799"/>
      <c r="C306" s="2800"/>
      <c r="D306" s="2822" t="s">
        <v>3893</v>
      </c>
      <c r="E306" s="2823"/>
      <c r="F306" s="2800"/>
      <c r="G306" s="2800"/>
      <c r="H306" s="2823"/>
      <c r="I306" s="2823"/>
      <c r="J306" s="2823"/>
      <c r="K306" s="2800"/>
      <c r="L306" s="2800"/>
      <c r="M306" s="3243"/>
      <c r="N306" s="2801"/>
      <c r="O306" s="2802"/>
      <c r="P306" s="2801"/>
      <c r="Q306" s="2803"/>
      <c r="R306" s="2802"/>
      <c r="S306" s="2802"/>
      <c r="T306" s="2802"/>
      <c r="U306" s="3217">
        <f t="shared" si="141"/>
        <v>0</v>
      </c>
      <c r="V306" s="2824">
        <f t="shared" si="142"/>
        <v>0</v>
      </c>
      <c r="W306" s="2824">
        <f t="shared" si="143"/>
        <v>0</v>
      </c>
      <c r="X306" s="2816"/>
      <c r="Y306" s="3251"/>
      <c r="Z306" s="3251"/>
      <c r="AA306" s="2804"/>
      <c r="AB306" s="2825">
        <f t="shared" si="144"/>
        <v>0</v>
      </c>
      <c r="AC306" s="2825" t="str">
        <f t="shared" si="153"/>
        <v/>
      </c>
      <c r="AD306" s="2804"/>
      <c r="AE306" s="2804"/>
      <c r="AF306" s="3093"/>
      <c r="AG306" s="3093"/>
      <c r="AH306" s="3093"/>
      <c r="AI306" s="2805" t="str">
        <f t="shared" si="152"/>
        <v>N</v>
      </c>
      <c r="AJ306" s="2805" t="str">
        <f t="shared" si="145"/>
        <v>N</v>
      </c>
      <c r="AK306" s="2805" t="str">
        <f t="shared" si="146"/>
        <v>N</v>
      </c>
      <c r="AL306" s="2805" t="str">
        <f t="shared" si="147"/>
        <v>N</v>
      </c>
      <c r="AM306" s="2805" t="str">
        <f t="shared" si="148"/>
        <v>N</v>
      </c>
      <c r="AN306" s="2805" t="str">
        <f t="shared" si="149"/>
        <v>N</v>
      </c>
      <c r="AO306" s="2805" t="str">
        <f t="shared" si="150"/>
        <v>N</v>
      </c>
      <c r="AP306" s="2805" t="str">
        <f t="shared" si="151"/>
        <v>N</v>
      </c>
      <c r="AQ306" s="3249"/>
      <c r="AR306" s="3094"/>
      <c r="AS306" s="32"/>
      <c r="AT306" s="34" t="s">
        <v>3902</v>
      </c>
      <c r="AU306" s="171"/>
      <c r="AV306" s="3161"/>
      <c r="AW306" s="220" t="str">
        <f t="shared" si="140"/>
        <v>Please complete all cells in row</v>
      </c>
      <c r="AX306" s="3161"/>
      <c r="AY306" s="3125"/>
      <c r="AZ306" s="3125"/>
      <c r="BA306" s="3125"/>
      <c r="BB306" s="3125"/>
      <c r="BC306" s="3125"/>
      <c r="BD306" s="3125"/>
      <c r="BE306" s="3125"/>
      <c r="BF306" s="221">
        <f t="shared" si="154"/>
        <v>0</v>
      </c>
      <c r="BG306" s="221">
        <f t="shared" si="155"/>
        <v>1</v>
      </c>
      <c r="BH306" s="221">
        <f t="shared" si="156"/>
        <v>1</v>
      </c>
      <c r="BI306" s="221">
        <f t="shared" si="157"/>
        <v>1</v>
      </c>
      <c r="BJ306" s="221">
        <f t="shared" si="158"/>
        <v>1</v>
      </c>
      <c r="BK306" s="221">
        <f t="shared" si="159"/>
        <v>1</v>
      </c>
      <c r="BL306" s="221">
        <f t="shared" si="160"/>
        <v>1</v>
      </c>
      <c r="BM306" s="207"/>
      <c r="BN306" s="207"/>
      <c r="BO306" s="207"/>
      <c r="BP306" s="207"/>
      <c r="BQ306" s="207"/>
      <c r="BR306" s="207"/>
      <c r="BS306" s="221">
        <f t="shared" si="161"/>
        <v>1</v>
      </c>
      <c r="BT306" s="207"/>
      <c r="BU306" s="207"/>
      <c r="BV306" s="221">
        <f t="shared" si="162"/>
        <v>1</v>
      </c>
      <c r="BW306" s="221">
        <f t="shared" si="163"/>
        <v>1</v>
      </c>
      <c r="BX306" s="221">
        <f t="shared" si="164"/>
        <v>1</v>
      </c>
      <c r="BY306" s="221">
        <f t="shared" si="165"/>
        <v>1</v>
      </c>
      <c r="BZ306" s="221">
        <f xml:space="preserve"> IF( ISNUMBER(#REF! ), 0, 1 )</f>
        <v>1</v>
      </c>
      <c r="CA306" s="221">
        <f t="shared" si="166"/>
        <v>1</v>
      </c>
      <c r="CB306" s="3161"/>
      <c r="CC306" s="3125"/>
      <c r="CD306" s="3125"/>
      <c r="CE306" s="3169"/>
      <c r="CF306" s="3169"/>
      <c r="CG306" s="3169"/>
    </row>
    <row r="307" spans="1:85" s="2268" customFormat="1" ht="15.75" customHeight="1">
      <c r="A307" s="3169"/>
      <c r="B307" s="2799"/>
      <c r="C307" s="2800"/>
      <c r="D307" s="2822" t="s">
        <v>3893</v>
      </c>
      <c r="E307" s="2823"/>
      <c r="F307" s="2800"/>
      <c r="G307" s="2800"/>
      <c r="H307" s="2823"/>
      <c r="I307" s="2823"/>
      <c r="J307" s="2823"/>
      <c r="K307" s="2800"/>
      <c r="L307" s="2800"/>
      <c r="M307" s="3243"/>
      <c r="N307" s="2801"/>
      <c r="O307" s="2802"/>
      <c r="P307" s="2801"/>
      <c r="Q307" s="2803"/>
      <c r="R307" s="2802"/>
      <c r="S307" s="2802"/>
      <c r="T307" s="2802"/>
      <c r="U307" s="3217">
        <f t="shared" si="141"/>
        <v>0</v>
      </c>
      <c r="V307" s="2824">
        <f t="shared" si="142"/>
        <v>0</v>
      </c>
      <c r="W307" s="2824">
        <f t="shared" si="143"/>
        <v>0</v>
      </c>
      <c r="X307" s="2816"/>
      <c r="Y307" s="3251"/>
      <c r="Z307" s="3251"/>
      <c r="AA307" s="2804"/>
      <c r="AB307" s="2825">
        <f t="shared" si="144"/>
        <v>0</v>
      </c>
      <c r="AC307" s="2825" t="str">
        <f t="shared" si="153"/>
        <v/>
      </c>
      <c r="AD307" s="2804"/>
      <c r="AE307" s="2804"/>
      <c r="AF307" s="3093"/>
      <c r="AG307" s="3093"/>
      <c r="AH307" s="3093"/>
      <c r="AI307" s="2805" t="str">
        <f t="shared" si="152"/>
        <v>N</v>
      </c>
      <c r="AJ307" s="2805" t="str">
        <f t="shared" si="145"/>
        <v>N</v>
      </c>
      <c r="AK307" s="2805" t="str">
        <f t="shared" si="146"/>
        <v>N</v>
      </c>
      <c r="AL307" s="2805" t="str">
        <f t="shared" si="147"/>
        <v>N</v>
      </c>
      <c r="AM307" s="2805" t="str">
        <f t="shared" si="148"/>
        <v>N</v>
      </c>
      <c r="AN307" s="2805" t="str">
        <f t="shared" si="149"/>
        <v>N</v>
      </c>
      <c r="AO307" s="2805" t="str">
        <f t="shared" si="150"/>
        <v>N</v>
      </c>
      <c r="AP307" s="2805" t="str">
        <f t="shared" si="151"/>
        <v>N</v>
      </c>
      <c r="AQ307" s="3249"/>
      <c r="AR307" s="3094"/>
      <c r="AS307" s="32"/>
      <c r="AT307" s="34" t="s">
        <v>3903</v>
      </c>
      <c r="AU307" s="171"/>
      <c r="AV307" s="3161"/>
      <c r="AW307" s="220" t="str">
        <f t="shared" si="140"/>
        <v>Please complete all cells in row</v>
      </c>
      <c r="AX307" s="3161"/>
      <c r="AY307" s="3125"/>
      <c r="AZ307" s="3125"/>
      <c r="BA307" s="3125"/>
      <c r="BB307" s="3125"/>
      <c r="BC307" s="3125"/>
      <c r="BD307" s="3125"/>
      <c r="BE307" s="3125"/>
      <c r="BF307" s="221">
        <f t="shared" si="154"/>
        <v>0</v>
      </c>
      <c r="BG307" s="221">
        <f t="shared" si="155"/>
        <v>1</v>
      </c>
      <c r="BH307" s="221">
        <f t="shared" si="156"/>
        <v>1</v>
      </c>
      <c r="BI307" s="221">
        <f t="shared" si="157"/>
        <v>1</v>
      </c>
      <c r="BJ307" s="221">
        <f t="shared" si="158"/>
        <v>1</v>
      </c>
      <c r="BK307" s="221">
        <f t="shared" si="159"/>
        <v>1</v>
      </c>
      <c r="BL307" s="221">
        <f t="shared" si="160"/>
        <v>1</v>
      </c>
      <c r="BM307" s="207"/>
      <c r="BN307" s="207"/>
      <c r="BO307" s="207"/>
      <c r="BP307" s="207"/>
      <c r="BQ307" s="207"/>
      <c r="BR307" s="207"/>
      <c r="BS307" s="221">
        <f t="shared" si="161"/>
        <v>1</v>
      </c>
      <c r="BT307" s="207"/>
      <c r="BU307" s="207"/>
      <c r="BV307" s="221">
        <f t="shared" si="162"/>
        <v>1</v>
      </c>
      <c r="BW307" s="221">
        <f t="shared" si="163"/>
        <v>1</v>
      </c>
      <c r="BX307" s="221">
        <f t="shared" si="164"/>
        <v>1</v>
      </c>
      <c r="BY307" s="221">
        <f t="shared" si="165"/>
        <v>1</v>
      </c>
      <c r="BZ307" s="221">
        <f xml:space="preserve"> IF( ISNUMBER(#REF! ), 0, 1 )</f>
        <v>1</v>
      </c>
      <c r="CA307" s="221">
        <f t="shared" si="166"/>
        <v>1</v>
      </c>
      <c r="CB307" s="3161"/>
      <c r="CC307" s="3125"/>
      <c r="CD307" s="3125"/>
      <c r="CE307" s="3169"/>
      <c r="CF307" s="3169"/>
      <c r="CG307" s="3169"/>
    </row>
    <row r="308" spans="1:85" s="2268" customFormat="1" ht="15.75" customHeight="1">
      <c r="A308" s="3169"/>
      <c r="B308" s="2799"/>
      <c r="C308" s="2800"/>
      <c r="D308" s="2822" t="s">
        <v>3893</v>
      </c>
      <c r="E308" s="2823"/>
      <c r="F308" s="2800"/>
      <c r="G308" s="2800"/>
      <c r="H308" s="2823"/>
      <c r="I308" s="2823"/>
      <c r="J308" s="2823"/>
      <c r="K308" s="2800"/>
      <c r="L308" s="2800"/>
      <c r="M308" s="3243"/>
      <c r="N308" s="2801"/>
      <c r="O308" s="2802"/>
      <c r="P308" s="2801"/>
      <c r="Q308" s="2803"/>
      <c r="R308" s="2802"/>
      <c r="S308" s="2802"/>
      <c r="T308" s="2802"/>
      <c r="U308" s="3217">
        <f t="shared" si="141"/>
        <v>0</v>
      </c>
      <c r="V308" s="2824">
        <f t="shared" si="142"/>
        <v>0</v>
      </c>
      <c r="W308" s="2824">
        <f t="shared" si="143"/>
        <v>0</v>
      </c>
      <c r="X308" s="2816"/>
      <c r="Y308" s="3251"/>
      <c r="Z308" s="3251"/>
      <c r="AA308" s="2804"/>
      <c r="AB308" s="2825">
        <f t="shared" si="144"/>
        <v>0</v>
      </c>
      <c r="AC308" s="2825" t="str">
        <f t="shared" si="153"/>
        <v/>
      </c>
      <c r="AD308" s="2804"/>
      <c r="AE308" s="2804"/>
      <c r="AF308" s="3093"/>
      <c r="AG308" s="3093"/>
      <c r="AH308" s="3093"/>
      <c r="AI308" s="2805" t="str">
        <f t="shared" si="152"/>
        <v>N</v>
      </c>
      <c r="AJ308" s="2805" t="str">
        <f t="shared" si="145"/>
        <v>N</v>
      </c>
      <c r="AK308" s="2805" t="str">
        <f t="shared" si="146"/>
        <v>N</v>
      </c>
      <c r="AL308" s="2805" t="str">
        <f t="shared" si="147"/>
        <v>N</v>
      </c>
      <c r="AM308" s="2805" t="str">
        <f t="shared" si="148"/>
        <v>N</v>
      </c>
      <c r="AN308" s="2805" t="str">
        <f t="shared" si="149"/>
        <v>N</v>
      </c>
      <c r="AO308" s="2805" t="str">
        <f t="shared" si="150"/>
        <v>N</v>
      </c>
      <c r="AP308" s="2805" t="str">
        <f t="shared" si="151"/>
        <v>N</v>
      </c>
      <c r="AQ308" s="3249"/>
      <c r="AR308" s="3094"/>
      <c r="AS308" s="32"/>
      <c r="AT308" s="34" t="s">
        <v>3904</v>
      </c>
      <c r="AU308" s="171"/>
      <c r="AV308" s="3161"/>
      <c r="AW308" s="220" t="str">
        <f t="shared" si="140"/>
        <v>Please complete all cells in row</v>
      </c>
      <c r="AX308" s="3161"/>
      <c r="AY308" s="3125"/>
      <c r="AZ308" s="3125"/>
      <c r="BA308" s="3125"/>
      <c r="BB308" s="3125"/>
      <c r="BC308" s="3125"/>
      <c r="BD308" s="3125"/>
      <c r="BE308" s="3125"/>
      <c r="BF308" s="221">
        <f t="shared" si="154"/>
        <v>0</v>
      </c>
      <c r="BG308" s="221">
        <f t="shared" si="155"/>
        <v>1</v>
      </c>
      <c r="BH308" s="221">
        <f t="shared" si="156"/>
        <v>1</v>
      </c>
      <c r="BI308" s="221">
        <f t="shared" si="157"/>
        <v>1</v>
      </c>
      <c r="BJ308" s="221">
        <f t="shared" si="158"/>
        <v>1</v>
      </c>
      <c r="BK308" s="221">
        <f t="shared" si="159"/>
        <v>1</v>
      </c>
      <c r="BL308" s="221">
        <f t="shared" si="160"/>
        <v>1</v>
      </c>
      <c r="BM308" s="207"/>
      <c r="BN308" s="207"/>
      <c r="BO308" s="207"/>
      <c r="BP308" s="207"/>
      <c r="BQ308" s="207"/>
      <c r="BR308" s="207"/>
      <c r="BS308" s="221">
        <f t="shared" si="161"/>
        <v>1</v>
      </c>
      <c r="BT308" s="207"/>
      <c r="BU308" s="207"/>
      <c r="BV308" s="221">
        <f t="shared" si="162"/>
        <v>1</v>
      </c>
      <c r="BW308" s="221">
        <f t="shared" si="163"/>
        <v>1</v>
      </c>
      <c r="BX308" s="221">
        <f t="shared" si="164"/>
        <v>1</v>
      </c>
      <c r="BY308" s="221">
        <f t="shared" si="165"/>
        <v>1</v>
      </c>
      <c r="BZ308" s="221">
        <f xml:space="preserve"> IF( ISNUMBER(#REF! ), 0, 1 )</f>
        <v>1</v>
      </c>
      <c r="CA308" s="221">
        <f t="shared" si="166"/>
        <v>1</v>
      </c>
      <c r="CB308" s="3161"/>
      <c r="CC308" s="3125"/>
      <c r="CD308" s="3125"/>
      <c r="CE308" s="3169"/>
      <c r="CF308" s="3169"/>
      <c r="CG308" s="3169"/>
    </row>
    <row r="309" spans="1:85" s="2268" customFormat="1" ht="15.75" customHeight="1">
      <c r="A309" s="3169"/>
      <c r="B309" s="2799"/>
      <c r="C309" s="2800"/>
      <c r="D309" s="2822" t="s">
        <v>3893</v>
      </c>
      <c r="E309" s="2823"/>
      <c r="F309" s="2800"/>
      <c r="G309" s="2800"/>
      <c r="H309" s="2823"/>
      <c r="I309" s="2823"/>
      <c r="J309" s="2823"/>
      <c r="K309" s="2800"/>
      <c r="L309" s="2800"/>
      <c r="M309" s="3243"/>
      <c r="N309" s="2801"/>
      <c r="O309" s="2802"/>
      <c r="P309" s="2801"/>
      <c r="Q309" s="2803"/>
      <c r="R309" s="2802"/>
      <c r="S309" s="2802"/>
      <c r="T309" s="2802"/>
      <c r="U309" s="3217">
        <f t="shared" si="141"/>
        <v>0</v>
      </c>
      <c r="V309" s="2824">
        <f t="shared" si="142"/>
        <v>0</v>
      </c>
      <c r="W309" s="2824">
        <f t="shared" si="143"/>
        <v>0</v>
      </c>
      <c r="X309" s="2816"/>
      <c r="Y309" s="3251"/>
      <c r="Z309" s="3251"/>
      <c r="AA309" s="2804"/>
      <c r="AB309" s="2825">
        <f t="shared" si="144"/>
        <v>0</v>
      </c>
      <c r="AC309" s="2825" t="str">
        <f t="shared" si="153"/>
        <v/>
      </c>
      <c r="AD309" s="2804"/>
      <c r="AE309" s="2804"/>
      <c r="AF309" s="3093"/>
      <c r="AG309" s="3093"/>
      <c r="AH309" s="3093"/>
      <c r="AI309" s="2805" t="str">
        <f t="shared" si="152"/>
        <v>N</v>
      </c>
      <c r="AJ309" s="2805" t="str">
        <f t="shared" si="145"/>
        <v>N</v>
      </c>
      <c r="AK309" s="2805" t="str">
        <f t="shared" si="146"/>
        <v>N</v>
      </c>
      <c r="AL309" s="2805" t="str">
        <f t="shared" si="147"/>
        <v>N</v>
      </c>
      <c r="AM309" s="2805" t="str">
        <f t="shared" si="148"/>
        <v>N</v>
      </c>
      <c r="AN309" s="2805" t="str">
        <f t="shared" si="149"/>
        <v>N</v>
      </c>
      <c r="AO309" s="2805" t="str">
        <f t="shared" si="150"/>
        <v>N</v>
      </c>
      <c r="AP309" s="2805" t="str">
        <f t="shared" si="151"/>
        <v>N</v>
      </c>
      <c r="AQ309" s="3249"/>
      <c r="AR309" s="3094"/>
      <c r="AS309" s="32"/>
      <c r="AT309" s="34" t="s">
        <v>3905</v>
      </c>
      <c r="AU309" s="171"/>
      <c r="AV309" s="3161"/>
      <c r="AW309" s="220" t="str">
        <f t="shared" si="140"/>
        <v>Please complete all cells in row</v>
      </c>
      <c r="AX309" s="3161"/>
      <c r="AY309" s="3125"/>
      <c r="AZ309" s="3125"/>
      <c r="BA309" s="3125"/>
      <c r="BB309" s="3125"/>
      <c r="BC309" s="3125"/>
      <c r="BD309" s="3125"/>
      <c r="BE309" s="3125"/>
      <c r="BF309" s="221">
        <f t="shared" si="154"/>
        <v>0</v>
      </c>
      <c r="BG309" s="221">
        <f t="shared" si="155"/>
        <v>1</v>
      </c>
      <c r="BH309" s="221">
        <f t="shared" si="156"/>
        <v>1</v>
      </c>
      <c r="BI309" s="221">
        <f t="shared" si="157"/>
        <v>1</v>
      </c>
      <c r="BJ309" s="221">
        <f t="shared" si="158"/>
        <v>1</v>
      </c>
      <c r="BK309" s="221">
        <f t="shared" si="159"/>
        <v>1</v>
      </c>
      <c r="BL309" s="221">
        <f t="shared" si="160"/>
        <v>1</v>
      </c>
      <c r="BM309" s="207"/>
      <c r="BN309" s="207"/>
      <c r="BO309" s="207"/>
      <c r="BP309" s="207"/>
      <c r="BQ309" s="207"/>
      <c r="BR309" s="207"/>
      <c r="BS309" s="221">
        <f t="shared" si="161"/>
        <v>1</v>
      </c>
      <c r="BT309" s="207"/>
      <c r="BU309" s="207"/>
      <c r="BV309" s="221">
        <f t="shared" si="162"/>
        <v>1</v>
      </c>
      <c r="BW309" s="221">
        <f t="shared" si="163"/>
        <v>1</v>
      </c>
      <c r="BX309" s="221">
        <f t="shared" si="164"/>
        <v>1</v>
      </c>
      <c r="BY309" s="221">
        <f t="shared" si="165"/>
        <v>1</v>
      </c>
      <c r="BZ309" s="221">
        <f xml:space="preserve"> IF( ISNUMBER(#REF! ), 0, 1 )</f>
        <v>1</v>
      </c>
      <c r="CA309" s="221">
        <f t="shared" si="166"/>
        <v>1</v>
      </c>
      <c r="CB309" s="3161"/>
      <c r="CC309" s="3125"/>
      <c r="CD309" s="3125"/>
      <c r="CE309" s="3169"/>
      <c r="CF309" s="3169"/>
      <c r="CG309" s="3169"/>
    </row>
    <row r="310" spans="1:85" s="2268" customFormat="1" ht="15.75" customHeight="1">
      <c r="A310" s="3169"/>
      <c r="B310" s="2799"/>
      <c r="C310" s="2800"/>
      <c r="D310" s="2822" t="s">
        <v>3893</v>
      </c>
      <c r="E310" s="2823"/>
      <c r="F310" s="2800"/>
      <c r="G310" s="2800"/>
      <c r="H310" s="2823"/>
      <c r="I310" s="2823"/>
      <c r="J310" s="2823"/>
      <c r="K310" s="2800"/>
      <c r="L310" s="2800"/>
      <c r="M310" s="3243"/>
      <c r="N310" s="2801"/>
      <c r="O310" s="2802"/>
      <c r="P310" s="2801"/>
      <c r="Q310" s="2803"/>
      <c r="R310" s="2802"/>
      <c r="S310" s="2802"/>
      <c r="T310" s="2802"/>
      <c r="U310" s="3217">
        <f t="shared" si="141"/>
        <v>0</v>
      </c>
      <c r="V310" s="2824">
        <f t="shared" si="142"/>
        <v>0</v>
      </c>
      <c r="W310" s="2824">
        <f t="shared" si="143"/>
        <v>0</v>
      </c>
      <c r="X310" s="2816"/>
      <c r="Y310" s="3251"/>
      <c r="Z310" s="3251"/>
      <c r="AA310" s="2804"/>
      <c r="AB310" s="2825">
        <f t="shared" si="144"/>
        <v>0</v>
      </c>
      <c r="AC310" s="2825" t="str">
        <f t="shared" si="153"/>
        <v/>
      </c>
      <c r="AD310" s="2804"/>
      <c r="AE310" s="2804"/>
      <c r="AF310" s="3093"/>
      <c r="AG310" s="3093"/>
      <c r="AH310" s="3093"/>
      <c r="AI310" s="2805" t="str">
        <f t="shared" si="152"/>
        <v>N</v>
      </c>
      <c r="AJ310" s="2805" t="str">
        <f t="shared" si="145"/>
        <v>N</v>
      </c>
      <c r="AK310" s="2805" t="str">
        <f t="shared" si="146"/>
        <v>N</v>
      </c>
      <c r="AL310" s="2805" t="str">
        <f t="shared" si="147"/>
        <v>N</v>
      </c>
      <c r="AM310" s="2805" t="str">
        <f t="shared" si="148"/>
        <v>N</v>
      </c>
      <c r="AN310" s="2805" t="str">
        <f t="shared" si="149"/>
        <v>N</v>
      </c>
      <c r="AO310" s="2805" t="str">
        <f t="shared" si="150"/>
        <v>N</v>
      </c>
      <c r="AP310" s="2805" t="str">
        <f t="shared" si="151"/>
        <v>N</v>
      </c>
      <c r="AQ310" s="3249"/>
      <c r="AR310" s="3094"/>
      <c r="AS310" s="32"/>
      <c r="AT310" s="34" t="s">
        <v>3906</v>
      </c>
      <c r="AU310" s="171"/>
      <c r="AV310" s="3161"/>
      <c r="AW310" s="220" t="str">
        <f t="shared" si="140"/>
        <v>Please complete all cells in row</v>
      </c>
      <c r="AX310" s="3161"/>
      <c r="AY310" s="3125"/>
      <c r="AZ310" s="3125"/>
      <c r="BA310" s="3125"/>
      <c r="BB310" s="3125"/>
      <c r="BC310" s="3125"/>
      <c r="BD310" s="3125"/>
      <c r="BE310" s="3125"/>
      <c r="BF310" s="221">
        <f t="shared" si="154"/>
        <v>0</v>
      </c>
      <c r="BG310" s="221">
        <f t="shared" si="155"/>
        <v>1</v>
      </c>
      <c r="BH310" s="221">
        <f t="shared" si="156"/>
        <v>1</v>
      </c>
      <c r="BI310" s="221">
        <f t="shared" si="157"/>
        <v>1</v>
      </c>
      <c r="BJ310" s="221">
        <f t="shared" si="158"/>
        <v>1</v>
      </c>
      <c r="BK310" s="221">
        <f t="shared" si="159"/>
        <v>1</v>
      </c>
      <c r="BL310" s="221">
        <f t="shared" si="160"/>
        <v>1</v>
      </c>
      <c r="BM310" s="207"/>
      <c r="BN310" s="207"/>
      <c r="BO310" s="207"/>
      <c r="BP310" s="207"/>
      <c r="BQ310" s="207"/>
      <c r="BR310" s="207"/>
      <c r="BS310" s="221">
        <f t="shared" si="161"/>
        <v>1</v>
      </c>
      <c r="BT310" s="207"/>
      <c r="BU310" s="207"/>
      <c r="BV310" s="221">
        <f t="shared" si="162"/>
        <v>1</v>
      </c>
      <c r="BW310" s="221">
        <f t="shared" si="163"/>
        <v>1</v>
      </c>
      <c r="BX310" s="221">
        <f t="shared" si="164"/>
        <v>1</v>
      </c>
      <c r="BY310" s="221">
        <f t="shared" si="165"/>
        <v>1</v>
      </c>
      <c r="BZ310" s="221">
        <f xml:space="preserve"> IF( ISNUMBER(#REF! ), 0, 1 )</f>
        <v>1</v>
      </c>
      <c r="CA310" s="221">
        <f t="shared" si="166"/>
        <v>1</v>
      </c>
      <c r="CB310" s="3161"/>
      <c r="CC310" s="3125"/>
      <c r="CD310" s="3125"/>
      <c r="CE310" s="3169"/>
      <c r="CF310" s="3169"/>
      <c r="CG310" s="3169"/>
    </row>
    <row r="311" spans="1:85" s="2268" customFormat="1" ht="15.75" customHeight="1">
      <c r="A311" s="3169"/>
      <c r="B311" s="2799"/>
      <c r="C311" s="2800"/>
      <c r="D311" s="2822" t="s">
        <v>3893</v>
      </c>
      <c r="E311" s="2823"/>
      <c r="F311" s="2800"/>
      <c r="G311" s="2800"/>
      <c r="H311" s="2823"/>
      <c r="I311" s="2823"/>
      <c r="J311" s="2823"/>
      <c r="K311" s="2800"/>
      <c r="L311" s="2800"/>
      <c r="M311" s="3243"/>
      <c r="N311" s="2801"/>
      <c r="O311" s="2802"/>
      <c r="P311" s="2801"/>
      <c r="Q311" s="2803"/>
      <c r="R311" s="2802"/>
      <c r="S311" s="2802"/>
      <c r="T311" s="2802"/>
      <c r="U311" s="3217">
        <f t="shared" si="141"/>
        <v>0</v>
      </c>
      <c r="V311" s="2824">
        <f t="shared" si="142"/>
        <v>0</v>
      </c>
      <c r="W311" s="2824">
        <f t="shared" si="143"/>
        <v>0</v>
      </c>
      <c r="X311" s="2816"/>
      <c r="Y311" s="3251"/>
      <c r="Z311" s="3251"/>
      <c r="AA311" s="2804"/>
      <c r="AB311" s="2825">
        <f t="shared" si="144"/>
        <v>0</v>
      </c>
      <c r="AC311" s="2825" t="str">
        <f t="shared" si="153"/>
        <v/>
      </c>
      <c r="AD311" s="2804"/>
      <c r="AE311" s="2804"/>
      <c r="AF311" s="3093"/>
      <c r="AG311" s="3093"/>
      <c r="AH311" s="3093"/>
      <c r="AI311" s="2805" t="str">
        <f t="shared" si="152"/>
        <v>N</v>
      </c>
      <c r="AJ311" s="2805" t="str">
        <f t="shared" si="145"/>
        <v>N</v>
      </c>
      <c r="AK311" s="2805" t="str">
        <f t="shared" si="146"/>
        <v>N</v>
      </c>
      <c r="AL311" s="2805" t="str">
        <f t="shared" si="147"/>
        <v>N</v>
      </c>
      <c r="AM311" s="2805" t="str">
        <f t="shared" si="148"/>
        <v>N</v>
      </c>
      <c r="AN311" s="2805" t="str">
        <f t="shared" si="149"/>
        <v>N</v>
      </c>
      <c r="AO311" s="2805" t="str">
        <f t="shared" si="150"/>
        <v>N</v>
      </c>
      <c r="AP311" s="2805" t="str">
        <f t="shared" si="151"/>
        <v>N</v>
      </c>
      <c r="AQ311" s="3249"/>
      <c r="AR311" s="3094"/>
      <c r="AS311" s="32"/>
      <c r="AT311" s="34" t="s">
        <v>3907</v>
      </c>
      <c r="AU311" s="171"/>
      <c r="AV311" s="3161"/>
      <c r="AW311" s="220" t="str">
        <f t="shared" si="140"/>
        <v>Please complete all cells in row</v>
      </c>
      <c r="AX311" s="3161"/>
      <c r="AY311" s="3125"/>
      <c r="AZ311" s="3125"/>
      <c r="BA311" s="3125"/>
      <c r="BB311" s="3125"/>
      <c r="BC311" s="3125"/>
      <c r="BD311" s="3125"/>
      <c r="BE311" s="3125"/>
      <c r="BF311" s="221">
        <f t="shared" si="154"/>
        <v>0</v>
      </c>
      <c r="BG311" s="221">
        <f t="shared" si="155"/>
        <v>1</v>
      </c>
      <c r="BH311" s="221">
        <f t="shared" si="156"/>
        <v>1</v>
      </c>
      <c r="BI311" s="221">
        <f t="shared" si="157"/>
        <v>1</v>
      </c>
      <c r="BJ311" s="221">
        <f t="shared" si="158"/>
        <v>1</v>
      </c>
      <c r="BK311" s="221">
        <f t="shared" si="159"/>
        <v>1</v>
      </c>
      <c r="BL311" s="221">
        <f t="shared" si="160"/>
        <v>1</v>
      </c>
      <c r="BM311" s="207"/>
      <c r="BN311" s="207"/>
      <c r="BO311" s="207"/>
      <c r="BP311" s="207"/>
      <c r="BQ311" s="207"/>
      <c r="BR311" s="207"/>
      <c r="BS311" s="221">
        <f t="shared" si="161"/>
        <v>1</v>
      </c>
      <c r="BT311" s="207"/>
      <c r="BU311" s="207"/>
      <c r="BV311" s="221">
        <f t="shared" si="162"/>
        <v>1</v>
      </c>
      <c r="BW311" s="221">
        <f t="shared" si="163"/>
        <v>1</v>
      </c>
      <c r="BX311" s="221">
        <f t="shared" si="164"/>
        <v>1</v>
      </c>
      <c r="BY311" s="221">
        <f t="shared" si="165"/>
        <v>1</v>
      </c>
      <c r="BZ311" s="221">
        <f xml:space="preserve"> IF( ISNUMBER(#REF! ), 0, 1 )</f>
        <v>1</v>
      </c>
      <c r="CA311" s="221">
        <f t="shared" si="166"/>
        <v>1</v>
      </c>
      <c r="CB311" s="3161"/>
      <c r="CC311" s="3125"/>
      <c r="CD311" s="3125"/>
      <c r="CE311" s="3169"/>
      <c r="CF311" s="3169"/>
      <c r="CG311" s="3169"/>
    </row>
    <row r="312" spans="1:85" s="2268" customFormat="1" ht="15.75" customHeight="1">
      <c r="A312" s="3169"/>
      <c r="B312" s="2799"/>
      <c r="C312" s="2800"/>
      <c r="D312" s="2822" t="s">
        <v>3893</v>
      </c>
      <c r="E312" s="2823"/>
      <c r="F312" s="2800"/>
      <c r="G312" s="2800"/>
      <c r="H312" s="2823"/>
      <c r="I312" s="2823"/>
      <c r="J312" s="2823"/>
      <c r="K312" s="2800"/>
      <c r="L312" s="2800"/>
      <c r="M312" s="3243"/>
      <c r="N312" s="2801"/>
      <c r="O312" s="2802"/>
      <c r="P312" s="2801"/>
      <c r="Q312" s="2803"/>
      <c r="R312" s="2802"/>
      <c r="S312" s="2802"/>
      <c r="T312" s="2802"/>
      <c r="U312" s="3217">
        <f t="shared" si="141"/>
        <v>0</v>
      </c>
      <c r="V312" s="2824">
        <f t="shared" si="142"/>
        <v>0</v>
      </c>
      <c r="W312" s="2824">
        <f t="shared" si="143"/>
        <v>0</v>
      </c>
      <c r="X312" s="2816"/>
      <c r="Y312" s="3251"/>
      <c r="Z312" s="3251"/>
      <c r="AA312" s="2804"/>
      <c r="AB312" s="2825">
        <f t="shared" si="144"/>
        <v>0</v>
      </c>
      <c r="AC312" s="2825" t="str">
        <f t="shared" si="153"/>
        <v/>
      </c>
      <c r="AD312" s="2804"/>
      <c r="AE312" s="2804"/>
      <c r="AF312" s="3093"/>
      <c r="AG312" s="3093"/>
      <c r="AH312" s="3093"/>
      <c r="AI312" s="2805" t="str">
        <f t="shared" si="152"/>
        <v>N</v>
      </c>
      <c r="AJ312" s="2805" t="str">
        <f t="shared" si="145"/>
        <v>N</v>
      </c>
      <c r="AK312" s="2805" t="str">
        <f t="shared" si="146"/>
        <v>N</v>
      </c>
      <c r="AL312" s="2805" t="str">
        <f t="shared" si="147"/>
        <v>N</v>
      </c>
      <c r="AM312" s="2805" t="str">
        <f t="shared" si="148"/>
        <v>N</v>
      </c>
      <c r="AN312" s="2805" t="str">
        <f t="shared" si="149"/>
        <v>N</v>
      </c>
      <c r="AO312" s="2805" t="str">
        <f t="shared" si="150"/>
        <v>N</v>
      </c>
      <c r="AP312" s="2805" t="str">
        <f t="shared" si="151"/>
        <v>N</v>
      </c>
      <c r="AQ312" s="3249"/>
      <c r="AR312" s="3094"/>
      <c r="AS312" s="32"/>
      <c r="AT312" s="34" t="s">
        <v>3908</v>
      </c>
      <c r="AU312" s="171"/>
      <c r="AV312" s="3161"/>
      <c r="AW312" s="220" t="str">
        <f t="shared" si="140"/>
        <v>Please complete all cells in row</v>
      </c>
      <c r="AX312" s="3161"/>
      <c r="AY312" s="3125"/>
      <c r="AZ312" s="3125"/>
      <c r="BA312" s="3125"/>
      <c r="BB312" s="3125"/>
      <c r="BC312" s="3125"/>
      <c r="BD312" s="3125"/>
      <c r="BE312" s="3125"/>
      <c r="BF312" s="221">
        <f t="shared" si="154"/>
        <v>0</v>
      </c>
      <c r="BG312" s="221">
        <f t="shared" si="155"/>
        <v>1</v>
      </c>
      <c r="BH312" s="221">
        <f t="shared" si="156"/>
        <v>1</v>
      </c>
      <c r="BI312" s="221">
        <f t="shared" si="157"/>
        <v>1</v>
      </c>
      <c r="BJ312" s="221">
        <f t="shared" si="158"/>
        <v>1</v>
      </c>
      <c r="BK312" s="221">
        <f t="shared" si="159"/>
        <v>1</v>
      </c>
      <c r="BL312" s="221">
        <f t="shared" si="160"/>
        <v>1</v>
      </c>
      <c r="BM312" s="207"/>
      <c r="BN312" s="207"/>
      <c r="BO312" s="207"/>
      <c r="BP312" s="207"/>
      <c r="BQ312" s="207"/>
      <c r="BR312" s="207"/>
      <c r="BS312" s="221">
        <f t="shared" si="161"/>
        <v>1</v>
      </c>
      <c r="BT312" s="207"/>
      <c r="BU312" s="207"/>
      <c r="BV312" s="221">
        <f t="shared" si="162"/>
        <v>1</v>
      </c>
      <c r="BW312" s="221">
        <f t="shared" si="163"/>
        <v>1</v>
      </c>
      <c r="BX312" s="221">
        <f t="shared" si="164"/>
        <v>1</v>
      </c>
      <c r="BY312" s="221">
        <f t="shared" si="165"/>
        <v>1</v>
      </c>
      <c r="BZ312" s="221">
        <f xml:space="preserve"> IF( ISNUMBER(#REF! ), 0, 1 )</f>
        <v>1</v>
      </c>
      <c r="CA312" s="221">
        <f t="shared" si="166"/>
        <v>1</v>
      </c>
      <c r="CB312" s="3161"/>
      <c r="CC312" s="3125"/>
      <c r="CD312" s="3125"/>
      <c r="CE312" s="3169"/>
      <c r="CF312" s="3169"/>
      <c r="CG312" s="3169"/>
    </row>
    <row r="313" spans="1:85" s="2268" customFormat="1" ht="15.75" customHeight="1">
      <c r="A313" s="3169"/>
      <c r="B313" s="2799"/>
      <c r="C313" s="2800"/>
      <c r="D313" s="2822" t="s">
        <v>3893</v>
      </c>
      <c r="E313" s="2823"/>
      <c r="F313" s="2800"/>
      <c r="G313" s="2800"/>
      <c r="H313" s="2823"/>
      <c r="I313" s="2823"/>
      <c r="J313" s="2823"/>
      <c r="K313" s="2800"/>
      <c r="L313" s="2800"/>
      <c r="M313" s="3243"/>
      <c r="N313" s="2801"/>
      <c r="O313" s="2802"/>
      <c r="P313" s="2801"/>
      <c r="Q313" s="2803"/>
      <c r="R313" s="2802"/>
      <c r="S313" s="2802"/>
      <c r="T313" s="2802"/>
      <c r="U313" s="3217">
        <f t="shared" si="141"/>
        <v>0</v>
      </c>
      <c r="V313" s="2824">
        <f t="shared" si="142"/>
        <v>0</v>
      </c>
      <c r="W313" s="2824">
        <f t="shared" si="143"/>
        <v>0</v>
      </c>
      <c r="X313" s="2816"/>
      <c r="Y313" s="3251"/>
      <c r="Z313" s="3251"/>
      <c r="AA313" s="2804"/>
      <c r="AB313" s="2825">
        <f t="shared" si="144"/>
        <v>0</v>
      </c>
      <c r="AC313" s="2825" t="str">
        <f t="shared" si="153"/>
        <v/>
      </c>
      <c r="AD313" s="2804"/>
      <c r="AE313" s="2804"/>
      <c r="AF313" s="3093"/>
      <c r="AG313" s="3093"/>
      <c r="AH313" s="3093"/>
      <c r="AI313" s="2805" t="str">
        <f t="shared" si="152"/>
        <v>N</v>
      </c>
      <c r="AJ313" s="2805" t="str">
        <f t="shared" si="145"/>
        <v>N</v>
      </c>
      <c r="AK313" s="2805" t="str">
        <f t="shared" si="146"/>
        <v>N</v>
      </c>
      <c r="AL313" s="2805" t="str">
        <f t="shared" si="147"/>
        <v>N</v>
      </c>
      <c r="AM313" s="2805" t="str">
        <f t="shared" si="148"/>
        <v>N</v>
      </c>
      <c r="AN313" s="2805" t="str">
        <f t="shared" si="149"/>
        <v>N</v>
      </c>
      <c r="AO313" s="2805" t="str">
        <f t="shared" si="150"/>
        <v>N</v>
      </c>
      <c r="AP313" s="2805" t="str">
        <f t="shared" si="151"/>
        <v>N</v>
      </c>
      <c r="AQ313" s="3249"/>
      <c r="AR313" s="3094"/>
      <c r="AS313" s="32"/>
      <c r="AT313" s="34" t="s">
        <v>3909</v>
      </c>
      <c r="AU313" s="171"/>
      <c r="AV313" s="3161"/>
      <c r="AW313" s="220" t="str">
        <f t="shared" si="140"/>
        <v>Please complete all cells in row</v>
      </c>
      <c r="AX313" s="3161"/>
      <c r="AY313" s="3125"/>
      <c r="AZ313" s="3125"/>
      <c r="BA313" s="3125"/>
      <c r="BB313" s="3125"/>
      <c r="BC313" s="3125"/>
      <c r="BD313" s="3125"/>
      <c r="BE313" s="3125"/>
      <c r="BF313" s="221">
        <f t="shared" si="154"/>
        <v>0</v>
      </c>
      <c r="BG313" s="221">
        <f t="shared" si="155"/>
        <v>1</v>
      </c>
      <c r="BH313" s="221">
        <f t="shared" si="156"/>
        <v>1</v>
      </c>
      <c r="BI313" s="221">
        <f t="shared" si="157"/>
        <v>1</v>
      </c>
      <c r="BJ313" s="221">
        <f t="shared" si="158"/>
        <v>1</v>
      </c>
      <c r="BK313" s="221">
        <f t="shared" si="159"/>
        <v>1</v>
      </c>
      <c r="BL313" s="221">
        <f t="shared" si="160"/>
        <v>1</v>
      </c>
      <c r="BM313" s="207"/>
      <c r="BN313" s="207"/>
      <c r="BO313" s="207"/>
      <c r="BP313" s="207"/>
      <c r="BQ313" s="207"/>
      <c r="BR313" s="207"/>
      <c r="BS313" s="221">
        <f t="shared" si="161"/>
        <v>1</v>
      </c>
      <c r="BT313" s="207"/>
      <c r="BU313" s="207"/>
      <c r="BV313" s="221">
        <f t="shared" si="162"/>
        <v>1</v>
      </c>
      <c r="BW313" s="221">
        <f t="shared" si="163"/>
        <v>1</v>
      </c>
      <c r="BX313" s="221">
        <f t="shared" si="164"/>
        <v>1</v>
      </c>
      <c r="BY313" s="221">
        <f t="shared" si="165"/>
        <v>1</v>
      </c>
      <c r="BZ313" s="221">
        <f xml:space="preserve"> IF( ISNUMBER(#REF! ), 0, 1 )</f>
        <v>1</v>
      </c>
      <c r="CA313" s="221">
        <f t="shared" si="166"/>
        <v>1</v>
      </c>
      <c r="CB313" s="3161"/>
      <c r="CC313" s="3125"/>
      <c r="CD313" s="3125"/>
      <c r="CE313" s="3169"/>
      <c r="CF313" s="3169"/>
      <c r="CG313" s="3169"/>
    </row>
    <row r="314" spans="1:85" s="2268" customFormat="1" ht="15.75" customHeight="1">
      <c r="A314" s="3169"/>
      <c r="B314" s="2799"/>
      <c r="C314" s="2800"/>
      <c r="D314" s="2822" t="s">
        <v>3893</v>
      </c>
      <c r="E314" s="2823"/>
      <c r="F314" s="2800"/>
      <c r="G314" s="2800"/>
      <c r="H314" s="2823"/>
      <c r="I314" s="2823"/>
      <c r="J314" s="2823"/>
      <c r="K314" s="2800"/>
      <c r="L314" s="2800"/>
      <c r="M314" s="3243"/>
      <c r="N314" s="2801"/>
      <c r="O314" s="2802"/>
      <c r="P314" s="2801"/>
      <c r="Q314" s="2803"/>
      <c r="R314" s="2802"/>
      <c r="S314" s="2802"/>
      <c r="T314" s="2802"/>
      <c r="U314" s="3217">
        <f t="shared" si="141"/>
        <v>0</v>
      </c>
      <c r="V314" s="2824">
        <f t="shared" si="142"/>
        <v>0</v>
      </c>
      <c r="W314" s="2824">
        <f t="shared" si="143"/>
        <v>0</v>
      </c>
      <c r="X314" s="2816"/>
      <c r="Y314" s="3251"/>
      <c r="Z314" s="3251"/>
      <c r="AA314" s="2804"/>
      <c r="AB314" s="2825">
        <f t="shared" si="144"/>
        <v>0</v>
      </c>
      <c r="AC314" s="2825" t="str">
        <f t="shared" si="153"/>
        <v/>
      </c>
      <c r="AD314" s="2804"/>
      <c r="AE314" s="2804"/>
      <c r="AF314" s="3093"/>
      <c r="AG314" s="3093"/>
      <c r="AH314" s="3093"/>
      <c r="AI314" s="2805" t="str">
        <f t="shared" si="152"/>
        <v>N</v>
      </c>
      <c r="AJ314" s="2805" t="str">
        <f t="shared" si="145"/>
        <v>N</v>
      </c>
      <c r="AK314" s="2805" t="str">
        <f t="shared" si="146"/>
        <v>N</v>
      </c>
      <c r="AL314" s="2805" t="str">
        <f t="shared" si="147"/>
        <v>N</v>
      </c>
      <c r="AM314" s="2805" t="str">
        <f t="shared" si="148"/>
        <v>N</v>
      </c>
      <c r="AN314" s="2805" t="str">
        <f t="shared" si="149"/>
        <v>N</v>
      </c>
      <c r="AO314" s="2805" t="str">
        <f t="shared" si="150"/>
        <v>N</v>
      </c>
      <c r="AP314" s="2805" t="str">
        <f t="shared" si="151"/>
        <v>N</v>
      </c>
      <c r="AQ314" s="3249"/>
      <c r="AR314" s="3094"/>
      <c r="AS314" s="32"/>
      <c r="AT314" s="34" t="s">
        <v>3910</v>
      </c>
      <c r="AU314" s="171"/>
      <c r="AV314" s="3161"/>
      <c r="AW314" s="220" t="str">
        <f t="shared" si="140"/>
        <v>Please complete all cells in row</v>
      </c>
      <c r="AX314" s="3161"/>
      <c r="AY314" s="3125"/>
      <c r="AZ314" s="3125"/>
      <c r="BA314" s="3125"/>
      <c r="BB314" s="3125"/>
      <c r="BC314" s="3125"/>
      <c r="BD314" s="3125"/>
      <c r="BE314" s="3125"/>
      <c r="BF314" s="221">
        <f t="shared" si="154"/>
        <v>0</v>
      </c>
      <c r="BG314" s="221">
        <f t="shared" si="155"/>
        <v>1</v>
      </c>
      <c r="BH314" s="221">
        <f t="shared" si="156"/>
        <v>1</v>
      </c>
      <c r="BI314" s="221">
        <f t="shared" si="157"/>
        <v>1</v>
      </c>
      <c r="BJ314" s="221">
        <f t="shared" si="158"/>
        <v>1</v>
      </c>
      <c r="BK314" s="221">
        <f t="shared" si="159"/>
        <v>1</v>
      </c>
      <c r="BL314" s="221">
        <f t="shared" si="160"/>
        <v>1</v>
      </c>
      <c r="BM314" s="207"/>
      <c r="BN314" s="207"/>
      <c r="BO314" s="207"/>
      <c r="BP314" s="207"/>
      <c r="BQ314" s="207"/>
      <c r="BR314" s="207"/>
      <c r="BS314" s="221">
        <f t="shared" si="161"/>
        <v>1</v>
      </c>
      <c r="BT314" s="207"/>
      <c r="BU314" s="207"/>
      <c r="BV314" s="221">
        <f t="shared" si="162"/>
        <v>1</v>
      </c>
      <c r="BW314" s="221">
        <f t="shared" si="163"/>
        <v>1</v>
      </c>
      <c r="BX314" s="221">
        <f t="shared" si="164"/>
        <v>1</v>
      </c>
      <c r="BY314" s="221">
        <f t="shared" si="165"/>
        <v>1</v>
      </c>
      <c r="BZ314" s="221">
        <f xml:space="preserve"> IF( ISNUMBER(#REF! ), 0, 1 )</f>
        <v>1</v>
      </c>
      <c r="CA314" s="221">
        <f t="shared" si="166"/>
        <v>1</v>
      </c>
      <c r="CB314" s="3161"/>
      <c r="CC314" s="3125"/>
      <c r="CD314" s="3125"/>
      <c r="CE314" s="3169"/>
      <c r="CF314" s="3169"/>
      <c r="CG314" s="3169"/>
    </row>
    <row r="315" spans="1:85" s="2268" customFormat="1" ht="15.75" customHeight="1">
      <c r="A315" s="3169"/>
      <c r="B315" s="2799"/>
      <c r="C315" s="2800"/>
      <c r="D315" s="2822" t="s">
        <v>3893</v>
      </c>
      <c r="E315" s="2823"/>
      <c r="F315" s="2800"/>
      <c r="G315" s="2800"/>
      <c r="H315" s="2823"/>
      <c r="I315" s="2823"/>
      <c r="J315" s="2823"/>
      <c r="K315" s="2800"/>
      <c r="L315" s="2800"/>
      <c r="M315" s="3243"/>
      <c r="N315" s="2801"/>
      <c r="O315" s="2802"/>
      <c r="P315" s="2801"/>
      <c r="Q315" s="2803"/>
      <c r="R315" s="2802"/>
      <c r="S315" s="2802"/>
      <c r="T315" s="2802"/>
      <c r="U315" s="3217">
        <f t="shared" si="141"/>
        <v>0</v>
      </c>
      <c r="V315" s="2824">
        <f t="shared" si="142"/>
        <v>0</v>
      </c>
      <c r="W315" s="2824">
        <f t="shared" si="143"/>
        <v>0</v>
      </c>
      <c r="X315" s="2816"/>
      <c r="Y315" s="3251"/>
      <c r="Z315" s="3251"/>
      <c r="AA315" s="2804"/>
      <c r="AB315" s="2825">
        <f t="shared" si="144"/>
        <v>0</v>
      </c>
      <c r="AC315" s="2825" t="str">
        <f t="shared" si="153"/>
        <v/>
      </c>
      <c r="AD315" s="2804"/>
      <c r="AE315" s="2804"/>
      <c r="AF315" s="3093"/>
      <c r="AG315" s="3093"/>
      <c r="AH315" s="3093"/>
      <c r="AI315" s="2805" t="str">
        <f t="shared" si="152"/>
        <v>N</v>
      </c>
      <c r="AJ315" s="2805" t="str">
        <f t="shared" si="145"/>
        <v>N</v>
      </c>
      <c r="AK315" s="2805" t="str">
        <f t="shared" si="146"/>
        <v>N</v>
      </c>
      <c r="AL315" s="2805" t="str">
        <f t="shared" si="147"/>
        <v>N</v>
      </c>
      <c r="AM315" s="2805" t="str">
        <f t="shared" si="148"/>
        <v>N</v>
      </c>
      <c r="AN315" s="2805" t="str">
        <f t="shared" si="149"/>
        <v>N</v>
      </c>
      <c r="AO315" s="2805" t="str">
        <f t="shared" si="150"/>
        <v>N</v>
      </c>
      <c r="AP315" s="2805" t="str">
        <f t="shared" si="151"/>
        <v>N</v>
      </c>
      <c r="AQ315" s="3249"/>
      <c r="AR315" s="3094"/>
      <c r="AS315" s="32"/>
      <c r="AT315" s="34" t="s">
        <v>3911</v>
      </c>
      <c r="AU315" s="171"/>
      <c r="AV315" s="3161"/>
      <c r="AW315" s="220" t="str">
        <f t="shared" si="140"/>
        <v>Please complete all cells in row</v>
      </c>
      <c r="AX315" s="3161"/>
      <c r="AY315" s="3125"/>
      <c r="AZ315" s="3125"/>
      <c r="BA315" s="3125"/>
      <c r="BB315" s="3125"/>
      <c r="BC315" s="3125"/>
      <c r="BD315" s="3125"/>
      <c r="BE315" s="3125"/>
      <c r="BF315" s="221">
        <f t="shared" si="154"/>
        <v>0</v>
      </c>
      <c r="BG315" s="221">
        <f t="shared" si="155"/>
        <v>1</v>
      </c>
      <c r="BH315" s="221">
        <f t="shared" si="156"/>
        <v>1</v>
      </c>
      <c r="BI315" s="221">
        <f t="shared" si="157"/>
        <v>1</v>
      </c>
      <c r="BJ315" s="221">
        <f t="shared" si="158"/>
        <v>1</v>
      </c>
      <c r="BK315" s="221">
        <f t="shared" si="159"/>
        <v>1</v>
      </c>
      <c r="BL315" s="221">
        <f t="shared" si="160"/>
        <v>1</v>
      </c>
      <c r="BM315" s="207"/>
      <c r="BN315" s="207"/>
      <c r="BO315" s="207"/>
      <c r="BP315" s="207"/>
      <c r="BQ315" s="207"/>
      <c r="BR315" s="207"/>
      <c r="BS315" s="221">
        <f t="shared" si="161"/>
        <v>1</v>
      </c>
      <c r="BT315" s="207"/>
      <c r="BU315" s="207"/>
      <c r="BV315" s="221">
        <f t="shared" si="162"/>
        <v>1</v>
      </c>
      <c r="BW315" s="221">
        <f t="shared" si="163"/>
        <v>1</v>
      </c>
      <c r="BX315" s="221">
        <f t="shared" si="164"/>
        <v>1</v>
      </c>
      <c r="BY315" s="221">
        <f t="shared" si="165"/>
        <v>1</v>
      </c>
      <c r="BZ315" s="221">
        <f xml:space="preserve"> IF( ISNUMBER(#REF! ), 0, 1 )</f>
        <v>1</v>
      </c>
      <c r="CA315" s="221">
        <f t="shared" si="166"/>
        <v>1</v>
      </c>
      <c r="CB315" s="3161"/>
      <c r="CC315" s="3125"/>
      <c r="CD315" s="3125"/>
      <c r="CE315" s="3169"/>
      <c r="CF315" s="3169"/>
      <c r="CG315" s="3169"/>
    </row>
    <row r="316" spans="1:85" s="2268" customFormat="1" ht="15.75" customHeight="1">
      <c r="A316" s="3169"/>
      <c r="B316" s="2799"/>
      <c r="C316" s="2800"/>
      <c r="D316" s="2822" t="s">
        <v>3893</v>
      </c>
      <c r="E316" s="2823"/>
      <c r="F316" s="2800"/>
      <c r="G316" s="2800"/>
      <c r="H316" s="2823"/>
      <c r="I316" s="2823"/>
      <c r="J316" s="2823"/>
      <c r="K316" s="2800"/>
      <c r="L316" s="2800"/>
      <c r="M316" s="3243"/>
      <c r="N316" s="2801"/>
      <c r="O316" s="2802"/>
      <c r="P316" s="2801"/>
      <c r="Q316" s="2803"/>
      <c r="R316" s="2802"/>
      <c r="S316" s="2802"/>
      <c r="T316" s="2802"/>
      <c r="U316" s="3217">
        <f t="shared" si="141"/>
        <v>0</v>
      </c>
      <c r="V316" s="2824">
        <f t="shared" si="142"/>
        <v>0</v>
      </c>
      <c r="W316" s="2824">
        <f t="shared" si="143"/>
        <v>0</v>
      </c>
      <c r="X316" s="2816"/>
      <c r="Y316" s="3251"/>
      <c r="Z316" s="3251"/>
      <c r="AA316" s="2804"/>
      <c r="AB316" s="2825">
        <f t="shared" si="144"/>
        <v>0</v>
      </c>
      <c r="AC316" s="2825" t="str">
        <f t="shared" si="153"/>
        <v/>
      </c>
      <c r="AD316" s="2804"/>
      <c r="AE316" s="2804"/>
      <c r="AF316" s="3093"/>
      <c r="AG316" s="3093"/>
      <c r="AH316" s="3093"/>
      <c r="AI316" s="2805" t="str">
        <f t="shared" si="152"/>
        <v>N</v>
      </c>
      <c r="AJ316" s="2805" t="str">
        <f t="shared" si="145"/>
        <v>N</v>
      </c>
      <c r="AK316" s="2805" t="str">
        <f t="shared" si="146"/>
        <v>N</v>
      </c>
      <c r="AL316" s="2805" t="str">
        <f t="shared" si="147"/>
        <v>N</v>
      </c>
      <c r="AM316" s="2805" t="str">
        <f t="shared" si="148"/>
        <v>N</v>
      </c>
      <c r="AN316" s="2805" t="str">
        <f t="shared" si="149"/>
        <v>N</v>
      </c>
      <c r="AO316" s="2805" t="str">
        <f t="shared" si="150"/>
        <v>N</v>
      </c>
      <c r="AP316" s="2805" t="str">
        <f t="shared" si="151"/>
        <v>N</v>
      </c>
      <c r="AQ316" s="3249"/>
      <c r="AR316" s="3094"/>
      <c r="AS316" s="32"/>
      <c r="AT316" s="34" t="s">
        <v>3912</v>
      </c>
      <c r="AU316" s="171"/>
      <c r="AV316" s="3161"/>
      <c r="AW316" s="220" t="str">
        <f t="shared" ref="AW316:AW379" si="167">IF( SUM( AY316:CA316 ) = 0, 0, $AY$5 )</f>
        <v>Please complete all cells in row</v>
      </c>
      <c r="AX316" s="3161"/>
      <c r="AY316" s="3125"/>
      <c r="AZ316" s="3125"/>
      <c r="BA316" s="3125"/>
      <c r="BB316" s="3125"/>
      <c r="BC316" s="3125"/>
      <c r="BD316" s="3125"/>
      <c r="BE316" s="3125"/>
      <c r="BF316" s="221">
        <f t="shared" si="154"/>
        <v>0</v>
      </c>
      <c r="BG316" s="221">
        <f t="shared" si="155"/>
        <v>1</v>
      </c>
      <c r="BH316" s="221">
        <f t="shared" si="156"/>
        <v>1</v>
      </c>
      <c r="BI316" s="221">
        <f t="shared" si="157"/>
        <v>1</v>
      </c>
      <c r="BJ316" s="221">
        <f t="shared" si="158"/>
        <v>1</v>
      </c>
      <c r="BK316" s="221">
        <f t="shared" si="159"/>
        <v>1</v>
      </c>
      <c r="BL316" s="221">
        <f t="shared" si="160"/>
        <v>1</v>
      </c>
      <c r="BM316" s="207"/>
      <c r="BN316" s="207"/>
      <c r="BO316" s="207"/>
      <c r="BP316" s="207"/>
      <c r="BQ316" s="207"/>
      <c r="BR316" s="207"/>
      <c r="BS316" s="221">
        <f t="shared" si="161"/>
        <v>1</v>
      </c>
      <c r="BT316" s="207"/>
      <c r="BU316" s="207"/>
      <c r="BV316" s="221">
        <f t="shared" si="162"/>
        <v>1</v>
      </c>
      <c r="BW316" s="221">
        <f t="shared" si="163"/>
        <v>1</v>
      </c>
      <c r="BX316" s="221">
        <f t="shared" si="164"/>
        <v>1</v>
      </c>
      <c r="BY316" s="221">
        <f t="shared" si="165"/>
        <v>1</v>
      </c>
      <c r="BZ316" s="221">
        <f xml:space="preserve"> IF( ISNUMBER(#REF! ), 0, 1 )</f>
        <v>1</v>
      </c>
      <c r="CA316" s="221">
        <f t="shared" si="166"/>
        <v>1</v>
      </c>
      <c r="CB316" s="3161"/>
      <c r="CC316" s="3125"/>
      <c r="CD316" s="3125"/>
      <c r="CE316" s="3169"/>
      <c r="CF316" s="3169"/>
      <c r="CG316" s="3169"/>
    </row>
    <row r="317" spans="1:85" s="2268" customFormat="1" ht="15.75" customHeight="1">
      <c r="A317" s="3169"/>
      <c r="B317" s="2799"/>
      <c r="C317" s="2800"/>
      <c r="D317" s="2822" t="s">
        <v>3893</v>
      </c>
      <c r="E317" s="2823"/>
      <c r="F317" s="2800"/>
      <c r="G317" s="2800"/>
      <c r="H317" s="2823"/>
      <c r="I317" s="2823"/>
      <c r="J317" s="2823"/>
      <c r="K317" s="2800"/>
      <c r="L317" s="2800"/>
      <c r="M317" s="3243"/>
      <c r="N317" s="2801"/>
      <c r="O317" s="2802"/>
      <c r="P317" s="2801"/>
      <c r="Q317" s="2803"/>
      <c r="R317" s="2802"/>
      <c r="S317" s="2802"/>
      <c r="T317" s="2802"/>
      <c r="U317" s="3217">
        <f t="shared" si="141"/>
        <v>0</v>
      </c>
      <c r="V317" s="2824">
        <f t="shared" si="142"/>
        <v>0</v>
      </c>
      <c r="W317" s="2824">
        <f t="shared" si="143"/>
        <v>0</v>
      </c>
      <c r="X317" s="2816"/>
      <c r="Y317" s="3251"/>
      <c r="Z317" s="3251"/>
      <c r="AA317" s="2804"/>
      <c r="AB317" s="2825">
        <f t="shared" si="144"/>
        <v>0</v>
      </c>
      <c r="AC317" s="2825" t="str">
        <f t="shared" si="153"/>
        <v/>
      </c>
      <c r="AD317" s="2804"/>
      <c r="AE317" s="2804"/>
      <c r="AF317" s="3093"/>
      <c r="AG317" s="3093"/>
      <c r="AH317" s="3093"/>
      <c r="AI317" s="2805" t="str">
        <f t="shared" si="152"/>
        <v>N</v>
      </c>
      <c r="AJ317" s="2805" t="str">
        <f t="shared" si="145"/>
        <v>N</v>
      </c>
      <c r="AK317" s="2805" t="str">
        <f t="shared" si="146"/>
        <v>N</v>
      </c>
      <c r="AL317" s="2805" t="str">
        <f t="shared" si="147"/>
        <v>N</v>
      </c>
      <c r="AM317" s="2805" t="str">
        <f t="shared" si="148"/>
        <v>N</v>
      </c>
      <c r="AN317" s="2805" t="str">
        <f t="shared" si="149"/>
        <v>N</v>
      </c>
      <c r="AO317" s="2805" t="str">
        <f t="shared" si="150"/>
        <v>N</v>
      </c>
      <c r="AP317" s="2805" t="str">
        <f t="shared" si="151"/>
        <v>N</v>
      </c>
      <c r="AQ317" s="3249"/>
      <c r="AR317" s="3094"/>
      <c r="AS317" s="32"/>
      <c r="AT317" s="34" t="s">
        <v>3913</v>
      </c>
      <c r="AU317" s="171"/>
      <c r="AV317" s="3161"/>
      <c r="AW317" s="220" t="str">
        <f t="shared" si="167"/>
        <v>Please complete all cells in row</v>
      </c>
      <c r="AX317" s="3161"/>
      <c r="AY317" s="3125"/>
      <c r="AZ317" s="3125"/>
      <c r="BA317" s="3125"/>
      <c r="BB317" s="3125"/>
      <c r="BC317" s="3125"/>
      <c r="BD317" s="3125"/>
      <c r="BE317" s="3125"/>
      <c r="BF317" s="221">
        <f t="shared" si="154"/>
        <v>0</v>
      </c>
      <c r="BG317" s="221">
        <f t="shared" si="155"/>
        <v>1</v>
      </c>
      <c r="BH317" s="221">
        <f t="shared" si="156"/>
        <v>1</v>
      </c>
      <c r="BI317" s="221">
        <f t="shared" si="157"/>
        <v>1</v>
      </c>
      <c r="BJ317" s="221">
        <f t="shared" si="158"/>
        <v>1</v>
      </c>
      <c r="BK317" s="221">
        <f t="shared" si="159"/>
        <v>1</v>
      </c>
      <c r="BL317" s="221">
        <f t="shared" si="160"/>
        <v>1</v>
      </c>
      <c r="BM317" s="207"/>
      <c r="BN317" s="207"/>
      <c r="BO317" s="207"/>
      <c r="BP317" s="207"/>
      <c r="BQ317" s="207"/>
      <c r="BR317" s="207"/>
      <c r="BS317" s="221">
        <f t="shared" si="161"/>
        <v>1</v>
      </c>
      <c r="BT317" s="207"/>
      <c r="BU317" s="207"/>
      <c r="BV317" s="221">
        <f t="shared" si="162"/>
        <v>1</v>
      </c>
      <c r="BW317" s="221">
        <f t="shared" si="163"/>
        <v>1</v>
      </c>
      <c r="BX317" s="221">
        <f t="shared" si="164"/>
        <v>1</v>
      </c>
      <c r="BY317" s="221">
        <f t="shared" si="165"/>
        <v>1</v>
      </c>
      <c r="BZ317" s="221">
        <f xml:space="preserve"> IF( ISNUMBER(#REF! ), 0, 1 )</f>
        <v>1</v>
      </c>
      <c r="CA317" s="221">
        <f t="shared" si="166"/>
        <v>1</v>
      </c>
      <c r="CB317" s="3161"/>
      <c r="CC317" s="3125"/>
      <c r="CD317" s="3125"/>
      <c r="CE317" s="3169"/>
      <c r="CF317" s="3169"/>
      <c r="CG317" s="3169"/>
    </row>
    <row r="318" spans="1:85" s="2268" customFormat="1" ht="15.75" customHeight="1">
      <c r="A318" s="3169"/>
      <c r="B318" s="2799"/>
      <c r="C318" s="2800"/>
      <c r="D318" s="2822" t="s">
        <v>3893</v>
      </c>
      <c r="E318" s="2823"/>
      <c r="F318" s="2800"/>
      <c r="G318" s="2800"/>
      <c r="H318" s="2823"/>
      <c r="I318" s="2823"/>
      <c r="J318" s="2823"/>
      <c r="K318" s="2800"/>
      <c r="L318" s="2800"/>
      <c r="M318" s="3243"/>
      <c r="N318" s="2801"/>
      <c r="O318" s="2802"/>
      <c r="P318" s="2801"/>
      <c r="Q318" s="2803"/>
      <c r="R318" s="2802"/>
      <c r="S318" s="2802"/>
      <c r="T318" s="2802"/>
      <c r="U318" s="3217">
        <f t="shared" si="141"/>
        <v>0</v>
      </c>
      <c r="V318" s="2824">
        <f t="shared" si="142"/>
        <v>0</v>
      </c>
      <c r="W318" s="2824">
        <f t="shared" si="143"/>
        <v>0</v>
      </c>
      <c r="X318" s="2816"/>
      <c r="Y318" s="3251"/>
      <c r="Z318" s="3251"/>
      <c r="AA318" s="2804"/>
      <c r="AB318" s="2825">
        <f t="shared" si="144"/>
        <v>0</v>
      </c>
      <c r="AC318" s="2825" t="str">
        <f t="shared" si="153"/>
        <v/>
      </c>
      <c r="AD318" s="2804"/>
      <c r="AE318" s="2804"/>
      <c r="AF318" s="3093"/>
      <c r="AG318" s="3093"/>
      <c r="AH318" s="3093"/>
      <c r="AI318" s="2805" t="str">
        <f t="shared" si="152"/>
        <v>N</v>
      </c>
      <c r="AJ318" s="2805" t="str">
        <f t="shared" si="145"/>
        <v>N</v>
      </c>
      <c r="AK318" s="2805" t="str">
        <f t="shared" si="146"/>
        <v>N</v>
      </c>
      <c r="AL318" s="2805" t="str">
        <f t="shared" si="147"/>
        <v>N</v>
      </c>
      <c r="AM318" s="2805" t="str">
        <f t="shared" si="148"/>
        <v>N</v>
      </c>
      <c r="AN318" s="2805" t="str">
        <f t="shared" si="149"/>
        <v>N</v>
      </c>
      <c r="AO318" s="2805" t="str">
        <f t="shared" si="150"/>
        <v>N</v>
      </c>
      <c r="AP318" s="2805" t="str">
        <f t="shared" si="151"/>
        <v>N</v>
      </c>
      <c r="AQ318" s="3249"/>
      <c r="AR318" s="3094"/>
      <c r="AS318" s="32"/>
      <c r="AT318" s="34" t="s">
        <v>3914</v>
      </c>
      <c r="AU318" s="171"/>
      <c r="AV318" s="3161"/>
      <c r="AW318" s="220" t="str">
        <f t="shared" si="167"/>
        <v>Please complete all cells in row</v>
      </c>
      <c r="AX318" s="3161"/>
      <c r="AY318" s="3125"/>
      <c r="AZ318" s="3125"/>
      <c r="BA318" s="3125"/>
      <c r="BB318" s="3125"/>
      <c r="BC318" s="3125"/>
      <c r="BD318" s="3125"/>
      <c r="BE318" s="3125"/>
      <c r="BF318" s="221">
        <f t="shared" si="154"/>
        <v>0</v>
      </c>
      <c r="BG318" s="221">
        <f t="shared" si="155"/>
        <v>1</v>
      </c>
      <c r="BH318" s="221">
        <f t="shared" si="156"/>
        <v>1</v>
      </c>
      <c r="BI318" s="221">
        <f t="shared" si="157"/>
        <v>1</v>
      </c>
      <c r="BJ318" s="221">
        <f t="shared" si="158"/>
        <v>1</v>
      </c>
      <c r="BK318" s="221">
        <f t="shared" si="159"/>
        <v>1</v>
      </c>
      <c r="BL318" s="221">
        <f t="shared" si="160"/>
        <v>1</v>
      </c>
      <c r="BM318" s="207"/>
      <c r="BN318" s="207"/>
      <c r="BO318" s="207"/>
      <c r="BP318" s="207"/>
      <c r="BQ318" s="207"/>
      <c r="BR318" s="207"/>
      <c r="BS318" s="221">
        <f t="shared" si="161"/>
        <v>1</v>
      </c>
      <c r="BT318" s="207"/>
      <c r="BU318" s="207"/>
      <c r="BV318" s="221">
        <f t="shared" si="162"/>
        <v>1</v>
      </c>
      <c r="BW318" s="221">
        <f t="shared" si="163"/>
        <v>1</v>
      </c>
      <c r="BX318" s="221">
        <f t="shared" si="164"/>
        <v>1</v>
      </c>
      <c r="BY318" s="221">
        <f t="shared" si="165"/>
        <v>1</v>
      </c>
      <c r="BZ318" s="221">
        <f xml:space="preserve"> IF( ISNUMBER(#REF! ), 0, 1 )</f>
        <v>1</v>
      </c>
      <c r="CA318" s="221">
        <f t="shared" si="166"/>
        <v>1</v>
      </c>
      <c r="CB318" s="3161"/>
      <c r="CC318" s="3125"/>
      <c r="CD318" s="3125"/>
      <c r="CE318" s="3169"/>
      <c r="CF318" s="3169"/>
      <c r="CG318" s="3169"/>
    </row>
    <row r="319" spans="1:85" s="2268" customFormat="1" ht="15.75" customHeight="1">
      <c r="A319" s="3169"/>
      <c r="B319" s="2799"/>
      <c r="C319" s="2800"/>
      <c r="D319" s="2822" t="s">
        <v>3893</v>
      </c>
      <c r="E319" s="2823"/>
      <c r="F319" s="2800"/>
      <c r="G319" s="2800"/>
      <c r="H319" s="2823"/>
      <c r="I319" s="2823"/>
      <c r="J319" s="2823"/>
      <c r="K319" s="2800"/>
      <c r="L319" s="2800"/>
      <c r="M319" s="3243"/>
      <c r="N319" s="2801"/>
      <c r="O319" s="2802"/>
      <c r="P319" s="2801"/>
      <c r="Q319" s="2803"/>
      <c r="R319" s="2802"/>
      <c r="S319" s="2802"/>
      <c r="T319" s="2802"/>
      <c r="U319" s="3217">
        <f t="shared" si="141"/>
        <v>0</v>
      </c>
      <c r="V319" s="2824">
        <f t="shared" si="142"/>
        <v>0</v>
      </c>
      <c r="W319" s="2824">
        <f t="shared" si="143"/>
        <v>0</v>
      </c>
      <c r="X319" s="2816"/>
      <c r="Y319" s="3251"/>
      <c r="Z319" s="3251"/>
      <c r="AA319" s="2804"/>
      <c r="AB319" s="2825">
        <f t="shared" si="144"/>
        <v>0</v>
      </c>
      <c r="AC319" s="2825" t="str">
        <f t="shared" si="153"/>
        <v/>
      </c>
      <c r="AD319" s="2804"/>
      <c r="AE319" s="2804"/>
      <c r="AF319" s="3093"/>
      <c r="AG319" s="3093"/>
      <c r="AH319" s="3093"/>
      <c r="AI319" s="2805" t="str">
        <f t="shared" si="152"/>
        <v>N</v>
      </c>
      <c r="AJ319" s="2805" t="str">
        <f t="shared" si="145"/>
        <v>N</v>
      </c>
      <c r="AK319" s="2805" t="str">
        <f t="shared" si="146"/>
        <v>N</v>
      </c>
      <c r="AL319" s="2805" t="str">
        <f t="shared" si="147"/>
        <v>N</v>
      </c>
      <c r="AM319" s="2805" t="str">
        <f t="shared" si="148"/>
        <v>N</v>
      </c>
      <c r="AN319" s="2805" t="str">
        <f t="shared" si="149"/>
        <v>N</v>
      </c>
      <c r="AO319" s="2805" t="str">
        <f t="shared" si="150"/>
        <v>N</v>
      </c>
      <c r="AP319" s="2805" t="str">
        <f t="shared" si="151"/>
        <v>N</v>
      </c>
      <c r="AQ319" s="3249"/>
      <c r="AR319" s="3094"/>
      <c r="AS319" s="32"/>
      <c r="AT319" s="34" t="s">
        <v>3915</v>
      </c>
      <c r="AU319" s="171"/>
      <c r="AV319" s="3161"/>
      <c r="AW319" s="220" t="str">
        <f t="shared" si="167"/>
        <v>Please complete all cells in row</v>
      </c>
      <c r="AX319" s="3161"/>
      <c r="AY319" s="3125"/>
      <c r="AZ319" s="3125"/>
      <c r="BA319" s="3125"/>
      <c r="BB319" s="3125"/>
      <c r="BC319" s="3125"/>
      <c r="BD319" s="3125"/>
      <c r="BE319" s="3125"/>
      <c r="BF319" s="221">
        <f t="shared" si="154"/>
        <v>0</v>
      </c>
      <c r="BG319" s="221">
        <f t="shared" si="155"/>
        <v>1</v>
      </c>
      <c r="BH319" s="221">
        <f t="shared" si="156"/>
        <v>1</v>
      </c>
      <c r="BI319" s="221">
        <f t="shared" si="157"/>
        <v>1</v>
      </c>
      <c r="BJ319" s="221">
        <f t="shared" si="158"/>
        <v>1</v>
      </c>
      <c r="BK319" s="221">
        <f t="shared" si="159"/>
        <v>1</v>
      </c>
      <c r="BL319" s="221">
        <f t="shared" si="160"/>
        <v>1</v>
      </c>
      <c r="BM319" s="207"/>
      <c r="BN319" s="207"/>
      <c r="BO319" s="207"/>
      <c r="BP319" s="207"/>
      <c r="BQ319" s="207"/>
      <c r="BR319" s="207"/>
      <c r="BS319" s="221">
        <f t="shared" si="161"/>
        <v>1</v>
      </c>
      <c r="BT319" s="207"/>
      <c r="BU319" s="207"/>
      <c r="BV319" s="221">
        <f t="shared" si="162"/>
        <v>1</v>
      </c>
      <c r="BW319" s="221">
        <f t="shared" si="163"/>
        <v>1</v>
      </c>
      <c r="BX319" s="221">
        <f t="shared" si="164"/>
        <v>1</v>
      </c>
      <c r="BY319" s="221">
        <f t="shared" si="165"/>
        <v>1</v>
      </c>
      <c r="BZ319" s="221">
        <f xml:space="preserve"> IF( ISNUMBER(#REF! ), 0, 1 )</f>
        <v>1</v>
      </c>
      <c r="CA319" s="221">
        <f t="shared" si="166"/>
        <v>1</v>
      </c>
      <c r="CB319" s="3161"/>
      <c r="CC319" s="3125"/>
      <c r="CD319" s="3125"/>
      <c r="CE319" s="3169"/>
      <c r="CF319" s="3169"/>
      <c r="CG319" s="3169"/>
    </row>
    <row r="320" spans="1:85" s="2268" customFormat="1" ht="15.75" customHeight="1">
      <c r="A320" s="3169"/>
      <c r="B320" s="2799"/>
      <c r="C320" s="2800"/>
      <c r="D320" s="2822" t="s">
        <v>3893</v>
      </c>
      <c r="E320" s="2823"/>
      <c r="F320" s="2800"/>
      <c r="G320" s="2800"/>
      <c r="H320" s="2823"/>
      <c r="I320" s="2823"/>
      <c r="J320" s="2823"/>
      <c r="K320" s="2800"/>
      <c r="L320" s="2800"/>
      <c r="M320" s="3243"/>
      <c r="N320" s="2801"/>
      <c r="O320" s="2802"/>
      <c r="P320" s="2801"/>
      <c r="Q320" s="2803"/>
      <c r="R320" s="2802"/>
      <c r="S320" s="2802"/>
      <c r="T320" s="2802"/>
      <c r="U320" s="3217">
        <f t="shared" si="141"/>
        <v>0</v>
      </c>
      <c r="V320" s="2824">
        <f t="shared" si="142"/>
        <v>0</v>
      </c>
      <c r="W320" s="2824">
        <f t="shared" si="143"/>
        <v>0</v>
      </c>
      <c r="X320" s="2816"/>
      <c r="Y320" s="3251"/>
      <c r="Z320" s="3251"/>
      <c r="AA320" s="2804"/>
      <c r="AB320" s="2825">
        <f t="shared" si="144"/>
        <v>0</v>
      </c>
      <c r="AC320" s="2825" t="str">
        <f t="shared" si="153"/>
        <v/>
      </c>
      <c r="AD320" s="2804"/>
      <c r="AE320" s="2804"/>
      <c r="AF320" s="3093"/>
      <c r="AG320" s="3093"/>
      <c r="AH320" s="3093"/>
      <c r="AI320" s="2805" t="str">
        <f t="shared" si="152"/>
        <v>N</v>
      </c>
      <c r="AJ320" s="2805" t="str">
        <f t="shared" si="145"/>
        <v>N</v>
      </c>
      <c r="AK320" s="2805" t="str">
        <f t="shared" si="146"/>
        <v>N</v>
      </c>
      <c r="AL320" s="2805" t="str">
        <f t="shared" si="147"/>
        <v>N</v>
      </c>
      <c r="AM320" s="2805" t="str">
        <f t="shared" si="148"/>
        <v>N</v>
      </c>
      <c r="AN320" s="2805" t="str">
        <f t="shared" si="149"/>
        <v>N</v>
      </c>
      <c r="AO320" s="2805" t="str">
        <f t="shared" si="150"/>
        <v>N</v>
      </c>
      <c r="AP320" s="2805" t="str">
        <f t="shared" si="151"/>
        <v>N</v>
      </c>
      <c r="AQ320" s="3249"/>
      <c r="AR320" s="3094"/>
      <c r="AS320" s="32"/>
      <c r="AT320" s="34" t="s">
        <v>3916</v>
      </c>
      <c r="AU320" s="171"/>
      <c r="AV320" s="3161"/>
      <c r="AW320" s="220" t="str">
        <f t="shared" si="167"/>
        <v>Please complete all cells in row</v>
      </c>
      <c r="AX320" s="3161"/>
      <c r="AY320" s="3125"/>
      <c r="AZ320" s="3125"/>
      <c r="BA320" s="3125"/>
      <c r="BB320" s="3125"/>
      <c r="BC320" s="3125"/>
      <c r="BD320" s="3125"/>
      <c r="BE320" s="3125"/>
      <c r="BF320" s="221">
        <f t="shared" si="154"/>
        <v>0</v>
      </c>
      <c r="BG320" s="221">
        <f t="shared" si="155"/>
        <v>1</v>
      </c>
      <c r="BH320" s="221">
        <f t="shared" si="156"/>
        <v>1</v>
      </c>
      <c r="BI320" s="221">
        <f t="shared" si="157"/>
        <v>1</v>
      </c>
      <c r="BJ320" s="221">
        <f t="shared" si="158"/>
        <v>1</v>
      </c>
      <c r="BK320" s="221">
        <f t="shared" si="159"/>
        <v>1</v>
      </c>
      <c r="BL320" s="221">
        <f t="shared" si="160"/>
        <v>1</v>
      </c>
      <c r="BM320" s="207"/>
      <c r="BN320" s="207"/>
      <c r="BO320" s="207"/>
      <c r="BP320" s="207"/>
      <c r="BQ320" s="207"/>
      <c r="BR320" s="207"/>
      <c r="BS320" s="221">
        <f t="shared" si="161"/>
        <v>1</v>
      </c>
      <c r="BT320" s="207"/>
      <c r="BU320" s="207"/>
      <c r="BV320" s="221">
        <f t="shared" si="162"/>
        <v>1</v>
      </c>
      <c r="BW320" s="221">
        <f t="shared" si="163"/>
        <v>1</v>
      </c>
      <c r="BX320" s="221">
        <f t="shared" si="164"/>
        <v>1</v>
      </c>
      <c r="BY320" s="221">
        <f t="shared" si="165"/>
        <v>1</v>
      </c>
      <c r="BZ320" s="221">
        <f xml:space="preserve"> IF( ISNUMBER(#REF! ), 0, 1 )</f>
        <v>1</v>
      </c>
      <c r="CA320" s="221">
        <f t="shared" si="166"/>
        <v>1</v>
      </c>
      <c r="CB320" s="3161"/>
      <c r="CC320" s="3125"/>
      <c r="CD320" s="3125"/>
      <c r="CE320" s="3169"/>
      <c r="CF320" s="3169"/>
      <c r="CG320" s="3169"/>
    </row>
    <row r="321" spans="1:85" s="2268" customFormat="1" ht="15.75" customHeight="1">
      <c r="A321" s="3169"/>
      <c r="B321" s="2799"/>
      <c r="C321" s="2800"/>
      <c r="D321" s="2822" t="s">
        <v>3893</v>
      </c>
      <c r="E321" s="2823"/>
      <c r="F321" s="2800"/>
      <c r="G321" s="2800"/>
      <c r="H321" s="2823"/>
      <c r="I321" s="2823"/>
      <c r="J321" s="2823"/>
      <c r="K321" s="2800"/>
      <c r="L321" s="2800"/>
      <c r="M321" s="3243"/>
      <c r="N321" s="2801"/>
      <c r="O321" s="2802"/>
      <c r="P321" s="2801"/>
      <c r="Q321" s="2803"/>
      <c r="R321" s="2802"/>
      <c r="S321" s="2802"/>
      <c r="T321" s="2802"/>
      <c r="U321" s="3217">
        <f t="shared" si="141"/>
        <v>0</v>
      </c>
      <c r="V321" s="2824">
        <f t="shared" si="142"/>
        <v>0</v>
      </c>
      <c r="W321" s="2824">
        <f t="shared" si="143"/>
        <v>0</v>
      </c>
      <c r="X321" s="2816"/>
      <c r="Y321" s="3251"/>
      <c r="Z321" s="3251"/>
      <c r="AA321" s="2804"/>
      <c r="AB321" s="2825">
        <f t="shared" si="144"/>
        <v>0</v>
      </c>
      <c r="AC321" s="2825" t="str">
        <f t="shared" si="153"/>
        <v/>
      </c>
      <c r="AD321" s="2804"/>
      <c r="AE321" s="2804"/>
      <c r="AF321" s="3093"/>
      <c r="AG321" s="3093"/>
      <c r="AH321" s="3093"/>
      <c r="AI321" s="2805" t="str">
        <f t="shared" si="152"/>
        <v>N</v>
      </c>
      <c r="AJ321" s="2805" t="str">
        <f t="shared" si="145"/>
        <v>N</v>
      </c>
      <c r="AK321" s="2805" t="str">
        <f t="shared" si="146"/>
        <v>N</v>
      </c>
      <c r="AL321" s="2805" t="str">
        <f t="shared" si="147"/>
        <v>N</v>
      </c>
      <c r="AM321" s="2805" t="str">
        <f t="shared" si="148"/>
        <v>N</v>
      </c>
      <c r="AN321" s="2805" t="str">
        <f t="shared" si="149"/>
        <v>N</v>
      </c>
      <c r="AO321" s="2805" t="str">
        <f t="shared" si="150"/>
        <v>N</v>
      </c>
      <c r="AP321" s="2805" t="str">
        <f t="shared" si="151"/>
        <v>N</v>
      </c>
      <c r="AQ321" s="3249"/>
      <c r="AR321" s="3094"/>
      <c r="AS321" s="32"/>
      <c r="AT321" s="34" t="s">
        <v>3917</v>
      </c>
      <c r="AU321" s="171"/>
      <c r="AV321" s="3161"/>
      <c r="AW321" s="220" t="str">
        <f t="shared" si="167"/>
        <v>Please complete all cells in row</v>
      </c>
      <c r="AX321" s="3161"/>
      <c r="AY321" s="3125"/>
      <c r="AZ321" s="3125"/>
      <c r="BA321" s="3125"/>
      <c r="BB321" s="3125"/>
      <c r="BC321" s="3125"/>
      <c r="BD321" s="3125"/>
      <c r="BE321" s="3125"/>
      <c r="BF321" s="221">
        <f t="shared" si="154"/>
        <v>0</v>
      </c>
      <c r="BG321" s="221">
        <f t="shared" si="155"/>
        <v>1</v>
      </c>
      <c r="BH321" s="221">
        <f t="shared" si="156"/>
        <v>1</v>
      </c>
      <c r="BI321" s="221">
        <f t="shared" si="157"/>
        <v>1</v>
      </c>
      <c r="BJ321" s="221">
        <f t="shared" si="158"/>
        <v>1</v>
      </c>
      <c r="BK321" s="221">
        <f t="shared" si="159"/>
        <v>1</v>
      </c>
      <c r="BL321" s="221">
        <f t="shared" si="160"/>
        <v>1</v>
      </c>
      <c r="BM321" s="207"/>
      <c r="BN321" s="207"/>
      <c r="BO321" s="207"/>
      <c r="BP321" s="207"/>
      <c r="BQ321" s="207"/>
      <c r="BR321" s="207"/>
      <c r="BS321" s="221">
        <f t="shared" si="161"/>
        <v>1</v>
      </c>
      <c r="BT321" s="207"/>
      <c r="BU321" s="207"/>
      <c r="BV321" s="221">
        <f t="shared" si="162"/>
        <v>1</v>
      </c>
      <c r="BW321" s="221">
        <f t="shared" si="163"/>
        <v>1</v>
      </c>
      <c r="BX321" s="221">
        <f t="shared" si="164"/>
        <v>1</v>
      </c>
      <c r="BY321" s="221">
        <f t="shared" si="165"/>
        <v>1</v>
      </c>
      <c r="BZ321" s="221">
        <f xml:space="preserve"> IF( ISNUMBER(#REF! ), 0, 1 )</f>
        <v>1</v>
      </c>
      <c r="CA321" s="221">
        <f t="shared" si="166"/>
        <v>1</v>
      </c>
      <c r="CB321" s="3161"/>
      <c r="CC321" s="3125"/>
      <c r="CD321" s="3125"/>
      <c r="CE321" s="3169"/>
      <c r="CF321" s="3169"/>
      <c r="CG321" s="3169"/>
    </row>
    <row r="322" spans="1:85" s="2268" customFormat="1" ht="15.75" customHeight="1">
      <c r="A322" s="3169"/>
      <c r="B322" s="2799"/>
      <c r="C322" s="2800"/>
      <c r="D322" s="2822" t="s">
        <v>3893</v>
      </c>
      <c r="E322" s="2823"/>
      <c r="F322" s="2800"/>
      <c r="G322" s="2800"/>
      <c r="H322" s="2823"/>
      <c r="I322" s="2823"/>
      <c r="J322" s="2823"/>
      <c r="K322" s="2800"/>
      <c r="L322" s="2800"/>
      <c r="M322" s="3243"/>
      <c r="N322" s="2801"/>
      <c r="O322" s="2802"/>
      <c r="P322" s="2801"/>
      <c r="Q322" s="2803"/>
      <c r="R322" s="2802"/>
      <c r="S322" s="2802"/>
      <c r="T322" s="2802"/>
      <c r="U322" s="3217">
        <f t="shared" si="141"/>
        <v>0</v>
      </c>
      <c r="V322" s="2824">
        <f t="shared" si="142"/>
        <v>0</v>
      </c>
      <c r="W322" s="2824">
        <f t="shared" si="143"/>
        <v>0</v>
      </c>
      <c r="X322" s="2816"/>
      <c r="Y322" s="3251"/>
      <c r="Z322" s="3251"/>
      <c r="AA322" s="2804"/>
      <c r="AB322" s="2825">
        <f t="shared" si="144"/>
        <v>0</v>
      </c>
      <c r="AC322" s="2825" t="str">
        <f t="shared" si="153"/>
        <v/>
      </c>
      <c r="AD322" s="2804"/>
      <c r="AE322" s="2804"/>
      <c r="AF322" s="3093"/>
      <c r="AG322" s="3093"/>
      <c r="AH322" s="3093"/>
      <c r="AI322" s="2805" t="str">
        <f t="shared" si="152"/>
        <v>N</v>
      </c>
      <c r="AJ322" s="2805" t="str">
        <f t="shared" si="145"/>
        <v>N</v>
      </c>
      <c r="AK322" s="2805" t="str">
        <f t="shared" si="146"/>
        <v>N</v>
      </c>
      <c r="AL322" s="2805" t="str">
        <f t="shared" si="147"/>
        <v>N</v>
      </c>
      <c r="AM322" s="2805" t="str">
        <f t="shared" si="148"/>
        <v>N</v>
      </c>
      <c r="AN322" s="2805" t="str">
        <f t="shared" si="149"/>
        <v>N</v>
      </c>
      <c r="AO322" s="2805" t="str">
        <f t="shared" si="150"/>
        <v>N</v>
      </c>
      <c r="AP322" s="2805" t="str">
        <f t="shared" si="151"/>
        <v>N</v>
      </c>
      <c r="AQ322" s="3249"/>
      <c r="AR322" s="3094"/>
      <c r="AS322" s="32"/>
      <c r="AT322" s="34" t="s">
        <v>3918</v>
      </c>
      <c r="AU322" s="171"/>
      <c r="AV322" s="3161"/>
      <c r="AW322" s="220" t="str">
        <f t="shared" si="167"/>
        <v>Please complete all cells in row</v>
      </c>
      <c r="AX322" s="3161"/>
      <c r="AY322" s="3125"/>
      <c r="AZ322" s="3125"/>
      <c r="BA322" s="3125"/>
      <c r="BB322" s="3125"/>
      <c r="BC322" s="3125"/>
      <c r="BD322" s="3125"/>
      <c r="BE322" s="3125"/>
      <c r="BF322" s="221">
        <f t="shared" si="154"/>
        <v>0</v>
      </c>
      <c r="BG322" s="221">
        <f t="shared" si="155"/>
        <v>1</v>
      </c>
      <c r="BH322" s="221">
        <f t="shared" si="156"/>
        <v>1</v>
      </c>
      <c r="BI322" s="221">
        <f t="shared" si="157"/>
        <v>1</v>
      </c>
      <c r="BJ322" s="221">
        <f t="shared" si="158"/>
        <v>1</v>
      </c>
      <c r="BK322" s="221">
        <f t="shared" si="159"/>
        <v>1</v>
      </c>
      <c r="BL322" s="221">
        <f t="shared" si="160"/>
        <v>1</v>
      </c>
      <c r="BM322" s="207"/>
      <c r="BN322" s="207"/>
      <c r="BO322" s="207"/>
      <c r="BP322" s="207"/>
      <c r="BQ322" s="207"/>
      <c r="BR322" s="207"/>
      <c r="BS322" s="221">
        <f t="shared" si="161"/>
        <v>1</v>
      </c>
      <c r="BT322" s="207"/>
      <c r="BU322" s="207"/>
      <c r="BV322" s="221">
        <f t="shared" si="162"/>
        <v>1</v>
      </c>
      <c r="BW322" s="221">
        <f t="shared" si="163"/>
        <v>1</v>
      </c>
      <c r="BX322" s="221">
        <f t="shared" si="164"/>
        <v>1</v>
      </c>
      <c r="BY322" s="221">
        <f t="shared" si="165"/>
        <v>1</v>
      </c>
      <c r="BZ322" s="221">
        <f xml:space="preserve"> IF( ISNUMBER(#REF! ), 0, 1 )</f>
        <v>1</v>
      </c>
      <c r="CA322" s="221">
        <f t="shared" si="166"/>
        <v>1</v>
      </c>
      <c r="CB322" s="3161"/>
      <c r="CC322" s="3125"/>
      <c r="CD322" s="3125"/>
      <c r="CE322" s="3169"/>
      <c r="CF322" s="3169"/>
      <c r="CG322" s="3169"/>
    </row>
    <row r="323" spans="1:85" s="2268" customFormat="1" ht="15.75" customHeight="1">
      <c r="A323" s="3169"/>
      <c r="B323" s="2799"/>
      <c r="C323" s="2800"/>
      <c r="D323" s="2822" t="s">
        <v>3893</v>
      </c>
      <c r="E323" s="2823"/>
      <c r="F323" s="2800"/>
      <c r="G323" s="2800"/>
      <c r="H323" s="2823"/>
      <c r="I323" s="2823"/>
      <c r="J323" s="2823"/>
      <c r="K323" s="2800"/>
      <c r="L323" s="2800"/>
      <c r="M323" s="3243"/>
      <c r="N323" s="2801"/>
      <c r="O323" s="2802"/>
      <c r="P323" s="2801"/>
      <c r="Q323" s="2803"/>
      <c r="R323" s="2802"/>
      <c r="S323" s="2802"/>
      <c r="T323" s="2802"/>
      <c r="U323" s="3217">
        <f t="shared" si="141"/>
        <v>0</v>
      </c>
      <c r="V323" s="2824">
        <f t="shared" si="142"/>
        <v>0</v>
      </c>
      <c r="W323" s="2824">
        <f t="shared" si="143"/>
        <v>0</v>
      </c>
      <c r="X323" s="2816"/>
      <c r="Y323" s="3251"/>
      <c r="Z323" s="3251"/>
      <c r="AA323" s="2804"/>
      <c r="AB323" s="2825">
        <f t="shared" si="144"/>
        <v>0</v>
      </c>
      <c r="AC323" s="2825" t="str">
        <f t="shared" si="153"/>
        <v/>
      </c>
      <c r="AD323" s="2804"/>
      <c r="AE323" s="2804"/>
      <c r="AF323" s="3093"/>
      <c r="AG323" s="3093"/>
      <c r="AH323" s="3093"/>
      <c r="AI323" s="2805" t="str">
        <f t="shared" si="152"/>
        <v>N</v>
      </c>
      <c r="AJ323" s="2805" t="str">
        <f t="shared" si="145"/>
        <v>N</v>
      </c>
      <c r="AK323" s="2805" t="str">
        <f t="shared" si="146"/>
        <v>N</v>
      </c>
      <c r="AL323" s="2805" t="str">
        <f t="shared" si="147"/>
        <v>N</v>
      </c>
      <c r="AM323" s="2805" t="str">
        <f t="shared" si="148"/>
        <v>N</v>
      </c>
      <c r="AN323" s="2805" t="str">
        <f t="shared" si="149"/>
        <v>N</v>
      </c>
      <c r="AO323" s="2805" t="str">
        <f t="shared" si="150"/>
        <v>N</v>
      </c>
      <c r="AP323" s="2805" t="str">
        <f t="shared" si="151"/>
        <v>N</v>
      </c>
      <c r="AQ323" s="3249"/>
      <c r="AR323" s="3094"/>
      <c r="AS323" s="32"/>
      <c r="AT323" s="34" t="s">
        <v>3919</v>
      </c>
      <c r="AU323" s="171"/>
      <c r="AV323" s="3161"/>
      <c r="AW323" s="220" t="str">
        <f t="shared" si="167"/>
        <v>Please complete all cells in row</v>
      </c>
      <c r="AX323" s="3161"/>
      <c r="AY323" s="3125"/>
      <c r="AZ323" s="3125"/>
      <c r="BA323" s="3125"/>
      <c r="BB323" s="3125"/>
      <c r="BC323" s="3125"/>
      <c r="BD323" s="3125"/>
      <c r="BE323" s="3125"/>
      <c r="BF323" s="221">
        <f t="shared" si="154"/>
        <v>0</v>
      </c>
      <c r="BG323" s="221">
        <f t="shared" si="155"/>
        <v>1</v>
      </c>
      <c r="BH323" s="221">
        <f t="shared" si="156"/>
        <v>1</v>
      </c>
      <c r="BI323" s="221">
        <f t="shared" si="157"/>
        <v>1</v>
      </c>
      <c r="BJ323" s="221">
        <f t="shared" si="158"/>
        <v>1</v>
      </c>
      <c r="BK323" s="221">
        <f t="shared" si="159"/>
        <v>1</v>
      </c>
      <c r="BL323" s="221">
        <f t="shared" si="160"/>
        <v>1</v>
      </c>
      <c r="BM323" s="207"/>
      <c r="BN323" s="207"/>
      <c r="BO323" s="207"/>
      <c r="BP323" s="207"/>
      <c r="BQ323" s="207"/>
      <c r="BR323" s="207"/>
      <c r="BS323" s="221">
        <f t="shared" si="161"/>
        <v>1</v>
      </c>
      <c r="BT323" s="207"/>
      <c r="BU323" s="207"/>
      <c r="BV323" s="221">
        <f t="shared" si="162"/>
        <v>1</v>
      </c>
      <c r="BW323" s="221">
        <f t="shared" si="163"/>
        <v>1</v>
      </c>
      <c r="BX323" s="221">
        <f t="shared" si="164"/>
        <v>1</v>
      </c>
      <c r="BY323" s="221">
        <f t="shared" si="165"/>
        <v>1</v>
      </c>
      <c r="BZ323" s="221">
        <f xml:space="preserve"> IF( ISNUMBER(#REF! ), 0, 1 )</f>
        <v>1</v>
      </c>
      <c r="CA323" s="221">
        <f t="shared" si="166"/>
        <v>1</v>
      </c>
      <c r="CB323" s="3161"/>
      <c r="CC323" s="3125"/>
      <c r="CD323" s="3125"/>
      <c r="CE323" s="3169"/>
      <c r="CF323" s="3169"/>
      <c r="CG323" s="3169"/>
    </row>
    <row r="324" spans="1:85" s="2268" customFormat="1" ht="15.75" customHeight="1">
      <c r="A324" s="3169"/>
      <c r="B324" s="2799"/>
      <c r="C324" s="2800"/>
      <c r="D324" s="2822" t="s">
        <v>3893</v>
      </c>
      <c r="E324" s="2823"/>
      <c r="F324" s="2800"/>
      <c r="G324" s="2800"/>
      <c r="H324" s="2823"/>
      <c r="I324" s="2823"/>
      <c r="J324" s="2823"/>
      <c r="K324" s="2800"/>
      <c r="L324" s="2800"/>
      <c r="M324" s="3243"/>
      <c r="N324" s="2801"/>
      <c r="O324" s="2802"/>
      <c r="P324" s="2801"/>
      <c r="Q324" s="2803"/>
      <c r="R324" s="2802"/>
      <c r="S324" s="2802"/>
      <c r="T324" s="2802"/>
      <c r="U324" s="3217">
        <f t="shared" si="141"/>
        <v>0</v>
      </c>
      <c r="V324" s="2824">
        <f t="shared" si="142"/>
        <v>0</v>
      </c>
      <c r="W324" s="2824">
        <f t="shared" si="143"/>
        <v>0</v>
      </c>
      <c r="X324" s="2816"/>
      <c r="Y324" s="3251"/>
      <c r="Z324" s="3251"/>
      <c r="AA324" s="2804"/>
      <c r="AB324" s="2825">
        <f t="shared" si="144"/>
        <v>0</v>
      </c>
      <c r="AC324" s="2825" t="str">
        <f t="shared" si="153"/>
        <v/>
      </c>
      <c r="AD324" s="2804"/>
      <c r="AE324" s="2804"/>
      <c r="AF324" s="3093"/>
      <c r="AG324" s="3093"/>
      <c r="AH324" s="3093"/>
      <c r="AI324" s="2805" t="str">
        <f t="shared" si="152"/>
        <v>N</v>
      </c>
      <c r="AJ324" s="2805" t="str">
        <f t="shared" si="145"/>
        <v>N</v>
      </c>
      <c r="AK324" s="2805" t="str">
        <f t="shared" si="146"/>
        <v>N</v>
      </c>
      <c r="AL324" s="2805" t="str">
        <f t="shared" si="147"/>
        <v>N</v>
      </c>
      <c r="AM324" s="2805" t="str">
        <f t="shared" si="148"/>
        <v>N</v>
      </c>
      <c r="AN324" s="2805" t="str">
        <f t="shared" si="149"/>
        <v>N</v>
      </c>
      <c r="AO324" s="2805" t="str">
        <f t="shared" si="150"/>
        <v>N</v>
      </c>
      <c r="AP324" s="2805" t="str">
        <f t="shared" si="151"/>
        <v>N</v>
      </c>
      <c r="AQ324" s="3249"/>
      <c r="AR324" s="3094"/>
      <c r="AS324" s="32"/>
      <c r="AT324" s="34" t="s">
        <v>3920</v>
      </c>
      <c r="AU324" s="171"/>
      <c r="AV324" s="3161"/>
      <c r="AW324" s="220" t="str">
        <f t="shared" si="167"/>
        <v>Please complete all cells in row</v>
      </c>
      <c r="AX324" s="3161"/>
      <c r="AY324" s="3125"/>
      <c r="AZ324" s="3125"/>
      <c r="BA324" s="3125"/>
      <c r="BB324" s="3125"/>
      <c r="BC324" s="3125"/>
      <c r="BD324" s="3125"/>
      <c r="BE324" s="3125"/>
      <c r="BF324" s="221">
        <f t="shared" si="154"/>
        <v>0</v>
      </c>
      <c r="BG324" s="221">
        <f t="shared" si="155"/>
        <v>1</v>
      </c>
      <c r="BH324" s="221">
        <f t="shared" si="156"/>
        <v>1</v>
      </c>
      <c r="BI324" s="221">
        <f t="shared" si="157"/>
        <v>1</v>
      </c>
      <c r="BJ324" s="221">
        <f t="shared" si="158"/>
        <v>1</v>
      </c>
      <c r="BK324" s="221">
        <f t="shared" si="159"/>
        <v>1</v>
      </c>
      <c r="BL324" s="221">
        <f t="shared" si="160"/>
        <v>1</v>
      </c>
      <c r="BM324" s="207"/>
      <c r="BN324" s="207"/>
      <c r="BO324" s="207"/>
      <c r="BP324" s="207"/>
      <c r="BQ324" s="207"/>
      <c r="BR324" s="207"/>
      <c r="BS324" s="221">
        <f t="shared" si="161"/>
        <v>1</v>
      </c>
      <c r="BT324" s="207"/>
      <c r="BU324" s="207"/>
      <c r="BV324" s="221">
        <f t="shared" si="162"/>
        <v>1</v>
      </c>
      <c r="BW324" s="221">
        <f t="shared" si="163"/>
        <v>1</v>
      </c>
      <c r="BX324" s="221">
        <f t="shared" si="164"/>
        <v>1</v>
      </c>
      <c r="BY324" s="221">
        <f t="shared" si="165"/>
        <v>1</v>
      </c>
      <c r="BZ324" s="221">
        <f xml:space="preserve"> IF( ISNUMBER(#REF! ), 0, 1 )</f>
        <v>1</v>
      </c>
      <c r="CA324" s="221">
        <f t="shared" si="166"/>
        <v>1</v>
      </c>
      <c r="CB324" s="3161"/>
      <c r="CC324" s="3125"/>
      <c r="CD324" s="3125"/>
      <c r="CE324" s="3169"/>
      <c r="CF324" s="3169"/>
      <c r="CG324" s="3169"/>
    </row>
    <row r="325" spans="1:85" s="2268" customFormat="1" ht="15.75" customHeight="1">
      <c r="A325" s="3169"/>
      <c r="B325" s="2799"/>
      <c r="C325" s="2800"/>
      <c r="D325" s="2822" t="s">
        <v>3893</v>
      </c>
      <c r="E325" s="2823"/>
      <c r="F325" s="2800"/>
      <c r="G325" s="2800"/>
      <c r="H325" s="2823"/>
      <c r="I325" s="2823"/>
      <c r="J325" s="2823"/>
      <c r="K325" s="2800"/>
      <c r="L325" s="2800"/>
      <c r="M325" s="3243"/>
      <c r="N325" s="2801"/>
      <c r="O325" s="2802"/>
      <c r="P325" s="2801"/>
      <c r="Q325" s="2803"/>
      <c r="R325" s="2802"/>
      <c r="S325" s="2802"/>
      <c r="T325" s="2802"/>
      <c r="U325" s="3217">
        <f t="shared" si="141"/>
        <v>0</v>
      </c>
      <c r="V325" s="2824">
        <f t="shared" si="142"/>
        <v>0</v>
      </c>
      <c r="W325" s="2824">
        <f t="shared" si="143"/>
        <v>0</v>
      </c>
      <c r="X325" s="2816"/>
      <c r="Y325" s="3251"/>
      <c r="Z325" s="3251"/>
      <c r="AA325" s="2804"/>
      <c r="AB325" s="2825">
        <f t="shared" si="144"/>
        <v>0</v>
      </c>
      <c r="AC325" s="2825" t="str">
        <f t="shared" si="153"/>
        <v/>
      </c>
      <c r="AD325" s="2804"/>
      <c r="AE325" s="2804"/>
      <c r="AF325" s="3093"/>
      <c r="AG325" s="3093"/>
      <c r="AH325" s="3093"/>
      <c r="AI325" s="2805" t="str">
        <f t="shared" si="152"/>
        <v>N</v>
      </c>
      <c r="AJ325" s="2805" t="str">
        <f t="shared" si="145"/>
        <v>N</v>
      </c>
      <c r="AK325" s="2805" t="str">
        <f t="shared" si="146"/>
        <v>N</v>
      </c>
      <c r="AL325" s="2805" t="str">
        <f t="shared" si="147"/>
        <v>N</v>
      </c>
      <c r="AM325" s="2805" t="str">
        <f t="shared" si="148"/>
        <v>N</v>
      </c>
      <c r="AN325" s="2805" t="str">
        <f t="shared" si="149"/>
        <v>N</v>
      </c>
      <c r="AO325" s="2805" t="str">
        <f t="shared" si="150"/>
        <v>N</v>
      </c>
      <c r="AP325" s="2805" t="str">
        <f t="shared" si="151"/>
        <v>N</v>
      </c>
      <c r="AQ325" s="3249"/>
      <c r="AR325" s="3094"/>
      <c r="AS325" s="32"/>
      <c r="AT325" s="34" t="s">
        <v>3921</v>
      </c>
      <c r="AU325" s="171"/>
      <c r="AV325" s="3161"/>
      <c r="AW325" s="220" t="str">
        <f t="shared" si="167"/>
        <v>Please complete all cells in row</v>
      </c>
      <c r="AX325" s="3161"/>
      <c r="AY325" s="3125"/>
      <c r="AZ325" s="3125"/>
      <c r="BA325" s="3125"/>
      <c r="BB325" s="3125"/>
      <c r="BC325" s="3125"/>
      <c r="BD325" s="3125"/>
      <c r="BE325" s="3125"/>
      <c r="BF325" s="221">
        <f t="shared" si="154"/>
        <v>0</v>
      </c>
      <c r="BG325" s="221">
        <f t="shared" si="155"/>
        <v>1</v>
      </c>
      <c r="BH325" s="221">
        <f t="shared" si="156"/>
        <v>1</v>
      </c>
      <c r="BI325" s="221">
        <f t="shared" si="157"/>
        <v>1</v>
      </c>
      <c r="BJ325" s="221">
        <f t="shared" si="158"/>
        <v>1</v>
      </c>
      <c r="BK325" s="221">
        <f t="shared" si="159"/>
        <v>1</v>
      </c>
      <c r="BL325" s="221">
        <f t="shared" si="160"/>
        <v>1</v>
      </c>
      <c r="BM325" s="207"/>
      <c r="BN325" s="207"/>
      <c r="BO325" s="207"/>
      <c r="BP325" s="207"/>
      <c r="BQ325" s="207"/>
      <c r="BR325" s="207"/>
      <c r="BS325" s="221">
        <f t="shared" si="161"/>
        <v>1</v>
      </c>
      <c r="BT325" s="207"/>
      <c r="BU325" s="207"/>
      <c r="BV325" s="221">
        <f t="shared" si="162"/>
        <v>1</v>
      </c>
      <c r="BW325" s="221">
        <f t="shared" si="163"/>
        <v>1</v>
      </c>
      <c r="BX325" s="221">
        <f t="shared" si="164"/>
        <v>1</v>
      </c>
      <c r="BY325" s="221">
        <f t="shared" si="165"/>
        <v>1</v>
      </c>
      <c r="BZ325" s="221">
        <f xml:space="preserve"> IF( ISNUMBER(#REF! ), 0, 1 )</f>
        <v>1</v>
      </c>
      <c r="CA325" s="221">
        <f t="shared" si="166"/>
        <v>1</v>
      </c>
      <c r="CB325" s="3161"/>
      <c r="CC325" s="3125"/>
      <c r="CD325" s="3125"/>
      <c r="CE325" s="3169"/>
      <c r="CF325" s="3169"/>
      <c r="CG325" s="3169"/>
    </row>
    <row r="326" spans="1:85" s="2268" customFormat="1" ht="15.75" customHeight="1">
      <c r="A326" s="3169"/>
      <c r="B326" s="2799"/>
      <c r="C326" s="2800"/>
      <c r="D326" s="2822" t="s">
        <v>3893</v>
      </c>
      <c r="E326" s="2823"/>
      <c r="F326" s="2800"/>
      <c r="G326" s="2800"/>
      <c r="H326" s="2823"/>
      <c r="I326" s="2823"/>
      <c r="J326" s="2823"/>
      <c r="K326" s="2800"/>
      <c r="L326" s="2800"/>
      <c r="M326" s="3243"/>
      <c r="N326" s="2801"/>
      <c r="O326" s="2802"/>
      <c r="P326" s="2801"/>
      <c r="Q326" s="2803"/>
      <c r="R326" s="2802"/>
      <c r="S326" s="2802"/>
      <c r="T326" s="2802"/>
      <c r="U326" s="3217">
        <f t="shared" si="141"/>
        <v>0</v>
      </c>
      <c r="V326" s="2824">
        <f t="shared" si="142"/>
        <v>0</v>
      </c>
      <c r="W326" s="2824">
        <f t="shared" si="143"/>
        <v>0</v>
      </c>
      <c r="X326" s="2816"/>
      <c r="Y326" s="3251"/>
      <c r="Z326" s="3251"/>
      <c r="AA326" s="2804"/>
      <c r="AB326" s="2825">
        <f t="shared" si="144"/>
        <v>0</v>
      </c>
      <c r="AC326" s="2825" t="str">
        <f t="shared" si="153"/>
        <v/>
      </c>
      <c r="AD326" s="2804"/>
      <c r="AE326" s="2804"/>
      <c r="AF326" s="3093"/>
      <c r="AG326" s="3093"/>
      <c r="AH326" s="3093"/>
      <c r="AI326" s="2805" t="str">
        <f t="shared" si="152"/>
        <v>N</v>
      </c>
      <c r="AJ326" s="2805" t="str">
        <f t="shared" si="145"/>
        <v>N</v>
      </c>
      <c r="AK326" s="2805" t="str">
        <f t="shared" si="146"/>
        <v>N</v>
      </c>
      <c r="AL326" s="2805" t="str">
        <f t="shared" si="147"/>
        <v>N</v>
      </c>
      <c r="AM326" s="2805" t="str">
        <f t="shared" si="148"/>
        <v>N</v>
      </c>
      <c r="AN326" s="2805" t="str">
        <f t="shared" si="149"/>
        <v>N</v>
      </c>
      <c r="AO326" s="2805" t="str">
        <f t="shared" si="150"/>
        <v>N</v>
      </c>
      <c r="AP326" s="2805" t="str">
        <f t="shared" si="151"/>
        <v>N</v>
      </c>
      <c r="AQ326" s="3249"/>
      <c r="AR326" s="3094"/>
      <c r="AS326" s="32"/>
      <c r="AT326" s="34" t="s">
        <v>3922</v>
      </c>
      <c r="AU326" s="171"/>
      <c r="AV326" s="3161"/>
      <c r="AW326" s="220" t="str">
        <f t="shared" si="167"/>
        <v>Please complete all cells in row</v>
      </c>
      <c r="AX326" s="3161"/>
      <c r="AY326" s="3125"/>
      <c r="AZ326" s="3125"/>
      <c r="BA326" s="3125"/>
      <c r="BB326" s="3125"/>
      <c r="BC326" s="3125"/>
      <c r="BD326" s="3125"/>
      <c r="BE326" s="3125"/>
      <c r="BF326" s="221">
        <f t="shared" si="154"/>
        <v>0</v>
      </c>
      <c r="BG326" s="221">
        <f t="shared" si="155"/>
        <v>1</v>
      </c>
      <c r="BH326" s="221">
        <f t="shared" si="156"/>
        <v>1</v>
      </c>
      <c r="BI326" s="221">
        <f t="shared" si="157"/>
        <v>1</v>
      </c>
      <c r="BJ326" s="221">
        <f t="shared" si="158"/>
        <v>1</v>
      </c>
      <c r="BK326" s="221">
        <f t="shared" si="159"/>
        <v>1</v>
      </c>
      <c r="BL326" s="221">
        <f t="shared" si="160"/>
        <v>1</v>
      </c>
      <c r="BM326" s="207"/>
      <c r="BN326" s="207"/>
      <c r="BO326" s="207"/>
      <c r="BP326" s="207"/>
      <c r="BQ326" s="207"/>
      <c r="BR326" s="207"/>
      <c r="BS326" s="221">
        <f t="shared" si="161"/>
        <v>1</v>
      </c>
      <c r="BT326" s="207"/>
      <c r="BU326" s="207"/>
      <c r="BV326" s="221">
        <f t="shared" si="162"/>
        <v>1</v>
      </c>
      <c r="BW326" s="221">
        <f t="shared" si="163"/>
        <v>1</v>
      </c>
      <c r="BX326" s="221">
        <f t="shared" si="164"/>
        <v>1</v>
      </c>
      <c r="BY326" s="221">
        <f t="shared" si="165"/>
        <v>1</v>
      </c>
      <c r="BZ326" s="221">
        <f xml:space="preserve"> IF( ISNUMBER(#REF! ), 0, 1 )</f>
        <v>1</v>
      </c>
      <c r="CA326" s="221">
        <f t="shared" si="166"/>
        <v>1</v>
      </c>
      <c r="CB326" s="3161"/>
      <c r="CC326" s="3125"/>
      <c r="CD326" s="3125"/>
      <c r="CE326" s="3169"/>
      <c r="CF326" s="3169"/>
      <c r="CG326" s="3169"/>
    </row>
    <row r="327" spans="1:85" s="2268" customFormat="1" ht="15.75" customHeight="1">
      <c r="A327" s="3169"/>
      <c r="B327" s="2799"/>
      <c r="C327" s="2800"/>
      <c r="D327" s="2822" t="s">
        <v>3893</v>
      </c>
      <c r="E327" s="2823"/>
      <c r="F327" s="2800"/>
      <c r="G327" s="2800"/>
      <c r="H327" s="2823"/>
      <c r="I327" s="2823"/>
      <c r="J327" s="2823"/>
      <c r="K327" s="2800"/>
      <c r="L327" s="2800"/>
      <c r="M327" s="3243"/>
      <c r="N327" s="2801"/>
      <c r="O327" s="2802"/>
      <c r="P327" s="2801"/>
      <c r="Q327" s="2803"/>
      <c r="R327" s="2802"/>
      <c r="S327" s="2802"/>
      <c r="T327" s="2802"/>
      <c r="U327" s="3217">
        <f t="shared" si="141"/>
        <v>0</v>
      </c>
      <c r="V327" s="2824">
        <f t="shared" si="142"/>
        <v>0</v>
      </c>
      <c r="W327" s="2824">
        <f t="shared" si="143"/>
        <v>0</v>
      </c>
      <c r="X327" s="2816"/>
      <c r="Y327" s="3251"/>
      <c r="Z327" s="3251"/>
      <c r="AA327" s="2804"/>
      <c r="AB327" s="2825">
        <f t="shared" si="144"/>
        <v>0</v>
      </c>
      <c r="AC327" s="2825" t="str">
        <f t="shared" si="153"/>
        <v/>
      </c>
      <c r="AD327" s="2804"/>
      <c r="AE327" s="2804"/>
      <c r="AF327" s="3093"/>
      <c r="AG327" s="3093"/>
      <c r="AH327" s="3093"/>
      <c r="AI327" s="2805" t="str">
        <f t="shared" si="152"/>
        <v>N</v>
      </c>
      <c r="AJ327" s="2805" t="str">
        <f t="shared" si="145"/>
        <v>N</v>
      </c>
      <c r="AK327" s="2805" t="str">
        <f t="shared" si="146"/>
        <v>N</v>
      </c>
      <c r="AL327" s="2805" t="str">
        <f t="shared" si="147"/>
        <v>N</v>
      </c>
      <c r="AM327" s="2805" t="str">
        <f t="shared" si="148"/>
        <v>N</v>
      </c>
      <c r="AN327" s="2805" t="str">
        <f t="shared" si="149"/>
        <v>N</v>
      </c>
      <c r="AO327" s="2805" t="str">
        <f t="shared" si="150"/>
        <v>N</v>
      </c>
      <c r="AP327" s="2805" t="str">
        <f t="shared" si="151"/>
        <v>N</v>
      </c>
      <c r="AQ327" s="3249"/>
      <c r="AR327" s="3094"/>
      <c r="AS327" s="32"/>
      <c r="AT327" s="34" t="s">
        <v>3923</v>
      </c>
      <c r="AU327" s="171"/>
      <c r="AV327" s="3161"/>
      <c r="AW327" s="220" t="str">
        <f t="shared" si="167"/>
        <v>Please complete all cells in row</v>
      </c>
      <c r="AX327" s="3161"/>
      <c r="AY327" s="3125"/>
      <c r="AZ327" s="3125"/>
      <c r="BA327" s="3125"/>
      <c r="BB327" s="3125"/>
      <c r="BC327" s="3125"/>
      <c r="BD327" s="3125"/>
      <c r="BE327" s="3125"/>
      <c r="BF327" s="221">
        <f t="shared" si="154"/>
        <v>0</v>
      </c>
      <c r="BG327" s="221">
        <f t="shared" si="155"/>
        <v>1</v>
      </c>
      <c r="BH327" s="221">
        <f t="shared" si="156"/>
        <v>1</v>
      </c>
      <c r="BI327" s="221">
        <f t="shared" si="157"/>
        <v>1</v>
      </c>
      <c r="BJ327" s="221">
        <f t="shared" si="158"/>
        <v>1</v>
      </c>
      <c r="BK327" s="221">
        <f t="shared" si="159"/>
        <v>1</v>
      </c>
      <c r="BL327" s="221">
        <f t="shared" si="160"/>
        <v>1</v>
      </c>
      <c r="BM327" s="207"/>
      <c r="BN327" s="207"/>
      <c r="BO327" s="207"/>
      <c r="BP327" s="207"/>
      <c r="BQ327" s="207"/>
      <c r="BR327" s="207"/>
      <c r="BS327" s="221">
        <f t="shared" si="161"/>
        <v>1</v>
      </c>
      <c r="BT327" s="207"/>
      <c r="BU327" s="207"/>
      <c r="BV327" s="221">
        <f t="shared" si="162"/>
        <v>1</v>
      </c>
      <c r="BW327" s="221">
        <f t="shared" si="163"/>
        <v>1</v>
      </c>
      <c r="BX327" s="221">
        <f t="shared" si="164"/>
        <v>1</v>
      </c>
      <c r="BY327" s="221">
        <f t="shared" si="165"/>
        <v>1</v>
      </c>
      <c r="BZ327" s="221">
        <f xml:space="preserve"> IF( ISNUMBER(#REF! ), 0, 1 )</f>
        <v>1</v>
      </c>
      <c r="CA327" s="221">
        <f t="shared" si="166"/>
        <v>1</v>
      </c>
      <c r="CB327" s="3161"/>
      <c r="CC327" s="3125"/>
      <c r="CD327" s="3125"/>
      <c r="CE327" s="3169"/>
      <c r="CF327" s="3169"/>
      <c r="CG327" s="3169"/>
    </row>
    <row r="328" spans="1:85" s="2268" customFormat="1" ht="15.75" customHeight="1">
      <c r="A328" s="3169"/>
      <c r="B328" s="2799"/>
      <c r="C328" s="2800"/>
      <c r="D328" s="2822" t="s">
        <v>3893</v>
      </c>
      <c r="E328" s="2823"/>
      <c r="F328" s="2800"/>
      <c r="G328" s="2800"/>
      <c r="H328" s="2823"/>
      <c r="I328" s="2823"/>
      <c r="J328" s="2823"/>
      <c r="K328" s="2800"/>
      <c r="L328" s="2800"/>
      <c r="M328" s="3243"/>
      <c r="N328" s="2801"/>
      <c r="O328" s="2802"/>
      <c r="P328" s="2801"/>
      <c r="Q328" s="2803"/>
      <c r="R328" s="2802"/>
      <c r="S328" s="2802"/>
      <c r="T328" s="2802"/>
      <c r="U328" s="3217">
        <f t="shared" si="141"/>
        <v>0</v>
      </c>
      <c r="V328" s="2824">
        <f t="shared" si="142"/>
        <v>0</v>
      </c>
      <c r="W328" s="2824">
        <f t="shared" si="143"/>
        <v>0</v>
      </c>
      <c r="X328" s="2816"/>
      <c r="Y328" s="3251"/>
      <c r="Z328" s="3251"/>
      <c r="AA328" s="2804"/>
      <c r="AB328" s="2825">
        <f t="shared" si="144"/>
        <v>0</v>
      </c>
      <c r="AC328" s="2825" t="str">
        <f t="shared" si="153"/>
        <v/>
      </c>
      <c r="AD328" s="2804"/>
      <c r="AE328" s="2804"/>
      <c r="AF328" s="3093"/>
      <c r="AG328" s="3093"/>
      <c r="AH328" s="3093"/>
      <c r="AI328" s="2805" t="str">
        <f t="shared" si="152"/>
        <v>N</v>
      </c>
      <c r="AJ328" s="2805" t="str">
        <f t="shared" si="145"/>
        <v>N</v>
      </c>
      <c r="AK328" s="2805" t="str">
        <f t="shared" si="146"/>
        <v>N</v>
      </c>
      <c r="AL328" s="2805" t="str">
        <f t="shared" si="147"/>
        <v>N</v>
      </c>
      <c r="AM328" s="2805" t="str">
        <f t="shared" si="148"/>
        <v>N</v>
      </c>
      <c r="AN328" s="2805" t="str">
        <f t="shared" si="149"/>
        <v>N</v>
      </c>
      <c r="AO328" s="2805" t="str">
        <f t="shared" si="150"/>
        <v>N</v>
      </c>
      <c r="AP328" s="2805" t="str">
        <f t="shared" si="151"/>
        <v>N</v>
      </c>
      <c r="AQ328" s="3249"/>
      <c r="AR328" s="3094"/>
      <c r="AS328" s="32"/>
      <c r="AT328" s="34" t="s">
        <v>3924</v>
      </c>
      <c r="AU328" s="171"/>
      <c r="AV328" s="3161"/>
      <c r="AW328" s="220" t="str">
        <f t="shared" si="167"/>
        <v>Please complete all cells in row</v>
      </c>
      <c r="AX328" s="3161"/>
      <c r="AY328" s="3125"/>
      <c r="AZ328" s="3125"/>
      <c r="BA328" s="3125"/>
      <c r="BB328" s="3125"/>
      <c r="BC328" s="3125"/>
      <c r="BD328" s="3125"/>
      <c r="BE328" s="3125"/>
      <c r="BF328" s="221">
        <f t="shared" si="154"/>
        <v>0</v>
      </c>
      <c r="BG328" s="221">
        <f t="shared" si="155"/>
        <v>1</v>
      </c>
      <c r="BH328" s="221">
        <f t="shared" si="156"/>
        <v>1</v>
      </c>
      <c r="BI328" s="221">
        <f t="shared" si="157"/>
        <v>1</v>
      </c>
      <c r="BJ328" s="221">
        <f t="shared" si="158"/>
        <v>1</v>
      </c>
      <c r="BK328" s="221">
        <f t="shared" si="159"/>
        <v>1</v>
      </c>
      <c r="BL328" s="221">
        <f t="shared" si="160"/>
        <v>1</v>
      </c>
      <c r="BM328" s="207"/>
      <c r="BN328" s="207"/>
      <c r="BO328" s="207"/>
      <c r="BP328" s="207"/>
      <c r="BQ328" s="207"/>
      <c r="BR328" s="207"/>
      <c r="BS328" s="221">
        <f t="shared" si="161"/>
        <v>1</v>
      </c>
      <c r="BT328" s="207"/>
      <c r="BU328" s="207"/>
      <c r="BV328" s="221">
        <f t="shared" si="162"/>
        <v>1</v>
      </c>
      <c r="BW328" s="221">
        <f t="shared" si="163"/>
        <v>1</v>
      </c>
      <c r="BX328" s="221">
        <f t="shared" si="164"/>
        <v>1</v>
      </c>
      <c r="BY328" s="221">
        <f t="shared" si="165"/>
        <v>1</v>
      </c>
      <c r="BZ328" s="221">
        <f xml:space="preserve"> IF( ISNUMBER(#REF! ), 0, 1 )</f>
        <v>1</v>
      </c>
      <c r="CA328" s="221">
        <f t="shared" si="166"/>
        <v>1</v>
      </c>
      <c r="CB328" s="3161"/>
      <c r="CC328" s="3125"/>
      <c r="CD328" s="3125"/>
      <c r="CE328" s="3169"/>
      <c r="CF328" s="3169"/>
      <c r="CG328" s="3169"/>
    </row>
    <row r="329" spans="1:85" s="2268" customFormat="1" ht="15.75" customHeight="1">
      <c r="A329" s="3169"/>
      <c r="B329" s="2799"/>
      <c r="C329" s="2800"/>
      <c r="D329" s="2822" t="s">
        <v>3893</v>
      </c>
      <c r="E329" s="2823"/>
      <c r="F329" s="2800"/>
      <c r="G329" s="2800"/>
      <c r="H329" s="2823"/>
      <c r="I329" s="2823"/>
      <c r="J329" s="2823"/>
      <c r="K329" s="2800"/>
      <c r="L329" s="2800"/>
      <c r="M329" s="3243"/>
      <c r="N329" s="2801"/>
      <c r="O329" s="2802"/>
      <c r="P329" s="2801"/>
      <c r="Q329" s="2803"/>
      <c r="R329" s="2802"/>
      <c r="S329" s="2802"/>
      <c r="T329" s="2802"/>
      <c r="U329" s="3217">
        <f t="shared" si="141"/>
        <v>0</v>
      </c>
      <c r="V329" s="2824">
        <f t="shared" si="142"/>
        <v>0</v>
      </c>
      <c r="W329" s="2824">
        <f t="shared" si="143"/>
        <v>0</v>
      </c>
      <c r="X329" s="2816"/>
      <c r="Y329" s="3251"/>
      <c r="Z329" s="3251"/>
      <c r="AA329" s="2804"/>
      <c r="AB329" s="2825">
        <f t="shared" si="144"/>
        <v>0</v>
      </c>
      <c r="AC329" s="2825" t="str">
        <f t="shared" si="153"/>
        <v/>
      </c>
      <c r="AD329" s="2804"/>
      <c r="AE329" s="2804"/>
      <c r="AF329" s="3093"/>
      <c r="AG329" s="3093"/>
      <c r="AH329" s="3093"/>
      <c r="AI329" s="2805" t="str">
        <f t="shared" si="152"/>
        <v>N</v>
      </c>
      <c r="AJ329" s="2805" t="str">
        <f t="shared" si="145"/>
        <v>N</v>
      </c>
      <c r="AK329" s="2805" t="str">
        <f t="shared" si="146"/>
        <v>N</v>
      </c>
      <c r="AL329" s="2805" t="str">
        <f t="shared" si="147"/>
        <v>N</v>
      </c>
      <c r="AM329" s="2805" t="str">
        <f t="shared" si="148"/>
        <v>N</v>
      </c>
      <c r="AN329" s="2805" t="str">
        <f t="shared" si="149"/>
        <v>N</v>
      </c>
      <c r="AO329" s="2805" t="str">
        <f t="shared" si="150"/>
        <v>N</v>
      </c>
      <c r="AP329" s="2805" t="str">
        <f t="shared" si="151"/>
        <v>N</v>
      </c>
      <c r="AQ329" s="3249"/>
      <c r="AR329" s="3094"/>
      <c r="AS329" s="32"/>
      <c r="AT329" s="34" t="s">
        <v>3925</v>
      </c>
      <c r="AU329" s="171"/>
      <c r="AV329" s="3161"/>
      <c r="AW329" s="220" t="str">
        <f t="shared" si="167"/>
        <v>Please complete all cells in row</v>
      </c>
      <c r="AX329" s="3161"/>
      <c r="AY329" s="3125"/>
      <c r="AZ329" s="3125"/>
      <c r="BA329" s="3125"/>
      <c r="BB329" s="3125"/>
      <c r="BC329" s="3125"/>
      <c r="BD329" s="3125"/>
      <c r="BE329" s="3125"/>
      <c r="BF329" s="221">
        <f t="shared" si="154"/>
        <v>0</v>
      </c>
      <c r="BG329" s="221">
        <f t="shared" si="155"/>
        <v>1</v>
      </c>
      <c r="BH329" s="221">
        <f t="shared" si="156"/>
        <v>1</v>
      </c>
      <c r="BI329" s="221">
        <f t="shared" si="157"/>
        <v>1</v>
      </c>
      <c r="BJ329" s="221">
        <f t="shared" si="158"/>
        <v>1</v>
      </c>
      <c r="BK329" s="221">
        <f t="shared" si="159"/>
        <v>1</v>
      </c>
      <c r="BL329" s="221">
        <f t="shared" si="160"/>
        <v>1</v>
      </c>
      <c r="BM329" s="207"/>
      <c r="BN329" s="207"/>
      <c r="BO329" s="207"/>
      <c r="BP329" s="207"/>
      <c r="BQ329" s="207"/>
      <c r="BR329" s="207"/>
      <c r="BS329" s="221">
        <f t="shared" si="161"/>
        <v>1</v>
      </c>
      <c r="BT329" s="207"/>
      <c r="BU329" s="207"/>
      <c r="BV329" s="221">
        <f t="shared" si="162"/>
        <v>1</v>
      </c>
      <c r="BW329" s="221">
        <f t="shared" si="163"/>
        <v>1</v>
      </c>
      <c r="BX329" s="221">
        <f t="shared" si="164"/>
        <v>1</v>
      </c>
      <c r="BY329" s="221">
        <f t="shared" si="165"/>
        <v>1</v>
      </c>
      <c r="BZ329" s="221">
        <f xml:space="preserve"> IF( ISNUMBER(#REF! ), 0, 1 )</f>
        <v>1</v>
      </c>
      <c r="CA329" s="221">
        <f t="shared" si="166"/>
        <v>1</v>
      </c>
      <c r="CB329" s="3161"/>
      <c r="CC329" s="3125"/>
      <c r="CD329" s="3125"/>
      <c r="CE329" s="3169"/>
      <c r="CF329" s="3169"/>
      <c r="CG329" s="3169"/>
    </row>
    <row r="330" spans="1:85" s="2268" customFormat="1" ht="15.75" customHeight="1">
      <c r="A330" s="3169"/>
      <c r="B330" s="2799"/>
      <c r="C330" s="2800"/>
      <c r="D330" s="2822" t="s">
        <v>3893</v>
      </c>
      <c r="E330" s="2823"/>
      <c r="F330" s="2800"/>
      <c r="G330" s="2800"/>
      <c r="H330" s="2823"/>
      <c r="I330" s="2823"/>
      <c r="J330" s="2823"/>
      <c r="K330" s="2800"/>
      <c r="L330" s="2800"/>
      <c r="M330" s="3243"/>
      <c r="N330" s="2801"/>
      <c r="O330" s="2802"/>
      <c r="P330" s="2801"/>
      <c r="Q330" s="2803"/>
      <c r="R330" s="2802"/>
      <c r="S330" s="2802"/>
      <c r="T330" s="2802"/>
      <c r="U330" s="3217">
        <f t="shared" si="141"/>
        <v>0</v>
      </c>
      <c r="V330" s="2824">
        <f t="shared" si="142"/>
        <v>0</v>
      </c>
      <c r="W330" s="2824">
        <f t="shared" si="143"/>
        <v>0</v>
      </c>
      <c r="X330" s="2816"/>
      <c r="Y330" s="3251"/>
      <c r="Z330" s="3251"/>
      <c r="AA330" s="2804"/>
      <c r="AB330" s="2825">
        <f t="shared" si="144"/>
        <v>0</v>
      </c>
      <c r="AC330" s="2825" t="str">
        <f t="shared" si="153"/>
        <v/>
      </c>
      <c r="AD330" s="2804"/>
      <c r="AE330" s="2804"/>
      <c r="AF330" s="3093"/>
      <c r="AG330" s="3093"/>
      <c r="AH330" s="3093"/>
      <c r="AI330" s="2805" t="str">
        <f t="shared" si="152"/>
        <v>N</v>
      </c>
      <c r="AJ330" s="2805" t="str">
        <f t="shared" si="145"/>
        <v>N</v>
      </c>
      <c r="AK330" s="2805" t="str">
        <f t="shared" si="146"/>
        <v>N</v>
      </c>
      <c r="AL330" s="2805" t="str">
        <f t="shared" si="147"/>
        <v>N</v>
      </c>
      <c r="AM330" s="2805" t="str">
        <f t="shared" si="148"/>
        <v>N</v>
      </c>
      <c r="AN330" s="2805" t="str">
        <f t="shared" si="149"/>
        <v>N</v>
      </c>
      <c r="AO330" s="2805" t="str">
        <f t="shared" si="150"/>
        <v>N</v>
      </c>
      <c r="AP330" s="2805" t="str">
        <f t="shared" si="151"/>
        <v>N</v>
      </c>
      <c r="AQ330" s="3249"/>
      <c r="AR330" s="3094"/>
      <c r="AS330" s="32"/>
      <c r="AT330" s="34" t="s">
        <v>3926</v>
      </c>
      <c r="AU330" s="171"/>
      <c r="AV330" s="3161"/>
      <c r="AW330" s="220" t="str">
        <f t="shared" si="167"/>
        <v>Please complete all cells in row</v>
      </c>
      <c r="AX330" s="3161"/>
      <c r="AY330" s="3125"/>
      <c r="AZ330" s="3125"/>
      <c r="BA330" s="3125"/>
      <c r="BB330" s="3125"/>
      <c r="BC330" s="3125"/>
      <c r="BD330" s="3125"/>
      <c r="BE330" s="3125"/>
      <c r="BF330" s="221">
        <f t="shared" si="154"/>
        <v>0</v>
      </c>
      <c r="BG330" s="221">
        <f t="shared" si="155"/>
        <v>1</v>
      </c>
      <c r="BH330" s="221">
        <f t="shared" si="156"/>
        <v>1</v>
      </c>
      <c r="BI330" s="221">
        <f t="shared" si="157"/>
        <v>1</v>
      </c>
      <c r="BJ330" s="221">
        <f t="shared" si="158"/>
        <v>1</v>
      </c>
      <c r="BK330" s="221">
        <f t="shared" si="159"/>
        <v>1</v>
      </c>
      <c r="BL330" s="221">
        <f t="shared" si="160"/>
        <v>1</v>
      </c>
      <c r="BM330" s="207"/>
      <c r="BN330" s="207"/>
      <c r="BO330" s="207"/>
      <c r="BP330" s="207"/>
      <c r="BQ330" s="207"/>
      <c r="BR330" s="207"/>
      <c r="BS330" s="221">
        <f t="shared" si="161"/>
        <v>1</v>
      </c>
      <c r="BT330" s="207"/>
      <c r="BU330" s="207"/>
      <c r="BV330" s="221">
        <f t="shared" si="162"/>
        <v>1</v>
      </c>
      <c r="BW330" s="221">
        <f t="shared" si="163"/>
        <v>1</v>
      </c>
      <c r="BX330" s="221">
        <f t="shared" si="164"/>
        <v>1</v>
      </c>
      <c r="BY330" s="221">
        <f t="shared" si="165"/>
        <v>1</v>
      </c>
      <c r="BZ330" s="221">
        <f xml:space="preserve"> IF( ISNUMBER(#REF! ), 0, 1 )</f>
        <v>1</v>
      </c>
      <c r="CA330" s="221">
        <f t="shared" si="166"/>
        <v>1</v>
      </c>
      <c r="CB330" s="3161"/>
      <c r="CC330" s="3125"/>
      <c r="CD330" s="3125"/>
      <c r="CE330" s="3169"/>
      <c r="CF330" s="3169"/>
      <c r="CG330" s="3169"/>
    </row>
    <row r="331" spans="1:85" s="2268" customFormat="1" ht="15.75" customHeight="1">
      <c r="A331" s="3169"/>
      <c r="B331" s="2799"/>
      <c r="C331" s="2800"/>
      <c r="D331" s="2822" t="s">
        <v>3893</v>
      </c>
      <c r="E331" s="2823"/>
      <c r="F331" s="2800"/>
      <c r="G331" s="2800"/>
      <c r="H331" s="2823"/>
      <c r="I331" s="2823"/>
      <c r="J331" s="2823"/>
      <c r="K331" s="2800"/>
      <c r="L331" s="2800"/>
      <c r="M331" s="3243"/>
      <c r="N331" s="2801"/>
      <c r="O331" s="2802"/>
      <c r="P331" s="2801"/>
      <c r="Q331" s="2803"/>
      <c r="R331" s="2802"/>
      <c r="S331" s="2802"/>
      <c r="T331" s="2802"/>
      <c r="U331" s="3217">
        <f t="shared" si="141"/>
        <v>0</v>
      </c>
      <c r="V331" s="2824">
        <f t="shared" si="142"/>
        <v>0</v>
      </c>
      <c r="W331" s="2824">
        <f t="shared" si="143"/>
        <v>0</v>
      </c>
      <c r="X331" s="2816"/>
      <c r="Y331" s="3251"/>
      <c r="Z331" s="3251"/>
      <c r="AA331" s="2804"/>
      <c r="AB331" s="2825">
        <f t="shared" si="144"/>
        <v>0</v>
      </c>
      <c r="AC331" s="2825" t="str">
        <f t="shared" si="153"/>
        <v/>
      </c>
      <c r="AD331" s="2804"/>
      <c r="AE331" s="2804"/>
      <c r="AF331" s="3093"/>
      <c r="AG331" s="3093"/>
      <c r="AH331" s="3093"/>
      <c r="AI331" s="2805" t="str">
        <f t="shared" si="152"/>
        <v>N</v>
      </c>
      <c r="AJ331" s="2805" t="str">
        <f t="shared" si="145"/>
        <v>N</v>
      </c>
      <c r="AK331" s="2805" t="str">
        <f t="shared" si="146"/>
        <v>N</v>
      </c>
      <c r="AL331" s="2805" t="str">
        <f t="shared" si="147"/>
        <v>N</v>
      </c>
      <c r="AM331" s="2805" t="str">
        <f t="shared" si="148"/>
        <v>N</v>
      </c>
      <c r="AN331" s="2805" t="str">
        <f t="shared" si="149"/>
        <v>N</v>
      </c>
      <c r="AO331" s="2805" t="str">
        <f t="shared" si="150"/>
        <v>N</v>
      </c>
      <c r="AP331" s="2805" t="str">
        <f t="shared" si="151"/>
        <v>N</v>
      </c>
      <c r="AQ331" s="3249"/>
      <c r="AR331" s="3094"/>
      <c r="AS331" s="32"/>
      <c r="AT331" s="34" t="s">
        <v>3927</v>
      </c>
      <c r="AU331" s="171"/>
      <c r="AV331" s="3161"/>
      <c r="AW331" s="220" t="str">
        <f t="shared" si="167"/>
        <v>Please complete all cells in row</v>
      </c>
      <c r="AX331" s="3161"/>
      <c r="AY331" s="3125"/>
      <c r="AZ331" s="3125"/>
      <c r="BA331" s="3125"/>
      <c r="BB331" s="3125"/>
      <c r="BC331" s="3125"/>
      <c r="BD331" s="3125"/>
      <c r="BE331" s="3125"/>
      <c r="BF331" s="221">
        <f t="shared" si="154"/>
        <v>0</v>
      </c>
      <c r="BG331" s="221">
        <f t="shared" si="155"/>
        <v>1</v>
      </c>
      <c r="BH331" s="221">
        <f t="shared" si="156"/>
        <v>1</v>
      </c>
      <c r="BI331" s="221">
        <f t="shared" si="157"/>
        <v>1</v>
      </c>
      <c r="BJ331" s="221">
        <f t="shared" si="158"/>
        <v>1</v>
      </c>
      <c r="BK331" s="221">
        <f t="shared" si="159"/>
        <v>1</v>
      </c>
      <c r="BL331" s="221">
        <f t="shared" si="160"/>
        <v>1</v>
      </c>
      <c r="BM331" s="207"/>
      <c r="BN331" s="207"/>
      <c r="BO331" s="207"/>
      <c r="BP331" s="207"/>
      <c r="BQ331" s="207"/>
      <c r="BR331" s="207"/>
      <c r="BS331" s="221">
        <f t="shared" si="161"/>
        <v>1</v>
      </c>
      <c r="BT331" s="207"/>
      <c r="BU331" s="207"/>
      <c r="BV331" s="221">
        <f t="shared" si="162"/>
        <v>1</v>
      </c>
      <c r="BW331" s="221">
        <f t="shared" si="163"/>
        <v>1</v>
      </c>
      <c r="BX331" s="221">
        <f t="shared" si="164"/>
        <v>1</v>
      </c>
      <c r="BY331" s="221">
        <f t="shared" si="165"/>
        <v>1</v>
      </c>
      <c r="BZ331" s="221">
        <f xml:space="preserve"> IF( ISNUMBER(#REF! ), 0, 1 )</f>
        <v>1</v>
      </c>
      <c r="CA331" s="221">
        <f t="shared" si="166"/>
        <v>1</v>
      </c>
      <c r="CB331" s="3161"/>
      <c r="CC331" s="3125"/>
      <c r="CD331" s="3125"/>
      <c r="CE331" s="3169"/>
      <c r="CF331" s="3169"/>
      <c r="CG331" s="3169"/>
    </row>
    <row r="332" spans="1:85" s="2268" customFormat="1" ht="15.75" customHeight="1">
      <c r="A332" s="3169"/>
      <c r="B332" s="2799"/>
      <c r="C332" s="2800"/>
      <c r="D332" s="2822" t="s">
        <v>3893</v>
      </c>
      <c r="E332" s="2823"/>
      <c r="F332" s="2800"/>
      <c r="G332" s="2800"/>
      <c r="H332" s="2823"/>
      <c r="I332" s="2823"/>
      <c r="J332" s="2823"/>
      <c r="K332" s="2800"/>
      <c r="L332" s="2800"/>
      <c r="M332" s="3243"/>
      <c r="N332" s="2801"/>
      <c r="O332" s="2802"/>
      <c r="P332" s="2801"/>
      <c r="Q332" s="2803"/>
      <c r="R332" s="2802"/>
      <c r="S332" s="2802"/>
      <c r="T332" s="2802"/>
      <c r="U332" s="3217">
        <f t="shared" ref="U332:U395" si="168">IFERROR(Q332*S332,"")</f>
        <v>0</v>
      </c>
      <c r="V332" s="2824">
        <f t="shared" ref="V332:V395" si="169">IF(AA332=0,0,((1+AA332)/(1+$C$418))-1)</f>
        <v>0</v>
      </c>
      <c r="W332" s="2824">
        <f t="shared" ref="W332:W395" si="170">IF(AA332=0,0,((1+AA332)/(1+$C$419))-1)</f>
        <v>0</v>
      </c>
      <c r="X332" s="2816"/>
      <c r="Y332" s="3251"/>
      <c r="Z332" s="3251"/>
      <c r="AA332" s="2804"/>
      <c r="AB332" s="2825">
        <f t="shared" ref="AB332:AB395" si="171">AA332*T332</f>
        <v>0</v>
      </c>
      <c r="AC332" s="2825" t="str">
        <f t="shared" si="153"/>
        <v/>
      </c>
      <c r="AD332" s="2804"/>
      <c r="AE332" s="2804"/>
      <c r="AF332" s="3093"/>
      <c r="AG332" s="3093"/>
      <c r="AH332" s="3093"/>
      <c r="AI332" s="2805" t="str">
        <f t="shared" si="152"/>
        <v>N</v>
      </c>
      <c r="AJ332" s="2805" t="str">
        <f t="shared" ref="AJ332:AJ395" si="172">IF($H332="Floating", IF(OR(LEFT($D332,4)="swap",LEFT($D332,5)="other"),"N","Y"),"N")</f>
        <v>N</v>
      </c>
      <c r="AK332" s="2805" t="str">
        <f t="shared" ref="AK332:AK395" si="173">IF($H332="RPI", IF(OR(LEFT($D332,4)="swap",LEFT($D332,5)="other"),"N","Y"),"N")</f>
        <v>N</v>
      </c>
      <c r="AL332" s="2805" t="str">
        <f t="shared" ref="AL332:AL395" si="174">IF($H332="CPI/CPIH", IF(OR(LEFT($D332,4)="swap",LEFT($D332,5)="other"),"N","Y"),"N")</f>
        <v>N</v>
      </c>
      <c r="AM332" s="2805" t="str">
        <f t="shared" ref="AM332:AM395" si="175">IF($I332="Fixed", IF(OR(LEFT($D332,4)="swap",LEFT($D332,5)="other"),"N","Y"),"N")</f>
        <v>N</v>
      </c>
      <c r="AN332" s="2805" t="str">
        <f t="shared" ref="AN332:AN395" si="176">IF($I332="Floating", IF(OR(LEFT($D332,4)="swap",LEFT($D332,5)="other"),"N","Y"),"N")</f>
        <v>N</v>
      </c>
      <c r="AO332" s="2805" t="str">
        <f t="shared" ref="AO332:AO395" si="177">IF($I332="RPI", IF(OR(LEFT($D332,4)="swap",LEFT($D332,5)="other"),"N","Y"),"N")</f>
        <v>N</v>
      </c>
      <c r="AP332" s="2805" t="str">
        <f t="shared" ref="AP332:AP395" si="178">IF($I332="CPI/CPIH", IF(OR(LEFT($D332,4)="swap",LEFT($D332,5)="other"),"N","Y"),"N")</f>
        <v>N</v>
      </c>
      <c r="AQ332" s="3249"/>
      <c r="AR332" s="3094"/>
      <c r="AS332" s="32"/>
      <c r="AT332" s="34" t="s">
        <v>3928</v>
      </c>
      <c r="AU332" s="171"/>
      <c r="AV332" s="3161"/>
      <c r="AW332" s="220" t="str">
        <f t="shared" si="167"/>
        <v>Please complete all cells in row</v>
      </c>
      <c r="AX332" s="3161"/>
      <c r="AY332" s="3125"/>
      <c r="AZ332" s="3125"/>
      <c r="BA332" s="3125"/>
      <c r="BB332" s="3125"/>
      <c r="BC332" s="3125"/>
      <c r="BD332" s="3125"/>
      <c r="BE332" s="3125"/>
      <c r="BF332" s="221">
        <f t="shared" si="154"/>
        <v>0</v>
      </c>
      <c r="BG332" s="221">
        <f t="shared" si="155"/>
        <v>1</v>
      </c>
      <c r="BH332" s="221">
        <f t="shared" si="156"/>
        <v>1</v>
      </c>
      <c r="BI332" s="221">
        <f t="shared" si="157"/>
        <v>1</v>
      </c>
      <c r="BJ332" s="221">
        <f t="shared" si="158"/>
        <v>1</v>
      </c>
      <c r="BK332" s="221">
        <f t="shared" si="159"/>
        <v>1</v>
      </c>
      <c r="BL332" s="221">
        <f t="shared" si="160"/>
        <v>1</v>
      </c>
      <c r="BM332" s="207"/>
      <c r="BN332" s="207"/>
      <c r="BO332" s="207"/>
      <c r="BP332" s="207"/>
      <c r="BQ332" s="207"/>
      <c r="BR332" s="207"/>
      <c r="BS332" s="221">
        <f t="shared" si="161"/>
        <v>1</v>
      </c>
      <c r="BT332" s="207"/>
      <c r="BU332" s="207"/>
      <c r="BV332" s="221">
        <f t="shared" si="162"/>
        <v>1</v>
      </c>
      <c r="BW332" s="221">
        <f t="shared" si="163"/>
        <v>1</v>
      </c>
      <c r="BX332" s="221">
        <f t="shared" si="164"/>
        <v>1</v>
      </c>
      <c r="BY332" s="221">
        <f t="shared" si="165"/>
        <v>1</v>
      </c>
      <c r="BZ332" s="221">
        <f xml:space="preserve"> IF( ISNUMBER(#REF! ), 0, 1 )</f>
        <v>1</v>
      </c>
      <c r="CA332" s="221">
        <f t="shared" si="166"/>
        <v>1</v>
      </c>
      <c r="CB332" s="3161"/>
      <c r="CC332" s="3125"/>
      <c r="CD332" s="3125"/>
      <c r="CE332" s="3169"/>
      <c r="CF332" s="3169"/>
      <c r="CG332" s="3169"/>
    </row>
    <row r="333" spans="1:85" s="2268" customFormat="1" ht="15.75" customHeight="1">
      <c r="A333" s="3169"/>
      <c r="B333" s="2799"/>
      <c r="C333" s="2800"/>
      <c r="D333" s="2822" t="s">
        <v>3893</v>
      </c>
      <c r="E333" s="2823"/>
      <c r="F333" s="2800"/>
      <c r="G333" s="2800"/>
      <c r="H333" s="2823"/>
      <c r="I333" s="2823"/>
      <c r="J333" s="2823"/>
      <c r="K333" s="2800"/>
      <c r="L333" s="2800"/>
      <c r="M333" s="3243"/>
      <c r="N333" s="2801"/>
      <c r="O333" s="2802"/>
      <c r="P333" s="2801"/>
      <c r="Q333" s="2803"/>
      <c r="R333" s="2802"/>
      <c r="S333" s="2802"/>
      <c r="T333" s="2802"/>
      <c r="U333" s="3217">
        <f t="shared" si="168"/>
        <v>0</v>
      </c>
      <c r="V333" s="2824">
        <f t="shared" si="169"/>
        <v>0</v>
      </c>
      <c r="W333" s="2824">
        <f t="shared" si="170"/>
        <v>0</v>
      </c>
      <c r="X333" s="2816"/>
      <c r="Y333" s="3251"/>
      <c r="Z333" s="3251"/>
      <c r="AA333" s="2804"/>
      <c r="AB333" s="2825">
        <f t="shared" si="171"/>
        <v>0</v>
      </c>
      <c r="AC333" s="2825" t="str">
        <f t="shared" si="153"/>
        <v/>
      </c>
      <c r="AD333" s="2804"/>
      <c r="AE333" s="2804"/>
      <c r="AF333" s="3093"/>
      <c r="AG333" s="3093"/>
      <c r="AH333" s="3093"/>
      <c r="AI333" s="2805" t="str">
        <f t="shared" ref="AI333:AI396" si="179">IF($H333="Fixed", IF(OR(LEFT($D333,4)="swap",LEFT($D333,5)="other"),"N","Y"),"N")</f>
        <v>N</v>
      </c>
      <c r="AJ333" s="2805" t="str">
        <f t="shared" si="172"/>
        <v>N</v>
      </c>
      <c r="AK333" s="2805" t="str">
        <f t="shared" si="173"/>
        <v>N</v>
      </c>
      <c r="AL333" s="2805" t="str">
        <f t="shared" si="174"/>
        <v>N</v>
      </c>
      <c r="AM333" s="2805" t="str">
        <f t="shared" si="175"/>
        <v>N</v>
      </c>
      <c r="AN333" s="2805" t="str">
        <f t="shared" si="176"/>
        <v>N</v>
      </c>
      <c r="AO333" s="2805" t="str">
        <f t="shared" si="177"/>
        <v>N</v>
      </c>
      <c r="AP333" s="2805" t="str">
        <f t="shared" si="178"/>
        <v>N</v>
      </c>
      <c r="AQ333" s="3249"/>
      <c r="AR333" s="3094"/>
      <c r="AS333" s="32"/>
      <c r="AT333" s="34" t="s">
        <v>3929</v>
      </c>
      <c r="AU333" s="171"/>
      <c r="AV333" s="3161"/>
      <c r="AW333" s="220" t="str">
        <f t="shared" si="167"/>
        <v>Please complete all cells in row</v>
      </c>
      <c r="AX333" s="3161"/>
      <c r="AY333" s="3125"/>
      <c r="AZ333" s="3125"/>
      <c r="BA333" s="3125"/>
      <c r="BB333" s="3125"/>
      <c r="BC333" s="3125"/>
      <c r="BD333" s="3125"/>
      <c r="BE333" s="3125"/>
      <c r="BF333" s="221">
        <f t="shared" si="154"/>
        <v>0</v>
      </c>
      <c r="BG333" s="221">
        <f t="shared" si="155"/>
        <v>1</v>
      </c>
      <c r="BH333" s="221">
        <f t="shared" si="156"/>
        <v>1</v>
      </c>
      <c r="BI333" s="221">
        <f t="shared" si="157"/>
        <v>1</v>
      </c>
      <c r="BJ333" s="221">
        <f t="shared" si="158"/>
        <v>1</v>
      </c>
      <c r="BK333" s="221">
        <f t="shared" si="159"/>
        <v>1</v>
      </c>
      <c r="BL333" s="221">
        <f t="shared" si="160"/>
        <v>1</v>
      </c>
      <c r="BM333" s="207"/>
      <c r="BN333" s="207"/>
      <c r="BO333" s="207"/>
      <c r="BP333" s="207"/>
      <c r="BQ333" s="207"/>
      <c r="BR333" s="207"/>
      <c r="BS333" s="221">
        <f t="shared" si="161"/>
        <v>1</v>
      </c>
      <c r="BT333" s="207"/>
      <c r="BU333" s="207"/>
      <c r="BV333" s="221">
        <f t="shared" si="162"/>
        <v>1</v>
      </c>
      <c r="BW333" s="221">
        <f t="shared" si="163"/>
        <v>1</v>
      </c>
      <c r="BX333" s="221">
        <f t="shared" si="164"/>
        <v>1</v>
      </c>
      <c r="BY333" s="221">
        <f t="shared" si="165"/>
        <v>1</v>
      </c>
      <c r="BZ333" s="221">
        <f xml:space="preserve"> IF( ISNUMBER(#REF! ), 0, 1 )</f>
        <v>1</v>
      </c>
      <c r="CA333" s="221">
        <f t="shared" si="166"/>
        <v>1</v>
      </c>
      <c r="CB333" s="3161"/>
      <c r="CC333" s="3125"/>
      <c r="CD333" s="3125"/>
      <c r="CE333" s="3169"/>
      <c r="CF333" s="3169"/>
      <c r="CG333" s="3169"/>
    </row>
    <row r="334" spans="1:85" s="2268" customFormat="1" ht="15.75" customHeight="1">
      <c r="A334" s="3169"/>
      <c r="B334" s="2799"/>
      <c r="C334" s="2800"/>
      <c r="D334" s="2822" t="s">
        <v>3893</v>
      </c>
      <c r="E334" s="2823"/>
      <c r="F334" s="2800"/>
      <c r="G334" s="2800"/>
      <c r="H334" s="2823"/>
      <c r="I334" s="2823"/>
      <c r="J334" s="2823"/>
      <c r="K334" s="2800"/>
      <c r="L334" s="2800"/>
      <c r="M334" s="3243"/>
      <c r="N334" s="2801"/>
      <c r="O334" s="2802"/>
      <c r="P334" s="2801"/>
      <c r="Q334" s="2803"/>
      <c r="R334" s="2802"/>
      <c r="S334" s="2802"/>
      <c r="T334" s="2802"/>
      <c r="U334" s="3217">
        <f t="shared" si="168"/>
        <v>0</v>
      </c>
      <c r="V334" s="2824">
        <f t="shared" si="169"/>
        <v>0</v>
      </c>
      <c r="W334" s="2824">
        <f t="shared" si="170"/>
        <v>0</v>
      </c>
      <c r="X334" s="2816"/>
      <c r="Y334" s="3251"/>
      <c r="Z334" s="3251"/>
      <c r="AA334" s="2804"/>
      <c r="AB334" s="2825">
        <f t="shared" si="171"/>
        <v>0</v>
      </c>
      <c r="AC334" s="2825" t="str">
        <f t="shared" ref="AC334:AC397" si="180">IF(I334="","",IF(OR(I334="Fixed",I334="Floating"),AB334,IF(I334="RPI",T334*V334,IF(I334="CPI/CPIH",T334*W334,"Check Instrument Type"))))</f>
        <v/>
      </c>
      <c r="AD334" s="2804"/>
      <c r="AE334" s="2804"/>
      <c r="AF334" s="3093"/>
      <c r="AG334" s="3093"/>
      <c r="AH334" s="3093"/>
      <c r="AI334" s="2805" t="str">
        <f t="shared" si="179"/>
        <v>N</v>
      </c>
      <c r="AJ334" s="2805" t="str">
        <f t="shared" si="172"/>
        <v>N</v>
      </c>
      <c r="AK334" s="2805" t="str">
        <f t="shared" si="173"/>
        <v>N</v>
      </c>
      <c r="AL334" s="2805" t="str">
        <f t="shared" si="174"/>
        <v>N</v>
      </c>
      <c r="AM334" s="2805" t="str">
        <f t="shared" si="175"/>
        <v>N</v>
      </c>
      <c r="AN334" s="2805" t="str">
        <f t="shared" si="176"/>
        <v>N</v>
      </c>
      <c r="AO334" s="2805" t="str">
        <f t="shared" si="177"/>
        <v>N</v>
      </c>
      <c r="AP334" s="2805" t="str">
        <f t="shared" si="178"/>
        <v>N</v>
      </c>
      <c r="AQ334" s="3249"/>
      <c r="AR334" s="3094"/>
      <c r="AS334" s="32"/>
      <c r="AT334" s="34" t="s">
        <v>3930</v>
      </c>
      <c r="AU334" s="171"/>
      <c r="AV334" s="3161"/>
      <c r="AW334" s="220" t="str">
        <f t="shared" si="167"/>
        <v>Please complete all cells in row</v>
      </c>
      <c r="AX334" s="3161"/>
      <c r="AY334" s="3125"/>
      <c r="AZ334" s="3125"/>
      <c r="BA334" s="3125"/>
      <c r="BB334" s="3125"/>
      <c r="BC334" s="3125"/>
      <c r="BD334" s="3125"/>
      <c r="BE334" s="3125"/>
      <c r="BF334" s="221">
        <f t="shared" si="154"/>
        <v>0</v>
      </c>
      <c r="BG334" s="221">
        <f t="shared" si="155"/>
        <v>1</v>
      </c>
      <c r="BH334" s="221">
        <f t="shared" si="156"/>
        <v>1</v>
      </c>
      <c r="BI334" s="221">
        <f t="shared" si="157"/>
        <v>1</v>
      </c>
      <c r="BJ334" s="221">
        <f t="shared" si="158"/>
        <v>1</v>
      </c>
      <c r="BK334" s="221">
        <f t="shared" si="159"/>
        <v>1</v>
      </c>
      <c r="BL334" s="221">
        <f t="shared" si="160"/>
        <v>1</v>
      </c>
      <c r="BM334" s="207"/>
      <c r="BN334" s="207"/>
      <c r="BO334" s="207"/>
      <c r="BP334" s="207"/>
      <c r="BQ334" s="207"/>
      <c r="BR334" s="207"/>
      <c r="BS334" s="221">
        <f t="shared" si="161"/>
        <v>1</v>
      </c>
      <c r="BT334" s="207"/>
      <c r="BU334" s="207"/>
      <c r="BV334" s="221">
        <f t="shared" si="162"/>
        <v>1</v>
      </c>
      <c r="BW334" s="221">
        <f t="shared" si="163"/>
        <v>1</v>
      </c>
      <c r="BX334" s="221">
        <f t="shared" si="164"/>
        <v>1</v>
      </c>
      <c r="BY334" s="221">
        <f t="shared" si="165"/>
        <v>1</v>
      </c>
      <c r="BZ334" s="221">
        <f xml:space="preserve"> IF( ISNUMBER(#REF! ), 0, 1 )</f>
        <v>1</v>
      </c>
      <c r="CA334" s="221">
        <f t="shared" si="166"/>
        <v>1</v>
      </c>
      <c r="CB334" s="3161"/>
      <c r="CC334" s="3125"/>
      <c r="CD334" s="3125"/>
      <c r="CE334" s="3169"/>
      <c r="CF334" s="3169"/>
      <c r="CG334" s="3169"/>
    </row>
    <row r="335" spans="1:85" s="2268" customFormat="1" ht="15.75" customHeight="1">
      <c r="A335" s="3169"/>
      <c r="B335" s="2799"/>
      <c r="C335" s="2800"/>
      <c r="D335" s="2822" t="s">
        <v>3893</v>
      </c>
      <c r="E335" s="2823"/>
      <c r="F335" s="2800"/>
      <c r="G335" s="2800"/>
      <c r="H335" s="2823"/>
      <c r="I335" s="2823"/>
      <c r="J335" s="2823"/>
      <c r="K335" s="2800"/>
      <c r="L335" s="2800"/>
      <c r="M335" s="3243"/>
      <c r="N335" s="2801"/>
      <c r="O335" s="2802"/>
      <c r="P335" s="2801"/>
      <c r="Q335" s="2803"/>
      <c r="R335" s="2802"/>
      <c r="S335" s="2802"/>
      <c r="T335" s="2802"/>
      <c r="U335" s="3217">
        <f t="shared" si="168"/>
        <v>0</v>
      </c>
      <c r="V335" s="2824">
        <f t="shared" si="169"/>
        <v>0</v>
      </c>
      <c r="W335" s="2824">
        <f t="shared" si="170"/>
        <v>0</v>
      </c>
      <c r="X335" s="2816"/>
      <c r="Y335" s="3251"/>
      <c r="Z335" s="3251"/>
      <c r="AA335" s="2804"/>
      <c r="AB335" s="2825">
        <f t="shared" si="171"/>
        <v>0</v>
      </c>
      <c r="AC335" s="2825" t="str">
        <f t="shared" si="180"/>
        <v/>
      </c>
      <c r="AD335" s="2804"/>
      <c r="AE335" s="2804"/>
      <c r="AF335" s="3093"/>
      <c r="AG335" s="3093"/>
      <c r="AH335" s="3093"/>
      <c r="AI335" s="2805" t="str">
        <f t="shared" si="179"/>
        <v>N</v>
      </c>
      <c r="AJ335" s="2805" t="str">
        <f t="shared" si="172"/>
        <v>N</v>
      </c>
      <c r="AK335" s="2805" t="str">
        <f t="shared" si="173"/>
        <v>N</v>
      </c>
      <c r="AL335" s="2805" t="str">
        <f t="shared" si="174"/>
        <v>N</v>
      </c>
      <c r="AM335" s="2805" t="str">
        <f t="shared" si="175"/>
        <v>N</v>
      </c>
      <c r="AN335" s="2805" t="str">
        <f t="shared" si="176"/>
        <v>N</v>
      </c>
      <c r="AO335" s="2805" t="str">
        <f t="shared" si="177"/>
        <v>N</v>
      </c>
      <c r="AP335" s="2805" t="str">
        <f t="shared" si="178"/>
        <v>N</v>
      </c>
      <c r="AQ335" s="3249"/>
      <c r="AR335" s="3094"/>
      <c r="AS335" s="32"/>
      <c r="AT335" s="34" t="s">
        <v>3931</v>
      </c>
      <c r="AU335" s="171"/>
      <c r="AV335" s="3161"/>
      <c r="AW335" s="220" t="str">
        <f t="shared" si="167"/>
        <v>Please complete all cells in row</v>
      </c>
      <c r="AX335" s="3161"/>
      <c r="AY335" s="3125"/>
      <c r="AZ335" s="3125"/>
      <c r="BA335" s="3125"/>
      <c r="BB335" s="3125"/>
      <c r="BC335" s="3125"/>
      <c r="BD335" s="3125"/>
      <c r="BE335" s="3125"/>
      <c r="BF335" s="221">
        <f t="shared" si="154"/>
        <v>0</v>
      </c>
      <c r="BG335" s="221">
        <f t="shared" si="155"/>
        <v>1</v>
      </c>
      <c r="BH335" s="221">
        <f t="shared" si="156"/>
        <v>1</v>
      </c>
      <c r="BI335" s="221">
        <f t="shared" si="157"/>
        <v>1</v>
      </c>
      <c r="BJ335" s="221">
        <f t="shared" si="158"/>
        <v>1</v>
      </c>
      <c r="BK335" s="221">
        <f t="shared" si="159"/>
        <v>1</v>
      </c>
      <c r="BL335" s="221">
        <f t="shared" si="160"/>
        <v>1</v>
      </c>
      <c r="BM335" s="207"/>
      <c r="BN335" s="207"/>
      <c r="BO335" s="207"/>
      <c r="BP335" s="207"/>
      <c r="BQ335" s="207"/>
      <c r="BR335" s="207"/>
      <c r="BS335" s="221">
        <f t="shared" si="161"/>
        <v>1</v>
      </c>
      <c r="BT335" s="207"/>
      <c r="BU335" s="207"/>
      <c r="BV335" s="221">
        <f t="shared" si="162"/>
        <v>1</v>
      </c>
      <c r="BW335" s="221">
        <f t="shared" si="163"/>
        <v>1</v>
      </c>
      <c r="BX335" s="221">
        <f t="shared" si="164"/>
        <v>1</v>
      </c>
      <c r="BY335" s="221">
        <f t="shared" si="165"/>
        <v>1</v>
      </c>
      <c r="BZ335" s="221">
        <f xml:space="preserve"> IF( ISNUMBER(#REF! ), 0, 1 )</f>
        <v>1</v>
      </c>
      <c r="CA335" s="221">
        <f t="shared" si="166"/>
        <v>1</v>
      </c>
      <c r="CB335" s="3161"/>
      <c r="CC335" s="3125"/>
      <c r="CD335" s="3125"/>
      <c r="CE335" s="3169"/>
      <c r="CF335" s="3169"/>
      <c r="CG335" s="3169"/>
    </row>
    <row r="336" spans="1:85" s="2268" customFormat="1" ht="15.75" customHeight="1">
      <c r="A336" s="3169"/>
      <c r="B336" s="2799"/>
      <c r="C336" s="2800"/>
      <c r="D336" s="2822" t="s">
        <v>3893</v>
      </c>
      <c r="E336" s="2823"/>
      <c r="F336" s="2800"/>
      <c r="G336" s="2800"/>
      <c r="H336" s="2823"/>
      <c r="I336" s="2823"/>
      <c r="J336" s="2823"/>
      <c r="K336" s="2800"/>
      <c r="L336" s="2800"/>
      <c r="M336" s="3243"/>
      <c r="N336" s="2801"/>
      <c r="O336" s="2802"/>
      <c r="P336" s="2801"/>
      <c r="Q336" s="2803"/>
      <c r="R336" s="2802"/>
      <c r="S336" s="2802"/>
      <c r="T336" s="2802"/>
      <c r="U336" s="3217">
        <f t="shared" si="168"/>
        <v>0</v>
      </c>
      <c r="V336" s="2824">
        <f t="shared" si="169"/>
        <v>0</v>
      </c>
      <c r="W336" s="2824">
        <f t="shared" si="170"/>
        <v>0</v>
      </c>
      <c r="X336" s="2816"/>
      <c r="Y336" s="3251"/>
      <c r="Z336" s="3251"/>
      <c r="AA336" s="2804"/>
      <c r="AB336" s="2825">
        <f t="shared" si="171"/>
        <v>0</v>
      </c>
      <c r="AC336" s="2825" t="str">
        <f t="shared" si="180"/>
        <v/>
      </c>
      <c r="AD336" s="2804"/>
      <c r="AE336" s="2804"/>
      <c r="AF336" s="3093"/>
      <c r="AG336" s="3093"/>
      <c r="AH336" s="3093"/>
      <c r="AI336" s="2805" t="str">
        <f t="shared" si="179"/>
        <v>N</v>
      </c>
      <c r="AJ336" s="2805" t="str">
        <f t="shared" si="172"/>
        <v>N</v>
      </c>
      <c r="AK336" s="2805" t="str">
        <f t="shared" si="173"/>
        <v>N</v>
      </c>
      <c r="AL336" s="2805" t="str">
        <f t="shared" si="174"/>
        <v>N</v>
      </c>
      <c r="AM336" s="2805" t="str">
        <f t="shared" si="175"/>
        <v>N</v>
      </c>
      <c r="AN336" s="2805" t="str">
        <f t="shared" si="176"/>
        <v>N</v>
      </c>
      <c r="AO336" s="2805" t="str">
        <f t="shared" si="177"/>
        <v>N</v>
      </c>
      <c r="AP336" s="2805" t="str">
        <f t="shared" si="178"/>
        <v>N</v>
      </c>
      <c r="AQ336" s="3249"/>
      <c r="AR336" s="3094"/>
      <c r="AS336" s="32"/>
      <c r="AT336" s="34" t="s">
        <v>3932</v>
      </c>
      <c r="AU336" s="171"/>
      <c r="AV336" s="3161"/>
      <c r="AW336" s="220" t="str">
        <f t="shared" si="167"/>
        <v>Please complete all cells in row</v>
      </c>
      <c r="AX336" s="3161"/>
      <c r="AY336" s="3125"/>
      <c r="AZ336" s="3125"/>
      <c r="BA336" s="3125"/>
      <c r="BB336" s="3125"/>
      <c r="BC336" s="3125"/>
      <c r="BD336" s="3125"/>
      <c r="BE336" s="3125"/>
      <c r="BF336" s="221">
        <f t="shared" si="154"/>
        <v>0</v>
      </c>
      <c r="BG336" s="221">
        <f t="shared" si="155"/>
        <v>1</v>
      </c>
      <c r="BH336" s="221">
        <f t="shared" si="156"/>
        <v>1</v>
      </c>
      <c r="BI336" s="221">
        <f t="shared" si="157"/>
        <v>1</v>
      </c>
      <c r="BJ336" s="221">
        <f t="shared" si="158"/>
        <v>1</v>
      </c>
      <c r="BK336" s="221">
        <f t="shared" si="159"/>
        <v>1</v>
      </c>
      <c r="BL336" s="221">
        <f t="shared" si="160"/>
        <v>1</v>
      </c>
      <c r="BM336" s="207"/>
      <c r="BN336" s="207"/>
      <c r="BO336" s="207"/>
      <c r="BP336" s="207"/>
      <c r="BQ336" s="207"/>
      <c r="BR336" s="207"/>
      <c r="BS336" s="221">
        <f t="shared" si="161"/>
        <v>1</v>
      </c>
      <c r="BT336" s="207"/>
      <c r="BU336" s="207"/>
      <c r="BV336" s="221">
        <f t="shared" si="162"/>
        <v>1</v>
      </c>
      <c r="BW336" s="221">
        <f t="shared" si="163"/>
        <v>1</v>
      </c>
      <c r="BX336" s="221">
        <f t="shared" si="164"/>
        <v>1</v>
      </c>
      <c r="BY336" s="221">
        <f t="shared" si="165"/>
        <v>1</v>
      </c>
      <c r="BZ336" s="221">
        <f xml:space="preserve"> IF( ISNUMBER(#REF! ), 0, 1 )</f>
        <v>1</v>
      </c>
      <c r="CA336" s="221">
        <f t="shared" si="166"/>
        <v>1</v>
      </c>
      <c r="CB336" s="3161"/>
      <c r="CC336" s="3125"/>
      <c r="CD336" s="3125"/>
      <c r="CE336" s="3169"/>
      <c r="CF336" s="3169"/>
      <c r="CG336" s="3169"/>
    </row>
    <row r="337" spans="1:85" s="2268" customFormat="1" ht="15.75" customHeight="1">
      <c r="A337" s="3169"/>
      <c r="B337" s="2799"/>
      <c r="C337" s="2800"/>
      <c r="D337" s="2822" t="s">
        <v>3893</v>
      </c>
      <c r="E337" s="2823"/>
      <c r="F337" s="2800"/>
      <c r="G337" s="2800"/>
      <c r="H337" s="2823"/>
      <c r="I337" s="2823"/>
      <c r="J337" s="2823"/>
      <c r="K337" s="2800"/>
      <c r="L337" s="2800"/>
      <c r="M337" s="3243"/>
      <c r="N337" s="2801"/>
      <c r="O337" s="2802"/>
      <c r="P337" s="2801"/>
      <c r="Q337" s="2803"/>
      <c r="R337" s="2802"/>
      <c r="S337" s="2802"/>
      <c r="T337" s="2802"/>
      <c r="U337" s="3217">
        <f t="shared" si="168"/>
        <v>0</v>
      </c>
      <c r="V337" s="2824">
        <f t="shared" si="169"/>
        <v>0</v>
      </c>
      <c r="W337" s="2824">
        <f t="shared" si="170"/>
        <v>0</v>
      </c>
      <c r="X337" s="2816"/>
      <c r="Y337" s="3251"/>
      <c r="Z337" s="3251"/>
      <c r="AA337" s="2804"/>
      <c r="AB337" s="2825">
        <f t="shared" si="171"/>
        <v>0</v>
      </c>
      <c r="AC337" s="2825" t="str">
        <f t="shared" si="180"/>
        <v/>
      </c>
      <c r="AD337" s="2804"/>
      <c r="AE337" s="2804"/>
      <c r="AF337" s="3093"/>
      <c r="AG337" s="3093"/>
      <c r="AH337" s="3093"/>
      <c r="AI337" s="2805" t="str">
        <f t="shared" si="179"/>
        <v>N</v>
      </c>
      <c r="AJ337" s="2805" t="str">
        <f t="shared" si="172"/>
        <v>N</v>
      </c>
      <c r="AK337" s="2805" t="str">
        <f t="shared" si="173"/>
        <v>N</v>
      </c>
      <c r="AL337" s="2805" t="str">
        <f t="shared" si="174"/>
        <v>N</v>
      </c>
      <c r="AM337" s="2805" t="str">
        <f t="shared" si="175"/>
        <v>N</v>
      </c>
      <c r="AN337" s="2805" t="str">
        <f t="shared" si="176"/>
        <v>N</v>
      </c>
      <c r="AO337" s="2805" t="str">
        <f t="shared" si="177"/>
        <v>N</v>
      </c>
      <c r="AP337" s="2805" t="str">
        <f t="shared" si="178"/>
        <v>N</v>
      </c>
      <c r="AQ337" s="3249"/>
      <c r="AR337" s="3094"/>
      <c r="AS337" s="32"/>
      <c r="AT337" s="34" t="s">
        <v>3933</v>
      </c>
      <c r="AU337" s="171"/>
      <c r="AV337" s="3161"/>
      <c r="AW337" s="220" t="str">
        <f t="shared" si="167"/>
        <v>Please complete all cells in row</v>
      </c>
      <c r="AX337" s="3161"/>
      <c r="AY337" s="3125"/>
      <c r="AZ337" s="3125"/>
      <c r="BA337" s="3125"/>
      <c r="BB337" s="3125"/>
      <c r="BC337" s="3125"/>
      <c r="BD337" s="3125"/>
      <c r="BE337" s="3125"/>
      <c r="BF337" s="221">
        <f t="shared" si="154"/>
        <v>0</v>
      </c>
      <c r="BG337" s="221">
        <f t="shared" si="155"/>
        <v>1</v>
      </c>
      <c r="BH337" s="221">
        <f t="shared" si="156"/>
        <v>1</v>
      </c>
      <c r="BI337" s="221">
        <f t="shared" si="157"/>
        <v>1</v>
      </c>
      <c r="BJ337" s="221">
        <f t="shared" si="158"/>
        <v>1</v>
      </c>
      <c r="BK337" s="221">
        <f t="shared" si="159"/>
        <v>1</v>
      </c>
      <c r="BL337" s="221">
        <f t="shared" si="160"/>
        <v>1</v>
      </c>
      <c r="BM337" s="207"/>
      <c r="BN337" s="207"/>
      <c r="BO337" s="207"/>
      <c r="BP337" s="207"/>
      <c r="BQ337" s="207"/>
      <c r="BR337" s="207"/>
      <c r="BS337" s="221">
        <f t="shared" si="161"/>
        <v>1</v>
      </c>
      <c r="BT337" s="207"/>
      <c r="BU337" s="207"/>
      <c r="BV337" s="221">
        <f t="shared" si="162"/>
        <v>1</v>
      </c>
      <c r="BW337" s="221">
        <f t="shared" si="163"/>
        <v>1</v>
      </c>
      <c r="BX337" s="221">
        <f t="shared" si="164"/>
        <v>1</v>
      </c>
      <c r="BY337" s="221">
        <f t="shared" si="165"/>
        <v>1</v>
      </c>
      <c r="BZ337" s="221">
        <f xml:space="preserve"> IF( ISNUMBER(#REF! ), 0, 1 )</f>
        <v>1</v>
      </c>
      <c r="CA337" s="221">
        <f t="shared" si="166"/>
        <v>1</v>
      </c>
      <c r="CB337" s="3161"/>
      <c r="CC337" s="3125"/>
      <c r="CD337" s="3125"/>
      <c r="CE337" s="3169"/>
      <c r="CF337" s="3169"/>
      <c r="CG337" s="3169"/>
    </row>
    <row r="338" spans="1:85" s="2268" customFormat="1" ht="15.75" customHeight="1">
      <c r="A338" s="3169"/>
      <c r="B338" s="2799"/>
      <c r="C338" s="2800"/>
      <c r="D338" s="2822" t="s">
        <v>3893</v>
      </c>
      <c r="E338" s="2823"/>
      <c r="F338" s="2800"/>
      <c r="G338" s="2800"/>
      <c r="H338" s="2823"/>
      <c r="I338" s="2823"/>
      <c r="J338" s="2823"/>
      <c r="K338" s="2800"/>
      <c r="L338" s="2800"/>
      <c r="M338" s="3243"/>
      <c r="N338" s="2801"/>
      <c r="O338" s="2802"/>
      <c r="P338" s="2801"/>
      <c r="Q338" s="2803"/>
      <c r="R338" s="2802"/>
      <c r="S338" s="2802"/>
      <c r="T338" s="2802"/>
      <c r="U338" s="3217">
        <f t="shared" si="168"/>
        <v>0</v>
      </c>
      <c r="V338" s="2824">
        <f t="shared" si="169"/>
        <v>0</v>
      </c>
      <c r="W338" s="2824">
        <f t="shared" si="170"/>
        <v>0</v>
      </c>
      <c r="X338" s="2816"/>
      <c r="Y338" s="3251"/>
      <c r="Z338" s="3251"/>
      <c r="AA338" s="2804"/>
      <c r="AB338" s="2825">
        <f t="shared" si="171"/>
        <v>0</v>
      </c>
      <c r="AC338" s="2825" t="str">
        <f t="shared" si="180"/>
        <v/>
      </c>
      <c r="AD338" s="2804"/>
      <c r="AE338" s="2804"/>
      <c r="AF338" s="3093"/>
      <c r="AG338" s="3093"/>
      <c r="AH338" s="3093"/>
      <c r="AI338" s="2805" t="str">
        <f t="shared" si="179"/>
        <v>N</v>
      </c>
      <c r="AJ338" s="2805" t="str">
        <f t="shared" si="172"/>
        <v>N</v>
      </c>
      <c r="AK338" s="2805" t="str">
        <f t="shared" si="173"/>
        <v>N</v>
      </c>
      <c r="AL338" s="2805" t="str">
        <f t="shared" si="174"/>
        <v>N</v>
      </c>
      <c r="AM338" s="2805" t="str">
        <f t="shared" si="175"/>
        <v>N</v>
      </c>
      <c r="AN338" s="2805" t="str">
        <f t="shared" si="176"/>
        <v>N</v>
      </c>
      <c r="AO338" s="2805" t="str">
        <f t="shared" si="177"/>
        <v>N</v>
      </c>
      <c r="AP338" s="2805" t="str">
        <f t="shared" si="178"/>
        <v>N</v>
      </c>
      <c r="AQ338" s="3249"/>
      <c r="AR338" s="3094"/>
      <c r="AS338" s="32"/>
      <c r="AT338" s="34" t="s">
        <v>3934</v>
      </c>
      <c r="AU338" s="171"/>
      <c r="AV338" s="3161"/>
      <c r="AW338" s="220" t="str">
        <f t="shared" si="167"/>
        <v>Please complete all cells in row</v>
      </c>
      <c r="AX338" s="3161"/>
      <c r="AY338" s="3125"/>
      <c r="AZ338" s="3125"/>
      <c r="BA338" s="3125"/>
      <c r="BB338" s="3125"/>
      <c r="BC338" s="3125"/>
      <c r="BD338" s="3125"/>
      <c r="BE338" s="3125"/>
      <c r="BF338" s="221">
        <f t="shared" si="154"/>
        <v>0</v>
      </c>
      <c r="BG338" s="221">
        <f t="shared" si="155"/>
        <v>1</v>
      </c>
      <c r="BH338" s="221">
        <f t="shared" si="156"/>
        <v>1</v>
      </c>
      <c r="BI338" s="221">
        <f t="shared" si="157"/>
        <v>1</v>
      </c>
      <c r="BJ338" s="221">
        <f t="shared" si="158"/>
        <v>1</v>
      </c>
      <c r="BK338" s="221">
        <f t="shared" si="159"/>
        <v>1</v>
      </c>
      <c r="BL338" s="221">
        <f t="shared" si="160"/>
        <v>1</v>
      </c>
      <c r="BM338" s="207"/>
      <c r="BN338" s="207"/>
      <c r="BO338" s="207"/>
      <c r="BP338" s="207"/>
      <c r="BQ338" s="207"/>
      <c r="BR338" s="207"/>
      <c r="BS338" s="221">
        <f t="shared" si="161"/>
        <v>1</v>
      </c>
      <c r="BT338" s="207"/>
      <c r="BU338" s="207"/>
      <c r="BV338" s="221">
        <f t="shared" si="162"/>
        <v>1</v>
      </c>
      <c r="BW338" s="221">
        <f t="shared" si="163"/>
        <v>1</v>
      </c>
      <c r="BX338" s="221">
        <f t="shared" si="164"/>
        <v>1</v>
      </c>
      <c r="BY338" s="221">
        <f t="shared" si="165"/>
        <v>1</v>
      </c>
      <c r="BZ338" s="221">
        <f xml:space="preserve"> IF( ISNUMBER(#REF! ), 0, 1 )</f>
        <v>1</v>
      </c>
      <c r="CA338" s="221">
        <f t="shared" si="166"/>
        <v>1</v>
      </c>
      <c r="CB338" s="3161"/>
      <c r="CC338" s="3125"/>
      <c r="CD338" s="3125"/>
      <c r="CE338" s="3169"/>
      <c r="CF338" s="3169"/>
      <c r="CG338" s="3169"/>
    </row>
    <row r="339" spans="1:85" s="2268" customFormat="1" ht="15.75" customHeight="1">
      <c r="A339" s="3169"/>
      <c r="B339" s="2799"/>
      <c r="C339" s="2800"/>
      <c r="D339" s="2822" t="s">
        <v>3893</v>
      </c>
      <c r="E339" s="2823"/>
      <c r="F339" s="2800"/>
      <c r="G339" s="2800"/>
      <c r="H339" s="2823"/>
      <c r="I339" s="2823"/>
      <c r="J339" s="2823"/>
      <c r="K339" s="2800"/>
      <c r="L339" s="2800"/>
      <c r="M339" s="3243"/>
      <c r="N339" s="2801"/>
      <c r="O339" s="2802"/>
      <c r="P339" s="2801"/>
      <c r="Q339" s="2803"/>
      <c r="R339" s="2802"/>
      <c r="S339" s="2802"/>
      <c r="T339" s="2802"/>
      <c r="U339" s="3217">
        <f t="shared" si="168"/>
        <v>0</v>
      </c>
      <c r="V339" s="2824">
        <f t="shared" si="169"/>
        <v>0</v>
      </c>
      <c r="W339" s="2824">
        <f t="shared" si="170"/>
        <v>0</v>
      </c>
      <c r="X339" s="2816"/>
      <c r="Y339" s="3251"/>
      <c r="Z339" s="3251"/>
      <c r="AA339" s="2804"/>
      <c r="AB339" s="2825">
        <f t="shared" si="171"/>
        <v>0</v>
      </c>
      <c r="AC339" s="2825" t="str">
        <f t="shared" si="180"/>
        <v/>
      </c>
      <c r="AD339" s="2804"/>
      <c r="AE339" s="2804"/>
      <c r="AF339" s="3093"/>
      <c r="AG339" s="3093"/>
      <c r="AH339" s="3093"/>
      <c r="AI339" s="2805" t="str">
        <f t="shared" si="179"/>
        <v>N</v>
      </c>
      <c r="AJ339" s="2805" t="str">
        <f t="shared" si="172"/>
        <v>N</v>
      </c>
      <c r="AK339" s="2805" t="str">
        <f t="shared" si="173"/>
        <v>N</v>
      </c>
      <c r="AL339" s="2805" t="str">
        <f t="shared" si="174"/>
        <v>N</v>
      </c>
      <c r="AM339" s="2805" t="str">
        <f t="shared" si="175"/>
        <v>N</v>
      </c>
      <c r="AN339" s="2805" t="str">
        <f t="shared" si="176"/>
        <v>N</v>
      </c>
      <c r="AO339" s="2805" t="str">
        <f t="shared" si="177"/>
        <v>N</v>
      </c>
      <c r="AP339" s="2805" t="str">
        <f t="shared" si="178"/>
        <v>N</v>
      </c>
      <c r="AQ339" s="3249"/>
      <c r="AR339" s="3094"/>
      <c r="AS339" s="32"/>
      <c r="AT339" s="34" t="s">
        <v>3935</v>
      </c>
      <c r="AU339" s="171"/>
      <c r="AV339" s="3161"/>
      <c r="AW339" s="220" t="str">
        <f t="shared" si="167"/>
        <v>Please complete all cells in row</v>
      </c>
      <c r="AX339" s="3161"/>
      <c r="AY339" s="3125"/>
      <c r="AZ339" s="3125"/>
      <c r="BA339" s="3125"/>
      <c r="BB339" s="3125"/>
      <c r="BC339" s="3125"/>
      <c r="BD339" s="3125"/>
      <c r="BE339" s="3125"/>
      <c r="BF339" s="221">
        <f t="shared" si="154"/>
        <v>0</v>
      </c>
      <c r="BG339" s="221">
        <f t="shared" si="155"/>
        <v>1</v>
      </c>
      <c r="BH339" s="221">
        <f t="shared" si="156"/>
        <v>1</v>
      </c>
      <c r="BI339" s="221">
        <f t="shared" si="157"/>
        <v>1</v>
      </c>
      <c r="BJ339" s="221">
        <f t="shared" si="158"/>
        <v>1</v>
      </c>
      <c r="BK339" s="221">
        <f t="shared" si="159"/>
        <v>1</v>
      </c>
      <c r="BL339" s="221">
        <f t="shared" si="160"/>
        <v>1</v>
      </c>
      <c r="BM339" s="207"/>
      <c r="BN339" s="207"/>
      <c r="BO339" s="207"/>
      <c r="BP339" s="207"/>
      <c r="BQ339" s="207"/>
      <c r="BR339" s="207"/>
      <c r="BS339" s="221">
        <f t="shared" si="161"/>
        <v>1</v>
      </c>
      <c r="BT339" s="207"/>
      <c r="BU339" s="207"/>
      <c r="BV339" s="221">
        <f t="shared" si="162"/>
        <v>1</v>
      </c>
      <c r="BW339" s="221">
        <f t="shared" si="163"/>
        <v>1</v>
      </c>
      <c r="BX339" s="221">
        <f t="shared" si="164"/>
        <v>1</v>
      </c>
      <c r="BY339" s="221">
        <f t="shared" si="165"/>
        <v>1</v>
      </c>
      <c r="BZ339" s="221">
        <f xml:space="preserve"> IF( ISNUMBER(#REF! ), 0, 1 )</f>
        <v>1</v>
      </c>
      <c r="CA339" s="221">
        <f t="shared" si="166"/>
        <v>1</v>
      </c>
      <c r="CB339" s="3161"/>
      <c r="CC339" s="3125"/>
      <c r="CD339" s="3125"/>
      <c r="CE339" s="3169"/>
      <c r="CF339" s="3169"/>
      <c r="CG339" s="3169"/>
    </row>
    <row r="340" spans="1:85" s="2268" customFormat="1" ht="15.75" customHeight="1">
      <c r="A340" s="3169"/>
      <c r="B340" s="2799"/>
      <c r="C340" s="2800"/>
      <c r="D340" s="2822" t="s">
        <v>3893</v>
      </c>
      <c r="E340" s="2823"/>
      <c r="F340" s="2800"/>
      <c r="G340" s="2800"/>
      <c r="H340" s="2823"/>
      <c r="I340" s="2823"/>
      <c r="J340" s="2823"/>
      <c r="K340" s="2800"/>
      <c r="L340" s="2800"/>
      <c r="M340" s="3243"/>
      <c r="N340" s="2801"/>
      <c r="O340" s="2802"/>
      <c r="P340" s="2801"/>
      <c r="Q340" s="2803"/>
      <c r="R340" s="2802"/>
      <c r="S340" s="2802"/>
      <c r="T340" s="2802"/>
      <c r="U340" s="3217">
        <f t="shared" si="168"/>
        <v>0</v>
      </c>
      <c r="V340" s="2824">
        <f t="shared" si="169"/>
        <v>0</v>
      </c>
      <c r="W340" s="2824">
        <f t="shared" si="170"/>
        <v>0</v>
      </c>
      <c r="X340" s="2816"/>
      <c r="Y340" s="3251"/>
      <c r="Z340" s="3251"/>
      <c r="AA340" s="2804"/>
      <c r="AB340" s="2825">
        <f t="shared" si="171"/>
        <v>0</v>
      </c>
      <c r="AC340" s="2825" t="str">
        <f t="shared" si="180"/>
        <v/>
      </c>
      <c r="AD340" s="2804"/>
      <c r="AE340" s="2804"/>
      <c r="AF340" s="3093"/>
      <c r="AG340" s="3093"/>
      <c r="AH340" s="3093"/>
      <c r="AI340" s="2805" t="str">
        <f t="shared" si="179"/>
        <v>N</v>
      </c>
      <c r="AJ340" s="2805" t="str">
        <f t="shared" si="172"/>
        <v>N</v>
      </c>
      <c r="AK340" s="2805" t="str">
        <f t="shared" si="173"/>
        <v>N</v>
      </c>
      <c r="AL340" s="2805" t="str">
        <f t="shared" si="174"/>
        <v>N</v>
      </c>
      <c r="AM340" s="2805" t="str">
        <f t="shared" si="175"/>
        <v>N</v>
      </c>
      <c r="AN340" s="2805" t="str">
        <f t="shared" si="176"/>
        <v>N</v>
      </c>
      <c r="AO340" s="2805" t="str">
        <f t="shared" si="177"/>
        <v>N</v>
      </c>
      <c r="AP340" s="2805" t="str">
        <f t="shared" si="178"/>
        <v>N</v>
      </c>
      <c r="AQ340" s="3249"/>
      <c r="AR340" s="3094"/>
      <c r="AS340" s="32"/>
      <c r="AT340" s="34" t="s">
        <v>3936</v>
      </c>
      <c r="AU340" s="171"/>
      <c r="AV340" s="3161"/>
      <c r="AW340" s="220" t="str">
        <f t="shared" si="167"/>
        <v>Please complete all cells in row</v>
      </c>
      <c r="AX340" s="3161"/>
      <c r="AY340" s="3125"/>
      <c r="AZ340" s="3125"/>
      <c r="BA340" s="3125"/>
      <c r="BB340" s="3125"/>
      <c r="BC340" s="3125"/>
      <c r="BD340" s="3125"/>
      <c r="BE340" s="3125"/>
      <c r="BF340" s="221">
        <f t="shared" si="154"/>
        <v>0</v>
      </c>
      <c r="BG340" s="221">
        <f t="shared" si="155"/>
        <v>1</v>
      </c>
      <c r="BH340" s="221">
        <f t="shared" si="156"/>
        <v>1</v>
      </c>
      <c r="BI340" s="221">
        <f t="shared" si="157"/>
        <v>1</v>
      </c>
      <c r="BJ340" s="221">
        <f t="shared" si="158"/>
        <v>1</v>
      </c>
      <c r="BK340" s="221">
        <f t="shared" si="159"/>
        <v>1</v>
      </c>
      <c r="BL340" s="221">
        <f t="shared" si="160"/>
        <v>1</v>
      </c>
      <c r="BM340" s="207"/>
      <c r="BN340" s="207"/>
      <c r="BO340" s="207"/>
      <c r="BP340" s="207"/>
      <c r="BQ340" s="207"/>
      <c r="BR340" s="207"/>
      <c r="BS340" s="221">
        <f t="shared" si="161"/>
        <v>1</v>
      </c>
      <c r="BT340" s="207"/>
      <c r="BU340" s="207"/>
      <c r="BV340" s="221">
        <f t="shared" si="162"/>
        <v>1</v>
      </c>
      <c r="BW340" s="221">
        <f t="shared" si="163"/>
        <v>1</v>
      </c>
      <c r="BX340" s="221">
        <f t="shared" si="164"/>
        <v>1</v>
      </c>
      <c r="BY340" s="221">
        <f t="shared" si="165"/>
        <v>1</v>
      </c>
      <c r="BZ340" s="221">
        <f xml:space="preserve"> IF( ISNUMBER(#REF! ), 0, 1 )</f>
        <v>1</v>
      </c>
      <c r="CA340" s="221">
        <f t="shared" si="166"/>
        <v>1</v>
      </c>
      <c r="CB340" s="3161"/>
      <c r="CC340" s="3125"/>
      <c r="CD340" s="3125"/>
      <c r="CE340" s="3169"/>
      <c r="CF340" s="3169"/>
      <c r="CG340" s="3169"/>
    </row>
    <row r="341" spans="1:85" s="2268" customFormat="1" ht="15.75" customHeight="1">
      <c r="A341" s="3169"/>
      <c r="B341" s="2799"/>
      <c r="C341" s="2800"/>
      <c r="D341" s="2822" t="s">
        <v>3893</v>
      </c>
      <c r="E341" s="2823"/>
      <c r="F341" s="2800"/>
      <c r="G341" s="2800"/>
      <c r="H341" s="2823"/>
      <c r="I341" s="2823"/>
      <c r="J341" s="2823"/>
      <c r="K341" s="2800"/>
      <c r="L341" s="2800"/>
      <c r="M341" s="3243"/>
      <c r="N341" s="2801"/>
      <c r="O341" s="2802"/>
      <c r="P341" s="2801"/>
      <c r="Q341" s="2803"/>
      <c r="R341" s="2802"/>
      <c r="S341" s="2802"/>
      <c r="T341" s="2802"/>
      <c r="U341" s="3217">
        <f t="shared" si="168"/>
        <v>0</v>
      </c>
      <c r="V341" s="2824">
        <f t="shared" si="169"/>
        <v>0</v>
      </c>
      <c r="W341" s="2824">
        <f t="shared" si="170"/>
        <v>0</v>
      </c>
      <c r="X341" s="2816"/>
      <c r="Y341" s="3251"/>
      <c r="Z341" s="3251"/>
      <c r="AA341" s="2804"/>
      <c r="AB341" s="2825">
        <f t="shared" si="171"/>
        <v>0</v>
      </c>
      <c r="AC341" s="2825" t="str">
        <f t="shared" si="180"/>
        <v/>
      </c>
      <c r="AD341" s="2804"/>
      <c r="AE341" s="2804"/>
      <c r="AF341" s="3093"/>
      <c r="AG341" s="3093"/>
      <c r="AH341" s="3093"/>
      <c r="AI341" s="2805" t="str">
        <f t="shared" si="179"/>
        <v>N</v>
      </c>
      <c r="AJ341" s="2805" t="str">
        <f t="shared" si="172"/>
        <v>N</v>
      </c>
      <c r="AK341" s="2805" t="str">
        <f t="shared" si="173"/>
        <v>N</v>
      </c>
      <c r="AL341" s="2805" t="str">
        <f t="shared" si="174"/>
        <v>N</v>
      </c>
      <c r="AM341" s="2805" t="str">
        <f t="shared" si="175"/>
        <v>N</v>
      </c>
      <c r="AN341" s="2805" t="str">
        <f t="shared" si="176"/>
        <v>N</v>
      </c>
      <c r="AO341" s="2805" t="str">
        <f t="shared" si="177"/>
        <v>N</v>
      </c>
      <c r="AP341" s="2805" t="str">
        <f t="shared" si="178"/>
        <v>N</v>
      </c>
      <c r="AQ341" s="3249"/>
      <c r="AR341" s="3094"/>
      <c r="AS341" s="32"/>
      <c r="AT341" s="34" t="s">
        <v>3937</v>
      </c>
      <c r="AU341" s="171"/>
      <c r="AV341" s="3161"/>
      <c r="AW341" s="220" t="str">
        <f t="shared" si="167"/>
        <v>Please complete all cells in row</v>
      </c>
      <c r="AX341" s="3161"/>
      <c r="AY341" s="3125"/>
      <c r="AZ341" s="3125"/>
      <c r="BA341" s="3125"/>
      <c r="BB341" s="3125"/>
      <c r="BC341" s="3125"/>
      <c r="BD341" s="3125"/>
      <c r="BE341" s="3125"/>
      <c r="BF341" s="221">
        <f t="shared" si="154"/>
        <v>0</v>
      </c>
      <c r="BG341" s="221">
        <f t="shared" si="155"/>
        <v>1</v>
      </c>
      <c r="BH341" s="221">
        <f t="shared" si="156"/>
        <v>1</v>
      </c>
      <c r="BI341" s="221">
        <f t="shared" si="157"/>
        <v>1</v>
      </c>
      <c r="BJ341" s="221">
        <f t="shared" si="158"/>
        <v>1</v>
      </c>
      <c r="BK341" s="221">
        <f t="shared" si="159"/>
        <v>1</v>
      </c>
      <c r="BL341" s="221">
        <f t="shared" si="160"/>
        <v>1</v>
      </c>
      <c r="BM341" s="207"/>
      <c r="BN341" s="207"/>
      <c r="BO341" s="207"/>
      <c r="BP341" s="207"/>
      <c r="BQ341" s="207"/>
      <c r="BR341" s="207"/>
      <c r="BS341" s="221">
        <f t="shared" si="161"/>
        <v>1</v>
      </c>
      <c r="BT341" s="207"/>
      <c r="BU341" s="207"/>
      <c r="BV341" s="221">
        <f t="shared" si="162"/>
        <v>1</v>
      </c>
      <c r="BW341" s="221">
        <f t="shared" si="163"/>
        <v>1</v>
      </c>
      <c r="BX341" s="221">
        <f t="shared" si="164"/>
        <v>1</v>
      </c>
      <c r="BY341" s="221">
        <f t="shared" si="165"/>
        <v>1</v>
      </c>
      <c r="BZ341" s="221">
        <f xml:space="preserve"> IF( ISNUMBER(#REF! ), 0, 1 )</f>
        <v>1</v>
      </c>
      <c r="CA341" s="221">
        <f t="shared" si="166"/>
        <v>1</v>
      </c>
      <c r="CB341" s="3161"/>
      <c r="CC341" s="3125"/>
      <c r="CD341" s="3125"/>
      <c r="CE341" s="3169"/>
      <c r="CF341" s="3169"/>
      <c r="CG341" s="3169"/>
    </row>
    <row r="342" spans="1:85" s="2268" customFormat="1" ht="15.75" customHeight="1">
      <c r="A342" s="3169"/>
      <c r="B342" s="2799"/>
      <c r="C342" s="2800"/>
      <c r="D342" s="2822" t="s">
        <v>3893</v>
      </c>
      <c r="E342" s="2823"/>
      <c r="F342" s="2800"/>
      <c r="G342" s="2800"/>
      <c r="H342" s="2823"/>
      <c r="I342" s="2823"/>
      <c r="J342" s="2823"/>
      <c r="K342" s="2800"/>
      <c r="L342" s="2800"/>
      <c r="M342" s="3243"/>
      <c r="N342" s="2801"/>
      <c r="O342" s="2802"/>
      <c r="P342" s="2801"/>
      <c r="Q342" s="2803"/>
      <c r="R342" s="2802"/>
      <c r="S342" s="2802"/>
      <c r="T342" s="2802"/>
      <c r="U342" s="3217">
        <f t="shared" si="168"/>
        <v>0</v>
      </c>
      <c r="V342" s="2824">
        <f t="shared" si="169"/>
        <v>0</v>
      </c>
      <c r="W342" s="2824">
        <f t="shared" si="170"/>
        <v>0</v>
      </c>
      <c r="X342" s="2816"/>
      <c r="Y342" s="3251"/>
      <c r="Z342" s="3251"/>
      <c r="AA342" s="2804"/>
      <c r="AB342" s="2825">
        <f t="shared" si="171"/>
        <v>0</v>
      </c>
      <c r="AC342" s="2825" t="str">
        <f t="shared" si="180"/>
        <v/>
      </c>
      <c r="AD342" s="2804"/>
      <c r="AE342" s="2804"/>
      <c r="AF342" s="3093"/>
      <c r="AG342" s="3093"/>
      <c r="AH342" s="3093"/>
      <c r="AI342" s="2805" t="str">
        <f t="shared" si="179"/>
        <v>N</v>
      </c>
      <c r="AJ342" s="2805" t="str">
        <f t="shared" si="172"/>
        <v>N</v>
      </c>
      <c r="AK342" s="2805" t="str">
        <f t="shared" si="173"/>
        <v>N</v>
      </c>
      <c r="AL342" s="2805" t="str">
        <f t="shared" si="174"/>
        <v>N</v>
      </c>
      <c r="AM342" s="2805" t="str">
        <f t="shared" si="175"/>
        <v>N</v>
      </c>
      <c r="AN342" s="2805" t="str">
        <f t="shared" si="176"/>
        <v>N</v>
      </c>
      <c r="AO342" s="2805" t="str">
        <f t="shared" si="177"/>
        <v>N</v>
      </c>
      <c r="AP342" s="2805" t="str">
        <f t="shared" si="178"/>
        <v>N</v>
      </c>
      <c r="AQ342" s="3249"/>
      <c r="AR342" s="3094"/>
      <c r="AS342" s="32"/>
      <c r="AT342" s="34" t="s">
        <v>3938</v>
      </c>
      <c r="AU342" s="171"/>
      <c r="AV342" s="3161"/>
      <c r="AW342" s="220" t="str">
        <f t="shared" si="167"/>
        <v>Please complete all cells in row</v>
      </c>
      <c r="AX342" s="3161"/>
      <c r="AY342" s="3125"/>
      <c r="AZ342" s="3125"/>
      <c r="BA342" s="3125"/>
      <c r="BB342" s="3125"/>
      <c r="BC342" s="3125"/>
      <c r="BD342" s="3125"/>
      <c r="BE342" s="3125"/>
      <c r="BF342" s="221">
        <f t="shared" si="154"/>
        <v>0</v>
      </c>
      <c r="BG342" s="221">
        <f t="shared" si="155"/>
        <v>1</v>
      </c>
      <c r="BH342" s="221">
        <f t="shared" si="156"/>
        <v>1</v>
      </c>
      <c r="BI342" s="221">
        <f t="shared" si="157"/>
        <v>1</v>
      </c>
      <c r="BJ342" s="221">
        <f t="shared" si="158"/>
        <v>1</v>
      </c>
      <c r="BK342" s="221">
        <f t="shared" si="159"/>
        <v>1</v>
      </c>
      <c r="BL342" s="221">
        <f t="shared" si="160"/>
        <v>1</v>
      </c>
      <c r="BM342" s="207"/>
      <c r="BN342" s="207"/>
      <c r="BO342" s="207"/>
      <c r="BP342" s="207"/>
      <c r="BQ342" s="207"/>
      <c r="BR342" s="207"/>
      <c r="BS342" s="221">
        <f t="shared" si="161"/>
        <v>1</v>
      </c>
      <c r="BT342" s="207"/>
      <c r="BU342" s="207"/>
      <c r="BV342" s="221">
        <f t="shared" si="162"/>
        <v>1</v>
      </c>
      <c r="BW342" s="221">
        <f t="shared" si="163"/>
        <v>1</v>
      </c>
      <c r="BX342" s="221">
        <f t="shared" si="164"/>
        <v>1</v>
      </c>
      <c r="BY342" s="221">
        <f t="shared" si="165"/>
        <v>1</v>
      </c>
      <c r="BZ342" s="221">
        <f xml:space="preserve"> IF( ISNUMBER(#REF! ), 0, 1 )</f>
        <v>1</v>
      </c>
      <c r="CA342" s="221">
        <f t="shared" si="166"/>
        <v>1</v>
      </c>
      <c r="CB342" s="3161"/>
      <c r="CC342" s="3125"/>
      <c r="CD342" s="3125"/>
      <c r="CE342" s="3169"/>
      <c r="CF342" s="3169"/>
      <c r="CG342" s="3169"/>
    </row>
    <row r="343" spans="1:85" s="2268" customFormat="1" ht="15.75" customHeight="1">
      <c r="A343" s="3169"/>
      <c r="B343" s="2799"/>
      <c r="C343" s="2800"/>
      <c r="D343" s="2822" t="s">
        <v>3893</v>
      </c>
      <c r="E343" s="2823"/>
      <c r="F343" s="2800"/>
      <c r="G343" s="2800"/>
      <c r="H343" s="2823"/>
      <c r="I343" s="2823"/>
      <c r="J343" s="2823"/>
      <c r="K343" s="2800"/>
      <c r="L343" s="2800"/>
      <c r="M343" s="3243"/>
      <c r="N343" s="2801"/>
      <c r="O343" s="2802"/>
      <c r="P343" s="2801"/>
      <c r="Q343" s="2803"/>
      <c r="R343" s="2802"/>
      <c r="S343" s="2802"/>
      <c r="T343" s="2802"/>
      <c r="U343" s="3217">
        <f t="shared" si="168"/>
        <v>0</v>
      </c>
      <c r="V343" s="2824">
        <f t="shared" si="169"/>
        <v>0</v>
      </c>
      <c r="W343" s="2824">
        <f t="shared" si="170"/>
        <v>0</v>
      </c>
      <c r="X343" s="2816"/>
      <c r="Y343" s="3251"/>
      <c r="Z343" s="3251"/>
      <c r="AA343" s="2804"/>
      <c r="AB343" s="2825">
        <f t="shared" si="171"/>
        <v>0</v>
      </c>
      <c r="AC343" s="2825" t="str">
        <f t="shared" si="180"/>
        <v/>
      </c>
      <c r="AD343" s="2804"/>
      <c r="AE343" s="2804"/>
      <c r="AF343" s="3093"/>
      <c r="AG343" s="3093"/>
      <c r="AH343" s="3093"/>
      <c r="AI343" s="2805" t="str">
        <f t="shared" si="179"/>
        <v>N</v>
      </c>
      <c r="AJ343" s="2805" t="str">
        <f t="shared" si="172"/>
        <v>N</v>
      </c>
      <c r="AK343" s="2805" t="str">
        <f t="shared" si="173"/>
        <v>N</v>
      </c>
      <c r="AL343" s="2805" t="str">
        <f t="shared" si="174"/>
        <v>N</v>
      </c>
      <c r="AM343" s="2805" t="str">
        <f t="shared" si="175"/>
        <v>N</v>
      </c>
      <c r="AN343" s="2805" t="str">
        <f t="shared" si="176"/>
        <v>N</v>
      </c>
      <c r="AO343" s="2805" t="str">
        <f t="shared" si="177"/>
        <v>N</v>
      </c>
      <c r="AP343" s="2805" t="str">
        <f t="shared" si="178"/>
        <v>N</v>
      </c>
      <c r="AQ343" s="3249"/>
      <c r="AR343" s="3094"/>
      <c r="AS343" s="32"/>
      <c r="AT343" s="34" t="s">
        <v>3939</v>
      </c>
      <c r="AU343" s="171"/>
      <c r="AV343" s="3161"/>
      <c r="AW343" s="220" t="str">
        <f t="shared" si="167"/>
        <v>Please complete all cells in row</v>
      </c>
      <c r="AX343" s="3161"/>
      <c r="AY343" s="3125"/>
      <c r="AZ343" s="3125"/>
      <c r="BA343" s="3125"/>
      <c r="BB343" s="3125"/>
      <c r="BC343" s="3125"/>
      <c r="BD343" s="3125"/>
      <c r="BE343" s="3125"/>
      <c r="BF343" s="221">
        <f t="shared" si="154"/>
        <v>0</v>
      </c>
      <c r="BG343" s="221">
        <f t="shared" si="155"/>
        <v>1</v>
      </c>
      <c r="BH343" s="221">
        <f t="shared" si="156"/>
        <v>1</v>
      </c>
      <c r="BI343" s="221">
        <f t="shared" si="157"/>
        <v>1</v>
      </c>
      <c r="BJ343" s="221">
        <f t="shared" si="158"/>
        <v>1</v>
      </c>
      <c r="BK343" s="221">
        <f t="shared" si="159"/>
        <v>1</v>
      </c>
      <c r="BL343" s="221">
        <f t="shared" si="160"/>
        <v>1</v>
      </c>
      <c r="BM343" s="207"/>
      <c r="BN343" s="207"/>
      <c r="BO343" s="207"/>
      <c r="BP343" s="207"/>
      <c r="BQ343" s="207"/>
      <c r="BR343" s="207"/>
      <c r="BS343" s="221">
        <f t="shared" si="161"/>
        <v>1</v>
      </c>
      <c r="BT343" s="207"/>
      <c r="BU343" s="207"/>
      <c r="BV343" s="221">
        <f t="shared" si="162"/>
        <v>1</v>
      </c>
      <c r="BW343" s="221">
        <f t="shared" si="163"/>
        <v>1</v>
      </c>
      <c r="BX343" s="221">
        <f t="shared" si="164"/>
        <v>1</v>
      </c>
      <c r="BY343" s="221">
        <f t="shared" si="165"/>
        <v>1</v>
      </c>
      <c r="BZ343" s="221">
        <f xml:space="preserve"> IF( ISNUMBER(#REF! ), 0, 1 )</f>
        <v>1</v>
      </c>
      <c r="CA343" s="221">
        <f t="shared" si="166"/>
        <v>1</v>
      </c>
      <c r="CB343" s="3161"/>
      <c r="CC343" s="3125"/>
      <c r="CD343" s="3125"/>
      <c r="CE343" s="3169"/>
      <c r="CF343" s="3169"/>
      <c r="CG343" s="3169"/>
    </row>
    <row r="344" spans="1:85" s="2268" customFormat="1" ht="15.75" customHeight="1">
      <c r="A344" s="3169"/>
      <c r="B344" s="2799"/>
      <c r="C344" s="2800"/>
      <c r="D344" s="2822" t="s">
        <v>3893</v>
      </c>
      <c r="E344" s="2823"/>
      <c r="F344" s="2800"/>
      <c r="G344" s="2800"/>
      <c r="H344" s="2823"/>
      <c r="I344" s="2823"/>
      <c r="J344" s="2823"/>
      <c r="K344" s="2800"/>
      <c r="L344" s="2800"/>
      <c r="M344" s="3243"/>
      <c r="N344" s="2801"/>
      <c r="O344" s="2802"/>
      <c r="P344" s="2801"/>
      <c r="Q344" s="2803"/>
      <c r="R344" s="2802"/>
      <c r="S344" s="2802"/>
      <c r="T344" s="2802"/>
      <c r="U344" s="3217">
        <f t="shared" si="168"/>
        <v>0</v>
      </c>
      <c r="V344" s="2824">
        <f t="shared" si="169"/>
        <v>0</v>
      </c>
      <c r="W344" s="2824">
        <f t="shared" si="170"/>
        <v>0</v>
      </c>
      <c r="X344" s="2816"/>
      <c r="Y344" s="3251"/>
      <c r="Z344" s="3251"/>
      <c r="AA344" s="2804"/>
      <c r="AB344" s="2825">
        <f t="shared" si="171"/>
        <v>0</v>
      </c>
      <c r="AC344" s="2825" t="str">
        <f t="shared" si="180"/>
        <v/>
      </c>
      <c r="AD344" s="2804"/>
      <c r="AE344" s="2804"/>
      <c r="AF344" s="3093"/>
      <c r="AG344" s="3093"/>
      <c r="AH344" s="3093"/>
      <c r="AI344" s="2805" t="str">
        <f t="shared" si="179"/>
        <v>N</v>
      </c>
      <c r="AJ344" s="2805" t="str">
        <f t="shared" si="172"/>
        <v>N</v>
      </c>
      <c r="AK344" s="2805" t="str">
        <f t="shared" si="173"/>
        <v>N</v>
      </c>
      <c r="AL344" s="2805" t="str">
        <f t="shared" si="174"/>
        <v>N</v>
      </c>
      <c r="AM344" s="2805" t="str">
        <f t="shared" si="175"/>
        <v>N</v>
      </c>
      <c r="AN344" s="2805" t="str">
        <f t="shared" si="176"/>
        <v>N</v>
      </c>
      <c r="AO344" s="2805" t="str">
        <f t="shared" si="177"/>
        <v>N</v>
      </c>
      <c r="AP344" s="2805" t="str">
        <f t="shared" si="178"/>
        <v>N</v>
      </c>
      <c r="AQ344" s="3249"/>
      <c r="AR344" s="3094"/>
      <c r="AS344" s="32"/>
      <c r="AT344" s="34" t="s">
        <v>3940</v>
      </c>
      <c r="AU344" s="171"/>
      <c r="AV344" s="3161"/>
      <c r="AW344" s="220" t="str">
        <f t="shared" si="167"/>
        <v>Please complete all cells in row</v>
      </c>
      <c r="AX344" s="3161"/>
      <c r="AY344" s="3125"/>
      <c r="AZ344" s="3125"/>
      <c r="BA344" s="3125"/>
      <c r="BB344" s="3125"/>
      <c r="BC344" s="3125"/>
      <c r="BD344" s="3125"/>
      <c r="BE344" s="3125"/>
      <c r="BF344" s="221">
        <f t="shared" si="154"/>
        <v>0</v>
      </c>
      <c r="BG344" s="221">
        <f t="shared" si="155"/>
        <v>1</v>
      </c>
      <c r="BH344" s="221">
        <f t="shared" si="156"/>
        <v>1</v>
      </c>
      <c r="BI344" s="221">
        <f t="shared" si="157"/>
        <v>1</v>
      </c>
      <c r="BJ344" s="221">
        <f t="shared" si="158"/>
        <v>1</v>
      </c>
      <c r="BK344" s="221">
        <f t="shared" si="159"/>
        <v>1</v>
      </c>
      <c r="BL344" s="221">
        <f t="shared" si="160"/>
        <v>1</v>
      </c>
      <c r="BM344" s="207"/>
      <c r="BN344" s="207"/>
      <c r="BO344" s="207"/>
      <c r="BP344" s="207"/>
      <c r="BQ344" s="207"/>
      <c r="BR344" s="207"/>
      <c r="BS344" s="221">
        <f t="shared" si="161"/>
        <v>1</v>
      </c>
      <c r="BT344" s="207"/>
      <c r="BU344" s="207"/>
      <c r="BV344" s="221">
        <f t="shared" si="162"/>
        <v>1</v>
      </c>
      <c r="BW344" s="221">
        <f t="shared" si="163"/>
        <v>1</v>
      </c>
      <c r="BX344" s="221">
        <f t="shared" si="164"/>
        <v>1</v>
      </c>
      <c r="BY344" s="221">
        <f t="shared" si="165"/>
        <v>1</v>
      </c>
      <c r="BZ344" s="221">
        <f xml:space="preserve"> IF( ISNUMBER(#REF! ), 0, 1 )</f>
        <v>1</v>
      </c>
      <c r="CA344" s="221">
        <f t="shared" si="166"/>
        <v>1</v>
      </c>
      <c r="CB344" s="3161"/>
      <c r="CC344" s="3125"/>
      <c r="CD344" s="3125"/>
      <c r="CE344" s="3169"/>
      <c r="CF344" s="3169"/>
      <c r="CG344" s="3169"/>
    </row>
    <row r="345" spans="1:85" s="2268" customFormat="1" ht="15.75" customHeight="1">
      <c r="A345" s="3169"/>
      <c r="B345" s="2799"/>
      <c r="C345" s="2800"/>
      <c r="D345" s="2822" t="s">
        <v>3893</v>
      </c>
      <c r="E345" s="2823"/>
      <c r="F345" s="2800"/>
      <c r="G345" s="2800"/>
      <c r="H345" s="2823"/>
      <c r="I345" s="2823"/>
      <c r="J345" s="2823"/>
      <c r="K345" s="2800"/>
      <c r="L345" s="2800"/>
      <c r="M345" s="3243"/>
      <c r="N345" s="2801"/>
      <c r="O345" s="2802"/>
      <c r="P345" s="2801"/>
      <c r="Q345" s="2803"/>
      <c r="R345" s="2802"/>
      <c r="S345" s="2802"/>
      <c r="T345" s="2802"/>
      <c r="U345" s="3217">
        <f t="shared" si="168"/>
        <v>0</v>
      </c>
      <c r="V345" s="2824">
        <f t="shared" si="169"/>
        <v>0</v>
      </c>
      <c r="W345" s="2824">
        <f t="shared" si="170"/>
        <v>0</v>
      </c>
      <c r="X345" s="2816"/>
      <c r="Y345" s="3251"/>
      <c r="Z345" s="3251"/>
      <c r="AA345" s="2804"/>
      <c r="AB345" s="2825">
        <f t="shared" si="171"/>
        <v>0</v>
      </c>
      <c r="AC345" s="2825" t="str">
        <f t="shared" si="180"/>
        <v/>
      </c>
      <c r="AD345" s="2804"/>
      <c r="AE345" s="2804"/>
      <c r="AF345" s="3093"/>
      <c r="AG345" s="3093"/>
      <c r="AH345" s="3093"/>
      <c r="AI345" s="2805" t="str">
        <f t="shared" si="179"/>
        <v>N</v>
      </c>
      <c r="AJ345" s="2805" t="str">
        <f t="shared" si="172"/>
        <v>N</v>
      </c>
      <c r="AK345" s="2805" t="str">
        <f t="shared" si="173"/>
        <v>N</v>
      </c>
      <c r="AL345" s="2805" t="str">
        <f t="shared" si="174"/>
        <v>N</v>
      </c>
      <c r="AM345" s="2805" t="str">
        <f t="shared" si="175"/>
        <v>N</v>
      </c>
      <c r="AN345" s="2805" t="str">
        <f t="shared" si="176"/>
        <v>N</v>
      </c>
      <c r="AO345" s="2805" t="str">
        <f t="shared" si="177"/>
        <v>N</v>
      </c>
      <c r="AP345" s="2805" t="str">
        <f t="shared" si="178"/>
        <v>N</v>
      </c>
      <c r="AQ345" s="3249"/>
      <c r="AR345" s="3094"/>
      <c r="AS345" s="32"/>
      <c r="AT345" s="34" t="s">
        <v>3941</v>
      </c>
      <c r="AU345" s="171"/>
      <c r="AV345" s="3161"/>
      <c r="AW345" s="220" t="str">
        <f t="shared" si="167"/>
        <v>Please complete all cells in row</v>
      </c>
      <c r="AX345" s="3161"/>
      <c r="AY345" s="3125"/>
      <c r="AZ345" s="3125"/>
      <c r="BA345" s="3125"/>
      <c r="BB345" s="3125"/>
      <c r="BC345" s="3125"/>
      <c r="BD345" s="3125"/>
      <c r="BE345" s="3125"/>
      <c r="BF345" s="221">
        <f t="shared" si="154"/>
        <v>0</v>
      </c>
      <c r="BG345" s="221">
        <f t="shared" si="155"/>
        <v>1</v>
      </c>
      <c r="BH345" s="221">
        <f t="shared" si="156"/>
        <v>1</v>
      </c>
      <c r="BI345" s="221">
        <f t="shared" si="157"/>
        <v>1</v>
      </c>
      <c r="BJ345" s="221">
        <f t="shared" si="158"/>
        <v>1</v>
      </c>
      <c r="BK345" s="221">
        <f t="shared" si="159"/>
        <v>1</v>
      </c>
      <c r="BL345" s="221">
        <f t="shared" si="160"/>
        <v>1</v>
      </c>
      <c r="BM345" s="207"/>
      <c r="BN345" s="207"/>
      <c r="BO345" s="207"/>
      <c r="BP345" s="207"/>
      <c r="BQ345" s="207"/>
      <c r="BR345" s="207"/>
      <c r="BS345" s="221">
        <f t="shared" si="161"/>
        <v>1</v>
      </c>
      <c r="BT345" s="207"/>
      <c r="BU345" s="207"/>
      <c r="BV345" s="221">
        <f t="shared" si="162"/>
        <v>1</v>
      </c>
      <c r="BW345" s="221">
        <f t="shared" si="163"/>
        <v>1</v>
      </c>
      <c r="BX345" s="221">
        <f t="shared" si="164"/>
        <v>1</v>
      </c>
      <c r="BY345" s="221">
        <f t="shared" si="165"/>
        <v>1</v>
      </c>
      <c r="BZ345" s="221">
        <f xml:space="preserve"> IF( ISNUMBER(#REF! ), 0, 1 )</f>
        <v>1</v>
      </c>
      <c r="CA345" s="221">
        <f t="shared" si="166"/>
        <v>1</v>
      </c>
      <c r="CB345" s="3161"/>
      <c r="CC345" s="3125"/>
      <c r="CD345" s="3125"/>
      <c r="CE345" s="3169"/>
      <c r="CF345" s="3169"/>
      <c r="CG345" s="3169"/>
    </row>
    <row r="346" spans="1:85" s="2268" customFormat="1" ht="15.75" customHeight="1">
      <c r="A346" s="3169"/>
      <c r="B346" s="2799"/>
      <c r="C346" s="2800"/>
      <c r="D346" s="2822" t="s">
        <v>3893</v>
      </c>
      <c r="E346" s="2823"/>
      <c r="F346" s="2800"/>
      <c r="G346" s="2800"/>
      <c r="H346" s="2823"/>
      <c r="I346" s="2823"/>
      <c r="J346" s="2823"/>
      <c r="K346" s="2800"/>
      <c r="L346" s="2800"/>
      <c r="M346" s="3243"/>
      <c r="N346" s="2801"/>
      <c r="O346" s="2802"/>
      <c r="P346" s="2801"/>
      <c r="Q346" s="2803"/>
      <c r="R346" s="2802"/>
      <c r="S346" s="2802"/>
      <c r="T346" s="2802"/>
      <c r="U346" s="3217">
        <f t="shared" si="168"/>
        <v>0</v>
      </c>
      <c r="V346" s="2824">
        <f t="shared" si="169"/>
        <v>0</v>
      </c>
      <c r="W346" s="2824">
        <f t="shared" si="170"/>
        <v>0</v>
      </c>
      <c r="X346" s="2816"/>
      <c r="Y346" s="3251"/>
      <c r="Z346" s="3251"/>
      <c r="AA346" s="2804"/>
      <c r="AB346" s="2825">
        <f t="shared" si="171"/>
        <v>0</v>
      </c>
      <c r="AC346" s="2825" t="str">
        <f t="shared" si="180"/>
        <v/>
      </c>
      <c r="AD346" s="2804"/>
      <c r="AE346" s="2804"/>
      <c r="AF346" s="3093"/>
      <c r="AG346" s="3093"/>
      <c r="AH346" s="3093"/>
      <c r="AI346" s="2805" t="str">
        <f t="shared" si="179"/>
        <v>N</v>
      </c>
      <c r="AJ346" s="2805" t="str">
        <f t="shared" si="172"/>
        <v>N</v>
      </c>
      <c r="AK346" s="2805" t="str">
        <f t="shared" si="173"/>
        <v>N</v>
      </c>
      <c r="AL346" s="2805" t="str">
        <f t="shared" si="174"/>
        <v>N</v>
      </c>
      <c r="AM346" s="2805" t="str">
        <f t="shared" si="175"/>
        <v>N</v>
      </c>
      <c r="AN346" s="2805" t="str">
        <f t="shared" si="176"/>
        <v>N</v>
      </c>
      <c r="AO346" s="2805" t="str">
        <f t="shared" si="177"/>
        <v>N</v>
      </c>
      <c r="AP346" s="2805" t="str">
        <f t="shared" si="178"/>
        <v>N</v>
      </c>
      <c r="AQ346" s="3249"/>
      <c r="AR346" s="3094"/>
      <c r="AS346" s="32"/>
      <c r="AT346" s="34" t="s">
        <v>3942</v>
      </c>
      <c r="AU346" s="171"/>
      <c r="AV346" s="3161"/>
      <c r="AW346" s="220" t="str">
        <f t="shared" si="167"/>
        <v>Please complete all cells in row</v>
      </c>
      <c r="AX346" s="3161"/>
      <c r="AY346" s="3125"/>
      <c r="AZ346" s="3125"/>
      <c r="BA346" s="3125"/>
      <c r="BB346" s="3125"/>
      <c r="BC346" s="3125"/>
      <c r="BD346" s="3125"/>
      <c r="BE346" s="3125"/>
      <c r="BF346" s="221">
        <f t="shared" si="154"/>
        <v>0</v>
      </c>
      <c r="BG346" s="221">
        <f t="shared" si="155"/>
        <v>1</v>
      </c>
      <c r="BH346" s="221">
        <f t="shared" si="156"/>
        <v>1</v>
      </c>
      <c r="BI346" s="221">
        <f t="shared" si="157"/>
        <v>1</v>
      </c>
      <c r="BJ346" s="221">
        <f t="shared" si="158"/>
        <v>1</v>
      </c>
      <c r="BK346" s="221">
        <f t="shared" si="159"/>
        <v>1</v>
      </c>
      <c r="BL346" s="221">
        <f t="shared" si="160"/>
        <v>1</v>
      </c>
      <c r="BM346" s="207"/>
      <c r="BN346" s="207"/>
      <c r="BO346" s="207"/>
      <c r="BP346" s="207"/>
      <c r="BQ346" s="207"/>
      <c r="BR346" s="207"/>
      <c r="BS346" s="221">
        <f t="shared" si="161"/>
        <v>1</v>
      </c>
      <c r="BT346" s="207"/>
      <c r="BU346" s="207"/>
      <c r="BV346" s="221">
        <f t="shared" si="162"/>
        <v>1</v>
      </c>
      <c r="BW346" s="221">
        <f t="shared" si="163"/>
        <v>1</v>
      </c>
      <c r="BX346" s="221">
        <f t="shared" si="164"/>
        <v>1</v>
      </c>
      <c r="BY346" s="221">
        <f t="shared" si="165"/>
        <v>1</v>
      </c>
      <c r="BZ346" s="221">
        <f xml:space="preserve"> IF( ISNUMBER(#REF! ), 0, 1 )</f>
        <v>1</v>
      </c>
      <c r="CA346" s="221">
        <f t="shared" si="166"/>
        <v>1</v>
      </c>
      <c r="CB346" s="3161"/>
      <c r="CC346" s="3125"/>
      <c r="CD346" s="3125"/>
      <c r="CE346" s="3169"/>
      <c r="CF346" s="3169"/>
      <c r="CG346" s="3169"/>
    </row>
    <row r="347" spans="1:85" s="2268" customFormat="1" ht="15.75" customHeight="1">
      <c r="A347" s="3169"/>
      <c r="B347" s="2799"/>
      <c r="C347" s="2800"/>
      <c r="D347" s="2822" t="s">
        <v>3893</v>
      </c>
      <c r="E347" s="2823"/>
      <c r="F347" s="2800"/>
      <c r="G347" s="2800"/>
      <c r="H347" s="2823"/>
      <c r="I347" s="2823"/>
      <c r="J347" s="2823"/>
      <c r="K347" s="2800"/>
      <c r="L347" s="2800"/>
      <c r="M347" s="3243"/>
      <c r="N347" s="2801"/>
      <c r="O347" s="2802"/>
      <c r="P347" s="2801"/>
      <c r="Q347" s="2803"/>
      <c r="R347" s="2802"/>
      <c r="S347" s="2802"/>
      <c r="T347" s="2802"/>
      <c r="U347" s="3217">
        <f t="shared" si="168"/>
        <v>0</v>
      </c>
      <c r="V347" s="2824">
        <f t="shared" si="169"/>
        <v>0</v>
      </c>
      <c r="W347" s="2824">
        <f t="shared" si="170"/>
        <v>0</v>
      </c>
      <c r="X347" s="2816"/>
      <c r="Y347" s="3251"/>
      <c r="Z347" s="3251"/>
      <c r="AA347" s="2804"/>
      <c r="AB347" s="2825">
        <f t="shared" si="171"/>
        <v>0</v>
      </c>
      <c r="AC347" s="2825" t="str">
        <f t="shared" si="180"/>
        <v/>
      </c>
      <c r="AD347" s="2804"/>
      <c r="AE347" s="2804"/>
      <c r="AF347" s="3093"/>
      <c r="AG347" s="3093"/>
      <c r="AH347" s="3093"/>
      <c r="AI347" s="2805" t="str">
        <f t="shared" si="179"/>
        <v>N</v>
      </c>
      <c r="AJ347" s="2805" t="str">
        <f t="shared" si="172"/>
        <v>N</v>
      </c>
      <c r="AK347" s="2805" t="str">
        <f t="shared" si="173"/>
        <v>N</v>
      </c>
      <c r="AL347" s="2805" t="str">
        <f t="shared" si="174"/>
        <v>N</v>
      </c>
      <c r="AM347" s="2805" t="str">
        <f t="shared" si="175"/>
        <v>N</v>
      </c>
      <c r="AN347" s="2805" t="str">
        <f t="shared" si="176"/>
        <v>N</v>
      </c>
      <c r="AO347" s="2805" t="str">
        <f t="shared" si="177"/>
        <v>N</v>
      </c>
      <c r="AP347" s="2805" t="str">
        <f t="shared" si="178"/>
        <v>N</v>
      </c>
      <c r="AQ347" s="3249"/>
      <c r="AR347" s="3094"/>
      <c r="AS347" s="32"/>
      <c r="AT347" s="34" t="s">
        <v>3943</v>
      </c>
      <c r="AU347" s="171"/>
      <c r="AV347" s="3161"/>
      <c r="AW347" s="220" t="str">
        <f t="shared" si="167"/>
        <v>Please complete all cells in row</v>
      </c>
      <c r="AX347" s="3161"/>
      <c r="AY347" s="3125"/>
      <c r="AZ347" s="3125"/>
      <c r="BA347" s="3125"/>
      <c r="BB347" s="3125"/>
      <c r="BC347" s="3125"/>
      <c r="BD347" s="3125"/>
      <c r="BE347" s="3125"/>
      <c r="BF347" s="221">
        <f t="shared" si="154"/>
        <v>0</v>
      </c>
      <c r="BG347" s="221">
        <f t="shared" si="155"/>
        <v>1</v>
      </c>
      <c r="BH347" s="221">
        <f t="shared" si="156"/>
        <v>1</v>
      </c>
      <c r="BI347" s="221">
        <f t="shared" si="157"/>
        <v>1</v>
      </c>
      <c r="BJ347" s="221">
        <f t="shared" si="158"/>
        <v>1</v>
      </c>
      <c r="BK347" s="221">
        <f t="shared" si="159"/>
        <v>1</v>
      </c>
      <c r="BL347" s="221">
        <f t="shared" si="160"/>
        <v>1</v>
      </c>
      <c r="BM347" s="207"/>
      <c r="BN347" s="207"/>
      <c r="BO347" s="207"/>
      <c r="BP347" s="207"/>
      <c r="BQ347" s="207"/>
      <c r="BR347" s="207"/>
      <c r="BS347" s="221">
        <f t="shared" si="161"/>
        <v>1</v>
      </c>
      <c r="BT347" s="207"/>
      <c r="BU347" s="207"/>
      <c r="BV347" s="221">
        <f t="shared" si="162"/>
        <v>1</v>
      </c>
      <c r="BW347" s="221">
        <f t="shared" si="163"/>
        <v>1</v>
      </c>
      <c r="BX347" s="221">
        <f t="shared" si="164"/>
        <v>1</v>
      </c>
      <c r="BY347" s="221">
        <f t="shared" si="165"/>
        <v>1</v>
      </c>
      <c r="BZ347" s="221">
        <f xml:space="preserve"> IF( ISNUMBER(#REF! ), 0, 1 )</f>
        <v>1</v>
      </c>
      <c r="CA347" s="221">
        <f t="shared" si="166"/>
        <v>1</v>
      </c>
      <c r="CB347" s="3161"/>
      <c r="CC347" s="3125"/>
      <c r="CD347" s="3125"/>
      <c r="CE347" s="3169"/>
      <c r="CF347" s="3169"/>
      <c r="CG347" s="3169"/>
    </row>
    <row r="348" spans="1:85" s="2268" customFormat="1" ht="15.75" customHeight="1">
      <c r="A348" s="3169"/>
      <c r="B348" s="2799"/>
      <c r="C348" s="2800"/>
      <c r="D348" s="2822" t="s">
        <v>3893</v>
      </c>
      <c r="E348" s="2823"/>
      <c r="F348" s="2800"/>
      <c r="G348" s="2800"/>
      <c r="H348" s="2823"/>
      <c r="I348" s="2823"/>
      <c r="J348" s="2823"/>
      <c r="K348" s="2800"/>
      <c r="L348" s="2800"/>
      <c r="M348" s="3243"/>
      <c r="N348" s="2801"/>
      <c r="O348" s="2802"/>
      <c r="P348" s="2801"/>
      <c r="Q348" s="2803"/>
      <c r="R348" s="2802"/>
      <c r="S348" s="2802"/>
      <c r="T348" s="2802"/>
      <c r="U348" s="3217">
        <f t="shared" si="168"/>
        <v>0</v>
      </c>
      <c r="V348" s="2824">
        <f t="shared" si="169"/>
        <v>0</v>
      </c>
      <c r="W348" s="2824">
        <f t="shared" si="170"/>
        <v>0</v>
      </c>
      <c r="X348" s="2816"/>
      <c r="Y348" s="3251"/>
      <c r="Z348" s="3251"/>
      <c r="AA348" s="2804"/>
      <c r="AB348" s="2825">
        <f t="shared" si="171"/>
        <v>0</v>
      </c>
      <c r="AC348" s="2825" t="str">
        <f t="shared" si="180"/>
        <v/>
      </c>
      <c r="AD348" s="2804"/>
      <c r="AE348" s="2804"/>
      <c r="AF348" s="3093"/>
      <c r="AG348" s="3093"/>
      <c r="AH348" s="3093"/>
      <c r="AI348" s="2805" t="str">
        <f t="shared" si="179"/>
        <v>N</v>
      </c>
      <c r="AJ348" s="2805" t="str">
        <f t="shared" si="172"/>
        <v>N</v>
      </c>
      <c r="AK348" s="2805" t="str">
        <f t="shared" si="173"/>
        <v>N</v>
      </c>
      <c r="AL348" s="2805" t="str">
        <f t="shared" si="174"/>
        <v>N</v>
      </c>
      <c r="AM348" s="2805" t="str">
        <f t="shared" si="175"/>
        <v>N</v>
      </c>
      <c r="AN348" s="2805" t="str">
        <f t="shared" si="176"/>
        <v>N</v>
      </c>
      <c r="AO348" s="2805" t="str">
        <f t="shared" si="177"/>
        <v>N</v>
      </c>
      <c r="AP348" s="2805" t="str">
        <f t="shared" si="178"/>
        <v>N</v>
      </c>
      <c r="AQ348" s="3249"/>
      <c r="AR348" s="3094"/>
      <c r="AS348" s="32"/>
      <c r="AT348" s="34" t="s">
        <v>3944</v>
      </c>
      <c r="AU348" s="171"/>
      <c r="AV348" s="3161"/>
      <c r="AW348" s="220" t="str">
        <f t="shared" si="167"/>
        <v>Please complete all cells in row</v>
      </c>
      <c r="AX348" s="3161"/>
      <c r="AY348" s="3125"/>
      <c r="AZ348" s="3125"/>
      <c r="BA348" s="3125"/>
      <c r="BB348" s="3125"/>
      <c r="BC348" s="3125"/>
      <c r="BD348" s="3125"/>
      <c r="BE348" s="3125"/>
      <c r="BF348" s="221">
        <f t="shared" si="154"/>
        <v>0</v>
      </c>
      <c r="BG348" s="221">
        <f t="shared" si="155"/>
        <v>1</v>
      </c>
      <c r="BH348" s="221">
        <f t="shared" si="156"/>
        <v>1</v>
      </c>
      <c r="BI348" s="221">
        <f t="shared" si="157"/>
        <v>1</v>
      </c>
      <c r="BJ348" s="221">
        <f t="shared" si="158"/>
        <v>1</v>
      </c>
      <c r="BK348" s="221">
        <f t="shared" si="159"/>
        <v>1</v>
      </c>
      <c r="BL348" s="221">
        <f t="shared" si="160"/>
        <v>1</v>
      </c>
      <c r="BM348" s="207"/>
      <c r="BN348" s="207"/>
      <c r="BO348" s="207"/>
      <c r="BP348" s="207"/>
      <c r="BQ348" s="207"/>
      <c r="BR348" s="207"/>
      <c r="BS348" s="221">
        <f t="shared" si="161"/>
        <v>1</v>
      </c>
      <c r="BT348" s="207"/>
      <c r="BU348" s="207"/>
      <c r="BV348" s="221">
        <f t="shared" si="162"/>
        <v>1</v>
      </c>
      <c r="BW348" s="221">
        <f t="shared" si="163"/>
        <v>1</v>
      </c>
      <c r="BX348" s="221">
        <f t="shared" si="164"/>
        <v>1</v>
      </c>
      <c r="BY348" s="221">
        <f t="shared" si="165"/>
        <v>1</v>
      </c>
      <c r="BZ348" s="221">
        <f xml:space="preserve"> IF( ISNUMBER(#REF! ), 0, 1 )</f>
        <v>1</v>
      </c>
      <c r="CA348" s="221">
        <f t="shared" si="166"/>
        <v>1</v>
      </c>
      <c r="CB348" s="3161"/>
      <c r="CC348" s="3125"/>
      <c r="CD348" s="3125"/>
      <c r="CE348" s="3169"/>
      <c r="CF348" s="3169"/>
      <c r="CG348" s="3169"/>
    </row>
    <row r="349" spans="1:85" s="2268" customFormat="1" ht="15.75" customHeight="1">
      <c r="A349" s="3169"/>
      <c r="B349" s="2799"/>
      <c r="C349" s="2800"/>
      <c r="D349" s="2822" t="s">
        <v>3893</v>
      </c>
      <c r="E349" s="2823"/>
      <c r="F349" s="2800"/>
      <c r="G349" s="2800"/>
      <c r="H349" s="2823"/>
      <c r="I349" s="2823"/>
      <c r="J349" s="2823"/>
      <c r="K349" s="2800"/>
      <c r="L349" s="2800"/>
      <c r="M349" s="3243"/>
      <c r="N349" s="2801"/>
      <c r="O349" s="2802"/>
      <c r="P349" s="2801"/>
      <c r="Q349" s="2803"/>
      <c r="R349" s="2802"/>
      <c r="S349" s="2802"/>
      <c r="T349" s="2802"/>
      <c r="U349" s="3217">
        <f t="shared" si="168"/>
        <v>0</v>
      </c>
      <c r="V349" s="2824">
        <f t="shared" si="169"/>
        <v>0</v>
      </c>
      <c r="W349" s="2824">
        <f t="shared" si="170"/>
        <v>0</v>
      </c>
      <c r="X349" s="2816"/>
      <c r="Y349" s="3251"/>
      <c r="Z349" s="3251"/>
      <c r="AA349" s="2804"/>
      <c r="AB349" s="2825">
        <f t="shared" si="171"/>
        <v>0</v>
      </c>
      <c r="AC349" s="2825" t="str">
        <f t="shared" si="180"/>
        <v/>
      </c>
      <c r="AD349" s="2804"/>
      <c r="AE349" s="2804"/>
      <c r="AF349" s="3093"/>
      <c r="AG349" s="3093"/>
      <c r="AH349" s="3093"/>
      <c r="AI349" s="2805" t="str">
        <f t="shared" si="179"/>
        <v>N</v>
      </c>
      <c r="AJ349" s="2805" t="str">
        <f t="shared" si="172"/>
        <v>N</v>
      </c>
      <c r="AK349" s="2805" t="str">
        <f t="shared" si="173"/>
        <v>N</v>
      </c>
      <c r="AL349" s="2805" t="str">
        <f t="shared" si="174"/>
        <v>N</v>
      </c>
      <c r="AM349" s="2805" t="str">
        <f t="shared" si="175"/>
        <v>N</v>
      </c>
      <c r="AN349" s="2805" t="str">
        <f t="shared" si="176"/>
        <v>N</v>
      </c>
      <c r="AO349" s="2805" t="str">
        <f t="shared" si="177"/>
        <v>N</v>
      </c>
      <c r="AP349" s="2805" t="str">
        <f t="shared" si="178"/>
        <v>N</v>
      </c>
      <c r="AQ349" s="3249"/>
      <c r="AR349" s="3094"/>
      <c r="AS349" s="32"/>
      <c r="AT349" s="34" t="s">
        <v>3945</v>
      </c>
      <c r="AU349" s="171"/>
      <c r="AV349" s="3161"/>
      <c r="AW349" s="220" t="str">
        <f t="shared" si="167"/>
        <v>Please complete all cells in row</v>
      </c>
      <c r="AX349" s="3161"/>
      <c r="AY349" s="3125"/>
      <c r="AZ349" s="3125"/>
      <c r="BA349" s="3125"/>
      <c r="BB349" s="3125"/>
      <c r="BC349" s="3125"/>
      <c r="BD349" s="3125"/>
      <c r="BE349" s="3125"/>
      <c r="BF349" s="221">
        <f t="shared" si="154"/>
        <v>0</v>
      </c>
      <c r="BG349" s="221">
        <f t="shared" si="155"/>
        <v>1</v>
      </c>
      <c r="BH349" s="221">
        <f t="shared" si="156"/>
        <v>1</v>
      </c>
      <c r="BI349" s="221">
        <f t="shared" si="157"/>
        <v>1</v>
      </c>
      <c r="BJ349" s="221">
        <f t="shared" si="158"/>
        <v>1</v>
      </c>
      <c r="BK349" s="221">
        <f t="shared" si="159"/>
        <v>1</v>
      </c>
      <c r="BL349" s="221">
        <f t="shared" si="160"/>
        <v>1</v>
      </c>
      <c r="BM349" s="207"/>
      <c r="BN349" s="207"/>
      <c r="BO349" s="207"/>
      <c r="BP349" s="207"/>
      <c r="BQ349" s="207"/>
      <c r="BR349" s="207"/>
      <c r="BS349" s="221">
        <f t="shared" si="161"/>
        <v>1</v>
      </c>
      <c r="BT349" s="207"/>
      <c r="BU349" s="207"/>
      <c r="BV349" s="221">
        <f t="shared" si="162"/>
        <v>1</v>
      </c>
      <c r="BW349" s="221">
        <f t="shared" si="163"/>
        <v>1</v>
      </c>
      <c r="BX349" s="221">
        <f t="shared" si="164"/>
        <v>1</v>
      </c>
      <c r="BY349" s="221">
        <f t="shared" si="165"/>
        <v>1</v>
      </c>
      <c r="BZ349" s="221">
        <f xml:space="preserve"> IF( ISNUMBER(#REF! ), 0, 1 )</f>
        <v>1</v>
      </c>
      <c r="CA349" s="221">
        <f t="shared" si="166"/>
        <v>1</v>
      </c>
      <c r="CB349" s="3161"/>
      <c r="CC349" s="3125"/>
      <c r="CD349" s="3125"/>
      <c r="CE349" s="3169"/>
      <c r="CF349" s="3169"/>
      <c r="CG349" s="3169"/>
    </row>
    <row r="350" spans="1:85" s="2268" customFormat="1" ht="15.75" customHeight="1">
      <c r="A350" s="3169"/>
      <c r="B350" s="2799"/>
      <c r="C350" s="2800"/>
      <c r="D350" s="2822" t="s">
        <v>3893</v>
      </c>
      <c r="E350" s="2823"/>
      <c r="F350" s="2800"/>
      <c r="G350" s="2800"/>
      <c r="H350" s="2823"/>
      <c r="I350" s="2823"/>
      <c r="J350" s="2823"/>
      <c r="K350" s="2800"/>
      <c r="L350" s="2800"/>
      <c r="M350" s="3243"/>
      <c r="N350" s="2801"/>
      <c r="O350" s="2802"/>
      <c r="P350" s="2801"/>
      <c r="Q350" s="2803"/>
      <c r="R350" s="2802"/>
      <c r="S350" s="2802"/>
      <c r="T350" s="2802"/>
      <c r="U350" s="3217">
        <f t="shared" si="168"/>
        <v>0</v>
      </c>
      <c r="V350" s="2824">
        <f t="shared" si="169"/>
        <v>0</v>
      </c>
      <c r="W350" s="2824">
        <f t="shared" si="170"/>
        <v>0</v>
      </c>
      <c r="X350" s="2816"/>
      <c r="Y350" s="3251"/>
      <c r="Z350" s="3251"/>
      <c r="AA350" s="2804"/>
      <c r="AB350" s="2825">
        <f t="shared" si="171"/>
        <v>0</v>
      </c>
      <c r="AC350" s="2825" t="str">
        <f t="shared" si="180"/>
        <v/>
      </c>
      <c r="AD350" s="2804"/>
      <c r="AE350" s="2804"/>
      <c r="AF350" s="3093"/>
      <c r="AG350" s="3093"/>
      <c r="AH350" s="3093"/>
      <c r="AI350" s="2805" t="str">
        <f t="shared" si="179"/>
        <v>N</v>
      </c>
      <c r="AJ350" s="2805" t="str">
        <f t="shared" si="172"/>
        <v>N</v>
      </c>
      <c r="AK350" s="2805" t="str">
        <f t="shared" si="173"/>
        <v>N</v>
      </c>
      <c r="AL350" s="2805" t="str">
        <f t="shared" si="174"/>
        <v>N</v>
      </c>
      <c r="AM350" s="2805" t="str">
        <f t="shared" si="175"/>
        <v>N</v>
      </c>
      <c r="AN350" s="2805" t="str">
        <f t="shared" si="176"/>
        <v>N</v>
      </c>
      <c r="AO350" s="2805" t="str">
        <f t="shared" si="177"/>
        <v>N</v>
      </c>
      <c r="AP350" s="2805" t="str">
        <f t="shared" si="178"/>
        <v>N</v>
      </c>
      <c r="AQ350" s="3249"/>
      <c r="AR350" s="3094"/>
      <c r="AS350" s="32"/>
      <c r="AT350" s="34" t="s">
        <v>3946</v>
      </c>
      <c r="AU350" s="171"/>
      <c r="AV350" s="3161"/>
      <c r="AW350" s="220" t="str">
        <f t="shared" si="167"/>
        <v>Please complete all cells in row</v>
      </c>
      <c r="AX350" s="3161"/>
      <c r="AY350" s="3125"/>
      <c r="AZ350" s="3125"/>
      <c r="BA350" s="3125"/>
      <c r="BB350" s="3125"/>
      <c r="BC350" s="3125"/>
      <c r="BD350" s="3125"/>
      <c r="BE350" s="3125"/>
      <c r="BF350" s="221">
        <f t="shared" si="154"/>
        <v>0</v>
      </c>
      <c r="BG350" s="221">
        <f t="shared" si="155"/>
        <v>1</v>
      </c>
      <c r="BH350" s="221">
        <f t="shared" si="156"/>
        <v>1</v>
      </c>
      <c r="BI350" s="221">
        <f t="shared" si="157"/>
        <v>1</v>
      </c>
      <c r="BJ350" s="221">
        <f t="shared" si="158"/>
        <v>1</v>
      </c>
      <c r="BK350" s="221">
        <f t="shared" si="159"/>
        <v>1</v>
      </c>
      <c r="BL350" s="221">
        <f t="shared" si="160"/>
        <v>1</v>
      </c>
      <c r="BM350" s="207"/>
      <c r="BN350" s="207"/>
      <c r="BO350" s="207"/>
      <c r="BP350" s="207"/>
      <c r="BQ350" s="207"/>
      <c r="BR350" s="207"/>
      <c r="BS350" s="221">
        <f t="shared" si="161"/>
        <v>1</v>
      </c>
      <c r="BT350" s="207"/>
      <c r="BU350" s="207"/>
      <c r="BV350" s="221">
        <f t="shared" si="162"/>
        <v>1</v>
      </c>
      <c r="BW350" s="221">
        <f t="shared" si="163"/>
        <v>1</v>
      </c>
      <c r="BX350" s="221">
        <f t="shared" si="164"/>
        <v>1</v>
      </c>
      <c r="BY350" s="221">
        <f t="shared" si="165"/>
        <v>1</v>
      </c>
      <c r="BZ350" s="221">
        <f xml:space="preserve"> IF( ISNUMBER(#REF! ), 0, 1 )</f>
        <v>1</v>
      </c>
      <c r="CA350" s="221">
        <f t="shared" si="166"/>
        <v>1</v>
      </c>
      <c r="CB350" s="3161"/>
      <c r="CC350" s="3125"/>
      <c r="CD350" s="3125"/>
      <c r="CE350" s="3169"/>
      <c r="CF350" s="3169"/>
      <c r="CG350" s="3169"/>
    </row>
    <row r="351" spans="1:85" s="2268" customFormat="1" ht="15.75" customHeight="1">
      <c r="A351" s="3169"/>
      <c r="B351" s="2799"/>
      <c r="C351" s="2800"/>
      <c r="D351" s="2822" t="s">
        <v>3893</v>
      </c>
      <c r="E351" s="2823"/>
      <c r="F351" s="2800"/>
      <c r="G351" s="2800"/>
      <c r="H351" s="2823"/>
      <c r="I351" s="2823"/>
      <c r="J351" s="2823"/>
      <c r="K351" s="2800"/>
      <c r="L351" s="2800"/>
      <c r="M351" s="3243"/>
      <c r="N351" s="2801"/>
      <c r="O351" s="2802"/>
      <c r="P351" s="2801"/>
      <c r="Q351" s="2803"/>
      <c r="R351" s="2802"/>
      <c r="S351" s="2802"/>
      <c r="T351" s="2802"/>
      <c r="U351" s="3217">
        <f t="shared" si="168"/>
        <v>0</v>
      </c>
      <c r="V351" s="2824">
        <f t="shared" si="169"/>
        <v>0</v>
      </c>
      <c r="W351" s="2824">
        <f t="shared" si="170"/>
        <v>0</v>
      </c>
      <c r="X351" s="2816"/>
      <c r="Y351" s="3251"/>
      <c r="Z351" s="3251"/>
      <c r="AA351" s="2804"/>
      <c r="AB351" s="2825">
        <f t="shared" si="171"/>
        <v>0</v>
      </c>
      <c r="AC351" s="2825" t="str">
        <f t="shared" si="180"/>
        <v/>
      </c>
      <c r="AD351" s="2804"/>
      <c r="AE351" s="2804"/>
      <c r="AF351" s="3093"/>
      <c r="AG351" s="3093"/>
      <c r="AH351" s="3093"/>
      <c r="AI351" s="2805" t="str">
        <f t="shared" si="179"/>
        <v>N</v>
      </c>
      <c r="AJ351" s="2805" t="str">
        <f t="shared" si="172"/>
        <v>N</v>
      </c>
      <c r="AK351" s="2805" t="str">
        <f t="shared" si="173"/>
        <v>N</v>
      </c>
      <c r="AL351" s="2805" t="str">
        <f t="shared" si="174"/>
        <v>N</v>
      </c>
      <c r="AM351" s="2805" t="str">
        <f t="shared" si="175"/>
        <v>N</v>
      </c>
      <c r="AN351" s="2805" t="str">
        <f t="shared" si="176"/>
        <v>N</v>
      </c>
      <c r="AO351" s="2805" t="str">
        <f t="shared" si="177"/>
        <v>N</v>
      </c>
      <c r="AP351" s="2805" t="str">
        <f t="shared" si="178"/>
        <v>N</v>
      </c>
      <c r="AQ351" s="3249"/>
      <c r="AR351" s="3094"/>
      <c r="AS351" s="32"/>
      <c r="AT351" s="34" t="s">
        <v>3947</v>
      </c>
      <c r="AU351" s="171"/>
      <c r="AV351" s="3161"/>
      <c r="AW351" s="220" t="str">
        <f t="shared" si="167"/>
        <v>Please complete all cells in row</v>
      </c>
      <c r="AX351" s="3161"/>
      <c r="AY351" s="3125"/>
      <c r="AZ351" s="3125"/>
      <c r="BA351" s="3125"/>
      <c r="BB351" s="3125"/>
      <c r="BC351" s="3125"/>
      <c r="BD351" s="3125"/>
      <c r="BE351" s="3125"/>
      <c r="BF351" s="221">
        <f t="shared" si="154"/>
        <v>0</v>
      </c>
      <c r="BG351" s="221">
        <f t="shared" si="155"/>
        <v>1</v>
      </c>
      <c r="BH351" s="221">
        <f t="shared" si="156"/>
        <v>1</v>
      </c>
      <c r="BI351" s="221">
        <f t="shared" si="157"/>
        <v>1</v>
      </c>
      <c r="BJ351" s="221">
        <f t="shared" si="158"/>
        <v>1</v>
      </c>
      <c r="BK351" s="221">
        <f t="shared" si="159"/>
        <v>1</v>
      </c>
      <c r="BL351" s="221">
        <f t="shared" si="160"/>
        <v>1</v>
      </c>
      <c r="BM351" s="207"/>
      <c r="BN351" s="207"/>
      <c r="BO351" s="207"/>
      <c r="BP351" s="207"/>
      <c r="BQ351" s="207"/>
      <c r="BR351" s="207"/>
      <c r="BS351" s="221">
        <f t="shared" si="161"/>
        <v>1</v>
      </c>
      <c r="BT351" s="207"/>
      <c r="BU351" s="207"/>
      <c r="BV351" s="221">
        <f t="shared" si="162"/>
        <v>1</v>
      </c>
      <c r="BW351" s="221">
        <f t="shared" si="163"/>
        <v>1</v>
      </c>
      <c r="BX351" s="221">
        <f t="shared" si="164"/>
        <v>1</v>
      </c>
      <c r="BY351" s="221">
        <f t="shared" si="165"/>
        <v>1</v>
      </c>
      <c r="BZ351" s="221">
        <f xml:space="preserve"> IF( ISNUMBER(#REF! ), 0, 1 )</f>
        <v>1</v>
      </c>
      <c r="CA351" s="221">
        <f t="shared" si="166"/>
        <v>1</v>
      </c>
      <c r="CB351" s="3161"/>
      <c r="CC351" s="3125"/>
      <c r="CD351" s="3125"/>
      <c r="CE351" s="3169"/>
      <c r="CF351" s="3169"/>
      <c r="CG351" s="3169"/>
    </row>
    <row r="352" spans="1:85" s="2268" customFormat="1" ht="15.75" customHeight="1">
      <c r="A352" s="3169"/>
      <c r="B352" s="2799"/>
      <c r="C352" s="2800"/>
      <c r="D352" s="2822" t="s">
        <v>3893</v>
      </c>
      <c r="E352" s="2823"/>
      <c r="F352" s="2800"/>
      <c r="G352" s="2800"/>
      <c r="H352" s="2823"/>
      <c r="I352" s="2823"/>
      <c r="J352" s="2823"/>
      <c r="K352" s="2800"/>
      <c r="L352" s="2800"/>
      <c r="M352" s="3243"/>
      <c r="N352" s="2801"/>
      <c r="O352" s="2802"/>
      <c r="P352" s="2801"/>
      <c r="Q352" s="2803"/>
      <c r="R352" s="2802"/>
      <c r="S352" s="2802"/>
      <c r="T352" s="2802"/>
      <c r="U352" s="3217">
        <f t="shared" si="168"/>
        <v>0</v>
      </c>
      <c r="V352" s="2824">
        <f t="shared" si="169"/>
        <v>0</v>
      </c>
      <c r="W352" s="2824">
        <f t="shared" si="170"/>
        <v>0</v>
      </c>
      <c r="X352" s="2816"/>
      <c r="Y352" s="3251"/>
      <c r="Z352" s="3251"/>
      <c r="AA352" s="2804"/>
      <c r="AB352" s="2825">
        <f t="shared" si="171"/>
        <v>0</v>
      </c>
      <c r="AC352" s="2825" t="str">
        <f t="shared" si="180"/>
        <v/>
      </c>
      <c r="AD352" s="2804"/>
      <c r="AE352" s="2804"/>
      <c r="AF352" s="3093"/>
      <c r="AG352" s="3093"/>
      <c r="AH352" s="3093"/>
      <c r="AI352" s="2805" t="str">
        <f t="shared" si="179"/>
        <v>N</v>
      </c>
      <c r="AJ352" s="2805" t="str">
        <f t="shared" si="172"/>
        <v>N</v>
      </c>
      <c r="AK352" s="2805" t="str">
        <f t="shared" si="173"/>
        <v>N</v>
      </c>
      <c r="AL352" s="2805" t="str">
        <f t="shared" si="174"/>
        <v>N</v>
      </c>
      <c r="AM352" s="2805" t="str">
        <f t="shared" si="175"/>
        <v>N</v>
      </c>
      <c r="AN352" s="2805" t="str">
        <f t="shared" si="176"/>
        <v>N</v>
      </c>
      <c r="AO352" s="2805" t="str">
        <f t="shared" si="177"/>
        <v>N</v>
      </c>
      <c r="AP352" s="2805" t="str">
        <f t="shared" si="178"/>
        <v>N</v>
      </c>
      <c r="AQ352" s="3249"/>
      <c r="AR352" s="3094"/>
      <c r="AS352" s="32"/>
      <c r="AT352" s="34" t="s">
        <v>3948</v>
      </c>
      <c r="AU352" s="171"/>
      <c r="AV352" s="3161"/>
      <c r="AW352" s="220" t="str">
        <f t="shared" si="167"/>
        <v>Please complete all cells in row</v>
      </c>
      <c r="AX352" s="3161"/>
      <c r="AY352" s="3125"/>
      <c r="AZ352" s="3125"/>
      <c r="BA352" s="3125"/>
      <c r="BB352" s="3125"/>
      <c r="BC352" s="3125"/>
      <c r="BD352" s="3125"/>
      <c r="BE352" s="3125"/>
      <c r="BF352" s="221">
        <f t="shared" ref="BF352:BF407" si="181" xml:space="preserve"> IF( ISNUMBER( N224 ), 0, 1 )</f>
        <v>0</v>
      </c>
      <c r="BG352" s="221">
        <f t="shared" ref="BG352:BG407" si="182" xml:space="preserve"> IF( ISNUMBER(O352 ), 0, 1 )</f>
        <v>1</v>
      </c>
      <c r="BH352" s="221">
        <f t="shared" ref="BH352:BH407" si="183" xml:space="preserve"> IF( ISNUMBER(P352 ), 0, 1 )</f>
        <v>1</v>
      </c>
      <c r="BI352" s="221">
        <f t="shared" ref="BI352:BI407" si="184" xml:space="preserve"> IF( ISNUMBER(Q352 ), 0, 1 )</f>
        <v>1</v>
      </c>
      <c r="BJ352" s="221">
        <f t="shared" ref="BJ352:BJ407" si="185" xml:space="preserve"> IF( ISNUMBER(R352 ), 0, 1 )</f>
        <v>1</v>
      </c>
      <c r="BK352" s="221">
        <f t="shared" ref="BK352:BK407" si="186" xml:space="preserve"> IF( ISNUMBER(S352 ), 0, 1 )</f>
        <v>1</v>
      </c>
      <c r="BL352" s="221">
        <f t="shared" ref="BL352:BL407" si="187" xml:space="preserve"> IF( ISNUMBER(T352 ), 0, 1 )</f>
        <v>1</v>
      </c>
      <c r="BM352" s="207"/>
      <c r="BN352" s="207"/>
      <c r="BO352" s="207"/>
      <c r="BP352" s="207"/>
      <c r="BQ352" s="207"/>
      <c r="BR352" s="207"/>
      <c r="BS352" s="221">
        <f t="shared" ref="BS352:BS407" si="188" xml:space="preserve"> IF( ISNUMBER(AA352 ), 0, 1 )</f>
        <v>1</v>
      </c>
      <c r="BT352" s="207"/>
      <c r="BU352" s="207"/>
      <c r="BV352" s="221">
        <f t="shared" ref="BV352:BV407" si="189" xml:space="preserve"> IF( ISNUMBER(AD352 ), 0, 1 )</f>
        <v>1</v>
      </c>
      <c r="BW352" s="221">
        <f t="shared" ref="BW352:BW407" si="190" xml:space="preserve"> IF( ISNUMBER(AE352 ), 0, 1 )</f>
        <v>1</v>
      </c>
      <c r="BX352" s="221">
        <f t="shared" ref="BX352:BX407" si="191" xml:space="preserve"> IF( ISNUMBER(AF352 ), 0, 1 )</f>
        <v>1</v>
      </c>
      <c r="BY352" s="221">
        <f t="shared" ref="BY352:BY407" si="192" xml:space="preserve"> IF( ISNUMBER(AG352 ), 0, 1 )</f>
        <v>1</v>
      </c>
      <c r="BZ352" s="221">
        <f xml:space="preserve"> IF( ISNUMBER(#REF! ), 0, 1 )</f>
        <v>1</v>
      </c>
      <c r="CA352" s="221">
        <f t="shared" ref="CA352:CA407" si="193" xml:space="preserve"> IF( ISNUMBER(AR352 ), 0, 1 )</f>
        <v>1</v>
      </c>
      <c r="CB352" s="3161"/>
      <c r="CC352" s="3125"/>
      <c r="CD352" s="3125"/>
      <c r="CE352" s="3169"/>
      <c r="CF352" s="3169"/>
      <c r="CG352" s="3169"/>
    </row>
    <row r="353" spans="1:85" s="2268" customFormat="1" ht="15.75" customHeight="1">
      <c r="A353" s="3169"/>
      <c r="B353" s="2799"/>
      <c r="C353" s="2800"/>
      <c r="D353" s="2822" t="s">
        <v>3893</v>
      </c>
      <c r="E353" s="2823"/>
      <c r="F353" s="2800"/>
      <c r="G353" s="2800"/>
      <c r="H353" s="2823"/>
      <c r="I353" s="2823"/>
      <c r="J353" s="2823"/>
      <c r="K353" s="2800"/>
      <c r="L353" s="2800"/>
      <c r="M353" s="3243"/>
      <c r="N353" s="2801"/>
      <c r="O353" s="2802"/>
      <c r="P353" s="2801"/>
      <c r="Q353" s="2803"/>
      <c r="R353" s="2802"/>
      <c r="S353" s="2802"/>
      <c r="T353" s="2802"/>
      <c r="U353" s="3217">
        <f t="shared" si="168"/>
        <v>0</v>
      </c>
      <c r="V353" s="2824">
        <f t="shared" si="169"/>
        <v>0</v>
      </c>
      <c r="W353" s="2824">
        <f t="shared" si="170"/>
        <v>0</v>
      </c>
      <c r="X353" s="2816"/>
      <c r="Y353" s="3251"/>
      <c r="Z353" s="3251"/>
      <c r="AA353" s="2804"/>
      <c r="AB353" s="2825">
        <f t="shared" si="171"/>
        <v>0</v>
      </c>
      <c r="AC353" s="2825" t="str">
        <f t="shared" si="180"/>
        <v/>
      </c>
      <c r="AD353" s="2804"/>
      <c r="AE353" s="2804"/>
      <c r="AF353" s="3093"/>
      <c r="AG353" s="3093"/>
      <c r="AH353" s="3093"/>
      <c r="AI353" s="2805" t="str">
        <f t="shared" si="179"/>
        <v>N</v>
      </c>
      <c r="AJ353" s="2805" t="str">
        <f t="shared" si="172"/>
        <v>N</v>
      </c>
      <c r="AK353" s="2805" t="str">
        <f t="shared" si="173"/>
        <v>N</v>
      </c>
      <c r="AL353" s="2805" t="str">
        <f t="shared" si="174"/>
        <v>N</v>
      </c>
      <c r="AM353" s="2805" t="str">
        <f t="shared" si="175"/>
        <v>N</v>
      </c>
      <c r="AN353" s="2805" t="str">
        <f t="shared" si="176"/>
        <v>N</v>
      </c>
      <c r="AO353" s="2805" t="str">
        <f t="shared" si="177"/>
        <v>N</v>
      </c>
      <c r="AP353" s="2805" t="str">
        <f t="shared" si="178"/>
        <v>N</v>
      </c>
      <c r="AQ353" s="3249"/>
      <c r="AR353" s="3094"/>
      <c r="AS353" s="32"/>
      <c r="AT353" s="34" t="s">
        <v>3949</v>
      </c>
      <c r="AU353" s="171"/>
      <c r="AV353" s="3161"/>
      <c r="AW353" s="220" t="str">
        <f t="shared" si="167"/>
        <v>Please complete all cells in row</v>
      </c>
      <c r="AX353" s="3161"/>
      <c r="AY353" s="3125"/>
      <c r="AZ353" s="3125"/>
      <c r="BA353" s="3125"/>
      <c r="BB353" s="3125"/>
      <c r="BC353" s="3125"/>
      <c r="BD353" s="3125"/>
      <c r="BE353" s="3125"/>
      <c r="BF353" s="221">
        <f t="shared" si="181"/>
        <v>0</v>
      </c>
      <c r="BG353" s="221">
        <f t="shared" si="182"/>
        <v>1</v>
      </c>
      <c r="BH353" s="221">
        <f t="shared" si="183"/>
        <v>1</v>
      </c>
      <c r="BI353" s="221">
        <f t="shared" si="184"/>
        <v>1</v>
      </c>
      <c r="BJ353" s="221">
        <f t="shared" si="185"/>
        <v>1</v>
      </c>
      <c r="BK353" s="221">
        <f t="shared" si="186"/>
        <v>1</v>
      </c>
      <c r="BL353" s="221">
        <f t="shared" si="187"/>
        <v>1</v>
      </c>
      <c r="BM353" s="207"/>
      <c r="BN353" s="207"/>
      <c r="BO353" s="207"/>
      <c r="BP353" s="207"/>
      <c r="BQ353" s="207"/>
      <c r="BR353" s="207"/>
      <c r="BS353" s="221">
        <f t="shared" si="188"/>
        <v>1</v>
      </c>
      <c r="BT353" s="207"/>
      <c r="BU353" s="207"/>
      <c r="BV353" s="221">
        <f t="shared" si="189"/>
        <v>1</v>
      </c>
      <c r="BW353" s="221">
        <f t="shared" si="190"/>
        <v>1</v>
      </c>
      <c r="BX353" s="221">
        <f t="shared" si="191"/>
        <v>1</v>
      </c>
      <c r="BY353" s="221">
        <f t="shared" si="192"/>
        <v>1</v>
      </c>
      <c r="BZ353" s="221">
        <f xml:space="preserve"> IF( ISNUMBER(#REF! ), 0, 1 )</f>
        <v>1</v>
      </c>
      <c r="CA353" s="221">
        <f t="shared" si="193"/>
        <v>1</v>
      </c>
      <c r="CB353" s="3161"/>
      <c r="CC353" s="3125"/>
      <c r="CD353" s="3125"/>
      <c r="CE353" s="3169"/>
      <c r="CF353" s="3169"/>
      <c r="CG353" s="3169"/>
    </row>
    <row r="354" spans="1:85" s="2268" customFormat="1" ht="15.75" customHeight="1">
      <c r="A354" s="3169"/>
      <c r="B354" s="2799"/>
      <c r="C354" s="2800"/>
      <c r="D354" s="2822" t="s">
        <v>3893</v>
      </c>
      <c r="E354" s="2823"/>
      <c r="F354" s="2800"/>
      <c r="G354" s="2800"/>
      <c r="H354" s="2823"/>
      <c r="I354" s="2823"/>
      <c r="J354" s="2823"/>
      <c r="K354" s="2800"/>
      <c r="L354" s="2800"/>
      <c r="M354" s="3243"/>
      <c r="N354" s="2801"/>
      <c r="O354" s="2802"/>
      <c r="P354" s="2801"/>
      <c r="Q354" s="2803"/>
      <c r="R354" s="2802"/>
      <c r="S354" s="2802"/>
      <c r="T354" s="2802"/>
      <c r="U354" s="3217">
        <f t="shared" si="168"/>
        <v>0</v>
      </c>
      <c r="V354" s="2824">
        <f t="shared" si="169"/>
        <v>0</v>
      </c>
      <c r="W354" s="2824">
        <f t="shared" si="170"/>
        <v>0</v>
      </c>
      <c r="X354" s="2816"/>
      <c r="Y354" s="3251"/>
      <c r="Z354" s="3251"/>
      <c r="AA354" s="2804"/>
      <c r="AB354" s="2825">
        <f t="shared" si="171"/>
        <v>0</v>
      </c>
      <c r="AC354" s="2825" t="str">
        <f t="shared" si="180"/>
        <v/>
      </c>
      <c r="AD354" s="2804"/>
      <c r="AE354" s="2804"/>
      <c r="AF354" s="3093"/>
      <c r="AG354" s="3093"/>
      <c r="AH354" s="3093"/>
      <c r="AI354" s="2805" t="str">
        <f t="shared" si="179"/>
        <v>N</v>
      </c>
      <c r="AJ354" s="2805" t="str">
        <f t="shared" si="172"/>
        <v>N</v>
      </c>
      <c r="AK354" s="2805" t="str">
        <f t="shared" si="173"/>
        <v>N</v>
      </c>
      <c r="AL354" s="2805" t="str">
        <f t="shared" si="174"/>
        <v>N</v>
      </c>
      <c r="AM354" s="2805" t="str">
        <f t="shared" si="175"/>
        <v>N</v>
      </c>
      <c r="AN354" s="2805" t="str">
        <f t="shared" si="176"/>
        <v>N</v>
      </c>
      <c r="AO354" s="2805" t="str">
        <f t="shared" si="177"/>
        <v>N</v>
      </c>
      <c r="AP354" s="2805" t="str">
        <f t="shared" si="178"/>
        <v>N</v>
      </c>
      <c r="AQ354" s="3249"/>
      <c r="AR354" s="3094"/>
      <c r="AS354" s="32"/>
      <c r="AT354" s="34" t="s">
        <v>3950</v>
      </c>
      <c r="AU354" s="171"/>
      <c r="AV354" s="3161"/>
      <c r="AW354" s="220" t="str">
        <f t="shared" si="167"/>
        <v>Please complete all cells in row</v>
      </c>
      <c r="AX354" s="3161"/>
      <c r="AY354" s="3125"/>
      <c r="AZ354" s="3125"/>
      <c r="BA354" s="3125"/>
      <c r="BB354" s="3125"/>
      <c r="BC354" s="3125"/>
      <c r="BD354" s="3125"/>
      <c r="BE354" s="3125"/>
      <c r="BF354" s="221">
        <f t="shared" si="181"/>
        <v>0</v>
      </c>
      <c r="BG354" s="221">
        <f t="shared" si="182"/>
        <v>1</v>
      </c>
      <c r="BH354" s="221">
        <f t="shared" si="183"/>
        <v>1</v>
      </c>
      <c r="BI354" s="221">
        <f t="shared" si="184"/>
        <v>1</v>
      </c>
      <c r="BJ354" s="221">
        <f t="shared" si="185"/>
        <v>1</v>
      </c>
      <c r="BK354" s="221">
        <f t="shared" si="186"/>
        <v>1</v>
      </c>
      <c r="BL354" s="221">
        <f t="shared" si="187"/>
        <v>1</v>
      </c>
      <c r="BM354" s="207"/>
      <c r="BN354" s="207"/>
      <c r="BO354" s="207"/>
      <c r="BP354" s="207"/>
      <c r="BQ354" s="207"/>
      <c r="BR354" s="207"/>
      <c r="BS354" s="221">
        <f t="shared" si="188"/>
        <v>1</v>
      </c>
      <c r="BT354" s="207"/>
      <c r="BU354" s="207"/>
      <c r="BV354" s="221">
        <f t="shared" si="189"/>
        <v>1</v>
      </c>
      <c r="BW354" s="221">
        <f t="shared" si="190"/>
        <v>1</v>
      </c>
      <c r="BX354" s="221">
        <f t="shared" si="191"/>
        <v>1</v>
      </c>
      <c r="BY354" s="221">
        <f t="shared" si="192"/>
        <v>1</v>
      </c>
      <c r="BZ354" s="221">
        <f xml:space="preserve"> IF( ISNUMBER(#REF! ), 0, 1 )</f>
        <v>1</v>
      </c>
      <c r="CA354" s="221">
        <f t="shared" si="193"/>
        <v>1</v>
      </c>
      <c r="CB354" s="3161"/>
      <c r="CC354" s="3125"/>
      <c r="CD354" s="3125"/>
      <c r="CE354" s="3169"/>
      <c r="CF354" s="3169"/>
      <c r="CG354" s="3169"/>
    </row>
    <row r="355" spans="1:85" s="2268" customFormat="1" ht="15.75" customHeight="1">
      <c r="A355" s="3169"/>
      <c r="B355" s="2799"/>
      <c r="C355" s="2800"/>
      <c r="D355" s="2822" t="s">
        <v>3893</v>
      </c>
      <c r="E355" s="2823"/>
      <c r="F355" s="2800"/>
      <c r="G355" s="2800"/>
      <c r="H355" s="2823"/>
      <c r="I355" s="2823"/>
      <c r="J355" s="2823"/>
      <c r="K355" s="2800"/>
      <c r="L355" s="2800"/>
      <c r="M355" s="3243"/>
      <c r="N355" s="2801"/>
      <c r="O355" s="2802"/>
      <c r="P355" s="2801"/>
      <c r="Q355" s="2803"/>
      <c r="R355" s="2802"/>
      <c r="S355" s="2802"/>
      <c r="T355" s="2802"/>
      <c r="U355" s="3217">
        <f t="shared" si="168"/>
        <v>0</v>
      </c>
      <c r="V355" s="2824">
        <f t="shared" si="169"/>
        <v>0</v>
      </c>
      <c r="W355" s="2824">
        <f t="shared" si="170"/>
        <v>0</v>
      </c>
      <c r="X355" s="2816"/>
      <c r="Y355" s="3251"/>
      <c r="Z355" s="3251"/>
      <c r="AA355" s="2804"/>
      <c r="AB355" s="2825">
        <f t="shared" si="171"/>
        <v>0</v>
      </c>
      <c r="AC355" s="2825" t="str">
        <f t="shared" si="180"/>
        <v/>
      </c>
      <c r="AD355" s="2804"/>
      <c r="AE355" s="2804"/>
      <c r="AF355" s="3093"/>
      <c r="AG355" s="3093"/>
      <c r="AH355" s="3093"/>
      <c r="AI355" s="2805" t="str">
        <f t="shared" si="179"/>
        <v>N</v>
      </c>
      <c r="AJ355" s="2805" t="str">
        <f t="shared" si="172"/>
        <v>N</v>
      </c>
      <c r="AK355" s="2805" t="str">
        <f t="shared" si="173"/>
        <v>N</v>
      </c>
      <c r="AL355" s="2805" t="str">
        <f t="shared" si="174"/>
        <v>N</v>
      </c>
      <c r="AM355" s="2805" t="str">
        <f t="shared" si="175"/>
        <v>N</v>
      </c>
      <c r="AN355" s="2805" t="str">
        <f t="shared" si="176"/>
        <v>N</v>
      </c>
      <c r="AO355" s="2805" t="str">
        <f t="shared" si="177"/>
        <v>N</v>
      </c>
      <c r="AP355" s="2805" t="str">
        <f t="shared" si="178"/>
        <v>N</v>
      </c>
      <c r="AQ355" s="3249"/>
      <c r="AR355" s="3094"/>
      <c r="AS355" s="32"/>
      <c r="AT355" s="34" t="s">
        <v>3951</v>
      </c>
      <c r="AU355" s="171"/>
      <c r="AV355" s="3161"/>
      <c r="AW355" s="220" t="str">
        <f t="shared" si="167"/>
        <v>Please complete all cells in row</v>
      </c>
      <c r="AX355" s="3161"/>
      <c r="AY355" s="3125"/>
      <c r="AZ355" s="3125"/>
      <c r="BA355" s="3125"/>
      <c r="BB355" s="3125"/>
      <c r="BC355" s="3125"/>
      <c r="BD355" s="3125"/>
      <c r="BE355" s="3125"/>
      <c r="BF355" s="221">
        <f t="shared" si="181"/>
        <v>0</v>
      </c>
      <c r="BG355" s="221">
        <f t="shared" si="182"/>
        <v>1</v>
      </c>
      <c r="BH355" s="221">
        <f t="shared" si="183"/>
        <v>1</v>
      </c>
      <c r="BI355" s="221">
        <f t="shared" si="184"/>
        <v>1</v>
      </c>
      <c r="BJ355" s="221">
        <f t="shared" si="185"/>
        <v>1</v>
      </c>
      <c r="BK355" s="221">
        <f t="shared" si="186"/>
        <v>1</v>
      </c>
      <c r="BL355" s="221">
        <f t="shared" si="187"/>
        <v>1</v>
      </c>
      <c r="BM355" s="207"/>
      <c r="BN355" s="207"/>
      <c r="BO355" s="207"/>
      <c r="BP355" s="207"/>
      <c r="BQ355" s="207"/>
      <c r="BR355" s="207"/>
      <c r="BS355" s="221">
        <f t="shared" si="188"/>
        <v>1</v>
      </c>
      <c r="BT355" s="207"/>
      <c r="BU355" s="207"/>
      <c r="BV355" s="221">
        <f t="shared" si="189"/>
        <v>1</v>
      </c>
      <c r="BW355" s="221">
        <f t="shared" si="190"/>
        <v>1</v>
      </c>
      <c r="BX355" s="221">
        <f t="shared" si="191"/>
        <v>1</v>
      </c>
      <c r="BY355" s="221">
        <f t="shared" si="192"/>
        <v>1</v>
      </c>
      <c r="BZ355" s="221">
        <f xml:space="preserve"> IF( ISNUMBER(#REF! ), 0, 1 )</f>
        <v>1</v>
      </c>
      <c r="CA355" s="221">
        <f t="shared" si="193"/>
        <v>1</v>
      </c>
      <c r="CB355" s="3161"/>
      <c r="CC355" s="3125"/>
      <c r="CD355" s="3125"/>
      <c r="CE355" s="3169"/>
      <c r="CF355" s="3169"/>
      <c r="CG355" s="3169"/>
    </row>
    <row r="356" spans="1:85" s="2268" customFormat="1" ht="15.75" customHeight="1">
      <c r="A356" s="3169"/>
      <c r="B356" s="2799"/>
      <c r="C356" s="2800"/>
      <c r="D356" s="2822" t="s">
        <v>3893</v>
      </c>
      <c r="E356" s="2823"/>
      <c r="F356" s="2800"/>
      <c r="G356" s="2800"/>
      <c r="H356" s="2823"/>
      <c r="I356" s="2823"/>
      <c r="J356" s="2823"/>
      <c r="K356" s="2800"/>
      <c r="L356" s="2800"/>
      <c r="M356" s="3243"/>
      <c r="N356" s="2801"/>
      <c r="O356" s="2802"/>
      <c r="P356" s="2801"/>
      <c r="Q356" s="2803"/>
      <c r="R356" s="2802"/>
      <c r="S356" s="2802"/>
      <c r="T356" s="2802"/>
      <c r="U356" s="3217">
        <f t="shared" si="168"/>
        <v>0</v>
      </c>
      <c r="V356" s="2824">
        <f t="shared" si="169"/>
        <v>0</v>
      </c>
      <c r="W356" s="2824">
        <f t="shared" si="170"/>
        <v>0</v>
      </c>
      <c r="X356" s="2816"/>
      <c r="Y356" s="3251"/>
      <c r="Z356" s="3251"/>
      <c r="AA356" s="2804"/>
      <c r="AB356" s="2825">
        <f t="shared" si="171"/>
        <v>0</v>
      </c>
      <c r="AC356" s="2825" t="str">
        <f t="shared" si="180"/>
        <v/>
      </c>
      <c r="AD356" s="2804"/>
      <c r="AE356" s="2804"/>
      <c r="AF356" s="3093"/>
      <c r="AG356" s="3093"/>
      <c r="AH356" s="3093"/>
      <c r="AI356" s="2805" t="str">
        <f t="shared" si="179"/>
        <v>N</v>
      </c>
      <c r="AJ356" s="2805" t="str">
        <f t="shared" si="172"/>
        <v>N</v>
      </c>
      <c r="AK356" s="2805" t="str">
        <f t="shared" si="173"/>
        <v>N</v>
      </c>
      <c r="AL356" s="2805" t="str">
        <f t="shared" si="174"/>
        <v>N</v>
      </c>
      <c r="AM356" s="2805" t="str">
        <f t="shared" si="175"/>
        <v>N</v>
      </c>
      <c r="AN356" s="2805" t="str">
        <f t="shared" si="176"/>
        <v>N</v>
      </c>
      <c r="AO356" s="2805" t="str">
        <f t="shared" si="177"/>
        <v>N</v>
      </c>
      <c r="AP356" s="2805" t="str">
        <f t="shared" si="178"/>
        <v>N</v>
      </c>
      <c r="AQ356" s="3249"/>
      <c r="AR356" s="3094"/>
      <c r="AS356" s="32"/>
      <c r="AT356" s="34" t="s">
        <v>3952</v>
      </c>
      <c r="AU356" s="171"/>
      <c r="AV356" s="3161"/>
      <c r="AW356" s="220" t="str">
        <f t="shared" si="167"/>
        <v>Please complete all cells in row</v>
      </c>
      <c r="AX356" s="3161"/>
      <c r="AY356" s="3125"/>
      <c r="AZ356" s="3125"/>
      <c r="BA356" s="3125"/>
      <c r="BB356" s="3125"/>
      <c r="BC356" s="3125"/>
      <c r="BD356" s="3125"/>
      <c r="BE356" s="3125"/>
      <c r="BF356" s="221">
        <f t="shared" si="181"/>
        <v>0</v>
      </c>
      <c r="BG356" s="221">
        <f t="shared" si="182"/>
        <v>1</v>
      </c>
      <c r="BH356" s="221">
        <f t="shared" si="183"/>
        <v>1</v>
      </c>
      <c r="BI356" s="221">
        <f t="shared" si="184"/>
        <v>1</v>
      </c>
      <c r="BJ356" s="221">
        <f t="shared" si="185"/>
        <v>1</v>
      </c>
      <c r="BK356" s="221">
        <f t="shared" si="186"/>
        <v>1</v>
      </c>
      <c r="BL356" s="221">
        <f t="shared" si="187"/>
        <v>1</v>
      </c>
      <c r="BM356" s="207"/>
      <c r="BN356" s="207"/>
      <c r="BO356" s="207"/>
      <c r="BP356" s="207"/>
      <c r="BQ356" s="207"/>
      <c r="BR356" s="207"/>
      <c r="BS356" s="221">
        <f t="shared" si="188"/>
        <v>1</v>
      </c>
      <c r="BT356" s="207"/>
      <c r="BU356" s="207"/>
      <c r="BV356" s="221">
        <f t="shared" si="189"/>
        <v>1</v>
      </c>
      <c r="BW356" s="221">
        <f t="shared" si="190"/>
        <v>1</v>
      </c>
      <c r="BX356" s="221">
        <f t="shared" si="191"/>
        <v>1</v>
      </c>
      <c r="BY356" s="221">
        <f t="shared" si="192"/>
        <v>1</v>
      </c>
      <c r="BZ356" s="221">
        <f xml:space="preserve"> IF( ISNUMBER(#REF! ), 0, 1 )</f>
        <v>1</v>
      </c>
      <c r="CA356" s="221">
        <f t="shared" si="193"/>
        <v>1</v>
      </c>
      <c r="CB356" s="3161"/>
      <c r="CC356" s="3125"/>
      <c r="CD356" s="3125"/>
      <c r="CE356" s="3169"/>
      <c r="CF356" s="3169"/>
      <c r="CG356" s="3169"/>
    </row>
    <row r="357" spans="1:85" s="2268" customFormat="1" ht="15.75" customHeight="1">
      <c r="A357" s="3169"/>
      <c r="B357" s="2799"/>
      <c r="C357" s="2800"/>
      <c r="D357" s="2822" t="s">
        <v>3893</v>
      </c>
      <c r="E357" s="2823"/>
      <c r="F357" s="2800"/>
      <c r="G357" s="2800"/>
      <c r="H357" s="2823"/>
      <c r="I357" s="2823"/>
      <c r="J357" s="2823"/>
      <c r="K357" s="2800"/>
      <c r="L357" s="2800"/>
      <c r="M357" s="3243"/>
      <c r="N357" s="2801"/>
      <c r="O357" s="2802"/>
      <c r="P357" s="2801"/>
      <c r="Q357" s="2803"/>
      <c r="R357" s="2802"/>
      <c r="S357" s="2802"/>
      <c r="T357" s="2802"/>
      <c r="U357" s="3217">
        <f t="shared" si="168"/>
        <v>0</v>
      </c>
      <c r="V357" s="2824">
        <f t="shared" si="169"/>
        <v>0</v>
      </c>
      <c r="W357" s="2824">
        <f t="shared" si="170"/>
        <v>0</v>
      </c>
      <c r="X357" s="2816"/>
      <c r="Y357" s="3251"/>
      <c r="Z357" s="3251"/>
      <c r="AA357" s="2804"/>
      <c r="AB357" s="2825">
        <f t="shared" si="171"/>
        <v>0</v>
      </c>
      <c r="AC357" s="2825" t="str">
        <f t="shared" si="180"/>
        <v/>
      </c>
      <c r="AD357" s="2804"/>
      <c r="AE357" s="2804"/>
      <c r="AF357" s="3093"/>
      <c r="AG357" s="3093"/>
      <c r="AH357" s="3093"/>
      <c r="AI357" s="2805" t="str">
        <f t="shared" si="179"/>
        <v>N</v>
      </c>
      <c r="AJ357" s="2805" t="str">
        <f t="shared" si="172"/>
        <v>N</v>
      </c>
      <c r="AK357" s="2805" t="str">
        <f t="shared" si="173"/>
        <v>N</v>
      </c>
      <c r="AL357" s="2805" t="str">
        <f t="shared" si="174"/>
        <v>N</v>
      </c>
      <c r="AM357" s="2805" t="str">
        <f t="shared" si="175"/>
        <v>N</v>
      </c>
      <c r="AN357" s="2805" t="str">
        <f t="shared" si="176"/>
        <v>N</v>
      </c>
      <c r="AO357" s="2805" t="str">
        <f t="shared" si="177"/>
        <v>N</v>
      </c>
      <c r="AP357" s="2805" t="str">
        <f t="shared" si="178"/>
        <v>N</v>
      </c>
      <c r="AQ357" s="3249"/>
      <c r="AR357" s="3094"/>
      <c r="AS357" s="32"/>
      <c r="AT357" s="34" t="s">
        <v>3953</v>
      </c>
      <c r="AU357" s="171"/>
      <c r="AV357" s="3161"/>
      <c r="AW357" s="220" t="str">
        <f t="shared" si="167"/>
        <v>Please complete all cells in row</v>
      </c>
      <c r="AX357" s="3161"/>
      <c r="AY357" s="3125"/>
      <c r="AZ357" s="3125"/>
      <c r="BA357" s="3125"/>
      <c r="BB357" s="3125"/>
      <c r="BC357" s="3125"/>
      <c r="BD357" s="3125"/>
      <c r="BE357" s="3125"/>
      <c r="BF357" s="221">
        <f t="shared" si="181"/>
        <v>0</v>
      </c>
      <c r="BG357" s="221">
        <f t="shared" si="182"/>
        <v>1</v>
      </c>
      <c r="BH357" s="221">
        <f t="shared" si="183"/>
        <v>1</v>
      </c>
      <c r="BI357" s="221">
        <f t="shared" si="184"/>
        <v>1</v>
      </c>
      <c r="BJ357" s="221">
        <f t="shared" si="185"/>
        <v>1</v>
      </c>
      <c r="BK357" s="221">
        <f t="shared" si="186"/>
        <v>1</v>
      </c>
      <c r="BL357" s="221">
        <f t="shared" si="187"/>
        <v>1</v>
      </c>
      <c r="BM357" s="207"/>
      <c r="BN357" s="207"/>
      <c r="BO357" s="207"/>
      <c r="BP357" s="207"/>
      <c r="BQ357" s="207"/>
      <c r="BR357" s="207"/>
      <c r="BS357" s="221">
        <f t="shared" si="188"/>
        <v>1</v>
      </c>
      <c r="BT357" s="207"/>
      <c r="BU357" s="207"/>
      <c r="BV357" s="221">
        <f t="shared" si="189"/>
        <v>1</v>
      </c>
      <c r="BW357" s="221">
        <f t="shared" si="190"/>
        <v>1</v>
      </c>
      <c r="BX357" s="221">
        <f t="shared" si="191"/>
        <v>1</v>
      </c>
      <c r="BY357" s="221">
        <f t="shared" si="192"/>
        <v>1</v>
      </c>
      <c r="BZ357" s="221">
        <f xml:space="preserve"> IF( ISNUMBER(#REF! ), 0, 1 )</f>
        <v>1</v>
      </c>
      <c r="CA357" s="221">
        <f t="shared" si="193"/>
        <v>1</v>
      </c>
      <c r="CB357" s="3161"/>
      <c r="CC357" s="3125"/>
      <c r="CD357" s="3125"/>
      <c r="CE357" s="3169"/>
      <c r="CF357" s="3169"/>
      <c r="CG357" s="3169"/>
    </row>
    <row r="358" spans="1:85" s="2268" customFormat="1" ht="15.75" customHeight="1">
      <c r="A358" s="3169"/>
      <c r="B358" s="2799"/>
      <c r="C358" s="2800"/>
      <c r="D358" s="2822" t="s">
        <v>3893</v>
      </c>
      <c r="E358" s="2823"/>
      <c r="F358" s="2800"/>
      <c r="G358" s="2800"/>
      <c r="H358" s="2823"/>
      <c r="I358" s="2823"/>
      <c r="J358" s="2823"/>
      <c r="K358" s="2800"/>
      <c r="L358" s="2800"/>
      <c r="M358" s="3243"/>
      <c r="N358" s="2801"/>
      <c r="O358" s="2802"/>
      <c r="P358" s="2801"/>
      <c r="Q358" s="2803"/>
      <c r="R358" s="2802"/>
      <c r="S358" s="2802"/>
      <c r="T358" s="2802"/>
      <c r="U358" s="3217">
        <f t="shared" si="168"/>
        <v>0</v>
      </c>
      <c r="V358" s="2824">
        <f t="shared" si="169"/>
        <v>0</v>
      </c>
      <c r="W358" s="2824">
        <f t="shared" si="170"/>
        <v>0</v>
      </c>
      <c r="X358" s="2816"/>
      <c r="Y358" s="3251"/>
      <c r="Z358" s="3251"/>
      <c r="AA358" s="2804"/>
      <c r="AB358" s="2825">
        <f t="shared" si="171"/>
        <v>0</v>
      </c>
      <c r="AC358" s="2825" t="str">
        <f t="shared" si="180"/>
        <v/>
      </c>
      <c r="AD358" s="2804"/>
      <c r="AE358" s="2804"/>
      <c r="AF358" s="3093"/>
      <c r="AG358" s="3093"/>
      <c r="AH358" s="3093"/>
      <c r="AI358" s="2805" t="str">
        <f t="shared" si="179"/>
        <v>N</v>
      </c>
      <c r="AJ358" s="2805" t="str">
        <f t="shared" si="172"/>
        <v>N</v>
      </c>
      <c r="AK358" s="2805" t="str">
        <f t="shared" si="173"/>
        <v>N</v>
      </c>
      <c r="AL358" s="2805" t="str">
        <f t="shared" si="174"/>
        <v>N</v>
      </c>
      <c r="AM358" s="2805" t="str">
        <f t="shared" si="175"/>
        <v>N</v>
      </c>
      <c r="AN358" s="2805" t="str">
        <f t="shared" si="176"/>
        <v>N</v>
      </c>
      <c r="AO358" s="2805" t="str">
        <f t="shared" si="177"/>
        <v>N</v>
      </c>
      <c r="AP358" s="2805" t="str">
        <f t="shared" si="178"/>
        <v>N</v>
      </c>
      <c r="AQ358" s="3249"/>
      <c r="AR358" s="3094"/>
      <c r="AS358" s="32"/>
      <c r="AT358" s="34" t="s">
        <v>3954</v>
      </c>
      <c r="AU358" s="171"/>
      <c r="AV358" s="3161"/>
      <c r="AW358" s="220" t="str">
        <f t="shared" si="167"/>
        <v>Please complete all cells in row</v>
      </c>
      <c r="AX358" s="3161"/>
      <c r="AY358" s="3125"/>
      <c r="AZ358" s="3125"/>
      <c r="BA358" s="3125"/>
      <c r="BB358" s="3125"/>
      <c r="BC358" s="3125"/>
      <c r="BD358" s="3125"/>
      <c r="BE358" s="3125"/>
      <c r="BF358" s="221">
        <f t="shared" si="181"/>
        <v>0</v>
      </c>
      <c r="BG358" s="221">
        <f t="shared" si="182"/>
        <v>1</v>
      </c>
      <c r="BH358" s="221">
        <f t="shared" si="183"/>
        <v>1</v>
      </c>
      <c r="BI358" s="221">
        <f t="shared" si="184"/>
        <v>1</v>
      </c>
      <c r="BJ358" s="221">
        <f t="shared" si="185"/>
        <v>1</v>
      </c>
      <c r="BK358" s="221">
        <f t="shared" si="186"/>
        <v>1</v>
      </c>
      <c r="BL358" s="221">
        <f t="shared" si="187"/>
        <v>1</v>
      </c>
      <c r="BM358" s="207"/>
      <c r="BN358" s="207"/>
      <c r="BO358" s="207"/>
      <c r="BP358" s="207"/>
      <c r="BQ358" s="207"/>
      <c r="BR358" s="207"/>
      <c r="BS358" s="221">
        <f t="shared" si="188"/>
        <v>1</v>
      </c>
      <c r="BT358" s="207"/>
      <c r="BU358" s="207"/>
      <c r="BV358" s="221">
        <f t="shared" si="189"/>
        <v>1</v>
      </c>
      <c r="BW358" s="221">
        <f t="shared" si="190"/>
        <v>1</v>
      </c>
      <c r="BX358" s="221">
        <f t="shared" si="191"/>
        <v>1</v>
      </c>
      <c r="BY358" s="221">
        <f t="shared" si="192"/>
        <v>1</v>
      </c>
      <c r="BZ358" s="221">
        <f xml:space="preserve"> IF( ISNUMBER(#REF! ), 0, 1 )</f>
        <v>1</v>
      </c>
      <c r="CA358" s="221">
        <f t="shared" si="193"/>
        <v>1</v>
      </c>
      <c r="CB358" s="3161"/>
      <c r="CC358" s="3125"/>
      <c r="CD358" s="3125"/>
      <c r="CE358" s="3169"/>
      <c r="CF358" s="3169"/>
      <c r="CG358" s="3169"/>
    </row>
    <row r="359" spans="1:85" s="2268" customFormat="1" ht="15.75" customHeight="1">
      <c r="A359" s="3169"/>
      <c r="B359" s="2799"/>
      <c r="C359" s="2800"/>
      <c r="D359" s="2822" t="s">
        <v>3893</v>
      </c>
      <c r="E359" s="2823"/>
      <c r="F359" s="2800"/>
      <c r="G359" s="2800"/>
      <c r="H359" s="2823"/>
      <c r="I359" s="2823"/>
      <c r="J359" s="2823"/>
      <c r="K359" s="2800"/>
      <c r="L359" s="2800"/>
      <c r="M359" s="3243"/>
      <c r="N359" s="2801"/>
      <c r="O359" s="2802"/>
      <c r="P359" s="2801"/>
      <c r="Q359" s="2803"/>
      <c r="R359" s="2802"/>
      <c r="S359" s="2802"/>
      <c r="T359" s="2802"/>
      <c r="U359" s="3217">
        <f t="shared" si="168"/>
        <v>0</v>
      </c>
      <c r="V359" s="2824">
        <f t="shared" si="169"/>
        <v>0</v>
      </c>
      <c r="W359" s="2824">
        <f t="shared" si="170"/>
        <v>0</v>
      </c>
      <c r="X359" s="2816"/>
      <c r="Y359" s="3251"/>
      <c r="Z359" s="3251"/>
      <c r="AA359" s="2804"/>
      <c r="AB359" s="2825">
        <f t="shared" si="171"/>
        <v>0</v>
      </c>
      <c r="AC359" s="2825" t="str">
        <f t="shared" si="180"/>
        <v/>
      </c>
      <c r="AD359" s="2804"/>
      <c r="AE359" s="2804"/>
      <c r="AF359" s="3093"/>
      <c r="AG359" s="3093"/>
      <c r="AH359" s="3093"/>
      <c r="AI359" s="2805" t="str">
        <f t="shared" si="179"/>
        <v>N</v>
      </c>
      <c r="AJ359" s="2805" t="str">
        <f t="shared" si="172"/>
        <v>N</v>
      </c>
      <c r="AK359" s="2805" t="str">
        <f t="shared" si="173"/>
        <v>N</v>
      </c>
      <c r="AL359" s="2805" t="str">
        <f t="shared" si="174"/>
        <v>N</v>
      </c>
      <c r="AM359" s="2805" t="str">
        <f t="shared" si="175"/>
        <v>N</v>
      </c>
      <c r="AN359" s="2805" t="str">
        <f t="shared" si="176"/>
        <v>N</v>
      </c>
      <c r="AO359" s="2805" t="str">
        <f t="shared" si="177"/>
        <v>N</v>
      </c>
      <c r="AP359" s="2805" t="str">
        <f t="shared" si="178"/>
        <v>N</v>
      </c>
      <c r="AQ359" s="3249"/>
      <c r="AR359" s="3094"/>
      <c r="AS359" s="32"/>
      <c r="AT359" s="34" t="s">
        <v>3955</v>
      </c>
      <c r="AU359" s="171"/>
      <c r="AV359" s="3161"/>
      <c r="AW359" s="220" t="str">
        <f t="shared" si="167"/>
        <v>Please complete all cells in row</v>
      </c>
      <c r="AX359" s="3161"/>
      <c r="AY359" s="3125"/>
      <c r="AZ359" s="3125"/>
      <c r="BA359" s="3125"/>
      <c r="BB359" s="3125"/>
      <c r="BC359" s="3125"/>
      <c r="BD359" s="3125"/>
      <c r="BE359" s="3125"/>
      <c r="BF359" s="221">
        <f t="shared" si="181"/>
        <v>0</v>
      </c>
      <c r="BG359" s="221">
        <f t="shared" si="182"/>
        <v>1</v>
      </c>
      <c r="BH359" s="221">
        <f t="shared" si="183"/>
        <v>1</v>
      </c>
      <c r="BI359" s="221">
        <f t="shared" si="184"/>
        <v>1</v>
      </c>
      <c r="BJ359" s="221">
        <f t="shared" si="185"/>
        <v>1</v>
      </c>
      <c r="BK359" s="221">
        <f t="shared" si="186"/>
        <v>1</v>
      </c>
      <c r="BL359" s="221">
        <f t="shared" si="187"/>
        <v>1</v>
      </c>
      <c r="BM359" s="207"/>
      <c r="BN359" s="207"/>
      <c r="BO359" s="207"/>
      <c r="BP359" s="207"/>
      <c r="BQ359" s="207"/>
      <c r="BR359" s="207"/>
      <c r="BS359" s="221">
        <f t="shared" si="188"/>
        <v>1</v>
      </c>
      <c r="BT359" s="207"/>
      <c r="BU359" s="207"/>
      <c r="BV359" s="221">
        <f t="shared" si="189"/>
        <v>1</v>
      </c>
      <c r="BW359" s="221">
        <f t="shared" si="190"/>
        <v>1</v>
      </c>
      <c r="BX359" s="221">
        <f t="shared" si="191"/>
        <v>1</v>
      </c>
      <c r="BY359" s="221">
        <f t="shared" si="192"/>
        <v>1</v>
      </c>
      <c r="BZ359" s="221">
        <f xml:space="preserve"> IF( ISNUMBER(#REF! ), 0, 1 )</f>
        <v>1</v>
      </c>
      <c r="CA359" s="221">
        <f t="shared" si="193"/>
        <v>1</v>
      </c>
      <c r="CB359" s="3161"/>
      <c r="CC359" s="3125"/>
      <c r="CD359" s="3125"/>
      <c r="CE359" s="3169"/>
      <c r="CF359" s="3169"/>
      <c r="CG359" s="3169"/>
    </row>
    <row r="360" spans="1:85" s="2268" customFormat="1" ht="15.75" customHeight="1">
      <c r="A360" s="3169"/>
      <c r="B360" s="2799"/>
      <c r="C360" s="2800"/>
      <c r="D360" s="2822" t="s">
        <v>3893</v>
      </c>
      <c r="E360" s="2823"/>
      <c r="F360" s="2800"/>
      <c r="G360" s="2800"/>
      <c r="H360" s="2823"/>
      <c r="I360" s="2823"/>
      <c r="J360" s="2823"/>
      <c r="K360" s="2800"/>
      <c r="L360" s="2800"/>
      <c r="M360" s="3243"/>
      <c r="N360" s="2801"/>
      <c r="O360" s="2802"/>
      <c r="P360" s="2801"/>
      <c r="Q360" s="2803"/>
      <c r="R360" s="2802"/>
      <c r="S360" s="2802"/>
      <c r="T360" s="2802"/>
      <c r="U360" s="3217">
        <f t="shared" si="168"/>
        <v>0</v>
      </c>
      <c r="V360" s="2824">
        <f t="shared" si="169"/>
        <v>0</v>
      </c>
      <c r="W360" s="2824">
        <f t="shared" si="170"/>
        <v>0</v>
      </c>
      <c r="X360" s="2816"/>
      <c r="Y360" s="3251"/>
      <c r="Z360" s="3251"/>
      <c r="AA360" s="2804"/>
      <c r="AB360" s="2825">
        <f t="shared" si="171"/>
        <v>0</v>
      </c>
      <c r="AC360" s="2825" t="str">
        <f t="shared" si="180"/>
        <v/>
      </c>
      <c r="AD360" s="2804"/>
      <c r="AE360" s="2804"/>
      <c r="AF360" s="3093"/>
      <c r="AG360" s="3093"/>
      <c r="AH360" s="3093"/>
      <c r="AI360" s="2805" t="str">
        <f t="shared" si="179"/>
        <v>N</v>
      </c>
      <c r="AJ360" s="2805" t="str">
        <f t="shared" si="172"/>
        <v>N</v>
      </c>
      <c r="AK360" s="2805" t="str">
        <f t="shared" si="173"/>
        <v>N</v>
      </c>
      <c r="AL360" s="2805" t="str">
        <f t="shared" si="174"/>
        <v>N</v>
      </c>
      <c r="AM360" s="2805" t="str">
        <f t="shared" si="175"/>
        <v>N</v>
      </c>
      <c r="AN360" s="2805" t="str">
        <f t="shared" si="176"/>
        <v>N</v>
      </c>
      <c r="AO360" s="2805" t="str">
        <f t="shared" si="177"/>
        <v>N</v>
      </c>
      <c r="AP360" s="2805" t="str">
        <f t="shared" si="178"/>
        <v>N</v>
      </c>
      <c r="AQ360" s="3249"/>
      <c r="AR360" s="3094"/>
      <c r="AS360" s="32"/>
      <c r="AT360" s="34" t="s">
        <v>3956</v>
      </c>
      <c r="AU360" s="171"/>
      <c r="AV360" s="3161"/>
      <c r="AW360" s="220" t="str">
        <f t="shared" si="167"/>
        <v>Please complete all cells in row</v>
      </c>
      <c r="AX360" s="3161"/>
      <c r="AY360" s="3125"/>
      <c r="AZ360" s="3125"/>
      <c r="BA360" s="3125"/>
      <c r="BB360" s="3125"/>
      <c r="BC360" s="3125"/>
      <c r="BD360" s="3125"/>
      <c r="BE360" s="3125"/>
      <c r="BF360" s="221">
        <f t="shared" si="181"/>
        <v>0</v>
      </c>
      <c r="BG360" s="221">
        <f t="shared" si="182"/>
        <v>1</v>
      </c>
      <c r="BH360" s="221">
        <f t="shared" si="183"/>
        <v>1</v>
      </c>
      <c r="BI360" s="221">
        <f t="shared" si="184"/>
        <v>1</v>
      </c>
      <c r="BJ360" s="221">
        <f t="shared" si="185"/>
        <v>1</v>
      </c>
      <c r="BK360" s="221">
        <f t="shared" si="186"/>
        <v>1</v>
      </c>
      <c r="BL360" s="221">
        <f t="shared" si="187"/>
        <v>1</v>
      </c>
      <c r="BM360" s="207"/>
      <c r="BN360" s="207"/>
      <c r="BO360" s="207"/>
      <c r="BP360" s="207"/>
      <c r="BQ360" s="207"/>
      <c r="BR360" s="207"/>
      <c r="BS360" s="221">
        <f t="shared" si="188"/>
        <v>1</v>
      </c>
      <c r="BT360" s="207"/>
      <c r="BU360" s="207"/>
      <c r="BV360" s="221">
        <f t="shared" si="189"/>
        <v>1</v>
      </c>
      <c r="BW360" s="221">
        <f t="shared" si="190"/>
        <v>1</v>
      </c>
      <c r="BX360" s="221">
        <f t="shared" si="191"/>
        <v>1</v>
      </c>
      <c r="BY360" s="221">
        <f t="shared" si="192"/>
        <v>1</v>
      </c>
      <c r="BZ360" s="221">
        <f xml:space="preserve"> IF( ISNUMBER(#REF! ), 0, 1 )</f>
        <v>1</v>
      </c>
      <c r="CA360" s="221">
        <f t="shared" si="193"/>
        <v>1</v>
      </c>
      <c r="CB360" s="3161"/>
      <c r="CC360" s="3125"/>
      <c r="CD360" s="3125"/>
      <c r="CE360" s="3169"/>
      <c r="CF360" s="3169"/>
      <c r="CG360" s="3169"/>
    </row>
    <row r="361" spans="1:85" s="2268" customFormat="1" ht="15.75" customHeight="1">
      <c r="A361" s="3169"/>
      <c r="B361" s="2799"/>
      <c r="C361" s="2800"/>
      <c r="D361" s="2822" t="s">
        <v>3893</v>
      </c>
      <c r="E361" s="2823"/>
      <c r="F361" s="2800"/>
      <c r="G361" s="2800"/>
      <c r="H361" s="2823"/>
      <c r="I361" s="2823"/>
      <c r="J361" s="2823"/>
      <c r="K361" s="2800"/>
      <c r="L361" s="2800"/>
      <c r="M361" s="3243"/>
      <c r="N361" s="2801"/>
      <c r="O361" s="2802"/>
      <c r="P361" s="2801"/>
      <c r="Q361" s="2803"/>
      <c r="R361" s="2802"/>
      <c r="S361" s="2802"/>
      <c r="T361" s="2802"/>
      <c r="U361" s="3217">
        <f t="shared" si="168"/>
        <v>0</v>
      </c>
      <c r="V361" s="2824">
        <f t="shared" si="169"/>
        <v>0</v>
      </c>
      <c r="W361" s="2824">
        <f t="shared" si="170"/>
        <v>0</v>
      </c>
      <c r="X361" s="2816"/>
      <c r="Y361" s="3251"/>
      <c r="Z361" s="3251"/>
      <c r="AA361" s="2804"/>
      <c r="AB361" s="2825">
        <f t="shared" si="171"/>
        <v>0</v>
      </c>
      <c r="AC361" s="2825" t="str">
        <f t="shared" si="180"/>
        <v/>
      </c>
      <c r="AD361" s="2804"/>
      <c r="AE361" s="2804"/>
      <c r="AF361" s="3093"/>
      <c r="AG361" s="3093"/>
      <c r="AH361" s="3093"/>
      <c r="AI361" s="2805" t="str">
        <f t="shared" si="179"/>
        <v>N</v>
      </c>
      <c r="AJ361" s="2805" t="str">
        <f t="shared" si="172"/>
        <v>N</v>
      </c>
      <c r="AK361" s="2805" t="str">
        <f t="shared" si="173"/>
        <v>N</v>
      </c>
      <c r="AL361" s="2805" t="str">
        <f t="shared" si="174"/>
        <v>N</v>
      </c>
      <c r="AM361" s="2805" t="str">
        <f t="shared" si="175"/>
        <v>N</v>
      </c>
      <c r="AN361" s="2805" t="str">
        <f t="shared" si="176"/>
        <v>N</v>
      </c>
      <c r="AO361" s="2805" t="str">
        <f t="shared" si="177"/>
        <v>N</v>
      </c>
      <c r="AP361" s="2805" t="str">
        <f t="shared" si="178"/>
        <v>N</v>
      </c>
      <c r="AQ361" s="3249"/>
      <c r="AR361" s="3094"/>
      <c r="AS361" s="32"/>
      <c r="AT361" s="34" t="s">
        <v>3957</v>
      </c>
      <c r="AU361" s="171"/>
      <c r="AV361" s="3161"/>
      <c r="AW361" s="220" t="str">
        <f t="shared" si="167"/>
        <v>Please complete all cells in row</v>
      </c>
      <c r="AX361" s="3161"/>
      <c r="AY361" s="3125"/>
      <c r="AZ361" s="3125"/>
      <c r="BA361" s="3125"/>
      <c r="BB361" s="3125"/>
      <c r="BC361" s="3125"/>
      <c r="BD361" s="3125"/>
      <c r="BE361" s="3125"/>
      <c r="BF361" s="221">
        <f t="shared" si="181"/>
        <v>0</v>
      </c>
      <c r="BG361" s="221">
        <f t="shared" si="182"/>
        <v>1</v>
      </c>
      <c r="BH361" s="221">
        <f t="shared" si="183"/>
        <v>1</v>
      </c>
      <c r="BI361" s="221">
        <f t="shared" si="184"/>
        <v>1</v>
      </c>
      <c r="BJ361" s="221">
        <f t="shared" si="185"/>
        <v>1</v>
      </c>
      <c r="BK361" s="221">
        <f t="shared" si="186"/>
        <v>1</v>
      </c>
      <c r="BL361" s="221">
        <f t="shared" si="187"/>
        <v>1</v>
      </c>
      <c r="BM361" s="207"/>
      <c r="BN361" s="207"/>
      <c r="BO361" s="207"/>
      <c r="BP361" s="207"/>
      <c r="BQ361" s="207"/>
      <c r="BR361" s="207"/>
      <c r="BS361" s="221">
        <f t="shared" si="188"/>
        <v>1</v>
      </c>
      <c r="BT361" s="207"/>
      <c r="BU361" s="207"/>
      <c r="BV361" s="221">
        <f t="shared" si="189"/>
        <v>1</v>
      </c>
      <c r="BW361" s="221">
        <f t="shared" si="190"/>
        <v>1</v>
      </c>
      <c r="BX361" s="221">
        <f t="shared" si="191"/>
        <v>1</v>
      </c>
      <c r="BY361" s="221">
        <f t="shared" si="192"/>
        <v>1</v>
      </c>
      <c r="BZ361" s="221">
        <f xml:space="preserve"> IF( ISNUMBER(#REF! ), 0, 1 )</f>
        <v>1</v>
      </c>
      <c r="CA361" s="221">
        <f t="shared" si="193"/>
        <v>1</v>
      </c>
      <c r="CB361" s="3161"/>
      <c r="CC361" s="3125"/>
      <c r="CD361" s="3125"/>
      <c r="CE361" s="3169"/>
      <c r="CF361" s="3169"/>
      <c r="CG361" s="3169"/>
    </row>
    <row r="362" spans="1:85" s="2268" customFormat="1" ht="15.75" customHeight="1">
      <c r="A362" s="3169"/>
      <c r="B362" s="2799"/>
      <c r="C362" s="2800"/>
      <c r="D362" s="2822" t="s">
        <v>3893</v>
      </c>
      <c r="E362" s="2823"/>
      <c r="F362" s="2800"/>
      <c r="G362" s="2800"/>
      <c r="H362" s="2823"/>
      <c r="I362" s="2823"/>
      <c r="J362" s="2823"/>
      <c r="K362" s="2800"/>
      <c r="L362" s="2800"/>
      <c r="M362" s="3243"/>
      <c r="N362" s="2801"/>
      <c r="O362" s="2802"/>
      <c r="P362" s="2801"/>
      <c r="Q362" s="2803"/>
      <c r="R362" s="2802"/>
      <c r="S362" s="2802"/>
      <c r="T362" s="2802"/>
      <c r="U362" s="3217">
        <f t="shared" si="168"/>
        <v>0</v>
      </c>
      <c r="V362" s="2824">
        <f t="shared" si="169"/>
        <v>0</v>
      </c>
      <c r="W362" s="2824">
        <f t="shared" si="170"/>
        <v>0</v>
      </c>
      <c r="X362" s="2816"/>
      <c r="Y362" s="3251"/>
      <c r="Z362" s="3251"/>
      <c r="AA362" s="2804"/>
      <c r="AB362" s="2825">
        <f t="shared" si="171"/>
        <v>0</v>
      </c>
      <c r="AC362" s="2825" t="str">
        <f t="shared" si="180"/>
        <v/>
      </c>
      <c r="AD362" s="2804"/>
      <c r="AE362" s="2804"/>
      <c r="AF362" s="3093"/>
      <c r="AG362" s="3093"/>
      <c r="AH362" s="3093"/>
      <c r="AI362" s="2805" t="str">
        <f t="shared" si="179"/>
        <v>N</v>
      </c>
      <c r="AJ362" s="2805" t="str">
        <f t="shared" si="172"/>
        <v>N</v>
      </c>
      <c r="AK362" s="2805" t="str">
        <f t="shared" si="173"/>
        <v>N</v>
      </c>
      <c r="AL362" s="2805" t="str">
        <f t="shared" si="174"/>
        <v>N</v>
      </c>
      <c r="AM362" s="2805" t="str">
        <f t="shared" si="175"/>
        <v>N</v>
      </c>
      <c r="AN362" s="2805" t="str">
        <f t="shared" si="176"/>
        <v>N</v>
      </c>
      <c r="AO362" s="2805" t="str">
        <f t="shared" si="177"/>
        <v>N</v>
      </c>
      <c r="AP362" s="2805" t="str">
        <f t="shared" si="178"/>
        <v>N</v>
      </c>
      <c r="AQ362" s="3249"/>
      <c r="AR362" s="3094"/>
      <c r="AS362" s="32"/>
      <c r="AT362" s="34" t="s">
        <v>3958</v>
      </c>
      <c r="AU362" s="171"/>
      <c r="AV362" s="3161"/>
      <c r="AW362" s="220" t="str">
        <f t="shared" si="167"/>
        <v>Please complete all cells in row</v>
      </c>
      <c r="AX362" s="3161"/>
      <c r="AY362" s="3125"/>
      <c r="AZ362" s="3125"/>
      <c r="BA362" s="3125"/>
      <c r="BB362" s="3125"/>
      <c r="BC362" s="3125"/>
      <c r="BD362" s="3125"/>
      <c r="BE362" s="3125"/>
      <c r="BF362" s="221">
        <f t="shared" si="181"/>
        <v>0</v>
      </c>
      <c r="BG362" s="221">
        <f t="shared" si="182"/>
        <v>1</v>
      </c>
      <c r="BH362" s="221">
        <f t="shared" si="183"/>
        <v>1</v>
      </c>
      <c r="BI362" s="221">
        <f t="shared" si="184"/>
        <v>1</v>
      </c>
      <c r="BJ362" s="221">
        <f t="shared" si="185"/>
        <v>1</v>
      </c>
      <c r="BK362" s="221">
        <f t="shared" si="186"/>
        <v>1</v>
      </c>
      <c r="BL362" s="221">
        <f t="shared" si="187"/>
        <v>1</v>
      </c>
      <c r="BM362" s="207"/>
      <c r="BN362" s="207"/>
      <c r="BO362" s="207"/>
      <c r="BP362" s="207"/>
      <c r="BQ362" s="207"/>
      <c r="BR362" s="207"/>
      <c r="BS362" s="221">
        <f t="shared" si="188"/>
        <v>1</v>
      </c>
      <c r="BT362" s="207"/>
      <c r="BU362" s="207"/>
      <c r="BV362" s="221">
        <f t="shared" si="189"/>
        <v>1</v>
      </c>
      <c r="BW362" s="221">
        <f t="shared" si="190"/>
        <v>1</v>
      </c>
      <c r="BX362" s="221">
        <f t="shared" si="191"/>
        <v>1</v>
      </c>
      <c r="BY362" s="221">
        <f t="shared" si="192"/>
        <v>1</v>
      </c>
      <c r="BZ362" s="221">
        <f xml:space="preserve"> IF( ISNUMBER(#REF! ), 0, 1 )</f>
        <v>1</v>
      </c>
      <c r="CA362" s="221">
        <f t="shared" si="193"/>
        <v>1</v>
      </c>
      <c r="CB362" s="3161"/>
      <c r="CC362" s="3125"/>
      <c r="CD362" s="3125"/>
      <c r="CE362" s="3169"/>
      <c r="CF362" s="3169"/>
      <c r="CG362" s="3169"/>
    </row>
    <row r="363" spans="1:85" s="2268" customFormat="1" ht="15.75" customHeight="1">
      <c r="A363" s="3169"/>
      <c r="B363" s="2799"/>
      <c r="C363" s="2800"/>
      <c r="D363" s="2822" t="s">
        <v>3893</v>
      </c>
      <c r="E363" s="2823"/>
      <c r="F363" s="2800"/>
      <c r="G363" s="2800"/>
      <c r="H363" s="2823"/>
      <c r="I363" s="2823"/>
      <c r="J363" s="2823"/>
      <c r="K363" s="2800"/>
      <c r="L363" s="2800"/>
      <c r="M363" s="3243"/>
      <c r="N363" s="2801"/>
      <c r="O363" s="2802"/>
      <c r="P363" s="2801"/>
      <c r="Q363" s="2803"/>
      <c r="R363" s="2802"/>
      <c r="S363" s="2802"/>
      <c r="T363" s="2802"/>
      <c r="U363" s="3217">
        <f t="shared" si="168"/>
        <v>0</v>
      </c>
      <c r="V363" s="2824">
        <f t="shared" si="169"/>
        <v>0</v>
      </c>
      <c r="W363" s="2824">
        <f t="shared" si="170"/>
        <v>0</v>
      </c>
      <c r="X363" s="2816"/>
      <c r="Y363" s="3251"/>
      <c r="Z363" s="3251"/>
      <c r="AA363" s="2804"/>
      <c r="AB363" s="2825">
        <f t="shared" si="171"/>
        <v>0</v>
      </c>
      <c r="AC363" s="2825" t="str">
        <f t="shared" si="180"/>
        <v/>
      </c>
      <c r="AD363" s="2804"/>
      <c r="AE363" s="2804"/>
      <c r="AF363" s="3093"/>
      <c r="AG363" s="3093"/>
      <c r="AH363" s="3093"/>
      <c r="AI363" s="2805" t="str">
        <f t="shared" si="179"/>
        <v>N</v>
      </c>
      <c r="AJ363" s="2805" t="str">
        <f t="shared" si="172"/>
        <v>N</v>
      </c>
      <c r="AK363" s="2805" t="str">
        <f t="shared" si="173"/>
        <v>N</v>
      </c>
      <c r="AL363" s="2805" t="str">
        <f t="shared" si="174"/>
        <v>N</v>
      </c>
      <c r="AM363" s="2805" t="str">
        <f t="shared" si="175"/>
        <v>N</v>
      </c>
      <c r="AN363" s="2805" t="str">
        <f t="shared" si="176"/>
        <v>N</v>
      </c>
      <c r="AO363" s="2805" t="str">
        <f t="shared" si="177"/>
        <v>N</v>
      </c>
      <c r="AP363" s="2805" t="str">
        <f t="shared" si="178"/>
        <v>N</v>
      </c>
      <c r="AQ363" s="3249"/>
      <c r="AR363" s="3094"/>
      <c r="AS363" s="32"/>
      <c r="AT363" s="34" t="s">
        <v>3959</v>
      </c>
      <c r="AU363" s="171"/>
      <c r="AV363" s="3161"/>
      <c r="AW363" s="220" t="str">
        <f t="shared" si="167"/>
        <v>Please complete all cells in row</v>
      </c>
      <c r="AX363" s="3161"/>
      <c r="AY363" s="3125"/>
      <c r="AZ363" s="3125"/>
      <c r="BA363" s="3125"/>
      <c r="BB363" s="3125"/>
      <c r="BC363" s="3125"/>
      <c r="BD363" s="3125"/>
      <c r="BE363" s="3125"/>
      <c r="BF363" s="221">
        <f t="shared" si="181"/>
        <v>0</v>
      </c>
      <c r="BG363" s="221">
        <f t="shared" si="182"/>
        <v>1</v>
      </c>
      <c r="BH363" s="221">
        <f t="shared" si="183"/>
        <v>1</v>
      </c>
      <c r="BI363" s="221">
        <f t="shared" si="184"/>
        <v>1</v>
      </c>
      <c r="BJ363" s="221">
        <f t="shared" si="185"/>
        <v>1</v>
      </c>
      <c r="BK363" s="221">
        <f t="shared" si="186"/>
        <v>1</v>
      </c>
      <c r="BL363" s="221">
        <f t="shared" si="187"/>
        <v>1</v>
      </c>
      <c r="BM363" s="207"/>
      <c r="BN363" s="207"/>
      <c r="BO363" s="207"/>
      <c r="BP363" s="207"/>
      <c r="BQ363" s="207"/>
      <c r="BR363" s="207"/>
      <c r="BS363" s="221">
        <f t="shared" si="188"/>
        <v>1</v>
      </c>
      <c r="BT363" s="207"/>
      <c r="BU363" s="207"/>
      <c r="BV363" s="221">
        <f t="shared" si="189"/>
        <v>1</v>
      </c>
      <c r="BW363" s="221">
        <f t="shared" si="190"/>
        <v>1</v>
      </c>
      <c r="BX363" s="221">
        <f t="shared" si="191"/>
        <v>1</v>
      </c>
      <c r="BY363" s="221">
        <f t="shared" si="192"/>
        <v>1</v>
      </c>
      <c r="BZ363" s="221">
        <f xml:space="preserve"> IF( ISNUMBER(#REF! ), 0, 1 )</f>
        <v>1</v>
      </c>
      <c r="CA363" s="221">
        <f t="shared" si="193"/>
        <v>1</v>
      </c>
      <c r="CB363" s="3161"/>
      <c r="CC363" s="3125"/>
      <c r="CD363" s="3125"/>
      <c r="CE363" s="3169"/>
      <c r="CF363" s="3169"/>
      <c r="CG363" s="3169"/>
    </row>
    <row r="364" spans="1:85" s="2268" customFormat="1" ht="15.75" customHeight="1">
      <c r="A364" s="3169"/>
      <c r="B364" s="2799"/>
      <c r="C364" s="2800"/>
      <c r="D364" s="2822" t="s">
        <v>3893</v>
      </c>
      <c r="E364" s="2823"/>
      <c r="F364" s="2800"/>
      <c r="G364" s="2800"/>
      <c r="H364" s="2823"/>
      <c r="I364" s="2823"/>
      <c r="J364" s="2823"/>
      <c r="K364" s="2800"/>
      <c r="L364" s="2800"/>
      <c r="M364" s="3243"/>
      <c r="N364" s="2801"/>
      <c r="O364" s="2802"/>
      <c r="P364" s="2801"/>
      <c r="Q364" s="2803"/>
      <c r="R364" s="2802"/>
      <c r="S364" s="2802"/>
      <c r="T364" s="2802"/>
      <c r="U364" s="3217">
        <f t="shared" si="168"/>
        <v>0</v>
      </c>
      <c r="V364" s="2824">
        <f t="shared" si="169"/>
        <v>0</v>
      </c>
      <c r="W364" s="2824">
        <f t="shared" si="170"/>
        <v>0</v>
      </c>
      <c r="X364" s="2816"/>
      <c r="Y364" s="3251"/>
      <c r="Z364" s="3251"/>
      <c r="AA364" s="2804"/>
      <c r="AB364" s="2825">
        <f t="shared" si="171"/>
        <v>0</v>
      </c>
      <c r="AC364" s="2825" t="str">
        <f t="shared" si="180"/>
        <v/>
      </c>
      <c r="AD364" s="2804"/>
      <c r="AE364" s="2804"/>
      <c r="AF364" s="3093"/>
      <c r="AG364" s="3093"/>
      <c r="AH364" s="3093"/>
      <c r="AI364" s="2805" t="str">
        <f t="shared" si="179"/>
        <v>N</v>
      </c>
      <c r="AJ364" s="2805" t="str">
        <f t="shared" si="172"/>
        <v>N</v>
      </c>
      <c r="AK364" s="2805" t="str">
        <f t="shared" si="173"/>
        <v>N</v>
      </c>
      <c r="AL364" s="2805" t="str">
        <f t="shared" si="174"/>
        <v>N</v>
      </c>
      <c r="AM364" s="2805" t="str">
        <f t="shared" si="175"/>
        <v>N</v>
      </c>
      <c r="AN364" s="2805" t="str">
        <f t="shared" si="176"/>
        <v>N</v>
      </c>
      <c r="AO364" s="2805" t="str">
        <f t="shared" si="177"/>
        <v>N</v>
      </c>
      <c r="AP364" s="2805" t="str">
        <f t="shared" si="178"/>
        <v>N</v>
      </c>
      <c r="AQ364" s="3249"/>
      <c r="AR364" s="3094"/>
      <c r="AS364" s="32"/>
      <c r="AT364" s="34" t="s">
        <v>3960</v>
      </c>
      <c r="AU364" s="171"/>
      <c r="AV364" s="3161"/>
      <c r="AW364" s="220" t="str">
        <f t="shared" si="167"/>
        <v>Please complete all cells in row</v>
      </c>
      <c r="AX364" s="3161"/>
      <c r="AY364" s="3125"/>
      <c r="AZ364" s="3125"/>
      <c r="BA364" s="3125"/>
      <c r="BB364" s="3125"/>
      <c r="BC364" s="3125"/>
      <c r="BD364" s="3125"/>
      <c r="BE364" s="3125"/>
      <c r="BF364" s="221">
        <f t="shared" si="181"/>
        <v>0</v>
      </c>
      <c r="BG364" s="221">
        <f t="shared" si="182"/>
        <v>1</v>
      </c>
      <c r="BH364" s="221">
        <f t="shared" si="183"/>
        <v>1</v>
      </c>
      <c r="BI364" s="221">
        <f t="shared" si="184"/>
        <v>1</v>
      </c>
      <c r="BJ364" s="221">
        <f t="shared" si="185"/>
        <v>1</v>
      </c>
      <c r="BK364" s="221">
        <f t="shared" si="186"/>
        <v>1</v>
      </c>
      <c r="BL364" s="221">
        <f t="shared" si="187"/>
        <v>1</v>
      </c>
      <c r="BM364" s="207"/>
      <c r="BN364" s="207"/>
      <c r="BO364" s="207"/>
      <c r="BP364" s="207"/>
      <c r="BQ364" s="207"/>
      <c r="BR364" s="207"/>
      <c r="BS364" s="221">
        <f t="shared" si="188"/>
        <v>1</v>
      </c>
      <c r="BT364" s="207"/>
      <c r="BU364" s="207"/>
      <c r="BV364" s="221">
        <f t="shared" si="189"/>
        <v>1</v>
      </c>
      <c r="BW364" s="221">
        <f t="shared" si="190"/>
        <v>1</v>
      </c>
      <c r="BX364" s="221">
        <f t="shared" si="191"/>
        <v>1</v>
      </c>
      <c r="BY364" s="221">
        <f t="shared" si="192"/>
        <v>1</v>
      </c>
      <c r="BZ364" s="221">
        <f xml:space="preserve"> IF( ISNUMBER(#REF! ), 0, 1 )</f>
        <v>1</v>
      </c>
      <c r="CA364" s="221">
        <f t="shared" si="193"/>
        <v>1</v>
      </c>
      <c r="CB364" s="3161"/>
      <c r="CC364" s="3125"/>
      <c r="CD364" s="3125"/>
      <c r="CE364" s="3169"/>
      <c r="CF364" s="3169"/>
      <c r="CG364" s="3169"/>
    </row>
    <row r="365" spans="1:85" s="2268" customFormat="1" ht="15.75" customHeight="1">
      <c r="A365" s="3169"/>
      <c r="B365" s="2799"/>
      <c r="C365" s="2800"/>
      <c r="D365" s="2822" t="s">
        <v>3893</v>
      </c>
      <c r="E365" s="2823"/>
      <c r="F365" s="2800"/>
      <c r="G365" s="2800"/>
      <c r="H365" s="2823"/>
      <c r="I365" s="2823"/>
      <c r="J365" s="2823"/>
      <c r="K365" s="2800"/>
      <c r="L365" s="2800"/>
      <c r="M365" s="3243"/>
      <c r="N365" s="2801"/>
      <c r="O365" s="2802"/>
      <c r="P365" s="2801"/>
      <c r="Q365" s="2803"/>
      <c r="R365" s="2802"/>
      <c r="S365" s="2802"/>
      <c r="T365" s="2802"/>
      <c r="U365" s="3217">
        <f t="shared" si="168"/>
        <v>0</v>
      </c>
      <c r="V365" s="2824">
        <f t="shared" si="169"/>
        <v>0</v>
      </c>
      <c r="W365" s="2824">
        <f t="shared" si="170"/>
        <v>0</v>
      </c>
      <c r="X365" s="2816"/>
      <c r="Y365" s="3251"/>
      <c r="Z365" s="3251"/>
      <c r="AA365" s="2804"/>
      <c r="AB365" s="2825">
        <f t="shared" si="171"/>
        <v>0</v>
      </c>
      <c r="AC365" s="2825" t="str">
        <f t="shared" si="180"/>
        <v/>
      </c>
      <c r="AD365" s="2804"/>
      <c r="AE365" s="2804"/>
      <c r="AF365" s="3093"/>
      <c r="AG365" s="3093"/>
      <c r="AH365" s="3093"/>
      <c r="AI365" s="2805" t="str">
        <f t="shared" si="179"/>
        <v>N</v>
      </c>
      <c r="AJ365" s="2805" t="str">
        <f t="shared" si="172"/>
        <v>N</v>
      </c>
      <c r="AK365" s="2805" t="str">
        <f t="shared" si="173"/>
        <v>N</v>
      </c>
      <c r="AL365" s="2805" t="str">
        <f t="shared" si="174"/>
        <v>N</v>
      </c>
      <c r="AM365" s="2805" t="str">
        <f t="shared" si="175"/>
        <v>N</v>
      </c>
      <c r="AN365" s="2805" t="str">
        <f t="shared" si="176"/>
        <v>N</v>
      </c>
      <c r="AO365" s="2805" t="str">
        <f t="shared" si="177"/>
        <v>N</v>
      </c>
      <c r="AP365" s="2805" t="str">
        <f t="shared" si="178"/>
        <v>N</v>
      </c>
      <c r="AQ365" s="3249"/>
      <c r="AR365" s="3094"/>
      <c r="AS365" s="32"/>
      <c r="AT365" s="34" t="s">
        <v>3961</v>
      </c>
      <c r="AU365" s="171"/>
      <c r="AV365" s="3161"/>
      <c r="AW365" s="220" t="str">
        <f t="shared" si="167"/>
        <v>Please complete all cells in row</v>
      </c>
      <c r="AX365" s="3161"/>
      <c r="AY365" s="3125"/>
      <c r="AZ365" s="3125"/>
      <c r="BA365" s="3125"/>
      <c r="BB365" s="3125"/>
      <c r="BC365" s="3125"/>
      <c r="BD365" s="3125"/>
      <c r="BE365" s="3125"/>
      <c r="BF365" s="221">
        <f t="shared" si="181"/>
        <v>0</v>
      </c>
      <c r="BG365" s="221">
        <f t="shared" si="182"/>
        <v>1</v>
      </c>
      <c r="BH365" s="221">
        <f t="shared" si="183"/>
        <v>1</v>
      </c>
      <c r="BI365" s="221">
        <f t="shared" si="184"/>
        <v>1</v>
      </c>
      <c r="BJ365" s="221">
        <f t="shared" si="185"/>
        <v>1</v>
      </c>
      <c r="BK365" s="221">
        <f t="shared" si="186"/>
        <v>1</v>
      </c>
      <c r="BL365" s="221">
        <f t="shared" si="187"/>
        <v>1</v>
      </c>
      <c r="BM365" s="207"/>
      <c r="BN365" s="207"/>
      <c r="BO365" s="207"/>
      <c r="BP365" s="207"/>
      <c r="BQ365" s="207"/>
      <c r="BR365" s="207"/>
      <c r="BS365" s="221">
        <f t="shared" si="188"/>
        <v>1</v>
      </c>
      <c r="BT365" s="207"/>
      <c r="BU365" s="207"/>
      <c r="BV365" s="221">
        <f t="shared" si="189"/>
        <v>1</v>
      </c>
      <c r="BW365" s="221">
        <f t="shared" si="190"/>
        <v>1</v>
      </c>
      <c r="BX365" s="221">
        <f t="shared" si="191"/>
        <v>1</v>
      </c>
      <c r="BY365" s="221">
        <f t="shared" si="192"/>
        <v>1</v>
      </c>
      <c r="BZ365" s="221">
        <f xml:space="preserve"> IF( ISNUMBER(#REF! ), 0, 1 )</f>
        <v>1</v>
      </c>
      <c r="CA365" s="221">
        <f t="shared" si="193"/>
        <v>1</v>
      </c>
      <c r="CB365" s="3161"/>
      <c r="CC365" s="3125"/>
      <c r="CD365" s="3125"/>
      <c r="CE365" s="3169"/>
      <c r="CF365" s="3169"/>
      <c r="CG365" s="3169"/>
    </row>
    <row r="366" spans="1:85" s="2268" customFormat="1" ht="15.75" customHeight="1">
      <c r="A366" s="3169"/>
      <c r="B366" s="2799"/>
      <c r="C366" s="2800"/>
      <c r="D366" s="2822" t="s">
        <v>3893</v>
      </c>
      <c r="E366" s="2823"/>
      <c r="F366" s="2800"/>
      <c r="G366" s="2800"/>
      <c r="H366" s="2823"/>
      <c r="I366" s="2823"/>
      <c r="J366" s="2823"/>
      <c r="K366" s="2800"/>
      <c r="L366" s="2800"/>
      <c r="M366" s="3243"/>
      <c r="N366" s="2801"/>
      <c r="O366" s="2802"/>
      <c r="P366" s="2801"/>
      <c r="Q366" s="2803"/>
      <c r="R366" s="2802"/>
      <c r="S366" s="2802"/>
      <c r="T366" s="2802"/>
      <c r="U366" s="3217">
        <f t="shared" si="168"/>
        <v>0</v>
      </c>
      <c r="V366" s="2824">
        <f t="shared" si="169"/>
        <v>0</v>
      </c>
      <c r="W366" s="2824">
        <f t="shared" si="170"/>
        <v>0</v>
      </c>
      <c r="X366" s="2816"/>
      <c r="Y366" s="3251"/>
      <c r="Z366" s="3251"/>
      <c r="AA366" s="2804"/>
      <c r="AB366" s="2825">
        <f t="shared" si="171"/>
        <v>0</v>
      </c>
      <c r="AC366" s="2825" t="str">
        <f t="shared" si="180"/>
        <v/>
      </c>
      <c r="AD366" s="2804"/>
      <c r="AE366" s="2804"/>
      <c r="AF366" s="3093"/>
      <c r="AG366" s="3093"/>
      <c r="AH366" s="3093"/>
      <c r="AI366" s="2805" t="str">
        <f t="shared" si="179"/>
        <v>N</v>
      </c>
      <c r="AJ366" s="2805" t="str">
        <f t="shared" si="172"/>
        <v>N</v>
      </c>
      <c r="AK366" s="2805" t="str">
        <f t="shared" si="173"/>
        <v>N</v>
      </c>
      <c r="AL366" s="2805" t="str">
        <f t="shared" si="174"/>
        <v>N</v>
      </c>
      <c r="AM366" s="2805" t="str">
        <f t="shared" si="175"/>
        <v>N</v>
      </c>
      <c r="AN366" s="2805" t="str">
        <f t="shared" si="176"/>
        <v>N</v>
      </c>
      <c r="AO366" s="2805" t="str">
        <f t="shared" si="177"/>
        <v>N</v>
      </c>
      <c r="AP366" s="2805" t="str">
        <f t="shared" si="178"/>
        <v>N</v>
      </c>
      <c r="AQ366" s="3249"/>
      <c r="AR366" s="3094"/>
      <c r="AS366" s="32"/>
      <c r="AT366" s="34" t="s">
        <v>3962</v>
      </c>
      <c r="AU366" s="171"/>
      <c r="AV366" s="3161"/>
      <c r="AW366" s="220" t="str">
        <f t="shared" si="167"/>
        <v>Please complete all cells in row</v>
      </c>
      <c r="AX366" s="3161"/>
      <c r="AY366" s="3125"/>
      <c r="AZ366" s="3125"/>
      <c r="BA366" s="3125"/>
      <c r="BB366" s="3125"/>
      <c r="BC366" s="3125"/>
      <c r="BD366" s="3125"/>
      <c r="BE366" s="3125"/>
      <c r="BF366" s="221">
        <f t="shared" si="181"/>
        <v>0</v>
      </c>
      <c r="BG366" s="221">
        <f t="shared" si="182"/>
        <v>1</v>
      </c>
      <c r="BH366" s="221">
        <f t="shared" si="183"/>
        <v>1</v>
      </c>
      <c r="BI366" s="221">
        <f t="shared" si="184"/>
        <v>1</v>
      </c>
      <c r="BJ366" s="221">
        <f t="shared" si="185"/>
        <v>1</v>
      </c>
      <c r="BK366" s="221">
        <f t="shared" si="186"/>
        <v>1</v>
      </c>
      <c r="BL366" s="221">
        <f t="shared" si="187"/>
        <v>1</v>
      </c>
      <c r="BM366" s="207"/>
      <c r="BN366" s="207"/>
      <c r="BO366" s="207"/>
      <c r="BP366" s="207"/>
      <c r="BQ366" s="207"/>
      <c r="BR366" s="207"/>
      <c r="BS366" s="221">
        <f t="shared" si="188"/>
        <v>1</v>
      </c>
      <c r="BT366" s="207"/>
      <c r="BU366" s="207"/>
      <c r="BV366" s="221">
        <f t="shared" si="189"/>
        <v>1</v>
      </c>
      <c r="BW366" s="221">
        <f t="shared" si="190"/>
        <v>1</v>
      </c>
      <c r="BX366" s="221">
        <f t="shared" si="191"/>
        <v>1</v>
      </c>
      <c r="BY366" s="221">
        <f t="shared" si="192"/>
        <v>1</v>
      </c>
      <c r="BZ366" s="221">
        <f xml:space="preserve"> IF( ISNUMBER(#REF! ), 0, 1 )</f>
        <v>1</v>
      </c>
      <c r="CA366" s="221">
        <f t="shared" si="193"/>
        <v>1</v>
      </c>
      <c r="CB366" s="3161"/>
      <c r="CC366" s="3125"/>
      <c r="CD366" s="3125"/>
      <c r="CE366" s="3169"/>
      <c r="CF366" s="3169"/>
      <c r="CG366" s="3169"/>
    </row>
    <row r="367" spans="1:85" s="2268" customFormat="1" ht="15.75" customHeight="1">
      <c r="A367" s="3169"/>
      <c r="B367" s="2799"/>
      <c r="C367" s="2800"/>
      <c r="D367" s="2822" t="s">
        <v>3893</v>
      </c>
      <c r="E367" s="2823"/>
      <c r="F367" s="2800"/>
      <c r="G367" s="2800"/>
      <c r="H367" s="2823"/>
      <c r="I367" s="2823"/>
      <c r="J367" s="2823"/>
      <c r="K367" s="2800"/>
      <c r="L367" s="2800"/>
      <c r="M367" s="3243"/>
      <c r="N367" s="2801"/>
      <c r="O367" s="2802"/>
      <c r="P367" s="2801"/>
      <c r="Q367" s="2803"/>
      <c r="R367" s="2802"/>
      <c r="S367" s="2802"/>
      <c r="T367" s="2802"/>
      <c r="U367" s="3217">
        <f t="shared" si="168"/>
        <v>0</v>
      </c>
      <c r="V367" s="2824">
        <f t="shared" si="169"/>
        <v>0</v>
      </c>
      <c r="W367" s="2824">
        <f t="shared" si="170"/>
        <v>0</v>
      </c>
      <c r="X367" s="2816"/>
      <c r="Y367" s="3251"/>
      <c r="Z367" s="3251"/>
      <c r="AA367" s="2804"/>
      <c r="AB367" s="2825">
        <f t="shared" si="171"/>
        <v>0</v>
      </c>
      <c r="AC367" s="2825" t="str">
        <f t="shared" si="180"/>
        <v/>
      </c>
      <c r="AD367" s="2804"/>
      <c r="AE367" s="2804"/>
      <c r="AF367" s="3093"/>
      <c r="AG367" s="3093"/>
      <c r="AH367" s="3093"/>
      <c r="AI367" s="2805" t="str">
        <f t="shared" si="179"/>
        <v>N</v>
      </c>
      <c r="AJ367" s="2805" t="str">
        <f t="shared" si="172"/>
        <v>N</v>
      </c>
      <c r="AK367" s="2805" t="str">
        <f t="shared" si="173"/>
        <v>N</v>
      </c>
      <c r="AL367" s="2805" t="str">
        <f t="shared" si="174"/>
        <v>N</v>
      </c>
      <c r="AM367" s="2805" t="str">
        <f t="shared" si="175"/>
        <v>N</v>
      </c>
      <c r="AN367" s="2805" t="str">
        <f t="shared" si="176"/>
        <v>N</v>
      </c>
      <c r="AO367" s="2805" t="str">
        <f t="shared" si="177"/>
        <v>N</v>
      </c>
      <c r="AP367" s="2805" t="str">
        <f t="shared" si="178"/>
        <v>N</v>
      </c>
      <c r="AQ367" s="3249"/>
      <c r="AR367" s="3094"/>
      <c r="AS367" s="32"/>
      <c r="AT367" s="34" t="s">
        <v>3963</v>
      </c>
      <c r="AU367" s="171"/>
      <c r="AV367" s="3161"/>
      <c r="AW367" s="220" t="str">
        <f t="shared" si="167"/>
        <v>Please complete all cells in row</v>
      </c>
      <c r="AX367" s="3161"/>
      <c r="AY367" s="3125"/>
      <c r="AZ367" s="3125"/>
      <c r="BA367" s="3125"/>
      <c r="BB367" s="3125"/>
      <c r="BC367" s="3125"/>
      <c r="BD367" s="3125"/>
      <c r="BE367" s="3125"/>
      <c r="BF367" s="221">
        <f t="shared" si="181"/>
        <v>0</v>
      </c>
      <c r="BG367" s="221">
        <f t="shared" si="182"/>
        <v>1</v>
      </c>
      <c r="BH367" s="221">
        <f t="shared" si="183"/>
        <v>1</v>
      </c>
      <c r="BI367" s="221">
        <f t="shared" si="184"/>
        <v>1</v>
      </c>
      <c r="BJ367" s="221">
        <f t="shared" si="185"/>
        <v>1</v>
      </c>
      <c r="BK367" s="221">
        <f t="shared" si="186"/>
        <v>1</v>
      </c>
      <c r="BL367" s="221">
        <f t="shared" si="187"/>
        <v>1</v>
      </c>
      <c r="BM367" s="207"/>
      <c r="BN367" s="207"/>
      <c r="BO367" s="207"/>
      <c r="BP367" s="207"/>
      <c r="BQ367" s="207"/>
      <c r="BR367" s="207"/>
      <c r="BS367" s="221">
        <f t="shared" si="188"/>
        <v>1</v>
      </c>
      <c r="BT367" s="207"/>
      <c r="BU367" s="207"/>
      <c r="BV367" s="221">
        <f t="shared" si="189"/>
        <v>1</v>
      </c>
      <c r="BW367" s="221">
        <f t="shared" si="190"/>
        <v>1</v>
      </c>
      <c r="BX367" s="221">
        <f t="shared" si="191"/>
        <v>1</v>
      </c>
      <c r="BY367" s="221">
        <f t="shared" si="192"/>
        <v>1</v>
      </c>
      <c r="BZ367" s="221">
        <f xml:space="preserve"> IF( ISNUMBER(#REF! ), 0, 1 )</f>
        <v>1</v>
      </c>
      <c r="CA367" s="221">
        <f t="shared" si="193"/>
        <v>1</v>
      </c>
      <c r="CB367" s="3161"/>
      <c r="CC367" s="3125"/>
      <c r="CD367" s="3125"/>
      <c r="CE367" s="3169"/>
      <c r="CF367" s="3169"/>
      <c r="CG367" s="3169"/>
    </row>
    <row r="368" spans="1:85" s="2268" customFormat="1" ht="15.75" customHeight="1">
      <c r="A368" s="3169"/>
      <c r="B368" s="2799"/>
      <c r="C368" s="2800"/>
      <c r="D368" s="2822" t="s">
        <v>3893</v>
      </c>
      <c r="E368" s="2823"/>
      <c r="F368" s="2800"/>
      <c r="G368" s="2800"/>
      <c r="H368" s="2823"/>
      <c r="I368" s="2823"/>
      <c r="J368" s="2823"/>
      <c r="K368" s="2800"/>
      <c r="L368" s="2800"/>
      <c r="M368" s="3243"/>
      <c r="N368" s="2801"/>
      <c r="O368" s="2802"/>
      <c r="P368" s="2801"/>
      <c r="Q368" s="2803"/>
      <c r="R368" s="2802"/>
      <c r="S368" s="2802"/>
      <c r="T368" s="2802"/>
      <c r="U368" s="3217">
        <f t="shared" si="168"/>
        <v>0</v>
      </c>
      <c r="V368" s="2824">
        <f t="shared" si="169"/>
        <v>0</v>
      </c>
      <c r="W368" s="2824">
        <f t="shared" si="170"/>
        <v>0</v>
      </c>
      <c r="X368" s="2816"/>
      <c r="Y368" s="3251"/>
      <c r="Z368" s="3251"/>
      <c r="AA368" s="2804"/>
      <c r="AB368" s="2825">
        <f t="shared" si="171"/>
        <v>0</v>
      </c>
      <c r="AC368" s="2825" t="str">
        <f t="shared" si="180"/>
        <v/>
      </c>
      <c r="AD368" s="2804"/>
      <c r="AE368" s="2804"/>
      <c r="AF368" s="3093"/>
      <c r="AG368" s="3093"/>
      <c r="AH368" s="3093"/>
      <c r="AI368" s="2805" t="str">
        <f t="shared" si="179"/>
        <v>N</v>
      </c>
      <c r="AJ368" s="2805" t="str">
        <f t="shared" si="172"/>
        <v>N</v>
      </c>
      <c r="AK368" s="2805" t="str">
        <f t="shared" si="173"/>
        <v>N</v>
      </c>
      <c r="AL368" s="2805" t="str">
        <f t="shared" si="174"/>
        <v>N</v>
      </c>
      <c r="AM368" s="2805" t="str">
        <f t="shared" si="175"/>
        <v>N</v>
      </c>
      <c r="AN368" s="2805" t="str">
        <f t="shared" si="176"/>
        <v>N</v>
      </c>
      <c r="AO368" s="2805" t="str">
        <f t="shared" si="177"/>
        <v>N</v>
      </c>
      <c r="AP368" s="2805" t="str">
        <f t="shared" si="178"/>
        <v>N</v>
      </c>
      <c r="AQ368" s="3249"/>
      <c r="AR368" s="3094"/>
      <c r="AS368" s="32"/>
      <c r="AT368" s="34" t="s">
        <v>3964</v>
      </c>
      <c r="AU368" s="171"/>
      <c r="AV368" s="3161"/>
      <c r="AW368" s="220" t="str">
        <f t="shared" si="167"/>
        <v>Please complete all cells in row</v>
      </c>
      <c r="AX368" s="3161"/>
      <c r="AY368" s="3125"/>
      <c r="AZ368" s="3125"/>
      <c r="BA368" s="3125"/>
      <c r="BB368" s="3125"/>
      <c r="BC368" s="3125"/>
      <c r="BD368" s="3125"/>
      <c r="BE368" s="3125"/>
      <c r="BF368" s="221">
        <f t="shared" si="181"/>
        <v>0</v>
      </c>
      <c r="BG368" s="221">
        <f t="shared" si="182"/>
        <v>1</v>
      </c>
      <c r="BH368" s="221">
        <f t="shared" si="183"/>
        <v>1</v>
      </c>
      <c r="BI368" s="221">
        <f t="shared" si="184"/>
        <v>1</v>
      </c>
      <c r="BJ368" s="221">
        <f t="shared" si="185"/>
        <v>1</v>
      </c>
      <c r="BK368" s="221">
        <f t="shared" si="186"/>
        <v>1</v>
      </c>
      <c r="BL368" s="221">
        <f t="shared" si="187"/>
        <v>1</v>
      </c>
      <c r="BM368" s="207"/>
      <c r="BN368" s="207"/>
      <c r="BO368" s="207"/>
      <c r="BP368" s="207"/>
      <c r="BQ368" s="207"/>
      <c r="BR368" s="207"/>
      <c r="BS368" s="221">
        <f t="shared" si="188"/>
        <v>1</v>
      </c>
      <c r="BT368" s="207"/>
      <c r="BU368" s="207"/>
      <c r="BV368" s="221">
        <f t="shared" si="189"/>
        <v>1</v>
      </c>
      <c r="BW368" s="221">
        <f t="shared" si="190"/>
        <v>1</v>
      </c>
      <c r="BX368" s="221">
        <f t="shared" si="191"/>
        <v>1</v>
      </c>
      <c r="BY368" s="221">
        <f t="shared" si="192"/>
        <v>1</v>
      </c>
      <c r="BZ368" s="221">
        <f xml:space="preserve"> IF( ISNUMBER(#REF! ), 0, 1 )</f>
        <v>1</v>
      </c>
      <c r="CA368" s="221">
        <f t="shared" si="193"/>
        <v>1</v>
      </c>
      <c r="CB368" s="3161"/>
      <c r="CC368" s="3125"/>
      <c r="CD368" s="3125"/>
      <c r="CE368" s="3169"/>
      <c r="CF368" s="3169"/>
      <c r="CG368" s="3169"/>
    </row>
    <row r="369" spans="1:85" s="2268" customFormat="1" ht="15.75" customHeight="1">
      <c r="A369" s="3169"/>
      <c r="B369" s="2799"/>
      <c r="C369" s="2800"/>
      <c r="D369" s="2822" t="s">
        <v>3893</v>
      </c>
      <c r="E369" s="2823"/>
      <c r="F369" s="2800"/>
      <c r="G369" s="2800"/>
      <c r="H369" s="2823"/>
      <c r="I369" s="2823"/>
      <c r="J369" s="2823"/>
      <c r="K369" s="2800"/>
      <c r="L369" s="2800"/>
      <c r="M369" s="3243"/>
      <c r="N369" s="2801"/>
      <c r="O369" s="2802"/>
      <c r="P369" s="2801"/>
      <c r="Q369" s="2803"/>
      <c r="R369" s="2802"/>
      <c r="S369" s="2802"/>
      <c r="T369" s="2802"/>
      <c r="U369" s="3217">
        <f t="shared" si="168"/>
        <v>0</v>
      </c>
      <c r="V369" s="2824">
        <f t="shared" si="169"/>
        <v>0</v>
      </c>
      <c r="W369" s="2824">
        <f t="shared" si="170"/>
        <v>0</v>
      </c>
      <c r="X369" s="2816"/>
      <c r="Y369" s="3251"/>
      <c r="Z369" s="3251"/>
      <c r="AA369" s="2804"/>
      <c r="AB369" s="2825">
        <f t="shared" si="171"/>
        <v>0</v>
      </c>
      <c r="AC369" s="2825" t="str">
        <f t="shared" si="180"/>
        <v/>
      </c>
      <c r="AD369" s="2804"/>
      <c r="AE369" s="2804"/>
      <c r="AF369" s="3093"/>
      <c r="AG369" s="3093"/>
      <c r="AH369" s="3093"/>
      <c r="AI369" s="2805" t="str">
        <f t="shared" si="179"/>
        <v>N</v>
      </c>
      <c r="AJ369" s="2805" t="str">
        <f t="shared" si="172"/>
        <v>N</v>
      </c>
      <c r="AK369" s="2805" t="str">
        <f t="shared" si="173"/>
        <v>N</v>
      </c>
      <c r="AL369" s="2805" t="str">
        <f t="shared" si="174"/>
        <v>N</v>
      </c>
      <c r="AM369" s="2805" t="str">
        <f t="shared" si="175"/>
        <v>N</v>
      </c>
      <c r="AN369" s="2805" t="str">
        <f t="shared" si="176"/>
        <v>N</v>
      </c>
      <c r="AO369" s="2805" t="str">
        <f t="shared" si="177"/>
        <v>N</v>
      </c>
      <c r="AP369" s="2805" t="str">
        <f t="shared" si="178"/>
        <v>N</v>
      </c>
      <c r="AQ369" s="3249"/>
      <c r="AR369" s="3094"/>
      <c r="AS369" s="32"/>
      <c r="AT369" s="34" t="s">
        <v>3965</v>
      </c>
      <c r="AU369" s="171"/>
      <c r="AV369" s="3161"/>
      <c r="AW369" s="220" t="str">
        <f t="shared" si="167"/>
        <v>Please complete all cells in row</v>
      </c>
      <c r="AX369" s="3161"/>
      <c r="AY369" s="3125"/>
      <c r="AZ369" s="3125"/>
      <c r="BA369" s="3125"/>
      <c r="BB369" s="3125"/>
      <c r="BC369" s="3125"/>
      <c r="BD369" s="3125"/>
      <c r="BE369" s="3125"/>
      <c r="BF369" s="221">
        <f t="shared" si="181"/>
        <v>0</v>
      </c>
      <c r="BG369" s="221">
        <f t="shared" si="182"/>
        <v>1</v>
      </c>
      <c r="BH369" s="221">
        <f t="shared" si="183"/>
        <v>1</v>
      </c>
      <c r="BI369" s="221">
        <f t="shared" si="184"/>
        <v>1</v>
      </c>
      <c r="BJ369" s="221">
        <f t="shared" si="185"/>
        <v>1</v>
      </c>
      <c r="BK369" s="221">
        <f t="shared" si="186"/>
        <v>1</v>
      </c>
      <c r="BL369" s="221">
        <f t="shared" si="187"/>
        <v>1</v>
      </c>
      <c r="BM369" s="207"/>
      <c r="BN369" s="207"/>
      <c r="BO369" s="207"/>
      <c r="BP369" s="207"/>
      <c r="BQ369" s="207"/>
      <c r="BR369" s="207"/>
      <c r="BS369" s="221">
        <f t="shared" si="188"/>
        <v>1</v>
      </c>
      <c r="BT369" s="207"/>
      <c r="BU369" s="207"/>
      <c r="BV369" s="221">
        <f t="shared" si="189"/>
        <v>1</v>
      </c>
      <c r="BW369" s="221">
        <f t="shared" si="190"/>
        <v>1</v>
      </c>
      <c r="BX369" s="221">
        <f t="shared" si="191"/>
        <v>1</v>
      </c>
      <c r="BY369" s="221">
        <f t="shared" si="192"/>
        <v>1</v>
      </c>
      <c r="BZ369" s="221">
        <f xml:space="preserve"> IF( ISNUMBER(#REF! ), 0, 1 )</f>
        <v>1</v>
      </c>
      <c r="CA369" s="221">
        <f t="shared" si="193"/>
        <v>1</v>
      </c>
      <c r="CB369" s="3161"/>
      <c r="CC369" s="3125"/>
      <c r="CD369" s="3125"/>
      <c r="CE369" s="3169"/>
      <c r="CF369" s="3169"/>
      <c r="CG369" s="3169"/>
    </row>
    <row r="370" spans="1:85" s="2268" customFormat="1" ht="15.75" customHeight="1">
      <c r="A370" s="3169"/>
      <c r="B370" s="2799"/>
      <c r="C370" s="2800"/>
      <c r="D370" s="2822" t="s">
        <v>3893</v>
      </c>
      <c r="E370" s="2823"/>
      <c r="F370" s="2800"/>
      <c r="G370" s="2800"/>
      <c r="H370" s="2823"/>
      <c r="I370" s="2823"/>
      <c r="J370" s="2823"/>
      <c r="K370" s="2800"/>
      <c r="L370" s="2800"/>
      <c r="M370" s="3243"/>
      <c r="N370" s="2801"/>
      <c r="O370" s="2802"/>
      <c r="P370" s="2801"/>
      <c r="Q370" s="2803"/>
      <c r="R370" s="2802"/>
      <c r="S370" s="2802"/>
      <c r="T370" s="2802"/>
      <c r="U370" s="3217">
        <f t="shared" si="168"/>
        <v>0</v>
      </c>
      <c r="V370" s="2824">
        <f t="shared" si="169"/>
        <v>0</v>
      </c>
      <c r="W370" s="2824">
        <f t="shared" si="170"/>
        <v>0</v>
      </c>
      <c r="X370" s="2816"/>
      <c r="Y370" s="3251"/>
      <c r="Z370" s="3251"/>
      <c r="AA370" s="2804"/>
      <c r="AB370" s="2825">
        <f t="shared" si="171"/>
        <v>0</v>
      </c>
      <c r="AC370" s="2825" t="str">
        <f t="shared" si="180"/>
        <v/>
      </c>
      <c r="AD370" s="2804"/>
      <c r="AE370" s="2804"/>
      <c r="AF370" s="3093"/>
      <c r="AG370" s="3093"/>
      <c r="AH370" s="3093"/>
      <c r="AI370" s="2805" t="str">
        <f t="shared" si="179"/>
        <v>N</v>
      </c>
      <c r="AJ370" s="2805" t="str">
        <f t="shared" si="172"/>
        <v>N</v>
      </c>
      <c r="AK370" s="2805" t="str">
        <f t="shared" si="173"/>
        <v>N</v>
      </c>
      <c r="AL370" s="2805" t="str">
        <f t="shared" si="174"/>
        <v>N</v>
      </c>
      <c r="AM370" s="2805" t="str">
        <f t="shared" si="175"/>
        <v>N</v>
      </c>
      <c r="AN370" s="2805" t="str">
        <f t="shared" si="176"/>
        <v>N</v>
      </c>
      <c r="AO370" s="2805" t="str">
        <f t="shared" si="177"/>
        <v>N</v>
      </c>
      <c r="AP370" s="2805" t="str">
        <f t="shared" si="178"/>
        <v>N</v>
      </c>
      <c r="AQ370" s="3249"/>
      <c r="AR370" s="3094"/>
      <c r="AS370" s="32"/>
      <c r="AT370" s="34" t="s">
        <v>3966</v>
      </c>
      <c r="AU370" s="171"/>
      <c r="AV370" s="3161"/>
      <c r="AW370" s="220" t="str">
        <f t="shared" si="167"/>
        <v>Please complete all cells in row</v>
      </c>
      <c r="AX370" s="3161"/>
      <c r="AY370" s="3125"/>
      <c r="AZ370" s="3125"/>
      <c r="BA370" s="3125"/>
      <c r="BB370" s="3125"/>
      <c r="BC370" s="3125"/>
      <c r="BD370" s="3125"/>
      <c r="BE370" s="3125"/>
      <c r="BF370" s="221">
        <f t="shared" si="181"/>
        <v>0</v>
      </c>
      <c r="BG370" s="221">
        <f t="shared" si="182"/>
        <v>1</v>
      </c>
      <c r="BH370" s="221">
        <f t="shared" si="183"/>
        <v>1</v>
      </c>
      <c r="BI370" s="221">
        <f t="shared" si="184"/>
        <v>1</v>
      </c>
      <c r="BJ370" s="221">
        <f t="shared" si="185"/>
        <v>1</v>
      </c>
      <c r="BK370" s="221">
        <f t="shared" si="186"/>
        <v>1</v>
      </c>
      <c r="BL370" s="221">
        <f t="shared" si="187"/>
        <v>1</v>
      </c>
      <c r="BM370" s="207"/>
      <c r="BN370" s="207"/>
      <c r="BO370" s="207"/>
      <c r="BP370" s="207"/>
      <c r="BQ370" s="207"/>
      <c r="BR370" s="207"/>
      <c r="BS370" s="221">
        <f t="shared" si="188"/>
        <v>1</v>
      </c>
      <c r="BT370" s="207"/>
      <c r="BU370" s="207"/>
      <c r="BV370" s="221">
        <f t="shared" si="189"/>
        <v>1</v>
      </c>
      <c r="BW370" s="221">
        <f t="shared" si="190"/>
        <v>1</v>
      </c>
      <c r="BX370" s="221">
        <f t="shared" si="191"/>
        <v>1</v>
      </c>
      <c r="BY370" s="221">
        <f t="shared" si="192"/>
        <v>1</v>
      </c>
      <c r="BZ370" s="221">
        <f xml:space="preserve"> IF( ISNUMBER(#REF! ), 0, 1 )</f>
        <v>1</v>
      </c>
      <c r="CA370" s="221">
        <f t="shared" si="193"/>
        <v>1</v>
      </c>
      <c r="CB370" s="3161"/>
      <c r="CC370" s="3125"/>
      <c r="CD370" s="3125"/>
      <c r="CE370" s="3169"/>
      <c r="CF370" s="3169"/>
      <c r="CG370" s="3169"/>
    </row>
    <row r="371" spans="1:85" s="2268" customFormat="1" ht="15.75" customHeight="1">
      <c r="A371" s="3169"/>
      <c r="B371" s="2799"/>
      <c r="C371" s="2800"/>
      <c r="D371" s="2822" t="s">
        <v>3893</v>
      </c>
      <c r="E371" s="2823"/>
      <c r="F371" s="2800"/>
      <c r="G371" s="2800"/>
      <c r="H371" s="2823"/>
      <c r="I371" s="2823"/>
      <c r="J371" s="2823"/>
      <c r="K371" s="2800"/>
      <c r="L371" s="2800"/>
      <c r="M371" s="3243"/>
      <c r="N371" s="2801"/>
      <c r="O371" s="2802"/>
      <c r="P371" s="2801"/>
      <c r="Q371" s="2803"/>
      <c r="R371" s="2802"/>
      <c r="S371" s="2802"/>
      <c r="T371" s="2802"/>
      <c r="U371" s="3217">
        <f t="shared" si="168"/>
        <v>0</v>
      </c>
      <c r="V371" s="2824">
        <f t="shared" si="169"/>
        <v>0</v>
      </c>
      <c r="W371" s="2824">
        <f t="shared" si="170"/>
        <v>0</v>
      </c>
      <c r="X371" s="2816"/>
      <c r="Y371" s="3251"/>
      <c r="Z371" s="3251"/>
      <c r="AA371" s="2804"/>
      <c r="AB371" s="2825">
        <f t="shared" si="171"/>
        <v>0</v>
      </c>
      <c r="AC371" s="2825" t="str">
        <f t="shared" si="180"/>
        <v/>
      </c>
      <c r="AD371" s="2804"/>
      <c r="AE371" s="2804"/>
      <c r="AF371" s="3093"/>
      <c r="AG371" s="3093"/>
      <c r="AH371" s="3093"/>
      <c r="AI371" s="2805" t="str">
        <f t="shared" si="179"/>
        <v>N</v>
      </c>
      <c r="AJ371" s="2805" t="str">
        <f t="shared" si="172"/>
        <v>N</v>
      </c>
      <c r="AK371" s="2805" t="str">
        <f t="shared" si="173"/>
        <v>N</v>
      </c>
      <c r="AL371" s="2805" t="str">
        <f t="shared" si="174"/>
        <v>N</v>
      </c>
      <c r="AM371" s="2805" t="str">
        <f t="shared" si="175"/>
        <v>N</v>
      </c>
      <c r="AN371" s="2805" t="str">
        <f t="shared" si="176"/>
        <v>N</v>
      </c>
      <c r="AO371" s="2805" t="str">
        <f t="shared" si="177"/>
        <v>N</v>
      </c>
      <c r="AP371" s="2805" t="str">
        <f t="shared" si="178"/>
        <v>N</v>
      </c>
      <c r="AQ371" s="3249"/>
      <c r="AR371" s="3094"/>
      <c r="AS371" s="32"/>
      <c r="AT371" s="34" t="s">
        <v>3967</v>
      </c>
      <c r="AU371" s="171"/>
      <c r="AV371" s="3161"/>
      <c r="AW371" s="220" t="str">
        <f t="shared" si="167"/>
        <v>Please complete all cells in row</v>
      </c>
      <c r="AX371" s="3161"/>
      <c r="AY371" s="3125"/>
      <c r="AZ371" s="3125"/>
      <c r="BA371" s="3125"/>
      <c r="BB371" s="3125"/>
      <c r="BC371" s="3125"/>
      <c r="BD371" s="3125"/>
      <c r="BE371" s="3125"/>
      <c r="BF371" s="221">
        <f t="shared" si="181"/>
        <v>0</v>
      </c>
      <c r="BG371" s="221">
        <f t="shared" si="182"/>
        <v>1</v>
      </c>
      <c r="BH371" s="221">
        <f t="shared" si="183"/>
        <v>1</v>
      </c>
      <c r="BI371" s="221">
        <f t="shared" si="184"/>
        <v>1</v>
      </c>
      <c r="BJ371" s="221">
        <f t="shared" si="185"/>
        <v>1</v>
      </c>
      <c r="BK371" s="221">
        <f t="shared" si="186"/>
        <v>1</v>
      </c>
      <c r="BL371" s="221">
        <f t="shared" si="187"/>
        <v>1</v>
      </c>
      <c r="BM371" s="207"/>
      <c r="BN371" s="207"/>
      <c r="BO371" s="207"/>
      <c r="BP371" s="207"/>
      <c r="BQ371" s="207"/>
      <c r="BR371" s="207"/>
      <c r="BS371" s="221">
        <f t="shared" si="188"/>
        <v>1</v>
      </c>
      <c r="BT371" s="207"/>
      <c r="BU371" s="207"/>
      <c r="BV371" s="221">
        <f t="shared" si="189"/>
        <v>1</v>
      </c>
      <c r="BW371" s="221">
        <f t="shared" si="190"/>
        <v>1</v>
      </c>
      <c r="BX371" s="221">
        <f t="shared" si="191"/>
        <v>1</v>
      </c>
      <c r="BY371" s="221">
        <f t="shared" si="192"/>
        <v>1</v>
      </c>
      <c r="BZ371" s="221">
        <f xml:space="preserve"> IF( ISNUMBER(#REF! ), 0, 1 )</f>
        <v>1</v>
      </c>
      <c r="CA371" s="221">
        <f t="shared" si="193"/>
        <v>1</v>
      </c>
      <c r="CB371" s="3161"/>
      <c r="CC371" s="3125"/>
      <c r="CD371" s="3125"/>
      <c r="CE371" s="3169"/>
      <c r="CF371" s="3169"/>
      <c r="CG371" s="3169"/>
    </row>
    <row r="372" spans="1:85" s="2268" customFormat="1" ht="15.75" customHeight="1">
      <c r="A372" s="3169"/>
      <c r="B372" s="2799"/>
      <c r="C372" s="2800"/>
      <c r="D372" s="2822" t="s">
        <v>3893</v>
      </c>
      <c r="E372" s="2823"/>
      <c r="F372" s="2800"/>
      <c r="G372" s="2800"/>
      <c r="H372" s="2823"/>
      <c r="I372" s="2823"/>
      <c r="J372" s="2823"/>
      <c r="K372" s="2800"/>
      <c r="L372" s="2800"/>
      <c r="M372" s="3243"/>
      <c r="N372" s="2801"/>
      <c r="O372" s="2802"/>
      <c r="P372" s="2801"/>
      <c r="Q372" s="2803"/>
      <c r="R372" s="2802"/>
      <c r="S372" s="2802"/>
      <c r="T372" s="2802"/>
      <c r="U372" s="3217">
        <f t="shared" si="168"/>
        <v>0</v>
      </c>
      <c r="V372" s="2824">
        <f t="shared" si="169"/>
        <v>0</v>
      </c>
      <c r="W372" s="2824">
        <f t="shared" si="170"/>
        <v>0</v>
      </c>
      <c r="X372" s="2816"/>
      <c r="Y372" s="3251"/>
      <c r="Z372" s="3251"/>
      <c r="AA372" s="2804"/>
      <c r="AB372" s="2825">
        <f t="shared" si="171"/>
        <v>0</v>
      </c>
      <c r="AC372" s="2825" t="str">
        <f t="shared" si="180"/>
        <v/>
      </c>
      <c r="AD372" s="2804"/>
      <c r="AE372" s="2804"/>
      <c r="AF372" s="3093"/>
      <c r="AG372" s="3093"/>
      <c r="AH372" s="3093"/>
      <c r="AI372" s="2805" t="str">
        <f t="shared" si="179"/>
        <v>N</v>
      </c>
      <c r="AJ372" s="2805" t="str">
        <f t="shared" si="172"/>
        <v>N</v>
      </c>
      <c r="AK372" s="2805" t="str">
        <f t="shared" si="173"/>
        <v>N</v>
      </c>
      <c r="AL372" s="2805" t="str">
        <f t="shared" si="174"/>
        <v>N</v>
      </c>
      <c r="AM372" s="2805" t="str">
        <f t="shared" si="175"/>
        <v>N</v>
      </c>
      <c r="AN372" s="2805" t="str">
        <f t="shared" si="176"/>
        <v>N</v>
      </c>
      <c r="AO372" s="2805" t="str">
        <f t="shared" si="177"/>
        <v>N</v>
      </c>
      <c r="AP372" s="2805" t="str">
        <f t="shared" si="178"/>
        <v>N</v>
      </c>
      <c r="AQ372" s="3249"/>
      <c r="AR372" s="3094"/>
      <c r="AS372" s="32"/>
      <c r="AT372" s="34" t="s">
        <v>3968</v>
      </c>
      <c r="AU372" s="171"/>
      <c r="AV372" s="3161"/>
      <c r="AW372" s="220" t="str">
        <f t="shared" si="167"/>
        <v>Please complete all cells in row</v>
      </c>
      <c r="AX372" s="3161"/>
      <c r="AY372" s="3125"/>
      <c r="AZ372" s="3125"/>
      <c r="BA372" s="3125"/>
      <c r="BB372" s="3125"/>
      <c r="BC372" s="3125"/>
      <c r="BD372" s="3125"/>
      <c r="BE372" s="3125"/>
      <c r="BF372" s="221">
        <f t="shared" si="181"/>
        <v>0</v>
      </c>
      <c r="BG372" s="221">
        <f t="shared" si="182"/>
        <v>1</v>
      </c>
      <c r="BH372" s="221">
        <f t="shared" si="183"/>
        <v>1</v>
      </c>
      <c r="BI372" s="221">
        <f t="shared" si="184"/>
        <v>1</v>
      </c>
      <c r="BJ372" s="221">
        <f t="shared" si="185"/>
        <v>1</v>
      </c>
      <c r="BK372" s="221">
        <f t="shared" si="186"/>
        <v>1</v>
      </c>
      <c r="BL372" s="221">
        <f t="shared" si="187"/>
        <v>1</v>
      </c>
      <c r="BM372" s="207"/>
      <c r="BN372" s="207"/>
      <c r="BO372" s="207"/>
      <c r="BP372" s="207"/>
      <c r="BQ372" s="207"/>
      <c r="BR372" s="207"/>
      <c r="BS372" s="221">
        <f t="shared" si="188"/>
        <v>1</v>
      </c>
      <c r="BT372" s="207"/>
      <c r="BU372" s="207"/>
      <c r="BV372" s="221">
        <f t="shared" si="189"/>
        <v>1</v>
      </c>
      <c r="BW372" s="221">
        <f t="shared" si="190"/>
        <v>1</v>
      </c>
      <c r="BX372" s="221">
        <f t="shared" si="191"/>
        <v>1</v>
      </c>
      <c r="BY372" s="221">
        <f t="shared" si="192"/>
        <v>1</v>
      </c>
      <c r="BZ372" s="221">
        <f xml:space="preserve"> IF( ISNUMBER(#REF! ), 0, 1 )</f>
        <v>1</v>
      </c>
      <c r="CA372" s="221">
        <f t="shared" si="193"/>
        <v>1</v>
      </c>
      <c r="CB372" s="3161"/>
      <c r="CC372" s="3125"/>
      <c r="CD372" s="3125"/>
      <c r="CE372" s="3169"/>
      <c r="CF372" s="3169"/>
      <c r="CG372" s="3169"/>
    </row>
    <row r="373" spans="1:85" s="2268" customFormat="1" ht="15.75" customHeight="1">
      <c r="A373" s="3169"/>
      <c r="B373" s="2799"/>
      <c r="C373" s="2800"/>
      <c r="D373" s="2822" t="s">
        <v>3893</v>
      </c>
      <c r="E373" s="2823"/>
      <c r="F373" s="2800"/>
      <c r="G373" s="2800"/>
      <c r="H373" s="2823"/>
      <c r="I373" s="2823"/>
      <c r="J373" s="2823"/>
      <c r="K373" s="2800"/>
      <c r="L373" s="2800"/>
      <c r="M373" s="3243"/>
      <c r="N373" s="2801"/>
      <c r="O373" s="2802"/>
      <c r="P373" s="2801"/>
      <c r="Q373" s="2803"/>
      <c r="R373" s="2802"/>
      <c r="S373" s="2802"/>
      <c r="T373" s="2802"/>
      <c r="U373" s="3217">
        <f t="shared" si="168"/>
        <v>0</v>
      </c>
      <c r="V373" s="2824">
        <f t="shared" si="169"/>
        <v>0</v>
      </c>
      <c r="W373" s="2824">
        <f t="shared" si="170"/>
        <v>0</v>
      </c>
      <c r="X373" s="2816"/>
      <c r="Y373" s="3251"/>
      <c r="Z373" s="3251"/>
      <c r="AA373" s="2804"/>
      <c r="AB373" s="2825">
        <f t="shared" si="171"/>
        <v>0</v>
      </c>
      <c r="AC373" s="2825" t="str">
        <f t="shared" si="180"/>
        <v/>
      </c>
      <c r="AD373" s="2804"/>
      <c r="AE373" s="2804"/>
      <c r="AF373" s="3093"/>
      <c r="AG373" s="3093"/>
      <c r="AH373" s="3093"/>
      <c r="AI373" s="2805" t="str">
        <f t="shared" si="179"/>
        <v>N</v>
      </c>
      <c r="AJ373" s="2805" t="str">
        <f t="shared" si="172"/>
        <v>N</v>
      </c>
      <c r="AK373" s="2805" t="str">
        <f t="shared" si="173"/>
        <v>N</v>
      </c>
      <c r="AL373" s="2805" t="str">
        <f t="shared" si="174"/>
        <v>N</v>
      </c>
      <c r="AM373" s="2805" t="str">
        <f t="shared" si="175"/>
        <v>N</v>
      </c>
      <c r="AN373" s="2805" t="str">
        <f t="shared" si="176"/>
        <v>N</v>
      </c>
      <c r="AO373" s="2805" t="str">
        <f t="shared" si="177"/>
        <v>N</v>
      </c>
      <c r="AP373" s="2805" t="str">
        <f t="shared" si="178"/>
        <v>N</v>
      </c>
      <c r="AQ373" s="3249"/>
      <c r="AR373" s="3094"/>
      <c r="AS373" s="32"/>
      <c r="AT373" s="34" t="s">
        <v>3969</v>
      </c>
      <c r="AU373" s="171"/>
      <c r="AV373" s="3161"/>
      <c r="AW373" s="220" t="str">
        <f t="shared" si="167"/>
        <v>Please complete all cells in row</v>
      </c>
      <c r="AX373" s="3161"/>
      <c r="AY373" s="3125"/>
      <c r="AZ373" s="3125"/>
      <c r="BA373" s="3125"/>
      <c r="BB373" s="3125"/>
      <c r="BC373" s="3125"/>
      <c r="BD373" s="3125"/>
      <c r="BE373" s="3125"/>
      <c r="BF373" s="221">
        <f t="shared" si="181"/>
        <v>0</v>
      </c>
      <c r="BG373" s="221">
        <f t="shared" si="182"/>
        <v>1</v>
      </c>
      <c r="BH373" s="221">
        <f t="shared" si="183"/>
        <v>1</v>
      </c>
      <c r="BI373" s="221">
        <f t="shared" si="184"/>
        <v>1</v>
      </c>
      <c r="BJ373" s="221">
        <f t="shared" si="185"/>
        <v>1</v>
      </c>
      <c r="BK373" s="221">
        <f t="shared" si="186"/>
        <v>1</v>
      </c>
      <c r="BL373" s="221">
        <f t="shared" si="187"/>
        <v>1</v>
      </c>
      <c r="BM373" s="207"/>
      <c r="BN373" s="207"/>
      <c r="BO373" s="207"/>
      <c r="BP373" s="207"/>
      <c r="BQ373" s="207"/>
      <c r="BR373" s="207"/>
      <c r="BS373" s="221">
        <f t="shared" si="188"/>
        <v>1</v>
      </c>
      <c r="BT373" s="207"/>
      <c r="BU373" s="207"/>
      <c r="BV373" s="221">
        <f t="shared" si="189"/>
        <v>1</v>
      </c>
      <c r="BW373" s="221">
        <f t="shared" si="190"/>
        <v>1</v>
      </c>
      <c r="BX373" s="221">
        <f t="shared" si="191"/>
        <v>1</v>
      </c>
      <c r="BY373" s="221">
        <f t="shared" si="192"/>
        <v>1</v>
      </c>
      <c r="BZ373" s="221">
        <f xml:space="preserve"> IF( ISNUMBER(#REF! ), 0, 1 )</f>
        <v>1</v>
      </c>
      <c r="CA373" s="221">
        <f t="shared" si="193"/>
        <v>1</v>
      </c>
      <c r="CB373" s="3161"/>
      <c r="CC373" s="3125"/>
      <c r="CD373" s="3125"/>
      <c r="CE373" s="3169"/>
      <c r="CF373" s="3169"/>
      <c r="CG373" s="3169"/>
    </row>
    <row r="374" spans="1:85" s="2268" customFormat="1" ht="15.75" customHeight="1">
      <c r="A374" s="3169"/>
      <c r="B374" s="2799"/>
      <c r="C374" s="2800"/>
      <c r="D374" s="2822" t="s">
        <v>3893</v>
      </c>
      <c r="E374" s="2823"/>
      <c r="F374" s="2800"/>
      <c r="G374" s="2800"/>
      <c r="H374" s="2823"/>
      <c r="I374" s="2823"/>
      <c r="J374" s="2823"/>
      <c r="K374" s="2800"/>
      <c r="L374" s="2800"/>
      <c r="M374" s="3243"/>
      <c r="N374" s="2801"/>
      <c r="O374" s="2802"/>
      <c r="P374" s="2801"/>
      <c r="Q374" s="2803"/>
      <c r="R374" s="2802"/>
      <c r="S374" s="2802"/>
      <c r="T374" s="2802"/>
      <c r="U374" s="3217">
        <f t="shared" si="168"/>
        <v>0</v>
      </c>
      <c r="V374" s="2824">
        <f t="shared" si="169"/>
        <v>0</v>
      </c>
      <c r="W374" s="2824">
        <f t="shared" si="170"/>
        <v>0</v>
      </c>
      <c r="X374" s="2816"/>
      <c r="Y374" s="3251"/>
      <c r="Z374" s="3251"/>
      <c r="AA374" s="2804"/>
      <c r="AB374" s="2825">
        <f t="shared" si="171"/>
        <v>0</v>
      </c>
      <c r="AC374" s="2825" t="str">
        <f t="shared" si="180"/>
        <v/>
      </c>
      <c r="AD374" s="2804"/>
      <c r="AE374" s="2804"/>
      <c r="AF374" s="3093"/>
      <c r="AG374" s="3093"/>
      <c r="AH374" s="3093"/>
      <c r="AI374" s="2805" t="str">
        <f t="shared" si="179"/>
        <v>N</v>
      </c>
      <c r="AJ374" s="2805" t="str">
        <f t="shared" si="172"/>
        <v>N</v>
      </c>
      <c r="AK374" s="2805" t="str">
        <f t="shared" si="173"/>
        <v>N</v>
      </c>
      <c r="AL374" s="2805" t="str">
        <f t="shared" si="174"/>
        <v>N</v>
      </c>
      <c r="AM374" s="2805" t="str">
        <f t="shared" si="175"/>
        <v>N</v>
      </c>
      <c r="AN374" s="2805" t="str">
        <f t="shared" si="176"/>
        <v>N</v>
      </c>
      <c r="AO374" s="2805" t="str">
        <f t="shared" si="177"/>
        <v>N</v>
      </c>
      <c r="AP374" s="2805" t="str">
        <f t="shared" si="178"/>
        <v>N</v>
      </c>
      <c r="AQ374" s="3249"/>
      <c r="AR374" s="3094"/>
      <c r="AS374" s="32"/>
      <c r="AT374" s="34" t="s">
        <v>3970</v>
      </c>
      <c r="AU374" s="171"/>
      <c r="AV374" s="3161"/>
      <c r="AW374" s="220" t="str">
        <f t="shared" si="167"/>
        <v>Please complete all cells in row</v>
      </c>
      <c r="AX374" s="3161"/>
      <c r="AY374" s="3125"/>
      <c r="AZ374" s="3125"/>
      <c r="BA374" s="3125"/>
      <c r="BB374" s="3125"/>
      <c r="BC374" s="3125"/>
      <c r="BD374" s="3125"/>
      <c r="BE374" s="3125"/>
      <c r="BF374" s="221">
        <f t="shared" si="181"/>
        <v>0</v>
      </c>
      <c r="BG374" s="221">
        <f t="shared" si="182"/>
        <v>1</v>
      </c>
      <c r="BH374" s="221">
        <f t="shared" si="183"/>
        <v>1</v>
      </c>
      <c r="BI374" s="221">
        <f t="shared" si="184"/>
        <v>1</v>
      </c>
      <c r="BJ374" s="221">
        <f t="shared" si="185"/>
        <v>1</v>
      </c>
      <c r="BK374" s="221">
        <f t="shared" si="186"/>
        <v>1</v>
      </c>
      <c r="BL374" s="221">
        <f t="shared" si="187"/>
        <v>1</v>
      </c>
      <c r="BM374" s="207"/>
      <c r="BN374" s="207"/>
      <c r="BO374" s="207"/>
      <c r="BP374" s="207"/>
      <c r="BQ374" s="207"/>
      <c r="BR374" s="207"/>
      <c r="BS374" s="221">
        <f t="shared" si="188"/>
        <v>1</v>
      </c>
      <c r="BT374" s="207"/>
      <c r="BU374" s="207"/>
      <c r="BV374" s="221">
        <f t="shared" si="189"/>
        <v>1</v>
      </c>
      <c r="BW374" s="221">
        <f t="shared" si="190"/>
        <v>1</v>
      </c>
      <c r="BX374" s="221">
        <f t="shared" si="191"/>
        <v>1</v>
      </c>
      <c r="BY374" s="221">
        <f t="shared" si="192"/>
        <v>1</v>
      </c>
      <c r="BZ374" s="221">
        <f xml:space="preserve"> IF( ISNUMBER(#REF! ), 0, 1 )</f>
        <v>1</v>
      </c>
      <c r="CA374" s="221">
        <f t="shared" si="193"/>
        <v>1</v>
      </c>
      <c r="CB374" s="3161"/>
      <c r="CC374" s="3125"/>
      <c r="CD374" s="3125"/>
      <c r="CE374" s="3169"/>
      <c r="CF374" s="3169"/>
      <c r="CG374" s="3169"/>
    </row>
    <row r="375" spans="1:85" s="2268" customFormat="1" ht="15.75" customHeight="1">
      <c r="A375" s="3169"/>
      <c r="B375" s="2799"/>
      <c r="C375" s="2800"/>
      <c r="D375" s="2822" t="s">
        <v>3893</v>
      </c>
      <c r="E375" s="2823"/>
      <c r="F375" s="2800"/>
      <c r="G375" s="2800"/>
      <c r="H375" s="2823"/>
      <c r="I375" s="2823"/>
      <c r="J375" s="2823"/>
      <c r="K375" s="2800"/>
      <c r="L375" s="2800"/>
      <c r="M375" s="3243"/>
      <c r="N375" s="2801"/>
      <c r="O375" s="2802"/>
      <c r="P375" s="2801"/>
      <c r="Q375" s="2803"/>
      <c r="R375" s="2802"/>
      <c r="S375" s="2802"/>
      <c r="T375" s="2802"/>
      <c r="U375" s="3217">
        <f t="shared" si="168"/>
        <v>0</v>
      </c>
      <c r="V375" s="2824">
        <f t="shared" si="169"/>
        <v>0</v>
      </c>
      <c r="W375" s="2824">
        <f t="shared" si="170"/>
        <v>0</v>
      </c>
      <c r="X375" s="2816"/>
      <c r="Y375" s="3251"/>
      <c r="Z375" s="3251"/>
      <c r="AA375" s="2804"/>
      <c r="AB375" s="2825">
        <f t="shared" si="171"/>
        <v>0</v>
      </c>
      <c r="AC375" s="2825" t="str">
        <f t="shared" si="180"/>
        <v/>
      </c>
      <c r="AD375" s="2804"/>
      <c r="AE375" s="2804"/>
      <c r="AF375" s="3093"/>
      <c r="AG375" s="3093"/>
      <c r="AH375" s="3093"/>
      <c r="AI375" s="2805" t="str">
        <f t="shared" si="179"/>
        <v>N</v>
      </c>
      <c r="AJ375" s="2805" t="str">
        <f t="shared" si="172"/>
        <v>N</v>
      </c>
      <c r="AK375" s="2805" t="str">
        <f t="shared" si="173"/>
        <v>N</v>
      </c>
      <c r="AL375" s="2805" t="str">
        <f t="shared" si="174"/>
        <v>N</v>
      </c>
      <c r="AM375" s="2805" t="str">
        <f t="shared" si="175"/>
        <v>N</v>
      </c>
      <c r="AN375" s="2805" t="str">
        <f t="shared" si="176"/>
        <v>N</v>
      </c>
      <c r="AO375" s="2805" t="str">
        <f t="shared" si="177"/>
        <v>N</v>
      </c>
      <c r="AP375" s="2805" t="str">
        <f t="shared" si="178"/>
        <v>N</v>
      </c>
      <c r="AQ375" s="3249"/>
      <c r="AR375" s="3094"/>
      <c r="AS375" s="32"/>
      <c r="AT375" s="34" t="s">
        <v>3971</v>
      </c>
      <c r="AU375" s="171"/>
      <c r="AV375" s="3161"/>
      <c r="AW375" s="220" t="str">
        <f t="shared" si="167"/>
        <v>Please complete all cells in row</v>
      </c>
      <c r="AX375" s="3161"/>
      <c r="AY375" s="3125"/>
      <c r="AZ375" s="3125"/>
      <c r="BA375" s="3125"/>
      <c r="BB375" s="3125"/>
      <c r="BC375" s="3125"/>
      <c r="BD375" s="3125"/>
      <c r="BE375" s="3125"/>
      <c r="BF375" s="221">
        <f t="shared" si="181"/>
        <v>0</v>
      </c>
      <c r="BG375" s="221">
        <f t="shared" si="182"/>
        <v>1</v>
      </c>
      <c r="BH375" s="221">
        <f t="shared" si="183"/>
        <v>1</v>
      </c>
      <c r="BI375" s="221">
        <f t="shared" si="184"/>
        <v>1</v>
      </c>
      <c r="BJ375" s="221">
        <f t="shared" si="185"/>
        <v>1</v>
      </c>
      <c r="BK375" s="221">
        <f t="shared" si="186"/>
        <v>1</v>
      </c>
      <c r="BL375" s="221">
        <f t="shared" si="187"/>
        <v>1</v>
      </c>
      <c r="BM375" s="207"/>
      <c r="BN375" s="207"/>
      <c r="BO375" s="207"/>
      <c r="BP375" s="207"/>
      <c r="BQ375" s="207"/>
      <c r="BR375" s="207"/>
      <c r="BS375" s="221">
        <f t="shared" si="188"/>
        <v>1</v>
      </c>
      <c r="BT375" s="207"/>
      <c r="BU375" s="207"/>
      <c r="BV375" s="221">
        <f t="shared" si="189"/>
        <v>1</v>
      </c>
      <c r="BW375" s="221">
        <f t="shared" si="190"/>
        <v>1</v>
      </c>
      <c r="BX375" s="221">
        <f t="shared" si="191"/>
        <v>1</v>
      </c>
      <c r="BY375" s="221">
        <f t="shared" si="192"/>
        <v>1</v>
      </c>
      <c r="BZ375" s="221">
        <f xml:space="preserve"> IF( ISNUMBER(#REF! ), 0, 1 )</f>
        <v>1</v>
      </c>
      <c r="CA375" s="221">
        <f t="shared" si="193"/>
        <v>1</v>
      </c>
      <c r="CB375" s="3161"/>
      <c r="CC375" s="3125"/>
      <c r="CD375" s="3125"/>
      <c r="CE375" s="3169"/>
      <c r="CF375" s="3169"/>
      <c r="CG375" s="3169"/>
    </row>
    <row r="376" spans="1:85" s="2268" customFormat="1" ht="15.75" customHeight="1">
      <c r="A376" s="3169"/>
      <c r="B376" s="2799"/>
      <c r="C376" s="2800"/>
      <c r="D376" s="2822" t="s">
        <v>3893</v>
      </c>
      <c r="E376" s="2823"/>
      <c r="F376" s="2800"/>
      <c r="G376" s="2800"/>
      <c r="H376" s="2823"/>
      <c r="I376" s="2823"/>
      <c r="J376" s="2823"/>
      <c r="K376" s="2800"/>
      <c r="L376" s="2800"/>
      <c r="M376" s="3243"/>
      <c r="N376" s="2801"/>
      <c r="O376" s="2802"/>
      <c r="P376" s="2801"/>
      <c r="Q376" s="2803"/>
      <c r="R376" s="2802"/>
      <c r="S376" s="2802"/>
      <c r="T376" s="2802"/>
      <c r="U376" s="3217">
        <f t="shared" si="168"/>
        <v>0</v>
      </c>
      <c r="V376" s="2824">
        <f t="shared" si="169"/>
        <v>0</v>
      </c>
      <c r="W376" s="2824">
        <f t="shared" si="170"/>
        <v>0</v>
      </c>
      <c r="X376" s="2816"/>
      <c r="Y376" s="3251"/>
      <c r="Z376" s="3251"/>
      <c r="AA376" s="2804"/>
      <c r="AB376" s="2825">
        <f t="shared" si="171"/>
        <v>0</v>
      </c>
      <c r="AC376" s="2825" t="str">
        <f t="shared" si="180"/>
        <v/>
      </c>
      <c r="AD376" s="2804"/>
      <c r="AE376" s="2804"/>
      <c r="AF376" s="3093"/>
      <c r="AG376" s="3093"/>
      <c r="AH376" s="3093"/>
      <c r="AI376" s="2805" t="str">
        <f t="shared" si="179"/>
        <v>N</v>
      </c>
      <c r="AJ376" s="2805" t="str">
        <f t="shared" si="172"/>
        <v>N</v>
      </c>
      <c r="AK376" s="2805" t="str">
        <f t="shared" si="173"/>
        <v>N</v>
      </c>
      <c r="AL376" s="2805" t="str">
        <f t="shared" si="174"/>
        <v>N</v>
      </c>
      <c r="AM376" s="2805" t="str">
        <f t="shared" si="175"/>
        <v>N</v>
      </c>
      <c r="AN376" s="2805" t="str">
        <f t="shared" si="176"/>
        <v>N</v>
      </c>
      <c r="AO376" s="2805" t="str">
        <f t="shared" si="177"/>
        <v>N</v>
      </c>
      <c r="AP376" s="2805" t="str">
        <f t="shared" si="178"/>
        <v>N</v>
      </c>
      <c r="AQ376" s="3249"/>
      <c r="AR376" s="3094"/>
      <c r="AS376" s="32"/>
      <c r="AT376" s="34" t="s">
        <v>3972</v>
      </c>
      <c r="AU376" s="171"/>
      <c r="AV376" s="3161"/>
      <c r="AW376" s="220" t="str">
        <f t="shared" si="167"/>
        <v>Please complete all cells in row</v>
      </c>
      <c r="AX376" s="3161"/>
      <c r="AY376" s="3125"/>
      <c r="AZ376" s="3125"/>
      <c r="BA376" s="3125"/>
      <c r="BB376" s="3125"/>
      <c r="BC376" s="3125"/>
      <c r="BD376" s="3125"/>
      <c r="BE376" s="3125"/>
      <c r="BF376" s="221">
        <f t="shared" si="181"/>
        <v>0</v>
      </c>
      <c r="BG376" s="221">
        <f t="shared" si="182"/>
        <v>1</v>
      </c>
      <c r="BH376" s="221">
        <f t="shared" si="183"/>
        <v>1</v>
      </c>
      <c r="BI376" s="221">
        <f t="shared" si="184"/>
        <v>1</v>
      </c>
      <c r="BJ376" s="221">
        <f t="shared" si="185"/>
        <v>1</v>
      </c>
      <c r="BK376" s="221">
        <f t="shared" si="186"/>
        <v>1</v>
      </c>
      <c r="BL376" s="221">
        <f t="shared" si="187"/>
        <v>1</v>
      </c>
      <c r="BM376" s="207"/>
      <c r="BN376" s="207"/>
      <c r="BO376" s="207"/>
      <c r="BP376" s="207"/>
      <c r="BQ376" s="207"/>
      <c r="BR376" s="207"/>
      <c r="BS376" s="221">
        <f t="shared" si="188"/>
        <v>1</v>
      </c>
      <c r="BT376" s="207"/>
      <c r="BU376" s="207"/>
      <c r="BV376" s="221">
        <f t="shared" si="189"/>
        <v>1</v>
      </c>
      <c r="BW376" s="221">
        <f t="shared" si="190"/>
        <v>1</v>
      </c>
      <c r="BX376" s="221">
        <f t="shared" si="191"/>
        <v>1</v>
      </c>
      <c r="BY376" s="221">
        <f t="shared" si="192"/>
        <v>1</v>
      </c>
      <c r="BZ376" s="221">
        <f xml:space="preserve"> IF( ISNUMBER(#REF! ), 0, 1 )</f>
        <v>1</v>
      </c>
      <c r="CA376" s="221">
        <f t="shared" si="193"/>
        <v>1</v>
      </c>
      <c r="CB376" s="3161"/>
      <c r="CC376" s="3125"/>
      <c r="CD376" s="3125"/>
      <c r="CE376" s="3169"/>
      <c r="CF376" s="3169"/>
      <c r="CG376" s="3169"/>
    </row>
    <row r="377" spans="1:85" s="2268" customFormat="1" ht="15.75" customHeight="1">
      <c r="A377" s="3169"/>
      <c r="B377" s="2799"/>
      <c r="C377" s="2800"/>
      <c r="D377" s="2822" t="s">
        <v>3893</v>
      </c>
      <c r="E377" s="2823"/>
      <c r="F377" s="2800"/>
      <c r="G377" s="2800"/>
      <c r="H377" s="2823"/>
      <c r="I377" s="2823"/>
      <c r="J377" s="2823"/>
      <c r="K377" s="2800"/>
      <c r="L377" s="2800"/>
      <c r="M377" s="3243"/>
      <c r="N377" s="2801"/>
      <c r="O377" s="2802"/>
      <c r="P377" s="2801"/>
      <c r="Q377" s="2803"/>
      <c r="R377" s="2802"/>
      <c r="S377" s="2802"/>
      <c r="T377" s="2802"/>
      <c r="U377" s="3217">
        <f t="shared" si="168"/>
        <v>0</v>
      </c>
      <c r="V377" s="2824">
        <f t="shared" si="169"/>
        <v>0</v>
      </c>
      <c r="W377" s="2824">
        <f t="shared" si="170"/>
        <v>0</v>
      </c>
      <c r="X377" s="2816"/>
      <c r="Y377" s="3251"/>
      <c r="Z377" s="3251"/>
      <c r="AA377" s="2804"/>
      <c r="AB377" s="2825">
        <f t="shared" si="171"/>
        <v>0</v>
      </c>
      <c r="AC377" s="2825" t="str">
        <f t="shared" si="180"/>
        <v/>
      </c>
      <c r="AD377" s="2804"/>
      <c r="AE377" s="2804"/>
      <c r="AF377" s="3093"/>
      <c r="AG377" s="3093"/>
      <c r="AH377" s="3093"/>
      <c r="AI377" s="2805" t="str">
        <f t="shared" si="179"/>
        <v>N</v>
      </c>
      <c r="AJ377" s="2805" t="str">
        <f t="shared" si="172"/>
        <v>N</v>
      </c>
      <c r="AK377" s="2805" t="str">
        <f t="shared" si="173"/>
        <v>N</v>
      </c>
      <c r="AL377" s="2805" t="str">
        <f t="shared" si="174"/>
        <v>N</v>
      </c>
      <c r="AM377" s="2805" t="str">
        <f t="shared" si="175"/>
        <v>N</v>
      </c>
      <c r="AN377" s="2805" t="str">
        <f t="shared" si="176"/>
        <v>N</v>
      </c>
      <c r="AO377" s="2805" t="str">
        <f t="shared" si="177"/>
        <v>N</v>
      </c>
      <c r="AP377" s="2805" t="str">
        <f t="shared" si="178"/>
        <v>N</v>
      </c>
      <c r="AQ377" s="3249"/>
      <c r="AR377" s="3094"/>
      <c r="AS377" s="32"/>
      <c r="AT377" s="34" t="s">
        <v>3973</v>
      </c>
      <c r="AU377" s="171"/>
      <c r="AV377" s="3161"/>
      <c r="AW377" s="220" t="str">
        <f t="shared" si="167"/>
        <v>Please complete all cells in row</v>
      </c>
      <c r="AX377" s="3161"/>
      <c r="AY377" s="3125"/>
      <c r="AZ377" s="3125"/>
      <c r="BA377" s="3125"/>
      <c r="BB377" s="3125"/>
      <c r="BC377" s="3125"/>
      <c r="BD377" s="3125"/>
      <c r="BE377" s="3125"/>
      <c r="BF377" s="221">
        <f t="shared" si="181"/>
        <v>0</v>
      </c>
      <c r="BG377" s="221">
        <f t="shared" si="182"/>
        <v>1</v>
      </c>
      <c r="BH377" s="221">
        <f t="shared" si="183"/>
        <v>1</v>
      </c>
      <c r="BI377" s="221">
        <f t="shared" si="184"/>
        <v>1</v>
      </c>
      <c r="BJ377" s="221">
        <f t="shared" si="185"/>
        <v>1</v>
      </c>
      <c r="BK377" s="221">
        <f t="shared" si="186"/>
        <v>1</v>
      </c>
      <c r="BL377" s="221">
        <f t="shared" si="187"/>
        <v>1</v>
      </c>
      <c r="BM377" s="207"/>
      <c r="BN377" s="207"/>
      <c r="BO377" s="207"/>
      <c r="BP377" s="207"/>
      <c r="BQ377" s="207"/>
      <c r="BR377" s="207"/>
      <c r="BS377" s="221">
        <f t="shared" si="188"/>
        <v>1</v>
      </c>
      <c r="BT377" s="207"/>
      <c r="BU377" s="207"/>
      <c r="BV377" s="221">
        <f t="shared" si="189"/>
        <v>1</v>
      </c>
      <c r="BW377" s="221">
        <f t="shared" si="190"/>
        <v>1</v>
      </c>
      <c r="BX377" s="221">
        <f t="shared" si="191"/>
        <v>1</v>
      </c>
      <c r="BY377" s="221">
        <f t="shared" si="192"/>
        <v>1</v>
      </c>
      <c r="BZ377" s="221">
        <f xml:space="preserve"> IF( ISNUMBER(#REF! ), 0, 1 )</f>
        <v>1</v>
      </c>
      <c r="CA377" s="221">
        <f t="shared" si="193"/>
        <v>1</v>
      </c>
      <c r="CB377" s="3161"/>
      <c r="CC377" s="3125"/>
      <c r="CD377" s="3125"/>
      <c r="CE377" s="3169"/>
      <c r="CF377" s="3169"/>
      <c r="CG377" s="3169"/>
    </row>
    <row r="378" spans="1:85" s="2268" customFormat="1" ht="15.75" customHeight="1">
      <c r="A378" s="3169"/>
      <c r="B378" s="2799"/>
      <c r="C378" s="2800"/>
      <c r="D378" s="2822" t="s">
        <v>3893</v>
      </c>
      <c r="E378" s="2823"/>
      <c r="F378" s="2800"/>
      <c r="G378" s="2800"/>
      <c r="H378" s="2823"/>
      <c r="I378" s="2823"/>
      <c r="J378" s="2823"/>
      <c r="K378" s="2800"/>
      <c r="L378" s="2800"/>
      <c r="M378" s="3243"/>
      <c r="N378" s="2801"/>
      <c r="O378" s="2802"/>
      <c r="P378" s="2801"/>
      <c r="Q378" s="2803"/>
      <c r="R378" s="2802"/>
      <c r="S378" s="2802"/>
      <c r="T378" s="2802"/>
      <c r="U378" s="3217">
        <f t="shared" si="168"/>
        <v>0</v>
      </c>
      <c r="V378" s="2824">
        <f t="shared" si="169"/>
        <v>0</v>
      </c>
      <c r="W378" s="2824">
        <f t="shared" si="170"/>
        <v>0</v>
      </c>
      <c r="X378" s="2816"/>
      <c r="Y378" s="3251"/>
      <c r="Z378" s="3251"/>
      <c r="AA378" s="2804"/>
      <c r="AB378" s="2825">
        <f t="shared" si="171"/>
        <v>0</v>
      </c>
      <c r="AC378" s="2825" t="str">
        <f t="shared" si="180"/>
        <v/>
      </c>
      <c r="AD378" s="2804"/>
      <c r="AE378" s="2804"/>
      <c r="AF378" s="3093"/>
      <c r="AG378" s="3093"/>
      <c r="AH378" s="3093"/>
      <c r="AI378" s="2805" t="str">
        <f t="shared" si="179"/>
        <v>N</v>
      </c>
      <c r="AJ378" s="2805" t="str">
        <f t="shared" si="172"/>
        <v>N</v>
      </c>
      <c r="AK378" s="2805" t="str">
        <f t="shared" si="173"/>
        <v>N</v>
      </c>
      <c r="AL378" s="2805" t="str">
        <f t="shared" si="174"/>
        <v>N</v>
      </c>
      <c r="AM378" s="2805" t="str">
        <f t="shared" si="175"/>
        <v>N</v>
      </c>
      <c r="AN378" s="2805" t="str">
        <f t="shared" si="176"/>
        <v>N</v>
      </c>
      <c r="AO378" s="2805" t="str">
        <f t="shared" si="177"/>
        <v>N</v>
      </c>
      <c r="AP378" s="2805" t="str">
        <f t="shared" si="178"/>
        <v>N</v>
      </c>
      <c r="AQ378" s="3249"/>
      <c r="AR378" s="3094"/>
      <c r="AS378" s="32"/>
      <c r="AT378" s="34" t="s">
        <v>3974</v>
      </c>
      <c r="AU378" s="171"/>
      <c r="AV378" s="3161"/>
      <c r="AW378" s="220" t="str">
        <f t="shared" si="167"/>
        <v>Please complete all cells in row</v>
      </c>
      <c r="AX378" s="3161"/>
      <c r="AY378" s="3125"/>
      <c r="AZ378" s="3125"/>
      <c r="BA378" s="3125"/>
      <c r="BB378" s="3125"/>
      <c r="BC378" s="3125"/>
      <c r="BD378" s="3125"/>
      <c r="BE378" s="3125"/>
      <c r="BF378" s="221">
        <f t="shared" si="181"/>
        <v>0</v>
      </c>
      <c r="BG378" s="221">
        <f t="shared" si="182"/>
        <v>1</v>
      </c>
      <c r="BH378" s="221">
        <f t="shared" si="183"/>
        <v>1</v>
      </c>
      <c r="BI378" s="221">
        <f t="shared" si="184"/>
        <v>1</v>
      </c>
      <c r="BJ378" s="221">
        <f t="shared" si="185"/>
        <v>1</v>
      </c>
      <c r="BK378" s="221">
        <f t="shared" si="186"/>
        <v>1</v>
      </c>
      <c r="BL378" s="221">
        <f t="shared" si="187"/>
        <v>1</v>
      </c>
      <c r="BM378" s="207"/>
      <c r="BN378" s="207"/>
      <c r="BO378" s="207"/>
      <c r="BP378" s="207"/>
      <c r="BQ378" s="207"/>
      <c r="BR378" s="207"/>
      <c r="BS378" s="221">
        <f t="shared" si="188"/>
        <v>1</v>
      </c>
      <c r="BT378" s="207"/>
      <c r="BU378" s="207"/>
      <c r="BV378" s="221">
        <f t="shared" si="189"/>
        <v>1</v>
      </c>
      <c r="BW378" s="221">
        <f t="shared" si="190"/>
        <v>1</v>
      </c>
      <c r="BX378" s="221">
        <f t="shared" si="191"/>
        <v>1</v>
      </c>
      <c r="BY378" s="221">
        <f t="shared" si="192"/>
        <v>1</v>
      </c>
      <c r="BZ378" s="221">
        <f xml:space="preserve"> IF( ISNUMBER(#REF! ), 0, 1 )</f>
        <v>1</v>
      </c>
      <c r="CA378" s="221">
        <f t="shared" si="193"/>
        <v>1</v>
      </c>
      <c r="CB378" s="3161"/>
      <c r="CC378" s="3125"/>
      <c r="CD378" s="3125"/>
      <c r="CE378" s="3169"/>
      <c r="CF378" s="3169"/>
      <c r="CG378" s="3169"/>
    </row>
    <row r="379" spans="1:85" s="2268" customFormat="1" ht="15.75" customHeight="1">
      <c r="A379" s="3169"/>
      <c r="B379" s="2799"/>
      <c r="C379" s="2800"/>
      <c r="D379" s="2822" t="s">
        <v>3893</v>
      </c>
      <c r="E379" s="2823"/>
      <c r="F379" s="2800"/>
      <c r="G379" s="2800"/>
      <c r="H379" s="2823"/>
      <c r="I379" s="2823"/>
      <c r="J379" s="2823"/>
      <c r="K379" s="2800"/>
      <c r="L379" s="2800"/>
      <c r="M379" s="3243"/>
      <c r="N379" s="2801"/>
      <c r="O379" s="2802"/>
      <c r="P379" s="2801"/>
      <c r="Q379" s="2803"/>
      <c r="R379" s="2802"/>
      <c r="S379" s="2802"/>
      <c r="T379" s="2802"/>
      <c r="U379" s="3217">
        <f t="shared" si="168"/>
        <v>0</v>
      </c>
      <c r="V379" s="2824">
        <f t="shared" si="169"/>
        <v>0</v>
      </c>
      <c r="W379" s="2824">
        <f t="shared" si="170"/>
        <v>0</v>
      </c>
      <c r="X379" s="2816"/>
      <c r="Y379" s="3251"/>
      <c r="Z379" s="3251"/>
      <c r="AA379" s="2804"/>
      <c r="AB379" s="2825">
        <f t="shared" si="171"/>
        <v>0</v>
      </c>
      <c r="AC379" s="2825" t="str">
        <f t="shared" si="180"/>
        <v/>
      </c>
      <c r="AD379" s="2804"/>
      <c r="AE379" s="2804"/>
      <c r="AF379" s="3093"/>
      <c r="AG379" s="3093"/>
      <c r="AH379" s="3093"/>
      <c r="AI379" s="2805" t="str">
        <f t="shared" si="179"/>
        <v>N</v>
      </c>
      <c r="AJ379" s="2805" t="str">
        <f t="shared" si="172"/>
        <v>N</v>
      </c>
      <c r="AK379" s="2805" t="str">
        <f t="shared" si="173"/>
        <v>N</v>
      </c>
      <c r="AL379" s="2805" t="str">
        <f t="shared" si="174"/>
        <v>N</v>
      </c>
      <c r="AM379" s="2805" t="str">
        <f t="shared" si="175"/>
        <v>N</v>
      </c>
      <c r="AN379" s="2805" t="str">
        <f t="shared" si="176"/>
        <v>N</v>
      </c>
      <c r="AO379" s="2805" t="str">
        <f t="shared" si="177"/>
        <v>N</v>
      </c>
      <c r="AP379" s="2805" t="str">
        <f t="shared" si="178"/>
        <v>N</v>
      </c>
      <c r="AQ379" s="3249"/>
      <c r="AR379" s="3094"/>
      <c r="AS379" s="32"/>
      <c r="AT379" s="34" t="s">
        <v>3975</v>
      </c>
      <c r="AU379" s="171"/>
      <c r="AV379" s="3161"/>
      <c r="AW379" s="220" t="str">
        <f t="shared" si="167"/>
        <v>Please complete all cells in row</v>
      </c>
      <c r="AX379" s="3161"/>
      <c r="AY379" s="3125"/>
      <c r="AZ379" s="3125"/>
      <c r="BA379" s="3125"/>
      <c r="BB379" s="3125"/>
      <c r="BC379" s="3125"/>
      <c r="BD379" s="3125"/>
      <c r="BE379" s="3125"/>
      <c r="BF379" s="221">
        <f t="shared" si="181"/>
        <v>0</v>
      </c>
      <c r="BG379" s="221">
        <f t="shared" si="182"/>
        <v>1</v>
      </c>
      <c r="BH379" s="221">
        <f t="shared" si="183"/>
        <v>1</v>
      </c>
      <c r="BI379" s="221">
        <f t="shared" si="184"/>
        <v>1</v>
      </c>
      <c r="BJ379" s="221">
        <f t="shared" si="185"/>
        <v>1</v>
      </c>
      <c r="BK379" s="221">
        <f t="shared" si="186"/>
        <v>1</v>
      </c>
      <c r="BL379" s="221">
        <f t="shared" si="187"/>
        <v>1</v>
      </c>
      <c r="BM379" s="207"/>
      <c r="BN379" s="207"/>
      <c r="BO379" s="207"/>
      <c r="BP379" s="207"/>
      <c r="BQ379" s="207"/>
      <c r="BR379" s="207"/>
      <c r="BS379" s="221">
        <f t="shared" si="188"/>
        <v>1</v>
      </c>
      <c r="BT379" s="207"/>
      <c r="BU379" s="207"/>
      <c r="BV379" s="221">
        <f t="shared" si="189"/>
        <v>1</v>
      </c>
      <c r="BW379" s="221">
        <f t="shared" si="190"/>
        <v>1</v>
      </c>
      <c r="BX379" s="221">
        <f t="shared" si="191"/>
        <v>1</v>
      </c>
      <c r="BY379" s="221">
        <f t="shared" si="192"/>
        <v>1</v>
      </c>
      <c r="BZ379" s="221">
        <f xml:space="preserve"> IF( ISNUMBER(#REF! ), 0, 1 )</f>
        <v>1</v>
      </c>
      <c r="CA379" s="221">
        <f t="shared" si="193"/>
        <v>1</v>
      </c>
      <c r="CB379" s="3161"/>
      <c r="CC379" s="3125"/>
      <c r="CD379" s="3125"/>
      <c r="CE379" s="3169"/>
      <c r="CF379" s="3169"/>
      <c r="CG379" s="3169"/>
    </row>
    <row r="380" spans="1:85" s="2268" customFormat="1" ht="15.75" customHeight="1">
      <c r="A380" s="3169"/>
      <c r="B380" s="2799"/>
      <c r="C380" s="2800"/>
      <c r="D380" s="2822" t="s">
        <v>3893</v>
      </c>
      <c r="E380" s="2823"/>
      <c r="F380" s="2800"/>
      <c r="G380" s="2800"/>
      <c r="H380" s="2823"/>
      <c r="I380" s="2823"/>
      <c r="J380" s="2823"/>
      <c r="K380" s="2800"/>
      <c r="L380" s="2800"/>
      <c r="M380" s="3243"/>
      <c r="N380" s="2801"/>
      <c r="O380" s="2802"/>
      <c r="P380" s="2801"/>
      <c r="Q380" s="2803"/>
      <c r="R380" s="2802"/>
      <c r="S380" s="2802"/>
      <c r="T380" s="2802"/>
      <c r="U380" s="3217">
        <f t="shared" si="168"/>
        <v>0</v>
      </c>
      <c r="V380" s="2824">
        <f t="shared" si="169"/>
        <v>0</v>
      </c>
      <c r="W380" s="2824">
        <f t="shared" si="170"/>
        <v>0</v>
      </c>
      <c r="X380" s="2816"/>
      <c r="Y380" s="3251"/>
      <c r="Z380" s="3251"/>
      <c r="AA380" s="2804"/>
      <c r="AB380" s="2825">
        <f t="shared" si="171"/>
        <v>0</v>
      </c>
      <c r="AC380" s="2825" t="str">
        <f t="shared" si="180"/>
        <v/>
      </c>
      <c r="AD380" s="2804"/>
      <c r="AE380" s="2804"/>
      <c r="AF380" s="3093"/>
      <c r="AG380" s="3093"/>
      <c r="AH380" s="3093"/>
      <c r="AI380" s="2805" t="str">
        <f t="shared" si="179"/>
        <v>N</v>
      </c>
      <c r="AJ380" s="2805" t="str">
        <f t="shared" si="172"/>
        <v>N</v>
      </c>
      <c r="AK380" s="2805" t="str">
        <f t="shared" si="173"/>
        <v>N</v>
      </c>
      <c r="AL380" s="2805" t="str">
        <f t="shared" si="174"/>
        <v>N</v>
      </c>
      <c r="AM380" s="2805" t="str">
        <f t="shared" si="175"/>
        <v>N</v>
      </c>
      <c r="AN380" s="2805" t="str">
        <f t="shared" si="176"/>
        <v>N</v>
      </c>
      <c r="AO380" s="2805" t="str">
        <f t="shared" si="177"/>
        <v>N</v>
      </c>
      <c r="AP380" s="2805" t="str">
        <f t="shared" si="178"/>
        <v>N</v>
      </c>
      <c r="AQ380" s="3249"/>
      <c r="AR380" s="3094"/>
      <c r="AS380" s="32"/>
      <c r="AT380" s="34" t="s">
        <v>3976</v>
      </c>
      <c r="AU380" s="171"/>
      <c r="AV380" s="3161"/>
      <c r="AW380" s="220" t="str">
        <f t="shared" ref="AW380:AW408" si="194">IF( SUM( AY380:CA380 ) = 0, 0, $AY$5 )</f>
        <v>Please complete all cells in row</v>
      </c>
      <c r="AX380" s="3161"/>
      <c r="AY380" s="3125"/>
      <c r="AZ380" s="3125"/>
      <c r="BA380" s="3125"/>
      <c r="BB380" s="3125"/>
      <c r="BC380" s="3125"/>
      <c r="BD380" s="3125"/>
      <c r="BE380" s="3125"/>
      <c r="BF380" s="221">
        <f t="shared" si="181"/>
        <v>0</v>
      </c>
      <c r="BG380" s="221">
        <f t="shared" si="182"/>
        <v>1</v>
      </c>
      <c r="BH380" s="221">
        <f t="shared" si="183"/>
        <v>1</v>
      </c>
      <c r="BI380" s="221">
        <f t="shared" si="184"/>
        <v>1</v>
      </c>
      <c r="BJ380" s="221">
        <f t="shared" si="185"/>
        <v>1</v>
      </c>
      <c r="BK380" s="221">
        <f t="shared" si="186"/>
        <v>1</v>
      </c>
      <c r="BL380" s="221">
        <f t="shared" si="187"/>
        <v>1</v>
      </c>
      <c r="BM380" s="207"/>
      <c r="BN380" s="207"/>
      <c r="BO380" s="207"/>
      <c r="BP380" s="207"/>
      <c r="BQ380" s="207"/>
      <c r="BR380" s="207"/>
      <c r="BS380" s="221">
        <f t="shared" si="188"/>
        <v>1</v>
      </c>
      <c r="BT380" s="207"/>
      <c r="BU380" s="207"/>
      <c r="BV380" s="221">
        <f t="shared" si="189"/>
        <v>1</v>
      </c>
      <c r="BW380" s="221">
        <f t="shared" si="190"/>
        <v>1</v>
      </c>
      <c r="BX380" s="221">
        <f t="shared" si="191"/>
        <v>1</v>
      </c>
      <c r="BY380" s="221">
        <f t="shared" si="192"/>
        <v>1</v>
      </c>
      <c r="BZ380" s="221">
        <f xml:space="preserve"> IF( ISNUMBER(#REF! ), 0, 1 )</f>
        <v>1</v>
      </c>
      <c r="CA380" s="221">
        <f t="shared" si="193"/>
        <v>1</v>
      </c>
      <c r="CB380" s="3161"/>
      <c r="CC380" s="3125"/>
      <c r="CD380" s="3125"/>
      <c r="CE380" s="3169"/>
      <c r="CF380" s="3169"/>
      <c r="CG380" s="3169"/>
    </row>
    <row r="381" spans="1:85" s="2268" customFormat="1" ht="15.75" customHeight="1">
      <c r="A381" s="3169"/>
      <c r="B381" s="2799"/>
      <c r="C381" s="2800"/>
      <c r="D381" s="2822" t="s">
        <v>3893</v>
      </c>
      <c r="E381" s="2823"/>
      <c r="F381" s="2800"/>
      <c r="G381" s="2800"/>
      <c r="H381" s="2823"/>
      <c r="I381" s="2823"/>
      <c r="J381" s="2823"/>
      <c r="K381" s="2800"/>
      <c r="L381" s="2800"/>
      <c r="M381" s="3243"/>
      <c r="N381" s="2801"/>
      <c r="O381" s="2802"/>
      <c r="P381" s="2801"/>
      <c r="Q381" s="2803"/>
      <c r="R381" s="2802"/>
      <c r="S381" s="2802"/>
      <c r="T381" s="2802"/>
      <c r="U381" s="3217">
        <f t="shared" si="168"/>
        <v>0</v>
      </c>
      <c r="V381" s="2824">
        <f t="shared" si="169"/>
        <v>0</v>
      </c>
      <c r="W381" s="2824">
        <f t="shared" si="170"/>
        <v>0</v>
      </c>
      <c r="X381" s="2816"/>
      <c r="Y381" s="3251"/>
      <c r="Z381" s="3251"/>
      <c r="AA381" s="2804"/>
      <c r="AB381" s="2825">
        <f t="shared" si="171"/>
        <v>0</v>
      </c>
      <c r="AC381" s="2825" t="str">
        <f t="shared" si="180"/>
        <v/>
      </c>
      <c r="AD381" s="2804"/>
      <c r="AE381" s="2804"/>
      <c r="AF381" s="3093"/>
      <c r="AG381" s="3093"/>
      <c r="AH381" s="3093"/>
      <c r="AI381" s="2805" t="str">
        <f t="shared" si="179"/>
        <v>N</v>
      </c>
      <c r="AJ381" s="2805" t="str">
        <f t="shared" si="172"/>
        <v>N</v>
      </c>
      <c r="AK381" s="2805" t="str">
        <f t="shared" si="173"/>
        <v>N</v>
      </c>
      <c r="AL381" s="2805" t="str">
        <f t="shared" si="174"/>
        <v>N</v>
      </c>
      <c r="AM381" s="2805" t="str">
        <f t="shared" si="175"/>
        <v>N</v>
      </c>
      <c r="AN381" s="2805" t="str">
        <f t="shared" si="176"/>
        <v>N</v>
      </c>
      <c r="AO381" s="2805" t="str">
        <f t="shared" si="177"/>
        <v>N</v>
      </c>
      <c r="AP381" s="2805" t="str">
        <f t="shared" si="178"/>
        <v>N</v>
      </c>
      <c r="AQ381" s="3249"/>
      <c r="AR381" s="3094"/>
      <c r="AS381" s="32"/>
      <c r="AT381" s="34" t="s">
        <v>3977</v>
      </c>
      <c r="AU381" s="171"/>
      <c r="AV381" s="3161"/>
      <c r="AW381" s="220" t="str">
        <f t="shared" si="194"/>
        <v>Please complete all cells in row</v>
      </c>
      <c r="AX381" s="3161"/>
      <c r="AY381" s="3125"/>
      <c r="AZ381" s="3125"/>
      <c r="BA381" s="3125"/>
      <c r="BB381" s="3125"/>
      <c r="BC381" s="3125"/>
      <c r="BD381" s="3125"/>
      <c r="BE381" s="3125"/>
      <c r="BF381" s="221">
        <f t="shared" si="181"/>
        <v>0</v>
      </c>
      <c r="BG381" s="221">
        <f t="shared" si="182"/>
        <v>1</v>
      </c>
      <c r="BH381" s="221">
        <f t="shared" si="183"/>
        <v>1</v>
      </c>
      <c r="BI381" s="221">
        <f t="shared" si="184"/>
        <v>1</v>
      </c>
      <c r="BJ381" s="221">
        <f t="shared" si="185"/>
        <v>1</v>
      </c>
      <c r="BK381" s="221">
        <f t="shared" si="186"/>
        <v>1</v>
      </c>
      <c r="BL381" s="221">
        <f t="shared" si="187"/>
        <v>1</v>
      </c>
      <c r="BM381" s="207"/>
      <c r="BN381" s="207"/>
      <c r="BO381" s="207"/>
      <c r="BP381" s="207"/>
      <c r="BQ381" s="207"/>
      <c r="BR381" s="207"/>
      <c r="BS381" s="221">
        <f t="shared" si="188"/>
        <v>1</v>
      </c>
      <c r="BT381" s="207"/>
      <c r="BU381" s="207"/>
      <c r="BV381" s="221">
        <f t="shared" si="189"/>
        <v>1</v>
      </c>
      <c r="BW381" s="221">
        <f t="shared" si="190"/>
        <v>1</v>
      </c>
      <c r="BX381" s="221">
        <f t="shared" si="191"/>
        <v>1</v>
      </c>
      <c r="BY381" s="221">
        <f t="shared" si="192"/>
        <v>1</v>
      </c>
      <c r="BZ381" s="221">
        <f xml:space="preserve"> IF( ISNUMBER(#REF! ), 0, 1 )</f>
        <v>1</v>
      </c>
      <c r="CA381" s="221">
        <f t="shared" si="193"/>
        <v>1</v>
      </c>
      <c r="CB381" s="3161"/>
      <c r="CC381" s="3125"/>
      <c r="CD381" s="3125"/>
      <c r="CE381" s="3169"/>
      <c r="CF381" s="3169"/>
      <c r="CG381" s="3169"/>
    </row>
    <row r="382" spans="1:85" s="2268" customFormat="1" ht="15.75" customHeight="1">
      <c r="A382" s="3169"/>
      <c r="B382" s="2799"/>
      <c r="C382" s="2800"/>
      <c r="D382" s="2822" t="s">
        <v>3893</v>
      </c>
      <c r="E382" s="2823"/>
      <c r="F382" s="2800"/>
      <c r="G382" s="2800"/>
      <c r="H382" s="2823"/>
      <c r="I382" s="2823"/>
      <c r="J382" s="2823"/>
      <c r="K382" s="2800"/>
      <c r="L382" s="2800"/>
      <c r="M382" s="3243"/>
      <c r="N382" s="2801"/>
      <c r="O382" s="2802"/>
      <c r="P382" s="2801"/>
      <c r="Q382" s="2803"/>
      <c r="R382" s="2802"/>
      <c r="S382" s="2802"/>
      <c r="T382" s="2802"/>
      <c r="U382" s="3217">
        <f t="shared" si="168"/>
        <v>0</v>
      </c>
      <c r="V382" s="2824">
        <f t="shared" si="169"/>
        <v>0</v>
      </c>
      <c r="W382" s="2824">
        <f t="shared" si="170"/>
        <v>0</v>
      </c>
      <c r="X382" s="2816"/>
      <c r="Y382" s="3251"/>
      <c r="Z382" s="3251"/>
      <c r="AA382" s="2804"/>
      <c r="AB382" s="2825">
        <f t="shared" si="171"/>
        <v>0</v>
      </c>
      <c r="AC382" s="2825" t="str">
        <f t="shared" si="180"/>
        <v/>
      </c>
      <c r="AD382" s="2804"/>
      <c r="AE382" s="2804"/>
      <c r="AF382" s="3093"/>
      <c r="AG382" s="3093"/>
      <c r="AH382" s="3093"/>
      <c r="AI382" s="2805" t="str">
        <f t="shared" si="179"/>
        <v>N</v>
      </c>
      <c r="AJ382" s="2805" t="str">
        <f t="shared" si="172"/>
        <v>N</v>
      </c>
      <c r="AK382" s="2805" t="str">
        <f t="shared" si="173"/>
        <v>N</v>
      </c>
      <c r="AL382" s="2805" t="str">
        <f t="shared" si="174"/>
        <v>N</v>
      </c>
      <c r="AM382" s="2805" t="str">
        <f t="shared" si="175"/>
        <v>N</v>
      </c>
      <c r="AN382" s="2805" t="str">
        <f t="shared" si="176"/>
        <v>N</v>
      </c>
      <c r="AO382" s="2805" t="str">
        <f t="shared" si="177"/>
        <v>N</v>
      </c>
      <c r="AP382" s="2805" t="str">
        <f t="shared" si="178"/>
        <v>N</v>
      </c>
      <c r="AQ382" s="3249"/>
      <c r="AR382" s="3094"/>
      <c r="AS382" s="32"/>
      <c r="AT382" s="34" t="s">
        <v>3978</v>
      </c>
      <c r="AU382" s="171"/>
      <c r="AV382" s="3161"/>
      <c r="AW382" s="220" t="str">
        <f t="shared" si="194"/>
        <v>Please complete all cells in row</v>
      </c>
      <c r="AX382" s="3161"/>
      <c r="AY382" s="3125"/>
      <c r="AZ382" s="3125"/>
      <c r="BA382" s="3125"/>
      <c r="BB382" s="3125"/>
      <c r="BC382" s="3125"/>
      <c r="BD382" s="3125"/>
      <c r="BE382" s="3125"/>
      <c r="BF382" s="221">
        <f t="shared" si="181"/>
        <v>0</v>
      </c>
      <c r="BG382" s="221">
        <f t="shared" si="182"/>
        <v>1</v>
      </c>
      <c r="BH382" s="221">
        <f t="shared" si="183"/>
        <v>1</v>
      </c>
      <c r="BI382" s="221">
        <f t="shared" si="184"/>
        <v>1</v>
      </c>
      <c r="BJ382" s="221">
        <f t="shared" si="185"/>
        <v>1</v>
      </c>
      <c r="BK382" s="221">
        <f t="shared" si="186"/>
        <v>1</v>
      </c>
      <c r="BL382" s="221">
        <f t="shared" si="187"/>
        <v>1</v>
      </c>
      <c r="BM382" s="207"/>
      <c r="BN382" s="207"/>
      <c r="BO382" s="207"/>
      <c r="BP382" s="207"/>
      <c r="BQ382" s="207"/>
      <c r="BR382" s="207"/>
      <c r="BS382" s="221">
        <f t="shared" si="188"/>
        <v>1</v>
      </c>
      <c r="BT382" s="207"/>
      <c r="BU382" s="207"/>
      <c r="BV382" s="221">
        <f t="shared" si="189"/>
        <v>1</v>
      </c>
      <c r="BW382" s="221">
        <f t="shared" si="190"/>
        <v>1</v>
      </c>
      <c r="BX382" s="221">
        <f t="shared" si="191"/>
        <v>1</v>
      </c>
      <c r="BY382" s="221">
        <f t="shared" si="192"/>
        <v>1</v>
      </c>
      <c r="BZ382" s="221">
        <f xml:space="preserve"> IF( ISNUMBER(#REF! ), 0, 1 )</f>
        <v>1</v>
      </c>
      <c r="CA382" s="221">
        <f t="shared" si="193"/>
        <v>1</v>
      </c>
      <c r="CB382" s="3161"/>
      <c r="CC382" s="3125"/>
      <c r="CD382" s="3125"/>
      <c r="CE382" s="3169"/>
      <c r="CF382" s="3169"/>
      <c r="CG382" s="3169"/>
    </row>
    <row r="383" spans="1:85" s="2268" customFormat="1" ht="15.75" customHeight="1">
      <c r="A383" s="3169"/>
      <c r="B383" s="2799"/>
      <c r="C383" s="2800"/>
      <c r="D383" s="2822" t="s">
        <v>3893</v>
      </c>
      <c r="E383" s="2823"/>
      <c r="F383" s="2800"/>
      <c r="G383" s="2800"/>
      <c r="H383" s="2823"/>
      <c r="I383" s="2823"/>
      <c r="J383" s="2823"/>
      <c r="K383" s="2800"/>
      <c r="L383" s="2800"/>
      <c r="M383" s="3243"/>
      <c r="N383" s="2801"/>
      <c r="O383" s="2802"/>
      <c r="P383" s="2801"/>
      <c r="Q383" s="2803"/>
      <c r="R383" s="2802"/>
      <c r="S383" s="2802"/>
      <c r="T383" s="2802"/>
      <c r="U383" s="3217">
        <f t="shared" si="168"/>
        <v>0</v>
      </c>
      <c r="V383" s="2824">
        <f t="shared" si="169"/>
        <v>0</v>
      </c>
      <c r="W383" s="2824">
        <f t="shared" si="170"/>
        <v>0</v>
      </c>
      <c r="X383" s="2816"/>
      <c r="Y383" s="3251"/>
      <c r="Z383" s="3251"/>
      <c r="AA383" s="2804"/>
      <c r="AB383" s="2825">
        <f t="shared" si="171"/>
        <v>0</v>
      </c>
      <c r="AC383" s="2825" t="str">
        <f t="shared" si="180"/>
        <v/>
      </c>
      <c r="AD383" s="2804"/>
      <c r="AE383" s="2804"/>
      <c r="AF383" s="3093"/>
      <c r="AG383" s="3093"/>
      <c r="AH383" s="3093"/>
      <c r="AI383" s="2805" t="str">
        <f t="shared" si="179"/>
        <v>N</v>
      </c>
      <c r="AJ383" s="2805" t="str">
        <f t="shared" si="172"/>
        <v>N</v>
      </c>
      <c r="AK383" s="2805" t="str">
        <f t="shared" si="173"/>
        <v>N</v>
      </c>
      <c r="AL383" s="2805" t="str">
        <f t="shared" si="174"/>
        <v>N</v>
      </c>
      <c r="AM383" s="2805" t="str">
        <f t="shared" si="175"/>
        <v>N</v>
      </c>
      <c r="AN383" s="2805" t="str">
        <f t="shared" si="176"/>
        <v>N</v>
      </c>
      <c r="AO383" s="2805" t="str">
        <f t="shared" si="177"/>
        <v>N</v>
      </c>
      <c r="AP383" s="2805" t="str">
        <f t="shared" si="178"/>
        <v>N</v>
      </c>
      <c r="AQ383" s="3249"/>
      <c r="AR383" s="3094"/>
      <c r="AS383" s="32"/>
      <c r="AT383" s="34" t="s">
        <v>3979</v>
      </c>
      <c r="AU383" s="171"/>
      <c r="AV383" s="3161"/>
      <c r="AW383" s="220" t="str">
        <f t="shared" si="194"/>
        <v>Please complete all cells in row</v>
      </c>
      <c r="AX383" s="3161"/>
      <c r="AY383" s="3125"/>
      <c r="AZ383" s="3125"/>
      <c r="BA383" s="3125"/>
      <c r="BB383" s="3125"/>
      <c r="BC383" s="3125"/>
      <c r="BD383" s="3125"/>
      <c r="BE383" s="3125"/>
      <c r="BF383" s="221">
        <f t="shared" si="181"/>
        <v>0</v>
      </c>
      <c r="BG383" s="221">
        <f t="shared" si="182"/>
        <v>1</v>
      </c>
      <c r="BH383" s="221">
        <f t="shared" si="183"/>
        <v>1</v>
      </c>
      <c r="BI383" s="221">
        <f t="shared" si="184"/>
        <v>1</v>
      </c>
      <c r="BJ383" s="221">
        <f t="shared" si="185"/>
        <v>1</v>
      </c>
      <c r="BK383" s="221">
        <f t="shared" si="186"/>
        <v>1</v>
      </c>
      <c r="BL383" s="221">
        <f t="shared" si="187"/>
        <v>1</v>
      </c>
      <c r="BM383" s="207"/>
      <c r="BN383" s="207"/>
      <c r="BO383" s="207"/>
      <c r="BP383" s="207"/>
      <c r="BQ383" s="207"/>
      <c r="BR383" s="207"/>
      <c r="BS383" s="221">
        <f t="shared" si="188"/>
        <v>1</v>
      </c>
      <c r="BT383" s="207"/>
      <c r="BU383" s="207"/>
      <c r="BV383" s="221">
        <f t="shared" si="189"/>
        <v>1</v>
      </c>
      <c r="BW383" s="221">
        <f t="shared" si="190"/>
        <v>1</v>
      </c>
      <c r="BX383" s="221">
        <f t="shared" si="191"/>
        <v>1</v>
      </c>
      <c r="BY383" s="221">
        <f t="shared" si="192"/>
        <v>1</v>
      </c>
      <c r="BZ383" s="221">
        <f xml:space="preserve"> IF( ISNUMBER(#REF! ), 0, 1 )</f>
        <v>1</v>
      </c>
      <c r="CA383" s="221">
        <f t="shared" si="193"/>
        <v>1</v>
      </c>
      <c r="CB383" s="3161"/>
      <c r="CC383" s="3125"/>
      <c r="CD383" s="3125"/>
      <c r="CE383" s="3169"/>
      <c r="CF383" s="3169"/>
      <c r="CG383" s="3169"/>
    </row>
    <row r="384" spans="1:85" s="2268" customFormat="1" ht="15.75" customHeight="1">
      <c r="A384" s="3169"/>
      <c r="B384" s="2799"/>
      <c r="C384" s="2800"/>
      <c r="D384" s="2822" t="s">
        <v>3893</v>
      </c>
      <c r="E384" s="2823"/>
      <c r="F384" s="2800"/>
      <c r="G384" s="2800"/>
      <c r="H384" s="2823"/>
      <c r="I384" s="2823"/>
      <c r="J384" s="2823"/>
      <c r="K384" s="2800"/>
      <c r="L384" s="2800"/>
      <c r="M384" s="3243"/>
      <c r="N384" s="2801"/>
      <c r="O384" s="2802"/>
      <c r="P384" s="2801"/>
      <c r="Q384" s="2803"/>
      <c r="R384" s="2802"/>
      <c r="S384" s="2802"/>
      <c r="T384" s="2802"/>
      <c r="U384" s="3217">
        <f t="shared" si="168"/>
        <v>0</v>
      </c>
      <c r="V384" s="2824">
        <f t="shared" si="169"/>
        <v>0</v>
      </c>
      <c r="W384" s="2824">
        <f t="shared" si="170"/>
        <v>0</v>
      </c>
      <c r="X384" s="2816"/>
      <c r="Y384" s="3251"/>
      <c r="Z384" s="3251"/>
      <c r="AA384" s="2804"/>
      <c r="AB384" s="2825">
        <f t="shared" si="171"/>
        <v>0</v>
      </c>
      <c r="AC384" s="2825" t="str">
        <f t="shared" si="180"/>
        <v/>
      </c>
      <c r="AD384" s="2804"/>
      <c r="AE384" s="2804"/>
      <c r="AF384" s="3093"/>
      <c r="AG384" s="3093"/>
      <c r="AH384" s="3093"/>
      <c r="AI384" s="2805" t="str">
        <f t="shared" si="179"/>
        <v>N</v>
      </c>
      <c r="AJ384" s="2805" t="str">
        <f t="shared" si="172"/>
        <v>N</v>
      </c>
      <c r="AK384" s="2805" t="str">
        <f t="shared" si="173"/>
        <v>N</v>
      </c>
      <c r="AL384" s="2805" t="str">
        <f t="shared" si="174"/>
        <v>N</v>
      </c>
      <c r="AM384" s="2805" t="str">
        <f t="shared" si="175"/>
        <v>N</v>
      </c>
      <c r="AN384" s="2805" t="str">
        <f t="shared" si="176"/>
        <v>N</v>
      </c>
      <c r="AO384" s="2805" t="str">
        <f t="shared" si="177"/>
        <v>N</v>
      </c>
      <c r="AP384" s="2805" t="str">
        <f t="shared" si="178"/>
        <v>N</v>
      </c>
      <c r="AQ384" s="3249"/>
      <c r="AR384" s="3094"/>
      <c r="AS384" s="32"/>
      <c r="AT384" s="34" t="s">
        <v>3980</v>
      </c>
      <c r="AU384" s="171"/>
      <c r="AV384" s="3161"/>
      <c r="AW384" s="220" t="str">
        <f t="shared" si="194"/>
        <v>Please complete all cells in row</v>
      </c>
      <c r="AX384" s="3161"/>
      <c r="AY384" s="3125"/>
      <c r="AZ384" s="3125"/>
      <c r="BA384" s="3125"/>
      <c r="BB384" s="3125"/>
      <c r="BC384" s="3125"/>
      <c r="BD384" s="3125"/>
      <c r="BE384" s="3125"/>
      <c r="BF384" s="221">
        <f t="shared" si="181"/>
        <v>0</v>
      </c>
      <c r="BG384" s="221">
        <f t="shared" si="182"/>
        <v>1</v>
      </c>
      <c r="BH384" s="221">
        <f t="shared" si="183"/>
        <v>1</v>
      </c>
      <c r="BI384" s="221">
        <f t="shared" si="184"/>
        <v>1</v>
      </c>
      <c r="BJ384" s="221">
        <f t="shared" si="185"/>
        <v>1</v>
      </c>
      <c r="BK384" s="221">
        <f t="shared" si="186"/>
        <v>1</v>
      </c>
      <c r="BL384" s="221">
        <f t="shared" si="187"/>
        <v>1</v>
      </c>
      <c r="BM384" s="207"/>
      <c r="BN384" s="207"/>
      <c r="BO384" s="207"/>
      <c r="BP384" s="207"/>
      <c r="BQ384" s="207"/>
      <c r="BR384" s="207"/>
      <c r="BS384" s="221">
        <f t="shared" si="188"/>
        <v>1</v>
      </c>
      <c r="BT384" s="207"/>
      <c r="BU384" s="207"/>
      <c r="BV384" s="221">
        <f t="shared" si="189"/>
        <v>1</v>
      </c>
      <c r="BW384" s="221">
        <f t="shared" si="190"/>
        <v>1</v>
      </c>
      <c r="BX384" s="221">
        <f t="shared" si="191"/>
        <v>1</v>
      </c>
      <c r="BY384" s="221">
        <f t="shared" si="192"/>
        <v>1</v>
      </c>
      <c r="BZ384" s="221">
        <f xml:space="preserve"> IF( ISNUMBER(#REF! ), 0, 1 )</f>
        <v>1</v>
      </c>
      <c r="CA384" s="221">
        <f t="shared" si="193"/>
        <v>1</v>
      </c>
      <c r="CB384" s="3161"/>
      <c r="CC384" s="3125"/>
      <c r="CD384" s="3125"/>
      <c r="CE384" s="3169"/>
      <c r="CF384" s="3169"/>
      <c r="CG384" s="3169"/>
    </row>
    <row r="385" spans="1:85" s="2268" customFormat="1" ht="15.75" customHeight="1">
      <c r="A385" s="3169"/>
      <c r="B385" s="2799"/>
      <c r="C385" s="2800"/>
      <c r="D385" s="2822" t="s">
        <v>3893</v>
      </c>
      <c r="E385" s="2823"/>
      <c r="F385" s="2800"/>
      <c r="G385" s="2800"/>
      <c r="H385" s="2823"/>
      <c r="I385" s="2823"/>
      <c r="J385" s="2823"/>
      <c r="K385" s="2800"/>
      <c r="L385" s="2800"/>
      <c r="M385" s="3243"/>
      <c r="N385" s="2801"/>
      <c r="O385" s="2802"/>
      <c r="P385" s="2801"/>
      <c r="Q385" s="2803"/>
      <c r="R385" s="2802"/>
      <c r="S385" s="2802"/>
      <c r="T385" s="2802"/>
      <c r="U385" s="3217">
        <f t="shared" si="168"/>
        <v>0</v>
      </c>
      <c r="V385" s="2824">
        <f t="shared" si="169"/>
        <v>0</v>
      </c>
      <c r="W385" s="2824">
        <f t="shared" si="170"/>
        <v>0</v>
      </c>
      <c r="X385" s="2816"/>
      <c r="Y385" s="3251"/>
      <c r="Z385" s="3251"/>
      <c r="AA385" s="2804"/>
      <c r="AB385" s="2825">
        <f t="shared" si="171"/>
        <v>0</v>
      </c>
      <c r="AC385" s="2825" t="str">
        <f t="shared" si="180"/>
        <v/>
      </c>
      <c r="AD385" s="2804"/>
      <c r="AE385" s="2804"/>
      <c r="AF385" s="3093"/>
      <c r="AG385" s="3093"/>
      <c r="AH385" s="3093"/>
      <c r="AI385" s="2805" t="str">
        <f t="shared" si="179"/>
        <v>N</v>
      </c>
      <c r="AJ385" s="2805" t="str">
        <f t="shared" si="172"/>
        <v>N</v>
      </c>
      <c r="AK385" s="2805" t="str">
        <f t="shared" si="173"/>
        <v>N</v>
      </c>
      <c r="AL385" s="2805" t="str">
        <f t="shared" si="174"/>
        <v>N</v>
      </c>
      <c r="AM385" s="2805" t="str">
        <f t="shared" si="175"/>
        <v>N</v>
      </c>
      <c r="AN385" s="2805" t="str">
        <f t="shared" si="176"/>
        <v>N</v>
      </c>
      <c r="AO385" s="2805" t="str">
        <f t="shared" si="177"/>
        <v>N</v>
      </c>
      <c r="AP385" s="2805" t="str">
        <f t="shared" si="178"/>
        <v>N</v>
      </c>
      <c r="AQ385" s="3249"/>
      <c r="AR385" s="3094"/>
      <c r="AS385" s="32"/>
      <c r="AT385" s="34" t="s">
        <v>3981</v>
      </c>
      <c r="AU385" s="171"/>
      <c r="AV385" s="3161"/>
      <c r="AW385" s="220" t="str">
        <f t="shared" si="194"/>
        <v>Please complete all cells in row</v>
      </c>
      <c r="AX385" s="3161"/>
      <c r="AY385" s="3125"/>
      <c r="AZ385" s="3125"/>
      <c r="BA385" s="3125"/>
      <c r="BB385" s="3125"/>
      <c r="BC385" s="3125"/>
      <c r="BD385" s="3125"/>
      <c r="BE385" s="3125"/>
      <c r="BF385" s="221">
        <f t="shared" si="181"/>
        <v>0</v>
      </c>
      <c r="BG385" s="221">
        <f t="shared" si="182"/>
        <v>1</v>
      </c>
      <c r="BH385" s="221">
        <f t="shared" si="183"/>
        <v>1</v>
      </c>
      <c r="BI385" s="221">
        <f t="shared" si="184"/>
        <v>1</v>
      </c>
      <c r="BJ385" s="221">
        <f t="shared" si="185"/>
        <v>1</v>
      </c>
      <c r="BK385" s="221">
        <f t="shared" si="186"/>
        <v>1</v>
      </c>
      <c r="BL385" s="221">
        <f t="shared" si="187"/>
        <v>1</v>
      </c>
      <c r="BM385" s="207"/>
      <c r="BN385" s="207"/>
      <c r="BO385" s="207"/>
      <c r="BP385" s="207"/>
      <c r="BQ385" s="207"/>
      <c r="BR385" s="207"/>
      <c r="BS385" s="221">
        <f t="shared" si="188"/>
        <v>1</v>
      </c>
      <c r="BT385" s="207"/>
      <c r="BU385" s="207"/>
      <c r="BV385" s="221">
        <f t="shared" si="189"/>
        <v>1</v>
      </c>
      <c r="BW385" s="221">
        <f t="shared" si="190"/>
        <v>1</v>
      </c>
      <c r="BX385" s="221">
        <f t="shared" si="191"/>
        <v>1</v>
      </c>
      <c r="BY385" s="221">
        <f t="shared" si="192"/>
        <v>1</v>
      </c>
      <c r="BZ385" s="221">
        <f xml:space="preserve"> IF( ISNUMBER(#REF! ), 0, 1 )</f>
        <v>1</v>
      </c>
      <c r="CA385" s="221">
        <f t="shared" si="193"/>
        <v>1</v>
      </c>
      <c r="CB385" s="3161"/>
      <c r="CC385" s="3125"/>
      <c r="CD385" s="3125"/>
      <c r="CE385" s="3169"/>
      <c r="CF385" s="3169"/>
      <c r="CG385" s="3169"/>
    </row>
    <row r="386" spans="1:85" s="2268" customFormat="1" ht="15.75" customHeight="1">
      <c r="A386" s="3169"/>
      <c r="B386" s="2799"/>
      <c r="C386" s="2800"/>
      <c r="D386" s="2822" t="s">
        <v>3893</v>
      </c>
      <c r="E386" s="2823"/>
      <c r="F386" s="2800"/>
      <c r="G386" s="2800"/>
      <c r="H386" s="2823"/>
      <c r="I386" s="2823"/>
      <c r="J386" s="2823"/>
      <c r="K386" s="2800"/>
      <c r="L386" s="2800"/>
      <c r="M386" s="3243"/>
      <c r="N386" s="2801"/>
      <c r="O386" s="2802"/>
      <c r="P386" s="2801"/>
      <c r="Q386" s="2803"/>
      <c r="R386" s="2802"/>
      <c r="S386" s="2802"/>
      <c r="T386" s="2802"/>
      <c r="U386" s="3217">
        <f t="shared" si="168"/>
        <v>0</v>
      </c>
      <c r="V386" s="2824">
        <f t="shared" si="169"/>
        <v>0</v>
      </c>
      <c r="W386" s="2824">
        <f t="shared" si="170"/>
        <v>0</v>
      </c>
      <c r="X386" s="2816"/>
      <c r="Y386" s="3251"/>
      <c r="Z386" s="3251"/>
      <c r="AA386" s="2804"/>
      <c r="AB386" s="2825">
        <f t="shared" si="171"/>
        <v>0</v>
      </c>
      <c r="AC386" s="2825" t="str">
        <f t="shared" si="180"/>
        <v/>
      </c>
      <c r="AD386" s="2804"/>
      <c r="AE386" s="2804"/>
      <c r="AF386" s="3093"/>
      <c r="AG386" s="3093"/>
      <c r="AH386" s="3093"/>
      <c r="AI386" s="2805" t="str">
        <f t="shared" si="179"/>
        <v>N</v>
      </c>
      <c r="AJ386" s="2805" t="str">
        <f t="shared" si="172"/>
        <v>N</v>
      </c>
      <c r="AK386" s="2805" t="str">
        <f t="shared" si="173"/>
        <v>N</v>
      </c>
      <c r="AL386" s="2805" t="str">
        <f t="shared" si="174"/>
        <v>N</v>
      </c>
      <c r="AM386" s="2805" t="str">
        <f t="shared" si="175"/>
        <v>N</v>
      </c>
      <c r="AN386" s="2805" t="str">
        <f t="shared" si="176"/>
        <v>N</v>
      </c>
      <c r="AO386" s="2805" t="str">
        <f t="shared" si="177"/>
        <v>N</v>
      </c>
      <c r="AP386" s="2805" t="str">
        <f t="shared" si="178"/>
        <v>N</v>
      </c>
      <c r="AQ386" s="3249"/>
      <c r="AR386" s="3094"/>
      <c r="AS386" s="32"/>
      <c r="AT386" s="34" t="s">
        <v>3982</v>
      </c>
      <c r="AU386" s="171"/>
      <c r="AV386" s="3161"/>
      <c r="AW386" s="220" t="str">
        <f t="shared" si="194"/>
        <v>Please complete all cells in row</v>
      </c>
      <c r="AX386" s="3161"/>
      <c r="AY386" s="3125"/>
      <c r="AZ386" s="3125"/>
      <c r="BA386" s="3125"/>
      <c r="BB386" s="3125"/>
      <c r="BC386" s="3125"/>
      <c r="BD386" s="3125"/>
      <c r="BE386" s="3125"/>
      <c r="BF386" s="221">
        <f t="shared" si="181"/>
        <v>1</v>
      </c>
      <c r="BG386" s="221">
        <f t="shared" si="182"/>
        <v>1</v>
      </c>
      <c r="BH386" s="221">
        <f t="shared" si="183"/>
        <v>1</v>
      </c>
      <c r="BI386" s="221">
        <f t="shared" si="184"/>
        <v>1</v>
      </c>
      <c r="BJ386" s="221">
        <f t="shared" si="185"/>
        <v>1</v>
      </c>
      <c r="BK386" s="221">
        <f t="shared" si="186"/>
        <v>1</v>
      </c>
      <c r="BL386" s="221">
        <f t="shared" si="187"/>
        <v>1</v>
      </c>
      <c r="BM386" s="207"/>
      <c r="BN386" s="207"/>
      <c r="BO386" s="207"/>
      <c r="BP386" s="207"/>
      <c r="BQ386" s="207"/>
      <c r="BR386" s="207"/>
      <c r="BS386" s="221">
        <f t="shared" si="188"/>
        <v>1</v>
      </c>
      <c r="BT386" s="207"/>
      <c r="BU386" s="207"/>
      <c r="BV386" s="221">
        <f t="shared" si="189"/>
        <v>1</v>
      </c>
      <c r="BW386" s="221">
        <f t="shared" si="190"/>
        <v>1</v>
      </c>
      <c r="BX386" s="221">
        <f t="shared" si="191"/>
        <v>1</v>
      </c>
      <c r="BY386" s="221">
        <f t="shared" si="192"/>
        <v>1</v>
      </c>
      <c r="BZ386" s="221">
        <f xml:space="preserve"> IF( ISNUMBER(#REF! ), 0, 1 )</f>
        <v>1</v>
      </c>
      <c r="CA386" s="221">
        <f t="shared" si="193"/>
        <v>1</v>
      </c>
      <c r="CB386" s="3161"/>
      <c r="CC386" s="3125"/>
      <c r="CD386" s="3125"/>
      <c r="CE386" s="3169"/>
      <c r="CF386" s="3169"/>
      <c r="CG386" s="3169"/>
    </row>
    <row r="387" spans="1:85" s="2268" customFormat="1" ht="15.75" customHeight="1">
      <c r="A387" s="3169"/>
      <c r="B387" s="2799"/>
      <c r="C387" s="2800"/>
      <c r="D387" s="2822" t="s">
        <v>3893</v>
      </c>
      <c r="E387" s="2823"/>
      <c r="F387" s="2800"/>
      <c r="G387" s="2800"/>
      <c r="H387" s="2823"/>
      <c r="I387" s="2823"/>
      <c r="J387" s="2823"/>
      <c r="K387" s="2800"/>
      <c r="L387" s="2800"/>
      <c r="M387" s="3243"/>
      <c r="N387" s="2801"/>
      <c r="O387" s="2802"/>
      <c r="P387" s="2801"/>
      <c r="Q387" s="2803"/>
      <c r="R387" s="2802"/>
      <c r="S387" s="2802"/>
      <c r="T387" s="2802"/>
      <c r="U387" s="3217">
        <f t="shared" si="168"/>
        <v>0</v>
      </c>
      <c r="V387" s="2824">
        <f t="shared" si="169"/>
        <v>0</v>
      </c>
      <c r="W387" s="2824">
        <f t="shared" si="170"/>
        <v>0</v>
      </c>
      <c r="X387" s="2816"/>
      <c r="Y387" s="3251"/>
      <c r="Z387" s="3251"/>
      <c r="AA387" s="2804"/>
      <c r="AB387" s="2825">
        <f t="shared" si="171"/>
        <v>0</v>
      </c>
      <c r="AC387" s="2825" t="str">
        <f t="shared" si="180"/>
        <v/>
      </c>
      <c r="AD387" s="2804"/>
      <c r="AE387" s="2804"/>
      <c r="AF387" s="3093"/>
      <c r="AG387" s="3093"/>
      <c r="AH387" s="3093"/>
      <c r="AI387" s="2805" t="str">
        <f t="shared" si="179"/>
        <v>N</v>
      </c>
      <c r="AJ387" s="2805" t="str">
        <f t="shared" si="172"/>
        <v>N</v>
      </c>
      <c r="AK387" s="2805" t="str">
        <f t="shared" si="173"/>
        <v>N</v>
      </c>
      <c r="AL387" s="2805" t="str">
        <f t="shared" si="174"/>
        <v>N</v>
      </c>
      <c r="AM387" s="2805" t="str">
        <f t="shared" si="175"/>
        <v>N</v>
      </c>
      <c r="AN387" s="2805" t="str">
        <f t="shared" si="176"/>
        <v>N</v>
      </c>
      <c r="AO387" s="2805" t="str">
        <f t="shared" si="177"/>
        <v>N</v>
      </c>
      <c r="AP387" s="2805" t="str">
        <f t="shared" si="178"/>
        <v>N</v>
      </c>
      <c r="AQ387" s="3249"/>
      <c r="AR387" s="3094"/>
      <c r="AS387" s="32"/>
      <c r="AT387" s="34" t="s">
        <v>3983</v>
      </c>
      <c r="AU387" s="171"/>
      <c r="AV387" s="3161"/>
      <c r="AW387" s="220" t="str">
        <f t="shared" si="194"/>
        <v>Please complete all cells in row</v>
      </c>
      <c r="AX387" s="3161"/>
      <c r="AY387" s="3125"/>
      <c r="AZ387" s="3125"/>
      <c r="BA387" s="3125"/>
      <c r="BB387" s="3125"/>
      <c r="BC387" s="3125"/>
      <c r="BD387" s="3125"/>
      <c r="BE387" s="3125"/>
      <c r="BF387" s="221">
        <f t="shared" si="181"/>
        <v>0</v>
      </c>
      <c r="BG387" s="221">
        <f t="shared" si="182"/>
        <v>1</v>
      </c>
      <c r="BH387" s="221">
        <f t="shared" si="183"/>
        <v>1</v>
      </c>
      <c r="BI387" s="221">
        <f t="shared" si="184"/>
        <v>1</v>
      </c>
      <c r="BJ387" s="221">
        <f t="shared" si="185"/>
        <v>1</v>
      </c>
      <c r="BK387" s="221">
        <f t="shared" si="186"/>
        <v>1</v>
      </c>
      <c r="BL387" s="221">
        <f t="shared" si="187"/>
        <v>1</v>
      </c>
      <c r="BM387" s="207"/>
      <c r="BN387" s="207"/>
      <c r="BO387" s="207"/>
      <c r="BP387" s="207"/>
      <c r="BQ387" s="207"/>
      <c r="BR387" s="207"/>
      <c r="BS387" s="221">
        <f t="shared" si="188"/>
        <v>1</v>
      </c>
      <c r="BT387" s="207"/>
      <c r="BU387" s="207"/>
      <c r="BV387" s="221">
        <f t="shared" si="189"/>
        <v>1</v>
      </c>
      <c r="BW387" s="221">
        <f t="shared" si="190"/>
        <v>1</v>
      </c>
      <c r="BX387" s="221">
        <f t="shared" si="191"/>
        <v>1</v>
      </c>
      <c r="BY387" s="221">
        <f t="shared" si="192"/>
        <v>1</v>
      </c>
      <c r="BZ387" s="221">
        <f xml:space="preserve"> IF( ISNUMBER(#REF! ), 0, 1 )</f>
        <v>1</v>
      </c>
      <c r="CA387" s="221">
        <f t="shared" si="193"/>
        <v>1</v>
      </c>
      <c r="CB387" s="3161"/>
      <c r="CC387" s="3125"/>
      <c r="CD387" s="3125"/>
      <c r="CE387" s="3169"/>
      <c r="CF387" s="3169"/>
      <c r="CG387" s="3169"/>
    </row>
    <row r="388" spans="1:85" s="2268" customFormat="1" ht="15.75" customHeight="1">
      <c r="A388" s="3169"/>
      <c r="B388" s="2799"/>
      <c r="C388" s="2800"/>
      <c r="D388" s="2822" t="s">
        <v>3893</v>
      </c>
      <c r="E388" s="2823"/>
      <c r="F388" s="2800"/>
      <c r="G388" s="2800"/>
      <c r="H388" s="2823"/>
      <c r="I388" s="2823"/>
      <c r="J388" s="2823"/>
      <c r="K388" s="2800"/>
      <c r="L388" s="2800"/>
      <c r="M388" s="3243"/>
      <c r="N388" s="2801"/>
      <c r="O388" s="2802"/>
      <c r="P388" s="2801"/>
      <c r="Q388" s="2803"/>
      <c r="R388" s="2802"/>
      <c r="S388" s="2802"/>
      <c r="T388" s="2802"/>
      <c r="U388" s="3217">
        <f t="shared" si="168"/>
        <v>0</v>
      </c>
      <c r="V388" s="2824">
        <f t="shared" si="169"/>
        <v>0</v>
      </c>
      <c r="W388" s="2824">
        <f t="shared" si="170"/>
        <v>0</v>
      </c>
      <c r="X388" s="2816"/>
      <c r="Y388" s="3251"/>
      <c r="Z388" s="3251"/>
      <c r="AA388" s="2804"/>
      <c r="AB388" s="2825">
        <f t="shared" si="171"/>
        <v>0</v>
      </c>
      <c r="AC388" s="2825" t="str">
        <f t="shared" si="180"/>
        <v/>
      </c>
      <c r="AD388" s="2804"/>
      <c r="AE388" s="2804"/>
      <c r="AF388" s="3093"/>
      <c r="AG388" s="3093"/>
      <c r="AH388" s="3093"/>
      <c r="AI388" s="2805" t="str">
        <f t="shared" si="179"/>
        <v>N</v>
      </c>
      <c r="AJ388" s="2805" t="str">
        <f t="shared" si="172"/>
        <v>N</v>
      </c>
      <c r="AK388" s="2805" t="str">
        <f t="shared" si="173"/>
        <v>N</v>
      </c>
      <c r="AL388" s="2805" t="str">
        <f t="shared" si="174"/>
        <v>N</v>
      </c>
      <c r="AM388" s="2805" t="str">
        <f t="shared" si="175"/>
        <v>N</v>
      </c>
      <c r="AN388" s="2805" t="str">
        <f t="shared" si="176"/>
        <v>N</v>
      </c>
      <c r="AO388" s="2805" t="str">
        <f t="shared" si="177"/>
        <v>N</v>
      </c>
      <c r="AP388" s="2805" t="str">
        <f t="shared" si="178"/>
        <v>N</v>
      </c>
      <c r="AQ388" s="3249"/>
      <c r="AR388" s="3094"/>
      <c r="AS388" s="32"/>
      <c r="AT388" s="34" t="s">
        <v>3984</v>
      </c>
      <c r="AU388" s="171"/>
      <c r="AV388" s="3161"/>
      <c r="AW388" s="220" t="str">
        <f t="shared" si="194"/>
        <v>Please complete all cells in row</v>
      </c>
      <c r="AX388" s="3161"/>
      <c r="AY388" s="3125"/>
      <c r="AZ388" s="3125"/>
      <c r="BA388" s="3125"/>
      <c r="BB388" s="3125"/>
      <c r="BC388" s="3125"/>
      <c r="BD388" s="3125"/>
      <c r="BE388" s="3125"/>
      <c r="BF388" s="221">
        <f t="shared" si="181"/>
        <v>0</v>
      </c>
      <c r="BG388" s="221">
        <f t="shared" si="182"/>
        <v>1</v>
      </c>
      <c r="BH388" s="221">
        <f t="shared" si="183"/>
        <v>1</v>
      </c>
      <c r="BI388" s="221">
        <f t="shared" si="184"/>
        <v>1</v>
      </c>
      <c r="BJ388" s="221">
        <f t="shared" si="185"/>
        <v>1</v>
      </c>
      <c r="BK388" s="221">
        <f t="shared" si="186"/>
        <v>1</v>
      </c>
      <c r="BL388" s="221">
        <f t="shared" si="187"/>
        <v>1</v>
      </c>
      <c r="BM388" s="207"/>
      <c r="BN388" s="207"/>
      <c r="BO388" s="207"/>
      <c r="BP388" s="207"/>
      <c r="BQ388" s="207"/>
      <c r="BR388" s="207"/>
      <c r="BS388" s="221">
        <f t="shared" si="188"/>
        <v>1</v>
      </c>
      <c r="BT388" s="207"/>
      <c r="BU388" s="207"/>
      <c r="BV388" s="221">
        <f t="shared" si="189"/>
        <v>1</v>
      </c>
      <c r="BW388" s="221">
        <f t="shared" si="190"/>
        <v>1</v>
      </c>
      <c r="BX388" s="221">
        <f t="shared" si="191"/>
        <v>1</v>
      </c>
      <c r="BY388" s="221">
        <f t="shared" si="192"/>
        <v>1</v>
      </c>
      <c r="BZ388" s="221">
        <f xml:space="preserve"> IF( ISNUMBER(#REF! ), 0, 1 )</f>
        <v>1</v>
      </c>
      <c r="CA388" s="221">
        <f t="shared" si="193"/>
        <v>1</v>
      </c>
      <c r="CB388" s="3161"/>
      <c r="CC388" s="3125"/>
      <c r="CD388" s="3125"/>
      <c r="CE388" s="3169"/>
      <c r="CF388" s="3169"/>
      <c r="CG388" s="3169"/>
    </row>
    <row r="389" spans="1:85" s="2268" customFormat="1" ht="15.75" customHeight="1">
      <c r="A389" s="3169"/>
      <c r="B389" s="2799"/>
      <c r="C389" s="2800"/>
      <c r="D389" s="2822" t="s">
        <v>3893</v>
      </c>
      <c r="E389" s="2823"/>
      <c r="F389" s="2800"/>
      <c r="G389" s="2800"/>
      <c r="H389" s="2823"/>
      <c r="I389" s="2823"/>
      <c r="J389" s="2823"/>
      <c r="K389" s="2800"/>
      <c r="L389" s="2800"/>
      <c r="M389" s="3243"/>
      <c r="N389" s="2801"/>
      <c r="O389" s="2802"/>
      <c r="P389" s="2801"/>
      <c r="Q389" s="2803"/>
      <c r="R389" s="2802"/>
      <c r="S389" s="2802"/>
      <c r="T389" s="2802"/>
      <c r="U389" s="3217">
        <f t="shared" si="168"/>
        <v>0</v>
      </c>
      <c r="V389" s="2824">
        <f t="shared" si="169"/>
        <v>0</v>
      </c>
      <c r="W389" s="2824">
        <f t="shared" si="170"/>
        <v>0</v>
      </c>
      <c r="X389" s="2816"/>
      <c r="Y389" s="3251"/>
      <c r="Z389" s="3251"/>
      <c r="AA389" s="2804"/>
      <c r="AB389" s="2825">
        <f t="shared" si="171"/>
        <v>0</v>
      </c>
      <c r="AC389" s="2825" t="str">
        <f t="shared" si="180"/>
        <v/>
      </c>
      <c r="AD389" s="2804"/>
      <c r="AE389" s="2804"/>
      <c r="AF389" s="3093"/>
      <c r="AG389" s="3093"/>
      <c r="AH389" s="3093"/>
      <c r="AI389" s="2805" t="str">
        <f t="shared" si="179"/>
        <v>N</v>
      </c>
      <c r="AJ389" s="2805" t="str">
        <f t="shared" si="172"/>
        <v>N</v>
      </c>
      <c r="AK389" s="2805" t="str">
        <f t="shared" si="173"/>
        <v>N</v>
      </c>
      <c r="AL389" s="2805" t="str">
        <f t="shared" si="174"/>
        <v>N</v>
      </c>
      <c r="AM389" s="2805" t="str">
        <f t="shared" si="175"/>
        <v>N</v>
      </c>
      <c r="AN389" s="2805" t="str">
        <f t="shared" si="176"/>
        <v>N</v>
      </c>
      <c r="AO389" s="2805" t="str">
        <f t="shared" si="177"/>
        <v>N</v>
      </c>
      <c r="AP389" s="2805" t="str">
        <f t="shared" si="178"/>
        <v>N</v>
      </c>
      <c r="AQ389" s="3249"/>
      <c r="AR389" s="3094"/>
      <c r="AS389" s="32"/>
      <c r="AT389" s="34" t="s">
        <v>3985</v>
      </c>
      <c r="AU389" s="171"/>
      <c r="AV389" s="3161"/>
      <c r="AW389" s="220" t="str">
        <f t="shared" si="194"/>
        <v>Please complete all cells in row</v>
      </c>
      <c r="AX389" s="3161"/>
      <c r="AY389" s="3125"/>
      <c r="AZ389" s="3125"/>
      <c r="BA389" s="3125"/>
      <c r="BB389" s="3125"/>
      <c r="BC389" s="3125"/>
      <c r="BD389" s="3125"/>
      <c r="BE389" s="3125"/>
      <c r="BF389" s="221">
        <f t="shared" si="181"/>
        <v>0</v>
      </c>
      <c r="BG389" s="221">
        <f t="shared" si="182"/>
        <v>1</v>
      </c>
      <c r="BH389" s="221">
        <f t="shared" si="183"/>
        <v>1</v>
      </c>
      <c r="BI389" s="221">
        <f t="shared" si="184"/>
        <v>1</v>
      </c>
      <c r="BJ389" s="221">
        <f t="shared" si="185"/>
        <v>1</v>
      </c>
      <c r="BK389" s="221">
        <f t="shared" si="186"/>
        <v>1</v>
      </c>
      <c r="BL389" s="221">
        <f t="shared" si="187"/>
        <v>1</v>
      </c>
      <c r="BM389" s="207"/>
      <c r="BN389" s="207"/>
      <c r="BO389" s="207"/>
      <c r="BP389" s="207"/>
      <c r="BQ389" s="207"/>
      <c r="BR389" s="207"/>
      <c r="BS389" s="221">
        <f t="shared" si="188"/>
        <v>1</v>
      </c>
      <c r="BT389" s="207"/>
      <c r="BU389" s="207"/>
      <c r="BV389" s="221">
        <f t="shared" si="189"/>
        <v>1</v>
      </c>
      <c r="BW389" s="221">
        <f t="shared" si="190"/>
        <v>1</v>
      </c>
      <c r="BX389" s="221">
        <f t="shared" si="191"/>
        <v>1</v>
      </c>
      <c r="BY389" s="221">
        <f t="shared" si="192"/>
        <v>1</v>
      </c>
      <c r="BZ389" s="221">
        <f xml:space="preserve"> IF( ISNUMBER(#REF! ), 0, 1 )</f>
        <v>1</v>
      </c>
      <c r="CA389" s="221">
        <f t="shared" si="193"/>
        <v>1</v>
      </c>
      <c r="CB389" s="3161"/>
      <c r="CC389" s="3125"/>
      <c r="CD389" s="3125"/>
      <c r="CE389" s="3169"/>
      <c r="CF389" s="3169"/>
      <c r="CG389" s="3169"/>
    </row>
    <row r="390" spans="1:85" s="2268" customFormat="1" ht="15.75" customHeight="1">
      <c r="A390" s="3169"/>
      <c r="B390" s="2799"/>
      <c r="C390" s="2800"/>
      <c r="D390" s="2822" t="s">
        <v>3893</v>
      </c>
      <c r="E390" s="2823"/>
      <c r="F390" s="2800"/>
      <c r="G390" s="2800"/>
      <c r="H390" s="2823"/>
      <c r="I390" s="2823"/>
      <c r="J390" s="2823"/>
      <c r="K390" s="2800"/>
      <c r="L390" s="2800"/>
      <c r="M390" s="3243"/>
      <c r="N390" s="2801"/>
      <c r="O390" s="2802"/>
      <c r="P390" s="2801"/>
      <c r="Q390" s="2803"/>
      <c r="R390" s="2802"/>
      <c r="S390" s="2802"/>
      <c r="T390" s="2802"/>
      <c r="U390" s="3217">
        <f t="shared" si="168"/>
        <v>0</v>
      </c>
      <c r="V390" s="2824">
        <f t="shared" si="169"/>
        <v>0</v>
      </c>
      <c r="W390" s="2824">
        <f t="shared" si="170"/>
        <v>0</v>
      </c>
      <c r="X390" s="2816"/>
      <c r="Y390" s="3251"/>
      <c r="Z390" s="3251"/>
      <c r="AA390" s="2804"/>
      <c r="AB390" s="2825">
        <f t="shared" si="171"/>
        <v>0</v>
      </c>
      <c r="AC390" s="2825" t="str">
        <f t="shared" si="180"/>
        <v/>
      </c>
      <c r="AD390" s="2804"/>
      <c r="AE390" s="2804"/>
      <c r="AF390" s="2802"/>
      <c r="AG390" s="2802"/>
      <c r="AH390" s="2802"/>
      <c r="AI390" s="2805" t="str">
        <f t="shared" si="179"/>
        <v>N</v>
      </c>
      <c r="AJ390" s="2805" t="str">
        <f t="shared" si="172"/>
        <v>N</v>
      </c>
      <c r="AK390" s="2805" t="str">
        <f t="shared" si="173"/>
        <v>N</v>
      </c>
      <c r="AL390" s="2805" t="str">
        <f t="shared" si="174"/>
        <v>N</v>
      </c>
      <c r="AM390" s="2805" t="str">
        <f t="shared" si="175"/>
        <v>N</v>
      </c>
      <c r="AN390" s="2805" t="str">
        <f t="shared" si="176"/>
        <v>N</v>
      </c>
      <c r="AO390" s="2805" t="str">
        <f t="shared" si="177"/>
        <v>N</v>
      </c>
      <c r="AP390" s="2805" t="str">
        <f t="shared" si="178"/>
        <v>N</v>
      </c>
      <c r="AQ390" s="3249"/>
      <c r="AR390" s="3094"/>
      <c r="AS390" s="32"/>
      <c r="AT390" s="34" t="s">
        <v>3986</v>
      </c>
      <c r="AU390" s="171"/>
      <c r="AV390" s="3161"/>
      <c r="AW390" s="220" t="str">
        <f t="shared" si="194"/>
        <v>Please complete all cells in row</v>
      </c>
      <c r="AX390" s="3161"/>
      <c r="AY390" s="3125"/>
      <c r="AZ390" s="3125"/>
      <c r="BA390" s="3125"/>
      <c r="BB390" s="3125"/>
      <c r="BC390" s="3125"/>
      <c r="BD390" s="3125"/>
      <c r="BE390" s="3125"/>
      <c r="BF390" s="221">
        <f t="shared" si="181"/>
        <v>0</v>
      </c>
      <c r="BG390" s="221">
        <f t="shared" si="182"/>
        <v>1</v>
      </c>
      <c r="BH390" s="221">
        <f t="shared" si="183"/>
        <v>1</v>
      </c>
      <c r="BI390" s="221">
        <f t="shared" si="184"/>
        <v>1</v>
      </c>
      <c r="BJ390" s="221">
        <f t="shared" si="185"/>
        <v>1</v>
      </c>
      <c r="BK390" s="221">
        <f t="shared" si="186"/>
        <v>1</v>
      </c>
      <c r="BL390" s="221">
        <f t="shared" si="187"/>
        <v>1</v>
      </c>
      <c r="BM390" s="207"/>
      <c r="BN390" s="207"/>
      <c r="BO390" s="207"/>
      <c r="BP390" s="207"/>
      <c r="BQ390" s="207"/>
      <c r="BR390" s="207"/>
      <c r="BS390" s="221">
        <f t="shared" si="188"/>
        <v>1</v>
      </c>
      <c r="BT390" s="207"/>
      <c r="BU390" s="207"/>
      <c r="BV390" s="221">
        <f t="shared" si="189"/>
        <v>1</v>
      </c>
      <c r="BW390" s="221">
        <f t="shared" si="190"/>
        <v>1</v>
      </c>
      <c r="BX390" s="221">
        <f t="shared" si="191"/>
        <v>1</v>
      </c>
      <c r="BY390" s="221">
        <f t="shared" si="192"/>
        <v>1</v>
      </c>
      <c r="BZ390" s="221">
        <f xml:space="preserve"> IF( ISNUMBER(#REF! ), 0, 1 )</f>
        <v>1</v>
      </c>
      <c r="CA390" s="221">
        <f t="shared" si="193"/>
        <v>1</v>
      </c>
      <c r="CB390" s="3161"/>
      <c r="CC390" s="3125"/>
      <c r="CD390" s="3125"/>
      <c r="CE390" s="3169"/>
      <c r="CF390" s="3169"/>
      <c r="CG390" s="3169"/>
    </row>
    <row r="391" spans="1:85" s="2268" customFormat="1" ht="15.75" customHeight="1">
      <c r="A391" s="3169"/>
      <c r="B391" s="2799"/>
      <c r="C391" s="2800"/>
      <c r="D391" s="2822" t="s">
        <v>3893</v>
      </c>
      <c r="E391" s="2823"/>
      <c r="F391" s="2800"/>
      <c r="G391" s="2800"/>
      <c r="H391" s="2823"/>
      <c r="I391" s="2823"/>
      <c r="J391" s="2823"/>
      <c r="K391" s="2800"/>
      <c r="L391" s="2800"/>
      <c r="M391" s="3243"/>
      <c r="N391" s="2801"/>
      <c r="O391" s="2802"/>
      <c r="P391" s="2801"/>
      <c r="Q391" s="2803"/>
      <c r="R391" s="2802"/>
      <c r="S391" s="2802"/>
      <c r="T391" s="2802"/>
      <c r="U391" s="3217">
        <f t="shared" si="168"/>
        <v>0</v>
      </c>
      <c r="V391" s="2824">
        <f t="shared" si="169"/>
        <v>0</v>
      </c>
      <c r="W391" s="2824">
        <f t="shared" si="170"/>
        <v>0</v>
      </c>
      <c r="X391" s="2816"/>
      <c r="Y391" s="3251"/>
      <c r="Z391" s="3251"/>
      <c r="AA391" s="2804"/>
      <c r="AB391" s="2825">
        <f t="shared" si="171"/>
        <v>0</v>
      </c>
      <c r="AC391" s="2825" t="str">
        <f t="shared" si="180"/>
        <v/>
      </c>
      <c r="AD391" s="2804"/>
      <c r="AE391" s="2804"/>
      <c r="AF391" s="2802"/>
      <c r="AG391" s="2802"/>
      <c r="AH391" s="2802"/>
      <c r="AI391" s="2805" t="str">
        <f t="shared" si="179"/>
        <v>N</v>
      </c>
      <c r="AJ391" s="2805" t="str">
        <f t="shared" si="172"/>
        <v>N</v>
      </c>
      <c r="AK391" s="2805" t="str">
        <f t="shared" si="173"/>
        <v>N</v>
      </c>
      <c r="AL391" s="2805" t="str">
        <f t="shared" si="174"/>
        <v>N</v>
      </c>
      <c r="AM391" s="2805" t="str">
        <f t="shared" si="175"/>
        <v>N</v>
      </c>
      <c r="AN391" s="2805" t="str">
        <f t="shared" si="176"/>
        <v>N</v>
      </c>
      <c r="AO391" s="2805" t="str">
        <f t="shared" si="177"/>
        <v>N</v>
      </c>
      <c r="AP391" s="2805" t="str">
        <f t="shared" si="178"/>
        <v>N</v>
      </c>
      <c r="AQ391" s="3249"/>
      <c r="AR391" s="3094"/>
      <c r="AS391" s="32"/>
      <c r="AT391" s="34" t="s">
        <v>3987</v>
      </c>
      <c r="AU391" s="171"/>
      <c r="AV391" s="3161"/>
      <c r="AW391" s="220" t="str">
        <f t="shared" si="194"/>
        <v>Please complete all cells in row</v>
      </c>
      <c r="AX391" s="3161"/>
      <c r="AY391" s="3125"/>
      <c r="AZ391" s="3125"/>
      <c r="BA391" s="3125"/>
      <c r="BB391" s="3125"/>
      <c r="BC391" s="3125"/>
      <c r="BD391" s="3125"/>
      <c r="BE391" s="3125"/>
      <c r="BF391" s="221">
        <f t="shared" si="181"/>
        <v>0</v>
      </c>
      <c r="BG391" s="221">
        <f t="shared" si="182"/>
        <v>1</v>
      </c>
      <c r="BH391" s="221">
        <f t="shared" si="183"/>
        <v>1</v>
      </c>
      <c r="BI391" s="221">
        <f t="shared" si="184"/>
        <v>1</v>
      </c>
      <c r="BJ391" s="221">
        <f t="shared" si="185"/>
        <v>1</v>
      </c>
      <c r="BK391" s="221">
        <f t="shared" si="186"/>
        <v>1</v>
      </c>
      <c r="BL391" s="221">
        <f t="shared" si="187"/>
        <v>1</v>
      </c>
      <c r="BM391" s="207"/>
      <c r="BN391" s="207"/>
      <c r="BO391" s="207"/>
      <c r="BP391" s="207"/>
      <c r="BQ391" s="207"/>
      <c r="BR391" s="207"/>
      <c r="BS391" s="221">
        <f t="shared" si="188"/>
        <v>1</v>
      </c>
      <c r="BT391" s="207"/>
      <c r="BU391" s="207"/>
      <c r="BV391" s="221">
        <f t="shared" si="189"/>
        <v>1</v>
      </c>
      <c r="BW391" s="221">
        <f t="shared" si="190"/>
        <v>1</v>
      </c>
      <c r="BX391" s="221">
        <f t="shared" si="191"/>
        <v>1</v>
      </c>
      <c r="BY391" s="221">
        <f t="shared" si="192"/>
        <v>1</v>
      </c>
      <c r="BZ391" s="221">
        <f xml:space="preserve"> IF( ISNUMBER(#REF! ), 0, 1 )</f>
        <v>1</v>
      </c>
      <c r="CA391" s="221">
        <f t="shared" si="193"/>
        <v>1</v>
      </c>
      <c r="CB391" s="3161"/>
      <c r="CC391" s="3125"/>
      <c r="CD391" s="3125"/>
      <c r="CE391" s="3169"/>
      <c r="CF391" s="3169"/>
      <c r="CG391" s="3169"/>
    </row>
    <row r="392" spans="1:85" s="2268" customFormat="1" ht="15.75" customHeight="1">
      <c r="A392" s="3169"/>
      <c r="B392" s="2799"/>
      <c r="C392" s="2800"/>
      <c r="D392" s="2822" t="s">
        <v>3893</v>
      </c>
      <c r="E392" s="2823"/>
      <c r="F392" s="2800"/>
      <c r="G392" s="2800"/>
      <c r="H392" s="2823"/>
      <c r="I392" s="2823"/>
      <c r="J392" s="2823"/>
      <c r="K392" s="2800"/>
      <c r="L392" s="2800"/>
      <c r="M392" s="3243"/>
      <c r="N392" s="2801"/>
      <c r="O392" s="2802"/>
      <c r="P392" s="2801"/>
      <c r="Q392" s="2803"/>
      <c r="R392" s="2802"/>
      <c r="S392" s="2802"/>
      <c r="T392" s="2802"/>
      <c r="U392" s="3217">
        <f t="shared" si="168"/>
        <v>0</v>
      </c>
      <c r="V392" s="2824">
        <f t="shared" si="169"/>
        <v>0</v>
      </c>
      <c r="W392" s="2824">
        <f t="shared" si="170"/>
        <v>0</v>
      </c>
      <c r="X392" s="2816"/>
      <c r="Y392" s="3251"/>
      <c r="Z392" s="3251"/>
      <c r="AA392" s="2804"/>
      <c r="AB392" s="2825">
        <f t="shared" si="171"/>
        <v>0</v>
      </c>
      <c r="AC392" s="2825" t="str">
        <f t="shared" si="180"/>
        <v/>
      </c>
      <c r="AD392" s="2804"/>
      <c r="AE392" s="2804"/>
      <c r="AF392" s="2802"/>
      <c r="AG392" s="2802"/>
      <c r="AH392" s="2802"/>
      <c r="AI392" s="2805" t="str">
        <f t="shared" si="179"/>
        <v>N</v>
      </c>
      <c r="AJ392" s="2805" t="str">
        <f t="shared" si="172"/>
        <v>N</v>
      </c>
      <c r="AK392" s="2805" t="str">
        <f t="shared" si="173"/>
        <v>N</v>
      </c>
      <c r="AL392" s="2805" t="str">
        <f t="shared" si="174"/>
        <v>N</v>
      </c>
      <c r="AM392" s="2805" t="str">
        <f t="shared" si="175"/>
        <v>N</v>
      </c>
      <c r="AN392" s="2805" t="str">
        <f t="shared" si="176"/>
        <v>N</v>
      </c>
      <c r="AO392" s="2805" t="str">
        <f t="shared" si="177"/>
        <v>N</v>
      </c>
      <c r="AP392" s="2805" t="str">
        <f t="shared" si="178"/>
        <v>N</v>
      </c>
      <c r="AQ392" s="3249"/>
      <c r="AR392" s="3094"/>
      <c r="AS392" s="32"/>
      <c r="AT392" s="34" t="s">
        <v>3988</v>
      </c>
      <c r="AU392" s="171"/>
      <c r="AV392" s="3161"/>
      <c r="AW392" s="220" t="str">
        <f t="shared" si="194"/>
        <v>Please complete all cells in row</v>
      </c>
      <c r="AX392" s="3161"/>
      <c r="AY392" s="3125"/>
      <c r="AZ392" s="3125"/>
      <c r="BA392" s="3125"/>
      <c r="BB392" s="3125"/>
      <c r="BC392" s="3125"/>
      <c r="BD392" s="3125"/>
      <c r="BE392" s="3125"/>
      <c r="BF392" s="221">
        <f t="shared" si="181"/>
        <v>0</v>
      </c>
      <c r="BG392" s="221">
        <f t="shared" si="182"/>
        <v>1</v>
      </c>
      <c r="BH392" s="221">
        <f t="shared" si="183"/>
        <v>1</v>
      </c>
      <c r="BI392" s="221">
        <f t="shared" si="184"/>
        <v>1</v>
      </c>
      <c r="BJ392" s="221">
        <f t="shared" si="185"/>
        <v>1</v>
      </c>
      <c r="BK392" s="221">
        <f t="shared" si="186"/>
        <v>1</v>
      </c>
      <c r="BL392" s="221">
        <f t="shared" si="187"/>
        <v>1</v>
      </c>
      <c r="BM392" s="207"/>
      <c r="BN392" s="207"/>
      <c r="BO392" s="207"/>
      <c r="BP392" s="207"/>
      <c r="BQ392" s="207"/>
      <c r="BR392" s="207"/>
      <c r="BS392" s="221">
        <f t="shared" si="188"/>
        <v>1</v>
      </c>
      <c r="BT392" s="207"/>
      <c r="BU392" s="207"/>
      <c r="BV392" s="221">
        <f t="shared" si="189"/>
        <v>1</v>
      </c>
      <c r="BW392" s="221">
        <f t="shared" si="190"/>
        <v>1</v>
      </c>
      <c r="BX392" s="221">
        <f t="shared" si="191"/>
        <v>1</v>
      </c>
      <c r="BY392" s="221">
        <f t="shared" si="192"/>
        <v>1</v>
      </c>
      <c r="BZ392" s="221">
        <f xml:space="preserve"> IF( ISNUMBER(#REF! ), 0, 1 )</f>
        <v>1</v>
      </c>
      <c r="CA392" s="221">
        <f t="shared" si="193"/>
        <v>1</v>
      </c>
      <c r="CB392" s="3161"/>
      <c r="CC392" s="3125"/>
      <c r="CD392" s="3125"/>
      <c r="CE392" s="3169"/>
      <c r="CF392" s="3169"/>
      <c r="CG392" s="3169"/>
    </row>
    <row r="393" spans="1:85" s="2268" customFormat="1" ht="15.75" customHeight="1">
      <c r="A393" s="3169"/>
      <c r="B393" s="2799"/>
      <c r="C393" s="2800"/>
      <c r="D393" s="2822" t="s">
        <v>3893</v>
      </c>
      <c r="E393" s="2823"/>
      <c r="F393" s="2800"/>
      <c r="G393" s="2800"/>
      <c r="H393" s="2823"/>
      <c r="I393" s="2823"/>
      <c r="J393" s="2823"/>
      <c r="K393" s="2800"/>
      <c r="L393" s="2800"/>
      <c r="M393" s="3243"/>
      <c r="N393" s="2801"/>
      <c r="O393" s="2802"/>
      <c r="P393" s="2801"/>
      <c r="Q393" s="2803"/>
      <c r="R393" s="2802"/>
      <c r="S393" s="2802"/>
      <c r="T393" s="2802"/>
      <c r="U393" s="3217">
        <f t="shared" si="168"/>
        <v>0</v>
      </c>
      <c r="V393" s="2824">
        <f t="shared" si="169"/>
        <v>0</v>
      </c>
      <c r="W393" s="2824">
        <f t="shared" si="170"/>
        <v>0</v>
      </c>
      <c r="X393" s="2816"/>
      <c r="Y393" s="3251"/>
      <c r="Z393" s="3251"/>
      <c r="AA393" s="2804"/>
      <c r="AB393" s="2825">
        <f t="shared" si="171"/>
        <v>0</v>
      </c>
      <c r="AC393" s="2825" t="str">
        <f t="shared" si="180"/>
        <v/>
      </c>
      <c r="AD393" s="2804"/>
      <c r="AE393" s="2804"/>
      <c r="AF393" s="2802"/>
      <c r="AG393" s="2802"/>
      <c r="AH393" s="2802"/>
      <c r="AI393" s="2805" t="str">
        <f t="shared" si="179"/>
        <v>N</v>
      </c>
      <c r="AJ393" s="2805" t="str">
        <f t="shared" si="172"/>
        <v>N</v>
      </c>
      <c r="AK393" s="2805" t="str">
        <f t="shared" si="173"/>
        <v>N</v>
      </c>
      <c r="AL393" s="2805" t="str">
        <f t="shared" si="174"/>
        <v>N</v>
      </c>
      <c r="AM393" s="2805" t="str">
        <f t="shared" si="175"/>
        <v>N</v>
      </c>
      <c r="AN393" s="2805" t="str">
        <f t="shared" si="176"/>
        <v>N</v>
      </c>
      <c r="AO393" s="2805" t="str">
        <f t="shared" si="177"/>
        <v>N</v>
      </c>
      <c r="AP393" s="2805" t="str">
        <f t="shared" si="178"/>
        <v>N</v>
      </c>
      <c r="AQ393" s="3249"/>
      <c r="AR393" s="3094"/>
      <c r="AS393" s="32"/>
      <c r="AT393" s="34" t="s">
        <v>3989</v>
      </c>
      <c r="AU393" s="171"/>
      <c r="AV393" s="3161"/>
      <c r="AW393" s="220" t="str">
        <f t="shared" si="194"/>
        <v>Please complete all cells in row</v>
      </c>
      <c r="AX393" s="3161"/>
      <c r="AY393" s="3125"/>
      <c r="AZ393" s="3125"/>
      <c r="BA393" s="3125"/>
      <c r="BB393" s="3125"/>
      <c r="BC393" s="3125"/>
      <c r="BD393" s="3125"/>
      <c r="BE393" s="3125"/>
      <c r="BF393" s="221">
        <f t="shared" si="181"/>
        <v>0</v>
      </c>
      <c r="BG393" s="221">
        <f t="shared" si="182"/>
        <v>1</v>
      </c>
      <c r="BH393" s="221">
        <f t="shared" si="183"/>
        <v>1</v>
      </c>
      <c r="BI393" s="221">
        <f t="shared" si="184"/>
        <v>1</v>
      </c>
      <c r="BJ393" s="221">
        <f t="shared" si="185"/>
        <v>1</v>
      </c>
      <c r="BK393" s="221">
        <f t="shared" si="186"/>
        <v>1</v>
      </c>
      <c r="BL393" s="221">
        <f t="shared" si="187"/>
        <v>1</v>
      </c>
      <c r="BM393" s="207"/>
      <c r="BN393" s="207"/>
      <c r="BO393" s="207"/>
      <c r="BP393" s="207"/>
      <c r="BQ393" s="207"/>
      <c r="BR393" s="207"/>
      <c r="BS393" s="221">
        <f t="shared" si="188"/>
        <v>1</v>
      </c>
      <c r="BT393" s="207"/>
      <c r="BU393" s="207"/>
      <c r="BV393" s="221">
        <f t="shared" si="189"/>
        <v>1</v>
      </c>
      <c r="BW393" s="221">
        <f t="shared" si="190"/>
        <v>1</v>
      </c>
      <c r="BX393" s="221">
        <f t="shared" si="191"/>
        <v>1</v>
      </c>
      <c r="BY393" s="221">
        <f t="shared" si="192"/>
        <v>1</v>
      </c>
      <c r="BZ393" s="221">
        <f xml:space="preserve"> IF( ISNUMBER(#REF! ), 0, 1 )</f>
        <v>1</v>
      </c>
      <c r="CA393" s="221">
        <f t="shared" si="193"/>
        <v>1</v>
      </c>
      <c r="CB393" s="3161"/>
      <c r="CC393" s="3125"/>
      <c r="CD393" s="3125"/>
      <c r="CE393" s="3169"/>
      <c r="CF393" s="3169"/>
      <c r="CG393" s="3169"/>
    </row>
    <row r="394" spans="1:85" s="2268" customFormat="1" ht="15.75" customHeight="1">
      <c r="A394" s="3169"/>
      <c r="B394" s="2799"/>
      <c r="C394" s="2800"/>
      <c r="D394" s="2822" t="s">
        <v>3893</v>
      </c>
      <c r="E394" s="2823"/>
      <c r="F394" s="2800"/>
      <c r="G394" s="2800"/>
      <c r="H394" s="2823"/>
      <c r="I394" s="2823"/>
      <c r="J394" s="2823"/>
      <c r="K394" s="2800"/>
      <c r="L394" s="2800"/>
      <c r="M394" s="3243"/>
      <c r="N394" s="2801"/>
      <c r="O394" s="2802"/>
      <c r="P394" s="2801"/>
      <c r="Q394" s="2803"/>
      <c r="R394" s="2802"/>
      <c r="S394" s="2802"/>
      <c r="T394" s="2802"/>
      <c r="U394" s="3217">
        <f t="shared" si="168"/>
        <v>0</v>
      </c>
      <c r="V394" s="2824">
        <f t="shared" si="169"/>
        <v>0</v>
      </c>
      <c r="W394" s="2824">
        <f t="shared" si="170"/>
        <v>0</v>
      </c>
      <c r="X394" s="2816"/>
      <c r="Y394" s="3251"/>
      <c r="Z394" s="3251"/>
      <c r="AA394" s="2804"/>
      <c r="AB394" s="2825">
        <f t="shared" si="171"/>
        <v>0</v>
      </c>
      <c r="AC394" s="2825" t="str">
        <f t="shared" si="180"/>
        <v/>
      </c>
      <c r="AD394" s="2804"/>
      <c r="AE394" s="2804"/>
      <c r="AF394" s="2802"/>
      <c r="AG394" s="2802"/>
      <c r="AH394" s="2802"/>
      <c r="AI394" s="2805" t="str">
        <f t="shared" si="179"/>
        <v>N</v>
      </c>
      <c r="AJ394" s="2805" t="str">
        <f t="shared" si="172"/>
        <v>N</v>
      </c>
      <c r="AK394" s="2805" t="str">
        <f t="shared" si="173"/>
        <v>N</v>
      </c>
      <c r="AL394" s="2805" t="str">
        <f t="shared" si="174"/>
        <v>N</v>
      </c>
      <c r="AM394" s="2805" t="str">
        <f t="shared" si="175"/>
        <v>N</v>
      </c>
      <c r="AN394" s="2805" t="str">
        <f t="shared" si="176"/>
        <v>N</v>
      </c>
      <c r="AO394" s="2805" t="str">
        <f t="shared" si="177"/>
        <v>N</v>
      </c>
      <c r="AP394" s="2805" t="str">
        <f t="shared" si="178"/>
        <v>N</v>
      </c>
      <c r="AQ394" s="3249"/>
      <c r="AR394" s="3094"/>
      <c r="AS394" s="32"/>
      <c r="AT394" s="34" t="s">
        <v>3990</v>
      </c>
      <c r="AU394" s="171"/>
      <c r="AV394" s="3161"/>
      <c r="AW394" s="220" t="str">
        <f t="shared" si="194"/>
        <v>Please complete all cells in row</v>
      </c>
      <c r="AX394" s="3161"/>
      <c r="AY394" s="3125"/>
      <c r="AZ394" s="3125"/>
      <c r="BA394" s="3125"/>
      <c r="BB394" s="3125"/>
      <c r="BC394" s="3125"/>
      <c r="BD394" s="3125"/>
      <c r="BE394" s="3125"/>
      <c r="BF394" s="221">
        <f t="shared" si="181"/>
        <v>0</v>
      </c>
      <c r="BG394" s="221">
        <f t="shared" si="182"/>
        <v>1</v>
      </c>
      <c r="BH394" s="221">
        <f t="shared" si="183"/>
        <v>1</v>
      </c>
      <c r="BI394" s="221">
        <f t="shared" si="184"/>
        <v>1</v>
      </c>
      <c r="BJ394" s="221">
        <f t="shared" si="185"/>
        <v>1</v>
      </c>
      <c r="BK394" s="221">
        <f t="shared" si="186"/>
        <v>1</v>
      </c>
      <c r="BL394" s="221">
        <f t="shared" si="187"/>
        <v>1</v>
      </c>
      <c r="BM394" s="207"/>
      <c r="BN394" s="207"/>
      <c r="BO394" s="207"/>
      <c r="BP394" s="207"/>
      <c r="BQ394" s="207"/>
      <c r="BR394" s="207"/>
      <c r="BS394" s="221">
        <f t="shared" si="188"/>
        <v>1</v>
      </c>
      <c r="BT394" s="207"/>
      <c r="BU394" s="207"/>
      <c r="BV394" s="221">
        <f t="shared" si="189"/>
        <v>1</v>
      </c>
      <c r="BW394" s="221">
        <f t="shared" si="190"/>
        <v>1</v>
      </c>
      <c r="BX394" s="221">
        <f t="shared" si="191"/>
        <v>1</v>
      </c>
      <c r="BY394" s="221">
        <f t="shared" si="192"/>
        <v>1</v>
      </c>
      <c r="BZ394" s="221">
        <f xml:space="preserve"> IF( ISNUMBER(#REF! ), 0, 1 )</f>
        <v>1</v>
      </c>
      <c r="CA394" s="221">
        <f t="shared" si="193"/>
        <v>1</v>
      </c>
      <c r="CB394" s="3161"/>
      <c r="CC394" s="3125"/>
      <c r="CD394" s="3125"/>
      <c r="CE394" s="3169"/>
      <c r="CF394" s="3169"/>
      <c r="CG394" s="3169"/>
    </row>
    <row r="395" spans="1:85" s="2268" customFormat="1" ht="15.75" customHeight="1">
      <c r="A395" s="3169"/>
      <c r="B395" s="2799"/>
      <c r="C395" s="2800"/>
      <c r="D395" s="2822" t="s">
        <v>3893</v>
      </c>
      <c r="E395" s="2823"/>
      <c r="F395" s="2800"/>
      <c r="G395" s="2800"/>
      <c r="H395" s="2823"/>
      <c r="I395" s="2823"/>
      <c r="J395" s="2823"/>
      <c r="K395" s="2800"/>
      <c r="L395" s="2800"/>
      <c r="M395" s="3243"/>
      <c r="N395" s="2801"/>
      <c r="O395" s="2802"/>
      <c r="P395" s="2801"/>
      <c r="Q395" s="2803"/>
      <c r="R395" s="2802"/>
      <c r="S395" s="2802"/>
      <c r="T395" s="2802"/>
      <c r="U395" s="3217">
        <f t="shared" si="168"/>
        <v>0</v>
      </c>
      <c r="V395" s="2824">
        <f t="shared" si="169"/>
        <v>0</v>
      </c>
      <c r="W395" s="2824">
        <f t="shared" si="170"/>
        <v>0</v>
      </c>
      <c r="X395" s="2816"/>
      <c r="Y395" s="3251"/>
      <c r="Z395" s="3251"/>
      <c r="AA395" s="2804"/>
      <c r="AB395" s="2825">
        <f t="shared" si="171"/>
        <v>0</v>
      </c>
      <c r="AC395" s="2825" t="str">
        <f t="shared" si="180"/>
        <v/>
      </c>
      <c r="AD395" s="2804"/>
      <c r="AE395" s="2804"/>
      <c r="AF395" s="2802"/>
      <c r="AG395" s="2802"/>
      <c r="AH395" s="2802"/>
      <c r="AI395" s="2805" t="str">
        <f t="shared" si="179"/>
        <v>N</v>
      </c>
      <c r="AJ395" s="2805" t="str">
        <f t="shared" si="172"/>
        <v>N</v>
      </c>
      <c r="AK395" s="2805" t="str">
        <f t="shared" si="173"/>
        <v>N</v>
      </c>
      <c r="AL395" s="2805" t="str">
        <f t="shared" si="174"/>
        <v>N</v>
      </c>
      <c r="AM395" s="2805" t="str">
        <f t="shared" si="175"/>
        <v>N</v>
      </c>
      <c r="AN395" s="2805" t="str">
        <f t="shared" si="176"/>
        <v>N</v>
      </c>
      <c r="AO395" s="2805" t="str">
        <f t="shared" si="177"/>
        <v>N</v>
      </c>
      <c r="AP395" s="2805" t="str">
        <f t="shared" si="178"/>
        <v>N</v>
      </c>
      <c r="AQ395" s="3249"/>
      <c r="AR395" s="3094"/>
      <c r="AS395" s="32"/>
      <c r="AT395" s="34" t="s">
        <v>3991</v>
      </c>
      <c r="AU395" s="171"/>
      <c r="AV395" s="3161"/>
      <c r="AW395" s="220" t="str">
        <f t="shared" si="194"/>
        <v>Please complete all cells in row</v>
      </c>
      <c r="AX395" s="3161"/>
      <c r="AY395" s="3125"/>
      <c r="AZ395" s="3125"/>
      <c r="BA395" s="3125"/>
      <c r="BB395" s="3125"/>
      <c r="BC395" s="3125"/>
      <c r="BD395" s="3125"/>
      <c r="BE395" s="3125"/>
      <c r="BF395" s="221">
        <f t="shared" si="181"/>
        <v>0</v>
      </c>
      <c r="BG395" s="221">
        <f t="shared" si="182"/>
        <v>1</v>
      </c>
      <c r="BH395" s="221">
        <f t="shared" si="183"/>
        <v>1</v>
      </c>
      <c r="BI395" s="221">
        <f t="shared" si="184"/>
        <v>1</v>
      </c>
      <c r="BJ395" s="221">
        <f t="shared" si="185"/>
        <v>1</v>
      </c>
      <c r="BK395" s="221">
        <f t="shared" si="186"/>
        <v>1</v>
      </c>
      <c r="BL395" s="221">
        <f t="shared" si="187"/>
        <v>1</v>
      </c>
      <c r="BM395" s="207"/>
      <c r="BN395" s="207"/>
      <c r="BO395" s="207"/>
      <c r="BP395" s="207"/>
      <c r="BQ395" s="207"/>
      <c r="BR395" s="207"/>
      <c r="BS395" s="221">
        <f t="shared" si="188"/>
        <v>1</v>
      </c>
      <c r="BT395" s="207"/>
      <c r="BU395" s="207"/>
      <c r="BV395" s="221">
        <f t="shared" si="189"/>
        <v>1</v>
      </c>
      <c r="BW395" s="221">
        <f t="shared" si="190"/>
        <v>1</v>
      </c>
      <c r="BX395" s="221">
        <f t="shared" si="191"/>
        <v>1</v>
      </c>
      <c r="BY395" s="221">
        <f t="shared" si="192"/>
        <v>1</v>
      </c>
      <c r="BZ395" s="221">
        <f xml:space="preserve"> IF( ISNUMBER(#REF! ), 0, 1 )</f>
        <v>1</v>
      </c>
      <c r="CA395" s="221">
        <f t="shared" si="193"/>
        <v>1</v>
      </c>
      <c r="CB395" s="3161"/>
      <c r="CC395" s="3125"/>
      <c r="CD395" s="3125"/>
      <c r="CE395" s="3169"/>
      <c r="CF395" s="3169"/>
      <c r="CG395" s="3169"/>
    </row>
    <row r="396" spans="1:85" s="2268" customFormat="1" ht="15.75" customHeight="1">
      <c r="A396" s="3169"/>
      <c r="B396" s="2799"/>
      <c r="C396" s="2800"/>
      <c r="D396" s="2822" t="s">
        <v>3893</v>
      </c>
      <c r="E396" s="2823"/>
      <c r="F396" s="2800"/>
      <c r="G396" s="2800"/>
      <c r="H396" s="2823"/>
      <c r="I396" s="2823"/>
      <c r="J396" s="2823"/>
      <c r="K396" s="2800"/>
      <c r="L396" s="2800"/>
      <c r="M396" s="3243"/>
      <c r="N396" s="2801"/>
      <c r="O396" s="2802"/>
      <c r="P396" s="2801"/>
      <c r="Q396" s="2803"/>
      <c r="R396" s="2802"/>
      <c r="S396" s="2802"/>
      <c r="T396" s="2802"/>
      <c r="U396" s="3217">
        <f t="shared" ref="U396:U411" si="195">IFERROR(Q396*S396,"")</f>
        <v>0</v>
      </c>
      <c r="V396" s="2824">
        <f t="shared" ref="V396:V411" si="196">IF(AA396=0,0,((1+AA396)/(1+$C$418))-1)</f>
        <v>0</v>
      </c>
      <c r="W396" s="2824">
        <f t="shared" ref="W396:W411" si="197">IF(AA396=0,0,((1+AA396)/(1+$C$419))-1)</f>
        <v>0</v>
      </c>
      <c r="X396" s="2816"/>
      <c r="Y396" s="3251"/>
      <c r="Z396" s="3251"/>
      <c r="AA396" s="2804"/>
      <c r="AB396" s="2825">
        <f t="shared" ref="AB396:AB411" si="198">AA396*T396</f>
        <v>0</v>
      </c>
      <c r="AC396" s="2825" t="str">
        <f t="shared" si="180"/>
        <v/>
      </c>
      <c r="AD396" s="2804"/>
      <c r="AE396" s="2804"/>
      <c r="AF396" s="2802"/>
      <c r="AG396" s="2802"/>
      <c r="AH396" s="2802"/>
      <c r="AI396" s="2805" t="str">
        <f t="shared" si="179"/>
        <v>N</v>
      </c>
      <c r="AJ396" s="2805" t="str">
        <f t="shared" ref="AJ396:AJ411" si="199">IF($H396="Floating", IF(OR(LEFT($D396,4)="swap",LEFT($D396,5)="other"),"N","Y"),"N")</f>
        <v>N</v>
      </c>
      <c r="AK396" s="2805" t="str">
        <f t="shared" ref="AK396:AK411" si="200">IF($H396="RPI", IF(OR(LEFT($D396,4)="swap",LEFT($D396,5)="other"),"N","Y"),"N")</f>
        <v>N</v>
      </c>
      <c r="AL396" s="2805" t="str">
        <f t="shared" ref="AL396:AL411" si="201">IF($H396="CPI/CPIH", IF(OR(LEFT($D396,4)="swap",LEFT($D396,5)="other"),"N","Y"),"N")</f>
        <v>N</v>
      </c>
      <c r="AM396" s="2805" t="str">
        <f t="shared" ref="AM396:AM411" si="202">IF($I396="Fixed", IF(OR(LEFT($D396,4)="swap",LEFT($D396,5)="other"),"N","Y"),"N")</f>
        <v>N</v>
      </c>
      <c r="AN396" s="2805" t="str">
        <f t="shared" ref="AN396:AN411" si="203">IF($I396="Floating", IF(OR(LEFT($D396,4)="swap",LEFT($D396,5)="other"),"N","Y"),"N")</f>
        <v>N</v>
      </c>
      <c r="AO396" s="2805" t="str">
        <f t="shared" ref="AO396:AO411" si="204">IF($I396="RPI", IF(OR(LEFT($D396,4)="swap",LEFT($D396,5)="other"),"N","Y"),"N")</f>
        <v>N</v>
      </c>
      <c r="AP396" s="2805" t="str">
        <f t="shared" ref="AP396:AP411" si="205">IF($I396="CPI/CPIH", IF(OR(LEFT($D396,4)="swap",LEFT($D396,5)="other"),"N","Y"),"N")</f>
        <v>N</v>
      </c>
      <c r="AQ396" s="3249"/>
      <c r="AR396" s="3094"/>
      <c r="AS396" s="32"/>
      <c r="AT396" s="34" t="s">
        <v>3992</v>
      </c>
      <c r="AU396" s="171"/>
      <c r="AV396" s="3161"/>
      <c r="AW396" s="220" t="str">
        <f t="shared" si="194"/>
        <v>Please complete all cells in row</v>
      </c>
      <c r="AX396" s="3161"/>
      <c r="AY396" s="3125"/>
      <c r="AZ396" s="3125"/>
      <c r="BA396" s="3125"/>
      <c r="BB396" s="3125"/>
      <c r="BC396" s="3125"/>
      <c r="BD396" s="3125"/>
      <c r="BE396" s="3125"/>
      <c r="BF396" s="221">
        <f t="shared" si="181"/>
        <v>0</v>
      </c>
      <c r="BG396" s="221">
        <f t="shared" si="182"/>
        <v>1</v>
      </c>
      <c r="BH396" s="221">
        <f t="shared" si="183"/>
        <v>1</v>
      </c>
      <c r="BI396" s="221">
        <f t="shared" si="184"/>
        <v>1</v>
      </c>
      <c r="BJ396" s="221">
        <f t="shared" si="185"/>
        <v>1</v>
      </c>
      <c r="BK396" s="221">
        <f t="shared" si="186"/>
        <v>1</v>
      </c>
      <c r="BL396" s="221">
        <f t="shared" si="187"/>
        <v>1</v>
      </c>
      <c r="BM396" s="207"/>
      <c r="BN396" s="207"/>
      <c r="BO396" s="207"/>
      <c r="BP396" s="207"/>
      <c r="BQ396" s="207"/>
      <c r="BR396" s="207"/>
      <c r="BS396" s="221">
        <f t="shared" si="188"/>
        <v>1</v>
      </c>
      <c r="BT396" s="207"/>
      <c r="BU396" s="207"/>
      <c r="BV396" s="221">
        <f t="shared" si="189"/>
        <v>1</v>
      </c>
      <c r="BW396" s="221">
        <f t="shared" si="190"/>
        <v>1</v>
      </c>
      <c r="BX396" s="221">
        <f t="shared" si="191"/>
        <v>1</v>
      </c>
      <c r="BY396" s="221">
        <f t="shared" si="192"/>
        <v>1</v>
      </c>
      <c r="BZ396" s="221">
        <f xml:space="preserve"> IF( ISNUMBER(#REF! ), 0, 1 )</f>
        <v>1</v>
      </c>
      <c r="CA396" s="221">
        <f t="shared" si="193"/>
        <v>1</v>
      </c>
      <c r="CB396" s="3161"/>
      <c r="CC396" s="3125"/>
      <c r="CD396" s="3125"/>
      <c r="CE396" s="3169"/>
      <c r="CF396" s="3169"/>
      <c r="CG396" s="3169"/>
    </row>
    <row r="397" spans="1:85" s="2268" customFormat="1" ht="15.75" customHeight="1">
      <c r="A397" s="3169"/>
      <c r="B397" s="2799"/>
      <c r="C397" s="2800"/>
      <c r="D397" s="2822" t="s">
        <v>3893</v>
      </c>
      <c r="E397" s="2823"/>
      <c r="F397" s="2800"/>
      <c r="G397" s="2800"/>
      <c r="H397" s="2823"/>
      <c r="I397" s="2823"/>
      <c r="J397" s="2823"/>
      <c r="K397" s="2800"/>
      <c r="L397" s="2800"/>
      <c r="M397" s="3243"/>
      <c r="N397" s="2801"/>
      <c r="O397" s="2802"/>
      <c r="P397" s="2801"/>
      <c r="Q397" s="2803"/>
      <c r="R397" s="2802"/>
      <c r="S397" s="2802"/>
      <c r="T397" s="2802"/>
      <c r="U397" s="3217">
        <f t="shared" si="195"/>
        <v>0</v>
      </c>
      <c r="V397" s="2824">
        <f t="shared" si="196"/>
        <v>0</v>
      </c>
      <c r="W397" s="2824">
        <f t="shared" si="197"/>
        <v>0</v>
      </c>
      <c r="X397" s="2816"/>
      <c r="Y397" s="3251"/>
      <c r="Z397" s="3251"/>
      <c r="AA397" s="2804"/>
      <c r="AB397" s="2825">
        <f t="shared" si="198"/>
        <v>0</v>
      </c>
      <c r="AC397" s="2825" t="str">
        <f t="shared" si="180"/>
        <v/>
      </c>
      <c r="AD397" s="2804"/>
      <c r="AE397" s="2804"/>
      <c r="AF397" s="2802"/>
      <c r="AG397" s="2802"/>
      <c r="AH397" s="2802"/>
      <c r="AI397" s="2805" t="str">
        <f t="shared" ref="AI397:AI411" si="206">IF($H397="Fixed", IF(OR(LEFT($D397,4)="swap",LEFT($D397,5)="other"),"N","Y"),"N")</f>
        <v>N</v>
      </c>
      <c r="AJ397" s="2805" t="str">
        <f t="shared" si="199"/>
        <v>N</v>
      </c>
      <c r="AK397" s="2805" t="str">
        <f t="shared" si="200"/>
        <v>N</v>
      </c>
      <c r="AL397" s="2805" t="str">
        <f t="shared" si="201"/>
        <v>N</v>
      </c>
      <c r="AM397" s="2805" t="str">
        <f t="shared" si="202"/>
        <v>N</v>
      </c>
      <c r="AN397" s="2805" t="str">
        <f t="shared" si="203"/>
        <v>N</v>
      </c>
      <c r="AO397" s="2805" t="str">
        <f t="shared" si="204"/>
        <v>N</v>
      </c>
      <c r="AP397" s="2805" t="str">
        <f t="shared" si="205"/>
        <v>N</v>
      </c>
      <c r="AQ397" s="3249"/>
      <c r="AR397" s="3094"/>
      <c r="AS397" s="32"/>
      <c r="AT397" s="34" t="s">
        <v>3993</v>
      </c>
      <c r="AU397" s="171"/>
      <c r="AV397" s="3161"/>
      <c r="AW397" s="220" t="str">
        <f t="shared" si="194"/>
        <v>Please complete all cells in row</v>
      </c>
      <c r="AX397" s="3161"/>
      <c r="AY397" s="3125"/>
      <c r="AZ397" s="3125"/>
      <c r="BA397" s="3125"/>
      <c r="BB397" s="3125"/>
      <c r="BC397" s="3125"/>
      <c r="BD397" s="3125"/>
      <c r="BE397" s="3125"/>
      <c r="BF397" s="221">
        <f t="shared" si="181"/>
        <v>0</v>
      </c>
      <c r="BG397" s="221">
        <f t="shared" si="182"/>
        <v>1</v>
      </c>
      <c r="BH397" s="221">
        <f t="shared" si="183"/>
        <v>1</v>
      </c>
      <c r="BI397" s="221">
        <f t="shared" si="184"/>
        <v>1</v>
      </c>
      <c r="BJ397" s="221">
        <f t="shared" si="185"/>
        <v>1</v>
      </c>
      <c r="BK397" s="221">
        <f t="shared" si="186"/>
        <v>1</v>
      </c>
      <c r="BL397" s="221">
        <f t="shared" si="187"/>
        <v>1</v>
      </c>
      <c r="BM397" s="207"/>
      <c r="BN397" s="207"/>
      <c r="BO397" s="207"/>
      <c r="BP397" s="207"/>
      <c r="BQ397" s="207"/>
      <c r="BR397" s="207"/>
      <c r="BS397" s="221">
        <f t="shared" si="188"/>
        <v>1</v>
      </c>
      <c r="BT397" s="207"/>
      <c r="BU397" s="207"/>
      <c r="BV397" s="221">
        <f t="shared" si="189"/>
        <v>1</v>
      </c>
      <c r="BW397" s="221">
        <f t="shared" si="190"/>
        <v>1</v>
      </c>
      <c r="BX397" s="221">
        <f t="shared" si="191"/>
        <v>1</v>
      </c>
      <c r="BY397" s="221">
        <f t="shared" si="192"/>
        <v>1</v>
      </c>
      <c r="BZ397" s="221">
        <f xml:space="preserve"> IF( ISNUMBER(#REF! ), 0, 1 )</f>
        <v>1</v>
      </c>
      <c r="CA397" s="221">
        <f t="shared" si="193"/>
        <v>1</v>
      </c>
      <c r="CB397" s="3161"/>
      <c r="CC397" s="3125"/>
      <c r="CD397" s="3125"/>
      <c r="CE397" s="3169"/>
      <c r="CF397" s="3169"/>
      <c r="CG397" s="3169"/>
    </row>
    <row r="398" spans="1:85" s="2268" customFormat="1" ht="15.75" customHeight="1">
      <c r="A398" s="3169"/>
      <c r="B398" s="2799"/>
      <c r="C398" s="2800"/>
      <c r="D398" s="2822" t="s">
        <v>3893</v>
      </c>
      <c r="E398" s="2823"/>
      <c r="F398" s="2800"/>
      <c r="G398" s="2800"/>
      <c r="H398" s="2823"/>
      <c r="I398" s="2823"/>
      <c r="J398" s="2823"/>
      <c r="K398" s="2800"/>
      <c r="L398" s="2800"/>
      <c r="M398" s="3243"/>
      <c r="N398" s="2801"/>
      <c r="O398" s="2802"/>
      <c r="P398" s="2801"/>
      <c r="Q398" s="2803"/>
      <c r="R398" s="2802"/>
      <c r="S398" s="2802"/>
      <c r="T398" s="2802"/>
      <c r="U398" s="3217">
        <f t="shared" si="195"/>
        <v>0</v>
      </c>
      <c r="V398" s="2824">
        <f t="shared" si="196"/>
        <v>0</v>
      </c>
      <c r="W398" s="2824">
        <f t="shared" si="197"/>
        <v>0</v>
      </c>
      <c r="X398" s="2816"/>
      <c r="Y398" s="3251"/>
      <c r="Z398" s="3251"/>
      <c r="AA398" s="2804"/>
      <c r="AB398" s="2825">
        <f t="shared" si="198"/>
        <v>0</v>
      </c>
      <c r="AC398" s="2825" t="str">
        <f t="shared" ref="AC398:AC411" si="207">IF(I398="","",IF(OR(I398="Fixed",I398="Floating"),AB398,IF(I398="RPI",T398*V398,IF(I398="CPI/CPIH",T398*W398,"Check Instrument Type"))))</f>
        <v/>
      </c>
      <c r="AD398" s="2804"/>
      <c r="AE398" s="2804"/>
      <c r="AF398" s="2802"/>
      <c r="AG398" s="2802"/>
      <c r="AH398" s="2802"/>
      <c r="AI398" s="2805" t="str">
        <f t="shared" si="206"/>
        <v>N</v>
      </c>
      <c r="AJ398" s="2805" t="str">
        <f t="shared" si="199"/>
        <v>N</v>
      </c>
      <c r="AK398" s="2805" t="str">
        <f t="shared" si="200"/>
        <v>N</v>
      </c>
      <c r="AL398" s="2805" t="str">
        <f t="shared" si="201"/>
        <v>N</v>
      </c>
      <c r="AM398" s="2805" t="str">
        <f t="shared" si="202"/>
        <v>N</v>
      </c>
      <c r="AN398" s="2805" t="str">
        <f t="shared" si="203"/>
        <v>N</v>
      </c>
      <c r="AO398" s="2805" t="str">
        <f t="shared" si="204"/>
        <v>N</v>
      </c>
      <c r="AP398" s="2805" t="str">
        <f t="shared" si="205"/>
        <v>N</v>
      </c>
      <c r="AQ398" s="3249"/>
      <c r="AR398" s="3094"/>
      <c r="AS398" s="32"/>
      <c r="AT398" s="34" t="s">
        <v>3994</v>
      </c>
      <c r="AU398" s="171"/>
      <c r="AV398" s="3161"/>
      <c r="AW398" s="220" t="str">
        <f t="shared" si="194"/>
        <v>Please complete all cells in row</v>
      </c>
      <c r="AX398" s="3161"/>
      <c r="AY398" s="3125"/>
      <c r="AZ398" s="3125"/>
      <c r="BA398" s="3125"/>
      <c r="BB398" s="3125"/>
      <c r="BC398" s="3125"/>
      <c r="BD398" s="3125"/>
      <c r="BE398" s="3125"/>
      <c r="BF398" s="221">
        <f t="shared" si="181"/>
        <v>0</v>
      </c>
      <c r="BG398" s="221">
        <f t="shared" si="182"/>
        <v>1</v>
      </c>
      <c r="BH398" s="221">
        <f t="shared" si="183"/>
        <v>1</v>
      </c>
      <c r="BI398" s="221">
        <f t="shared" si="184"/>
        <v>1</v>
      </c>
      <c r="BJ398" s="221">
        <f t="shared" si="185"/>
        <v>1</v>
      </c>
      <c r="BK398" s="221">
        <f t="shared" si="186"/>
        <v>1</v>
      </c>
      <c r="BL398" s="221">
        <f t="shared" si="187"/>
        <v>1</v>
      </c>
      <c r="BM398" s="207"/>
      <c r="BN398" s="207"/>
      <c r="BO398" s="207"/>
      <c r="BP398" s="207"/>
      <c r="BQ398" s="207"/>
      <c r="BR398" s="207"/>
      <c r="BS398" s="221">
        <f t="shared" si="188"/>
        <v>1</v>
      </c>
      <c r="BT398" s="207"/>
      <c r="BU398" s="207"/>
      <c r="BV398" s="221">
        <f t="shared" si="189"/>
        <v>1</v>
      </c>
      <c r="BW398" s="221">
        <f t="shared" si="190"/>
        <v>1</v>
      </c>
      <c r="BX398" s="221">
        <f t="shared" si="191"/>
        <v>1</v>
      </c>
      <c r="BY398" s="221">
        <f t="shared" si="192"/>
        <v>1</v>
      </c>
      <c r="BZ398" s="221">
        <f xml:space="preserve"> IF( ISNUMBER(#REF! ), 0, 1 )</f>
        <v>1</v>
      </c>
      <c r="CA398" s="221">
        <f t="shared" si="193"/>
        <v>1</v>
      </c>
      <c r="CB398" s="3161"/>
      <c r="CC398" s="3125"/>
      <c r="CD398" s="3125"/>
      <c r="CE398" s="3169"/>
      <c r="CF398" s="3169"/>
      <c r="CG398" s="3169"/>
    </row>
    <row r="399" spans="1:85" s="2268" customFormat="1" ht="15.75" customHeight="1">
      <c r="A399" s="3169"/>
      <c r="B399" s="2799"/>
      <c r="C399" s="2800"/>
      <c r="D399" s="2822" t="s">
        <v>3893</v>
      </c>
      <c r="E399" s="2823"/>
      <c r="F399" s="2800"/>
      <c r="G399" s="2800"/>
      <c r="H399" s="2823"/>
      <c r="I399" s="2823"/>
      <c r="J399" s="2823"/>
      <c r="K399" s="2800"/>
      <c r="L399" s="2800"/>
      <c r="M399" s="3243"/>
      <c r="N399" s="2801"/>
      <c r="O399" s="2802"/>
      <c r="P399" s="2801"/>
      <c r="Q399" s="2803"/>
      <c r="R399" s="2802"/>
      <c r="S399" s="2802"/>
      <c r="T399" s="2802"/>
      <c r="U399" s="3217">
        <f t="shared" si="195"/>
        <v>0</v>
      </c>
      <c r="V399" s="2824">
        <f t="shared" si="196"/>
        <v>0</v>
      </c>
      <c r="W399" s="2824">
        <f t="shared" si="197"/>
        <v>0</v>
      </c>
      <c r="X399" s="2816"/>
      <c r="Y399" s="3251"/>
      <c r="Z399" s="3251"/>
      <c r="AA399" s="2804"/>
      <c r="AB399" s="2825">
        <f t="shared" si="198"/>
        <v>0</v>
      </c>
      <c r="AC399" s="2825" t="str">
        <f t="shared" si="207"/>
        <v/>
      </c>
      <c r="AD399" s="2804"/>
      <c r="AE399" s="2804"/>
      <c r="AF399" s="2802"/>
      <c r="AG399" s="2802"/>
      <c r="AH399" s="2802"/>
      <c r="AI399" s="2805" t="str">
        <f t="shared" si="206"/>
        <v>N</v>
      </c>
      <c r="AJ399" s="2805" t="str">
        <f t="shared" si="199"/>
        <v>N</v>
      </c>
      <c r="AK399" s="2805" t="str">
        <f t="shared" si="200"/>
        <v>N</v>
      </c>
      <c r="AL399" s="2805" t="str">
        <f t="shared" si="201"/>
        <v>N</v>
      </c>
      <c r="AM399" s="2805" t="str">
        <f t="shared" si="202"/>
        <v>N</v>
      </c>
      <c r="AN399" s="2805" t="str">
        <f t="shared" si="203"/>
        <v>N</v>
      </c>
      <c r="AO399" s="2805" t="str">
        <f t="shared" si="204"/>
        <v>N</v>
      </c>
      <c r="AP399" s="2805" t="str">
        <f t="shared" si="205"/>
        <v>N</v>
      </c>
      <c r="AQ399" s="3249"/>
      <c r="AR399" s="3094"/>
      <c r="AS399" s="32"/>
      <c r="AT399" s="34" t="s">
        <v>3995</v>
      </c>
      <c r="AU399" s="171"/>
      <c r="AV399" s="3161"/>
      <c r="AW399" s="220" t="str">
        <f t="shared" si="194"/>
        <v>Please complete all cells in row</v>
      </c>
      <c r="AX399" s="3161"/>
      <c r="AY399" s="3125"/>
      <c r="AZ399" s="3125"/>
      <c r="BA399" s="3125"/>
      <c r="BB399" s="3125"/>
      <c r="BC399" s="3125"/>
      <c r="BD399" s="3125"/>
      <c r="BE399" s="3125"/>
      <c r="BF399" s="221">
        <f t="shared" si="181"/>
        <v>0</v>
      </c>
      <c r="BG399" s="221">
        <f t="shared" si="182"/>
        <v>1</v>
      </c>
      <c r="BH399" s="221">
        <f t="shared" si="183"/>
        <v>1</v>
      </c>
      <c r="BI399" s="221">
        <f t="shared" si="184"/>
        <v>1</v>
      </c>
      <c r="BJ399" s="221">
        <f t="shared" si="185"/>
        <v>1</v>
      </c>
      <c r="BK399" s="221">
        <f t="shared" si="186"/>
        <v>1</v>
      </c>
      <c r="BL399" s="221">
        <f t="shared" si="187"/>
        <v>1</v>
      </c>
      <c r="BM399" s="207"/>
      <c r="BN399" s="207"/>
      <c r="BO399" s="207"/>
      <c r="BP399" s="207"/>
      <c r="BQ399" s="207"/>
      <c r="BR399" s="207"/>
      <c r="BS399" s="221">
        <f t="shared" si="188"/>
        <v>1</v>
      </c>
      <c r="BT399" s="207"/>
      <c r="BU399" s="207"/>
      <c r="BV399" s="221">
        <f t="shared" si="189"/>
        <v>1</v>
      </c>
      <c r="BW399" s="221">
        <f t="shared" si="190"/>
        <v>1</v>
      </c>
      <c r="BX399" s="221">
        <f t="shared" si="191"/>
        <v>1</v>
      </c>
      <c r="BY399" s="221">
        <f t="shared" si="192"/>
        <v>1</v>
      </c>
      <c r="BZ399" s="221">
        <f xml:space="preserve"> IF( ISNUMBER(#REF! ), 0, 1 )</f>
        <v>1</v>
      </c>
      <c r="CA399" s="221">
        <f t="shared" si="193"/>
        <v>1</v>
      </c>
      <c r="CB399" s="3161"/>
      <c r="CC399" s="3125"/>
      <c r="CD399" s="3125"/>
      <c r="CE399" s="3169"/>
      <c r="CF399" s="3169"/>
      <c r="CG399" s="3169"/>
    </row>
    <row r="400" spans="1:85" s="2268" customFormat="1" ht="15.75" customHeight="1">
      <c r="A400" s="3169"/>
      <c r="B400" s="2799"/>
      <c r="C400" s="2800"/>
      <c r="D400" s="2822" t="s">
        <v>3893</v>
      </c>
      <c r="E400" s="2823"/>
      <c r="F400" s="2800"/>
      <c r="G400" s="2800"/>
      <c r="H400" s="2823"/>
      <c r="I400" s="2823"/>
      <c r="J400" s="2823"/>
      <c r="K400" s="2800"/>
      <c r="L400" s="2800"/>
      <c r="M400" s="3243"/>
      <c r="N400" s="2801"/>
      <c r="O400" s="2802"/>
      <c r="P400" s="2801"/>
      <c r="Q400" s="2803"/>
      <c r="R400" s="2802"/>
      <c r="S400" s="2802"/>
      <c r="T400" s="2802"/>
      <c r="U400" s="3217">
        <f t="shared" si="195"/>
        <v>0</v>
      </c>
      <c r="V400" s="2824">
        <f t="shared" si="196"/>
        <v>0</v>
      </c>
      <c r="W400" s="2824">
        <f t="shared" si="197"/>
        <v>0</v>
      </c>
      <c r="X400" s="2816"/>
      <c r="Y400" s="2901"/>
      <c r="Z400" s="2901"/>
      <c r="AA400" s="2804"/>
      <c r="AB400" s="2825">
        <f t="shared" si="198"/>
        <v>0</v>
      </c>
      <c r="AC400" s="2825" t="str">
        <f t="shared" si="207"/>
        <v/>
      </c>
      <c r="AD400" s="2804"/>
      <c r="AE400" s="2804"/>
      <c r="AF400" s="2802"/>
      <c r="AG400" s="2802"/>
      <c r="AH400" s="2802"/>
      <c r="AI400" s="2805" t="str">
        <f t="shared" si="206"/>
        <v>N</v>
      </c>
      <c r="AJ400" s="2805" t="str">
        <f t="shared" si="199"/>
        <v>N</v>
      </c>
      <c r="AK400" s="2805" t="str">
        <f t="shared" si="200"/>
        <v>N</v>
      </c>
      <c r="AL400" s="2805" t="str">
        <f t="shared" si="201"/>
        <v>N</v>
      </c>
      <c r="AM400" s="2805" t="str">
        <f t="shared" si="202"/>
        <v>N</v>
      </c>
      <c r="AN400" s="2805" t="str">
        <f t="shared" si="203"/>
        <v>N</v>
      </c>
      <c r="AO400" s="2805" t="str">
        <f t="shared" si="204"/>
        <v>N</v>
      </c>
      <c r="AP400" s="2805" t="str">
        <f t="shared" si="205"/>
        <v>N</v>
      </c>
      <c r="AQ400" s="3249"/>
      <c r="AR400" s="3094"/>
      <c r="AS400" s="32"/>
      <c r="AT400" s="34" t="s">
        <v>3996</v>
      </c>
      <c r="AU400" s="171"/>
      <c r="AV400" s="3161"/>
      <c r="AW400" s="220" t="str">
        <f t="shared" si="194"/>
        <v>Please complete all cells in row</v>
      </c>
      <c r="AX400" s="3161"/>
      <c r="AY400" s="3125"/>
      <c r="AZ400" s="3125"/>
      <c r="BA400" s="3125"/>
      <c r="BB400" s="3125"/>
      <c r="BC400" s="3125"/>
      <c r="BD400" s="3125"/>
      <c r="BE400" s="3125"/>
      <c r="BF400" s="221">
        <f t="shared" si="181"/>
        <v>0</v>
      </c>
      <c r="BG400" s="221">
        <f t="shared" si="182"/>
        <v>1</v>
      </c>
      <c r="BH400" s="221">
        <f t="shared" si="183"/>
        <v>1</v>
      </c>
      <c r="BI400" s="221">
        <f t="shared" si="184"/>
        <v>1</v>
      </c>
      <c r="BJ400" s="221">
        <f t="shared" si="185"/>
        <v>1</v>
      </c>
      <c r="BK400" s="221">
        <f t="shared" si="186"/>
        <v>1</v>
      </c>
      <c r="BL400" s="221">
        <f t="shared" si="187"/>
        <v>1</v>
      </c>
      <c r="BM400" s="207"/>
      <c r="BN400" s="207"/>
      <c r="BO400" s="207"/>
      <c r="BP400" s="207"/>
      <c r="BQ400" s="207"/>
      <c r="BR400" s="207"/>
      <c r="BS400" s="221">
        <f t="shared" si="188"/>
        <v>1</v>
      </c>
      <c r="BT400" s="207"/>
      <c r="BU400" s="207"/>
      <c r="BV400" s="221">
        <f t="shared" si="189"/>
        <v>1</v>
      </c>
      <c r="BW400" s="221">
        <f t="shared" si="190"/>
        <v>1</v>
      </c>
      <c r="BX400" s="221">
        <f t="shared" si="191"/>
        <v>1</v>
      </c>
      <c r="BY400" s="221">
        <f t="shared" si="192"/>
        <v>1</v>
      </c>
      <c r="BZ400" s="221">
        <f xml:space="preserve"> IF( ISNUMBER(#REF! ), 0, 1 )</f>
        <v>1</v>
      </c>
      <c r="CA400" s="221">
        <f t="shared" si="193"/>
        <v>1</v>
      </c>
      <c r="CB400" s="3161"/>
      <c r="CC400" s="3125"/>
      <c r="CD400" s="3125"/>
      <c r="CE400" s="3169"/>
      <c r="CF400" s="3169"/>
      <c r="CG400" s="3169"/>
    </row>
    <row r="401" spans="1:85" s="2268" customFormat="1" ht="15.75" customHeight="1">
      <c r="A401" s="3169"/>
      <c r="B401" s="2799"/>
      <c r="C401" s="2800"/>
      <c r="D401" s="2822" t="s">
        <v>3893</v>
      </c>
      <c r="E401" s="2823"/>
      <c r="F401" s="2800"/>
      <c r="G401" s="2800"/>
      <c r="H401" s="2823"/>
      <c r="I401" s="2823"/>
      <c r="J401" s="2823"/>
      <c r="K401" s="2800"/>
      <c r="L401" s="2800"/>
      <c r="M401" s="3243"/>
      <c r="N401" s="2801"/>
      <c r="O401" s="2802"/>
      <c r="P401" s="2801"/>
      <c r="Q401" s="2803"/>
      <c r="R401" s="2802"/>
      <c r="S401" s="2802"/>
      <c r="T401" s="2802"/>
      <c r="U401" s="3217">
        <f t="shared" si="195"/>
        <v>0</v>
      </c>
      <c r="V401" s="2824">
        <f t="shared" si="196"/>
        <v>0</v>
      </c>
      <c r="W401" s="2824">
        <f t="shared" si="197"/>
        <v>0</v>
      </c>
      <c r="X401" s="2816"/>
      <c r="Y401" s="2901"/>
      <c r="Z401" s="2901"/>
      <c r="AA401" s="2804"/>
      <c r="AB401" s="2825">
        <f t="shared" si="198"/>
        <v>0</v>
      </c>
      <c r="AC401" s="2825" t="str">
        <f t="shared" si="207"/>
        <v/>
      </c>
      <c r="AD401" s="2804"/>
      <c r="AE401" s="2804"/>
      <c r="AF401" s="2802"/>
      <c r="AG401" s="2802"/>
      <c r="AH401" s="2802"/>
      <c r="AI401" s="2805" t="str">
        <f t="shared" si="206"/>
        <v>N</v>
      </c>
      <c r="AJ401" s="2805" t="str">
        <f t="shared" si="199"/>
        <v>N</v>
      </c>
      <c r="AK401" s="2805" t="str">
        <f t="shared" si="200"/>
        <v>N</v>
      </c>
      <c r="AL401" s="2805" t="str">
        <f t="shared" si="201"/>
        <v>N</v>
      </c>
      <c r="AM401" s="2805" t="str">
        <f t="shared" si="202"/>
        <v>N</v>
      </c>
      <c r="AN401" s="2805" t="str">
        <f t="shared" si="203"/>
        <v>N</v>
      </c>
      <c r="AO401" s="2805" t="str">
        <f t="shared" si="204"/>
        <v>N</v>
      </c>
      <c r="AP401" s="2805" t="str">
        <f t="shared" si="205"/>
        <v>N</v>
      </c>
      <c r="AQ401" s="3249"/>
      <c r="AR401" s="3094"/>
      <c r="AS401" s="32"/>
      <c r="AT401" s="34" t="s">
        <v>3997</v>
      </c>
      <c r="AU401" s="171"/>
      <c r="AV401" s="3161"/>
      <c r="AW401" s="220" t="str">
        <f t="shared" si="194"/>
        <v>Please complete all cells in row</v>
      </c>
      <c r="AX401" s="3161"/>
      <c r="AY401" s="3125"/>
      <c r="AZ401" s="3125"/>
      <c r="BA401" s="3125"/>
      <c r="BB401" s="3125"/>
      <c r="BC401" s="3125"/>
      <c r="BD401" s="3125"/>
      <c r="BE401" s="3125"/>
      <c r="BF401" s="221">
        <f t="shared" si="181"/>
        <v>0</v>
      </c>
      <c r="BG401" s="221">
        <f t="shared" si="182"/>
        <v>1</v>
      </c>
      <c r="BH401" s="221">
        <f t="shared" si="183"/>
        <v>1</v>
      </c>
      <c r="BI401" s="221">
        <f t="shared" si="184"/>
        <v>1</v>
      </c>
      <c r="BJ401" s="221">
        <f t="shared" si="185"/>
        <v>1</v>
      </c>
      <c r="BK401" s="221">
        <f t="shared" si="186"/>
        <v>1</v>
      </c>
      <c r="BL401" s="221">
        <f t="shared" si="187"/>
        <v>1</v>
      </c>
      <c r="BM401" s="207"/>
      <c r="BN401" s="207"/>
      <c r="BO401" s="207"/>
      <c r="BP401" s="207"/>
      <c r="BQ401" s="207"/>
      <c r="BR401" s="207"/>
      <c r="BS401" s="221">
        <f t="shared" si="188"/>
        <v>1</v>
      </c>
      <c r="BT401" s="207"/>
      <c r="BU401" s="207"/>
      <c r="BV401" s="221">
        <f t="shared" si="189"/>
        <v>1</v>
      </c>
      <c r="BW401" s="221">
        <f t="shared" si="190"/>
        <v>1</v>
      </c>
      <c r="BX401" s="221">
        <f t="shared" si="191"/>
        <v>1</v>
      </c>
      <c r="BY401" s="221">
        <f t="shared" si="192"/>
        <v>1</v>
      </c>
      <c r="BZ401" s="221">
        <f xml:space="preserve"> IF( ISNUMBER(#REF! ), 0, 1 )</f>
        <v>1</v>
      </c>
      <c r="CA401" s="221">
        <f t="shared" si="193"/>
        <v>1</v>
      </c>
      <c r="CB401" s="3161"/>
      <c r="CC401" s="3125"/>
      <c r="CD401" s="3125"/>
      <c r="CE401" s="3169"/>
      <c r="CF401" s="3169"/>
      <c r="CG401" s="3169"/>
    </row>
    <row r="402" spans="1:85" s="2268" customFormat="1" ht="15.75" customHeight="1">
      <c r="A402" s="3169"/>
      <c r="B402" s="2799"/>
      <c r="C402" s="2800"/>
      <c r="D402" s="2822" t="s">
        <v>3893</v>
      </c>
      <c r="E402" s="2823"/>
      <c r="F402" s="2800"/>
      <c r="G402" s="2800"/>
      <c r="H402" s="2823"/>
      <c r="I402" s="2823"/>
      <c r="J402" s="2823"/>
      <c r="K402" s="2800"/>
      <c r="L402" s="2800"/>
      <c r="M402" s="3243"/>
      <c r="N402" s="2801"/>
      <c r="O402" s="2802"/>
      <c r="P402" s="2801"/>
      <c r="Q402" s="2803"/>
      <c r="R402" s="2802"/>
      <c r="S402" s="2802"/>
      <c r="T402" s="2802"/>
      <c r="U402" s="3217">
        <f t="shared" si="195"/>
        <v>0</v>
      </c>
      <c r="V402" s="2824">
        <f t="shared" si="196"/>
        <v>0</v>
      </c>
      <c r="W402" s="2824">
        <f t="shared" si="197"/>
        <v>0</v>
      </c>
      <c r="X402" s="2816"/>
      <c r="Y402" s="2901"/>
      <c r="Z402" s="2901"/>
      <c r="AA402" s="2804"/>
      <c r="AB402" s="2825">
        <f t="shared" si="198"/>
        <v>0</v>
      </c>
      <c r="AC402" s="2825" t="str">
        <f t="shared" si="207"/>
        <v/>
      </c>
      <c r="AD402" s="2804"/>
      <c r="AE402" s="2804"/>
      <c r="AF402" s="2802"/>
      <c r="AG402" s="2802"/>
      <c r="AH402" s="2802"/>
      <c r="AI402" s="2805" t="str">
        <f t="shared" si="206"/>
        <v>N</v>
      </c>
      <c r="AJ402" s="2805" t="str">
        <f t="shared" si="199"/>
        <v>N</v>
      </c>
      <c r="AK402" s="2805" t="str">
        <f t="shared" si="200"/>
        <v>N</v>
      </c>
      <c r="AL402" s="2805" t="str">
        <f t="shared" si="201"/>
        <v>N</v>
      </c>
      <c r="AM402" s="2805" t="str">
        <f t="shared" si="202"/>
        <v>N</v>
      </c>
      <c r="AN402" s="2805" t="str">
        <f t="shared" si="203"/>
        <v>N</v>
      </c>
      <c r="AO402" s="2805" t="str">
        <f t="shared" si="204"/>
        <v>N</v>
      </c>
      <c r="AP402" s="2805" t="str">
        <f t="shared" si="205"/>
        <v>N</v>
      </c>
      <c r="AQ402" s="3249"/>
      <c r="AR402" s="3094"/>
      <c r="AS402" s="32"/>
      <c r="AT402" s="34" t="s">
        <v>3998</v>
      </c>
      <c r="AU402" s="171"/>
      <c r="AV402" s="3161"/>
      <c r="AW402" s="220" t="str">
        <f t="shared" si="194"/>
        <v>Please complete all cells in row</v>
      </c>
      <c r="AX402" s="3161"/>
      <c r="AY402" s="3125"/>
      <c r="AZ402" s="3125"/>
      <c r="BA402" s="3125"/>
      <c r="BB402" s="3125"/>
      <c r="BC402" s="3125"/>
      <c r="BD402" s="3125"/>
      <c r="BE402" s="3125"/>
      <c r="BF402" s="221">
        <f t="shared" si="181"/>
        <v>0</v>
      </c>
      <c r="BG402" s="221">
        <f t="shared" si="182"/>
        <v>1</v>
      </c>
      <c r="BH402" s="221">
        <f t="shared" si="183"/>
        <v>1</v>
      </c>
      <c r="BI402" s="221">
        <f t="shared" si="184"/>
        <v>1</v>
      </c>
      <c r="BJ402" s="221">
        <f t="shared" si="185"/>
        <v>1</v>
      </c>
      <c r="BK402" s="221">
        <f t="shared" si="186"/>
        <v>1</v>
      </c>
      <c r="BL402" s="221">
        <f t="shared" si="187"/>
        <v>1</v>
      </c>
      <c r="BM402" s="207"/>
      <c r="BN402" s="207"/>
      <c r="BO402" s="207"/>
      <c r="BP402" s="207"/>
      <c r="BQ402" s="207"/>
      <c r="BR402" s="207"/>
      <c r="BS402" s="221">
        <f t="shared" si="188"/>
        <v>1</v>
      </c>
      <c r="BT402" s="207"/>
      <c r="BU402" s="207"/>
      <c r="BV402" s="221">
        <f t="shared" si="189"/>
        <v>1</v>
      </c>
      <c r="BW402" s="221">
        <f t="shared" si="190"/>
        <v>1</v>
      </c>
      <c r="BX402" s="221">
        <f t="shared" si="191"/>
        <v>1</v>
      </c>
      <c r="BY402" s="221">
        <f t="shared" si="192"/>
        <v>1</v>
      </c>
      <c r="BZ402" s="221">
        <f xml:space="preserve"> IF( ISNUMBER(#REF! ), 0, 1 )</f>
        <v>1</v>
      </c>
      <c r="CA402" s="221">
        <f t="shared" si="193"/>
        <v>1</v>
      </c>
      <c r="CB402" s="3161"/>
      <c r="CC402" s="3125"/>
      <c r="CD402" s="3125"/>
      <c r="CE402" s="3169"/>
      <c r="CF402" s="3169"/>
      <c r="CG402" s="3169"/>
    </row>
    <row r="403" spans="1:85" s="2268" customFormat="1" ht="15.75" customHeight="1">
      <c r="A403" s="3169"/>
      <c r="B403" s="2799"/>
      <c r="C403" s="2800"/>
      <c r="D403" s="2822" t="s">
        <v>3893</v>
      </c>
      <c r="E403" s="2823"/>
      <c r="F403" s="2800"/>
      <c r="G403" s="2800"/>
      <c r="H403" s="2823"/>
      <c r="I403" s="2823"/>
      <c r="J403" s="2823"/>
      <c r="K403" s="2800"/>
      <c r="L403" s="2800"/>
      <c r="M403" s="3243"/>
      <c r="N403" s="2801"/>
      <c r="O403" s="2802"/>
      <c r="P403" s="2801"/>
      <c r="Q403" s="2803"/>
      <c r="R403" s="2802"/>
      <c r="S403" s="2802"/>
      <c r="T403" s="2802"/>
      <c r="U403" s="3217">
        <f t="shared" si="195"/>
        <v>0</v>
      </c>
      <c r="V403" s="2824">
        <f t="shared" si="196"/>
        <v>0</v>
      </c>
      <c r="W403" s="2824">
        <f t="shared" si="197"/>
        <v>0</v>
      </c>
      <c r="X403" s="2816"/>
      <c r="Y403" s="2901"/>
      <c r="Z403" s="2901"/>
      <c r="AA403" s="2804"/>
      <c r="AB403" s="2825">
        <f t="shared" si="198"/>
        <v>0</v>
      </c>
      <c r="AC403" s="2825" t="str">
        <f t="shared" si="207"/>
        <v/>
      </c>
      <c r="AD403" s="2804"/>
      <c r="AE403" s="2804"/>
      <c r="AF403" s="2802"/>
      <c r="AG403" s="2802"/>
      <c r="AH403" s="2802"/>
      <c r="AI403" s="2805" t="str">
        <f t="shared" si="206"/>
        <v>N</v>
      </c>
      <c r="AJ403" s="2805" t="str">
        <f t="shared" si="199"/>
        <v>N</v>
      </c>
      <c r="AK403" s="2805" t="str">
        <f t="shared" si="200"/>
        <v>N</v>
      </c>
      <c r="AL403" s="2805" t="str">
        <f t="shared" si="201"/>
        <v>N</v>
      </c>
      <c r="AM403" s="2805" t="str">
        <f t="shared" si="202"/>
        <v>N</v>
      </c>
      <c r="AN403" s="2805" t="str">
        <f t="shared" si="203"/>
        <v>N</v>
      </c>
      <c r="AO403" s="2805" t="str">
        <f t="shared" si="204"/>
        <v>N</v>
      </c>
      <c r="AP403" s="2805" t="str">
        <f t="shared" si="205"/>
        <v>N</v>
      </c>
      <c r="AQ403" s="3249"/>
      <c r="AR403" s="3094"/>
      <c r="AS403" s="32"/>
      <c r="AT403" s="34" t="s">
        <v>3999</v>
      </c>
      <c r="AU403" s="171"/>
      <c r="AV403" s="3161"/>
      <c r="AW403" s="220" t="str">
        <f t="shared" si="194"/>
        <v>Please complete all cells in row</v>
      </c>
      <c r="AX403" s="3161"/>
      <c r="AY403" s="3125"/>
      <c r="AZ403" s="3125"/>
      <c r="BA403" s="3125"/>
      <c r="BB403" s="3125"/>
      <c r="BC403" s="3125"/>
      <c r="BD403" s="3125"/>
      <c r="BE403" s="3125"/>
      <c r="BF403" s="221">
        <f t="shared" si="181"/>
        <v>0</v>
      </c>
      <c r="BG403" s="221">
        <f t="shared" si="182"/>
        <v>1</v>
      </c>
      <c r="BH403" s="221">
        <f t="shared" si="183"/>
        <v>1</v>
      </c>
      <c r="BI403" s="221">
        <f t="shared" si="184"/>
        <v>1</v>
      </c>
      <c r="BJ403" s="221">
        <f t="shared" si="185"/>
        <v>1</v>
      </c>
      <c r="BK403" s="221">
        <f t="shared" si="186"/>
        <v>1</v>
      </c>
      <c r="BL403" s="221">
        <f t="shared" si="187"/>
        <v>1</v>
      </c>
      <c r="BM403" s="207"/>
      <c r="BN403" s="207"/>
      <c r="BO403" s="207"/>
      <c r="BP403" s="207"/>
      <c r="BQ403" s="207"/>
      <c r="BR403" s="207"/>
      <c r="BS403" s="221">
        <f t="shared" si="188"/>
        <v>1</v>
      </c>
      <c r="BT403" s="207"/>
      <c r="BU403" s="207"/>
      <c r="BV403" s="221">
        <f t="shared" si="189"/>
        <v>1</v>
      </c>
      <c r="BW403" s="221">
        <f t="shared" si="190"/>
        <v>1</v>
      </c>
      <c r="BX403" s="221">
        <f t="shared" si="191"/>
        <v>1</v>
      </c>
      <c r="BY403" s="221">
        <f t="shared" si="192"/>
        <v>1</v>
      </c>
      <c r="BZ403" s="221">
        <f xml:space="preserve"> IF( ISNUMBER(#REF! ), 0, 1 )</f>
        <v>1</v>
      </c>
      <c r="CA403" s="221">
        <f t="shared" si="193"/>
        <v>1</v>
      </c>
      <c r="CB403" s="3161"/>
      <c r="CC403" s="3125"/>
      <c r="CD403" s="3125"/>
      <c r="CE403" s="3169"/>
      <c r="CF403" s="3169"/>
      <c r="CG403" s="3169"/>
    </row>
    <row r="404" spans="1:85" s="2268" customFormat="1" ht="15.75" customHeight="1">
      <c r="A404" s="3169"/>
      <c r="B404" s="2799"/>
      <c r="C404" s="2800"/>
      <c r="D404" s="2822" t="s">
        <v>3893</v>
      </c>
      <c r="E404" s="2823"/>
      <c r="F404" s="2800"/>
      <c r="G404" s="2800"/>
      <c r="H404" s="2823"/>
      <c r="I404" s="2823"/>
      <c r="J404" s="2823"/>
      <c r="K404" s="2800"/>
      <c r="L404" s="2800"/>
      <c r="M404" s="3243"/>
      <c r="N404" s="2801"/>
      <c r="O404" s="2802"/>
      <c r="P404" s="2801"/>
      <c r="Q404" s="2803"/>
      <c r="R404" s="2802"/>
      <c r="S404" s="2802"/>
      <c r="T404" s="2802"/>
      <c r="U404" s="3217">
        <f t="shared" si="195"/>
        <v>0</v>
      </c>
      <c r="V404" s="2824">
        <f t="shared" si="196"/>
        <v>0</v>
      </c>
      <c r="W404" s="2824">
        <f t="shared" si="197"/>
        <v>0</v>
      </c>
      <c r="X404" s="2816"/>
      <c r="Y404" s="2901"/>
      <c r="Z404" s="2901"/>
      <c r="AA404" s="2804"/>
      <c r="AB404" s="2825">
        <f t="shared" si="198"/>
        <v>0</v>
      </c>
      <c r="AC404" s="2825" t="str">
        <f t="shared" si="207"/>
        <v/>
      </c>
      <c r="AD404" s="2804"/>
      <c r="AE404" s="2804"/>
      <c r="AF404" s="2802"/>
      <c r="AG404" s="2802"/>
      <c r="AH404" s="2802"/>
      <c r="AI404" s="2805" t="str">
        <f t="shared" si="206"/>
        <v>N</v>
      </c>
      <c r="AJ404" s="2805" t="str">
        <f t="shared" si="199"/>
        <v>N</v>
      </c>
      <c r="AK404" s="2805" t="str">
        <f t="shared" si="200"/>
        <v>N</v>
      </c>
      <c r="AL404" s="2805" t="str">
        <f t="shared" si="201"/>
        <v>N</v>
      </c>
      <c r="AM404" s="2805" t="str">
        <f t="shared" si="202"/>
        <v>N</v>
      </c>
      <c r="AN404" s="2805" t="str">
        <f t="shared" si="203"/>
        <v>N</v>
      </c>
      <c r="AO404" s="2805" t="str">
        <f t="shared" si="204"/>
        <v>N</v>
      </c>
      <c r="AP404" s="2805" t="str">
        <f t="shared" si="205"/>
        <v>N</v>
      </c>
      <c r="AQ404" s="3249"/>
      <c r="AR404" s="3094"/>
      <c r="AS404" s="32"/>
      <c r="AT404" s="34" t="s">
        <v>4000</v>
      </c>
      <c r="AU404" s="171"/>
      <c r="AV404" s="3161"/>
      <c r="AW404" s="220" t="str">
        <f t="shared" si="194"/>
        <v>Please complete all cells in row</v>
      </c>
      <c r="AX404" s="3161"/>
      <c r="AY404" s="3125"/>
      <c r="AZ404" s="3125"/>
      <c r="BA404" s="3125"/>
      <c r="BB404" s="3125"/>
      <c r="BC404" s="3125"/>
      <c r="BD404" s="3125"/>
      <c r="BE404" s="3125"/>
      <c r="BF404" s="221">
        <f t="shared" si="181"/>
        <v>0</v>
      </c>
      <c r="BG404" s="221">
        <f t="shared" si="182"/>
        <v>1</v>
      </c>
      <c r="BH404" s="221">
        <f t="shared" si="183"/>
        <v>1</v>
      </c>
      <c r="BI404" s="221">
        <f t="shared" si="184"/>
        <v>1</v>
      </c>
      <c r="BJ404" s="221">
        <f t="shared" si="185"/>
        <v>1</v>
      </c>
      <c r="BK404" s="221">
        <f t="shared" si="186"/>
        <v>1</v>
      </c>
      <c r="BL404" s="221">
        <f t="shared" si="187"/>
        <v>1</v>
      </c>
      <c r="BM404" s="207"/>
      <c r="BN404" s="207"/>
      <c r="BO404" s="207"/>
      <c r="BP404" s="207"/>
      <c r="BQ404" s="207"/>
      <c r="BR404" s="207"/>
      <c r="BS404" s="221">
        <f t="shared" si="188"/>
        <v>1</v>
      </c>
      <c r="BT404" s="207"/>
      <c r="BU404" s="207"/>
      <c r="BV404" s="221">
        <f t="shared" si="189"/>
        <v>1</v>
      </c>
      <c r="BW404" s="221">
        <f t="shared" si="190"/>
        <v>1</v>
      </c>
      <c r="BX404" s="221">
        <f t="shared" si="191"/>
        <v>1</v>
      </c>
      <c r="BY404" s="221">
        <f t="shared" si="192"/>
        <v>1</v>
      </c>
      <c r="BZ404" s="221">
        <f xml:space="preserve"> IF( ISNUMBER(#REF! ), 0, 1 )</f>
        <v>1</v>
      </c>
      <c r="CA404" s="221">
        <f t="shared" si="193"/>
        <v>1</v>
      </c>
      <c r="CB404" s="3161"/>
      <c r="CC404" s="3125"/>
      <c r="CD404" s="3125"/>
      <c r="CE404" s="3169"/>
      <c r="CF404" s="3169"/>
      <c r="CG404" s="3169"/>
    </row>
    <row r="405" spans="1:85" s="2268" customFormat="1" ht="15.75" customHeight="1">
      <c r="A405" s="3169"/>
      <c r="B405" s="2799"/>
      <c r="C405" s="2800"/>
      <c r="D405" s="2822" t="s">
        <v>3893</v>
      </c>
      <c r="E405" s="2823"/>
      <c r="F405" s="2800"/>
      <c r="G405" s="2800"/>
      <c r="H405" s="2823"/>
      <c r="I405" s="2823"/>
      <c r="J405" s="2823"/>
      <c r="K405" s="2800"/>
      <c r="L405" s="2800"/>
      <c r="M405" s="3243"/>
      <c r="N405" s="2801"/>
      <c r="O405" s="2802"/>
      <c r="P405" s="2801"/>
      <c r="Q405" s="2803"/>
      <c r="R405" s="2802"/>
      <c r="S405" s="2802"/>
      <c r="T405" s="2802"/>
      <c r="U405" s="3217">
        <f t="shared" si="195"/>
        <v>0</v>
      </c>
      <c r="V405" s="2824">
        <f t="shared" si="196"/>
        <v>0</v>
      </c>
      <c r="W405" s="2824">
        <f t="shared" si="197"/>
        <v>0</v>
      </c>
      <c r="X405" s="2816"/>
      <c r="Y405" s="2901"/>
      <c r="Z405" s="2901"/>
      <c r="AA405" s="2804"/>
      <c r="AB405" s="2825">
        <f t="shared" si="198"/>
        <v>0</v>
      </c>
      <c r="AC405" s="2825" t="str">
        <f t="shared" si="207"/>
        <v/>
      </c>
      <c r="AD405" s="2804"/>
      <c r="AE405" s="2804"/>
      <c r="AF405" s="2802"/>
      <c r="AG405" s="2802"/>
      <c r="AH405" s="2802"/>
      <c r="AI405" s="2805" t="str">
        <f t="shared" si="206"/>
        <v>N</v>
      </c>
      <c r="AJ405" s="2805" t="str">
        <f t="shared" si="199"/>
        <v>N</v>
      </c>
      <c r="AK405" s="2805" t="str">
        <f t="shared" si="200"/>
        <v>N</v>
      </c>
      <c r="AL405" s="2805" t="str">
        <f t="shared" si="201"/>
        <v>N</v>
      </c>
      <c r="AM405" s="2805" t="str">
        <f t="shared" si="202"/>
        <v>N</v>
      </c>
      <c r="AN405" s="2805" t="str">
        <f t="shared" si="203"/>
        <v>N</v>
      </c>
      <c r="AO405" s="2805" t="str">
        <f t="shared" si="204"/>
        <v>N</v>
      </c>
      <c r="AP405" s="2805" t="str">
        <f t="shared" si="205"/>
        <v>N</v>
      </c>
      <c r="AQ405" s="3249"/>
      <c r="AR405" s="3094"/>
      <c r="AS405" s="32"/>
      <c r="AT405" s="34" t="s">
        <v>4001</v>
      </c>
      <c r="AU405" s="171"/>
      <c r="AV405" s="3161"/>
      <c r="AW405" s="220" t="str">
        <f t="shared" si="194"/>
        <v>Please complete all cells in row</v>
      </c>
      <c r="AX405" s="3161"/>
      <c r="AY405" s="3125"/>
      <c r="AZ405" s="3125"/>
      <c r="BA405" s="3125"/>
      <c r="BB405" s="3125"/>
      <c r="BC405" s="3125"/>
      <c r="BD405" s="3125"/>
      <c r="BE405" s="3125"/>
      <c r="BF405" s="221">
        <f t="shared" si="181"/>
        <v>0</v>
      </c>
      <c r="BG405" s="221">
        <f t="shared" si="182"/>
        <v>1</v>
      </c>
      <c r="BH405" s="221">
        <f t="shared" si="183"/>
        <v>1</v>
      </c>
      <c r="BI405" s="221">
        <f t="shared" si="184"/>
        <v>1</v>
      </c>
      <c r="BJ405" s="221">
        <f t="shared" si="185"/>
        <v>1</v>
      </c>
      <c r="BK405" s="221">
        <f t="shared" si="186"/>
        <v>1</v>
      </c>
      <c r="BL405" s="221">
        <f t="shared" si="187"/>
        <v>1</v>
      </c>
      <c r="BM405" s="207"/>
      <c r="BN405" s="207"/>
      <c r="BO405" s="207"/>
      <c r="BP405" s="207"/>
      <c r="BQ405" s="207"/>
      <c r="BR405" s="207"/>
      <c r="BS405" s="221">
        <f t="shared" si="188"/>
        <v>1</v>
      </c>
      <c r="BT405" s="207"/>
      <c r="BU405" s="207"/>
      <c r="BV405" s="221">
        <f t="shared" si="189"/>
        <v>1</v>
      </c>
      <c r="BW405" s="221">
        <f t="shared" si="190"/>
        <v>1</v>
      </c>
      <c r="BX405" s="221">
        <f t="shared" si="191"/>
        <v>1</v>
      </c>
      <c r="BY405" s="221">
        <f t="shared" si="192"/>
        <v>1</v>
      </c>
      <c r="BZ405" s="221">
        <f xml:space="preserve"> IF( ISNUMBER(#REF! ), 0, 1 )</f>
        <v>1</v>
      </c>
      <c r="CA405" s="221">
        <f t="shared" si="193"/>
        <v>1</v>
      </c>
      <c r="CB405" s="3161"/>
      <c r="CC405" s="3125"/>
      <c r="CD405" s="3125"/>
      <c r="CE405" s="3169"/>
      <c r="CF405" s="3169"/>
      <c r="CG405" s="3169"/>
    </row>
    <row r="406" spans="1:85" s="2268" customFormat="1" ht="15.75" customHeight="1">
      <c r="A406" s="3169"/>
      <c r="B406" s="2799"/>
      <c r="C406" s="2800"/>
      <c r="D406" s="2822" t="s">
        <v>3893</v>
      </c>
      <c r="E406" s="2823"/>
      <c r="F406" s="2800"/>
      <c r="G406" s="2800"/>
      <c r="H406" s="2823"/>
      <c r="I406" s="2823"/>
      <c r="J406" s="2823"/>
      <c r="K406" s="2800"/>
      <c r="L406" s="2800"/>
      <c r="M406" s="3243"/>
      <c r="N406" s="2801"/>
      <c r="O406" s="2802"/>
      <c r="P406" s="2801"/>
      <c r="Q406" s="2803"/>
      <c r="R406" s="2802"/>
      <c r="S406" s="2802"/>
      <c r="T406" s="2802"/>
      <c r="U406" s="3217">
        <f t="shared" si="195"/>
        <v>0</v>
      </c>
      <c r="V406" s="2824">
        <f t="shared" si="196"/>
        <v>0</v>
      </c>
      <c r="W406" s="2824">
        <f t="shared" si="197"/>
        <v>0</v>
      </c>
      <c r="X406" s="2816"/>
      <c r="Y406" s="2901"/>
      <c r="Z406" s="2901"/>
      <c r="AA406" s="2804"/>
      <c r="AB406" s="2825">
        <f t="shared" si="198"/>
        <v>0</v>
      </c>
      <c r="AC406" s="2825" t="str">
        <f t="shared" si="207"/>
        <v/>
      </c>
      <c r="AD406" s="2804"/>
      <c r="AE406" s="2804"/>
      <c r="AF406" s="2802"/>
      <c r="AG406" s="2802"/>
      <c r="AH406" s="2802"/>
      <c r="AI406" s="2805" t="str">
        <f t="shared" si="206"/>
        <v>N</v>
      </c>
      <c r="AJ406" s="2805" t="str">
        <f t="shared" si="199"/>
        <v>N</v>
      </c>
      <c r="AK406" s="2805" t="str">
        <f t="shared" si="200"/>
        <v>N</v>
      </c>
      <c r="AL406" s="2805" t="str">
        <f t="shared" si="201"/>
        <v>N</v>
      </c>
      <c r="AM406" s="2805" t="str">
        <f t="shared" si="202"/>
        <v>N</v>
      </c>
      <c r="AN406" s="2805" t="str">
        <f t="shared" si="203"/>
        <v>N</v>
      </c>
      <c r="AO406" s="2805" t="str">
        <f t="shared" si="204"/>
        <v>N</v>
      </c>
      <c r="AP406" s="2805" t="str">
        <f t="shared" si="205"/>
        <v>N</v>
      </c>
      <c r="AQ406" s="3249"/>
      <c r="AR406" s="3094"/>
      <c r="AS406" s="32"/>
      <c r="AT406" s="34" t="s">
        <v>4002</v>
      </c>
      <c r="AU406" s="171"/>
      <c r="AV406" s="3161"/>
      <c r="AW406" s="220" t="str">
        <f t="shared" si="194"/>
        <v>Please complete all cells in row</v>
      </c>
      <c r="AX406" s="3161"/>
      <c r="AY406" s="3125"/>
      <c r="AZ406" s="3125"/>
      <c r="BA406" s="3125"/>
      <c r="BB406" s="3125"/>
      <c r="BC406" s="3125"/>
      <c r="BD406" s="3125"/>
      <c r="BE406" s="3125"/>
      <c r="BF406" s="221">
        <f t="shared" si="181"/>
        <v>0</v>
      </c>
      <c r="BG406" s="221">
        <f t="shared" si="182"/>
        <v>1</v>
      </c>
      <c r="BH406" s="221">
        <f t="shared" si="183"/>
        <v>1</v>
      </c>
      <c r="BI406" s="221">
        <f t="shared" si="184"/>
        <v>1</v>
      </c>
      <c r="BJ406" s="221">
        <f t="shared" si="185"/>
        <v>1</v>
      </c>
      <c r="BK406" s="221">
        <f t="shared" si="186"/>
        <v>1</v>
      </c>
      <c r="BL406" s="221">
        <f t="shared" si="187"/>
        <v>1</v>
      </c>
      <c r="BM406" s="207"/>
      <c r="BN406" s="207"/>
      <c r="BO406" s="207"/>
      <c r="BP406" s="207"/>
      <c r="BQ406" s="207"/>
      <c r="BR406" s="207"/>
      <c r="BS406" s="221">
        <f t="shared" si="188"/>
        <v>1</v>
      </c>
      <c r="BT406" s="207"/>
      <c r="BU406" s="207"/>
      <c r="BV406" s="221">
        <f t="shared" si="189"/>
        <v>1</v>
      </c>
      <c r="BW406" s="221">
        <f t="shared" si="190"/>
        <v>1</v>
      </c>
      <c r="BX406" s="221">
        <f t="shared" si="191"/>
        <v>1</v>
      </c>
      <c r="BY406" s="221">
        <f t="shared" si="192"/>
        <v>1</v>
      </c>
      <c r="BZ406" s="221">
        <f xml:space="preserve"> IF( ISNUMBER(#REF! ), 0, 1 )</f>
        <v>1</v>
      </c>
      <c r="CA406" s="221">
        <f t="shared" si="193"/>
        <v>1</v>
      </c>
      <c r="CB406" s="3161"/>
      <c r="CC406" s="3125"/>
      <c r="CD406" s="3125"/>
      <c r="CE406" s="3169"/>
      <c r="CF406" s="3169"/>
      <c r="CG406" s="3169"/>
    </row>
    <row r="407" spans="1:85" s="2268" customFormat="1" ht="15.75" customHeight="1">
      <c r="A407" s="3169"/>
      <c r="B407" s="2799"/>
      <c r="C407" s="2800"/>
      <c r="D407" s="2822" t="s">
        <v>3893</v>
      </c>
      <c r="E407" s="2823"/>
      <c r="F407" s="2800"/>
      <c r="G407" s="2800"/>
      <c r="H407" s="2823"/>
      <c r="I407" s="2823"/>
      <c r="J407" s="2823"/>
      <c r="K407" s="2800"/>
      <c r="L407" s="2800"/>
      <c r="M407" s="3243"/>
      <c r="N407" s="2801"/>
      <c r="O407" s="2802"/>
      <c r="P407" s="2801"/>
      <c r="Q407" s="2803"/>
      <c r="R407" s="2802"/>
      <c r="S407" s="2802"/>
      <c r="T407" s="2802"/>
      <c r="U407" s="3217">
        <f t="shared" si="195"/>
        <v>0</v>
      </c>
      <c r="V407" s="2824">
        <f t="shared" si="196"/>
        <v>0</v>
      </c>
      <c r="W407" s="2824">
        <f t="shared" si="197"/>
        <v>0</v>
      </c>
      <c r="X407" s="2816"/>
      <c r="Y407" s="2901"/>
      <c r="Z407" s="2901"/>
      <c r="AA407" s="2804"/>
      <c r="AB407" s="2825">
        <f t="shared" si="198"/>
        <v>0</v>
      </c>
      <c r="AC407" s="2825" t="str">
        <f t="shared" si="207"/>
        <v/>
      </c>
      <c r="AD407" s="2804"/>
      <c r="AE407" s="2804"/>
      <c r="AF407" s="2802"/>
      <c r="AG407" s="2802"/>
      <c r="AH407" s="2802"/>
      <c r="AI407" s="2805" t="str">
        <f t="shared" si="206"/>
        <v>N</v>
      </c>
      <c r="AJ407" s="2805" t="str">
        <f t="shared" si="199"/>
        <v>N</v>
      </c>
      <c r="AK407" s="2805" t="str">
        <f t="shared" si="200"/>
        <v>N</v>
      </c>
      <c r="AL407" s="2805" t="str">
        <f t="shared" si="201"/>
        <v>N</v>
      </c>
      <c r="AM407" s="2805" t="str">
        <f t="shared" si="202"/>
        <v>N</v>
      </c>
      <c r="AN407" s="2805" t="str">
        <f t="shared" si="203"/>
        <v>N</v>
      </c>
      <c r="AO407" s="2805" t="str">
        <f t="shared" si="204"/>
        <v>N</v>
      </c>
      <c r="AP407" s="2805" t="str">
        <f t="shared" si="205"/>
        <v>N</v>
      </c>
      <c r="AQ407" s="3249"/>
      <c r="AR407" s="3094"/>
      <c r="AS407" s="32"/>
      <c r="AT407" s="34" t="s">
        <v>4003</v>
      </c>
      <c r="AU407" s="171"/>
      <c r="AV407" s="3161"/>
      <c r="AW407" s="220" t="str">
        <f>IF( SUM( AY407:CA407 ) = 0, 0, $AY$5 )</f>
        <v>Please complete all cells in row</v>
      </c>
      <c r="AX407" s="3161"/>
      <c r="AY407" s="3125"/>
      <c r="AZ407" s="3125"/>
      <c r="BA407" s="3125"/>
      <c r="BB407" s="3125"/>
      <c r="BC407" s="3125"/>
      <c r="BD407" s="3125"/>
      <c r="BE407" s="3125"/>
      <c r="BF407" s="221">
        <f t="shared" si="181"/>
        <v>0</v>
      </c>
      <c r="BG407" s="221">
        <f t="shared" si="182"/>
        <v>1</v>
      </c>
      <c r="BH407" s="221">
        <f t="shared" si="183"/>
        <v>1</v>
      </c>
      <c r="BI407" s="221">
        <f t="shared" si="184"/>
        <v>1</v>
      </c>
      <c r="BJ407" s="221">
        <f t="shared" si="185"/>
        <v>1</v>
      </c>
      <c r="BK407" s="221">
        <f t="shared" si="186"/>
        <v>1</v>
      </c>
      <c r="BL407" s="221">
        <f t="shared" si="187"/>
        <v>1</v>
      </c>
      <c r="BM407" s="207"/>
      <c r="BN407" s="207"/>
      <c r="BO407" s="207"/>
      <c r="BP407" s="207"/>
      <c r="BQ407" s="207"/>
      <c r="BR407" s="207"/>
      <c r="BS407" s="221">
        <f t="shared" si="188"/>
        <v>1</v>
      </c>
      <c r="BT407" s="207"/>
      <c r="BU407" s="207"/>
      <c r="BV407" s="221">
        <f t="shared" si="189"/>
        <v>1</v>
      </c>
      <c r="BW407" s="221">
        <f t="shared" si="190"/>
        <v>1</v>
      </c>
      <c r="BX407" s="221">
        <f t="shared" si="191"/>
        <v>1</v>
      </c>
      <c r="BY407" s="221">
        <f t="shared" si="192"/>
        <v>1</v>
      </c>
      <c r="BZ407" s="221">
        <f xml:space="preserve"> IF( ISNUMBER(#REF! ), 0, 1 )</f>
        <v>1</v>
      </c>
      <c r="CA407" s="221">
        <f t="shared" si="193"/>
        <v>1</v>
      </c>
      <c r="CB407" s="3161"/>
      <c r="CC407" s="3125"/>
      <c r="CD407" s="3125"/>
      <c r="CE407" s="3169"/>
      <c r="CF407" s="3169"/>
      <c r="CG407" s="3169"/>
    </row>
    <row r="408" spans="1:85" s="2268" customFormat="1" ht="15.75" customHeight="1" thickBot="1">
      <c r="A408" s="3169"/>
      <c r="B408" s="2799"/>
      <c r="C408" s="2800"/>
      <c r="D408" s="2822" t="s">
        <v>3893</v>
      </c>
      <c r="E408" s="2823"/>
      <c r="F408" s="2800"/>
      <c r="G408" s="2800"/>
      <c r="H408" s="2823"/>
      <c r="I408" s="2823"/>
      <c r="J408" s="2823"/>
      <c r="K408" s="2800"/>
      <c r="L408" s="2800"/>
      <c r="M408" s="3243"/>
      <c r="N408" s="2801"/>
      <c r="O408" s="2802"/>
      <c r="P408" s="2801"/>
      <c r="Q408" s="2803"/>
      <c r="R408" s="2802"/>
      <c r="S408" s="2802"/>
      <c r="T408" s="2802"/>
      <c r="U408" s="3217">
        <f t="shared" si="195"/>
        <v>0</v>
      </c>
      <c r="V408" s="2824">
        <f t="shared" si="196"/>
        <v>0</v>
      </c>
      <c r="W408" s="2824">
        <f t="shared" si="197"/>
        <v>0</v>
      </c>
      <c r="X408" s="2816"/>
      <c r="Y408" s="2901"/>
      <c r="Z408" s="2901"/>
      <c r="AA408" s="2804"/>
      <c r="AB408" s="2825">
        <f t="shared" si="198"/>
        <v>0</v>
      </c>
      <c r="AC408" s="2825" t="str">
        <f t="shared" si="207"/>
        <v/>
      </c>
      <c r="AD408" s="2804"/>
      <c r="AE408" s="2804"/>
      <c r="AF408" s="2802"/>
      <c r="AG408" s="2802"/>
      <c r="AH408" s="2802"/>
      <c r="AI408" s="2805" t="str">
        <f t="shared" si="206"/>
        <v>N</v>
      </c>
      <c r="AJ408" s="2805" t="str">
        <f t="shared" si="199"/>
        <v>N</v>
      </c>
      <c r="AK408" s="2805" t="str">
        <f t="shared" si="200"/>
        <v>N</v>
      </c>
      <c r="AL408" s="2805" t="str">
        <f t="shared" si="201"/>
        <v>N</v>
      </c>
      <c r="AM408" s="2805" t="str">
        <f t="shared" si="202"/>
        <v>N</v>
      </c>
      <c r="AN408" s="2805" t="str">
        <f t="shared" si="203"/>
        <v>N</v>
      </c>
      <c r="AO408" s="2805" t="str">
        <f t="shared" si="204"/>
        <v>N</v>
      </c>
      <c r="AP408" s="2805" t="str">
        <f t="shared" si="205"/>
        <v>N</v>
      </c>
      <c r="AQ408" s="3249"/>
      <c r="AR408" s="2806"/>
      <c r="AS408" s="32"/>
      <c r="AT408" s="34" t="s">
        <v>4004</v>
      </c>
      <c r="AU408" s="171"/>
      <c r="AV408" s="3161"/>
      <c r="AW408" s="220" t="str">
        <f t="shared" si="194"/>
        <v>Please complete all cells in row</v>
      </c>
      <c r="AX408" s="3161"/>
      <c r="AY408" s="3125"/>
      <c r="AZ408" s="3125"/>
      <c r="BA408" s="3125"/>
      <c r="BB408" s="3125"/>
      <c r="BC408" s="3125"/>
      <c r="BD408" s="3125"/>
      <c r="BE408" s="3125"/>
      <c r="BF408" s="221">
        <f t="shared" ref="BF408:BL408" si="208" xml:space="preserve"> IF( ISNUMBER( N186 ), 0, 1 )</f>
        <v>0</v>
      </c>
      <c r="BG408" s="221">
        <f t="shared" si="208"/>
        <v>1</v>
      </c>
      <c r="BH408" s="221">
        <f t="shared" si="208"/>
        <v>0</v>
      </c>
      <c r="BI408" s="221">
        <f t="shared" si="208"/>
        <v>0</v>
      </c>
      <c r="BJ408" s="221">
        <f t="shared" si="208"/>
        <v>0</v>
      </c>
      <c r="BK408" s="221">
        <f t="shared" si="208"/>
        <v>0</v>
      </c>
      <c r="BL408" s="221">
        <f t="shared" si="208"/>
        <v>0</v>
      </c>
      <c r="BM408" s="207"/>
      <c r="BN408" s="207"/>
      <c r="BO408" s="3125"/>
      <c r="BP408" s="3125"/>
      <c r="BQ408" s="3125"/>
      <c r="BR408" s="3125"/>
      <c r="BS408" s="221">
        <f xml:space="preserve"> IF( ISNUMBER( AA186 ), 0, 1 )</f>
        <v>0</v>
      </c>
      <c r="BT408" s="3125"/>
      <c r="BU408" s="207"/>
      <c r="BV408" s="221">
        <f xml:space="preserve"> IF( ISNUMBER( AD186 ), 0, 1 )</f>
        <v>1</v>
      </c>
      <c r="BW408" s="221">
        <f xml:space="preserve"> IF( ISNUMBER( AE186 ), 0, 1 )</f>
        <v>1</v>
      </c>
      <c r="BX408" s="221">
        <f xml:space="preserve"> IF( ISNUMBER( AF186 ), 0, 1 )</f>
        <v>0</v>
      </c>
      <c r="BY408" s="221">
        <f xml:space="preserve"> IF( ISNUMBER( AG186 ), 0, 1 )</f>
        <v>0</v>
      </c>
      <c r="BZ408" s="221">
        <f xml:space="preserve"> IF( ISNUMBER(#REF! ), 0, 1 )</f>
        <v>1</v>
      </c>
      <c r="CA408" s="221">
        <f xml:space="preserve"> IF( ISNUMBER( AR186 ), 0, 1 )</f>
        <v>1</v>
      </c>
      <c r="CB408" s="3161"/>
      <c r="CC408" s="3125"/>
      <c r="CD408" s="3125"/>
      <c r="CE408" s="3169"/>
      <c r="CF408" s="3169"/>
      <c r="CG408" s="3169"/>
    </row>
    <row r="409" spans="1:85" s="20" customFormat="1" ht="15.75" customHeight="1" thickTop="1" thickBot="1">
      <c r="A409" s="2394" t="s">
        <v>784</v>
      </c>
      <c r="B409" s="2799"/>
      <c r="C409" s="2800"/>
      <c r="D409" s="2822" t="s">
        <v>3893</v>
      </c>
      <c r="E409" s="2823"/>
      <c r="F409" s="2800"/>
      <c r="G409" s="2800"/>
      <c r="H409" s="2823"/>
      <c r="I409" s="2823"/>
      <c r="J409" s="2823"/>
      <c r="K409" s="2800"/>
      <c r="L409" s="2800"/>
      <c r="M409" s="3243"/>
      <c r="N409" s="2801"/>
      <c r="O409" s="2802"/>
      <c r="P409" s="2801"/>
      <c r="Q409" s="2803"/>
      <c r="R409" s="2802"/>
      <c r="S409" s="2802"/>
      <c r="T409" s="2802"/>
      <c r="U409" s="3217">
        <f t="shared" si="195"/>
        <v>0</v>
      </c>
      <c r="V409" s="2824">
        <f t="shared" si="196"/>
        <v>0</v>
      </c>
      <c r="W409" s="2824">
        <f t="shared" si="197"/>
        <v>0</v>
      </c>
      <c r="X409" s="2816"/>
      <c r="Y409" s="2901"/>
      <c r="Z409" s="2901"/>
      <c r="AA409" s="2804"/>
      <c r="AB409" s="2825">
        <f t="shared" si="198"/>
        <v>0</v>
      </c>
      <c r="AC409" s="2825" t="str">
        <f t="shared" si="207"/>
        <v/>
      </c>
      <c r="AD409" s="2804"/>
      <c r="AE409" s="2804"/>
      <c r="AF409" s="2802"/>
      <c r="AG409" s="2802"/>
      <c r="AH409" s="2802"/>
      <c r="AI409" s="2805" t="str">
        <f t="shared" si="206"/>
        <v>N</v>
      </c>
      <c r="AJ409" s="2805" t="str">
        <f t="shared" si="199"/>
        <v>N</v>
      </c>
      <c r="AK409" s="2805" t="str">
        <f t="shared" si="200"/>
        <v>N</v>
      </c>
      <c r="AL409" s="2805" t="str">
        <f t="shared" si="201"/>
        <v>N</v>
      </c>
      <c r="AM409" s="2805" t="str">
        <f t="shared" si="202"/>
        <v>N</v>
      </c>
      <c r="AN409" s="2805" t="str">
        <f t="shared" si="203"/>
        <v>N</v>
      </c>
      <c r="AO409" s="2805" t="str">
        <f t="shared" si="204"/>
        <v>N</v>
      </c>
      <c r="AP409" s="2805" t="str">
        <f t="shared" si="205"/>
        <v>N</v>
      </c>
      <c r="AQ409" s="3249"/>
      <c r="AR409" s="2806"/>
      <c r="AS409" s="32"/>
      <c r="AT409" s="37" t="s">
        <v>4006</v>
      </c>
      <c r="AU409" s="171"/>
      <c r="AV409" s="3161"/>
      <c r="AW409" s="220"/>
      <c r="AX409" s="3161"/>
      <c r="AY409" s="3125"/>
      <c r="AZ409" s="3125"/>
      <c r="BA409" s="3125"/>
      <c r="BB409" s="3125"/>
      <c r="BC409" s="3125"/>
      <c r="BD409" s="3125"/>
      <c r="BE409" s="3125"/>
      <c r="BF409" s="3125"/>
      <c r="BG409" s="3125"/>
      <c r="BH409" s="3125"/>
      <c r="BI409" s="3125"/>
      <c r="BJ409" s="3125"/>
      <c r="BK409" s="3125"/>
      <c r="BL409" s="3125"/>
      <c r="BM409" s="3125"/>
      <c r="BN409" s="3125"/>
      <c r="BO409" s="3125"/>
      <c r="BP409" s="3125"/>
      <c r="BQ409" s="3125"/>
      <c r="BR409" s="3125"/>
      <c r="BS409" s="3125"/>
      <c r="BT409" s="3125"/>
      <c r="BU409" s="3125"/>
      <c r="BV409" s="3125"/>
      <c r="BW409" s="3125"/>
      <c r="BX409" s="3125"/>
      <c r="BY409" s="3125"/>
      <c r="BZ409" s="3125"/>
      <c r="CA409" s="221"/>
      <c r="CB409" s="3161"/>
      <c r="CC409" s="3125"/>
      <c r="CD409" s="3125"/>
      <c r="CE409" s="3169"/>
      <c r="CF409" s="3169"/>
      <c r="CG409" s="3169"/>
    </row>
    <row r="410" spans="1:85" s="20" customFormat="1" ht="15.75" customHeight="1" thickTop="1">
      <c r="A410" s="3169"/>
      <c r="B410" s="2799"/>
      <c r="C410" s="2800"/>
      <c r="D410" s="2822" t="s">
        <v>3893</v>
      </c>
      <c r="E410" s="2823"/>
      <c r="F410" s="2800"/>
      <c r="G410" s="2800"/>
      <c r="H410" s="2823"/>
      <c r="I410" s="2823"/>
      <c r="J410" s="2823"/>
      <c r="K410" s="2800"/>
      <c r="L410" s="2800"/>
      <c r="M410" s="3243"/>
      <c r="N410" s="2801"/>
      <c r="O410" s="2802"/>
      <c r="P410" s="2801"/>
      <c r="Q410" s="2803"/>
      <c r="R410" s="2802"/>
      <c r="S410" s="2802"/>
      <c r="T410" s="2802"/>
      <c r="U410" s="3217">
        <f t="shared" si="195"/>
        <v>0</v>
      </c>
      <c r="V410" s="2824">
        <f t="shared" si="196"/>
        <v>0</v>
      </c>
      <c r="W410" s="2824">
        <f t="shared" si="197"/>
        <v>0</v>
      </c>
      <c r="X410" s="2816"/>
      <c r="Y410" s="2901"/>
      <c r="Z410" s="2901"/>
      <c r="AA410" s="2804"/>
      <c r="AB410" s="2825">
        <f t="shared" si="198"/>
        <v>0</v>
      </c>
      <c r="AC410" s="2825" t="str">
        <f t="shared" si="207"/>
        <v/>
      </c>
      <c r="AD410" s="2804"/>
      <c r="AE410" s="2804"/>
      <c r="AF410" s="2802"/>
      <c r="AG410" s="2802"/>
      <c r="AH410" s="2802"/>
      <c r="AI410" s="2805" t="str">
        <f t="shared" si="206"/>
        <v>N</v>
      </c>
      <c r="AJ410" s="2805" t="str">
        <f t="shared" si="199"/>
        <v>N</v>
      </c>
      <c r="AK410" s="2805" t="str">
        <f t="shared" si="200"/>
        <v>N</v>
      </c>
      <c r="AL410" s="2805" t="str">
        <f t="shared" si="201"/>
        <v>N</v>
      </c>
      <c r="AM410" s="2805" t="str">
        <f t="shared" si="202"/>
        <v>N</v>
      </c>
      <c r="AN410" s="2805" t="str">
        <f t="shared" si="203"/>
        <v>N</v>
      </c>
      <c r="AO410" s="2805" t="str">
        <f t="shared" si="204"/>
        <v>N</v>
      </c>
      <c r="AP410" s="2805" t="str">
        <f t="shared" si="205"/>
        <v>N</v>
      </c>
      <c r="AQ410" s="3249"/>
      <c r="AR410" s="2806"/>
      <c r="AS410" s="25"/>
      <c r="AT410" s="25"/>
      <c r="AU410" s="171"/>
      <c r="AV410" s="3161"/>
      <c r="AW410" s="3125"/>
      <c r="AX410" s="3161"/>
      <c r="AY410" s="3125"/>
      <c r="AZ410" s="3125"/>
      <c r="BA410" s="3125"/>
      <c r="BB410" s="3125"/>
      <c r="BC410" s="3125"/>
      <c r="BD410" s="3125"/>
      <c r="BE410" s="3125"/>
      <c r="BF410" s="3125"/>
      <c r="BG410" s="3125"/>
      <c r="BH410" s="3125"/>
      <c r="BI410" s="3125"/>
      <c r="BJ410" s="3125"/>
      <c r="BK410" s="3125"/>
      <c r="BL410" s="3125"/>
      <c r="BM410" s="3125"/>
      <c r="BN410" s="3125"/>
      <c r="BO410" s="3125"/>
      <c r="BP410" s="3125"/>
      <c r="BQ410" s="3125"/>
      <c r="BR410" s="3125"/>
      <c r="BS410" s="3125"/>
      <c r="BT410" s="3125"/>
      <c r="BU410" s="3125"/>
      <c r="BV410" s="3125"/>
      <c r="BW410" s="3125"/>
      <c r="BX410" s="3125"/>
      <c r="BY410" s="3125"/>
      <c r="BZ410" s="3125"/>
      <c r="CA410" s="3125"/>
      <c r="CB410" s="3161"/>
      <c r="CC410" s="3125"/>
      <c r="CD410" s="3125"/>
      <c r="CE410" s="3169"/>
      <c r="CF410" s="3169"/>
      <c r="CG410" s="3169"/>
    </row>
    <row r="411" spans="1:85" s="20" customFormat="1" ht="15.75" customHeight="1" thickBot="1">
      <c r="A411" s="3169"/>
      <c r="B411" s="2799"/>
      <c r="C411" s="2800"/>
      <c r="D411" s="2822" t="s">
        <v>3893</v>
      </c>
      <c r="E411" s="2823"/>
      <c r="F411" s="2800"/>
      <c r="G411" s="2800"/>
      <c r="H411" s="2823"/>
      <c r="I411" s="2823"/>
      <c r="J411" s="2823"/>
      <c r="K411" s="2800"/>
      <c r="L411" s="2800"/>
      <c r="M411" s="3243"/>
      <c r="N411" s="2801"/>
      <c r="O411" s="2802"/>
      <c r="P411" s="2801"/>
      <c r="Q411" s="2803"/>
      <c r="R411" s="2802"/>
      <c r="S411" s="2802"/>
      <c r="T411" s="2802"/>
      <c r="U411" s="3217">
        <f t="shared" si="195"/>
        <v>0</v>
      </c>
      <c r="V411" s="2824">
        <f t="shared" si="196"/>
        <v>0</v>
      </c>
      <c r="W411" s="2824">
        <f t="shared" si="197"/>
        <v>0</v>
      </c>
      <c r="X411" s="2816"/>
      <c r="Y411" s="2901"/>
      <c r="Z411" s="2901"/>
      <c r="AA411" s="2804"/>
      <c r="AB411" s="2825">
        <f t="shared" si="198"/>
        <v>0</v>
      </c>
      <c r="AC411" s="2825" t="str">
        <f t="shared" si="207"/>
        <v/>
      </c>
      <c r="AD411" s="2804"/>
      <c r="AE411" s="2804"/>
      <c r="AF411" s="2802"/>
      <c r="AG411" s="2802"/>
      <c r="AH411" s="2802"/>
      <c r="AI411" s="2805" t="str">
        <f t="shared" si="206"/>
        <v>N</v>
      </c>
      <c r="AJ411" s="2805" t="str">
        <f t="shared" si="199"/>
        <v>N</v>
      </c>
      <c r="AK411" s="2805" t="str">
        <f t="shared" si="200"/>
        <v>N</v>
      </c>
      <c r="AL411" s="2805" t="str">
        <f t="shared" si="201"/>
        <v>N</v>
      </c>
      <c r="AM411" s="2805" t="str">
        <f t="shared" si="202"/>
        <v>N</v>
      </c>
      <c r="AN411" s="2805" t="str">
        <f t="shared" si="203"/>
        <v>N</v>
      </c>
      <c r="AO411" s="2805" t="str">
        <f t="shared" si="204"/>
        <v>N</v>
      </c>
      <c r="AP411" s="2805" t="str">
        <f t="shared" si="205"/>
        <v>N</v>
      </c>
      <c r="AQ411" s="3249"/>
      <c r="AR411" s="2831"/>
      <c r="AS411" s="25"/>
      <c r="AT411" s="25"/>
      <c r="AU411" s="171"/>
      <c r="AV411" s="3161"/>
      <c r="AW411" s="3125"/>
      <c r="AX411" s="3161"/>
      <c r="AY411" s="3125"/>
      <c r="AZ411" s="3125"/>
      <c r="BA411" s="3125"/>
      <c r="BB411" s="3125"/>
      <c r="BC411" s="3125"/>
      <c r="BD411" s="3125"/>
      <c r="BE411" s="3125"/>
      <c r="BF411" s="3125"/>
      <c r="BG411" s="3125"/>
      <c r="BH411" s="3125"/>
      <c r="BI411" s="3125"/>
      <c r="BJ411" s="3125"/>
      <c r="BK411" s="3125"/>
      <c r="BL411" s="3125"/>
      <c r="BM411" s="3125"/>
      <c r="BN411" s="3125"/>
      <c r="BO411" s="3125"/>
      <c r="BP411" s="3125"/>
      <c r="BQ411" s="3125"/>
      <c r="BR411" s="3125"/>
      <c r="BS411" s="3125"/>
      <c r="BT411" s="3125"/>
      <c r="BU411" s="3125"/>
      <c r="BV411" s="3125"/>
      <c r="BW411" s="3125"/>
      <c r="BX411" s="3125"/>
      <c r="BY411" s="3125"/>
      <c r="BZ411" s="3125"/>
      <c r="CA411" s="3125"/>
      <c r="CB411" s="3161"/>
      <c r="CC411" s="3125"/>
      <c r="CD411" s="3125"/>
      <c r="CE411" s="3169"/>
      <c r="CF411" s="3169"/>
      <c r="CG411" s="3169"/>
    </row>
    <row r="412" spans="1:85" s="20" customFormat="1" ht="15.75" customHeight="1" thickTop="1" thickBot="1">
      <c r="A412" s="2394" t="s">
        <v>686</v>
      </c>
      <c r="B412" s="36" t="s">
        <v>4005</v>
      </c>
      <c r="C412" s="2301"/>
      <c r="D412" s="2301"/>
      <c r="E412" s="2301"/>
      <c r="F412" s="2302"/>
      <c r="G412" s="2302"/>
      <c r="H412" s="2302"/>
      <c r="I412" s="2302"/>
      <c r="J412" s="2302"/>
      <c r="K412" s="2303"/>
      <c r="L412" s="2303"/>
      <c r="M412" s="3252"/>
      <c r="N412" s="2304"/>
      <c r="O412" s="2305"/>
      <c r="P412" s="2304"/>
      <c r="Q412" s="2300"/>
      <c r="R412" s="3253">
        <f>SUM(R9:R411)</f>
        <v>17050.83400000001</v>
      </c>
      <c r="S412" s="3253">
        <f>SUM(S9:S411)</f>
        <v>18026.038000000019</v>
      </c>
      <c r="T412" s="3253">
        <f>SUM(T9:T411)</f>
        <v>18873.656000000021</v>
      </c>
      <c r="U412" s="3253">
        <f>SUM(U9:U411)</f>
        <v>206354.56785254183</v>
      </c>
      <c r="V412" s="2300"/>
      <c r="W412" s="2300"/>
      <c r="X412" s="2300"/>
      <c r="Y412" s="2300"/>
      <c r="Z412" s="2300"/>
      <c r="AA412" s="2300"/>
      <c r="AB412" s="2826">
        <f>SUM(AB9:AB411)</f>
        <v>922.11761480795928</v>
      </c>
      <c r="AC412" s="2826">
        <f>SUM(AC9:AC411)</f>
        <v>599.22981661789788</v>
      </c>
      <c r="AD412" s="2300"/>
      <c r="AE412" s="2300"/>
      <c r="AF412" s="3253">
        <f>SUM(AF9:AF411)</f>
        <v>138.41800000000001</v>
      </c>
      <c r="AG412" s="3253">
        <f>SUM(AG9:AG411)</f>
        <v>18032.072000000018</v>
      </c>
      <c r="AH412" s="3253">
        <f>SUM(AH9:AH411)</f>
        <v>13102.447999999999</v>
      </c>
      <c r="AI412" s="2300"/>
      <c r="AJ412" s="2300"/>
      <c r="AK412" s="2300"/>
      <c r="AL412" s="2300"/>
      <c r="AM412" s="2300"/>
      <c r="AN412" s="2300"/>
      <c r="AO412" s="2300"/>
      <c r="AP412" s="2300"/>
      <c r="AQ412" s="3254"/>
      <c r="AR412" s="2535"/>
      <c r="AS412" s="25"/>
      <c r="AT412" s="25"/>
      <c r="AU412" s="171"/>
      <c r="AV412" s="3161"/>
      <c r="AW412" s="3125"/>
      <c r="AX412" s="3161"/>
      <c r="AY412" s="3125"/>
      <c r="AZ412" s="3125"/>
      <c r="BA412" s="3125"/>
      <c r="BB412" s="3125"/>
      <c r="BC412" s="3125"/>
      <c r="BD412" s="3125"/>
      <c r="BE412" s="3125"/>
      <c r="BF412" s="3125"/>
      <c r="BG412" s="3125"/>
      <c r="BH412" s="3125"/>
      <c r="BI412" s="3125"/>
      <c r="BJ412" s="3125"/>
      <c r="BK412" s="3125"/>
      <c r="BL412" s="3125"/>
      <c r="BM412" s="3125"/>
      <c r="BN412" s="3125"/>
      <c r="BO412" s="3125"/>
      <c r="BP412" s="3125"/>
      <c r="BQ412" s="3125"/>
      <c r="BR412" s="3125"/>
      <c r="BS412" s="3125"/>
      <c r="BT412" s="3125"/>
      <c r="BU412" s="3125"/>
      <c r="BV412" s="3125"/>
      <c r="BW412" s="3125"/>
      <c r="BX412" s="3125"/>
      <c r="BY412" s="3125"/>
      <c r="BZ412" s="3125"/>
      <c r="CA412" s="3125"/>
      <c r="CB412" s="3161"/>
      <c r="CC412" s="3125"/>
      <c r="CD412" s="3125"/>
      <c r="CE412" s="3169"/>
      <c r="CF412" s="3169"/>
      <c r="CG412" s="3169"/>
    </row>
    <row r="413" spans="1:85" s="20" customFormat="1" ht="15.75" customHeight="1" thickTop="1" thickBot="1">
      <c r="A413" s="3169"/>
      <c r="B413" s="38"/>
      <c r="C413" s="1600"/>
      <c r="D413" s="1600"/>
      <c r="E413" s="1600"/>
      <c r="F413" s="1601"/>
      <c r="G413" s="1601"/>
      <c r="H413" s="1601"/>
      <c r="I413" s="1601"/>
      <c r="J413" s="1601"/>
      <c r="K413" s="1601"/>
      <c r="L413" s="1601"/>
      <c r="M413" s="3255"/>
      <c r="N413" s="1601"/>
      <c r="O413" s="1601"/>
      <c r="P413" s="1601"/>
      <c r="Q413" s="1602"/>
      <c r="R413" s="1602"/>
      <c r="S413" s="1602"/>
      <c r="T413" s="1602"/>
      <c r="U413" s="1602"/>
      <c r="V413" s="1603"/>
      <c r="W413" s="1603"/>
      <c r="X413" s="1603"/>
      <c r="Y413" s="1603"/>
      <c r="Z413" s="1603"/>
      <c r="AA413" s="1603"/>
      <c r="AB413" s="1603"/>
      <c r="AC413" s="1603"/>
      <c r="AD413" s="1603"/>
      <c r="AE413" s="1603"/>
      <c r="AF413" s="1603"/>
      <c r="AG413" s="1603"/>
      <c r="AH413" s="1603"/>
      <c r="AI413" s="1603"/>
      <c r="AJ413" s="1603"/>
      <c r="AK413" s="1603"/>
      <c r="AL413" s="1603"/>
      <c r="AM413" s="1603"/>
      <c r="AN413" s="1603"/>
      <c r="AO413" s="1603"/>
      <c r="AP413" s="1603"/>
      <c r="AQ413" s="3256"/>
      <c r="AR413" s="1603"/>
      <c r="AS413" s="25"/>
      <c r="AT413" s="25"/>
      <c r="AU413" s="171"/>
      <c r="AV413" s="3161"/>
      <c r="AW413" s="3125"/>
      <c r="AX413" s="3161"/>
      <c r="AY413" s="3125"/>
      <c r="AZ413" s="3125"/>
      <c r="BA413" s="3125"/>
      <c r="BB413" s="3125"/>
      <c r="BC413" s="3125"/>
      <c r="BD413" s="3125"/>
      <c r="BE413" s="3125"/>
      <c r="BF413" s="3125"/>
      <c r="BG413" s="3125"/>
      <c r="BH413" s="3125"/>
      <c r="BI413" s="3125"/>
      <c r="BJ413" s="3125"/>
      <c r="BK413" s="3125"/>
      <c r="BL413" s="3125"/>
      <c r="BM413" s="3125"/>
      <c r="BN413" s="3125"/>
      <c r="BO413" s="3125"/>
      <c r="BP413" s="3125"/>
      <c r="BQ413" s="3125"/>
      <c r="BR413" s="3125"/>
      <c r="BS413" s="3125"/>
      <c r="BT413" s="3125"/>
      <c r="BU413" s="3125"/>
      <c r="BV413" s="3125"/>
      <c r="BW413" s="3125"/>
      <c r="BX413" s="3125"/>
      <c r="BY413" s="3125"/>
      <c r="BZ413" s="3125"/>
      <c r="CA413" s="3125"/>
      <c r="CB413" s="3161"/>
      <c r="CC413" s="3125"/>
      <c r="CD413" s="3125"/>
      <c r="CE413" s="3169"/>
      <c r="CF413" s="3169"/>
      <c r="CG413" s="3169"/>
    </row>
    <row r="414" spans="1:85" s="20" customFormat="1" ht="15.75" customHeight="1" thickTop="1" thickBot="1">
      <c r="A414" s="3169"/>
      <c r="B414" s="30" t="s">
        <v>4007</v>
      </c>
      <c r="C414" s="1600"/>
      <c r="D414" s="1600"/>
      <c r="E414" s="1600"/>
      <c r="F414" s="1601"/>
      <c r="G414" s="1601"/>
      <c r="H414" s="1601"/>
      <c r="I414" s="1601"/>
      <c r="J414" s="1601"/>
      <c r="K414" s="1601"/>
      <c r="L414" s="1601"/>
      <c r="M414" s="3255"/>
      <c r="N414" s="1601"/>
      <c r="O414" s="1601"/>
      <c r="P414" s="1601"/>
      <c r="Q414" s="1602"/>
      <c r="R414" s="1602"/>
      <c r="S414" s="1602"/>
      <c r="T414" s="1602"/>
      <c r="U414" s="3225"/>
      <c r="V414" s="1603"/>
      <c r="W414" s="1603"/>
      <c r="X414" s="1603"/>
      <c r="Y414" s="1603"/>
      <c r="Z414" s="1603"/>
      <c r="AA414" s="1603"/>
      <c r="AB414" s="3257"/>
      <c r="AC414" s="3257"/>
      <c r="AD414" s="1603"/>
      <c r="AE414" s="1603"/>
      <c r="AF414" s="1603"/>
      <c r="AG414" s="1603"/>
      <c r="AH414" s="1603"/>
      <c r="AI414" s="1603"/>
      <c r="AJ414" s="1603"/>
      <c r="AK414" s="1603"/>
      <c r="AL414" s="1603"/>
      <c r="AM414" s="1603"/>
      <c r="AN414" s="1603"/>
      <c r="AO414" s="1603"/>
      <c r="AP414" s="1603"/>
      <c r="AQ414" s="3256"/>
      <c r="AR414" s="1603"/>
      <c r="AS414" s="25"/>
      <c r="AT414" s="25"/>
      <c r="AU414" s="171"/>
      <c r="AV414" s="3161"/>
      <c r="AW414" s="3125"/>
      <c r="AX414" s="3161"/>
      <c r="AY414" s="3125"/>
      <c r="AZ414" s="3125"/>
      <c r="BA414" s="3125"/>
      <c r="BB414" s="3125"/>
      <c r="BC414" s="3125"/>
      <c r="BD414" s="3125"/>
      <c r="BE414" s="3125"/>
      <c r="BF414" s="3125"/>
      <c r="BG414" s="3125"/>
      <c r="BH414" s="3125"/>
      <c r="BI414" s="3125"/>
      <c r="BJ414" s="3125"/>
      <c r="BK414" s="3125"/>
      <c r="BL414" s="3125"/>
      <c r="BM414" s="3125"/>
      <c r="BN414" s="3125"/>
      <c r="BO414" s="3125"/>
      <c r="BP414" s="3125"/>
      <c r="BQ414" s="3125"/>
      <c r="BR414" s="3125"/>
      <c r="BS414" s="3125"/>
      <c r="BT414" s="3125"/>
      <c r="BU414" s="3125"/>
      <c r="BV414" s="3125"/>
      <c r="BW414" s="3125"/>
      <c r="BX414" s="3125"/>
      <c r="BY414" s="3125"/>
      <c r="BZ414" s="3125"/>
      <c r="CA414" s="3125"/>
      <c r="CB414" s="3161"/>
      <c r="CC414" s="3125"/>
      <c r="CD414" s="3125"/>
      <c r="CE414" s="3169"/>
      <c r="CF414" s="3169"/>
      <c r="CG414" s="3169"/>
    </row>
    <row r="415" spans="1:85" s="20" customFormat="1" ht="15.75" customHeight="1" thickTop="1" thickBot="1">
      <c r="A415" s="2394" t="s">
        <v>686</v>
      </c>
      <c r="B415" s="40" t="s">
        <v>4008</v>
      </c>
      <c r="C415" s="3258">
        <v>45747</v>
      </c>
      <c r="D415" s="1600"/>
      <c r="E415" s="1600"/>
      <c r="F415" s="1601"/>
      <c r="G415" s="1601"/>
      <c r="H415" s="1601"/>
      <c r="I415" s="1601"/>
      <c r="J415" s="1601"/>
      <c r="K415" s="1601"/>
      <c r="L415" s="1601"/>
      <c r="M415" s="3255"/>
      <c r="N415" s="1601"/>
      <c r="O415" s="1601"/>
      <c r="P415" s="1601"/>
      <c r="Q415" s="1602"/>
      <c r="R415" s="1602"/>
      <c r="S415" s="1602"/>
      <c r="T415" s="1602"/>
      <c r="U415" s="1602"/>
      <c r="V415" s="1603"/>
      <c r="W415" s="1603"/>
      <c r="X415" s="1603"/>
      <c r="Y415" s="1603"/>
      <c r="Z415" s="1603"/>
      <c r="AA415" s="1603"/>
      <c r="AB415" s="1603"/>
      <c r="AC415" s="1603"/>
      <c r="AD415" s="1603"/>
      <c r="AE415" s="1603"/>
      <c r="AF415" s="1603"/>
      <c r="AG415" s="1603"/>
      <c r="AH415" s="1603"/>
      <c r="AI415" s="1603"/>
      <c r="AJ415" s="1603"/>
      <c r="AK415" s="1603"/>
      <c r="AL415" s="1603"/>
      <c r="AM415" s="1603"/>
      <c r="AN415" s="1603"/>
      <c r="AO415" s="1603"/>
      <c r="AP415" s="1603"/>
      <c r="AQ415" s="3256"/>
      <c r="AR415" s="1603"/>
      <c r="AS415" s="25"/>
      <c r="AT415" s="33" t="s">
        <v>4011</v>
      </c>
      <c r="AU415" s="171"/>
      <c r="AV415" s="3161"/>
      <c r="AW415" s="3125"/>
      <c r="AX415" s="3161"/>
      <c r="AY415" s="3125"/>
      <c r="AZ415" s="3125"/>
      <c r="BA415" s="3125"/>
      <c r="BB415" s="3125"/>
      <c r="BC415" s="3125"/>
      <c r="BD415" s="3125"/>
      <c r="BE415" s="3125"/>
      <c r="BF415" s="3125"/>
      <c r="BG415" s="3125"/>
      <c r="BH415" s="3125"/>
      <c r="BI415" s="3125"/>
      <c r="BJ415" s="3125"/>
      <c r="BK415" s="3125"/>
      <c r="BL415" s="3125"/>
      <c r="BM415" s="3125"/>
      <c r="BN415" s="3125"/>
      <c r="BO415" s="3125"/>
      <c r="BP415" s="3125"/>
      <c r="BQ415" s="3125"/>
      <c r="BR415" s="3125"/>
      <c r="BS415" s="3125"/>
      <c r="BT415" s="3125"/>
      <c r="BU415" s="3125"/>
      <c r="BV415" s="3125"/>
      <c r="BW415" s="3125"/>
      <c r="BX415" s="3125"/>
      <c r="BY415" s="3125"/>
      <c r="BZ415" s="3125"/>
      <c r="CA415" s="3125"/>
      <c r="CB415" s="3161"/>
      <c r="CC415" s="3125"/>
      <c r="CD415" s="3125"/>
      <c r="CE415" s="3169"/>
      <c r="CF415" s="3169"/>
      <c r="CG415" s="3169"/>
    </row>
    <row r="416" spans="1:85" s="20" customFormat="1" ht="15.75" customHeight="1" thickTop="1" thickBot="1">
      <c r="A416" s="2394" t="s">
        <v>784</v>
      </c>
      <c r="B416" s="38"/>
      <c r="C416" s="1600"/>
      <c r="D416" s="1600"/>
      <c r="E416" s="1600"/>
      <c r="F416" s="1601"/>
      <c r="G416" s="1601"/>
      <c r="H416" s="1601"/>
      <c r="I416" s="1601"/>
      <c r="J416" s="1601"/>
      <c r="K416" s="1601"/>
      <c r="L416" s="1601"/>
      <c r="M416" s="3255"/>
      <c r="N416" s="1601"/>
      <c r="O416" s="1601"/>
      <c r="P416" s="1601"/>
      <c r="Q416" s="1602"/>
      <c r="R416" s="1602"/>
      <c r="S416" s="1602"/>
      <c r="T416" s="1602"/>
      <c r="U416" s="1602"/>
      <c r="V416" s="1603"/>
      <c r="W416" s="1603"/>
      <c r="X416" s="1603"/>
      <c r="Y416" s="1603"/>
      <c r="Z416" s="1603"/>
      <c r="AA416" s="1603"/>
      <c r="AB416" s="1603"/>
      <c r="AC416" s="1603"/>
      <c r="AD416" s="1603"/>
      <c r="AE416" s="1603"/>
      <c r="AF416" s="1603"/>
      <c r="AG416" s="1603"/>
      <c r="AH416" s="1603"/>
      <c r="AI416" s="1603"/>
      <c r="AJ416" s="1603"/>
      <c r="AK416" s="1603"/>
      <c r="AL416" s="1603"/>
      <c r="AM416" s="1603"/>
      <c r="AN416" s="1603"/>
      <c r="AO416" s="1603"/>
      <c r="AP416" s="1603"/>
      <c r="AQ416" s="3256"/>
      <c r="AR416" s="1603"/>
      <c r="AS416" s="25"/>
      <c r="AT416" s="35" t="s">
        <v>4013</v>
      </c>
      <c r="AU416" s="171"/>
      <c r="AV416" s="3161"/>
      <c r="AW416" s="3125"/>
      <c r="AX416" s="3161"/>
      <c r="AY416" s="3125"/>
      <c r="AZ416" s="3125"/>
      <c r="BA416" s="3125"/>
      <c r="BB416" s="3125"/>
      <c r="BC416" s="3125"/>
      <c r="BD416" s="3125"/>
      <c r="BE416" s="3125"/>
      <c r="BF416" s="3125"/>
      <c r="BG416" s="3125"/>
      <c r="BH416" s="3125"/>
      <c r="BI416" s="3125"/>
      <c r="BJ416" s="3125"/>
      <c r="BK416" s="3125"/>
      <c r="BL416" s="3125"/>
      <c r="BM416" s="3125"/>
      <c r="BN416" s="3125"/>
      <c r="BO416" s="3125"/>
      <c r="BP416" s="3125"/>
      <c r="BQ416" s="3125"/>
      <c r="BR416" s="3125"/>
      <c r="BS416" s="3125"/>
      <c r="BT416" s="3125"/>
      <c r="BU416" s="3125"/>
      <c r="BV416" s="3125"/>
      <c r="BW416" s="3125"/>
      <c r="BX416" s="3125"/>
      <c r="BY416" s="3125"/>
      <c r="BZ416" s="3125"/>
      <c r="CA416" s="3125"/>
      <c r="CB416" s="3161"/>
      <c r="CC416" s="3125"/>
      <c r="CD416" s="3125"/>
      <c r="CE416" s="3169"/>
      <c r="CF416" s="3169"/>
      <c r="CG416" s="3169"/>
    </row>
    <row r="417" spans="1:85" s="20" customFormat="1" ht="15.75" customHeight="1" thickTop="1" thickBot="1">
      <c r="A417" s="3169"/>
      <c r="B417" s="30" t="s">
        <v>4009</v>
      </c>
      <c r="C417" s="1604"/>
      <c r="D417" s="1604"/>
      <c r="E417" s="1604"/>
      <c r="F417" s="1602"/>
      <c r="G417" s="1602"/>
      <c r="H417" s="1602"/>
      <c r="I417" s="1602"/>
      <c r="J417" s="1602"/>
      <c r="K417" s="1602"/>
      <c r="L417" s="1602"/>
      <c r="M417" s="3259"/>
      <c r="N417" s="1602"/>
      <c r="O417" s="1602"/>
      <c r="P417" s="1602"/>
      <c r="Q417" s="1602"/>
      <c r="R417" s="1602"/>
      <c r="S417" s="1602"/>
      <c r="T417" s="1602"/>
      <c r="U417" s="1602"/>
      <c r="V417" s="1603"/>
      <c r="W417" s="1603"/>
      <c r="X417" s="1603"/>
      <c r="Y417" s="1603"/>
      <c r="Z417" s="1603"/>
      <c r="AA417" s="1603"/>
      <c r="AB417" s="1603"/>
      <c r="AC417" s="1603"/>
      <c r="AD417" s="1603"/>
      <c r="AE417" s="1603"/>
      <c r="AF417" s="1603"/>
      <c r="AG417" s="1603"/>
      <c r="AH417" s="1603"/>
      <c r="AI417" s="1603"/>
      <c r="AJ417" s="1603"/>
      <c r="AK417" s="1603"/>
      <c r="AL417" s="1603"/>
      <c r="AM417" s="1603"/>
      <c r="AN417" s="1603"/>
      <c r="AO417" s="1603"/>
      <c r="AP417" s="1603"/>
      <c r="AQ417" s="3260"/>
      <c r="AR417" s="1603"/>
      <c r="AS417" s="25"/>
      <c r="AT417" s="25"/>
      <c r="AU417" s="171"/>
      <c r="AV417" s="3161"/>
      <c r="AW417" s="3125"/>
      <c r="AX417" s="3161"/>
      <c r="AY417" s="3125"/>
      <c r="AZ417" s="3125"/>
      <c r="BA417" s="3125"/>
      <c r="BB417" s="3125"/>
      <c r="BC417" s="3125"/>
      <c r="BD417" s="3125"/>
      <c r="BE417" s="3125"/>
      <c r="BF417" s="3125"/>
      <c r="BG417" s="3125"/>
      <c r="BH417" s="3125"/>
      <c r="BI417" s="3125"/>
      <c r="BJ417" s="3125"/>
      <c r="BK417" s="3125"/>
      <c r="BL417" s="3125"/>
      <c r="BM417" s="3125"/>
      <c r="BN417" s="3125"/>
      <c r="BO417" s="3125"/>
      <c r="BP417" s="3125"/>
      <c r="BQ417" s="3125"/>
      <c r="BR417" s="3125"/>
      <c r="BS417" s="3125"/>
      <c r="BT417" s="3125"/>
      <c r="BU417" s="3125"/>
      <c r="BV417" s="3125"/>
      <c r="BW417" s="3125"/>
      <c r="BX417" s="3125"/>
      <c r="BY417" s="3125"/>
      <c r="BZ417" s="3125"/>
      <c r="CA417" s="3125"/>
      <c r="CB417" s="3161"/>
      <c r="CC417" s="3125"/>
      <c r="CD417" s="3125"/>
      <c r="CE417" s="3169"/>
      <c r="CF417" s="3169"/>
      <c r="CG417" s="3169"/>
    </row>
    <row r="418" spans="1:85" s="20" customFormat="1" ht="15.75" customHeight="1" thickTop="1" thickBot="1">
      <c r="A418" s="3169"/>
      <c r="B418" s="41" t="s">
        <v>4010</v>
      </c>
      <c r="C418" s="42">
        <v>3.2000000000000001E-2</v>
      </c>
      <c r="D418" s="2307"/>
      <c r="E418" s="2307"/>
      <c r="F418" s="2307"/>
      <c r="G418" s="2307"/>
      <c r="H418" s="2307"/>
      <c r="I418" s="2307"/>
      <c r="J418" s="2307"/>
      <c r="K418" s="2307"/>
      <c r="L418" s="2307"/>
      <c r="M418" s="3261"/>
      <c r="N418" s="2307"/>
      <c r="O418" s="2307"/>
      <c r="P418" s="2307"/>
      <c r="Q418" s="2307"/>
      <c r="R418" s="2307"/>
      <c r="S418" s="2307"/>
      <c r="T418" s="2307"/>
      <c r="U418" s="3262"/>
      <c r="V418" s="2307"/>
      <c r="W418" s="2307"/>
      <c r="X418" s="2307"/>
      <c r="Y418" s="2307"/>
      <c r="Z418" s="2307"/>
      <c r="AA418" s="2307"/>
      <c r="AB418" s="2307"/>
      <c r="AC418" s="2307"/>
      <c r="AD418" s="2307"/>
      <c r="AE418" s="2307"/>
      <c r="AF418" s="2307"/>
      <c r="AG418" s="2307"/>
      <c r="AH418" s="2307"/>
      <c r="AI418" s="2307"/>
      <c r="AJ418" s="2307"/>
      <c r="AK418" s="2307"/>
      <c r="AL418" s="2307"/>
      <c r="AM418" s="2307"/>
      <c r="AN418" s="2307"/>
      <c r="AO418" s="2307"/>
      <c r="AP418" s="2307"/>
      <c r="AQ418" s="3263"/>
      <c r="AR418" s="2308"/>
      <c r="AS418" s="25"/>
      <c r="AT418" s="25"/>
      <c r="AU418" s="171"/>
      <c r="AV418" s="3161"/>
      <c r="AW418" s="3125"/>
      <c r="AX418" s="3161"/>
      <c r="AY418" s="3125"/>
      <c r="AZ418" s="3125"/>
      <c r="BA418" s="3125"/>
      <c r="BB418" s="3125"/>
      <c r="BC418" s="3125"/>
      <c r="BD418" s="3125"/>
      <c r="BE418" s="3125"/>
      <c r="BF418" s="3125"/>
      <c r="BG418" s="3125"/>
      <c r="BH418" s="3125"/>
      <c r="BI418" s="3125"/>
      <c r="BJ418" s="3125"/>
      <c r="BK418" s="3125"/>
      <c r="BL418" s="3125"/>
      <c r="BM418" s="3125"/>
      <c r="BN418" s="3125"/>
      <c r="BO418" s="3125"/>
      <c r="BP418" s="3125"/>
      <c r="BQ418" s="3125"/>
      <c r="BR418" s="3125"/>
      <c r="BS418" s="3125"/>
      <c r="BT418" s="3125"/>
      <c r="BU418" s="3125"/>
      <c r="BV418" s="3125"/>
      <c r="BW418" s="3125"/>
      <c r="BX418" s="3125"/>
      <c r="BY418" s="3125"/>
      <c r="BZ418" s="3125"/>
      <c r="CA418" s="3125"/>
      <c r="CB418" s="3161"/>
      <c r="CC418" s="3125"/>
      <c r="CD418" s="3125"/>
      <c r="CE418" s="3169"/>
      <c r="CF418" s="3169"/>
      <c r="CG418" s="3169"/>
    </row>
    <row r="419" spans="1:85" s="20" customFormat="1" ht="15.75" customHeight="1" thickTop="1" thickBot="1">
      <c r="A419" s="2394" t="s">
        <v>686</v>
      </c>
      <c r="B419" s="43" t="s">
        <v>4012</v>
      </c>
      <c r="C419" s="44">
        <v>2.5999999999999999E-2</v>
      </c>
      <c r="D419" s="2309"/>
      <c r="E419" s="2309"/>
      <c r="F419" s="2309"/>
      <c r="G419" s="2309"/>
      <c r="H419" s="2309"/>
      <c r="I419" s="2309"/>
      <c r="J419" s="2309"/>
      <c r="K419" s="2309"/>
      <c r="L419" s="2309"/>
      <c r="M419" s="3264"/>
      <c r="N419" s="2309"/>
      <c r="O419" s="2309"/>
      <c r="P419" s="2309"/>
      <c r="Q419" s="2309"/>
      <c r="R419" s="2309"/>
      <c r="S419" s="2309"/>
      <c r="T419" s="2309"/>
      <c r="U419" s="3265"/>
      <c r="V419" s="2309"/>
      <c r="W419" s="2309"/>
      <c r="X419" s="2309"/>
      <c r="Y419" s="2309"/>
      <c r="Z419" s="2309"/>
      <c r="AA419" s="2309"/>
      <c r="AB419" s="2309"/>
      <c r="AC419" s="2309"/>
      <c r="AD419" s="2309"/>
      <c r="AE419" s="2309"/>
      <c r="AF419" s="2309"/>
      <c r="AG419" s="2309"/>
      <c r="AH419" s="2309"/>
      <c r="AI419" s="2309"/>
      <c r="AJ419" s="2309"/>
      <c r="AK419" s="2309"/>
      <c r="AL419" s="2309"/>
      <c r="AM419" s="2309"/>
      <c r="AN419" s="2309"/>
      <c r="AO419" s="2309"/>
      <c r="AP419" s="2309"/>
      <c r="AQ419" s="3266"/>
      <c r="AR419" s="2306"/>
      <c r="AS419" s="25"/>
      <c r="AT419" s="33" t="s">
        <v>4014</v>
      </c>
      <c r="AU419" s="171"/>
      <c r="AV419" s="3161"/>
      <c r="AW419" s="3125"/>
      <c r="AX419" s="3161"/>
      <c r="AY419" s="3125"/>
      <c r="AZ419" s="3125"/>
      <c r="BA419" s="3125"/>
      <c r="BB419" s="3125"/>
      <c r="BC419" s="3125"/>
      <c r="BD419" s="3125"/>
      <c r="BE419" s="3125"/>
      <c r="BF419" s="3125"/>
      <c r="BG419" s="3125"/>
      <c r="BH419" s="3125"/>
      <c r="BI419" s="3125"/>
      <c r="BJ419" s="3125"/>
      <c r="BK419" s="3125"/>
      <c r="BL419" s="3125"/>
      <c r="BM419" s="3125"/>
      <c r="BN419" s="3125"/>
      <c r="BO419" s="3125"/>
      <c r="BP419" s="3125"/>
      <c r="BQ419" s="3125"/>
      <c r="BR419" s="3125"/>
      <c r="BS419" s="3125"/>
      <c r="BT419" s="3125"/>
      <c r="BU419" s="3125"/>
      <c r="BV419" s="3125"/>
      <c r="BW419" s="3125"/>
      <c r="BX419" s="3125"/>
      <c r="BY419" s="3125"/>
      <c r="BZ419" s="3125"/>
      <c r="CA419" s="3125"/>
      <c r="CB419" s="3161"/>
      <c r="CC419" s="3125"/>
      <c r="CD419" s="3125"/>
      <c r="CE419" s="3169"/>
      <c r="CF419" s="3169"/>
      <c r="CG419" s="3169"/>
    </row>
    <row r="420" spans="1:85" s="20" customFormat="1" ht="15.75" customHeight="1" thickTop="1" thickBot="1">
      <c r="A420" s="2394" t="s">
        <v>784</v>
      </c>
      <c r="B420" s="38"/>
      <c r="C420" s="1602"/>
      <c r="D420" s="1605"/>
      <c r="E420" s="1605"/>
      <c r="F420" s="1605"/>
      <c r="G420" s="1605"/>
      <c r="H420" s="1605"/>
      <c r="I420" s="1605"/>
      <c r="J420" s="1602"/>
      <c r="K420" s="1602"/>
      <c r="L420" s="1602"/>
      <c r="M420" s="3259"/>
      <c r="N420" s="1602"/>
      <c r="O420" s="1602"/>
      <c r="P420" s="1602"/>
      <c r="Q420" s="1602"/>
      <c r="R420" s="1602"/>
      <c r="S420" s="1602"/>
      <c r="T420" s="1602"/>
      <c r="U420" s="1602"/>
      <c r="V420" s="1603"/>
      <c r="W420" s="1603"/>
      <c r="X420" s="1603"/>
      <c r="Y420" s="1603"/>
      <c r="Z420" s="1603"/>
      <c r="AA420" s="1603"/>
      <c r="AB420" s="1603"/>
      <c r="AC420" s="1603"/>
      <c r="AD420" s="1603"/>
      <c r="AE420" s="1603"/>
      <c r="AF420" s="1603"/>
      <c r="AG420" s="1603"/>
      <c r="AH420" s="1603"/>
      <c r="AI420" s="1603"/>
      <c r="AJ420" s="1603"/>
      <c r="AK420" s="1603"/>
      <c r="AL420" s="1603"/>
      <c r="AM420" s="1603"/>
      <c r="AN420" s="1603"/>
      <c r="AO420" s="1603"/>
      <c r="AP420" s="1603"/>
      <c r="AQ420" s="3260"/>
      <c r="AR420" s="1603"/>
      <c r="AS420" s="25"/>
      <c r="AT420" s="35" t="s">
        <v>4015</v>
      </c>
      <c r="AU420" s="171"/>
      <c r="AV420" s="3161"/>
      <c r="AW420" s="3125"/>
      <c r="AX420" s="3161"/>
      <c r="AY420" s="3125"/>
      <c r="AZ420" s="3125"/>
      <c r="BA420" s="3125"/>
      <c r="BB420" s="3125"/>
      <c r="BC420" s="3125"/>
      <c r="BD420" s="3125"/>
      <c r="BE420" s="3125"/>
      <c r="BF420" s="3125"/>
      <c r="BG420" s="3125"/>
      <c r="BH420" s="3125"/>
      <c r="BI420" s="3125"/>
      <c r="BJ420" s="3125"/>
      <c r="BK420" s="3125"/>
      <c r="BL420" s="3125"/>
      <c r="BM420" s="3125"/>
      <c r="BN420" s="3125"/>
      <c r="BO420" s="3125"/>
      <c r="BP420" s="3125"/>
      <c r="BQ420" s="3125"/>
      <c r="BR420" s="3125"/>
      <c r="BS420" s="3125"/>
      <c r="BT420" s="3125"/>
      <c r="BU420" s="3125"/>
      <c r="BV420" s="3125"/>
      <c r="BW420" s="3125"/>
      <c r="BX420" s="3125"/>
      <c r="BY420" s="3125"/>
      <c r="BZ420" s="3125"/>
      <c r="CA420" s="3125"/>
      <c r="CB420" s="3161"/>
      <c r="CC420" s="3125"/>
      <c r="CD420" s="3125"/>
      <c r="CE420" s="3169"/>
      <c r="CF420" s="3169"/>
      <c r="CG420" s="3169"/>
    </row>
    <row r="421" spans="1:85" s="20" customFormat="1" ht="15.75" customHeight="1" thickTop="1" thickBot="1">
      <c r="A421" s="3169"/>
      <c r="B421" s="30" t="s">
        <v>1313</v>
      </c>
      <c r="C421" s="1602"/>
      <c r="D421" s="1605"/>
      <c r="E421" s="1605"/>
      <c r="F421" s="1605"/>
      <c r="G421" s="1605"/>
      <c r="H421" s="1605"/>
      <c r="I421" s="1605"/>
      <c r="J421" s="1602"/>
      <c r="K421" s="1602"/>
      <c r="L421" s="1602"/>
      <c r="M421" s="3259"/>
      <c r="N421" s="1602"/>
      <c r="O421" s="1602"/>
      <c r="P421" s="1602"/>
      <c r="Q421" s="1602"/>
      <c r="R421" s="1602"/>
      <c r="S421" s="1602"/>
      <c r="T421" s="1602"/>
      <c r="U421" s="1602"/>
      <c r="V421" s="1603"/>
      <c r="W421" s="1603"/>
      <c r="X421" s="1603"/>
      <c r="Y421" s="1603"/>
      <c r="Z421" s="1603"/>
      <c r="AA421" s="1603"/>
      <c r="AB421" s="1606"/>
      <c r="AC421" s="1603"/>
      <c r="AD421" s="1603"/>
      <c r="AE421" s="1603"/>
      <c r="AF421" s="1603"/>
      <c r="AG421" s="1603"/>
      <c r="AH421" s="1603"/>
      <c r="AI421" s="1603"/>
      <c r="AJ421" s="1603"/>
      <c r="AK421" s="1603"/>
      <c r="AL421" s="1603"/>
      <c r="AM421" s="1603"/>
      <c r="AN421" s="1603"/>
      <c r="AO421" s="1603"/>
      <c r="AP421" s="1603"/>
      <c r="AQ421" s="3260"/>
      <c r="AR421" s="1603"/>
      <c r="AS421" s="25"/>
      <c r="AT421" s="25"/>
      <c r="AU421" s="171"/>
      <c r="AV421" s="3161"/>
      <c r="AW421" s="3125"/>
      <c r="AX421" s="3161"/>
      <c r="AY421" s="3125"/>
      <c r="AZ421" s="3125"/>
      <c r="BA421" s="3125"/>
      <c r="BB421" s="3125"/>
      <c r="BC421" s="3125"/>
      <c r="BD421" s="3125"/>
      <c r="BE421" s="3125"/>
      <c r="BF421" s="3125"/>
      <c r="BG421" s="3125"/>
      <c r="BH421" s="3125"/>
      <c r="BI421" s="3125"/>
      <c r="BJ421" s="3125"/>
      <c r="BK421" s="3125"/>
      <c r="BL421" s="3125"/>
      <c r="BM421" s="3125"/>
      <c r="BN421" s="3125"/>
      <c r="BO421" s="3125"/>
      <c r="BP421" s="3125"/>
      <c r="BQ421" s="3125"/>
      <c r="BR421" s="3125"/>
      <c r="BS421" s="3125"/>
      <c r="BT421" s="3125"/>
      <c r="BU421" s="3125"/>
      <c r="BV421" s="3125"/>
      <c r="BW421" s="3125"/>
      <c r="BX421" s="3125"/>
      <c r="BY421" s="3125"/>
      <c r="BZ421" s="3125"/>
      <c r="CA421" s="3125"/>
      <c r="CB421" s="3161"/>
      <c r="CC421" s="3125"/>
      <c r="CD421" s="3125"/>
      <c r="CE421" s="3169"/>
      <c r="CF421" s="3169"/>
      <c r="CG421" s="3169"/>
    </row>
    <row r="422" spans="1:85" s="20" customFormat="1" ht="15.75" customHeight="1" thickTop="1" thickBot="1">
      <c r="A422" s="3169"/>
      <c r="B422" s="41" t="s">
        <v>1314</v>
      </c>
      <c r="C422" s="2827">
        <f>IF(AB412=0,0,(AB412/S412))</f>
        <v>5.1154758178583573E-2</v>
      </c>
      <c r="D422" s="2307"/>
      <c r="E422" s="2307"/>
      <c r="F422" s="2307"/>
      <c r="G422" s="2307"/>
      <c r="H422" s="2307"/>
      <c r="I422" s="2307"/>
      <c r="J422" s="2307"/>
      <c r="K422" s="2307"/>
      <c r="L422" s="2307"/>
      <c r="M422" s="3261"/>
      <c r="N422" s="2307"/>
      <c r="O422" s="2307"/>
      <c r="P422" s="2307"/>
      <c r="Q422" s="2307"/>
      <c r="R422" s="2307"/>
      <c r="S422" s="2307"/>
      <c r="T422" s="2307"/>
      <c r="U422" s="3262"/>
      <c r="V422" s="2307"/>
      <c r="W422" s="2307"/>
      <c r="X422" s="2307"/>
      <c r="Y422" s="2307"/>
      <c r="Z422" s="2307"/>
      <c r="AA422" s="2307"/>
      <c r="AB422" s="2307"/>
      <c r="AC422" s="2307"/>
      <c r="AD422" s="2307"/>
      <c r="AE422" s="2307"/>
      <c r="AF422" s="2307"/>
      <c r="AG422" s="2307"/>
      <c r="AH422" s="2307"/>
      <c r="AI422" s="2307"/>
      <c r="AJ422" s="2307"/>
      <c r="AK422" s="2307"/>
      <c r="AL422" s="2307"/>
      <c r="AM422" s="2307"/>
      <c r="AN422" s="2307"/>
      <c r="AO422" s="2307"/>
      <c r="AP422" s="2307"/>
      <c r="AQ422" s="3263"/>
      <c r="AR422" s="2308"/>
      <c r="AS422" s="25"/>
      <c r="AT422" s="25"/>
      <c r="AU422" s="171"/>
      <c r="AV422" s="3161"/>
      <c r="AW422" s="3125"/>
      <c r="AX422" s="3161"/>
      <c r="AY422" s="3125"/>
      <c r="AZ422" s="3125"/>
      <c r="BA422" s="3125"/>
      <c r="BB422" s="3125"/>
      <c r="BC422" s="3125"/>
      <c r="BD422" s="3125"/>
      <c r="BE422" s="3125"/>
      <c r="BF422" s="3125"/>
      <c r="BG422" s="3125"/>
      <c r="BH422" s="3125"/>
      <c r="BI422" s="3125"/>
      <c r="BJ422" s="3125"/>
      <c r="BK422" s="3125"/>
      <c r="BL422" s="3125"/>
      <c r="BM422" s="3125"/>
      <c r="BN422" s="3125"/>
      <c r="BO422" s="3125"/>
      <c r="BP422" s="3125"/>
      <c r="BQ422" s="3125"/>
      <c r="BR422" s="3125"/>
      <c r="BS422" s="3125"/>
      <c r="BT422" s="3125"/>
      <c r="BU422" s="3125"/>
      <c r="BV422" s="3125"/>
      <c r="BW422" s="3125"/>
      <c r="BX422" s="3125"/>
      <c r="BY422" s="3125"/>
      <c r="BZ422" s="3125"/>
      <c r="CA422" s="3125"/>
      <c r="CB422" s="3161"/>
      <c r="CC422" s="3125"/>
      <c r="CD422" s="3125"/>
      <c r="CE422" s="3169"/>
      <c r="CF422" s="3169"/>
      <c r="CG422" s="3169"/>
    </row>
    <row r="423" spans="1:85" s="20" customFormat="1" ht="15.75" customHeight="1" thickTop="1" thickBot="1">
      <c r="A423" s="2394" t="s">
        <v>686</v>
      </c>
      <c r="B423" s="43" t="s">
        <v>1321</v>
      </c>
      <c r="C423" s="2828">
        <f>IF(AC412=0,0,(AC412/S412))</f>
        <v>3.3242458304919655E-2</v>
      </c>
      <c r="D423" s="2309"/>
      <c r="E423" s="2309"/>
      <c r="F423" s="2309"/>
      <c r="G423" s="2309"/>
      <c r="H423" s="2309"/>
      <c r="I423" s="2309"/>
      <c r="J423" s="2309"/>
      <c r="K423" s="2309"/>
      <c r="L423" s="2309"/>
      <c r="M423" s="3264"/>
      <c r="N423" s="2309"/>
      <c r="O423" s="2309"/>
      <c r="P423" s="2309"/>
      <c r="Q423" s="2309"/>
      <c r="R423" s="2309"/>
      <c r="S423" s="2309"/>
      <c r="T423" s="2309"/>
      <c r="U423" s="3265"/>
      <c r="V423" s="2309"/>
      <c r="W423" s="2309"/>
      <c r="X423" s="2309"/>
      <c r="Y423" s="2309"/>
      <c r="Z423" s="2309"/>
      <c r="AA423" s="2309"/>
      <c r="AB423" s="2309"/>
      <c r="AC423" s="2309"/>
      <c r="AD423" s="2309"/>
      <c r="AE423" s="2309"/>
      <c r="AF423" s="2309"/>
      <c r="AG423" s="2309"/>
      <c r="AH423" s="2309"/>
      <c r="AI423" s="2309"/>
      <c r="AJ423" s="2309"/>
      <c r="AK423" s="2309"/>
      <c r="AL423" s="2309"/>
      <c r="AM423" s="2309"/>
      <c r="AN423" s="2309"/>
      <c r="AO423" s="2309"/>
      <c r="AP423" s="2309"/>
      <c r="AQ423" s="3266"/>
      <c r="AR423" s="2306"/>
      <c r="AS423" s="46"/>
      <c r="AT423" s="33" t="s">
        <v>4018</v>
      </c>
      <c r="AU423" s="171"/>
      <c r="AV423" s="3161"/>
      <c r="AW423" s="3125"/>
      <c r="AX423" s="3161"/>
      <c r="AY423" s="3125"/>
      <c r="AZ423" s="3125"/>
      <c r="BA423" s="3125"/>
      <c r="BB423" s="3125"/>
      <c r="BC423" s="3125"/>
      <c r="BD423" s="3125"/>
      <c r="BE423" s="3125"/>
      <c r="BF423" s="3125"/>
      <c r="BG423" s="3125"/>
      <c r="BH423" s="3125"/>
      <c r="BI423" s="3125"/>
      <c r="BJ423" s="3125"/>
      <c r="BK423" s="3125"/>
      <c r="BL423" s="3125"/>
      <c r="BM423" s="3125"/>
      <c r="BN423" s="3125"/>
      <c r="BO423" s="3125"/>
      <c r="BP423" s="3125"/>
      <c r="BQ423" s="3125"/>
      <c r="BR423" s="3125"/>
      <c r="BS423" s="3125"/>
      <c r="BT423" s="3125"/>
      <c r="BU423" s="3125"/>
      <c r="BV423" s="3125"/>
      <c r="BW423" s="3125"/>
      <c r="BX423" s="3125"/>
      <c r="BY423" s="3125"/>
      <c r="BZ423" s="3125"/>
      <c r="CA423" s="3125"/>
      <c r="CB423" s="3161"/>
      <c r="CC423" s="3125"/>
      <c r="CD423" s="3125"/>
      <c r="CE423" s="3169"/>
      <c r="CF423" s="3169"/>
      <c r="CG423" s="3169"/>
    </row>
    <row r="424" spans="1:85" s="20" customFormat="1" ht="15.75" customHeight="1" thickTop="1" thickBot="1">
      <c r="A424" s="3169"/>
      <c r="B424" s="29"/>
      <c r="C424" s="1602"/>
      <c r="D424" s="1605"/>
      <c r="E424" s="1605"/>
      <c r="F424" s="1605"/>
      <c r="G424" s="1605"/>
      <c r="H424" s="1605"/>
      <c r="I424" s="1605"/>
      <c r="J424" s="1605"/>
      <c r="K424" s="1602"/>
      <c r="L424" s="1602"/>
      <c r="M424" s="3259"/>
      <c r="N424" s="1602"/>
      <c r="O424" s="1602"/>
      <c r="P424" s="1602"/>
      <c r="Q424" s="1602"/>
      <c r="R424" s="1602"/>
      <c r="S424" s="1602"/>
      <c r="T424" s="1602"/>
      <c r="U424" s="1602"/>
      <c r="V424" s="1603"/>
      <c r="W424" s="1603"/>
      <c r="X424" s="1603"/>
      <c r="Y424" s="1603"/>
      <c r="Z424" s="1603"/>
      <c r="AA424" s="1603"/>
      <c r="AB424" s="1603"/>
      <c r="AC424" s="1606"/>
      <c r="AD424" s="1606"/>
      <c r="AE424" s="1606"/>
      <c r="AF424" s="1603"/>
      <c r="AG424" s="1603"/>
      <c r="AH424" s="1603"/>
      <c r="AI424" s="1603"/>
      <c r="AJ424" s="1603"/>
      <c r="AK424" s="1603"/>
      <c r="AL424" s="1603"/>
      <c r="AM424" s="1603"/>
      <c r="AN424" s="1603"/>
      <c r="AO424" s="1603"/>
      <c r="AP424" s="1603"/>
      <c r="AQ424" s="3260"/>
      <c r="AR424" s="1603"/>
      <c r="AS424" s="46"/>
      <c r="AT424" s="34" t="s">
        <v>4020</v>
      </c>
      <c r="AU424" s="171"/>
      <c r="AV424" s="3161"/>
      <c r="AW424" s="3125"/>
      <c r="AX424" s="3161"/>
      <c r="AY424" s="3125"/>
      <c r="AZ424" s="3125"/>
      <c r="BA424" s="3125"/>
      <c r="BB424" s="3125"/>
      <c r="BC424" s="3125"/>
      <c r="BD424" s="3125"/>
      <c r="BE424" s="3125"/>
      <c r="BF424" s="3125"/>
      <c r="BG424" s="3125"/>
      <c r="BH424" s="3125"/>
      <c r="BI424" s="3125"/>
      <c r="BJ424" s="3125"/>
      <c r="BK424" s="3125"/>
      <c r="BL424" s="3125"/>
      <c r="BM424" s="3125"/>
      <c r="BN424" s="3125"/>
      <c r="BO424" s="3125"/>
      <c r="BP424" s="3125"/>
      <c r="BQ424" s="3125"/>
      <c r="BR424" s="3125"/>
      <c r="BS424" s="3125"/>
      <c r="BT424" s="3125"/>
      <c r="BU424" s="3125"/>
      <c r="BV424" s="3125"/>
      <c r="BW424" s="3125"/>
      <c r="BX424" s="3125"/>
      <c r="BY424" s="3125"/>
      <c r="BZ424" s="3125"/>
      <c r="CA424" s="3125"/>
      <c r="CB424" s="3161"/>
      <c r="CC424" s="3125"/>
      <c r="CD424" s="3125"/>
      <c r="CE424" s="3169"/>
      <c r="CF424" s="3169"/>
      <c r="CG424" s="3169"/>
    </row>
    <row r="425" spans="1:85" s="20" customFormat="1" ht="15.75" customHeight="1" thickTop="1" thickBot="1">
      <c r="A425" s="3169"/>
      <c r="B425" s="30" t="s">
        <v>4016</v>
      </c>
      <c r="C425" s="1602"/>
      <c r="D425" s="1605"/>
      <c r="E425" s="1605"/>
      <c r="F425" s="1605"/>
      <c r="G425" s="1605"/>
      <c r="H425" s="1605"/>
      <c r="I425" s="1605"/>
      <c r="J425" s="1605"/>
      <c r="K425" s="1602"/>
      <c r="L425" s="1602"/>
      <c r="M425" s="3259"/>
      <c r="N425" s="1602"/>
      <c r="O425" s="1602"/>
      <c r="P425" s="1602"/>
      <c r="Q425" s="1602"/>
      <c r="R425" s="1602"/>
      <c r="S425" s="1602"/>
      <c r="T425" s="1602"/>
      <c r="U425" s="1602"/>
      <c r="V425" s="1603"/>
      <c r="W425" s="1603"/>
      <c r="X425" s="1603"/>
      <c r="Y425" s="1603"/>
      <c r="Z425" s="1603"/>
      <c r="AA425" s="1603"/>
      <c r="AB425" s="1603"/>
      <c r="AC425" s="1603"/>
      <c r="AD425" s="1603"/>
      <c r="AE425" s="1603"/>
      <c r="AF425" s="1603"/>
      <c r="AG425" s="1603"/>
      <c r="AH425" s="1603"/>
      <c r="AI425" s="1603"/>
      <c r="AJ425" s="1603"/>
      <c r="AK425" s="1603"/>
      <c r="AL425" s="1603"/>
      <c r="AM425" s="1603"/>
      <c r="AN425" s="1603"/>
      <c r="AO425" s="1603"/>
      <c r="AP425" s="1603"/>
      <c r="AQ425" s="3260"/>
      <c r="AR425" s="1603"/>
      <c r="AS425" s="46"/>
      <c r="AT425" s="34" t="s">
        <v>4022</v>
      </c>
      <c r="AU425" s="171"/>
      <c r="AV425" s="3161"/>
      <c r="AW425" s="3125"/>
      <c r="AX425" s="3161"/>
      <c r="AY425" s="3125"/>
      <c r="AZ425" s="3125"/>
      <c r="BA425" s="3125"/>
      <c r="BB425" s="3125"/>
      <c r="BC425" s="3125"/>
      <c r="BD425" s="3125"/>
      <c r="BE425" s="3125"/>
      <c r="BF425" s="3125"/>
      <c r="BG425" s="3125"/>
      <c r="BH425" s="3125"/>
      <c r="BI425" s="3125"/>
      <c r="BJ425" s="3125"/>
      <c r="BK425" s="3125"/>
      <c r="BL425" s="3125"/>
      <c r="BM425" s="3125"/>
      <c r="BN425" s="3125"/>
      <c r="BO425" s="3125"/>
      <c r="BP425" s="3125"/>
      <c r="BQ425" s="3125"/>
      <c r="BR425" s="3125"/>
      <c r="BS425" s="3125"/>
      <c r="BT425" s="3125"/>
      <c r="BU425" s="3125"/>
      <c r="BV425" s="3125"/>
      <c r="BW425" s="3125"/>
      <c r="BX425" s="3125"/>
      <c r="BY425" s="3125"/>
      <c r="BZ425" s="3125"/>
      <c r="CA425" s="3125"/>
      <c r="CB425" s="3161"/>
      <c r="CC425" s="3125"/>
      <c r="CD425" s="3125"/>
      <c r="CE425" s="3169"/>
      <c r="CF425" s="3169"/>
      <c r="CG425" s="3169"/>
    </row>
    <row r="426" spans="1:85" s="20" customFormat="1" ht="15.75" customHeight="1" thickTop="1">
      <c r="A426" s="3169"/>
      <c r="B426" s="45" t="s">
        <v>4017</v>
      </c>
      <c r="C426" s="2269">
        <f>IF(E443=0,0,E443/H443)</f>
        <v>0.13075668652201888</v>
      </c>
      <c r="D426" s="2307"/>
      <c r="E426" s="2307"/>
      <c r="F426" s="2307"/>
      <c r="G426" s="2307"/>
      <c r="H426" s="2307"/>
      <c r="I426" s="2307"/>
      <c r="J426" s="2307"/>
      <c r="K426" s="2307"/>
      <c r="L426" s="2307"/>
      <c r="M426" s="3261"/>
      <c r="N426" s="2307"/>
      <c r="O426" s="2307"/>
      <c r="P426" s="2307"/>
      <c r="Q426" s="2307"/>
      <c r="R426" s="2307"/>
      <c r="S426" s="2307"/>
      <c r="T426" s="2307"/>
      <c r="U426" s="3262"/>
      <c r="V426" s="2307"/>
      <c r="W426" s="2307"/>
      <c r="X426" s="2307"/>
      <c r="Y426" s="2307"/>
      <c r="Z426" s="2307"/>
      <c r="AA426" s="2307"/>
      <c r="AB426" s="2307"/>
      <c r="AC426" s="2307"/>
      <c r="AD426" s="2307"/>
      <c r="AE426" s="2307"/>
      <c r="AF426" s="2307"/>
      <c r="AG426" s="2307"/>
      <c r="AH426" s="2307"/>
      <c r="AI426" s="2307"/>
      <c r="AJ426" s="2307"/>
      <c r="AK426" s="2307"/>
      <c r="AL426" s="2307"/>
      <c r="AM426" s="2307"/>
      <c r="AN426" s="2307"/>
      <c r="AO426" s="2307"/>
      <c r="AP426" s="2307"/>
      <c r="AQ426" s="3263"/>
      <c r="AR426" s="2308"/>
      <c r="AS426" s="46"/>
      <c r="AT426" s="34" t="s">
        <v>4024</v>
      </c>
      <c r="AU426" s="171"/>
      <c r="AV426" s="3161"/>
      <c r="AW426" s="3125"/>
      <c r="AX426" s="3161"/>
      <c r="AY426" s="3125"/>
      <c r="AZ426" s="3125"/>
      <c r="BA426" s="3125"/>
      <c r="BB426" s="3125"/>
      <c r="BC426" s="3125"/>
      <c r="BD426" s="3125"/>
      <c r="BE426" s="3125"/>
      <c r="BF426" s="3125"/>
      <c r="BG426" s="3125"/>
      <c r="BH426" s="3125"/>
      <c r="BI426" s="3125"/>
      <c r="BJ426" s="3125"/>
      <c r="BK426" s="3125"/>
      <c r="BL426" s="3125"/>
      <c r="BM426" s="3125"/>
      <c r="BN426" s="3125"/>
      <c r="BO426" s="3125"/>
      <c r="BP426" s="3125"/>
      <c r="BQ426" s="3125"/>
      <c r="BR426" s="3125"/>
      <c r="BS426" s="3125"/>
      <c r="BT426" s="3125"/>
      <c r="BU426" s="3125"/>
      <c r="BV426" s="3125"/>
      <c r="BW426" s="3125"/>
      <c r="BX426" s="3125"/>
      <c r="BY426" s="3125"/>
      <c r="BZ426" s="3125"/>
      <c r="CA426" s="3125"/>
      <c r="CB426" s="3161"/>
      <c r="CC426" s="3125"/>
      <c r="CD426" s="3125"/>
      <c r="CE426" s="3169"/>
      <c r="CF426" s="3169"/>
      <c r="CG426" s="3169"/>
    </row>
    <row r="427" spans="1:85" s="20" customFormat="1" ht="39.75" customHeight="1">
      <c r="A427" s="3169"/>
      <c r="B427" s="47" t="s">
        <v>4019</v>
      </c>
      <c r="C427" s="2270">
        <f>IF(D443=0,0,D443/H443)</f>
        <v>0.38804844414507511</v>
      </c>
      <c r="D427" s="2310"/>
      <c r="E427" s="2310"/>
      <c r="F427" s="2310"/>
      <c r="G427" s="2310"/>
      <c r="H427" s="2310"/>
      <c r="I427" s="2310"/>
      <c r="J427" s="2310"/>
      <c r="K427" s="2310"/>
      <c r="L427" s="2310"/>
      <c r="M427" s="3267"/>
      <c r="N427" s="2310"/>
      <c r="O427" s="2310"/>
      <c r="P427" s="2310"/>
      <c r="Q427" s="2310"/>
      <c r="R427" s="2310"/>
      <c r="S427" s="2310"/>
      <c r="T427" s="2310"/>
      <c r="U427" s="3268"/>
      <c r="V427" s="2310"/>
      <c r="W427" s="2310"/>
      <c r="X427" s="2310"/>
      <c r="Y427" s="2310"/>
      <c r="Z427" s="2310"/>
      <c r="AA427" s="2310"/>
      <c r="AB427" s="2310"/>
      <c r="AC427" s="2310"/>
      <c r="AD427" s="2310"/>
      <c r="AE427" s="2310"/>
      <c r="AF427" s="2310"/>
      <c r="AG427" s="2310"/>
      <c r="AH427" s="2310"/>
      <c r="AI427" s="2310"/>
      <c r="AJ427" s="2310"/>
      <c r="AK427" s="2310"/>
      <c r="AL427" s="2310"/>
      <c r="AM427" s="2310"/>
      <c r="AN427" s="2310"/>
      <c r="AO427" s="2310"/>
      <c r="AP427" s="2310"/>
      <c r="AQ427" s="3269"/>
      <c r="AR427" s="2311"/>
      <c r="AS427" s="46"/>
      <c r="AT427" s="34" t="s">
        <v>4026</v>
      </c>
      <c r="AU427" s="171"/>
      <c r="AV427" s="3161"/>
      <c r="AW427" s="3125"/>
      <c r="AX427" s="3161"/>
      <c r="AY427" s="3125"/>
      <c r="AZ427" s="3125"/>
      <c r="BA427" s="3125"/>
      <c r="BB427" s="3125"/>
      <c r="BC427" s="3125"/>
      <c r="BD427" s="3125"/>
      <c r="BE427" s="3125"/>
      <c r="BF427" s="3125"/>
      <c r="BG427" s="3125"/>
      <c r="BH427" s="3125"/>
      <c r="BI427" s="3125"/>
      <c r="BJ427" s="3125"/>
      <c r="BK427" s="3125"/>
      <c r="BL427" s="3125"/>
      <c r="BM427" s="3125"/>
      <c r="BN427" s="3125"/>
      <c r="BO427" s="3125"/>
      <c r="BP427" s="3125"/>
      <c r="BQ427" s="3125"/>
      <c r="BR427" s="3125"/>
      <c r="BS427" s="3125"/>
      <c r="BT427" s="3125"/>
      <c r="BU427" s="3125"/>
      <c r="BV427" s="3125"/>
      <c r="BW427" s="3125"/>
      <c r="BX427" s="3125"/>
      <c r="BY427" s="3125"/>
      <c r="BZ427" s="3125"/>
      <c r="CA427" s="3125"/>
      <c r="CB427" s="3161"/>
      <c r="CC427" s="3125"/>
      <c r="CD427" s="3125"/>
      <c r="CE427" s="3169"/>
      <c r="CF427" s="3169"/>
      <c r="CG427" s="3169"/>
    </row>
    <row r="428" spans="1:85" s="20" customFormat="1" ht="35.25" customHeight="1">
      <c r="A428" s="3169"/>
      <c r="B428" s="2846" t="s">
        <v>4021</v>
      </c>
      <c r="C428" s="2270">
        <f>IF(F443=0,0,F443/H443)</f>
        <v>0.48119486933290612</v>
      </c>
      <c r="D428" s="2310"/>
      <c r="E428" s="2310"/>
      <c r="F428" s="2310"/>
      <c r="G428" s="2310"/>
      <c r="H428" s="2310"/>
      <c r="I428" s="2310"/>
      <c r="J428" s="2310"/>
      <c r="K428" s="2310"/>
      <c r="L428" s="2310"/>
      <c r="M428" s="3267"/>
      <c r="N428" s="2310"/>
      <c r="O428" s="2310"/>
      <c r="P428" s="2310"/>
      <c r="Q428" s="2310"/>
      <c r="R428" s="2310"/>
      <c r="S428" s="2310"/>
      <c r="T428" s="2310"/>
      <c r="U428" s="3268"/>
      <c r="V428" s="2310"/>
      <c r="W428" s="2310"/>
      <c r="X428" s="2310"/>
      <c r="Y428" s="2310"/>
      <c r="Z428" s="2310"/>
      <c r="AA428" s="2310"/>
      <c r="AB428" s="2310"/>
      <c r="AC428" s="2310"/>
      <c r="AD428" s="2310"/>
      <c r="AE428" s="2310"/>
      <c r="AF428" s="2310"/>
      <c r="AG428" s="2310"/>
      <c r="AH428" s="2310"/>
      <c r="AI428" s="2310"/>
      <c r="AJ428" s="2310"/>
      <c r="AK428" s="2310"/>
      <c r="AL428" s="2310"/>
      <c r="AM428" s="2310"/>
      <c r="AN428" s="2310"/>
      <c r="AO428" s="2310"/>
      <c r="AP428" s="2310"/>
      <c r="AQ428" s="3269"/>
      <c r="AR428" s="2311"/>
      <c r="AS428" s="46"/>
      <c r="AT428" s="34" t="s">
        <v>4028</v>
      </c>
      <c r="AU428" s="171"/>
      <c r="AV428" s="3161"/>
      <c r="AW428" s="3125"/>
      <c r="AX428" s="3161"/>
      <c r="AY428" s="3125"/>
      <c r="AZ428" s="3125"/>
      <c r="BA428" s="3125"/>
      <c r="BB428" s="3125"/>
      <c r="BC428" s="3125"/>
      <c r="BD428" s="3125"/>
      <c r="BE428" s="3125"/>
      <c r="BF428" s="3125"/>
      <c r="BG428" s="3125"/>
      <c r="BH428" s="3125"/>
      <c r="BI428" s="3125"/>
      <c r="BJ428" s="3125"/>
      <c r="BK428" s="3125"/>
      <c r="BL428" s="3125"/>
      <c r="BM428" s="3125"/>
      <c r="BN428" s="3125"/>
      <c r="BO428" s="3125"/>
      <c r="BP428" s="3125"/>
      <c r="BQ428" s="3125"/>
      <c r="BR428" s="3125"/>
      <c r="BS428" s="3125"/>
      <c r="BT428" s="3125"/>
      <c r="BU428" s="3125"/>
      <c r="BV428" s="3125"/>
      <c r="BW428" s="3125"/>
      <c r="BX428" s="3125"/>
      <c r="BY428" s="3125"/>
      <c r="BZ428" s="3125"/>
      <c r="CA428" s="3125"/>
      <c r="CB428" s="3161"/>
      <c r="CC428" s="3125"/>
      <c r="CD428" s="3125"/>
      <c r="CE428" s="3169"/>
      <c r="CF428" s="3169"/>
      <c r="CG428" s="3169"/>
    </row>
    <row r="429" spans="1:85" s="20" customFormat="1" ht="15.75" customHeight="1" thickBot="1">
      <c r="A429" s="2394" t="s">
        <v>784</v>
      </c>
      <c r="B429" s="2846" t="s">
        <v>4023</v>
      </c>
      <c r="C429" s="2270">
        <f>IF(G443=0,0,G443/H443)</f>
        <v>0</v>
      </c>
      <c r="D429" s="2310"/>
      <c r="E429" s="2310"/>
      <c r="F429" s="2310"/>
      <c r="G429" s="2310"/>
      <c r="H429" s="2310"/>
      <c r="I429" s="2310"/>
      <c r="J429" s="2310"/>
      <c r="K429" s="2310"/>
      <c r="L429" s="2310"/>
      <c r="M429" s="3267"/>
      <c r="N429" s="2310"/>
      <c r="O429" s="2310"/>
      <c r="P429" s="2310"/>
      <c r="Q429" s="2310"/>
      <c r="R429" s="2310"/>
      <c r="S429" s="2310"/>
      <c r="T429" s="2310"/>
      <c r="U429" s="3268"/>
      <c r="V429" s="2310"/>
      <c r="W429" s="2310"/>
      <c r="X429" s="2310"/>
      <c r="Y429" s="2310"/>
      <c r="Z429" s="2310"/>
      <c r="AA429" s="2310"/>
      <c r="AB429" s="2310"/>
      <c r="AC429" s="2310"/>
      <c r="AD429" s="2310"/>
      <c r="AE429" s="2310"/>
      <c r="AF429" s="2310"/>
      <c r="AG429" s="2310"/>
      <c r="AH429" s="2310"/>
      <c r="AI429" s="2310"/>
      <c r="AJ429" s="2310"/>
      <c r="AK429" s="2310"/>
      <c r="AL429" s="2310"/>
      <c r="AM429" s="2310"/>
      <c r="AN429" s="2310"/>
      <c r="AO429" s="2310"/>
      <c r="AP429" s="2310"/>
      <c r="AQ429" s="3269"/>
      <c r="AR429" s="2311"/>
      <c r="AS429" s="46"/>
      <c r="AT429" s="35" t="s">
        <v>4029</v>
      </c>
      <c r="AU429" s="171"/>
      <c r="AV429" s="3161"/>
      <c r="AW429" s="3125"/>
      <c r="AX429" s="3161"/>
      <c r="AY429" s="3125"/>
      <c r="AZ429" s="3125"/>
      <c r="BA429" s="3125"/>
      <c r="BB429" s="3125"/>
      <c r="BC429" s="3125"/>
      <c r="BD429" s="3125"/>
      <c r="BE429" s="3125"/>
      <c r="BF429" s="3125"/>
      <c r="BG429" s="3125"/>
      <c r="BH429" s="3125"/>
      <c r="BI429" s="3125"/>
      <c r="BJ429" s="3125"/>
      <c r="BK429" s="3125"/>
      <c r="BL429" s="3125"/>
      <c r="BM429" s="3125"/>
      <c r="BN429" s="3125"/>
      <c r="BO429" s="3125"/>
      <c r="BP429" s="3125"/>
      <c r="BQ429" s="3125"/>
      <c r="BR429" s="3125"/>
      <c r="BS429" s="3125"/>
      <c r="BT429" s="3125"/>
      <c r="BU429" s="3125"/>
      <c r="BV429" s="3125"/>
      <c r="BW429" s="3125"/>
      <c r="BX429" s="3125"/>
      <c r="BY429" s="3125"/>
      <c r="BZ429" s="3125"/>
      <c r="CA429" s="3125"/>
      <c r="CB429" s="3161"/>
      <c r="CC429" s="3125"/>
      <c r="CD429" s="3125"/>
      <c r="CE429" s="3169"/>
      <c r="CF429" s="3169"/>
      <c r="CG429" s="3169"/>
    </row>
    <row r="430" spans="1:85" s="20" customFormat="1" ht="31.5" thickTop="1">
      <c r="A430" s="3169"/>
      <c r="B430" s="2847" t="s">
        <v>4025</v>
      </c>
      <c r="C430" s="2270">
        <f>IF((F443+G443)=0,0,(F443+G443)/H443)</f>
        <v>0.48119486933290612</v>
      </c>
      <c r="D430" s="2310"/>
      <c r="E430" s="2310"/>
      <c r="F430" s="2310"/>
      <c r="G430" s="2310"/>
      <c r="H430" s="2310"/>
      <c r="I430" s="2310"/>
      <c r="J430" s="2310"/>
      <c r="K430" s="2310"/>
      <c r="L430" s="2310"/>
      <c r="M430" s="3267"/>
      <c r="N430" s="2310"/>
      <c r="O430" s="2310"/>
      <c r="P430" s="2310"/>
      <c r="Q430" s="2310"/>
      <c r="R430" s="2310"/>
      <c r="S430" s="2310"/>
      <c r="T430" s="2310"/>
      <c r="U430" s="3268"/>
      <c r="V430" s="2310"/>
      <c r="W430" s="2310"/>
      <c r="X430" s="2310"/>
      <c r="Y430" s="2310"/>
      <c r="Z430" s="2310"/>
      <c r="AA430" s="2310"/>
      <c r="AB430" s="2310"/>
      <c r="AC430" s="2310"/>
      <c r="AD430" s="2310"/>
      <c r="AE430" s="2310"/>
      <c r="AF430" s="2310"/>
      <c r="AG430" s="2310"/>
      <c r="AH430" s="2310"/>
      <c r="AI430" s="2310"/>
      <c r="AJ430" s="2310"/>
      <c r="AK430" s="2310"/>
      <c r="AL430" s="2310"/>
      <c r="AM430" s="2310"/>
      <c r="AN430" s="2310"/>
      <c r="AO430" s="2310"/>
      <c r="AP430" s="2310"/>
      <c r="AQ430" s="3269"/>
      <c r="AR430" s="2311"/>
      <c r="AS430" s="25"/>
      <c r="AT430" s="25"/>
      <c r="AU430" s="171"/>
      <c r="AV430" s="3161"/>
      <c r="AW430" s="3125"/>
      <c r="AX430" s="3161"/>
      <c r="AY430" s="3125"/>
      <c r="AZ430" s="3125"/>
      <c r="BA430" s="3125"/>
      <c r="BB430" s="3125"/>
      <c r="BC430" s="3125"/>
      <c r="BD430" s="3125"/>
      <c r="BE430" s="3125"/>
      <c r="BF430" s="3125"/>
      <c r="BG430" s="3125"/>
      <c r="BH430" s="3125"/>
      <c r="BI430" s="3125"/>
      <c r="BJ430" s="3125"/>
      <c r="BK430" s="3125"/>
      <c r="BL430" s="3125"/>
      <c r="BM430" s="3125"/>
      <c r="BN430" s="3125"/>
      <c r="BO430" s="3125"/>
      <c r="BP430" s="3125"/>
      <c r="BQ430" s="3125"/>
      <c r="BR430" s="3125"/>
      <c r="BS430" s="3125"/>
      <c r="BT430" s="3125"/>
      <c r="BU430" s="3125"/>
      <c r="BV430" s="3125"/>
      <c r="BW430" s="3125"/>
      <c r="BX430" s="3125"/>
      <c r="BY430" s="3125"/>
      <c r="BZ430" s="3125"/>
      <c r="CA430" s="3125"/>
      <c r="CB430" s="3161"/>
      <c r="CC430" s="3125"/>
      <c r="CD430" s="3125"/>
      <c r="CE430" s="3169"/>
      <c r="CF430" s="3169"/>
      <c r="CG430" s="3169"/>
    </row>
    <row r="431" spans="1:85" s="20" customFormat="1" ht="16" thickBot="1">
      <c r="A431" s="3173"/>
      <c r="B431" s="48" t="s">
        <v>4027</v>
      </c>
      <c r="C431" s="2270">
        <f>IF((D443+F443+G443)=0,0,(D443+F443+G443)/H443)</f>
        <v>0.86924331347798123</v>
      </c>
      <c r="D431" s="2310"/>
      <c r="E431" s="2310"/>
      <c r="F431" s="2310"/>
      <c r="G431" s="2310"/>
      <c r="H431" s="2310"/>
      <c r="I431" s="2310"/>
      <c r="J431" s="2310"/>
      <c r="K431" s="2310"/>
      <c r="L431" s="2310"/>
      <c r="M431" s="3267"/>
      <c r="N431" s="2310"/>
      <c r="O431" s="2310"/>
      <c r="P431" s="2310"/>
      <c r="Q431" s="2310"/>
      <c r="R431" s="2310"/>
      <c r="S431" s="2310"/>
      <c r="T431" s="2310"/>
      <c r="U431" s="3268"/>
      <c r="V431" s="2310"/>
      <c r="W431" s="2310"/>
      <c r="X431" s="2310"/>
      <c r="Y431" s="2310"/>
      <c r="Z431" s="2310"/>
      <c r="AA431" s="2310"/>
      <c r="AB431" s="2310"/>
      <c r="AC431" s="2310"/>
      <c r="AD431" s="2310"/>
      <c r="AE431" s="2310"/>
      <c r="AF431" s="2310"/>
      <c r="AG431" s="2310"/>
      <c r="AH431" s="2310"/>
      <c r="AI431" s="2310"/>
      <c r="AJ431" s="2310"/>
      <c r="AK431" s="2310"/>
      <c r="AL431" s="2310"/>
      <c r="AM431" s="2310"/>
      <c r="AN431" s="2310"/>
      <c r="AO431" s="2310"/>
      <c r="AP431" s="2310"/>
      <c r="AQ431" s="3269"/>
      <c r="AR431" s="2311"/>
      <c r="AS431" s="25"/>
      <c r="AT431" s="2808"/>
      <c r="AU431" s="171"/>
      <c r="AV431" s="3161"/>
      <c r="AW431" s="3125"/>
      <c r="AX431" s="3161"/>
      <c r="AY431" s="3125"/>
      <c r="AZ431" s="3125"/>
      <c r="BA431" s="3125"/>
      <c r="BB431" s="3125"/>
      <c r="BC431" s="3125"/>
      <c r="BD431" s="3125"/>
      <c r="BE431" s="3125"/>
      <c r="BF431" s="3125"/>
      <c r="BG431" s="3125"/>
      <c r="BH431" s="3125"/>
      <c r="BI431" s="3125"/>
      <c r="BJ431" s="3125"/>
      <c r="BK431" s="3125"/>
      <c r="BL431" s="3125"/>
      <c r="BM431" s="3125"/>
      <c r="BN431" s="3125"/>
      <c r="BO431" s="3125"/>
      <c r="BP431" s="3125"/>
      <c r="BQ431" s="3125"/>
      <c r="BR431" s="3125"/>
      <c r="BS431" s="3125"/>
      <c r="BT431" s="3125"/>
      <c r="BU431" s="3125"/>
      <c r="BV431" s="3125"/>
      <c r="BW431" s="3125"/>
      <c r="BX431" s="3125"/>
      <c r="BY431" s="3125"/>
      <c r="BZ431" s="3125"/>
      <c r="CA431" s="3125"/>
      <c r="CB431" s="3161"/>
      <c r="CC431" s="3125"/>
      <c r="CD431" s="3125"/>
      <c r="CE431" s="3169"/>
      <c r="CF431" s="3169"/>
      <c r="CG431" s="3169"/>
    </row>
    <row r="432" spans="1:85" s="20" customFormat="1" ht="16.5" thickTop="1" thickBot="1">
      <c r="A432" s="2394" t="s">
        <v>686</v>
      </c>
      <c r="B432" s="49" t="s">
        <v>1329</v>
      </c>
      <c r="C432" s="2829">
        <f>IF($U$412=0,0,$U$412/$S$412)</f>
        <v>11.447583093552872</v>
      </c>
      <c r="D432" s="2309"/>
      <c r="E432" s="2309"/>
      <c r="F432" s="2309"/>
      <c r="G432" s="2309"/>
      <c r="H432" s="2309"/>
      <c r="I432" s="2309"/>
      <c r="J432" s="2309"/>
      <c r="K432" s="2309"/>
      <c r="L432" s="2309"/>
      <c r="M432" s="3264"/>
      <c r="N432" s="2309"/>
      <c r="O432" s="2309"/>
      <c r="P432" s="2309"/>
      <c r="Q432" s="2309"/>
      <c r="R432" s="2309"/>
      <c r="S432" s="2309"/>
      <c r="T432" s="2309"/>
      <c r="U432" s="3265"/>
      <c r="V432" s="2309"/>
      <c r="W432" s="2309"/>
      <c r="X432" s="2309"/>
      <c r="Y432" s="2309"/>
      <c r="Z432" s="2309"/>
      <c r="AA432" s="2309"/>
      <c r="AB432" s="2309"/>
      <c r="AC432" s="2309"/>
      <c r="AD432" s="2309"/>
      <c r="AE432" s="2309"/>
      <c r="AF432" s="2309"/>
      <c r="AG432" s="2309"/>
      <c r="AH432" s="2309"/>
      <c r="AI432" s="2309"/>
      <c r="AJ432" s="2309"/>
      <c r="AK432" s="2309"/>
      <c r="AL432" s="2309"/>
      <c r="AM432" s="2309"/>
      <c r="AN432" s="2309"/>
      <c r="AO432" s="2309"/>
      <c r="AP432" s="2309"/>
      <c r="AQ432" s="3266"/>
      <c r="AR432" s="2306"/>
      <c r="AS432" s="25"/>
      <c r="AT432" s="2809" t="s">
        <v>4032</v>
      </c>
      <c r="AU432" s="171"/>
      <c r="AV432" s="3161"/>
      <c r="AW432" s="3125"/>
      <c r="AX432" s="3161"/>
      <c r="AY432" s="3125"/>
      <c r="AZ432" s="3125"/>
      <c r="BA432" s="3125"/>
      <c r="BB432" s="3125"/>
      <c r="BC432" s="3125"/>
      <c r="BD432" s="3125"/>
      <c r="BE432" s="3125"/>
      <c r="BF432" s="3125"/>
      <c r="BG432" s="3125"/>
      <c r="BH432" s="3125"/>
      <c r="BI432" s="3125"/>
      <c r="BJ432" s="3125"/>
      <c r="BK432" s="3125"/>
      <c r="BL432" s="3125"/>
      <c r="BM432" s="3125"/>
      <c r="BN432" s="3125"/>
      <c r="BO432" s="3125"/>
      <c r="BP432" s="3125"/>
      <c r="BQ432" s="3125"/>
      <c r="BR432" s="3125"/>
      <c r="BS432" s="3125"/>
      <c r="BT432" s="3125"/>
      <c r="BU432" s="3125"/>
      <c r="BV432" s="3125"/>
      <c r="BW432" s="3125"/>
      <c r="BX432" s="3125"/>
      <c r="BY432" s="3125"/>
      <c r="BZ432" s="3125"/>
      <c r="CA432" s="3125"/>
      <c r="CB432" s="3161"/>
      <c r="CC432" s="3125"/>
      <c r="CD432" s="3125"/>
      <c r="CE432" s="3169"/>
      <c r="CF432" s="3169"/>
      <c r="CG432" s="3169"/>
    </row>
    <row r="433" spans="1:85" s="20" customFormat="1" ht="16.5" thickTop="1" thickBot="1">
      <c r="A433" s="3173"/>
      <c r="B433" s="39"/>
      <c r="C433" s="39"/>
      <c r="D433" s="39"/>
      <c r="E433" s="39"/>
      <c r="F433" s="39"/>
      <c r="G433" s="39"/>
      <c r="H433" s="39"/>
      <c r="I433" s="39"/>
      <c r="J433" s="39"/>
      <c r="K433" s="50"/>
      <c r="L433" s="50"/>
      <c r="M433" s="3270"/>
      <c r="N433" s="50"/>
      <c r="O433" s="50"/>
      <c r="P433" s="50"/>
      <c r="Q433" s="50"/>
      <c r="R433" s="50"/>
      <c r="S433" s="39"/>
      <c r="T433" s="39"/>
      <c r="U433" s="3271"/>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272"/>
      <c r="AR433" s="39"/>
      <c r="AS433" s="25"/>
      <c r="AT433" s="34" t="s">
        <v>4034</v>
      </c>
      <c r="AU433" s="171"/>
      <c r="AV433" s="3161"/>
      <c r="AW433" s="3125"/>
      <c r="AX433" s="3161"/>
      <c r="AY433" s="3125"/>
      <c r="AZ433" s="3125"/>
      <c r="BA433" s="3125"/>
      <c r="BB433" s="3125"/>
      <c r="BC433" s="3125"/>
      <c r="BD433" s="3125"/>
      <c r="BE433" s="3125"/>
      <c r="BF433" s="3125"/>
      <c r="BG433" s="3125"/>
      <c r="BH433" s="3125"/>
      <c r="BI433" s="3125"/>
      <c r="BJ433" s="3125"/>
      <c r="BK433" s="3125"/>
      <c r="BL433" s="3125"/>
      <c r="BM433" s="3125"/>
      <c r="BN433" s="3125"/>
      <c r="BO433" s="3125"/>
      <c r="BP433" s="3125"/>
      <c r="BQ433" s="3125"/>
      <c r="BR433" s="3125"/>
      <c r="BS433" s="3125"/>
      <c r="BT433" s="3125"/>
      <c r="BU433" s="3125"/>
      <c r="BV433" s="3125"/>
      <c r="BW433" s="3125"/>
      <c r="BX433" s="3125"/>
      <c r="BY433" s="3125"/>
      <c r="BZ433" s="3125"/>
      <c r="CA433" s="3125"/>
      <c r="CB433" s="3161"/>
      <c r="CC433" s="3125"/>
      <c r="CD433" s="3125"/>
      <c r="CE433" s="3169"/>
      <c r="CF433" s="3169"/>
      <c r="CG433" s="3169"/>
    </row>
    <row r="434" spans="1:85" s="20" customFormat="1" ht="16" thickTop="1">
      <c r="A434" s="3173"/>
      <c r="B434" s="2807" t="s">
        <v>4030</v>
      </c>
      <c r="C434" s="39"/>
      <c r="D434" s="2239" t="s">
        <v>3283</v>
      </c>
      <c r="E434" s="2238" t="s">
        <v>3370</v>
      </c>
      <c r="F434" s="2238" t="s">
        <v>1262</v>
      </c>
      <c r="G434" s="2238" t="s">
        <v>1263</v>
      </c>
      <c r="H434" s="2240" t="s">
        <v>4031</v>
      </c>
      <c r="I434" s="39"/>
      <c r="J434" s="39"/>
      <c r="K434" s="50"/>
      <c r="L434" s="50"/>
      <c r="M434" s="3270"/>
      <c r="N434" s="50"/>
      <c r="O434" s="50"/>
      <c r="P434" s="50"/>
      <c r="Q434" s="50"/>
      <c r="R434" s="50"/>
      <c r="S434" s="39"/>
      <c r="T434" s="39"/>
      <c r="U434" s="3271"/>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272"/>
      <c r="AR434" s="39"/>
      <c r="AS434" s="25"/>
      <c r="AT434" s="34" t="s">
        <v>4036</v>
      </c>
      <c r="AU434" s="171"/>
      <c r="AV434" s="3161"/>
      <c r="AW434" s="3125"/>
      <c r="AX434" s="3161"/>
      <c r="AY434" s="3125"/>
      <c r="AZ434" s="3125"/>
      <c r="BA434" s="3125"/>
      <c r="BB434" s="3125"/>
      <c r="BC434" s="3125"/>
      <c r="BD434" s="3125"/>
      <c r="BE434" s="3125"/>
      <c r="BF434" s="3125"/>
      <c r="BG434" s="3125"/>
      <c r="BH434" s="3125"/>
      <c r="BI434" s="3125"/>
      <c r="BJ434" s="3125"/>
      <c r="BK434" s="3125"/>
      <c r="BL434" s="3125"/>
      <c r="BM434" s="3125"/>
      <c r="BN434" s="3125"/>
      <c r="BO434" s="3125"/>
      <c r="BP434" s="3125"/>
      <c r="BQ434" s="3125"/>
      <c r="BR434" s="3125"/>
      <c r="BS434" s="3125"/>
      <c r="BT434" s="3125"/>
      <c r="BU434" s="3125"/>
      <c r="BV434" s="3125"/>
      <c r="BW434" s="3125"/>
      <c r="BX434" s="3125"/>
      <c r="BY434" s="3125"/>
      <c r="BZ434" s="3125"/>
      <c r="CA434" s="3125"/>
      <c r="CB434" s="3161"/>
      <c r="CC434" s="3125"/>
      <c r="CD434" s="3125"/>
      <c r="CE434" s="3169"/>
      <c r="CF434" s="3169"/>
      <c r="CG434" s="3169"/>
    </row>
    <row r="435" spans="1:85" s="20" customFormat="1" ht="15.5">
      <c r="A435" s="3173"/>
      <c r="B435" s="2241" t="s">
        <v>3225</v>
      </c>
      <c r="C435" s="39"/>
      <c r="D435" s="2281">
        <f>SUMIFS($AB$9:$AB$411,$H$9:$H$411,D$434)</f>
        <v>521.79347323411753</v>
      </c>
      <c r="E435" s="2282">
        <f>SUMIFS($AB$9:$AB$411,$H$9:$H$411,E$434)</f>
        <v>187.20910347495325</v>
      </c>
      <c r="F435" s="2282">
        <f>SUMIFS($AB$9:$AB$411,$H$9:$H$411,F$434)</f>
        <v>198.91382809888887</v>
      </c>
      <c r="G435" s="2282">
        <f>SUMIFS($AB$9:$AB$411,$H$9:$H$411,G$434)</f>
        <v>0</v>
      </c>
      <c r="H435" s="2283">
        <f>SUM(D435:G435)</f>
        <v>907.91640480795968</v>
      </c>
      <c r="I435" s="39"/>
      <c r="J435" s="39"/>
      <c r="K435" s="50"/>
      <c r="L435" s="50"/>
      <c r="M435" s="3270"/>
      <c r="N435" s="50"/>
      <c r="O435" s="50"/>
      <c r="P435" s="50"/>
      <c r="Q435" s="50"/>
      <c r="R435" s="50"/>
      <c r="S435" s="39"/>
      <c r="T435" s="39"/>
      <c r="U435" s="3271"/>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272"/>
      <c r="AR435" s="39"/>
      <c r="AS435" s="25"/>
      <c r="AT435" s="34" t="s">
        <v>4037</v>
      </c>
      <c r="AU435" s="171"/>
      <c r="AV435" s="3161"/>
      <c r="AW435" s="3125"/>
      <c r="AX435" s="3161"/>
      <c r="AY435" s="3125"/>
      <c r="AZ435" s="3125"/>
      <c r="BA435" s="3125"/>
      <c r="BB435" s="3125"/>
      <c r="BC435" s="3125"/>
      <c r="BD435" s="3125"/>
      <c r="BE435" s="3125"/>
      <c r="BF435" s="3125"/>
      <c r="BG435" s="3125"/>
      <c r="BH435" s="3125"/>
      <c r="BI435" s="3125"/>
      <c r="BJ435" s="3125"/>
      <c r="BK435" s="3125"/>
      <c r="BL435" s="3125"/>
      <c r="BM435" s="3125"/>
      <c r="BN435" s="3125"/>
      <c r="BO435" s="3125"/>
      <c r="BP435" s="3125"/>
      <c r="BQ435" s="3125"/>
      <c r="BR435" s="3125"/>
      <c r="BS435" s="3125"/>
      <c r="BT435" s="3125"/>
      <c r="BU435" s="3125"/>
      <c r="BV435" s="3125"/>
      <c r="BW435" s="3125"/>
      <c r="BX435" s="3125"/>
      <c r="BY435" s="3125"/>
      <c r="BZ435" s="3125"/>
      <c r="CA435" s="3125"/>
      <c r="CB435" s="3161"/>
      <c r="CC435" s="3125"/>
      <c r="CD435" s="3125"/>
      <c r="CE435" s="3169"/>
      <c r="CF435" s="3169"/>
      <c r="CG435" s="3169"/>
    </row>
    <row r="436" spans="1:85" s="20" customFormat="1" ht="31.5" thickBot="1">
      <c r="A436" s="2394" t="s">
        <v>784</v>
      </c>
      <c r="B436" s="2280" t="s">
        <v>4033</v>
      </c>
      <c r="C436" s="39"/>
      <c r="D436" s="2281">
        <f>SUMIFS($S$9:$S$411,$H$9:$H$411,D$434)</f>
        <v>10984.500999999991</v>
      </c>
      <c r="E436" s="2282">
        <f>SUMIFS($S$9:$S$411,$H$9:$H$411,E$434)</f>
        <v>3094.3019999999997</v>
      </c>
      <c r="F436" s="2282">
        <f>SUMIFS($S$9:$S$411,$H$9:$H$411,F$434)</f>
        <v>3947.235000000001</v>
      </c>
      <c r="G436" s="2282">
        <f>SUMIFS($S$9:$S$411,$H$9:$H$411,G$434)</f>
        <v>0</v>
      </c>
      <c r="H436" s="2283">
        <f>SUM(D436:G436)</f>
        <v>18026.037999999993</v>
      </c>
      <c r="I436" s="39"/>
      <c r="J436" s="39"/>
      <c r="K436" s="50"/>
      <c r="L436" s="50"/>
      <c r="M436" s="3270"/>
      <c r="N436" s="50"/>
      <c r="O436" s="50"/>
      <c r="P436" s="50"/>
      <c r="Q436" s="50"/>
      <c r="R436" s="50"/>
      <c r="S436" s="39"/>
      <c r="T436" s="39"/>
      <c r="U436" s="3271"/>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272"/>
      <c r="AR436" s="39"/>
      <c r="AS436" s="25"/>
      <c r="AT436" s="34" t="s">
        <v>4039</v>
      </c>
      <c r="AU436" s="171"/>
      <c r="AV436" s="3161"/>
      <c r="AW436" s="3125"/>
      <c r="AX436" s="3161"/>
      <c r="AY436" s="3125"/>
      <c r="AZ436" s="3125"/>
      <c r="BA436" s="3125"/>
      <c r="BB436" s="3125"/>
      <c r="BC436" s="3125"/>
      <c r="BD436" s="3125"/>
      <c r="BE436" s="3125"/>
      <c r="BF436" s="3125"/>
      <c r="BG436" s="3125"/>
      <c r="BH436" s="3125"/>
      <c r="BI436" s="3125"/>
      <c r="BJ436" s="3125"/>
      <c r="BK436" s="3125"/>
      <c r="BL436" s="3125"/>
      <c r="BM436" s="3125"/>
      <c r="BN436" s="3125"/>
      <c r="BO436" s="3125"/>
      <c r="BP436" s="3125"/>
      <c r="BQ436" s="3125"/>
      <c r="BR436" s="3125"/>
      <c r="BS436" s="3125"/>
      <c r="BT436" s="3125"/>
      <c r="BU436" s="3125"/>
      <c r="BV436" s="3125"/>
      <c r="BW436" s="3125"/>
      <c r="BX436" s="3125"/>
      <c r="BY436" s="3125"/>
      <c r="BZ436" s="3125"/>
      <c r="CA436" s="3125"/>
      <c r="CB436" s="3161"/>
      <c r="CC436" s="3125"/>
      <c r="CD436" s="3125"/>
      <c r="CE436" s="3169"/>
      <c r="CF436" s="3169"/>
      <c r="CG436" s="3169"/>
    </row>
    <row r="437" spans="1:85" s="20" customFormat="1" ht="16" thickTop="1">
      <c r="A437" s="3173"/>
      <c r="B437" s="2241" t="s">
        <v>4035</v>
      </c>
      <c r="C437" s="39"/>
      <c r="D437" s="2817">
        <f>IFERROR(D436/$H436,"")</f>
        <v>0.60936857006514666</v>
      </c>
      <c r="E437" s="2818">
        <f>IFERROR(E436/$H436,"")</f>
        <v>0.17165735476647728</v>
      </c>
      <c r="F437" s="2818">
        <f>IFERROR(F436/$H436,"")</f>
        <v>0.21897407516837603</v>
      </c>
      <c r="G437" s="2818">
        <f>IFERROR(G436/$H436,"")</f>
        <v>0</v>
      </c>
      <c r="H437" s="2819">
        <f>IFERROR(H436/$H436,"")</f>
        <v>1</v>
      </c>
      <c r="I437" s="39"/>
      <c r="J437" s="39"/>
      <c r="K437" s="50"/>
      <c r="L437" s="50"/>
      <c r="M437" s="3270"/>
      <c r="N437" s="50"/>
      <c r="O437" s="50"/>
      <c r="P437" s="50"/>
      <c r="Q437" s="50"/>
      <c r="R437" s="50"/>
      <c r="S437" s="39"/>
      <c r="T437" s="39"/>
      <c r="U437" s="3271"/>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272"/>
      <c r="AR437" s="39"/>
      <c r="AS437" s="25"/>
      <c r="AT437" s="2810"/>
      <c r="AU437" s="171"/>
      <c r="AV437" s="3161"/>
      <c r="AW437" s="3125"/>
      <c r="AX437" s="3161"/>
      <c r="AY437" s="3125"/>
      <c r="AZ437" s="3125"/>
      <c r="BA437" s="3125"/>
      <c r="BB437" s="3125"/>
      <c r="BC437" s="3125"/>
      <c r="BD437" s="3125"/>
      <c r="BE437" s="3125"/>
      <c r="BF437" s="3125"/>
      <c r="BG437" s="3125"/>
      <c r="BH437" s="3125"/>
      <c r="BI437" s="3125"/>
      <c r="BJ437" s="3125"/>
      <c r="BK437" s="3125"/>
      <c r="BL437" s="3125"/>
      <c r="BM437" s="3125"/>
      <c r="BN437" s="3125"/>
      <c r="BO437" s="3125"/>
      <c r="BP437" s="3125"/>
      <c r="BQ437" s="3125"/>
      <c r="BR437" s="3125"/>
      <c r="BS437" s="3125"/>
      <c r="BT437" s="3125"/>
      <c r="BU437" s="3125"/>
      <c r="BV437" s="3125"/>
      <c r="BW437" s="3125"/>
      <c r="BX437" s="3125"/>
      <c r="BY437" s="3125"/>
      <c r="BZ437" s="3125"/>
      <c r="CA437" s="3125"/>
      <c r="CB437" s="3161"/>
      <c r="CC437" s="3125"/>
      <c r="CD437" s="3125"/>
      <c r="CE437" s="3169"/>
      <c r="CF437" s="3169"/>
      <c r="CG437" s="3169"/>
    </row>
    <row r="438" spans="1:85" s="20" customFormat="1" ht="16" thickBot="1">
      <c r="A438" s="3173"/>
      <c r="B438" s="2830" t="str">
        <f>"Cost of debt - "&amp;B434</f>
        <v xml:space="preserve">Cost of debt - Cost of debt breakdown: Pre swap </v>
      </c>
      <c r="C438" s="39"/>
      <c r="D438" s="3273">
        <f>IFERROR(D435/D436,0)</f>
        <v>4.7502701600565918E-2</v>
      </c>
      <c r="E438" s="3274">
        <f t="shared" ref="E438:H438" si="209">IFERROR(E435/E436,0)</f>
        <v>6.0501238558793961E-2</v>
      </c>
      <c r="F438" s="3274">
        <f>IFERROR(F435/F436,0)</f>
        <v>5.0393206408761784E-2</v>
      </c>
      <c r="G438" s="3274">
        <f t="shared" si="209"/>
        <v>0</v>
      </c>
      <c r="H438" s="3275">
        <f t="shared" si="209"/>
        <v>5.036694168779407E-2</v>
      </c>
      <c r="I438" s="39"/>
      <c r="J438" s="39"/>
      <c r="K438" s="50"/>
      <c r="L438" s="50"/>
      <c r="M438" s="3270"/>
      <c r="N438" s="50"/>
      <c r="O438" s="50"/>
      <c r="P438" s="50"/>
      <c r="Q438" s="50"/>
      <c r="R438" s="50"/>
      <c r="S438" s="39"/>
      <c r="T438" s="39"/>
      <c r="U438" s="3271"/>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272"/>
      <c r="AR438" s="39"/>
      <c r="AS438" s="25"/>
      <c r="AT438" s="2808"/>
      <c r="AU438" s="171"/>
      <c r="AV438" s="3161"/>
      <c r="AW438" s="3125"/>
      <c r="AX438" s="3161"/>
      <c r="AY438" s="3125"/>
      <c r="AZ438" s="3125"/>
      <c r="BA438" s="3125"/>
      <c r="BB438" s="3125"/>
      <c r="BC438" s="3125"/>
      <c r="BD438" s="3125"/>
      <c r="BE438" s="3125"/>
      <c r="BF438" s="3125"/>
      <c r="BG438" s="3125"/>
      <c r="BH438" s="3125"/>
      <c r="BI438" s="3125"/>
      <c r="BJ438" s="3125"/>
      <c r="BK438" s="3125"/>
      <c r="BL438" s="3125"/>
      <c r="BM438" s="3125"/>
      <c r="BN438" s="3125"/>
      <c r="BO438" s="3125"/>
      <c r="BP438" s="3125"/>
      <c r="BQ438" s="3125"/>
      <c r="BR438" s="3125"/>
      <c r="BS438" s="3125"/>
      <c r="BT438" s="3125"/>
      <c r="BU438" s="3125"/>
      <c r="BV438" s="3125"/>
      <c r="BW438" s="3125"/>
      <c r="BX438" s="3125"/>
      <c r="BY438" s="3125"/>
      <c r="BZ438" s="3125"/>
      <c r="CA438" s="3125"/>
      <c r="CB438" s="3161"/>
      <c r="CC438" s="3125"/>
      <c r="CD438" s="3125"/>
      <c r="CE438" s="3169"/>
      <c r="CF438" s="3169"/>
      <c r="CG438" s="3169"/>
    </row>
    <row r="439" spans="1:85" s="20" customFormat="1" ht="16.5" thickTop="1" thickBot="1">
      <c r="A439" s="2394" t="s">
        <v>686</v>
      </c>
      <c r="B439" s="2243" t="s">
        <v>4038</v>
      </c>
      <c r="C439" s="39"/>
      <c r="D439" s="2848" cm="1">
        <f t="array" ref="D439">IFERROR(SUMPRODUCT((AI$9:AI$411="Y")*$U$9:$U$411) / SUMPRODUCT((AI$9:AI$411="Y")*$S$9:$S$411), 0)</f>
        <v>9.081801904685495</v>
      </c>
      <c r="E439" s="2849" cm="1">
        <f t="array" ref="E439">IFERROR(SUMPRODUCT((AJ$9:AJ$411="Y")*$U$9:$U$411) / SUMPRODUCT((AJ$9:AJ$411="Y")*$S$9:$S$411), 0)</f>
        <v>2.9659748864819924</v>
      </c>
      <c r="F439" s="2849" cm="1">
        <f t="array" ref="F439">IFERROR(SUMPRODUCT((AK$9:AK$411="Y")*$U$9:$U$411) / SUMPRODUCT((AK$9:AK$411="Y")*$S$9:$S$411), 0)</f>
        <v>24.579622161979728</v>
      </c>
      <c r="G439" s="2849" cm="1">
        <f t="array" ref="G439">IFERROR(SUMPRODUCT((AL$9:AL$411="Y")*U$9:U$411) / SUMPRODUCT((AL$9:AL$411="Y")*S$9:S$411), 0)</f>
        <v>0</v>
      </c>
      <c r="H439" s="2284">
        <f>SUMPRODUCT(D439:G439,D437:G437)</f>
        <v>11.425596074498056</v>
      </c>
      <c r="I439" s="39"/>
      <c r="J439" s="39"/>
      <c r="K439" s="50"/>
      <c r="L439" s="50"/>
      <c r="M439" s="3270"/>
      <c r="N439" s="50"/>
      <c r="O439" s="50"/>
      <c r="P439" s="50"/>
      <c r="Q439" s="50"/>
      <c r="R439" s="50"/>
      <c r="S439" s="39"/>
      <c r="T439" s="39"/>
      <c r="U439" s="3271"/>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272"/>
      <c r="AR439" s="39"/>
      <c r="AS439" s="25"/>
      <c r="AT439" s="33" t="s">
        <v>4041</v>
      </c>
      <c r="AU439" s="171"/>
      <c r="AV439" s="3161"/>
      <c r="AW439" s="3125"/>
      <c r="AX439" s="3161"/>
      <c r="AY439" s="3125"/>
      <c r="AZ439" s="3125"/>
      <c r="BA439" s="3125"/>
      <c r="BB439" s="3125"/>
      <c r="BC439" s="3125"/>
      <c r="BD439" s="3125"/>
      <c r="BE439" s="3125"/>
      <c r="BF439" s="3125"/>
      <c r="BG439" s="3125"/>
      <c r="BH439" s="3125"/>
      <c r="BI439" s="3125"/>
      <c r="BJ439" s="3125"/>
      <c r="BK439" s="3125"/>
      <c r="BL439" s="3125"/>
      <c r="BM439" s="3125"/>
      <c r="BN439" s="3125"/>
      <c r="BO439" s="3125"/>
      <c r="BP439" s="3125"/>
      <c r="BQ439" s="3125"/>
      <c r="BR439" s="3125"/>
      <c r="BS439" s="3125"/>
      <c r="BT439" s="3125"/>
      <c r="BU439" s="3125"/>
      <c r="BV439" s="3125"/>
      <c r="BW439" s="3125"/>
      <c r="BX439" s="3125"/>
      <c r="BY439" s="3125"/>
      <c r="BZ439" s="3125"/>
      <c r="CA439" s="3125"/>
      <c r="CB439" s="3161"/>
      <c r="CC439" s="3125"/>
      <c r="CD439" s="3125"/>
      <c r="CE439" s="3169"/>
      <c r="CF439" s="3169"/>
      <c r="CG439" s="3169"/>
    </row>
    <row r="440" spans="1:85" s="20" customFormat="1" ht="16.5" thickTop="1" thickBot="1">
      <c r="A440" s="3173"/>
      <c r="B440" s="2237"/>
      <c r="C440" s="39"/>
      <c r="I440" s="39"/>
      <c r="J440" s="39"/>
      <c r="K440" s="50"/>
      <c r="L440" s="50"/>
      <c r="M440" s="3270"/>
      <c r="N440" s="50"/>
      <c r="O440" s="50"/>
      <c r="P440" s="50"/>
      <c r="Q440" s="50"/>
      <c r="R440" s="50"/>
      <c r="S440" s="39"/>
      <c r="T440" s="39"/>
      <c r="U440" s="3271"/>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272"/>
      <c r="AR440" s="39"/>
      <c r="AS440" s="25"/>
      <c r="AT440" s="2809" t="s">
        <v>4042</v>
      </c>
      <c r="AU440" s="171"/>
      <c r="AV440" s="3161"/>
      <c r="AW440" s="3125"/>
      <c r="AX440" s="3161"/>
      <c r="AY440" s="3125"/>
      <c r="AZ440" s="3125"/>
      <c r="BA440" s="3125"/>
      <c r="BB440" s="3125"/>
      <c r="BC440" s="3125"/>
      <c r="BD440" s="3125"/>
      <c r="BE440" s="3125"/>
      <c r="BF440" s="3125"/>
      <c r="BG440" s="3125"/>
      <c r="BH440" s="3125"/>
      <c r="BI440" s="3125"/>
      <c r="BJ440" s="3125"/>
      <c r="BK440" s="3125"/>
      <c r="BL440" s="3125"/>
      <c r="BM440" s="3125"/>
      <c r="BN440" s="3125"/>
      <c r="BO440" s="3125"/>
      <c r="BP440" s="3125"/>
      <c r="BQ440" s="3125"/>
      <c r="BR440" s="3125"/>
      <c r="BS440" s="3125"/>
      <c r="BT440" s="3125"/>
      <c r="BU440" s="3125"/>
      <c r="BV440" s="3125"/>
      <c r="BW440" s="3125"/>
      <c r="BX440" s="3125"/>
      <c r="BY440" s="3125"/>
      <c r="BZ440" s="3125"/>
      <c r="CA440" s="3125"/>
      <c r="CB440" s="3161"/>
      <c r="CC440" s="3125"/>
      <c r="CD440" s="3125"/>
      <c r="CE440" s="3169"/>
      <c r="CF440" s="3169"/>
      <c r="CG440" s="3169"/>
    </row>
    <row r="441" spans="1:85" s="20" customFormat="1" ht="16" thickTop="1">
      <c r="A441" s="3173"/>
      <c r="B441" s="2807" t="s">
        <v>4040</v>
      </c>
      <c r="C441" s="39"/>
      <c r="D441" s="2239" t="s">
        <v>3283</v>
      </c>
      <c r="E441" s="2238" t="s">
        <v>3370</v>
      </c>
      <c r="F441" s="2238" t="s">
        <v>1262</v>
      </c>
      <c r="G441" s="2238" t="s">
        <v>1263</v>
      </c>
      <c r="H441" s="2240" t="s">
        <v>4031</v>
      </c>
      <c r="I441" s="39"/>
      <c r="J441" s="39"/>
      <c r="K441" s="50"/>
      <c r="L441" s="50"/>
      <c r="M441" s="3270"/>
      <c r="N441" s="50"/>
      <c r="O441" s="50"/>
      <c r="P441" s="50"/>
      <c r="Q441" s="50"/>
      <c r="R441" s="50"/>
      <c r="S441" s="39"/>
      <c r="T441" s="39"/>
      <c r="U441" s="3271"/>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272"/>
      <c r="AR441" s="39"/>
      <c r="AS441" s="25"/>
      <c r="AT441" s="34" t="s">
        <v>4043</v>
      </c>
      <c r="AU441" s="171"/>
      <c r="AV441" s="3161"/>
      <c r="AW441" s="3125"/>
      <c r="AX441" s="3161"/>
      <c r="AY441" s="3125"/>
      <c r="AZ441" s="3125"/>
      <c r="BA441" s="3125"/>
      <c r="BB441" s="3125"/>
      <c r="BC441" s="3125"/>
      <c r="BD441" s="3125"/>
      <c r="BE441" s="3125"/>
      <c r="BF441" s="3125"/>
      <c r="BG441" s="3125"/>
      <c r="BH441" s="3125"/>
      <c r="BI441" s="3125"/>
      <c r="BJ441" s="3125"/>
      <c r="BK441" s="3125"/>
      <c r="BL441" s="3125"/>
      <c r="BM441" s="3125"/>
      <c r="BN441" s="3125"/>
      <c r="BO441" s="3125"/>
      <c r="BP441" s="3125"/>
      <c r="BQ441" s="3125"/>
      <c r="BR441" s="3125"/>
      <c r="BS441" s="3125"/>
      <c r="BT441" s="3125"/>
      <c r="BU441" s="3125"/>
      <c r="BV441" s="3125"/>
      <c r="BW441" s="3125"/>
      <c r="BX441" s="3125"/>
      <c r="BY441" s="3125"/>
      <c r="BZ441" s="3125"/>
      <c r="CA441" s="3125"/>
      <c r="CB441" s="3161"/>
      <c r="CC441" s="3125"/>
      <c r="CD441" s="3125"/>
      <c r="CE441" s="3169"/>
      <c r="CF441" s="3169"/>
      <c r="CG441" s="3169"/>
    </row>
    <row r="442" spans="1:85" s="20" customFormat="1" ht="15.5">
      <c r="A442" s="3173"/>
      <c r="B442" s="2241" t="s">
        <v>3225</v>
      </c>
      <c r="C442" s="39"/>
      <c r="D442" s="2281">
        <f>SUMIFS($AB$9:$AB$411,$I$9:$I$411,D$441)</f>
        <v>329.91538570647577</v>
      </c>
      <c r="E442" s="2282">
        <f>SUMIFS($AB$9:$AB$411,$I$9:$I$411,E$441)</f>
        <v>144.51354997199999</v>
      </c>
      <c r="F442" s="2282">
        <f>SUMIFS($AB$9:$AB$411,$I$9:$I$411,F$441)</f>
        <v>433.48746912948388</v>
      </c>
      <c r="G442" s="2282">
        <f>SUMIFS($AB$9:$AB$411,$I$9:$I$411,G$441)</f>
        <v>0</v>
      </c>
      <c r="H442" s="2283">
        <f>SUM(D442:G442)</f>
        <v>907.91640480795968</v>
      </c>
      <c r="I442" s="39"/>
      <c r="J442" s="39"/>
      <c r="K442" s="50"/>
      <c r="L442" s="50"/>
      <c r="M442" s="3270"/>
      <c r="N442" s="50"/>
      <c r="O442" s="50"/>
      <c r="P442" s="50"/>
      <c r="Q442" s="50"/>
      <c r="R442" s="50"/>
      <c r="S442" s="39"/>
      <c r="T442" s="39"/>
      <c r="U442" s="3271"/>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272"/>
      <c r="AR442" s="39"/>
      <c r="AS442" s="25"/>
      <c r="AT442" s="2811" t="s">
        <v>4044</v>
      </c>
      <c r="AU442" s="171"/>
      <c r="AV442" s="3161"/>
      <c r="AW442" s="3125"/>
      <c r="AX442" s="3161"/>
      <c r="AY442" s="3125"/>
      <c r="AZ442" s="3125"/>
      <c r="BA442" s="3125"/>
      <c r="BB442" s="3125"/>
      <c r="BC442" s="3125"/>
      <c r="BD442" s="3125"/>
      <c r="BE442" s="3125"/>
      <c r="BF442" s="3125"/>
      <c r="BG442" s="3125"/>
      <c r="BH442" s="3125"/>
      <c r="BI442" s="3125"/>
      <c r="BJ442" s="3125"/>
      <c r="BK442" s="3125"/>
      <c r="BL442" s="3125"/>
      <c r="BM442" s="3125"/>
      <c r="BN442" s="3125"/>
      <c r="BO442" s="3125"/>
      <c r="BP442" s="3125"/>
      <c r="BQ442" s="3125"/>
      <c r="BR442" s="3125"/>
      <c r="BS442" s="3125"/>
      <c r="BT442" s="3125"/>
      <c r="BU442" s="3125"/>
      <c r="BV442" s="3125"/>
      <c r="BW442" s="3125"/>
      <c r="BX442" s="3125"/>
      <c r="BY442" s="3125"/>
      <c r="BZ442" s="3125"/>
      <c r="CA442" s="3125"/>
      <c r="CB442" s="3161"/>
      <c r="CC442" s="3125"/>
      <c r="CD442" s="3125"/>
      <c r="CE442" s="3169"/>
      <c r="CF442" s="3169"/>
      <c r="CG442" s="3169"/>
    </row>
    <row r="443" spans="1:85" s="20" customFormat="1" ht="31.5" thickBot="1">
      <c r="A443" s="2394" t="s">
        <v>784</v>
      </c>
      <c r="B443" s="2280" t="s">
        <v>4033</v>
      </c>
      <c r="C443" s="39"/>
      <c r="D443" s="2281">
        <f>SUMIFS($S$9:$S$411,$I$9:$I$411,D$441)</f>
        <v>6994.9759999999987</v>
      </c>
      <c r="E443" s="2282">
        <f>SUMIFS($S$9:$S$411,$I$9:$I$411,E$441)</f>
        <v>2357.0249999999992</v>
      </c>
      <c r="F443" s="2282">
        <f>SUMIFS($S$9:$S$411,$I$9:$I$411,F$441)</f>
        <v>8674.0369999999966</v>
      </c>
      <c r="G443" s="2282">
        <f>SUMIFS($S$9:$S$411,$I$9:$I$411,G$441)</f>
        <v>0</v>
      </c>
      <c r="H443" s="2283">
        <f>SUM(D443:G443)</f>
        <v>18026.037999999993</v>
      </c>
      <c r="I443" s="39"/>
      <c r="J443" s="39"/>
      <c r="K443" s="50"/>
      <c r="L443" s="50"/>
      <c r="M443" s="3270"/>
      <c r="N443" s="50"/>
      <c r="O443" s="50"/>
      <c r="P443" s="50"/>
      <c r="Q443" s="50"/>
      <c r="R443" s="50"/>
      <c r="S443" s="39"/>
      <c r="T443" s="39"/>
      <c r="U443" s="3271"/>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272"/>
      <c r="AR443" s="39"/>
      <c r="AS443" s="25"/>
      <c r="AT443" s="35" t="s">
        <v>4045</v>
      </c>
      <c r="AU443" s="171"/>
      <c r="AV443" s="3161"/>
      <c r="AW443" s="3125"/>
      <c r="AX443" s="3161"/>
      <c r="AY443" s="3125"/>
      <c r="AZ443" s="3125"/>
      <c r="BA443" s="3125"/>
      <c r="BB443" s="3125"/>
      <c r="BC443" s="3125"/>
      <c r="BD443" s="3125"/>
      <c r="BE443" s="3125"/>
      <c r="BF443" s="3125"/>
      <c r="BG443" s="3125"/>
      <c r="BH443" s="3125"/>
      <c r="BI443" s="3125"/>
      <c r="BJ443" s="3125"/>
      <c r="BK443" s="3125"/>
      <c r="BL443" s="3125"/>
      <c r="BM443" s="3125"/>
      <c r="BN443" s="3125"/>
      <c r="BO443" s="3125"/>
      <c r="BP443" s="3125"/>
      <c r="BQ443" s="3125"/>
      <c r="BR443" s="3125"/>
      <c r="BS443" s="3125"/>
      <c r="BT443" s="3125"/>
      <c r="BU443" s="3125"/>
      <c r="BV443" s="3125"/>
      <c r="BW443" s="3125"/>
      <c r="BX443" s="3125"/>
      <c r="BY443" s="3125"/>
      <c r="BZ443" s="3125"/>
      <c r="CA443" s="3125"/>
      <c r="CB443" s="3161"/>
      <c r="CC443" s="3125"/>
      <c r="CD443" s="3125"/>
      <c r="CE443" s="3169"/>
      <c r="CF443" s="3169"/>
      <c r="CG443" s="3169"/>
    </row>
    <row r="444" spans="1:85" s="20" customFormat="1" ht="16" thickTop="1">
      <c r="A444" s="3173"/>
      <c r="B444" s="2242" t="s">
        <v>4035</v>
      </c>
      <c r="C444" s="39"/>
      <c r="D444" s="3273">
        <f>IFERROR(D443/$H443,"")</f>
        <v>0.38804844414507511</v>
      </c>
      <c r="E444" s="3274">
        <f t="shared" ref="E444:H444" si="210">IFERROR(E443/$H443,"")</f>
        <v>0.13075668652201888</v>
      </c>
      <c r="F444" s="3274">
        <f t="shared" si="210"/>
        <v>0.48119486933290612</v>
      </c>
      <c r="G444" s="3274">
        <f t="shared" si="210"/>
        <v>0</v>
      </c>
      <c r="H444" s="3275">
        <f t="shared" si="210"/>
        <v>1</v>
      </c>
      <c r="I444" s="39"/>
      <c r="J444" s="39"/>
      <c r="K444" s="50"/>
      <c r="L444" s="50"/>
      <c r="M444" s="3270"/>
      <c r="N444" s="50"/>
      <c r="O444" s="50"/>
      <c r="P444" s="50"/>
      <c r="Q444" s="50"/>
      <c r="R444" s="50"/>
      <c r="S444" s="39"/>
      <c r="T444" s="39"/>
      <c r="U444" s="3271"/>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272"/>
      <c r="AR444" s="39"/>
      <c r="AS444" s="25"/>
      <c r="AT444" s="25"/>
      <c r="AU444" s="2398" t="s">
        <v>826</v>
      </c>
      <c r="AV444" s="3125"/>
      <c r="AW444" s="3125"/>
      <c r="AX444" s="3125"/>
      <c r="AY444" s="3125"/>
      <c r="AZ444" s="3125"/>
      <c r="BA444" s="3125"/>
      <c r="BB444" s="3125"/>
      <c r="BC444" s="3125"/>
      <c r="BD444" s="3125"/>
      <c r="BE444" s="3125"/>
      <c r="BF444" s="3125"/>
      <c r="BG444" s="3125"/>
      <c r="BH444" s="3125"/>
      <c r="BI444" s="3125"/>
      <c r="BJ444" s="3125"/>
      <c r="BK444" s="3125"/>
      <c r="BL444" s="3125"/>
      <c r="BM444" s="3125"/>
      <c r="BN444" s="3125"/>
      <c r="BO444" s="3125"/>
      <c r="BP444" s="3125"/>
      <c r="BQ444" s="3125"/>
      <c r="BR444" s="3125"/>
      <c r="BS444" s="3125"/>
      <c r="BT444" s="3125"/>
      <c r="BU444" s="3125"/>
      <c r="BV444" s="3125"/>
      <c r="BW444" s="3125"/>
      <c r="BX444" s="3125"/>
      <c r="BY444" s="3125"/>
      <c r="BZ444" s="3125"/>
      <c r="CA444" s="3125"/>
      <c r="CB444" s="3125"/>
      <c r="CC444" s="3125"/>
      <c r="CD444" s="3125"/>
      <c r="CE444" s="3169"/>
      <c r="CF444" s="3169"/>
      <c r="CG444" s="3169"/>
    </row>
    <row r="445" spans="1:85" s="20" customFormat="1" ht="15.5">
      <c r="A445" s="3169"/>
      <c r="B445" s="2830" t="str">
        <f>"Cost of debt - "&amp;B441</f>
        <v xml:space="preserve">Cost of debt - Cost of debt breakdown: Post swap </v>
      </c>
      <c r="C445" s="39"/>
      <c r="D445" s="3273">
        <f t="shared" ref="D445:E445" si="211">IFERROR(D442/D443,0)</f>
        <v>4.7164620108271396E-2</v>
      </c>
      <c r="E445" s="3274">
        <f t="shared" si="211"/>
        <v>6.1311844368218432E-2</v>
      </c>
      <c r="F445" s="3274">
        <f>IFERROR(F442/F443,0)</f>
        <v>4.9975284764116647E-2</v>
      </c>
      <c r="G445" s="3274">
        <f t="shared" ref="G445:H445" si="212">IFERROR(G442/G443,0)</f>
        <v>0</v>
      </c>
      <c r="H445" s="3275">
        <f t="shared" si="212"/>
        <v>5.036694168779407E-2</v>
      </c>
      <c r="I445" s="39"/>
      <c r="J445" s="39"/>
      <c r="K445" s="50"/>
      <c r="L445" s="50"/>
      <c r="M445" s="3270"/>
      <c r="N445" s="50"/>
      <c r="O445" s="50"/>
      <c r="P445" s="50"/>
      <c r="Q445" s="50"/>
      <c r="R445" s="50"/>
      <c r="S445" s="39"/>
      <c r="T445" s="39"/>
      <c r="U445" s="3271"/>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272"/>
      <c r="AR445" s="39"/>
      <c r="AS445" s="25"/>
      <c r="AT445" s="2691"/>
      <c r="AU445" s="171"/>
      <c r="AV445" s="3125"/>
      <c r="AW445" s="3125"/>
      <c r="AX445" s="3125"/>
      <c r="AY445" s="3125"/>
      <c r="AZ445" s="3125"/>
      <c r="BA445" s="3125"/>
      <c r="BB445" s="3125"/>
      <c r="BC445" s="3125"/>
      <c r="BD445" s="3125"/>
      <c r="BE445" s="3125"/>
      <c r="BF445" s="3125"/>
      <c r="BG445" s="3125"/>
      <c r="BH445" s="3125"/>
      <c r="BI445" s="3125"/>
      <c r="BJ445" s="3125"/>
      <c r="BK445" s="3125"/>
      <c r="BL445" s="3125"/>
      <c r="BM445" s="3125"/>
      <c r="BN445" s="3125"/>
      <c r="BO445" s="3125"/>
      <c r="BP445" s="3125"/>
      <c r="BQ445" s="3125"/>
      <c r="BR445" s="3125"/>
      <c r="BS445" s="3125"/>
      <c r="BT445" s="3125"/>
      <c r="BU445" s="3125"/>
      <c r="BV445" s="3125"/>
      <c r="BW445" s="3125"/>
      <c r="BX445" s="3125"/>
      <c r="BY445" s="3125"/>
      <c r="BZ445" s="3125"/>
      <c r="CA445" s="3125"/>
      <c r="CB445" s="3125"/>
      <c r="CC445" s="3125"/>
      <c r="CD445" s="3125"/>
      <c r="CE445" s="3169"/>
      <c r="CF445" s="3169"/>
      <c r="CG445" s="3169"/>
    </row>
    <row r="446" spans="1:85" s="20" customFormat="1" ht="16" thickBot="1">
      <c r="A446" s="3169"/>
      <c r="B446" s="2243" t="s">
        <v>4038</v>
      </c>
      <c r="C446" s="39"/>
      <c r="D446" s="3276" cm="1">
        <f t="array" ref="D446">IFERROR(SUMPRODUCT((AM$9:AM$411="Y")*$U$9:$U$411) / SUMPRODUCT((AM$9:AM$411="Y")*$S$9:$S$411), 0)</f>
        <v>6.0571105300432793</v>
      </c>
      <c r="E446" s="3277" cm="1">
        <f t="array" ref="E446">IFERROR(SUMPRODUCT((AN$9:AN$411="Y")*$U$9:$U$411) / SUMPRODUCT((AN$9:AN$411="Y")*$S$9:$S$411), 0)</f>
        <v>3.4101800719126869</v>
      </c>
      <c r="F446" s="3277" cm="1">
        <f t="array" ref="F446">IFERROR(SUMPRODUCT((AO$9:AO$411="Y")*$U$9:$U$411) / SUMPRODUCT((AO$9:AO$411="Y")*$S$9:$S$411), 0)</f>
        <v>19.152483239820572</v>
      </c>
      <c r="G446" s="2849" cm="1">
        <f t="array" ref="G446">IFERROR(SUMPRODUCT((AP$9:AP$411="Y")*$U$9:$U$411) / SUMPRODUCT((AP$9:AP$411="Y")*$S$9:$S$411), 0)</f>
        <v>0</v>
      </c>
      <c r="H446" s="2284">
        <f>SUMPRODUCT(D446:G446,D444:G444)</f>
        <v>12.012432833830903</v>
      </c>
      <c r="I446" s="39"/>
      <c r="J446" s="39"/>
      <c r="K446" s="50"/>
      <c r="L446" s="50"/>
      <c r="M446" s="3270"/>
      <c r="N446" s="50"/>
      <c r="O446" s="50"/>
      <c r="P446" s="50"/>
      <c r="Q446" s="50"/>
      <c r="R446" s="50"/>
      <c r="S446" s="39"/>
      <c r="T446" s="39"/>
      <c r="U446" s="3271"/>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272"/>
      <c r="AR446" s="39"/>
      <c r="AS446" s="25"/>
      <c r="AT446" s="25"/>
      <c r="AU446" s="171"/>
      <c r="AV446" s="3125"/>
      <c r="AW446" s="3125"/>
      <c r="AX446" s="3125"/>
      <c r="AY446" s="3125"/>
      <c r="AZ446" s="3125"/>
      <c r="BA446" s="3125"/>
      <c r="BB446" s="3125"/>
      <c r="BC446" s="3125"/>
      <c r="BD446" s="3125"/>
      <c r="BE446" s="3125"/>
      <c r="BF446" s="3125"/>
      <c r="BG446" s="3125"/>
      <c r="BH446" s="3125"/>
      <c r="BI446" s="3125"/>
      <c r="BJ446" s="3125"/>
      <c r="BK446" s="3125"/>
      <c r="BL446" s="3125"/>
      <c r="BM446" s="3125"/>
      <c r="BN446" s="3125"/>
      <c r="BO446" s="3125"/>
      <c r="BP446" s="3125"/>
      <c r="BQ446" s="3125"/>
      <c r="BR446" s="3125"/>
      <c r="BS446" s="3125"/>
      <c r="BT446" s="3125"/>
      <c r="BU446" s="3125"/>
      <c r="BV446" s="3125"/>
      <c r="BW446" s="3125"/>
      <c r="BX446" s="3125"/>
      <c r="BY446" s="3125"/>
      <c r="BZ446" s="3125"/>
      <c r="CA446" s="3125"/>
      <c r="CB446" s="3125"/>
      <c r="CC446" s="3125"/>
      <c r="CD446" s="3125"/>
      <c r="CE446" s="3169"/>
      <c r="CF446" s="3169"/>
      <c r="CG446" s="3169"/>
    </row>
    <row r="447" spans="1:85" s="20" customFormat="1" ht="15" customHeight="1" thickTop="1">
      <c r="A447" s="3169"/>
      <c r="B447" s="39"/>
      <c r="C447" s="39"/>
      <c r="D447" s="3278"/>
      <c r="E447" s="3278"/>
      <c r="F447" s="39"/>
      <c r="G447" s="39"/>
      <c r="H447" s="3278"/>
      <c r="I447" s="39"/>
      <c r="J447" s="39"/>
      <c r="K447" s="50"/>
      <c r="L447" s="50"/>
      <c r="M447" s="3270"/>
      <c r="N447" s="50"/>
      <c r="O447" s="50"/>
      <c r="P447" s="50"/>
      <c r="Q447" s="50"/>
      <c r="R447" s="50"/>
      <c r="S447" s="39"/>
      <c r="T447" s="39"/>
      <c r="U447" s="3271"/>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272"/>
      <c r="AR447" s="39"/>
      <c r="AS447" s="25"/>
      <c r="AT447" s="25"/>
      <c r="AU447" s="171"/>
      <c r="AV447" s="3125"/>
      <c r="AW447" s="3125"/>
      <c r="AX447" s="3125"/>
      <c r="AY447" s="3125"/>
      <c r="AZ447" s="3125"/>
      <c r="BA447" s="3125"/>
      <c r="BB447" s="3125"/>
      <c r="BC447" s="3125"/>
      <c r="BD447" s="3125"/>
      <c r="BE447" s="3125"/>
      <c r="BF447" s="3125"/>
      <c r="BG447" s="3125"/>
      <c r="BH447" s="3125"/>
      <c r="BI447" s="3125"/>
      <c r="BJ447" s="3125"/>
      <c r="BK447" s="3125"/>
      <c r="BL447" s="3125"/>
      <c r="BM447" s="3125"/>
      <c r="BN447" s="3125"/>
      <c r="BO447" s="3125"/>
      <c r="BP447" s="3125"/>
      <c r="BQ447" s="3125"/>
      <c r="BR447" s="3125"/>
      <c r="BS447" s="3125"/>
      <c r="BT447" s="3125"/>
      <c r="BU447" s="3125"/>
      <c r="BV447" s="3125"/>
      <c r="BW447" s="3125"/>
      <c r="BX447" s="3125"/>
      <c r="BY447" s="3125"/>
      <c r="BZ447" s="3125"/>
      <c r="CA447" s="3125"/>
      <c r="CB447" s="3125"/>
      <c r="CC447" s="3125"/>
      <c r="CD447" s="3125"/>
      <c r="CE447" s="3169"/>
      <c r="CF447" s="3169"/>
      <c r="CG447" s="3169"/>
    </row>
    <row r="448" spans="1:85" ht="14.4" customHeight="1">
      <c r="B448" s="39"/>
      <c r="C448" s="39"/>
      <c r="D448" s="3279"/>
      <c r="E448" s="3279"/>
      <c r="F448" s="3279"/>
      <c r="G448" s="39"/>
      <c r="H448" s="39"/>
      <c r="I448" s="39"/>
      <c r="J448" s="39"/>
      <c r="K448" s="50"/>
      <c r="L448" s="50"/>
      <c r="M448" s="3270"/>
      <c r="N448" s="50"/>
      <c r="O448" s="50"/>
      <c r="P448" s="50"/>
      <c r="Q448" s="50"/>
      <c r="R448" s="50"/>
      <c r="S448" s="39"/>
      <c r="T448" s="39"/>
      <c r="U448" s="3271"/>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272"/>
      <c r="AR448" s="39"/>
    </row>
    <row r="449" spans="2:44" ht="33" customHeight="1">
      <c r="B449" s="3280" t="s">
        <v>4046</v>
      </c>
      <c r="C449" s="39"/>
      <c r="D449" s="39"/>
      <c r="E449" s="39"/>
      <c r="F449" s="39"/>
      <c r="G449" s="39"/>
      <c r="H449" s="39"/>
      <c r="I449" s="39"/>
      <c r="J449" s="39"/>
      <c r="K449" s="50"/>
      <c r="L449" s="50"/>
      <c r="M449" s="3270"/>
      <c r="N449" s="50"/>
      <c r="O449" s="50"/>
      <c r="P449" s="50"/>
      <c r="Q449" s="50"/>
      <c r="R449" s="50"/>
      <c r="S449" s="39"/>
      <c r="T449" s="39"/>
      <c r="U449" s="3271"/>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272"/>
      <c r="AR449" s="39"/>
    </row>
    <row r="450" spans="2:44" ht="15.5">
      <c r="B450" s="3281" t="s">
        <v>16464</v>
      </c>
      <c r="C450" s="25"/>
      <c r="D450" s="25"/>
      <c r="E450" s="25"/>
      <c r="F450" s="25"/>
      <c r="G450" s="25"/>
      <c r="H450" s="25"/>
      <c r="I450" s="25"/>
      <c r="J450" s="25"/>
      <c r="K450" s="25"/>
      <c r="L450" s="25"/>
      <c r="M450" s="3282"/>
      <c r="N450" s="25"/>
      <c r="O450" s="25"/>
      <c r="P450" s="25"/>
      <c r="Q450" s="25"/>
      <c r="R450" s="25"/>
      <c r="S450" s="25"/>
      <c r="T450" s="25"/>
      <c r="U450" s="3283"/>
      <c r="V450" s="25"/>
      <c r="W450" s="25"/>
      <c r="X450" s="25"/>
      <c r="Y450" s="25"/>
      <c r="Z450" s="25"/>
      <c r="AA450" s="25"/>
      <c r="AB450" s="25"/>
      <c r="AC450" s="25"/>
      <c r="AD450" s="25"/>
      <c r="AE450" s="25"/>
      <c r="AF450" s="25"/>
      <c r="AG450" s="25"/>
      <c r="AH450" s="25"/>
      <c r="AI450" s="25"/>
      <c r="AJ450" s="25"/>
      <c r="AK450" s="25"/>
      <c r="AL450" s="25"/>
      <c r="AM450" s="25"/>
      <c r="AN450" s="25"/>
      <c r="AO450" s="25"/>
      <c r="AP450" s="25"/>
      <c r="AQ450" s="3284"/>
      <c r="AR450" s="25"/>
    </row>
    <row r="451" spans="2:44">
      <c r="B451" s="3281" t="s">
        <v>16465</v>
      </c>
      <c r="M451" s="3285"/>
      <c r="U451" s="3286"/>
      <c r="AQ451" s="3287"/>
    </row>
    <row r="452" spans="2:44" ht="14.4" customHeight="1">
      <c r="B452" s="3281" t="s">
        <v>16466</v>
      </c>
      <c r="M452" s="3285"/>
      <c r="U452" s="3286"/>
      <c r="AQ452" s="3287"/>
    </row>
    <row r="453" spans="2:44" ht="14.4" customHeight="1">
      <c r="B453" s="3281" t="s">
        <v>16467</v>
      </c>
      <c r="M453" s="3285"/>
      <c r="U453" s="3286"/>
      <c r="AQ453" s="3287"/>
    </row>
    <row r="454" spans="2:44" ht="14.4" customHeight="1">
      <c r="B454" s="3281" t="s">
        <v>16468</v>
      </c>
      <c r="M454" s="3285"/>
      <c r="U454" s="3286"/>
      <c r="AQ454" s="3287"/>
    </row>
    <row r="455" spans="2:44">
      <c r="B455" s="3281" t="s">
        <v>16469</v>
      </c>
      <c r="M455" s="3285"/>
      <c r="U455" s="3286"/>
      <c r="AQ455" s="3287"/>
    </row>
    <row r="456" spans="2:44" ht="14.4" customHeight="1">
      <c r="B456" s="3281" t="s">
        <v>16470</v>
      </c>
      <c r="M456" s="3285"/>
      <c r="U456" s="3286"/>
      <c r="AQ456" s="3287"/>
    </row>
    <row r="457" spans="2:44" ht="14.4" customHeight="1">
      <c r="B457" s="3281" t="s">
        <v>16471</v>
      </c>
      <c r="M457" s="3285"/>
      <c r="U457" s="3286"/>
      <c r="AQ457" s="3288"/>
    </row>
    <row r="458" spans="2:44" ht="14.4" customHeight="1">
      <c r="B458" s="3281" t="s">
        <v>16472</v>
      </c>
      <c r="M458" s="3285"/>
      <c r="U458" s="3286"/>
      <c r="AQ458" s="3288"/>
    </row>
    <row r="459" spans="2:44" ht="14.4" customHeight="1">
      <c r="B459" s="3281" t="s">
        <v>16473</v>
      </c>
      <c r="M459" s="3285"/>
      <c r="U459" s="3286"/>
      <c r="AQ459" s="3288"/>
    </row>
    <row r="460" spans="2:44" ht="14.4" customHeight="1">
      <c r="B460" s="3281" t="s">
        <v>16474</v>
      </c>
      <c r="M460" s="3285"/>
      <c r="U460" s="3286"/>
      <c r="AQ460" s="3288"/>
    </row>
    <row r="461" spans="2:44">
      <c r="B461" s="3289" t="s">
        <v>16475</v>
      </c>
      <c r="M461" s="3285"/>
      <c r="U461" s="3286"/>
      <c r="AQ461" s="3288"/>
    </row>
    <row r="462" spans="2:44">
      <c r="B462" s="3281" t="s">
        <v>16476</v>
      </c>
      <c r="M462" s="3285"/>
      <c r="U462" s="3286"/>
      <c r="AQ462" s="3288"/>
    </row>
    <row r="463" spans="2:44">
      <c r="B463" s="3281" t="s">
        <v>16477</v>
      </c>
      <c r="M463" s="3285"/>
      <c r="U463" s="3286"/>
      <c r="AQ463" s="3288"/>
    </row>
    <row r="464" spans="2:44">
      <c r="B464" s="3281" t="s">
        <v>16478</v>
      </c>
      <c r="M464" s="3285"/>
      <c r="U464" s="3286"/>
      <c r="AQ464" s="3288"/>
    </row>
    <row r="465" spans="2:43">
      <c r="B465" s="3281" t="s">
        <v>16479</v>
      </c>
      <c r="M465" s="3285"/>
      <c r="U465" s="3286"/>
      <c r="AQ465" s="3288"/>
    </row>
    <row r="466" spans="2:43">
      <c r="B466" s="3281" t="s">
        <v>16480</v>
      </c>
      <c r="M466" s="3285"/>
      <c r="U466" s="3286"/>
      <c r="AQ466" s="3288"/>
    </row>
    <row r="467" spans="2:43" ht="14.4" customHeight="1">
      <c r="B467" s="3281" t="s">
        <v>16481</v>
      </c>
      <c r="M467" s="3285"/>
      <c r="U467" s="3286"/>
      <c r="AQ467" s="3288"/>
    </row>
    <row r="468" spans="2:43">
      <c r="B468" s="3281" t="s">
        <v>16482</v>
      </c>
      <c r="M468" s="3285"/>
      <c r="U468" s="3286"/>
      <c r="AQ468" s="3288"/>
    </row>
    <row r="469" spans="2:43" ht="14.4" customHeight="1">
      <c r="B469" s="3290" t="s">
        <v>16483</v>
      </c>
      <c r="M469" s="3285"/>
      <c r="U469" s="3286"/>
      <c r="AQ469" s="3288"/>
    </row>
    <row r="470" spans="2:43" ht="14.4" customHeight="1">
      <c r="B470" s="3281" t="s">
        <v>16484</v>
      </c>
      <c r="M470" s="3285"/>
      <c r="U470" s="3286"/>
      <c r="AQ470" s="3288"/>
    </row>
    <row r="471" spans="2:43">
      <c r="B471" s="3290" t="s">
        <v>16485</v>
      </c>
      <c r="M471" s="3285"/>
      <c r="U471" s="3286"/>
      <c r="AQ471" s="3288"/>
    </row>
    <row r="472" spans="2:43">
      <c r="B472" s="3290" t="s">
        <v>16486</v>
      </c>
      <c r="M472" s="3285"/>
      <c r="U472" s="3286"/>
      <c r="AQ472" s="3288"/>
    </row>
    <row r="473" spans="2:43">
      <c r="B473" s="3290" t="s">
        <v>16487</v>
      </c>
      <c r="M473" s="3285"/>
      <c r="U473" s="3286"/>
      <c r="AQ473" s="3288"/>
    </row>
    <row r="474" spans="2:43">
      <c r="M474" s="3285"/>
      <c r="U474" s="3286"/>
      <c r="AQ474" s="3288"/>
    </row>
    <row r="475" spans="2:43">
      <c r="M475" s="3285"/>
      <c r="U475" s="3286"/>
      <c r="AQ475" s="3288"/>
    </row>
    <row r="476" spans="2:43">
      <c r="M476" s="3285"/>
      <c r="U476" s="3286"/>
      <c r="AQ476" s="3288"/>
    </row>
    <row r="477" spans="2:43">
      <c r="M477" s="3285"/>
      <c r="U477" s="3286"/>
      <c r="AQ477" s="3288"/>
    </row>
    <row r="478" spans="2:43">
      <c r="M478" s="3285"/>
      <c r="U478" s="3286"/>
      <c r="AQ478" s="3288"/>
    </row>
    <row r="479" spans="2:43">
      <c r="M479" s="3285"/>
      <c r="U479" s="3286"/>
      <c r="AQ479" s="3288"/>
    </row>
    <row r="480" spans="2:43">
      <c r="M480" s="3285"/>
      <c r="U480" s="3286"/>
      <c r="AQ480" s="3288"/>
    </row>
    <row r="481" spans="13:43">
      <c r="M481" s="3285"/>
      <c r="U481" s="3286"/>
      <c r="AQ481" s="3288"/>
    </row>
    <row r="482" spans="13:43">
      <c r="M482" s="3285"/>
      <c r="U482" s="3286"/>
      <c r="AQ482" s="3288"/>
    </row>
    <row r="483" spans="13:43">
      <c r="M483" s="3285"/>
      <c r="U483" s="3286"/>
      <c r="AQ483" s="3288"/>
    </row>
    <row r="484" spans="13:43">
      <c r="M484" s="3285"/>
      <c r="U484" s="3286"/>
      <c r="AQ484" s="3288"/>
    </row>
    <row r="485" spans="13:43">
      <c r="M485" s="3285"/>
      <c r="U485" s="3286"/>
      <c r="AQ485" s="3288"/>
    </row>
    <row r="486" spans="13:43">
      <c r="M486" s="3285"/>
      <c r="U486" s="3286"/>
      <c r="AQ486" s="3288"/>
    </row>
    <row r="487" spans="13:43">
      <c r="M487" s="3285"/>
      <c r="U487" s="3286"/>
      <c r="AQ487" s="3288"/>
    </row>
    <row r="488" spans="13:43">
      <c r="M488" s="3285"/>
      <c r="U488" s="3286"/>
      <c r="AQ488" s="3288"/>
    </row>
    <row r="489" spans="13:43">
      <c r="M489" s="3285"/>
      <c r="U489" s="3286"/>
      <c r="AQ489" s="3288"/>
    </row>
    <row r="490" spans="13:43">
      <c r="M490" s="3285"/>
      <c r="U490" s="3286"/>
      <c r="AQ490" s="3288"/>
    </row>
    <row r="491" spans="13:43">
      <c r="M491" s="3285"/>
      <c r="U491" s="3286"/>
      <c r="AQ491" s="3288"/>
    </row>
    <row r="492" spans="13:43">
      <c r="M492" s="3285"/>
      <c r="U492" s="3286"/>
      <c r="AQ492" s="3288"/>
    </row>
    <row r="493" spans="13:43">
      <c r="M493" s="3285"/>
      <c r="U493" s="3286"/>
      <c r="AQ493" s="3288"/>
    </row>
    <row r="494" spans="13:43">
      <c r="M494" s="3285"/>
      <c r="U494" s="3286"/>
      <c r="AQ494" s="3288"/>
    </row>
    <row r="495" spans="13:43">
      <c r="M495" s="3285"/>
      <c r="U495" s="3286"/>
      <c r="AQ495" s="3288"/>
    </row>
    <row r="496" spans="13:43">
      <c r="M496" s="3285"/>
      <c r="U496" s="3286"/>
      <c r="AQ496" s="3288"/>
    </row>
    <row r="497" spans="13:43">
      <c r="M497" s="3285"/>
      <c r="U497" s="3286"/>
      <c r="AQ497" s="3288"/>
    </row>
    <row r="498" spans="13:43">
      <c r="M498" s="3285"/>
      <c r="U498" s="3286"/>
      <c r="AQ498" s="3288"/>
    </row>
    <row r="499" spans="13:43">
      <c r="M499" s="3285"/>
      <c r="U499" s="3286"/>
      <c r="AQ499" s="3288"/>
    </row>
    <row r="500" spans="13:43">
      <c r="M500" s="3285"/>
      <c r="U500" s="3286"/>
      <c r="AQ500" s="3288"/>
    </row>
  </sheetData>
  <sheetProtection formatColumns="0" formatRows="0" autoFilter="0"/>
  <mergeCells count="3">
    <mergeCell ref="AT5:AT6"/>
    <mergeCell ref="AY4:BA4"/>
    <mergeCell ref="B3:AR3"/>
  </mergeCells>
  <phoneticPr fontId="37" type="noConversion"/>
  <conditionalFormatting sqref="AW9:AW409">
    <cfRule type="cellIs" dxfId="172" priority="3" operator="equal">
      <formula>0</formula>
    </cfRule>
  </conditionalFormatting>
  <dataValidations count="6">
    <dataValidation type="list" allowBlank="1" showInputMessage="1" showErrorMessage="1" sqref="AQ9:AQ411" xr:uid="{F36C1BF2-B511-45DF-B841-9E13ECCBB526}">
      <formula1>".,A,B,C,D"</formula1>
    </dataValidation>
    <dataValidation type="list" allowBlank="1" showInputMessage="1" showErrorMessage="1" sqref="E9:E411" xr:uid="{458E43A9-1FDC-4ADD-9BF0-0D5DFB5119E3}">
      <formula1>"', Bullet, Amortising, Callable, Sinkable, Perpetual, Revolving, Other"</formula1>
    </dataValidation>
    <dataValidation type="list" allowBlank="1" showInputMessage="1" showErrorMessage="1" sqref="J9:J411" xr:uid="{4B5FE404-66E0-4C42-BC92-15C89F9B9981}">
      <formula1>"',Super-senior, Senior, Mezzanine/2nd Lien, Junior/Subordinated, Other"</formula1>
    </dataValidation>
    <dataValidation type="list" allowBlank="1" showInputMessage="1" showErrorMessage="1" sqref="D9:D411" xr:uid="{0BA6B559-5A2C-489C-BB69-BF5D1829217B}">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11" xr:uid="{D357B343-39D8-4952-B5D3-08EEB8F7CC82}">
      <formula1>"Fixed,Floating,RPI,CPI/CPIH"</formula1>
    </dataValidation>
    <dataValidation type="list" allowBlank="1" showInputMessage="1" showErrorMessage="1" sqref="X9:X411" xr:uid="{A1C80AAD-B911-4DAD-AC19-95CE87A43AD4}">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B22" zoomScale="85" zoomScaleNormal="85" workbookViewId="0">
      <selection activeCell="F36" sqref="F36"/>
    </sheetView>
  </sheetViews>
  <sheetFormatPr defaultColWidth="9" defaultRowHeight="15.5"/>
  <cols>
    <col min="1" max="1" width="6.08203125" style="189" customWidth="1"/>
    <col min="2" max="2" width="61.08203125" style="189" customWidth="1"/>
    <col min="3" max="3" width="7" style="189" customWidth="1"/>
    <col min="4" max="4" width="5.08203125" style="189" customWidth="1"/>
    <col min="5" max="9" width="12.5" style="189" customWidth="1"/>
    <col min="10" max="14" width="12.5" style="198" customWidth="1"/>
    <col min="15" max="15" width="1.58203125" style="198" customWidth="1"/>
    <col min="16" max="16" width="12.5" style="189" customWidth="1"/>
    <col min="17" max="17" width="1.58203125" style="189" customWidth="1"/>
    <col min="18" max="18" width="26.6640625" style="189" customWidth="1"/>
    <col min="19" max="19" width="10" style="189" hidden="1" customWidth="1"/>
    <col min="20" max="20" width="1.58203125" style="189" customWidth="1"/>
    <col min="21" max="21" width="25.08203125" style="189" customWidth="1"/>
    <col min="22" max="22" width="1.58203125" style="200" customWidth="1"/>
    <col min="23" max="32" width="8.08203125" style="200" hidden="1" customWidth="1"/>
    <col min="33" max="33" width="1.58203125" style="200" hidden="1" customWidth="1"/>
    <col min="34" max="34" width="1.58203125" style="189" customWidth="1"/>
    <col min="35" max="35" width="43.58203125" style="189" customWidth="1"/>
    <col min="36" max="45" width="16.08203125" style="189" customWidth="1"/>
    <col min="46" max="46" width="1.58203125" style="189" customWidth="1"/>
    <col min="47" max="16384" width="9" style="189"/>
  </cols>
  <sheetData>
    <row r="1" spans="1:45" s="315" customFormat="1" ht="29.25" customHeight="1">
      <c r="B1" s="382" t="s">
        <v>4047</v>
      </c>
      <c r="C1" s="382"/>
      <c r="D1" s="382"/>
      <c r="E1" s="382"/>
      <c r="F1" s="3169"/>
      <c r="G1" s="3169"/>
      <c r="H1" s="3169"/>
      <c r="I1" s="3169"/>
      <c r="J1" s="3169"/>
      <c r="K1" s="3169"/>
      <c r="L1" s="3169"/>
      <c r="M1" s="3169"/>
      <c r="N1" s="3169"/>
      <c r="O1" s="198"/>
      <c r="P1" s="417"/>
      <c r="Q1" s="417"/>
      <c r="R1" s="417"/>
      <c r="T1" s="271"/>
      <c r="U1" s="3156"/>
      <c r="V1" s="3160"/>
      <c r="W1" s="3155"/>
      <c r="X1" s="3155"/>
      <c r="Y1" s="3155"/>
      <c r="Z1" s="3155"/>
      <c r="AA1" s="3155"/>
      <c r="AB1" s="3155"/>
      <c r="AC1" s="3155"/>
      <c r="AD1" s="3155"/>
      <c r="AE1" s="3155"/>
      <c r="AF1" s="3155"/>
      <c r="AG1" s="3160"/>
      <c r="AI1" s="382" t="s">
        <v>667</v>
      </c>
      <c r="AJ1" s="382"/>
      <c r="AK1" s="3169"/>
      <c r="AL1" s="3169"/>
      <c r="AM1" s="3169"/>
      <c r="AN1" s="3169"/>
      <c r="AO1" s="3169"/>
      <c r="AP1" s="3169"/>
      <c r="AQ1" s="3169"/>
      <c r="AR1" s="3169"/>
      <c r="AS1" s="3169"/>
    </row>
    <row r="2" spans="1:45" s="315" customFormat="1" ht="29.25" customHeight="1">
      <c r="B2" s="382" t="str">
        <f>SelectCompany!B4</f>
        <v>Thames Water</v>
      </c>
      <c r="C2" s="3169"/>
      <c r="D2" s="3169"/>
      <c r="E2" s="3169"/>
      <c r="F2" s="3169"/>
      <c r="G2" s="3169"/>
      <c r="H2" s="3169"/>
      <c r="I2" s="3169"/>
      <c r="J2" s="3169"/>
      <c r="K2" s="3169"/>
      <c r="L2" s="3169"/>
      <c r="M2" s="3169"/>
      <c r="N2" s="3169"/>
      <c r="O2" s="198"/>
      <c r="P2" s="417"/>
      <c r="Q2" s="417"/>
      <c r="R2" s="417"/>
      <c r="T2" s="271"/>
      <c r="U2" s="3156"/>
      <c r="V2" s="3160"/>
      <c r="W2" s="3155"/>
      <c r="X2" s="3155"/>
      <c r="Y2" s="3155"/>
      <c r="Z2" s="3155"/>
      <c r="AA2" s="3155"/>
      <c r="AB2" s="3155"/>
      <c r="AC2" s="3155"/>
      <c r="AD2" s="3155"/>
      <c r="AE2" s="3155"/>
      <c r="AF2" s="3155"/>
      <c r="AG2" s="3160"/>
      <c r="AI2" s="382"/>
      <c r="AJ2" s="3169"/>
      <c r="AK2" s="3169"/>
      <c r="AL2" s="3169"/>
      <c r="AM2" s="3169"/>
      <c r="AN2" s="3169"/>
      <c r="AO2" s="3169"/>
      <c r="AP2" s="3169"/>
      <c r="AQ2" s="3169"/>
      <c r="AR2" s="3169"/>
      <c r="AS2" s="3169"/>
    </row>
    <row r="3" spans="1:45" ht="45" customHeight="1">
      <c r="A3" s="3125"/>
      <c r="B3" s="3493" t="s">
        <v>4048</v>
      </c>
      <c r="C3" s="3493"/>
      <c r="D3" s="3493"/>
      <c r="E3" s="3493"/>
      <c r="F3" s="3493"/>
      <c r="G3" s="3493"/>
      <c r="H3" s="3493"/>
      <c r="I3" s="3493"/>
      <c r="J3" s="3493"/>
      <c r="K3" s="3493"/>
      <c r="L3" s="3493"/>
      <c r="M3" s="3493"/>
      <c r="N3" s="3493"/>
      <c r="O3" s="3493"/>
      <c r="P3" s="3493"/>
      <c r="Q3" s="3493"/>
      <c r="R3" s="3493"/>
      <c r="S3" s="3125"/>
      <c r="T3" s="273"/>
      <c r="U3" s="202" t="s">
        <v>669</v>
      </c>
      <c r="V3" s="3160"/>
      <c r="W3" s="3155"/>
      <c r="X3" s="3155"/>
      <c r="Y3" s="3155"/>
      <c r="Z3" s="3155"/>
      <c r="AA3" s="3155"/>
      <c r="AB3" s="3155"/>
      <c r="AC3" s="3155"/>
      <c r="AD3" s="3155"/>
      <c r="AE3" s="3155"/>
      <c r="AF3" s="3155"/>
      <c r="AG3" s="3160"/>
      <c r="AH3" s="3125"/>
      <c r="AI3" s="3493" t="s">
        <v>4048</v>
      </c>
      <c r="AJ3" s="3493"/>
      <c r="AK3" s="3493"/>
      <c r="AL3" s="3493"/>
      <c r="AM3" s="3493"/>
      <c r="AN3" s="3493"/>
      <c r="AO3" s="3493"/>
      <c r="AP3" s="3493"/>
      <c r="AQ3" s="3493"/>
      <c r="AR3" s="3493"/>
      <c r="AS3" s="3493"/>
    </row>
    <row r="4" spans="1:45" ht="15" customHeight="1" thickBot="1">
      <c r="A4" s="3125"/>
      <c r="B4" s="558"/>
      <c r="C4" s="558"/>
      <c r="D4" s="558"/>
      <c r="E4" s="558"/>
      <c r="F4" s="558"/>
      <c r="G4" s="558"/>
      <c r="H4" s="558"/>
      <c r="I4" s="558"/>
      <c r="J4" s="558"/>
      <c r="K4" s="558"/>
      <c r="L4" s="558"/>
      <c r="M4" s="558"/>
      <c r="N4" s="558"/>
      <c r="O4" s="558"/>
      <c r="P4" s="198"/>
      <c r="Q4" s="3125"/>
      <c r="R4" s="3125"/>
      <c r="S4" s="3125"/>
      <c r="T4" s="3159"/>
      <c r="U4" s="3156"/>
      <c r="V4" s="3160"/>
      <c r="W4" s="3326" t="s">
        <v>670</v>
      </c>
      <c r="X4" s="3326"/>
      <c r="Y4" s="3326"/>
      <c r="Z4" s="3326"/>
      <c r="AA4" s="3326"/>
      <c r="AB4" s="3326"/>
      <c r="AC4" s="3326"/>
      <c r="AD4" s="3326"/>
      <c r="AE4" s="3326"/>
      <c r="AF4" s="3326"/>
      <c r="AG4" s="3160"/>
      <c r="AH4" s="3125"/>
      <c r="AI4" s="558"/>
      <c r="AJ4" s="558"/>
      <c r="AK4" s="558"/>
      <c r="AL4" s="558"/>
      <c r="AM4" s="558"/>
      <c r="AN4" s="558"/>
      <c r="AO4" s="558"/>
      <c r="AP4" s="558"/>
      <c r="AQ4" s="558"/>
      <c r="AR4" s="558"/>
      <c r="AS4" s="558"/>
    </row>
    <row r="5" spans="1:45" ht="15" customHeight="1" thickTop="1">
      <c r="A5" s="171"/>
      <c r="B5" s="3489" t="s">
        <v>671</v>
      </c>
      <c r="C5" s="3332" t="s">
        <v>672</v>
      </c>
      <c r="D5" s="3332" t="s">
        <v>673</v>
      </c>
      <c r="E5" s="3491" t="s">
        <v>1339</v>
      </c>
      <c r="F5" s="3491"/>
      <c r="G5" s="3491"/>
      <c r="H5" s="3491"/>
      <c r="I5" s="3491"/>
      <c r="J5" s="3491" t="s">
        <v>4049</v>
      </c>
      <c r="K5" s="3491"/>
      <c r="L5" s="3491"/>
      <c r="M5" s="3491"/>
      <c r="N5" s="3492"/>
      <c r="O5" s="621"/>
      <c r="P5" s="3457" t="s">
        <v>677</v>
      </c>
      <c r="Q5" s="171"/>
      <c r="R5" s="3457" t="s">
        <v>678</v>
      </c>
      <c r="S5" s="171"/>
      <c r="T5" s="3159"/>
      <c r="U5" s="3156"/>
      <c r="V5" s="3160"/>
      <c r="W5" s="206" t="s">
        <v>679</v>
      </c>
      <c r="X5" s="207"/>
      <c r="Y5" s="207"/>
      <c r="Z5" s="207"/>
      <c r="AA5" s="207"/>
      <c r="AB5" s="207"/>
      <c r="AC5" s="207"/>
      <c r="AD5" s="207"/>
      <c r="AE5" s="207"/>
      <c r="AF5" s="207"/>
      <c r="AG5" s="3160"/>
      <c r="AH5" s="3125"/>
      <c r="AI5" s="3489" t="s">
        <v>671</v>
      </c>
      <c r="AJ5" s="3491" t="s">
        <v>1339</v>
      </c>
      <c r="AK5" s="3491"/>
      <c r="AL5" s="3491"/>
      <c r="AM5" s="3491"/>
      <c r="AN5" s="3491"/>
      <c r="AO5" s="3491" t="s">
        <v>4049</v>
      </c>
      <c r="AP5" s="3491"/>
      <c r="AQ5" s="3491"/>
      <c r="AR5" s="3491"/>
      <c r="AS5" s="3492"/>
    </row>
    <row r="6" spans="1:45" ht="56.25" customHeight="1" thickBot="1">
      <c r="A6" s="2248" t="s">
        <v>680</v>
      </c>
      <c r="B6" s="3490"/>
      <c r="C6" s="3494"/>
      <c r="D6" s="3494"/>
      <c r="E6" s="2970" t="s">
        <v>1604</v>
      </c>
      <c r="F6" s="2970" t="s">
        <v>4050</v>
      </c>
      <c r="G6" s="2970" t="s">
        <v>4051</v>
      </c>
      <c r="H6" s="2970" t="s">
        <v>1607</v>
      </c>
      <c r="I6" s="2970" t="s">
        <v>1608</v>
      </c>
      <c r="J6" s="2970" t="s">
        <v>1604</v>
      </c>
      <c r="K6" s="2970" t="s">
        <v>4050</v>
      </c>
      <c r="L6" s="2970" t="s">
        <v>4051</v>
      </c>
      <c r="M6" s="2970" t="s">
        <v>1607</v>
      </c>
      <c r="N6" s="622" t="s">
        <v>1608</v>
      </c>
      <c r="O6" s="279"/>
      <c r="P6" s="3459"/>
      <c r="Q6" s="171"/>
      <c r="R6" s="3459"/>
      <c r="S6" s="171"/>
      <c r="T6" s="3159"/>
      <c r="U6" s="3156"/>
      <c r="V6" s="3160"/>
      <c r="W6" s="3125"/>
      <c r="X6" s="3125"/>
      <c r="Y6" s="3125"/>
      <c r="Z6" s="3125"/>
      <c r="AA6" s="3125"/>
      <c r="AB6" s="3125"/>
      <c r="AC6" s="3125"/>
      <c r="AD6" s="3125"/>
      <c r="AE6" s="3125"/>
      <c r="AF6" s="3125"/>
      <c r="AG6" s="3160"/>
      <c r="AH6" s="3125"/>
      <c r="AI6" s="3490"/>
      <c r="AJ6" s="2970" t="s">
        <v>1604</v>
      </c>
      <c r="AK6" s="2970" t="s">
        <v>4050</v>
      </c>
      <c r="AL6" s="2970" t="s">
        <v>4051</v>
      </c>
      <c r="AM6" s="2970" t="s">
        <v>1607</v>
      </c>
      <c r="AN6" s="2970" t="s">
        <v>4052</v>
      </c>
      <c r="AO6" s="2970" t="s">
        <v>1604</v>
      </c>
      <c r="AP6" s="2970" t="s">
        <v>4050</v>
      </c>
      <c r="AQ6" s="2970" t="s">
        <v>4051</v>
      </c>
      <c r="AR6" s="2970" t="s">
        <v>1607</v>
      </c>
      <c r="AS6" s="622" t="s">
        <v>4052</v>
      </c>
    </row>
    <row r="7" spans="1:45" ht="15" customHeight="1" thickTop="1" thickBot="1">
      <c r="A7" s="2387" t="s">
        <v>684</v>
      </c>
      <c r="B7" s="335"/>
      <c r="C7" s="335"/>
      <c r="D7" s="335"/>
      <c r="E7" s="279"/>
      <c r="F7" s="279"/>
      <c r="G7" s="279"/>
      <c r="H7" s="279"/>
      <c r="I7" s="279"/>
      <c r="J7" s="279"/>
      <c r="K7" s="279"/>
      <c r="L7" s="279"/>
      <c r="M7" s="279"/>
      <c r="N7" s="279"/>
      <c r="O7" s="279"/>
      <c r="P7" s="463"/>
      <c r="Q7" s="171"/>
      <c r="R7" s="171"/>
      <c r="S7" s="171"/>
      <c r="T7" s="3159"/>
      <c r="U7" s="3156"/>
      <c r="V7" s="3160"/>
      <c r="W7" s="3156"/>
      <c r="X7" s="3156"/>
      <c r="Y7" s="3156"/>
      <c r="Z7" s="3156"/>
      <c r="AA7" s="3156"/>
      <c r="AB7" s="3156"/>
      <c r="AC7" s="3156"/>
      <c r="AD7" s="3156"/>
      <c r="AE7" s="3156"/>
      <c r="AF7" s="3156"/>
      <c r="AG7" s="3160"/>
      <c r="AH7" s="3125"/>
      <c r="AI7" s="2812"/>
      <c r="AJ7" s="2853" t="s">
        <v>831</v>
      </c>
      <c r="AK7" s="279"/>
      <c r="AL7" s="279"/>
      <c r="AM7" s="279"/>
      <c r="AN7" s="279"/>
      <c r="AO7" s="279"/>
      <c r="AP7" s="279"/>
      <c r="AQ7" s="279"/>
      <c r="AR7" s="279"/>
      <c r="AS7" s="279"/>
    </row>
    <row r="8" spans="1:45" ht="32" thickTop="1" thickBot="1">
      <c r="A8" s="171"/>
      <c r="B8" s="623" t="s">
        <v>4053</v>
      </c>
      <c r="C8" s="624"/>
      <c r="D8" s="624"/>
      <c r="E8" s="31"/>
      <c r="F8" s="279"/>
      <c r="G8" s="279"/>
      <c r="H8" s="279"/>
      <c r="I8" s="279"/>
      <c r="J8" s="279"/>
      <c r="K8" s="279"/>
      <c r="L8" s="279"/>
      <c r="M8" s="279"/>
      <c r="N8" s="279"/>
      <c r="O8" s="279"/>
      <c r="P8" s="463"/>
      <c r="Q8" s="171"/>
      <c r="R8" s="171"/>
      <c r="S8" s="171"/>
      <c r="T8" s="3159"/>
      <c r="U8" s="3156"/>
      <c r="V8" s="3160"/>
      <c r="W8" s="3125"/>
      <c r="X8" s="3125"/>
      <c r="Y8" s="3125"/>
      <c r="Z8" s="3125"/>
      <c r="AA8" s="3125"/>
      <c r="AB8" s="3125"/>
      <c r="AC8" s="3125"/>
      <c r="AD8" s="3125"/>
      <c r="AE8" s="3125"/>
      <c r="AF8" s="3125"/>
      <c r="AG8" s="3160"/>
      <c r="AH8" s="3125"/>
      <c r="AI8" s="623" t="s">
        <v>4053</v>
      </c>
      <c r="AJ8" s="625"/>
      <c r="AK8" s="279"/>
      <c r="AL8" s="279"/>
      <c r="AM8" s="279"/>
      <c r="AN8" s="279"/>
      <c r="AO8" s="279"/>
      <c r="AP8" s="279"/>
      <c r="AQ8" s="279"/>
      <c r="AR8" s="279"/>
      <c r="AS8" s="279"/>
    </row>
    <row r="9" spans="1:45" ht="47" thickTop="1">
      <c r="A9" s="2387" t="s">
        <v>686</v>
      </c>
      <c r="B9" s="626" t="s">
        <v>4054</v>
      </c>
      <c r="C9" s="627" t="s">
        <v>688</v>
      </c>
      <c r="D9" s="627">
        <v>3</v>
      </c>
      <c r="E9" s="628">
        <v>74.512</v>
      </c>
      <c r="F9" s="628">
        <v>761.93399999999997</v>
      </c>
      <c r="G9" s="628">
        <v>816.58799999999997</v>
      </c>
      <c r="H9" s="628">
        <v>121.11</v>
      </c>
      <c r="I9" s="628">
        <v>2.9870000000000001</v>
      </c>
      <c r="J9" s="628">
        <v>438.65100000000001</v>
      </c>
      <c r="K9" s="628">
        <v>3932.3620000000001</v>
      </c>
      <c r="L9" s="628">
        <v>4134.1049999999996</v>
      </c>
      <c r="M9" s="628">
        <v>543.13</v>
      </c>
      <c r="N9" s="629">
        <v>126.033</v>
      </c>
      <c r="O9" s="279"/>
      <c r="P9" s="217" t="s">
        <v>4055</v>
      </c>
      <c r="Q9" s="171"/>
      <c r="R9" s="219"/>
      <c r="S9" s="171"/>
      <c r="T9" s="3161"/>
      <c r="U9" s="220">
        <f>IF( SUM( W9:AF9 ) = 0, 0, $W$5 )</f>
        <v>0</v>
      </c>
      <c r="V9" s="3160"/>
      <c r="W9" s="221">
        <f xml:space="preserve"> IF( ISNUMBER( E9 ), 0, 1 )</f>
        <v>0</v>
      </c>
      <c r="X9" s="221">
        <f t="shared" ref="X9:AF9" si="0" xml:space="preserve"> IF( ISNUMBER( F9 ), 0, 1 )</f>
        <v>0</v>
      </c>
      <c r="Y9" s="221">
        <f t="shared" si="0"/>
        <v>0</v>
      </c>
      <c r="Z9" s="221">
        <f t="shared" si="0"/>
        <v>0</v>
      </c>
      <c r="AA9" s="221">
        <f t="shared" si="0"/>
        <v>0</v>
      </c>
      <c r="AB9" s="221">
        <f t="shared" si="0"/>
        <v>0</v>
      </c>
      <c r="AC9" s="221">
        <f t="shared" si="0"/>
        <v>0</v>
      </c>
      <c r="AD9" s="221">
        <f t="shared" si="0"/>
        <v>0</v>
      </c>
      <c r="AE9" s="221">
        <f t="shared" si="0"/>
        <v>0</v>
      </c>
      <c r="AF9" s="221">
        <f t="shared" si="0"/>
        <v>0</v>
      </c>
      <c r="AG9" s="3160"/>
      <c r="AH9" s="3125"/>
      <c r="AI9" s="626" t="s">
        <v>4056</v>
      </c>
      <c r="AJ9" s="628" t="s">
        <v>4057</v>
      </c>
      <c r="AK9" s="628" t="s">
        <v>4058</v>
      </c>
      <c r="AL9" s="628" t="s">
        <v>4059</v>
      </c>
      <c r="AM9" s="628" t="s">
        <v>4060</v>
      </c>
      <c r="AN9" s="628" t="s">
        <v>4061</v>
      </c>
      <c r="AO9" s="628" t="s">
        <v>4062</v>
      </c>
      <c r="AP9" s="628" t="s">
        <v>4063</v>
      </c>
      <c r="AQ9" s="628" t="s">
        <v>4064</v>
      </c>
      <c r="AR9" s="628" t="s">
        <v>4065</v>
      </c>
      <c r="AS9" s="629" t="s">
        <v>4066</v>
      </c>
    </row>
    <row r="10" spans="1:45" ht="32.25" customHeight="1">
      <c r="A10" s="171"/>
      <c r="B10" s="2926" t="s">
        <v>4067</v>
      </c>
      <c r="C10" s="258" t="s">
        <v>688</v>
      </c>
      <c r="D10" s="258">
        <v>3</v>
      </c>
      <c r="E10" s="630">
        <v>79.635000000000005</v>
      </c>
      <c r="F10" s="630">
        <v>1004.33</v>
      </c>
      <c r="G10" s="630">
        <v>1446.2090000000001</v>
      </c>
      <c r="H10" s="630">
        <v>185.12700000000001</v>
      </c>
      <c r="I10" s="630">
        <v>45.414000000000001</v>
      </c>
      <c r="J10" s="630">
        <v>378.29700000000003</v>
      </c>
      <c r="K10" s="630">
        <v>4767.3869999999997</v>
      </c>
      <c r="L10" s="630">
        <v>5060.0010000000002</v>
      </c>
      <c r="M10" s="630">
        <v>738.62800000000004</v>
      </c>
      <c r="N10" s="631">
        <v>213.036</v>
      </c>
      <c r="O10" s="279"/>
      <c r="P10" s="226" t="s">
        <v>4068</v>
      </c>
      <c r="Q10" s="171"/>
      <c r="R10" s="227"/>
      <c r="S10" s="171"/>
      <c r="T10" s="3161"/>
      <c r="U10" s="220">
        <f t="shared" ref="U10:U12" si="1">IF( SUM( W10:AF10 ) = 0, 0, $W$5 )</f>
        <v>0</v>
      </c>
      <c r="V10" s="3160"/>
      <c r="W10" s="221">
        <f t="shared" ref="W10:W12" si="2" xml:space="preserve"> IF( ISNUMBER( E10 ), 0, 1 )</f>
        <v>0</v>
      </c>
      <c r="X10" s="221">
        <f t="shared" ref="X10:X12" si="3" xml:space="preserve"> IF( ISNUMBER( F10 ), 0, 1 )</f>
        <v>0</v>
      </c>
      <c r="Y10" s="221">
        <f t="shared" ref="Y10:Y12" si="4" xml:space="preserve"> IF( ISNUMBER( G10 ), 0, 1 )</f>
        <v>0</v>
      </c>
      <c r="Z10" s="221">
        <f t="shared" ref="Z10:Z12" si="5" xml:space="preserve"> IF( ISNUMBER( H10 ), 0, 1 )</f>
        <v>0</v>
      </c>
      <c r="AA10" s="221">
        <f t="shared" ref="AA10:AA12" si="6" xml:space="preserve"> IF( ISNUMBER( I10 ), 0, 1 )</f>
        <v>0</v>
      </c>
      <c r="AB10" s="221">
        <f t="shared" ref="AB10:AB12" si="7" xml:space="preserve"> IF( ISNUMBER( J10 ), 0, 1 )</f>
        <v>0</v>
      </c>
      <c r="AC10" s="221">
        <f t="shared" ref="AC10:AC12" si="8" xml:space="preserve"> IF( ISNUMBER( K10 ), 0, 1 )</f>
        <v>0</v>
      </c>
      <c r="AD10" s="221">
        <f t="shared" ref="AD10:AD12" si="9" xml:space="preserve"> IF( ISNUMBER( L10 ), 0, 1 )</f>
        <v>0</v>
      </c>
      <c r="AE10" s="221">
        <f t="shared" ref="AE10:AE12" si="10" xml:space="preserve"> IF( ISNUMBER( M10 ), 0, 1 )</f>
        <v>0</v>
      </c>
      <c r="AF10" s="221">
        <f t="shared" ref="AF10:AF12" si="11" xml:space="preserve"> IF( ISNUMBER( N10 ), 0, 1 )</f>
        <v>0</v>
      </c>
      <c r="AG10" s="3160"/>
      <c r="AH10" s="3125"/>
      <c r="AI10" s="2926" t="s">
        <v>4069</v>
      </c>
      <c r="AJ10" s="630" t="s">
        <v>4070</v>
      </c>
      <c r="AK10" s="630" t="s">
        <v>4071</v>
      </c>
      <c r="AL10" s="630" t="s">
        <v>4072</v>
      </c>
      <c r="AM10" s="630" t="s">
        <v>4073</v>
      </c>
      <c r="AN10" s="630" t="s">
        <v>4074</v>
      </c>
      <c r="AO10" s="630" t="s">
        <v>4075</v>
      </c>
      <c r="AP10" s="630" t="s">
        <v>4076</v>
      </c>
      <c r="AQ10" s="630" t="s">
        <v>4077</v>
      </c>
      <c r="AR10" s="630" t="s">
        <v>4078</v>
      </c>
      <c r="AS10" s="631" t="s">
        <v>4079</v>
      </c>
    </row>
    <row r="11" spans="1:45" ht="15.75" customHeight="1">
      <c r="A11" s="171"/>
      <c r="B11" s="2926" t="s">
        <v>4080</v>
      </c>
      <c r="C11" s="258" t="s">
        <v>688</v>
      </c>
      <c r="D11" s="258">
        <v>3</v>
      </c>
      <c r="E11" s="630">
        <v>0</v>
      </c>
      <c r="F11" s="630">
        <v>0</v>
      </c>
      <c r="G11" s="630">
        <v>0</v>
      </c>
      <c r="H11" s="630">
        <v>0</v>
      </c>
      <c r="I11" s="630">
        <v>0</v>
      </c>
      <c r="J11" s="630">
        <v>0</v>
      </c>
      <c r="K11" s="630">
        <v>0</v>
      </c>
      <c r="L11" s="630">
        <v>0</v>
      </c>
      <c r="M11" s="630">
        <v>0</v>
      </c>
      <c r="N11" s="631">
        <v>1.62</v>
      </c>
      <c r="O11" s="279"/>
      <c r="P11" s="226" t="s">
        <v>4081</v>
      </c>
      <c r="Q11" s="171"/>
      <c r="R11" s="227"/>
      <c r="S11" s="171"/>
      <c r="T11" s="3161"/>
      <c r="U11" s="220">
        <f t="shared" si="1"/>
        <v>0</v>
      </c>
      <c r="V11" s="3160"/>
      <c r="W11" s="221">
        <f t="shared" si="2"/>
        <v>0</v>
      </c>
      <c r="X11" s="221">
        <f t="shared" si="3"/>
        <v>0</v>
      </c>
      <c r="Y11" s="221">
        <f t="shared" si="4"/>
        <v>0</v>
      </c>
      <c r="Z11" s="221">
        <f t="shared" si="5"/>
        <v>0</v>
      </c>
      <c r="AA11" s="221">
        <f t="shared" si="6"/>
        <v>0</v>
      </c>
      <c r="AB11" s="221">
        <f t="shared" si="7"/>
        <v>0</v>
      </c>
      <c r="AC11" s="221">
        <f t="shared" si="8"/>
        <v>0</v>
      </c>
      <c r="AD11" s="221">
        <f t="shared" si="9"/>
        <v>0</v>
      </c>
      <c r="AE11" s="221">
        <f t="shared" si="10"/>
        <v>0</v>
      </c>
      <c r="AF11" s="221">
        <f t="shared" si="11"/>
        <v>0</v>
      </c>
      <c r="AG11" s="3160"/>
      <c r="AH11" s="3125"/>
      <c r="AI11" s="2926" t="s">
        <v>4080</v>
      </c>
      <c r="AJ11" s="630" t="s">
        <v>4082</v>
      </c>
      <c r="AK11" s="630" t="s">
        <v>4083</v>
      </c>
      <c r="AL11" s="630" t="s">
        <v>4084</v>
      </c>
      <c r="AM11" s="630" t="s">
        <v>4085</v>
      </c>
      <c r="AN11" s="630" t="s">
        <v>4086</v>
      </c>
      <c r="AO11" s="630" t="s">
        <v>4087</v>
      </c>
      <c r="AP11" s="630" t="s">
        <v>4088</v>
      </c>
      <c r="AQ11" s="630" t="s">
        <v>4089</v>
      </c>
      <c r="AR11" s="630" t="s">
        <v>4090</v>
      </c>
      <c r="AS11" s="631" t="s">
        <v>4091</v>
      </c>
    </row>
    <row r="12" spans="1:45" ht="15.75" customHeight="1">
      <c r="A12" s="171"/>
      <c r="B12" s="2926" t="s">
        <v>4092</v>
      </c>
      <c r="C12" s="258" t="s">
        <v>688</v>
      </c>
      <c r="D12" s="258">
        <v>3</v>
      </c>
      <c r="E12" s="630">
        <v>3.3140000000000001</v>
      </c>
      <c r="F12" s="630">
        <v>42.366999999999997</v>
      </c>
      <c r="G12" s="630">
        <v>180.21199999999999</v>
      </c>
      <c r="H12" s="630">
        <v>10.628</v>
      </c>
      <c r="I12" s="630">
        <v>16.992000000000001</v>
      </c>
      <c r="J12" s="630">
        <v>3.3730000000000002</v>
      </c>
      <c r="K12" s="630">
        <v>52.930999999999997</v>
      </c>
      <c r="L12" s="630">
        <v>289.05099999999999</v>
      </c>
      <c r="M12" s="630">
        <v>61.688000000000002</v>
      </c>
      <c r="N12" s="632">
        <v>72.403000000000006</v>
      </c>
      <c r="O12" s="279"/>
      <c r="P12" s="226" t="s">
        <v>4093</v>
      </c>
      <c r="Q12" s="171"/>
      <c r="R12" s="227"/>
      <c r="S12" s="171"/>
      <c r="T12" s="3161"/>
      <c r="U12" s="220">
        <f t="shared" si="1"/>
        <v>0</v>
      </c>
      <c r="V12" s="3160"/>
      <c r="W12" s="221">
        <f t="shared" si="2"/>
        <v>0</v>
      </c>
      <c r="X12" s="221">
        <f t="shared" si="3"/>
        <v>0</v>
      </c>
      <c r="Y12" s="221">
        <f t="shared" si="4"/>
        <v>0</v>
      </c>
      <c r="Z12" s="221">
        <f t="shared" si="5"/>
        <v>0</v>
      </c>
      <c r="AA12" s="221">
        <f t="shared" si="6"/>
        <v>0</v>
      </c>
      <c r="AB12" s="221">
        <f t="shared" si="7"/>
        <v>0</v>
      </c>
      <c r="AC12" s="221">
        <f t="shared" si="8"/>
        <v>0</v>
      </c>
      <c r="AD12" s="221">
        <f t="shared" si="9"/>
        <v>0</v>
      </c>
      <c r="AE12" s="221">
        <f t="shared" si="10"/>
        <v>0</v>
      </c>
      <c r="AF12" s="221">
        <f t="shared" si="11"/>
        <v>0</v>
      </c>
      <c r="AG12" s="3160"/>
      <c r="AH12" s="3125"/>
      <c r="AI12" s="2926" t="s">
        <v>4092</v>
      </c>
      <c r="AJ12" s="630" t="s">
        <v>4094</v>
      </c>
      <c r="AK12" s="630" t="s">
        <v>4095</v>
      </c>
      <c r="AL12" s="630" t="s">
        <v>4096</v>
      </c>
      <c r="AM12" s="630" t="s">
        <v>4097</v>
      </c>
      <c r="AN12" s="630" t="s">
        <v>4098</v>
      </c>
      <c r="AO12" s="630" t="s">
        <v>4099</v>
      </c>
      <c r="AP12" s="630" t="s">
        <v>4100</v>
      </c>
      <c r="AQ12" s="630" t="s">
        <v>4101</v>
      </c>
      <c r="AR12" s="630" t="s">
        <v>4102</v>
      </c>
      <c r="AS12" s="632" t="s">
        <v>4103</v>
      </c>
    </row>
    <row r="13" spans="1:45" ht="33" customHeight="1">
      <c r="A13" s="171"/>
      <c r="B13" s="2926" t="s">
        <v>4104</v>
      </c>
      <c r="C13" s="258" t="s">
        <v>688</v>
      </c>
      <c r="D13" s="258">
        <v>3</v>
      </c>
      <c r="E13" s="633">
        <f>IFERROR(E10 + E11 - E12, 0)</f>
        <v>76.320999999999998</v>
      </c>
      <c r="F13" s="633">
        <f t="shared" ref="F13:N13" si="12">IFERROR(F10 + F11 - F12, 0)</f>
        <v>961.96300000000008</v>
      </c>
      <c r="G13" s="633">
        <f t="shared" si="12"/>
        <v>1265.9970000000001</v>
      </c>
      <c r="H13" s="633">
        <f t="shared" ref="H13" si="13">IFERROR(H10 + H11 - H12, 0)</f>
        <v>174.49900000000002</v>
      </c>
      <c r="I13" s="633">
        <f t="shared" si="12"/>
        <v>28.422000000000001</v>
      </c>
      <c r="J13" s="633">
        <f t="shared" si="12"/>
        <v>374.92400000000004</v>
      </c>
      <c r="K13" s="633">
        <f t="shared" si="12"/>
        <v>4714.4560000000001</v>
      </c>
      <c r="L13" s="633">
        <f t="shared" si="12"/>
        <v>4770.95</v>
      </c>
      <c r="M13" s="633">
        <f t="shared" ref="M13" si="14">IFERROR(M10 + M11 - M12, 0)</f>
        <v>676.94</v>
      </c>
      <c r="N13" s="634">
        <f t="shared" si="12"/>
        <v>142.25299999999999</v>
      </c>
      <c r="O13" s="279"/>
      <c r="P13" s="226" t="s">
        <v>4105</v>
      </c>
      <c r="Q13" s="171"/>
      <c r="R13" s="227"/>
      <c r="S13" s="171"/>
      <c r="T13" s="3161"/>
      <c r="U13" s="3156"/>
      <c r="V13" s="3160"/>
      <c r="W13" s="3125"/>
      <c r="X13" s="3125"/>
      <c r="Y13" s="3125"/>
      <c r="Z13" s="3125"/>
      <c r="AA13" s="3125"/>
      <c r="AB13" s="3125"/>
      <c r="AC13" s="3125"/>
      <c r="AD13" s="3125"/>
      <c r="AE13" s="3125"/>
      <c r="AF13" s="3125"/>
      <c r="AG13" s="3160"/>
      <c r="AH13" s="3125"/>
      <c r="AI13" s="2926" t="s">
        <v>4104</v>
      </c>
      <c r="AJ13" s="633" t="s">
        <v>4106</v>
      </c>
      <c r="AK13" s="633" t="s">
        <v>4107</v>
      </c>
      <c r="AL13" s="633" t="s">
        <v>4108</v>
      </c>
      <c r="AM13" s="633" t="s">
        <v>4109</v>
      </c>
      <c r="AN13" s="633" t="s">
        <v>4110</v>
      </c>
      <c r="AO13" s="633" t="s">
        <v>4111</v>
      </c>
      <c r="AP13" s="633" t="s">
        <v>4112</v>
      </c>
      <c r="AQ13" s="633" t="s">
        <v>4113</v>
      </c>
      <c r="AR13" s="633" t="s">
        <v>4114</v>
      </c>
      <c r="AS13" s="634" t="s">
        <v>4115</v>
      </c>
    </row>
    <row r="14" spans="1:45" ht="15.75" customHeight="1">
      <c r="A14" s="171"/>
      <c r="B14" s="2926" t="s">
        <v>4116</v>
      </c>
      <c r="C14" s="258" t="s">
        <v>688</v>
      </c>
      <c r="D14" s="258">
        <v>3</v>
      </c>
      <c r="E14" s="633">
        <f>IFERROR(E13 - E9, 0)</f>
        <v>1.8089999999999975</v>
      </c>
      <c r="F14" s="633">
        <f>IFERROR(F13 - F9, 0)</f>
        <v>200.02900000000011</v>
      </c>
      <c r="G14" s="633">
        <f t="shared" ref="G14:N14" si="15">IFERROR(G13 - G9, 0)</f>
        <v>449.40900000000011</v>
      </c>
      <c r="H14" s="633">
        <f t="shared" ref="H14" si="16">IFERROR(H13 - H9, 0)</f>
        <v>53.389000000000024</v>
      </c>
      <c r="I14" s="633">
        <f t="shared" si="15"/>
        <v>25.435000000000002</v>
      </c>
      <c r="J14" s="633">
        <f>IFERROR(J13 - J9, 0)</f>
        <v>-63.726999999999975</v>
      </c>
      <c r="K14" s="633">
        <f t="shared" si="15"/>
        <v>782.09400000000005</v>
      </c>
      <c r="L14" s="633">
        <f t="shared" si="15"/>
        <v>636.84500000000025</v>
      </c>
      <c r="M14" s="633">
        <f t="shared" ref="M14" si="17">IFERROR(M13 - M9, 0)</f>
        <v>133.81000000000006</v>
      </c>
      <c r="N14" s="634">
        <f t="shared" si="15"/>
        <v>16.219999999999985</v>
      </c>
      <c r="O14" s="279"/>
      <c r="P14" s="226" t="s">
        <v>4117</v>
      </c>
      <c r="Q14" s="171"/>
      <c r="R14" s="227"/>
      <c r="S14" s="171"/>
      <c r="T14" s="3161"/>
      <c r="U14" s="3156"/>
      <c r="V14" s="3160"/>
      <c r="W14" s="3125"/>
      <c r="X14" s="3125"/>
      <c r="Y14" s="3125"/>
      <c r="Z14" s="3125"/>
      <c r="AA14" s="3125"/>
      <c r="AB14" s="3125"/>
      <c r="AC14" s="3125"/>
      <c r="AD14" s="3125"/>
      <c r="AE14" s="3125"/>
      <c r="AF14" s="3125"/>
      <c r="AG14" s="3160"/>
      <c r="AH14" s="3125"/>
      <c r="AI14" s="2926" t="s">
        <v>4116</v>
      </c>
      <c r="AJ14" s="633" t="s">
        <v>4118</v>
      </c>
      <c r="AK14" s="633" t="s">
        <v>4119</v>
      </c>
      <c r="AL14" s="633" t="s">
        <v>4120</v>
      </c>
      <c r="AM14" s="633" t="s">
        <v>4121</v>
      </c>
      <c r="AN14" s="633" t="s">
        <v>4122</v>
      </c>
      <c r="AO14" s="633" t="s">
        <v>4123</v>
      </c>
      <c r="AP14" s="633" t="s">
        <v>4124</v>
      </c>
      <c r="AQ14" s="633" t="s">
        <v>4125</v>
      </c>
      <c r="AR14" s="633" t="s">
        <v>4126</v>
      </c>
      <c r="AS14" s="634" t="s">
        <v>4127</v>
      </c>
    </row>
    <row r="15" spans="1:45" ht="15.75" customHeight="1">
      <c r="A15" s="171"/>
      <c r="B15" s="2926" t="s">
        <v>4128</v>
      </c>
      <c r="C15" s="258" t="s">
        <v>688</v>
      </c>
      <c r="D15" s="258">
        <v>3</v>
      </c>
      <c r="E15" s="635">
        <v>0</v>
      </c>
      <c r="F15" s="635">
        <v>0</v>
      </c>
      <c r="G15" s="635">
        <v>0</v>
      </c>
      <c r="H15" s="635">
        <v>0</v>
      </c>
      <c r="I15" s="635">
        <v>0</v>
      </c>
      <c r="J15" s="635">
        <f>J13-J9</f>
        <v>-63.726999999999975</v>
      </c>
      <c r="K15" s="635">
        <v>0</v>
      </c>
      <c r="L15" s="635">
        <v>0</v>
      </c>
      <c r="M15" s="635">
        <v>0</v>
      </c>
      <c r="N15" s="636">
        <v>0</v>
      </c>
      <c r="O15" s="279"/>
      <c r="P15" s="226" t="s">
        <v>4129</v>
      </c>
      <c r="Q15" s="171"/>
      <c r="R15" s="227"/>
      <c r="S15" s="171"/>
      <c r="T15" s="3161"/>
      <c r="U15" s="220">
        <f>IF( SUM( W15:AF15 ) = 0, 0, $W$5 )</f>
        <v>0</v>
      </c>
      <c r="V15" s="3160"/>
      <c r="W15" s="221">
        <f t="shared" ref="W15" si="18" xml:space="preserve"> IF( ISNUMBER( E15 ), 0, 1 )</f>
        <v>0</v>
      </c>
      <c r="X15" s="221">
        <f t="shared" ref="X15" si="19" xml:space="preserve"> IF( ISNUMBER( F15 ), 0, 1 )</f>
        <v>0</v>
      </c>
      <c r="Y15" s="221">
        <f t="shared" ref="Y15" si="20" xml:space="preserve"> IF( ISNUMBER( G15 ), 0, 1 )</f>
        <v>0</v>
      </c>
      <c r="Z15" s="221">
        <f t="shared" ref="Z15" si="21" xml:space="preserve"> IF( ISNUMBER( H15 ), 0, 1 )</f>
        <v>0</v>
      </c>
      <c r="AA15" s="221">
        <f t="shared" ref="AA15" si="22" xml:space="preserve"> IF( ISNUMBER( I15 ), 0, 1 )</f>
        <v>0</v>
      </c>
      <c r="AB15" s="221">
        <f t="shared" ref="AB15" si="23" xml:space="preserve"> IF( ISNUMBER( J15 ), 0, 1 )</f>
        <v>0</v>
      </c>
      <c r="AC15" s="221">
        <f t="shared" ref="AC15" si="24" xml:space="preserve"> IF( ISNUMBER( K15 ), 0, 1 )</f>
        <v>0</v>
      </c>
      <c r="AD15" s="221">
        <f t="shared" ref="AD15" si="25" xml:space="preserve"> IF( ISNUMBER( L15 ), 0, 1 )</f>
        <v>0</v>
      </c>
      <c r="AE15" s="221">
        <f t="shared" ref="AE15" si="26" xml:space="preserve"> IF( ISNUMBER( M15 ), 0, 1 )</f>
        <v>0</v>
      </c>
      <c r="AF15" s="221">
        <f t="shared" ref="AF15" si="27" xml:space="preserve"> IF( ISNUMBER( N15 ), 0, 1 )</f>
        <v>0</v>
      </c>
      <c r="AG15" s="3160"/>
      <c r="AH15" s="3125"/>
      <c r="AI15" s="2926" t="s">
        <v>4128</v>
      </c>
      <c r="AJ15" s="635" t="s">
        <v>4130</v>
      </c>
      <c r="AK15" s="635" t="s">
        <v>4131</v>
      </c>
      <c r="AL15" s="635" t="s">
        <v>4132</v>
      </c>
      <c r="AM15" s="635" t="s">
        <v>4133</v>
      </c>
      <c r="AN15" s="635" t="s">
        <v>4134</v>
      </c>
      <c r="AO15" s="635" t="s">
        <v>4135</v>
      </c>
      <c r="AP15" s="635" t="s">
        <v>4136</v>
      </c>
      <c r="AQ15" s="635" t="s">
        <v>4137</v>
      </c>
      <c r="AR15" s="635" t="s">
        <v>4138</v>
      </c>
      <c r="AS15" s="636" t="s">
        <v>4139</v>
      </c>
    </row>
    <row r="16" spans="1:45" ht="15.75" customHeight="1">
      <c r="A16" s="171"/>
      <c r="B16" s="2926" t="s">
        <v>4140</v>
      </c>
      <c r="C16" s="258" t="s">
        <v>688</v>
      </c>
      <c r="D16" s="258">
        <v>3</v>
      </c>
      <c r="E16" s="633">
        <f>IFERROR(E14 - E15, 0)</f>
        <v>1.8089999999999975</v>
      </c>
      <c r="F16" s="633">
        <f t="shared" ref="F16:L16" si="28">IFERROR(F14 - F15, 0)</f>
        <v>200.02900000000011</v>
      </c>
      <c r="G16" s="633">
        <f t="shared" si="28"/>
        <v>449.40900000000011</v>
      </c>
      <c r="H16" s="633">
        <f>IFERROR(H14 - H15, 0)</f>
        <v>53.389000000000024</v>
      </c>
      <c r="I16" s="633">
        <f t="shared" si="28"/>
        <v>25.435000000000002</v>
      </c>
      <c r="J16" s="633">
        <f t="shared" si="28"/>
        <v>0</v>
      </c>
      <c r="K16" s="633">
        <f t="shared" si="28"/>
        <v>782.09400000000005</v>
      </c>
      <c r="L16" s="633">
        <f t="shared" si="28"/>
        <v>636.84500000000025</v>
      </c>
      <c r="M16" s="633">
        <f t="shared" ref="M16" si="29">IFERROR(M14 - M15, 0)</f>
        <v>133.81000000000006</v>
      </c>
      <c r="N16" s="634">
        <f>IFERROR(N14 - N15, 0)</f>
        <v>16.219999999999985</v>
      </c>
      <c r="O16" s="279"/>
      <c r="P16" s="226" t="s">
        <v>4141</v>
      </c>
      <c r="Q16" s="171"/>
      <c r="R16" s="227"/>
      <c r="S16" s="171"/>
      <c r="T16" s="3161"/>
      <c r="U16" s="3156"/>
      <c r="V16" s="3160"/>
      <c r="W16" s="3125"/>
      <c r="X16" s="3125"/>
      <c r="Y16" s="3125"/>
      <c r="Z16" s="3125"/>
      <c r="AA16" s="3125"/>
      <c r="AB16" s="3125"/>
      <c r="AC16" s="3125"/>
      <c r="AD16" s="3125"/>
      <c r="AE16" s="3125"/>
      <c r="AF16" s="3125"/>
      <c r="AG16" s="3160"/>
      <c r="AH16" s="3125"/>
      <c r="AI16" s="2926" t="s">
        <v>4140</v>
      </c>
      <c r="AJ16" s="633" t="s">
        <v>4142</v>
      </c>
      <c r="AK16" s="633" t="s">
        <v>4143</v>
      </c>
      <c r="AL16" s="633" t="s">
        <v>4144</v>
      </c>
      <c r="AM16" s="633" t="s">
        <v>4145</v>
      </c>
      <c r="AN16" s="633" t="s">
        <v>4146</v>
      </c>
      <c r="AO16" s="633" t="s">
        <v>4147</v>
      </c>
      <c r="AP16" s="633" t="s">
        <v>4148</v>
      </c>
      <c r="AQ16" s="633" t="s">
        <v>4149</v>
      </c>
      <c r="AR16" s="633" t="s">
        <v>4150</v>
      </c>
      <c r="AS16" s="634" t="s">
        <v>4151</v>
      </c>
    </row>
    <row r="17" spans="1:45" ht="15.75" customHeight="1">
      <c r="A17" s="171"/>
      <c r="B17" s="2926" t="s">
        <v>4152</v>
      </c>
      <c r="C17" s="258" t="s">
        <v>1292</v>
      </c>
      <c r="D17" s="258">
        <v>2</v>
      </c>
      <c r="E17" s="1607">
        <v>0.67730000000000001</v>
      </c>
      <c r="F17" s="1607">
        <v>0.67730000000000001</v>
      </c>
      <c r="G17" s="1607">
        <v>0.55779999999999996</v>
      </c>
      <c r="H17" s="1607">
        <v>0</v>
      </c>
      <c r="I17" s="1607">
        <v>0.57799999999999996</v>
      </c>
      <c r="J17" s="1607">
        <v>0.67730000000000001</v>
      </c>
      <c r="K17" s="1607">
        <v>0.67730000000000001</v>
      </c>
      <c r="L17" s="1607">
        <v>0.55779999999999996</v>
      </c>
      <c r="M17" s="1607">
        <v>0</v>
      </c>
      <c r="N17" s="1608">
        <v>0.57799999999999996</v>
      </c>
      <c r="O17" s="279"/>
      <c r="P17" s="844" t="s">
        <v>4153</v>
      </c>
      <c r="Q17" s="171"/>
      <c r="R17" s="227"/>
      <c r="S17" s="171"/>
      <c r="T17" s="3161"/>
      <c r="U17" s="220">
        <f t="shared" ref="U17:U18" si="30">IF( SUM( W17:AF17 ) = 0, 0, $W$5 )</f>
        <v>0</v>
      </c>
      <c r="V17" s="3160"/>
      <c r="W17" s="221">
        <f t="shared" ref="W17:W18" si="31" xml:space="preserve"> IF( ISNUMBER( E17 ), 0, 1 )</f>
        <v>0</v>
      </c>
      <c r="X17" s="221">
        <f t="shared" ref="X17:X18" si="32" xml:space="preserve"> IF( ISNUMBER( F17 ), 0, 1 )</f>
        <v>0</v>
      </c>
      <c r="Y17" s="221">
        <f t="shared" ref="Y17:Y18" si="33" xml:space="preserve"> IF( ISNUMBER( G17 ), 0, 1 )</f>
        <v>0</v>
      </c>
      <c r="Z17" s="221">
        <f t="shared" ref="Z17:Z18" si="34" xml:space="preserve"> IF( ISNUMBER( H17 ), 0, 1 )</f>
        <v>0</v>
      </c>
      <c r="AA17" s="221">
        <f t="shared" ref="AA17:AA18" si="35" xml:space="preserve"> IF( ISNUMBER( I17 ), 0, 1 )</f>
        <v>0</v>
      </c>
      <c r="AB17" s="221">
        <f t="shared" ref="AB17:AB18" si="36" xml:space="preserve"> IF( ISNUMBER( J17 ), 0, 1 )</f>
        <v>0</v>
      </c>
      <c r="AC17" s="221">
        <f t="shared" ref="AC17:AC18" si="37" xml:space="preserve"> IF( ISNUMBER( K17 ), 0, 1 )</f>
        <v>0</v>
      </c>
      <c r="AD17" s="221">
        <f t="shared" ref="AD17:AD18" si="38" xml:space="preserve"> IF( ISNUMBER( L17 ), 0, 1 )</f>
        <v>0</v>
      </c>
      <c r="AE17" s="221">
        <f t="shared" ref="AE17:AE18" si="39" xml:space="preserve"> IF( ISNUMBER( M17 ), 0, 1 )</f>
        <v>0</v>
      </c>
      <c r="AF17" s="221">
        <f t="shared" ref="AF17:AF18" si="40" xml:space="preserve"> IF( ISNUMBER( N17 ), 0, 1 )</f>
        <v>0</v>
      </c>
      <c r="AG17" s="3160"/>
      <c r="AH17" s="3125"/>
      <c r="AI17" s="2926" t="s">
        <v>4152</v>
      </c>
      <c r="AJ17" s="637" t="s">
        <v>4154</v>
      </c>
      <c r="AK17" s="637" t="s">
        <v>4155</v>
      </c>
      <c r="AL17" s="637" t="s">
        <v>4156</v>
      </c>
      <c r="AM17" s="637" t="s">
        <v>4157</v>
      </c>
      <c r="AN17" s="637" t="s">
        <v>4158</v>
      </c>
      <c r="AO17" s="637" t="s">
        <v>4159</v>
      </c>
      <c r="AP17" s="637" t="s">
        <v>4160</v>
      </c>
      <c r="AQ17" s="637" t="s">
        <v>4161</v>
      </c>
      <c r="AR17" s="637" t="s">
        <v>4162</v>
      </c>
      <c r="AS17" s="638" t="s">
        <v>4163</v>
      </c>
    </row>
    <row r="18" spans="1:45" ht="15.75" customHeight="1">
      <c r="A18" s="171"/>
      <c r="B18" s="2926" t="s">
        <v>4164</v>
      </c>
      <c r="C18" s="258" t="s">
        <v>1292</v>
      </c>
      <c r="D18" s="258">
        <v>2</v>
      </c>
      <c r="E18" s="639">
        <v>0.4</v>
      </c>
      <c r="F18" s="639">
        <v>0.4</v>
      </c>
      <c r="G18" s="639">
        <v>0.4</v>
      </c>
      <c r="H18" s="639">
        <v>0</v>
      </c>
      <c r="I18" s="639">
        <v>0.4</v>
      </c>
      <c r="J18" s="639">
        <v>0.28000000000000003</v>
      </c>
      <c r="K18" s="639">
        <v>0.28000000000000003</v>
      </c>
      <c r="L18" s="639">
        <v>0.28000000000000003</v>
      </c>
      <c r="M18" s="1607">
        <v>0</v>
      </c>
      <c r="N18" s="640">
        <v>0.68</v>
      </c>
      <c r="O18" s="279"/>
      <c r="P18" s="844" t="s">
        <v>4165</v>
      </c>
      <c r="Q18" s="171"/>
      <c r="R18" s="227"/>
      <c r="S18" s="171"/>
      <c r="T18" s="3161"/>
      <c r="U18" s="220">
        <f t="shared" si="30"/>
        <v>0</v>
      </c>
      <c r="V18" s="3160"/>
      <c r="W18" s="221">
        <f t="shared" si="31"/>
        <v>0</v>
      </c>
      <c r="X18" s="221">
        <f t="shared" si="32"/>
        <v>0</v>
      </c>
      <c r="Y18" s="221">
        <f t="shared" si="33"/>
        <v>0</v>
      </c>
      <c r="Z18" s="221">
        <f t="shared" si="34"/>
        <v>0</v>
      </c>
      <c r="AA18" s="221">
        <f t="shared" si="35"/>
        <v>0</v>
      </c>
      <c r="AB18" s="221">
        <f t="shared" si="36"/>
        <v>0</v>
      </c>
      <c r="AC18" s="221">
        <f t="shared" si="37"/>
        <v>0</v>
      </c>
      <c r="AD18" s="221">
        <f t="shared" si="38"/>
        <v>0</v>
      </c>
      <c r="AE18" s="221">
        <f t="shared" si="39"/>
        <v>0</v>
      </c>
      <c r="AF18" s="221">
        <f t="shared" si="40"/>
        <v>0</v>
      </c>
      <c r="AG18" s="3160"/>
      <c r="AH18" s="3125"/>
      <c r="AI18" s="2926" t="s">
        <v>4164</v>
      </c>
      <c r="AJ18" s="639" t="s">
        <v>4166</v>
      </c>
      <c r="AK18" s="639" t="s">
        <v>4167</v>
      </c>
      <c r="AL18" s="639" t="s">
        <v>4168</v>
      </c>
      <c r="AM18" s="639" t="s">
        <v>4169</v>
      </c>
      <c r="AN18" s="639" t="s">
        <v>4170</v>
      </c>
      <c r="AO18" s="639" t="s">
        <v>4171</v>
      </c>
      <c r="AP18" s="639" t="s">
        <v>4172</v>
      </c>
      <c r="AQ18" s="639" t="s">
        <v>4173</v>
      </c>
      <c r="AR18" s="637" t="s">
        <v>4174</v>
      </c>
      <c r="AS18" s="640" t="s">
        <v>4175</v>
      </c>
    </row>
    <row r="19" spans="1:45" ht="15.75" customHeight="1">
      <c r="A19" s="171"/>
      <c r="B19" s="2926" t="s">
        <v>4176</v>
      </c>
      <c r="C19" s="258" t="s">
        <v>688</v>
      </c>
      <c r="D19" s="258">
        <v>3</v>
      </c>
      <c r="E19" s="633">
        <f t="shared" ref="E19:N19" si="41">IF(E16&gt;0, E16*E18,0)</f>
        <v>0.72359999999999902</v>
      </c>
      <c r="F19" s="633">
        <f>IF(F16&gt;0, F16*F18,0)</f>
        <v>80.011600000000044</v>
      </c>
      <c r="G19" s="633">
        <f t="shared" si="41"/>
        <v>179.76360000000005</v>
      </c>
      <c r="H19" s="633">
        <f t="shared" si="41"/>
        <v>0</v>
      </c>
      <c r="I19" s="633">
        <f t="shared" si="41"/>
        <v>10.174000000000001</v>
      </c>
      <c r="J19" s="633">
        <f t="shared" si="41"/>
        <v>0</v>
      </c>
      <c r="K19" s="633">
        <f t="shared" si="41"/>
        <v>218.98632000000003</v>
      </c>
      <c r="L19" s="633">
        <f t="shared" si="41"/>
        <v>178.31660000000008</v>
      </c>
      <c r="M19" s="633">
        <f t="shared" si="41"/>
        <v>0</v>
      </c>
      <c r="N19" s="634">
        <f t="shared" si="41"/>
        <v>11.02959999999999</v>
      </c>
      <c r="O19" s="279"/>
      <c r="P19" s="844" t="s">
        <v>4177</v>
      </c>
      <c r="Q19" s="171"/>
      <c r="R19" s="227"/>
      <c r="S19" s="171"/>
      <c r="T19" s="3161"/>
      <c r="U19" s="3156"/>
      <c r="V19" s="3160"/>
      <c r="W19" s="3125"/>
      <c r="X19" s="3125"/>
      <c r="Y19" s="3125"/>
      <c r="Z19" s="3125"/>
      <c r="AA19" s="3125"/>
      <c r="AB19" s="3125"/>
      <c r="AC19" s="3125"/>
      <c r="AD19" s="3125"/>
      <c r="AE19" s="3125"/>
      <c r="AF19" s="3125"/>
      <c r="AG19" s="3160"/>
      <c r="AH19" s="3125"/>
      <c r="AI19" s="2926" t="s">
        <v>4176</v>
      </c>
      <c r="AJ19" s="633" t="s">
        <v>4178</v>
      </c>
      <c r="AK19" s="633" t="s">
        <v>4179</v>
      </c>
      <c r="AL19" s="633" t="s">
        <v>4180</v>
      </c>
      <c r="AM19" s="633" t="s">
        <v>4181</v>
      </c>
      <c r="AN19" s="633" t="s">
        <v>4182</v>
      </c>
      <c r="AO19" s="633" t="s">
        <v>4183</v>
      </c>
      <c r="AP19" s="633" t="s">
        <v>4184</v>
      </c>
      <c r="AQ19" s="633" t="s">
        <v>4185</v>
      </c>
      <c r="AR19" s="633" t="s">
        <v>4186</v>
      </c>
      <c r="AS19" s="634" t="s">
        <v>4187</v>
      </c>
    </row>
    <row r="20" spans="1:45" ht="15.75" customHeight="1">
      <c r="A20" s="171"/>
      <c r="B20" s="2926" t="s">
        <v>4188</v>
      </c>
      <c r="C20" s="258" t="s">
        <v>688</v>
      </c>
      <c r="D20" s="258">
        <v>3</v>
      </c>
      <c r="E20" s="633">
        <f>IF(E16&lt;0, E16*E17, 0)</f>
        <v>0</v>
      </c>
      <c r="F20" s="633">
        <f t="shared" ref="F20:N20" si="42">IF(F16&lt;0, F16*F17, 0)</f>
        <v>0</v>
      </c>
      <c r="G20" s="633">
        <f t="shared" si="42"/>
        <v>0</v>
      </c>
      <c r="H20" s="633">
        <f t="shared" si="42"/>
        <v>0</v>
      </c>
      <c r="I20" s="633">
        <f t="shared" si="42"/>
        <v>0</v>
      </c>
      <c r="J20" s="633">
        <f t="shared" si="42"/>
        <v>0</v>
      </c>
      <c r="K20" s="633">
        <f t="shared" si="42"/>
        <v>0</v>
      </c>
      <c r="L20" s="633">
        <f t="shared" si="42"/>
        <v>0</v>
      </c>
      <c r="M20" s="633">
        <f t="shared" si="42"/>
        <v>0</v>
      </c>
      <c r="N20" s="634">
        <f t="shared" si="42"/>
        <v>0</v>
      </c>
      <c r="O20" s="279"/>
      <c r="P20" s="844" t="s">
        <v>4189</v>
      </c>
      <c r="Q20" s="171"/>
      <c r="R20" s="227"/>
      <c r="S20" s="171"/>
      <c r="T20" s="3161"/>
      <c r="U20" s="3156"/>
      <c r="V20" s="3160"/>
      <c r="W20" s="3125"/>
      <c r="X20" s="3125"/>
      <c r="Y20" s="3125"/>
      <c r="Z20" s="3125"/>
      <c r="AA20" s="3125"/>
      <c r="AB20" s="3125"/>
      <c r="AC20" s="3125"/>
      <c r="AD20" s="3125"/>
      <c r="AE20" s="3125"/>
      <c r="AF20" s="3125"/>
      <c r="AG20" s="3160"/>
      <c r="AH20" s="3125"/>
      <c r="AI20" s="2926" t="s">
        <v>4188</v>
      </c>
      <c r="AJ20" s="633" t="s">
        <v>4190</v>
      </c>
      <c r="AK20" s="633" t="s">
        <v>4191</v>
      </c>
      <c r="AL20" s="633" t="s">
        <v>4192</v>
      </c>
      <c r="AM20" s="633" t="s">
        <v>4193</v>
      </c>
      <c r="AN20" s="633" t="s">
        <v>4194</v>
      </c>
      <c r="AO20" s="633" t="s">
        <v>4195</v>
      </c>
      <c r="AP20" s="633" t="s">
        <v>4196</v>
      </c>
      <c r="AQ20" s="633" t="s">
        <v>4197</v>
      </c>
      <c r="AR20" s="633" t="s">
        <v>4198</v>
      </c>
      <c r="AS20" s="634" t="s">
        <v>4199</v>
      </c>
    </row>
    <row r="21" spans="1:45" ht="15.75" customHeight="1">
      <c r="A21" s="171"/>
      <c r="B21" s="2926" t="s">
        <v>4200</v>
      </c>
      <c r="C21" s="258" t="s">
        <v>688</v>
      </c>
      <c r="D21" s="258">
        <v>3</v>
      </c>
      <c r="E21" s="633">
        <f t="shared" ref="E21:N21" si="43">IF(E19=0, 0, E16-E19)</f>
        <v>1.0853999999999986</v>
      </c>
      <c r="F21" s="633">
        <f t="shared" si="43"/>
        <v>120.01740000000007</v>
      </c>
      <c r="G21" s="633">
        <f t="shared" si="43"/>
        <v>269.64540000000005</v>
      </c>
      <c r="H21" s="633">
        <f>IF(H16&gt;0, H16,0)</f>
        <v>53.389000000000024</v>
      </c>
      <c r="I21" s="633">
        <f t="shared" si="43"/>
        <v>15.261000000000001</v>
      </c>
      <c r="J21" s="633">
        <f t="shared" si="43"/>
        <v>0</v>
      </c>
      <c r="K21" s="633">
        <f t="shared" si="43"/>
        <v>563.10768000000007</v>
      </c>
      <c r="L21" s="633">
        <f t="shared" si="43"/>
        <v>458.52840000000015</v>
      </c>
      <c r="M21" s="633">
        <f>IF(M16&gt;0, M16,0)</f>
        <v>133.81000000000006</v>
      </c>
      <c r="N21" s="634">
        <f t="shared" si="43"/>
        <v>5.190399999999995</v>
      </c>
      <c r="O21" s="279"/>
      <c r="P21" s="844" t="s">
        <v>4201</v>
      </c>
      <c r="Q21" s="171"/>
      <c r="R21" s="227"/>
      <c r="S21" s="171"/>
      <c r="T21" s="3161"/>
      <c r="U21" s="3156"/>
      <c r="V21" s="3160"/>
      <c r="W21" s="3125"/>
      <c r="X21" s="3125"/>
      <c r="Y21" s="3125"/>
      <c r="Z21" s="3125"/>
      <c r="AA21" s="3125"/>
      <c r="AB21" s="3125"/>
      <c r="AC21" s="3125"/>
      <c r="AD21" s="3125"/>
      <c r="AE21" s="3125"/>
      <c r="AF21" s="3125"/>
      <c r="AG21" s="3160"/>
      <c r="AH21" s="3125"/>
      <c r="AI21" s="2926" t="s">
        <v>4200</v>
      </c>
      <c r="AJ21" s="633" t="s">
        <v>4202</v>
      </c>
      <c r="AK21" s="633" t="s">
        <v>4203</v>
      </c>
      <c r="AL21" s="633" t="s">
        <v>4204</v>
      </c>
      <c r="AM21" s="633" t="s">
        <v>4205</v>
      </c>
      <c r="AN21" s="633" t="s">
        <v>4206</v>
      </c>
      <c r="AO21" s="633" t="s">
        <v>4207</v>
      </c>
      <c r="AP21" s="633" t="s">
        <v>4208</v>
      </c>
      <c r="AQ21" s="633" t="s">
        <v>4209</v>
      </c>
      <c r="AR21" s="633" t="s">
        <v>4210</v>
      </c>
      <c r="AS21" s="634" t="s">
        <v>4211</v>
      </c>
    </row>
    <row r="22" spans="1:45" ht="15.75" customHeight="1" thickBot="1">
      <c r="A22" s="2387" t="s">
        <v>784</v>
      </c>
      <c r="B22" s="2922" t="s">
        <v>4212</v>
      </c>
      <c r="C22" s="264" t="s">
        <v>688</v>
      </c>
      <c r="D22" s="264">
        <v>3</v>
      </c>
      <c r="E22" s="641">
        <f t="shared" ref="E22:N22" si="44">IF(E20=0, 0, E16-E20)</f>
        <v>0</v>
      </c>
      <c r="F22" s="641">
        <f t="shared" si="44"/>
        <v>0</v>
      </c>
      <c r="G22" s="641">
        <f t="shared" si="44"/>
        <v>0</v>
      </c>
      <c r="H22" s="641">
        <f>IF(H16&lt;0, H16,0)</f>
        <v>0</v>
      </c>
      <c r="I22" s="641">
        <f t="shared" si="44"/>
        <v>0</v>
      </c>
      <c r="J22" s="641">
        <f t="shared" si="44"/>
        <v>0</v>
      </c>
      <c r="K22" s="641">
        <f t="shared" si="44"/>
        <v>0</v>
      </c>
      <c r="L22" s="641">
        <f t="shared" si="44"/>
        <v>0</v>
      </c>
      <c r="M22" s="641">
        <f>IF(M16&lt;0, M16,0)</f>
        <v>0</v>
      </c>
      <c r="N22" s="642">
        <f t="shared" si="44"/>
        <v>0</v>
      </c>
      <c r="O22" s="279"/>
      <c r="P22" s="846" t="s">
        <v>4213</v>
      </c>
      <c r="Q22" s="171"/>
      <c r="R22" s="238"/>
      <c r="S22" s="171"/>
      <c r="T22" s="3161"/>
      <c r="U22" s="3156"/>
      <c r="V22" s="3160"/>
      <c r="W22" s="3125"/>
      <c r="X22" s="3125"/>
      <c r="Y22" s="3125"/>
      <c r="Z22" s="3125"/>
      <c r="AA22" s="3125"/>
      <c r="AB22" s="3125"/>
      <c r="AC22" s="3125"/>
      <c r="AD22" s="3125"/>
      <c r="AE22" s="3125"/>
      <c r="AF22" s="3125"/>
      <c r="AG22" s="3160"/>
      <c r="AH22" s="3125"/>
      <c r="AI22" s="2922" t="s">
        <v>4212</v>
      </c>
      <c r="AJ22" s="641" t="s">
        <v>4214</v>
      </c>
      <c r="AK22" s="641" t="s">
        <v>4215</v>
      </c>
      <c r="AL22" s="641" t="s">
        <v>4216</v>
      </c>
      <c r="AM22" s="641" t="s">
        <v>4217</v>
      </c>
      <c r="AN22" s="641" t="s">
        <v>4218</v>
      </c>
      <c r="AO22" s="641" t="s">
        <v>4219</v>
      </c>
      <c r="AP22" s="641" t="s">
        <v>4220</v>
      </c>
      <c r="AQ22" s="641" t="s">
        <v>4221</v>
      </c>
      <c r="AR22" s="641" t="s">
        <v>4222</v>
      </c>
      <c r="AS22" s="642" t="s">
        <v>4223</v>
      </c>
    </row>
    <row r="23" spans="1:45" ht="15.75" customHeight="1" thickTop="1" thickBot="1">
      <c r="A23" s="171"/>
      <c r="B23" s="362"/>
      <c r="C23" s="362"/>
      <c r="D23" s="362"/>
      <c r="E23" s="279"/>
      <c r="F23" s="279"/>
      <c r="G23" s="279"/>
      <c r="H23" s="279"/>
      <c r="I23" s="279"/>
      <c r="J23" s="279"/>
      <c r="K23" s="279"/>
      <c r="L23" s="279"/>
      <c r="M23" s="279"/>
      <c r="N23" s="279"/>
      <c r="O23" s="171"/>
      <c r="P23" s="2213"/>
      <c r="Q23" s="171"/>
      <c r="R23" s="171"/>
      <c r="S23" s="171"/>
      <c r="T23" s="3161"/>
      <c r="U23" s="3156"/>
      <c r="V23" s="3160"/>
      <c r="W23" s="3125"/>
      <c r="X23" s="3125"/>
      <c r="Y23" s="3125"/>
      <c r="Z23" s="3125"/>
      <c r="AA23" s="3125"/>
      <c r="AB23" s="3125"/>
      <c r="AC23" s="3125"/>
      <c r="AD23" s="3125"/>
      <c r="AE23" s="3125"/>
      <c r="AF23" s="3125"/>
      <c r="AG23" s="3160"/>
      <c r="AH23" s="3125"/>
      <c r="AI23" s="362"/>
      <c r="AJ23" s="279"/>
      <c r="AK23" s="279"/>
      <c r="AL23" s="279"/>
      <c r="AM23" s="279"/>
      <c r="AN23" s="279"/>
      <c r="AO23" s="279"/>
      <c r="AP23" s="279"/>
      <c r="AQ23" s="279"/>
      <c r="AR23" s="279"/>
      <c r="AS23" s="279"/>
    </row>
    <row r="24" spans="1:45" ht="15.75" customHeight="1" thickTop="1" thickBot="1">
      <c r="A24" s="171"/>
      <c r="B24" s="623" t="s">
        <v>4224</v>
      </c>
      <c r="C24" s="624"/>
      <c r="D24" s="624"/>
      <c r="E24" s="31"/>
      <c r="F24" s="279"/>
      <c r="G24" s="279"/>
      <c r="H24" s="279"/>
      <c r="I24" s="279"/>
      <c r="J24" s="279"/>
      <c r="K24" s="279"/>
      <c r="L24" s="279"/>
      <c r="M24" s="279"/>
      <c r="N24" s="279"/>
      <c r="O24" s="171"/>
      <c r="P24" s="2213"/>
      <c r="Q24" s="171"/>
      <c r="R24" s="171"/>
      <c r="S24" s="171"/>
      <c r="T24" s="3161"/>
      <c r="U24" s="3156"/>
      <c r="V24" s="3160"/>
      <c r="W24" s="3125"/>
      <c r="X24" s="3125"/>
      <c r="Y24" s="3125"/>
      <c r="Z24" s="3125"/>
      <c r="AA24" s="3125"/>
      <c r="AB24" s="3125"/>
      <c r="AC24" s="3125"/>
      <c r="AD24" s="3125"/>
      <c r="AE24" s="3125"/>
      <c r="AF24" s="3125"/>
      <c r="AG24" s="3160"/>
      <c r="AH24" s="3125"/>
      <c r="AI24" s="623" t="s">
        <v>4224</v>
      </c>
      <c r="AJ24" s="31"/>
      <c r="AK24" s="279"/>
      <c r="AL24" s="279"/>
      <c r="AM24" s="279"/>
      <c r="AN24" s="279"/>
      <c r="AO24" s="279"/>
      <c r="AP24" s="279"/>
      <c r="AQ24" s="279"/>
      <c r="AR24" s="279"/>
      <c r="AS24" s="279"/>
    </row>
    <row r="25" spans="1:45" ht="31">
      <c r="A25" s="2387" t="s">
        <v>686</v>
      </c>
      <c r="B25" s="626" t="s">
        <v>4225</v>
      </c>
      <c r="C25" s="627" t="s">
        <v>688</v>
      </c>
      <c r="D25" s="627">
        <v>3</v>
      </c>
      <c r="E25" s="643">
        <v>21.004999999999999</v>
      </c>
      <c r="F25" s="643">
        <v>90.811999999999998</v>
      </c>
      <c r="G25" s="643">
        <v>33.771000000000001</v>
      </c>
      <c r="H25" s="643">
        <v>11.663</v>
      </c>
      <c r="I25" s="643">
        <v>0</v>
      </c>
      <c r="J25" s="643">
        <v>95.462000000000003</v>
      </c>
      <c r="K25" s="643">
        <v>412.72500000000002</v>
      </c>
      <c r="L25" s="643">
        <v>153.48099999999999</v>
      </c>
      <c r="M25" s="643">
        <v>53.006999999999998</v>
      </c>
      <c r="N25" s="644">
        <v>0</v>
      </c>
      <c r="O25" s="279"/>
      <c r="P25" s="217" t="s">
        <v>4226</v>
      </c>
      <c r="Q25" s="171"/>
      <c r="R25" s="219"/>
      <c r="S25" s="171"/>
      <c r="T25" s="3161"/>
      <c r="U25" s="220">
        <f t="shared" ref="U25:U26" si="45">IF( SUM( W25:AF25 ) = 0, 0, $W$5 )</f>
        <v>0</v>
      </c>
      <c r="V25" s="3160"/>
      <c r="W25" s="221">
        <f t="shared" ref="W25:W26" si="46" xml:space="preserve"> IF( ISNUMBER( E25 ), 0, 1 )</f>
        <v>0</v>
      </c>
      <c r="X25" s="221">
        <f t="shared" ref="X25:X26" si="47" xml:space="preserve"> IF( ISNUMBER( F25 ), 0, 1 )</f>
        <v>0</v>
      </c>
      <c r="Y25" s="221">
        <f t="shared" ref="Y25:Y26" si="48" xml:space="preserve"> IF( ISNUMBER( G25 ), 0, 1 )</f>
        <v>0</v>
      </c>
      <c r="Z25" s="221">
        <f t="shared" ref="Z25:Z26" si="49" xml:space="preserve"> IF( ISNUMBER( H25 ), 0, 1 )</f>
        <v>0</v>
      </c>
      <c r="AA25" s="221">
        <f t="shared" ref="AA25:AA26" si="50" xml:space="preserve"> IF( ISNUMBER( I25 ), 0, 1 )</f>
        <v>0</v>
      </c>
      <c r="AB25" s="221">
        <f t="shared" ref="AB25:AB26" si="51" xml:space="preserve"> IF( ISNUMBER( J25 ), 0, 1 )</f>
        <v>0</v>
      </c>
      <c r="AC25" s="221">
        <f t="shared" ref="AC25:AC26" si="52" xml:space="preserve"> IF( ISNUMBER( K25 ), 0, 1 )</f>
        <v>0</v>
      </c>
      <c r="AD25" s="221">
        <f t="shared" ref="AD25:AD26" si="53" xml:space="preserve"> IF( ISNUMBER( L25 ), 0, 1 )</f>
        <v>0</v>
      </c>
      <c r="AE25" s="221">
        <f t="shared" ref="AE25:AE26" si="54" xml:space="preserve"> IF( ISNUMBER( M25 ), 0, 1 )</f>
        <v>0</v>
      </c>
      <c r="AF25" s="221">
        <f t="shared" ref="AF25:AF26" si="55" xml:space="preserve"> IF( ISNUMBER( N25 ), 0, 1 )</f>
        <v>0</v>
      </c>
      <c r="AG25" s="3160"/>
      <c r="AH25" s="3125"/>
      <c r="AI25" s="626" t="s">
        <v>4225</v>
      </c>
      <c r="AJ25" s="643" t="s">
        <v>4227</v>
      </c>
      <c r="AK25" s="643" t="s">
        <v>4228</v>
      </c>
      <c r="AL25" s="643" t="s">
        <v>4229</v>
      </c>
      <c r="AM25" s="643" t="s">
        <v>4230</v>
      </c>
      <c r="AN25" s="643" t="s">
        <v>4231</v>
      </c>
      <c r="AO25" s="643" t="s">
        <v>4232</v>
      </c>
      <c r="AP25" s="643" t="s">
        <v>4233</v>
      </c>
      <c r="AQ25" s="643" t="s">
        <v>4234</v>
      </c>
      <c r="AR25" s="643" t="s">
        <v>4235</v>
      </c>
      <c r="AS25" s="644" t="s">
        <v>4236</v>
      </c>
    </row>
    <row r="26" spans="1:45" ht="15.75" customHeight="1">
      <c r="A26" s="171"/>
      <c r="B26" s="2926" t="s">
        <v>4237</v>
      </c>
      <c r="C26" s="258" t="s">
        <v>688</v>
      </c>
      <c r="D26" s="258">
        <v>3</v>
      </c>
      <c r="E26" s="635">
        <v>27.178999999999998</v>
      </c>
      <c r="F26" s="635">
        <v>73.486000000000004</v>
      </c>
      <c r="G26" s="635">
        <v>60.167999999999999</v>
      </c>
      <c r="H26" s="635">
        <v>0.58799999999999997</v>
      </c>
      <c r="I26" s="635">
        <v>0</v>
      </c>
      <c r="J26" s="635">
        <v>125.497</v>
      </c>
      <c r="K26" s="635">
        <v>347.399</v>
      </c>
      <c r="L26" s="635">
        <v>232.19399999999999</v>
      </c>
      <c r="M26" s="635">
        <v>10.571</v>
      </c>
      <c r="N26" s="636">
        <v>0</v>
      </c>
      <c r="O26" s="279"/>
      <c r="P26" s="226" t="s">
        <v>4238</v>
      </c>
      <c r="Q26" s="171"/>
      <c r="R26" s="227"/>
      <c r="S26" s="171"/>
      <c r="T26" s="3161"/>
      <c r="U26" s="220">
        <f t="shared" si="45"/>
        <v>0</v>
      </c>
      <c r="V26" s="3160"/>
      <c r="W26" s="221">
        <f t="shared" si="46"/>
        <v>0</v>
      </c>
      <c r="X26" s="221">
        <f t="shared" si="47"/>
        <v>0</v>
      </c>
      <c r="Y26" s="221">
        <f t="shared" si="48"/>
        <v>0</v>
      </c>
      <c r="Z26" s="221">
        <f t="shared" si="49"/>
        <v>0</v>
      </c>
      <c r="AA26" s="221">
        <f t="shared" si="50"/>
        <v>0</v>
      </c>
      <c r="AB26" s="221">
        <f t="shared" si="51"/>
        <v>0</v>
      </c>
      <c r="AC26" s="221">
        <f t="shared" si="52"/>
        <v>0</v>
      </c>
      <c r="AD26" s="221">
        <f t="shared" si="53"/>
        <v>0</v>
      </c>
      <c r="AE26" s="221">
        <f t="shared" si="54"/>
        <v>0</v>
      </c>
      <c r="AF26" s="221">
        <f t="shared" si="55"/>
        <v>0</v>
      </c>
      <c r="AG26" s="3160"/>
      <c r="AH26" s="3125"/>
      <c r="AI26" s="2926" t="s">
        <v>4237</v>
      </c>
      <c r="AJ26" s="635" t="s">
        <v>4239</v>
      </c>
      <c r="AK26" s="635" t="s">
        <v>4240</v>
      </c>
      <c r="AL26" s="635" t="s">
        <v>4241</v>
      </c>
      <c r="AM26" s="635" t="s">
        <v>4242</v>
      </c>
      <c r="AN26" s="635" t="s">
        <v>4243</v>
      </c>
      <c r="AO26" s="635" t="s">
        <v>4244</v>
      </c>
      <c r="AP26" s="635" t="s">
        <v>4245</v>
      </c>
      <c r="AQ26" s="635" t="s">
        <v>4246</v>
      </c>
      <c r="AR26" s="635" t="s">
        <v>4247</v>
      </c>
      <c r="AS26" s="636" t="s">
        <v>4248</v>
      </c>
    </row>
    <row r="27" spans="1:45" ht="15.75" customHeight="1">
      <c r="A27" s="171"/>
      <c r="B27" s="2926" t="s">
        <v>4249</v>
      </c>
      <c r="C27" s="258" t="s">
        <v>688</v>
      </c>
      <c r="D27" s="258">
        <v>3</v>
      </c>
      <c r="E27" s="633">
        <f>IFERROR(E26 - E25, 0)</f>
        <v>6.1739999999999995</v>
      </c>
      <c r="F27" s="633">
        <f t="shared" ref="F27:N27" si="56">IFERROR(F26 - F25, 0)</f>
        <v>-17.325999999999993</v>
      </c>
      <c r="G27" s="633">
        <f t="shared" si="56"/>
        <v>26.396999999999998</v>
      </c>
      <c r="H27" s="633">
        <f t="shared" si="56"/>
        <v>-11.075000000000001</v>
      </c>
      <c r="I27" s="633">
        <f t="shared" si="56"/>
        <v>0</v>
      </c>
      <c r="J27" s="633">
        <f t="shared" si="56"/>
        <v>30.034999999999997</v>
      </c>
      <c r="K27" s="633">
        <f t="shared" si="56"/>
        <v>-65.326000000000022</v>
      </c>
      <c r="L27" s="633">
        <f t="shared" si="56"/>
        <v>78.712999999999994</v>
      </c>
      <c r="M27" s="633">
        <f t="shared" si="56"/>
        <v>-42.436</v>
      </c>
      <c r="N27" s="634">
        <f t="shared" si="56"/>
        <v>0</v>
      </c>
      <c r="O27" s="279"/>
      <c r="P27" s="226" t="s">
        <v>4250</v>
      </c>
      <c r="Q27" s="171"/>
      <c r="R27" s="227"/>
      <c r="S27" s="171"/>
      <c r="T27" s="3161"/>
      <c r="U27" s="3156"/>
      <c r="V27" s="3160"/>
      <c r="W27" s="3125"/>
      <c r="X27" s="3125"/>
      <c r="Y27" s="3125"/>
      <c r="Z27" s="3125"/>
      <c r="AA27" s="3125"/>
      <c r="AB27" s="3125"/>
      <c r="AC27" s="3125"/>
      <c r="AD27" s="3125"/>
      <c r="AE27" s="3125"/>
      <c r="AF27" s="3125"/>
      <c r="AG27" s="3160"/>
      <c r="AH27" s="3125"/>
      <c r="AI27" s="2926" t="s">
        <v>4249</v>
      </c>
      <c r="AJ27" s="633" t="s">
        <v>4251</v>
      </c>
      <c r="AK27" s="633" t="s">
        <v>4252</v>
      </c>
      <c r="AL27" s="633" t="s">
        <v>4253</v>
      </c>
      <c r="AM27" s="633" t="s">
        <v>4254</v>
      </c>
      <c r="AN27" s="633" t="s">
        <v>4255</v>
      </c>
      <c r="AO27" s="633" t="s">
        <v>4256</v>
      </c>
      <c r="AP27" s="633" t="s">
        <v>4257</v>
      </c>
      <c r="AQ27" s="633" t="s">
        <v>4258</v>
      </c>
      <c r="AR27" s="633" t="s">
        <v>4259</v>
      </c>
      <c r="AS27" s="634" t="s">
        <v>4260</v>
      </c>
    </row>
    <row r="28" spans="1:45" ht="15.75" customHeight="1">
      <c r="A28" s="171"/>
      <c r="B28" s="2926" t="s">
        <v>4261</v>
      </c>
      <c r="C28" s="258" t="s">
        <v>1292</v>
      </c>
      <c r="D28" s="258">
        <v>2</v>
      </c>
      <c r="E28" s="639">
        <v>0.75</v>
      </c>
      <c r="F28" s="639">
        <v>0.75</v>
      </c>
      <c r="G28" s="639">
        <v>0.75</v>
      </c>
      <c r="H28" s="639">
        <v>0.75</v>
      </c>
      <c r="I28" s="639">
        <v>0.75</v>
      </c>
      <c r="J28" s="639">
        <v>0.75</v>
      </c>
      <c r="K28" s="639">
        <v>0.75</v>
      </c>
      <c r="L28" s="639">
        <v>0.75</v>
      </c>
      <c r="M28" s="639">
        <v>0.75</v>
      </c>
      <c r="N28" s="640">
        <v>0.75</v>
      </c>
      <c r="O28" s="279"/>
      <c r="P28" s="844" t="s">
        <v>4262</v>
      </c>
      <c r="Q28" s="171"/>
      <c r="R28" s="227"/>
      <c r="S28" s="171"/>
      <c r="T28" s="3161"/>
      <c r="U28" s="220">
        <f t="shared" ref="U28:U29" si="57">IF( SUM( W28:AF28 ) = 0, 0, $W$5 )</f>
        <v>0</v>
      </c>
      <c r="V28" s="3160"/>
      <c r="W28" s="221">
        <f t="shared" ref="W28:W29" si="58" xml:space="preserve"> IF( ISNUMBER( E28 ), 0, 1 )</f>
        <v>0</v>
      </c>
      <c r="X28" s="221">
        <f t="shared" ref="X28:X29" si="59" xml:space="preserve"> IF( ISNUMBER( F28 ), 0, 1 )</f>
        <v>0</v>
      </c>
      <c r="Y28" s="221">
        <f t="shared" ref="Y28:Y29" si="60" xml:space="preserve"> IF( ISNUMBER( G28 ), 0, 1 )</f>
        <v>0</v>
      </c>
      <c r="Z28" s="221">
        <f t="shared" ref="Z28:Z29" si="61" xml:space="preserve"> IF( ISNUMBER( H28 ), 0, 1 )</f>
        <v>0</v>
      </c>
      <c r="AA28" s="221">
        <f t="shared" ref="AA28:AA29" si="62" xml:space="preserve"> IF( ISNUMBER( I28 ), 0, 1 )</f>
        <v>0</v>
      </c>
      <c r="AB28" s="221">
        <f t="shared" ref="AB28:AB29" si="63" xml:space="preserve"> IF( ISNUMBER( J28 ), 0, 1 )</f>
        <v>0</v>
      </c>
      <c r="AC28" s="221">
        <f t="shared" ref="AC28:AC29" si="64" xml:space="preserve"> IF( ISNUMBER( K28 ), 0, 1 )</f>
        <v>0</v>
      </c>
      <c r="AD28" s="221">
        <f t="shared" ref="AD28:AD29" si="65" xml:space="preserve"> IF( ISNUMBER( L28 ), 0, 1 )</f>
        <v>0</v>
      </c>
      <c r="AE28" s="221">
        <f t="shared" ref="AE28:AE29" si="66" xml:space="preserve"> IF( ISNUMBER( M28 ), 0, 1 )</f>
        <v>0</v>
      </c>
      <c r="AF28" s="221">
        <f t="shared" ref="AF28:AF29" si="67" xml:space="preserve"> IF( ISNUMBER( N28 ), 0, 1 )</f>
        <v>0</v>
      </c>
      <c r="AG28" s="296"/>
      <c r="AH28" s="3125"/>
      <c r="AI28" s="2926" t="s">
        <v>4261</v>
      </c>
      <c r="AJ28" s="639" t="s">
        <v>4263</v>
      </c>
      <c r="AK28" s="639" t="s">
        <v>4264</v>
      </c>
      <c r="AL28" s="639" t="s">
        <v>4265</v>
      </c>
      <c r="AM28" s="639" t="s">
        <v>4266</v>
      </c>
      <c r="AN28" s="639" t="s">
        <v>4267</v>
      </c>
      <c r="AO28" s="639" t="s">
        <v>4268</v>
      </c>
      <c r="AP28" s="639" t="s">
        <v>4269</v>
      </c>
      <c r="AQ28" s="639" t="s">
        <v>4270</v>
      </c>
      <c r="AR28" s="639" t="s">
        <v>4271</v>
      </c>
      <c r="AS28" s="640" t="s">
        <v>4272</v>
      </c>
    </row>
    <row r="29" spans="1:45" ht="15.75" customHeight="1">
      <c r="A29" s="171"/>
      <c r="B29" s="2926" t="s">
        <v>4273</v>
      </c>
      <c r="C29" s="258" t="s">
        <v>1292</v>
      </c>
      <c r="D29" s="258">
        <v>2</v>
      </c>
      <c r="E29" s="639">
        <v>0.75</v>
      </c>
      <c r="F29" s="639">
        <v>0.75</v>
      </c>
      <c r="G29" s="639">
        <v>0.75</v>
      </c>
      <c r="H29" s="639">
        <v>0.75</v>
      </c>
      <c r="I29" s="639">
        <v>0.75</v>
      </c>
      <c r="J29" s="639">
        <v>0.75</v>
      </c>
      <c r="K29" s="639">
        <v>0.75</v>
      </c>
      <c r="L29" s="639">
        <v>0.75</v>
      </c>
      <c r="M29" s="639">
        <v>0.75</v>
      </c>
      <c r="N29" s="640">
        <v>0.75</v>
      </c>
      <c r="O29" s="279"/>
      <c r="P29" s="844" t="s">
        <v>4274</v>
      </c>
      <c r="Q29" s="171"/>
      <c r="R29" s="227"/>
      <c r="S29" s="171"/>
      <c r="T29" s="3161"/>
      <c r="U29" s="220">
        <f t="shared" si="57"/>
        <v>0</v>
      </c>
      <c r="V29" s="3160"/>
      <c r="W29" s="221">
        <f t="shared" si="58"/>
        <v>0</v>
      </c>
      <c r="X29" s="221">
        <f t="shared" si="59"/>
        <v>0</v>
      </c>
      <c r="Y29" s="221">
        <f t="shared" si="60"/>
        <v>0</v>
      </c>
      <c r="Z29" s="221">
        <f t="shared" si="61"/>
        <v>0</v>
      </c>
      <c r="AA29" s="221">
        <f t="shared" si="62"/>
        <v>0</v>
      </c>
      <c r="AB29" s="221">
        <f t="shared" si="63"/>
        <v>0</v>
      </c>
      <c r="AC29" s="221">
        <f t="shared" si="64"/>
        <v>0</v>
      </c>
      <c r="AD29" s="221">
        <f t="shared" si="65"/>
        <v>0</v>
      </c>
      <c r="AE29" s="221">
        <f t="shared" si="66"/>
        <v>0</v>
      </c>
      <c r="AF29" s="221">
        <f t="shared" si="67"/>
        <v>0</v>
      </c>
      <c r="AG29" s="296"/>
      <c r="AH29" s="3125"/>
      <c r="AI29" s="2926" t="s">
        <v>4273</v>
      </c>
      <c r="AJ29" s="639" t="s">
        <v>4275</v>
      </c>
      <c r="AK29" s="639" t="s">
        <v>4276</v>
      </c>
      <c r="AL29" s="639" t="s">
        <v>4277</v>
      </c>
      <c r="AM29" s="639" t="s">
        <v>4278</v>
      </c>
      <c r="AN29" s="639" t="s">
        <v>4279</v>
      </c>
      <c r="AO29" s="639" t="s">
        <v>4280</v>
      </c>
      <c r="AP29" s="639" t="s">
        <v>4281</v>
      </c>
      <c r="AQ29" s="639" t="s">
        <v>4282</v>
      </c>
      <c r="AR29" s="639" t="s">
        <v>4283</v>
      </c>
      <c r="AS29" s="640" t="s">
        <v>4284</v>
      </c>
    </row>
    <row r="30" spans="1:45" ht="31">
      <c r="A30" s="171"/>
      <c r="B30" s="2926" t="s">
        <v>4285</v>
      </c>
      <c r="C30" s="258" t="s">
        <v>688</v>
      </c>
      <c r="D30" s="258">
        <v>3</v>
      </c>
      <c r="E30" s="1588">
        <f>IFERROR(E27 * E28,0)</f>
        <v>4.6304999999999996</v>
      </c>
      <c r="F30" s="1588">
        <f t="shared" ref="F30:N30" si="68">IFERROR(F27 * F28,0)</f>
        <v>-12.994499999999995</v>
      </c>
      <c r="G30" s="1588">
        <f t="shared" si="68"/>
        <v>19.797750000000001</v>
      </c>
      <c r="H30" s="1588">
        <f t="shared" si="68"/>
        <v>-8.3062500000000004</v>
      </c>
      <c r="I30" s="1588">
        <f t="shared" si="68"/>
        <v>0</v>
      </c>
      <c r="J30" s="1588">
        <f t="shared" si="68"/>
        <v>22.526249999999997</v>
      </c>
      <c r="K30" s="1588">
        <f t="shared" si="68"/>
        <v>-48.994500000000016</v>
      </c>
      <c r="L30" s="1588">
        <f t="shared" si="68"/>
        <v>59.034749999999995</v>
      </c>
      <c r="M30" s="1588">
        <f t="shared" si="68"/>
        <v>-31.826999999999998</v>
      </c>
      <c r="N30" s="1589">
        <f t="shared" si="68"/>
        <v>0</v>
      </c>
      <c r="O30" s="279"/>
      <c r="P30" s="226" t="s">
        <v>4286</v>
      </c>
      <c r="Q30" s="171"/>
      <c r="R30" s="227"/>
      <c r="S30" s="171"/>
      <c r="T30" s="3161"/>
      <c r="U30" s="3156"/>
      <c r="V30" s="3160"/>
      <c r="W30" s="3125"/>
      <c r="X30" s="3125"/>
      <c r="Y30" s="3125"/>
      <c r="Z30" s="3125"/>
      <c r="AA30" s="3125"/>
      <c r="AB30" s="3125"/>
      <c r="AC30" s="3125"/>
      <c r="AD30" s="3125"/>
      <c r="AE30" s="3125"/>
      <c r="AF30" s="3125"/>
      <c r="AG30" s="296"/>
      <c r="AH30" s="3125"/>
      <c r="AI30" s="2926" t="s">
        <v>4285</v>
      </c>
      <c r="AJ30" s="645" t="s">
        <v>4287</v>
      </c>
      <c r="AK30" s="645" t="s">
        <v>4288</v>
      </c>
      <c r="AL30" s="645" t="s">
        <v>4289</v>
      </c>
      <c r="AM30" s="645" t="s">
        <v>4290</v>
      </c>
      <c r="AN30" s="645" t="s">
        <v>4291</v>
      </c>
      <c r="AO30" s="645" t="s">
        <v>4292</v>
      </c>
      <c r="AP30" s="645" t="s">
        <v>4293</v>
      </c>
      <c r="AQ30" s="645" t="s">
        <v>4294</v>
      </c>
      <c r="AR30" s="645" t="s">
        <v>4295</v>
      </c>
      <c r="AS30" s="646" t="s">
        <v>4296</v>
      </c>
    </row>
    <row r="31" spans="1:45" ht="31.5" thickBot="1">
      <c r="A31" s="2387" t="s">
        <v>784</v>
      </c>
      <c r="B31" s="2922" t="s">
        <v>4297</v>
      </c>
      <c r="C31" s="264" t="s">
        <v>688</v>
      </c>
      <c r="D31" s="264">
        <v>3</v>
      </c>
      <c r="E31" s="641">
        <f>IFERROR(E27 - E30, 0)</f>
        <v>1.5434999999999999</v>
      </c>
      <c r="F31" s="641">
        <f t="shared" ref="F31:M31" si="69">IFERROR(F27 - F30, 0)</f>
        <v>-4.3314999999999984</v>
      </c>
      <c r="G31" s="641">
        <f t="shared" si="69"/>
        <v>6.5992499999999978</v>
      </c>
      <c r="H31" s="641">
        <f t="shared" si="69"/>
        <v>-2.7687500000000007</v>
      </c>
      <c r="I31" s="641">
        <f t="shared" si="69"/>
        <v>0</v>
      </c>
      <c r="J31" s="641">
        <f t="shared" si="69"/>
        <v>7.5087499999999991</v>
      </c>
      <c r="K31" s="641">
        <f t="shared" si="69"/>
        <v>-16.331500000000005</v>
      </c>
      <c r="L31" s="641">
        <f t="shared" si="69"/>
        <v>19.678249999999998</v>
      </c>
      <c r="M31" s="641">
        <f t="shared" si="69"/>
        <v>-10.609000000000002</v>
      </c>
      <c r="N31" s="642">
        <f>IFERROR(N27 - N30, 0)</f>
        <v>0</v>
      </c>
      <c r="O31" s="279"/>
      <c r="P31" s="284" t="s">
        <v>4298</v>
      </c>
      <c r="Q31" s="171"/>
      <c r="R31" s="238"/>
      <c r="S31" s="171"/>
      <c r="T31" s="3161"/>
      <c r="U31" s="3156"/>
      <c r="V31" s="296"/>
      <c r="W31" s="3125"/>
      <c r="X31" s="3125"/>
      <c r="Y31" s="3125"/>
      <c r="Z31" s="3125"/>
      <c r="AA31" s="3125"/>
      <c r="AB31" s="3125"/>
      <c r="AC31" s="3125"/>
      <c r="AD31" s="3125"/>
      <c r="AE31" s="3125"/>
      <c r="AF31" s="3125"/>
      <c r="AG31" s="296"/>
      <c r="AH31" s="3125"/>
      <c r="AI31" s="2922" t="s">
        <v>4297</v>
      </c>
      <c r="AJ31" s="641" t="s">
        <v>4299</v>
      </c>
      <c r="AK31" s="641" t="s">
        <v>4300</v>
      </c>
      <c r="AL31" s="641" t="s">
        <v>4301</v>
      </c>
      <c r="AM31" s="641" t="s">
        <v>4302</v>
      </c>
      <c r="AN31" s="641" t="s">
        <v>4303</v>
      </c>
      <c r="AO31" s="641" t="s">
        <v>4304</v>
      </c>
      <c r="AP31" s="641" t="s">
        <v>4305</v>
      </c>
      <c r="AQ31" s="641" t="s">
        <v>4306</v>
      </c>
      <c r="AR31" s="641" t="s">
        <v>4307</v>
      </c>
      <c r="AS31" s="642" t="s">
        <v>4308</v>
      </c>
    </row>
    <row r="32" spans="1:45" ht="15.75" customHeight="1" thickTop="1" thickBot="1">
      <c r="A32" s="171"/>
      <c r="B32" s="362"/>
      <c r="C32" s="362"/>
      <c r="D32" s="362"/>
      <c r="E32" s="279"/>
      <c r="F32" s="279"/>
      <c r="G32" s="279"/>
      <c r="H32" s="279"/>
      <c r="I32" s="279"/>
      <c r="J32" s="279"/>
      <c r="K32" s="279"/>
      <c r="L32" s="279"/>
      <c r="M32" s="279"/>
      <c r="N32" s="279"/>
      <c r="O32" s="171"/>
      <c r="P32" s="2213"/>
      <c r="Q32" s="171"/>
      <c r="R32" s="171"/>
      <c r="S32" s="171"/>
      <c r="T32" s="3161"/>
      <c r="U32" s="3156"/>
      <c r="V32" s="296"/>
      <c r="W32" s="3125"/>
      <c r="X32" s="3125"/>
      <c r="Y32" s="3125"/>
      <c r="Z32" s="3125"/>
      <c r="AA32" s="3125"/>
      <c r="AB32" s="3125"/>
      <c r="AC32" s="3125"/>
      <c r="AD32" s="3125"/>
      <c r="AE32" s="3125"/>
      <c r="AF32" s="3125"/>
      <c r="AG32" s="296"/>
      <c r="AH32" s="3125"/>
      <c r="AI32" s="362"/>
      <c r="AJ32" s="279"/>
      <c r="AK32" s="279"/>
      <c r="AL32" s="279"/>
      <c r="AM32" s="279"/>
      <c r="AN32" s="279"/>
      <c r="AO32" s="279"/>
      <c r="AP32" s="279"/>
      <c r="AQ32" s="279"/>
      <c r="AR32" s="279"/>
      <c r="AS32" s="279"/>
    </row>
    <row r="33" spans="1:45" ht="15.75" customHeight="1" thickTop="1" thickBot="1">
      <c r="A33" s="171"/>
      <c r="B33" s="623" t="s">
        <v>4309</v>
      </c>
      <c r="C33" s="624"/>
      <c r="D33" s="624"/>
      <c r="E33" s="31"/>
      <c r="F33" s="59"/>
      <c r="G33" s="59"/>
      <c r="H33" s="59"/>
      <c r="I33" s="59"/>
      <c r="J33" s="59"/>
      <c r="K33" s="59"/>
      <c r="L33" s="59"/>
      <c r="M33" s="59"/>
      <c r="N33" s="59"/>
      <c r="O33" s="171"/>
      <c r="P33" s="2213"/>
      <c r="Q33" s="171"/>
      <c r="R33" s="171"/>
      <c r="S33" s="171"/>
      <c r="T33" s="3161"/>
      <c r="U33" s="3156"/>
      <c r="V33" s="296"/>
      <c r="W33" s="3125"/>
      <c r="X33" s="3125"/>
      <c r="Y33" s="3125"/>
      <c r="Z33" s="3125"/>
      <c r="AA33" s="3125"/>
      <c r="AB33" s="3125"/>
      <c r="AC33" s="3125"/>
      <c r="AD33" s="3125"/>
      <c r="AE33" s="3125"/>
      <c r="AF33" s="3125"/>
      <c r="AG33" s="296"/>
      <c r="AH33" s="3125"/>
      <c r="AI33" s="623" t="s">
        <v>4309</v>
      </c>
      <c r="AJ33" s="31"/>
      <c r="AK33" s="59"/>
      <c r="AL33" s="59"/>
      <c r="AM33" s="59"/>
      <c r="AN33" s="59"/>
      <c r="AO33" s="59"/>
      <c r="AP33" s="59"/>
      <c r="AQ33" s="59"/>
      <c r="AR33" s="59"/>
      <c r="AS33" s="59"/>
    </row>
    <row r="34" spans="1:45" ht="15.75" customHeight="1">
      <c r="A34" s="2387" t="s">
        <v>686</v>
      </c>
      <c r="B34" s="2924" t="s">
        <v>4310</v>
      </c>
      <c r="C34" s="627" t="s">
        <v>688</v>
      </c>
      <c r="D34" s="627">
        <v>3</v>
      </c>
      <c r="E34" s="643">
        <v>25.763000000000002</v>
      </c>
      <c r="F34" s="643">
        <v>149.96299999999999</v>
      </c>
      <c r="G34" s="643">
        <v>2.052</v>
      </c>
      <c r="H34" s="643">
        <v>0.189</v>
      </c>
      <c r="I34" s="643">
        <v>0</v>
      </c>
      <c r="J34" s="643">
        <v>157.21799999999999</v>
      </c>
      <c r="K34" s="643">
        <v>730.93</v>
      </c>
      <c r="L34" s="643">
        <v>13.003</v>
      </c>
      <c r="M34" s="643">
        <v>0.79600000000000004</v>
      </c>
      <c r="N34" s="644">
        <v>0</v>
      </c>
      <c r="O34" s="279"/>
      <c r="P34" s="217" t="s">
        <v>4311</v>
      </c>
      <c r="Q34" s="171"/>
      <c r="R34" s="219"/>
      <c r="S34" s="171"/>
      <c r="T34" s="3161"/>
      <c r="U34" s="220">
        <f t="shared" ref="U34:U35" si="70">IF( SUM( W34:AF34 ) = 0, 0, $W$5 )</f>
        <v>0</v>
      </c>
      <c r="V34" s="3160"/>
      <c r="W34" s="221">
        <f t="shared" ref="W34:W35" si="71" xml:space="preserve"> IF( ISNUMBER( E34 ), 0, 1 )</f>
        <v>0</v>
      </c>
      <c r="X34" s="221">
        <f t="shared" ref="X34:X35" si="72" xml:space="preserve"> IF( ISNUMBER( F34 ), 0, 1 )</f>
        <v>0</v>
      </c>
      <c r="Y34" s="221">
        <f t="shared" ref="Y34:Y35" si="73" xml:space="preserve"> IF( ISNUMBER( G34 ), 0, 1 )</f>
        <v>0</v>
      </c>
      <c r="Z34" s="221">
        <f t="shared" ref="Z34:Z35" si="74" xml:space="preserve"> IF( ISNUMBER( H34 ), 0, 1 )</f>
        <v>0</v>
      </c>
      <c r="AA34" s="221">
        <f t="shared" ref="AA34:AA35" si="75" xml:space="preserve"> IF( ISNUMBER( I34 ), 0, 1 )</f>
        <v>0</v>
      </c>
      <c r="AB34" s="221">
        <f t="shared" ref="AB34:AB35" si="76" xml:space="preserve"> IF( ISNUMBER( J34 ), 0, 1 )</f>
        <v>0</v>
      </c>
      <c r="AC34" s="221">
        <f t="shared" ref="AC34:AC35" si="77" xml:space="preserve"> IF( ISNUMBER( K34 ), 0, 1 )</f>
        <v>0</v>
      </c>
      <c r="AD34" s="221">
        <f t="shared" ref="AD34:AD35" si="78" xml:space="preserve"> IF( ISNUMBER( L34 ), 0, 1 )</f>
        <v>0</v>
      </c>
      <c r="AE34" s="221">
        <f t="shared" ref="AE34:AE35" si="79" xml:space="preserve"> IF( ISNUMBER( M34 ), 0, 1 )</f>
        <v>0</v>
      </c>
      <c r="AF34" s="221">
        <f t="shared" ref="AF34:AF35" si="80" xml:space="preserve"> IF( ISNUMBER( N34 ), 0, 1 )</f>
        <v>0</v>
      </c>
      <c r="AG34" s="296"/>
      <c r="AH34" s="3125"/>
      <c r="AI34" s="2924" t="s">
        <v>4310</v>
      </c>
      <c r="AJ34" s="643" t="s">
        <v>4312</v>
      </c>
      <c r="AK34" s="643" t="s">
        <v>4313</v>
      </c>
      <c r="AL34" s="643" t="s">
        <v>4314</v>
      </c>
      <c r="AM34" s="643" t="s">
        <v>4315</v>
      </c>
      <c r="AN34" s="643" t="s">
        <v>4316</v>
      </c>
      <c r="AO34" s="643" t="s">
        <v>4317</v>
      </c>
      <c r="AP34" s="643" t="s">
        <v>4318</v>
      </c>
      <c r="AQ34" s="643" t="s">
        <v>4319</v>
      </c>
      <c r="AR34" s="643" t="s">
        <v>4320</v>
      </c>
      <c r="AS34" s="644" t="s">
        <v>4321</v>
      </c>
    </row>
    <row r="35" spans="1:45" ht="15.75" customHeight="1">
      <c r="A35" s="171"/>
      <c r="B35" s="2926" t="s">
        <v>4322</v>
      </c>
      <c r="C35" s="258" t="s">
        <v>688</v>
      </c>
      <c r="D35" s="258">
        <v>3</v>
      </c>
      <c r="E35" s="635">
        <v>49.259</v>
      </c>
      <c r="F35" s="635">
        <v>285.95</v>
      </c>
      <c r="G35" s="635">
        <v>191.316</v>
      </c>
      <c r="H35" s="635">
        <v>24.248999999999999</v>
      </c>
      <c r="I35" s="635">
        <v>16.992000000000001</v>
      </c>
      <c r="J35" s="635">
        <v>97.073999999999998</v>
      </c>
      <c r="K35" s="635">
        <v>499.55500000000001</v>
      </c>
      <c r="L35" s="635">
        <v>233.57400000000001</v>
      </c>
      <c r="M35" s="635">
        <v>74.872</v>
      </c>
      <c r="N35" s="636">
        <v>31.402999999999999</v>
      </c>
      <c r="O35" s="279"/>
      <c r="P35" s="226" t="s">
        <v>4323</v>
      </c>
      <c r="Q35" s="171"/>
      <c r="R35" s="227"/>
      <c r="S35" s="171"/>
      <c r="T35" s="3161"/>
      <c r="U35" s="220">
        <f t="shared" si="70"/>
        <v>0</v>
      </c>
      <c r="V35" s="3160"/>
      <c r="W35" s="221">
        <f t="shared" si="71"/>
        <v>0</v>
      </c>
      <c r="X35" s="221">
        <f t="shared" si="72"/>
        <v>0</v>
      </c>
      <c r="Y35" s="221">
        <f t="shared" si="73"/>
        <v>0</v>
      </c>
      <c r="Z35" s="221">
        <f t="shared" si="74"/>
        <v>0</v>
      </c>
      <c r="AA35" s="221">
        <f t="shared" si="75"/>
        <v>0</v>
      </c>
      <c r="AB35" s="221">
        <f t="shared" si="76"/>
        <v>0</v>
      </c>
      <c r="AC35" s="221">
        <f t="shared" si="77"/>
        <v>0</v>
      </c>
      <c r="AD35" s="221">
        <f t="shared" si="78"/>
        <v>0</v>
      </c>
      <c r="AE35" s="221">
        <f t="shared" si="79"/>
        <v>0</v>
      </c>
      <c r="AF35" s="221">
        <f t="shared" si="80"/>
        <v>0</v>
      </c>
      <c r="AG35" s="296"/>
      <c r="AH35" s="3125"/>
      <c r="AI35" s="2926" t="s">
        <v>4322</v>
      </c>
      <c r="AJ35" s="635" t="s">
        <v>4324</v>
      </c>
      <c r="AK35" s="635" t="s">
        <v>4325</v>
      </c>
      <c r="AL35" s="635" t="s">
        <v>4326</v>
      </c>
      <c r="AM35" s="635" t="s">
        <v>4327</v>
      </c>
      <c r="AN35" s="635" t="s">
        <v>4328</v>
      </c>
      <c r="AO35" s="635" t="s">
        <v>4329</v>
      </c>
      <c r="AP35" s="635" t="s">
        <v>4330</v>
      </c>
      <c r="AQ35" s="635" t="s">
        <v>4331</v>
      </c>
      <c r="AR35" s="635" t="s">
        <v>4332</v>
      </c>
      <c r="AS35" s="636" t="s">
        <v>4333</v>
      </c>
    </row>
    <row r="36" spans="1:45" ht="15.75" customHeight="1">
      <c r="A36" s="171"/>
      <c r="B36" s="2922" t="s">
        <v>4334</v>
      </c>
      <c r="C36" s="264" t="s">
        <v>688</v>
      </c>
      <c r="D36" s="264">
        <v>3</v>
      </c>
      <c r="E36" s="641">
        <f>IFERROR(E35 - E34, 0)</f>
        <v>23.495999999999999</v>
      </c>
      <c r="F36" s="641">
        <f>IFERROR(F35 - F34, 0)-39.521</f>
        <v>96.465999999999994</v>
      </c>
      <c r="G36" s="641">
        <f t="shared" ref="G36:N36" si="81">IFERROR(G35 - G34, 0)</f>
        <v>189.26400000000001</v>
      </c>
      <c r="H36" s="641">
        <f t="shared" si="81"/>
        <v>24.06</v>
      </c>
      <c r="I36" s="641">
        <f t="shared" si="81"/>
        <v>16.992000000000001</v>
      </c>
      <c r="J36" s="641">
        <f>IFERROR(J35 - J34, 0)</f>
        <v>-60.143999999999991</v>
      </c>
      <c r="K36" s="641">
        <f t="shared" si="81"/>
        <v>-231.37499999999994</v>
      </c>
      <c r="L36" s="641">
        <f>IFERROR(L35 - L34, 0)</f>
        <v>220.57100000000003</v>
      </c>
      <c r="M36" s="641">
        <f t="shared" si="81"/>
        <v>74.075999999999993</v>
      </c>
      <c r="N36" s="642">
        <f t="shared" si="81"/>
        <v>31.402999999999999</v>
      </c>
      <c r="O36" s="279"/>
      <c r="P36" s="284" t="s">
        <v>4335</v>
      </c>
      <c r="Q36" s="171"/>
      <c r="R36" s="238"/>
      <c r="S36" s="171"/>
      <c r="T36" s="3161"/>
      <c r="U36" s="3156"/>
      <c r="V36" s="3160"/>
      <c r="W36" s="3125"/>
      <c r="X36" s="3125"/>
      <c r="Y36" s="3125"/>
      <c r="Z36" s="3125"/>
      <c r="AA36" s="3125"/>
      <c r="AB36" s="3125"/>
      <c r="AC36" s="3125"/>
      <c r="AD36" s="3125"/>
      <c r="AE36" s="3125"/>
      <c r="AF36" s="3125"/>
      <c r="AG36" s="296"/>
      <c r="AH36" s="3125"/>
      <c r="AI36" s="2922" t="s">
        <v>4334</v>
      </c>
      <c r="AJ36" s="641" t="s">
        <v>4336</v>
      </c>
      <c r="AK36" s="641" t="s">
        <v>4337</v>
      </c>
      <c r="AL36" s="641" t="s">
        <v>4338</v>
      </c>
      <c r="AM36" s="641" t="s">
        <v>4339</v>
      </c>
      <c r="AN36" s="641" t="s">
        <v>4340</v>
      </c>
      <c r="AO36" s="641" t="s">
        <v>4341</v>
      </c>
      <c r="AP36" s="641" t="s">
        <v>4342</v>
      </c>
      <c r="AQ36" s="641" t="s">
        <v>4343</v>
      </c>
      <c r="AR36" s="641" t="s">
        <v>4344</v>
      </c>
      <c r="AS36" s="642" t="s">
        <v>4345</v>
      </c>
    </row>
    <row r="37" spans="1:45" ht="15.75" customHeight="1" thickTop="1" thickBot="1">
      <c r="A37" s="171"/>
      <c r="B37" s="362"/>
      <c r="C37" s="362"/>
      <c r="D37" s="362"/>
      <c r="E37" s="279"/>
      <c r="F37" s="279"/>
      <c r="G37" s="279"/>
      <c r="H37" s="279"/>
      <c r="I37" s="279"/>
      <c r="J37" s="279"/>
      <c r="K37" s="279"/>
      <c r="L37" s="279"/>
      <c r="M37" s="279"/>
      <c r="N37" s="279"/>
      <c r="O37" s="171"/>
      <c r="P37" s="2213"/>
      <c r="Q37" s="171"/>
      <c r="R37" s="171"/>
      <c r="S37" s="171"/>
      <c r="T37" s="3161"/>
      <c r="U37" s="3156"/>
      <c r="V37" s="3160"/>
      <c r="W37" s="3125"/>
      <c r="X37" s="3125"/>
      <c r="Y37" s="3125"/>
      <c r="Z37" s="3125"/>
      <c r="AA37" s="3125"/>
      <c r="AB37" s="3125"/>
      <c r="AC37" s="3125"/>
      <c r="AD37" s="3125"/>
      <c r="AE37" s="3125"/>
      <c r="AF37" s="3125"/>
      <c r="AG37" s="296"/>
      <c r="AH37" s="3125"/>
      <c r="AI37" s="362"/>
      <c r="AJ37" s="279"/>
      <c r="AK37" s="279"/>
      <c r="AL37" s="279"/>
      <c r="AM37" s="279"/>
      <c r="AN37" s="279"/>
      <c r="AO37" s="279"/>
      <c r="AP37" s="279"/>
      <c r="AQ37" s="279"/>
      <c r="AR37" s="279"/>
      <c r="AS37" s="279"/>
    </row>
    <row r="38" spans="1:45" ht="15.75" customHeight="1" thickTop="1" thickBot="1">
      <c r="A38" s="2387" t="s">
        <v>784</v>
      </c>
      <c r="B38" s="2937" t="s">
        <v>4346</v>
      </c>
      <c r="C38" s="310" t="s">
        <v>688</v>
      </c>
      <c r="D38" s="310">
        <v>3</v>
      </c>
      <c r="E38" s="647">
        <f>IFERROR(E19 + E20 + E30, 0)</f>
        <v>5.354099999999999</v>
      </c>
      <c r="F38" s="647">
        <f>IFERROR(F19 + F20 + F30, 0)</f>
        <v>67.017100000000056</v>
      </c>
      <c r="G38" s="647">
        <f t="shared" ref="G38:N38" si="82">IFERROR(G19 + G20 + G30, 0)</f>
        <v>199.56135000000006</v>
      </c>
      <c r="H38" s="647">
        <f t="shared" si="82"/>
        <v>-8.3062500000000004</v>
      </c>
      <c r="I38" s="647">
        <f t="shared" si="82"/>
        <v>10.174000000000001</v>
      </c>
      <c r="J38" s="647">
        <f>IFERROR(J19 + J20 + J30, 0)</f>
        <v>22.526249999999997</v>
      </c>
      <c r="K38" s="647">
        <f t="shared" si="82"/>
        <v>169.99182000000002</v>
      </c>
      <c r="L38" s="647">
        <f t="shared" si="82"/>
        <v>237.35135000000008</v>
      </c>
      <c r="M38" s="647">
        <f t="shared" si="82"/>
        <v>-31.826999999999998</v>
      </c>
      <c r="N38" s="299">
        <f t="shared" si="82"/>
        <v>11.02959999999999</v>
      </c>
      <c r="O38" s="279"/>
      <c r="P38" s="300" t="s">
        <v>4347</v>
      </c>
      <c r="Q38" s="171"/>
      <c r="R38" s="301"/>
      <c r="S38" s="171"/>
      <c r="T38" s="3161"/>
      <c r="U38" s="3156"/>
      <c r="V38" s="3160"/>
      <c r="W38" s="3125"/>
      <c r="X38" s="3125"/>
      <c r="Y38" s="3125"/>
      <c r="Z38" s="3125"/>
      <c r="AA38" s="3125"/>
      <c r="AB38" s="3125"/>
      <c r="AC38" s="3125"/>
      <c r="AD38" s="3125"/>
      <c r="AE38" s="3125"/>
      <c r="AF38" s="3125"/>
      <c r="AG38" s="296"/>
      <c r="AH38" s="3125"/>
      <c r="AI38" s="2937" t="s">
        <v>4348</v>
      </c>
      <c r="AJ38" s="647" t="s">
        <v>4349</v>
      </c>
      <c r="AK38" s="647" t="s">
        <v>4350</v>
      </c>
      <c r="AL38" s="647" t="s">
        <v>4351</v>
      </c>
      <c r="AM38" s="647" t="s">
        <v>4352</v>
      </c>
      <c r="AN38" s="647" t="s">
        <v>4353</v>
      </c>
      <c r="AO38" s="647" t="s">
        <v>4354</v>
      </c>
      <c r="AP38" s="647" t="s">
        <v>4355</v>
      </c>
      <c r="AQ38" s="647" t="s">
        <v>4356</v>
      </c>
      <c r="AR38" s="647" t="s">
        <v>4357</v>
      </c>
      <c r="AS38" s="299" t="s">
        <v>4358</v>
      </c>
    </row>
    <row r="39" spans="1:45" ht="15.75" customHeight="1" thickTop="1" thickBot="1">
      <c r="A39" s="171"/>
      <c r="B39" s="291"/>
      <c r="C39" s="291"/>
      <c r="D39" s="291"/>
      <c r="E39" s="59"/>
      <c r="F39" s="59"/>
      <c r="G39" s="59"/>
      <c r="H39" s="59"/>
      <c r="I39" s="59"/>
      <c r="J39" s="59"/>
      <c r="K39" s="59"/>
      <c r="L39" s="59"/>
      <c r="M39" s="59"/>
      <c r="N39" s="59"/>
      <c r="O39" s="279"/>
      <c r="P39" s="2213"/>
      <c r="Q39" s="171"/>
      <c r="R39" s="171"/>
      <c r="S39" s="171"/>
      <c r="T39" s="3161"/>
      <c r="U39" s="3156"/>
      <c r="V39" s="3161"/>
      <c r="W39" s="3125"/>
      <c r="X39" s="3125"/>
      <c r="Y39" s="3125"/>
      <c r="Z39" s="3125"/>
      <c r="AA39" s="3125"/>
      <c r="AB39" s="3125"/>
      <c r="AC39" s="3125"/>
      <c r="AD39" s="3125"/>
      <c r="AE39" s="3125"/>
      <c r="AF39" s="3125"/>
      <c r="AG39" s="3161"/>
      <c r="AH39" s="3125"/>
      <c r="AI39" s="291"/>
      <c r="AJ39" s="59"/>
      <c r="AK39" s="59"/>
      <c r="AL39" s="59"/>
      <c r="AM39" s="59"/>
      <c r="AN39" s="59"/>
      <c r="AO39" s="59"/>
      <c r="AP39" s="59"/>
      <c r="AQ39" s="59"/>
      <c r="AR39" s="59"/>
      <c r="AS39" s="59"/>
    </row>
    <row r="40" spans="1:45" ht="15.75" customHeight="1" thickTop="1" thickBot="1">
      <c r="A40" s="171"/>
      <c r="B40" s="623" t="s">
        <v>4359</v>
      </c>
      <c r="C40" s="624"/>
      <c r="D40" s="624"/>
      <c r="E40" s="31"/>
      <c r="F40" s="59"/>
      <c r="G40" s="59"/>
      <c r="H40" s="59"/>
      <c r="I40" s="59"/>
      <c r="J40" s="59"/>
      <c r="K40" s="59"/>
      <c r="L40" s="59"/>
      <c r="M40" s="59"/>
      <c r="N40" s="59"/>
      <c r="O40" s="279"/>
      <c r="P40" s="2213"/>
      <c r="Q40" s="171"/>
      <c r="R40" s="171"/>
      <c r="S40" s="171"/>
      <c r="T40" s="3161"/>
      <c r="U40" s="3156"/>
      <c r="V40" s="3161"/>
      <c r="W40" s="3125"/>
      <c r="X40" s="3125"/>
      <c r="Y40" s="3125"/>
      <c r="Z40" s="3125"/>
      <c r="AA40" s="3125"/>
      <c r="AB40" s="3125"/>
      <c r="AC40" s="3125"/>
      <c r="AD40" s="3125"/>
      <c r="AE40" s="3125"/>
      <c r="AF40" s="3125"/>
      <c r="AG40" s="3161"/>
      <c r="AH40" s="3125"/>
      <c r="AI40" s="623" t="s">
        <v>4359</v>
      </c>
      <c r="AJ40" s="31"/>
      <c r="AK40" s="59"/>
      <c r="AL40" s="59"/>
      <c r="AM40" s="59"/>
      <c r="AN40" s="59"/>
      <c r="AO40" s="59"/>
      <c r="AP40" s="59"/>
      <c r="AQ40" s="59"/>
      <c r="AR40" s="59"/>
      <c r="AS40" s="59"/>
    </row>
    <row r="41" spans="1:45" ht="15.75" customHeight="1" thickTop="1">
      <c r="A41" s="2387" t="s">
        <v>686</v>
      </c>
      <c r="B41" s="2924" t="s">
        <v>4346</v>
      </c>
      <c r="C41" s="627" t="s">
        <v>688</v>
      </c>
      <c r="D41" s="627">
        <v>3</v>
      </c>
      <c r="E41" s="1645">
        <f>IFERROR(E38, 0)</f>
        <v>5.354099999999999</v>
      </c>
      <c r="F41" s="1645">
        <f t="shared" ref="F41:N41" si="83">IFERROR(F38, 0)</f>
        <v>67.017100000000056</v>
      </c>
      <c r="G41" s="1645">
        <f t="shared" si="83"/>
        <v>199.56135000000006</v>
      </c>
      <c r="H41" s="1645">
        <f t="shared" si="83"/>
        <v>-8.3062500000000004</v>
      </c>
      <c r="I41" s="1645">
        <f t="shared" si="83"/>
        <v>10.174000000000001</v>
      </c>
      <c r="J41" s="1645">
        <f t="shared" si="83"/>
        <v>22.526249999999997</v>
      </c>
      <c r="K41" s="1645">
        <f t="shared" si="83"/>
        <v>169.99182000000002</v>
      </c>
      <c r="L41" s="1645">
        <f t="shared" si="83"/>
        <v>237.35135000000008</v>
      </c>
      <c r="M41" s="1645">
        <f t="shared" si="83"/>
        <v>-31.826999999999998</v>
      </c>
      <c r="N41" s="1646">
        <f t="shared" si="83"/>
        <v>11.02959999999999</v>
      </c>
      <c r="O41" s="279"/>
      <c r="P41" s="217" t="s">
        <v>4360</v>
      </c>
      <c r="Q41" s="171"/>
      <c r="R41" s="219"/>
      <c r="S41" s="171"/>
      <c r="T41" s="3161"/>
      <c r="U41" s="3156"/>
      <c r="V41" s="3161"/>
      <c r="W41" s="3125"/>
      <c r="X41" s="3125"/>
      <c r="Y41" s="3125"/>
      <c r="Z41" s="3125"/>
      <c r="AA41" s="3125"/>
      <c r="AB41" s="3125"/>
      <c r="AC41" s="3125"/>
      <c r="AD41" s="3125"/>
      <c r="AE41" s="3125"/>
      <c r="AF41" s="3125"/>
      <c r="AG41" s="3161"/>
      <c r="AH41" s="3125"/>
      <c r="AI41" s="2924" t="s">
        <v>4348</v>
      </c>
      <c r="AJ41" s="1647" t="s">
        <v>767</v>
      </c>
      <c r="AK41" s="1647" t="s">
        <v>767</v>
      </c>
      <c r="AL41" s="1647" t="s">
        <v>767</v>
      </c>
      <c r="AM41" s="1647" t="s">
        <v>767</v>
      </c>
      <c r="AN41" s="1647" t="s">
        <v>767</v>
      </c>
      <c r="AO41" s="1647" t="s">
        <v>767</v>
      </c>
      <c r="AP41" s="1647" t="s">
        <v>767</v>
      </c>
      <c r="AQ41" s="1647" t="s">
        <v>767</v>
      </c>
      <c r="AR41" s="1647" t="s">
        <v>767</v>
      </c>
      <c r="AS41" s="1647" t="s">
        <v>767</v>
      </c>
    </row>
    <row r="42" spans="1:45" ht="15.75" customHeight="1">
      <c r="A42" s="171"/>
      <c r="B42" s="2926" t="s">
        <v>4361</v>
      </c>
      <c r="C42" s="258" t="s">
        <v>1292</v>
      </c>
      <c r="D42" s="258">
        <v>2</v>
      </c>
      <c r="E42" s="648">
        <v>0.68147000000000002</v>
      </c>
      <c r="F42" s="648">
        <v>0.46229999999999999</v>
      </c>
      <c r="G42" s="648">
        <v>0.52009000000000005</v>
      </c>
      <c r="H42" s="648">
        <v>0.42876999999999998</v>
      </c>
      <c r="I42" s="648">
        <v>-2.3189999999999999E-2</v>
      </c>
      <c r="J42" s="648">
        <v>0.56201999999999996</v>
      </c>
      <c r="K42" s="648">
        <v>0.43841000000000002</v>
      </c>
      <c r="L42" s="648">
        <v>0.47454000000000002</v>
      </c>
      <c r="M42" s="648">
        <v>0.39198</v>
      </c>
      <c r="N42" s="649">
        <v>3.1289999999999998E-2</v>
      </c>
      <c r="O42" s="279"/>
      <c r="P42" s="226" t="s">
        <v>4362</v>
      </c>
      <c r="Q42" s="171"/>
      <c r="R42" s="227"/>
      <c r="S42" s="171"/>
      <c r="T42" s="3161"/>
      <c r="U42" s="220">
        <f t="shared" ref="U42" si="84">IF( SUM( W42:AF42 ) = 0, 0, $W$5 )</f>
        <v>0</v>
      </c>
      <c r="V42" s="3161"/>
      <c r="W42" s="221">
        <f t="shared" ref="W42" si="85" xml:space="preserve"> IF( ISNUMBER( E42 ), 0, 1 )</f>
        <v>0</v>
      </c>
      <c r="X42" s="221">
        <f t="shared" ref="X42" si="86" xml:space="preserve"> IF( ISNUMBER( F42 ), 0, 1 )</f>
        <v>0</v>
      </c>
      <c r="Y42" s="221">
        <f t="shared" ref="Y42" si="87" xml:space="preserve"> IF( ISNUMBER( G42 ), 0, 1 )</f>
        <v>0</v>
      </c>
      <c r="Z42" s="221">
        <f t="shared" ref="Z42" si="88" xml:space="preserve"> IF( ISNUMBER( H42 ), 0, 1 )</f>
        <v>0</v>
      </c>
      <c r="AA42" s="221">
        <f t="shared" ref="AA42" si="89" xml:space="preserve"> IF( ISNUMBER( I42 ), 0, 1 )</f>
        <v>0</v>
      </c>
      <c r="AB42" s="221">
        <f t="shared" ref="AB42" si="90" xml:space="preserve"> IF( ISNUMBER( J42 ), 0, 1 )</f>
        <v>0</v>
      </c>
      <c r="AC42" s="221">
        <f t="shared" ref="AC42" si="91" xml:space="preserve"> IF( ISNUMBER( K42 ), 0, 1 )</f>
        <v>0</v>
      </c>
      <c r="AD42" s="221">
        <f t="shared" ref="AD42" si="92" xml:space="preserve"> IF( ISNUMBER( L42 ), 0, 1 )</f>
        <v>0</v>
      </c>
      <c r="AE42" s="221">
        <f t="shared" ref="AE42" si="93" xml:space="preserve"> IF( ISNUMBER( M42 ), 0, 1 )</f>
        <v>0</v>
      </c>
      <c r="AF42" s="221">
        <f t="shared" ref="AF42" si="94" xml:space="preserve"> IF( ISNUMBER( N42 ), 0, 1 )</f>
        <v>0</v>
      </c>
      <c r="AG42" s="3161"/>
      <c r="AH42" s="3125"/>
      <c r="AI42" s="2926" t="s">
        <v>4361</v>
      </c>
      <c r="AJ42" s="648" t="s">
        <v>4363</v>
      </c>
      <c r="AK42" s="648" t="s">
        <v>4364</v>
      </c>
      <c r="AL42" s="648" t="s">
        <v>4365</v>
      </c>
      <c r="AM42" s="648" t="s">
        <v>4366</v>
      </c>
      <c r="AN42" s="648" t="s">
        <v>4367</v>
      </c>
      <c r="AO42" s="648" t="s">
        <v>4368</v>
      </c>
      <c r="AP42" s="648" t="s">
        <v>4369</v>
      </c>
      <c r="AQ42" s="648" t="s">
        <v>4370</v>
      </c>
      <c r="AR42" s="648" t="s">
        <v>4371</v>
      </c>
      <c r="AS42" s="649" t="s">
        <v>4372</v>
      </c>
    </row>
    <row r="43" spans="1:45" ht="15.75" customHeight="1">
      <c r="A43" s="171"/>
      <c r="B43" s="2926" t="s">
        <v>4373</v>
      </c>
      <c r="C43" s="258" t="s">
        <v>688</v>
      </c>
      <c r="D43" s="258">
        <v>3</v>
      </c>
      <c r="E43" s="633">
        <f>IFERROR(E41 * (1 - E42), 0 )</f>
        <v>1.7054414729999996</v>
      </c>
      <c r="F43" s="633">
        <f t="shared" ref="F43:N43" si="95">IFERROR(F41 * (1 - F42), 0 )</f>
        <v>36.035094670000035</v>
      </c>
      <c r="G43" s="633">
        <f t="shared" si="95"/>
        <v>95.771487478500021</v>
      </c>
      <c r="H43" s="633">
        <f t="shared" si="95"/>
        <v>-4.7447791875000007</v>
      </c>
      <c r="I43" s="633">
        <f t="shared" si="95"/>
        <v>10.409935060000002</v>
      </c>
      <c r="J43" s="633">
        <f t="shared" si="95"/>
        <v>9.8660469749999997</v>
      </c>
      <c r="K43" s="633">
        <f t="shared" si="95"/>
        <v>95.465706193800017</v>
      </c>
      <c r="L43" s="633">
        <f t="shared" si="95"/>
        <v>124.71864037100005</v>
      </c>
      <c r="M43" s="633">
        <f>IFERROR(M41 * (1 - M42), 0 )</f>
        <v>-19.35145254</v>
      </c>
      <c r="N43" s="634">
        <f t="shared" si="95"/>
        <v>10.68448381599999</v>
      </c>
      <c r="O43" s="279"/>
      <c r="P43" s="226" t="s">
        <v>4374</v>
      </c>
      <c r="Q43" s="171"/>
      <c r="R43" s="227"/>
      <c r="S43" s="171"/>
      <c r="T43" s="3161"/>
      <c r="U43" s="3156"/>
      <c r="V43" s="3161"/>
      <c r="W43" s="3125"/>
      <c r="X43" s="3125"/>
      <c r="Y43" s="3125"/>
      <c r="Z43" s="3125"/>
      <c r="AA43" s="3125"/>
      <c r="AB43" s="3125"/>
      <c r="AC43" s="3125"/>
      <c r="AD43" s="3125"/>
      <c r="AE43" s="3125"/>
      <c r="AF43" s="3125"/>
      <c r="AG43" s="3161"/>
      <c r="AH43" s="3125"/>
      <c r="AI43" s="2926" t="s">
        <v>4375</v>
      </c>
      <c r="AJ43" s="633" t="s">
        <v>4376</v>
      </c>
      <c r="AK43" s="633" t="s">
        <v>4377</v>
      </c>
      <c r="AL43" s="633" t="s">
        <v>4378</v>
      </c>
      <c r="AM43" s="633" t="s">
        <v>4379</v>
      </c>
      <c r="AN43" s="633" t="s">
        <v>4380</v>
      </c>
      <c r="AO43" s="633" t="s">
        <v>4381</v>
      </c>
      <c r="AP43" s="633" t="s">
        <v>4382</v>
      </c>
      <c r="AQ43" s="633" t="s">
        <v>4383</v>
      </c>
      <c r="AR43" s="633" t="s">
        <v>4384</v>
      </c>
      <c r="AS43" s="634" t="s">
        <v>4385</v>
      </c>
    </row>
    <row r="44" spans="1:45" ht="31">
      <c r="A44" s="171"/>
      <c r="B44" s="2926" t="s">
        <v>4386</v>
      </c>
      <c r="C44" s="258" t="s">
        <v>688</v>
      </c>
      <c r="D44" s="258">
        <v>3</v>
      </c>
      <c r="E44" s="2312"/>
      <c r="F44" s="2312"/>
      <c r="G44" s="2312"/>
      <c r="H44" s="2312"/>
      <c r="I44" s="2312"/>
      <c r="J44" s="635">
        <v>0</v>
      </c>
      <c r="K44" s="635">
        <v>0</v>
      </c>
      <c r="L44" s="635">
        <v>0</v>
      </c>
      <c r="M44" s="635">
        <v>0</v>
      </c>
      <c r="N44" s="636">
        <v>0</v>
      </c>
      <c r="O44" s="61"/>
      <c r="P44" s="226" t="s">
        <v>4387</v>
      </c>
      <c r="Q44" s="171"/>
      <c r="R44" s="227"/>
      <c r="S44" s="171"/>
      <c r="T44" s="3161"/>
      <c r="U44" s="220">
        <f t="shared" ref="U44" si="96">IF( SUM( W44:AF44 ) = 0, 0, $W$5 )</f>
        <v>0</v>
      </c>
      <c r="V44" s="3161"/>
      <c r="W44" s="3125"/>
      <c r="X44" s="3125"/>
      <c r="Y44" s="3125"/>
      <c r="Z44" s="3125"/>
      <c r="AA44" s="3125"/>
      <c r="AB44" s="221">
        <f t="shared" ref="AB44" si="97" xml:space="preserve"> IF( ISNUMBER( J44 ), 0, 1 )</f>
        <v>0</v>
      </c>
      <c r="AC44" s="221">
        <f t="shared" ref="AC44" si="98" xml:space="preserve"> IF( ISNUMBER( K44 ), 0, 1 )</f>
        <v>0</v>
      </c>
      <c r="AD44" s="221">
        <f t="shared" ref="AD44" si="99" xml:space="preserve"> IF( ISNUMBER( L44 ), 0, 1 )</f>
        <v>0</v>
      </c>
      <c r="AE44" s="221">
        <f t="shared" ref="AE44" si="100" xml:space="preserve"> IF( ISNUMBER( M44 ), 0, 1 )</f>
        <v>0</v>
      </c>
      <c r="AF44" s="221">
        <f t="shared" ref="AF44" si="101" xml:space="preserve"> IF( ISNUMBER( N44 ), 0, 1 )</f>
        <v>0</v>
      </c>
      <c r="AG44" s="3161"/>
      <c r="AH44" s="3125"/>
      <c r="AI44" s="2926" t="s">
        <v>4386</v>
      </c>
      <c r="AJ44" s="2312"/>
      <c r="AK44" s="2312"/>
      <c r="AL44" s="2312"/>
      <c r="AM44" s="2312"/>
      <c r="AN44" s="2312"/>
      <c r="AO44" s="635" t="s">
        <v>4388</v>
      </c>
      <c r="AP44" s="635" t="s">
        <v>4389</v>
      </c>
      <c r="AQ44" s="635" t="s">
        <v>4390</v>
      </c>
      <c r="AR44" s="635" t="s">
        <v>4391</v>
      </c>
      <c r="AS44" s="636" t="s">
        <v>4392</v>
      </c>
    </row>
    <row r="45" spans="1:45" ht="15.75" customHeight="1">
      <c r="A45" s="171"/>
      <c r="B45" s="2926" t="s">
        <v>4393</v>
      </c>
      <c r="C45" s="258" t="s">
        <v>688</v>
      </c>
      <c r="D45" s="258">
        <v>3</v>
      </c>
      <c r="E45" s="2312"/>
      <c r="F45" s="2312"/>
      <c r="G45" s="2312"/>
      <c r="H45" s="2312"/>
      <c r="I45" s="2312"/>
      <c r="J45" s="672">
        <f>'4U'!J23</f>
        <v>0</v>
      </c>
      <c r="K45" s="672">
        <f>'4U'!K23</f>
        <v>8.8796999999999997</v>
      </c>
      <c r="L45" s="672">
        <f>'4U'!L23</f>
        <v>0</v>
      </c>
      <c r="M45" s="2312"/>
      <c r="N45" s="1590">
        <f>'4U'!N23</f>
        <v>0</v>
      </c>
      <c r="O45" s="61"/>
      <c r="P45" s="844" t="s">
        <v>4394</v>
      </c>
      <c r="Q45" s="171"/>
      <c r="R45" s="227"/>
      <c r="S45" s="171"/>
      <c r="T45" s="3161"/>
      <c r="U45" s="3156"/>
      <c r="V45" s="3161"/>
      <c r="W45" s="3125"/>
      <c r="X45" s="3125"/>
      <c r="Y45" s="3125"/>
      <c r="Z45" s="3125"/>
      <c r="AA45" s="3125"/>
      <c r="AB45" s="3125"/>
      <c r="AC45" s="3125"/>
      <c r="AD45" s="3125"/>
      <c r="AE45" s="3125"/>
      <c r="AF45" s="3125"/>
      <c r="AG45" s="3161"/>
      <c r="AH45" s="3125"/>
      <c r="AI45" s="2926" t="s">
        <v>4393</v>
      </c>
      <c r="AJ45" s="2312"/>
      <c r="AK45" s="2312"/>
      <c r="AL45" s="2312"/>
      <c r="AM45" s="2312"/>
      <c r="AN45" s="2312"/>
      <c r="AO45" s="650" t="s">
        <v>767</v>
      </c>
      <c r="AP45" s="650" t="s">
        <v>767</v>
      </c>
      <c r="AQ45" s="650" t="s">
        <v>767</v>
      </c>
      <c r="AR45" s="2312"/>
      <c r="AS45" s="651" t="s">
        <v>767</v>
      </c>
    </row>
    <row r="46" spans="1:45" ht="15.75" customHeight="1">
      <c r="A46" s="171"/>
      <c r="B46" s="2926" t="s">
        <v>4395</v>
      </c>
      <c r="C46" s="258" t="s">
        <v>688</v>
      </c>
      <c r="D46" s="258">
        <v>3</v>
      </c>
      <c r="E46" s="2312"/>
      <c r="F46" s="2312"/>
      <c r="G46" s="2312"/>
      <c r="H46" s="2312"/>
      <c r="I46" s="2312"/>
      <c r="J46" s="3096">
        <v>519.21600000000001</v>
      </c>
      <c r="K46" s="3096">
        <v>9273.2630000000008</v>
      </c>
      <c r="L46" s="3096">
        <v>7387.1040000000003</v>
      </c>
      <c r="M46" s="3096">
        <v>1978.8920000000001</v>
      </c>
      <c r="N46" s="3097">
        <v>1849.951</v>
      </c>
      <c r="O46" s="61"/>
      <c r="P46" s="226" t="s">
        <v>4396</v>
      </c>
      <c r="Q46" s="171"/>
      <c r="R46" s="227"/>
      <c r="S46" s="171"/>
      <c r="T46" s="3161"/>
      <c r="U46" s="220">
        <f t="shared" ref="U46" si="102">IF( SUM( W46:AF46 ) = 0, 0, $W$5 )</f>
        <v>0</v>
      </c>
      <c r="V46" s="3161"/>
      <c r="W46" s="3125"/>
      <c r="X46" s="3125"/>
      <c r="Y46" s="3125"/>
      <c r="Z46" s="3125"/>
      <c r="AA46" s="3125"/>
      <c r="AB46" s="221">
        <f t="shared" ref="AB46" si="103" xml:space="preserve"> IF( ISNUMBER( J46 ), 0, 1 )</f>
        <v>0</v>
      </c>
      <c r="AC46" s="221">
        <f t="shared" ref="AC46" si="104" xml:space="preserve"> IF( ISNUMBER( K46 ), 0, 1 )</f>
        <v>0</v>
      </c>
      <c r="AD46" s="221">
        <f t="shared" ref="AD46" si="105" xml:space="preserve"> IF( ISNUMBER( L46 ), 0, 1 )</f>
        <v>0</v>
      </c>
      <c r="AE46" s="221">
        <f t="shared" ref="AE46" si="106" xml:space="preserve"> IF( ISNUMBER( M46 ), 0, 1 )</f>
        <v>0</v>
      </c>
      <c r="AF46" s="221">
        <f t="shared" ref="AF46" si="107" xml:space="preserve"> IF( ISNUMBER( N46 ), 0, 1 )</f>
        <v>0</v>
      </c>
      <c r="AG46" s="3161"/>
      <c r="AH46" s="3125"/>
      <c r="AI46" s="2926" t="s">
        <v>4395</v>
      </c>
      <c r="AJ46" s="2312"/>
      <c r="AK46" s="2312"/>
      <c r="AL46" s="2312"/>
      <c r="AM46" s="2312"/>
      <c r="AN46" s="2312"/>
      <c r="AO46" s="606" t="s">
        <v>4397</v>
      </c>
      <c r="AP46" s="606" t="s">
        <v>4398</v>
      </c>
      <c r="AQ46" s="606" t="s">
        <v>4399</v>
      </c>
      <c r="AR46" s="606" t="s">
        <v>4400</v>
      </c>
      <c r="AS46" s="632" t="s">
        <v>4401</v>
      </c>
    </row>
    <row r="47" spans="1:45" ht="15.75" customHeight="1" thickBot="1">
      <c r="A47" s="2387" t="s">
        <v>784</v>
      </c>
      <c r="B47" s="2922" t="s">
        <v>4402</v>
      </c>
      <c r="C47" s="264" t="s">
        <v>688</v>
      </c>
      <c r="D47" s="264">
        <v>3</v>
      </c>
      <c r="E47" s="2313"/>
      <c r="F47" s="2313"/>
      <c r="G47" s="2313"/>
      <c r="H47" s="2313"/>
      <c r="I47" s="2313"/>
      <c r="J47" s="1529">
        <f>IFERROR(SUM(J43:J46), 0)</f>
        <v>529.08204697500003</v>
      </c>
      <c r="K47" s="1529">
        <f t="shared" ref="K47:M47" si="108">IFERROR(SUM(K43:K46), 0)</f>
        <v>9377.6084061938</v>
      </c>
      <c r="L47" s="1529">
        <f t="shared" si="108"/>
        <v>7511.8226403710005</v>
      </c>
      <c r="M47" s="1529">
        <f t="shared" si="108"/>
        <v>1959.54054746</v>
      </c>
      <c r="N47" s="1530">
        <f>IFERROR(SUM(N43:N46), 0)</f>
        <v>1860.635483816</v>
      </c>
      <c r="O47" s="279"/>
      <c r="P47" s="284" t="s">
        <v>4403</v>
      </c>
      <c r="Q47" s="171"/>
      <c r="R47" s="238"/>
      <c r="S47" s="171"/>
      <c r="T47" s="3161"/>
      <c r="U47" s="3156"/>
      <c r="V47" s="3161"/>
      <c r="W47" s="3125"/>
      <c r="X47" s="3125"/>
      <c r="Y47" s="3125"/>
      <c r="Z47" s="3125"/>
      <c r="AA47" s="3125"/>
      <c r="AB47" s="3125"/>
      <c r="AC47" s="3125"/>
      <c r="AD47" s="3125"/>
      <c r="AE47" s="3125"/>
      <c r="AF47" s="3125"/>
      <c r="AG47" s="3161"/>
      <c r="AH47" s="3125"/>
      <c r="AI47" s="2922" t="s">
        <v>4402</v>
      </c>
      <c r="AJ47" s="2313"/>
      <c r="AK47" s="2313"/>
      <c r="AL47" s="2313"/>
      <c r="AM47" s="2313"/>
      <c r="AN47" s="2313"/>
      <c r="AO47" s="248" t="s">
        <v>4404</v>
      </c>
      <c r="AP47" s="248" t="s">
        <v>4405</v>
      </c>
      <c r="AQ47" s="248" t="s">
        <v>4406</v>
      </c>
      <c r="AR47" s="248" t="s">
        <v>4407</v>
      </c>
      <c r="AS47" s="249" t="s">
        <v>4408</v>
      </c>
    </row>
    <row r="48" spans="1:45" ht="16" thickTop="1">
      <c r="A48" s="171"/>
      <c r="B48" s="171"/>
      <c r="C48" s="171"/>
      <c r="D48" s="171"/>
      <c r="E48" s="171"/>
      <c r="F48" s="171"/>
      <c r="G48" s="171"/>
      <c r="H48" s="171"/>
      <c r="I48" s="171"/>
      <c r="P48" s="171"/>
      <c r="Q48" s="171"/>
      <c r="R48" s="171"/>
      <c r="S48" s="2387" t="s">
        <v>826</v>
      </c>
      <c r="T48" s="3125"/>
      <c r="U48" s="3156"/>
      <c r="V48" s="3155"/>
      <c r="W48" s="3125"/>
      <c r="X48" s="3125"/>
      <c r="Y48" s="3125"/>
      <c r="Z48" s="3125"/>
      <c r="AA48" s="3125"/>
      <c r="AB48" s="3125"/>
      <c r="AC48" s="3125"/>
      <c r="AD48" s="3125"/>
      <c r="AE48" s="3125"/>
      <c r="AF48" s="3125"/>
      <c r="AG48" s="3155"/>
      <c r="AH48" s="3125"/>
      <c r="AI48" s="3125"/>
      <c r="AJ48" s="3125"/>
      <c r="AK48" s="3125"/>
      <c r="AL48" s="3125"/>
      <c r="AM48" s="3125"/>
      <c r="AN48" s="3125"/>
      <c r="AO48" s="3125"/>
      <c r="AP48" s="3125"/>
      <c r="AQ48" s="3125"/>
      <c r="AR48" s="3125"/>
      <c r="AS48" s="2854" t="s">
        <v>827</v>
      </c>
    </row>
    <row r="49" spans="1:32">
      <c r="A49" s="171"/>
      <c r="B49" s="171"/>
      <c r="C49" s="171"/>
      <c r="D49" s="171"/>
      <c r="E49" s="171"/>
      <c r="F49" s="171"/>
      <c r="G49" s="171"/>
      <c r="H49" s="171"/>
      <c r="I49" s="171"/>
      <c r="P49" s="171"/>
      <c r="Q49" s="171"/>
      <c r="R49" s="171"/>
      <c r="S49" s="171"/>
      <c r="T49" s="3125"/>
      <c r="U49" s="3156"/>
      <c r="V49" s="3155"/>
      <c r="W49" s="3125"/>
      <c r="X49" s="3125"/>
      <c r="Y49" s="3125"/>
      <c r="Z49" s="3125"/>
      <c r="AA49" s="3125"/>
      <c r="AB49" s="3125"/>
      <c r="AC49" s="3125"/>
      <c r="AD49" s="3125"/>
      <c r="AE49" s="3125"/>
      <c r="AF49" s="3125"/>
    </row>
    <row r="50" spans="1:32">
      <c r="A50" s="171"/>
      <c r="B50" s="171"/>
      <c r="C50" s="171"/>
      <c r="D50" s="171"/>
      <c r="E50" s="171"/>
      <c r="F50" s="171"/>
      <c r="G50" s="171"/>
      <c r="H50" s="171"/>
      <c r="I50" s="171"/>
      <c r="P50" s="171"/>
      <c r="Q50" s="171"/>
      <c r="R50" s="171"/>
      <c r="S50" s="171"/>
      <c r="T50" s="3125"/>
      <c r="U50" s="3156"/>
      <c r="V50" s="3155"/>
      <c r="W50" s="3125"/>
      <c r="X50" s="3125"/>
      <c r="Y50" s="3125"/>
      <c r="Z50" s="3125"/>
      <c r="AA50" s="3125"/>
      <c r="AB50" s="3125"/>
      <c r="AC50" s="3125"/>
      <c r="AD50" s="3125"/>
      <c r="AE50" s="3125"/>
      <c r="AF50" s="3125"/>
    </row>
    <row r="51" spans="1:32">
      <c r="A51" s="171"/>
      <c r="B51" s="171"/>
      <c r="C51" s="171"/>
      <c r="D51" s="171"/>
      <c r="E51" s="171"/>
      <c r="F51" s="171"/>
      <c r="G51" s="171"/>
      <c r="H51" s="171"/>
      <c r="I51" s="171"/>
      <c r="P51" s="171"/>
      <c r="Q51" s="171"/>
      <c r="R51" s="171"/>
      <c r="S51" s="171"/>
      <c r="T51" s="3125"/>
      <c r="U51" s="3156"/>
      <c r="V51" s="3155"/>
      <c r="W51" s="3125"/>
      <c r="X51" s="3125"/>
      <c r="Y51" s="3125"/>
      <c r="Z51" s="3125"/>
      <c r="AA51" s="3125"/>
      <c r="AB51" s="3125"/>
      <c r="AC51" s="3125"/>
      <c r="AD51" s="3125"/>
      <c r="AE51" s="3125"/>
      <c r="AF51" s="312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topLeftCell="B1" zoomScale="58" workbookViewId="0">
      <selection activeCell="E31" sqref="E31"/>
    </sheetView>
  </sheetViews>
  <sheetFormatPr defaultColWidth="9" defaultRowHeight="15.5"/>
  <cols>
    <col min="1" max="1" width="12.4140625" style="189" hidden="1" customWidth="1"/>
    <col min="2" max="2" width="45" style="195" customWidth="1"/>
    <col min="3" max="3" width="7.08203125" style="189" customWidth="1"/>
    <col min="4" max="4" width="5.5" style="189" customWidth="1"/>
    <col min="5" max="8" width="12.5" style="189" customWidth="1"/>
    <col min="9" max="9" width="13.58203125" style="189" bestFit="1" customWidth="1"/>
    <col min="10" max="10" width="12.5" style="189" customWidth="1"/>
    <col min="11" max="11" width="1.58203125" style="189" customWidth="1"/>
    <col min="12" max="12" width="12.5" style="652" customWidth="1"/>
    <col min="13" max="13" width="1.58203125" style="189" customWidth="1"/>
    <col min="14" max="14" width="33.58203125" style="189" customWidth="1"/>
    <col min="15" max="15" width="1.58203125" style="189" hidden="1" customWidth="1"/>
    <col min="16" max="16" width="1.58203125" style="189" customWidth="1"/>
    <col min="17" max="17" width="25" style="189" customWidth="1"/>
    <col min="18" max="18" width="1.58203125" style="189" customWidth="1"/>
    <col min="19" max="23" width="7.08203125" style="189" hidden="1" customWidth="1"/>
    <col min="24" max="24" width="1.58203125" style="189" hidden="1" customWidth="1"/>
    <col min="25" max="25" width="1.58203125" style="189" customWidth="1"/>
    <col min="26" max="26" width="44.1640625" style="195" bestFit="1" customWidth="1"/>
    <col min="27" max="32" width="15" style="189" customWidth="1"/>
    <col min="33" max="33" width="1.58203125" style="189" customWidth="1"/>
    <col min="34" max="16384" width="9" style="189"/>
  </cols>
  <sheetData>
    <row r="1" spans="1:33" s="315" customFormat="1" ht="29.25" customHeight="1">
      <c r="B1" s="3319" t="s">
        <v>4409</v>
      </c>
      <c r="C1" s="3319"/>
      <c r="D1" s="3319"/>
      <c r="E1" s="3319"/>
      <c r="F1" s="3319"/>
      <c r="G1" s="3319"/>
      <c r="H1" s="3319"/>
      <c r="I1" s="3319"/>
      <c r="J1" s="270"/>
      <c r="K1" s="197"/>
      <c r="L1" s="652"/>
      <c r="P1" s="653"/>
      <c r="Q1" s="3125"/>
      <c r="R1" s="653"/>
      <c r="X1" s="653"/>
      <c r="Z1" s="3319" t="s">
        <v>667</v>
      </c>
      <c r="AA1" s="3319"/>
      <c r="AB1" s="3319"/>
      <c r="AC1" s="3319"/>
      <c r="AD1" s="3319"/>
      <c r="AE1" s="3319"/>
      <c r="AF1" s="270"/>
    </row>
    <row r="2" spans="1:33" s="315" customFormat="1" ht="29.25" customHeight="1">
      <c r="B2" s="3319" t="str">
        <f>SelectCompany!B4</f>
        <v>Thames Water</v>
      </c>
      <c r="C2" s="3319"/>
      <c r="D2" s="3319"/>
      <c r="E2" s="3319"/>
      <c r="F2" s="3319"/>
      <c r="G2" s="3319"/>
      <c r="H2" s="3319"/>
      <c r="I2" s="3319"/>
      <c r="J2" s="270"/>
      <c r="K2" s="197"/>
      <c r="L2" s="652"/>
      <c r="P2" s="653"/>
      <c r="Q2" s="3125"/>
      <c r="R2" s="653"/>
      <c r="X2" s="653"/>
      <c r="Z2" s="3319"/>
      <c r="AA2" s="3319"/>
      <c r="AB2" s="3319"/>
      <c r="AC2" s="3319"/>
      <c r="AD2" s="3319"/>
      <c r="AE2" s="3319"/>
      <c r="AF2" s="3319"/>
      <c r="AG2" s="3319"/>
    </row>
    <row r="3" spans="1:33" ht="45" customHeight="1">
      <c r="A3" s="3125"/>
      <c r="B3" s="3486" t="s">
        <v>4410</v>
      </c>
      <c r="C3" s="3486"/>
      <c r="D3" s="3486"/>
      <c r="E3" s="3486"/>
      <c r="F3" s="3486"/>
      <c r="G3" s="3486"/>
      <c r="H3" s="3486"/>
      <c r="I3" s="3486"/>
      <c r="J3" s="3486"/>
      <c r="K3" s="3486"/>
      <c r="L3" s="3486"/>
      <c r="M3" s="3486"/>
      <c r="N3" s="3486"/>
      <c r="O3" s="3125"/>
      <c r="P3" s="3161"/>
      <c r="Q3" s="527" t="s">
        <v>669</v>
      </c>
      <c r="R3" s="3161"/>
      <c r="S3" s="3125"/>
      <c r="T3" s="3125"/>
      <c r="U3" s="3125"/>
      <c r="V3" s="3125"/>
      <c r="W3" s="3125"/>
      <c r="X3" s="3161"/>
      <c r="Y3" s="3125"/>
      <c r="Z3" s="3486" t="s">
        <v>4410</v>
      </c>
      <c r="AA3" s="3486"/>
      <c r="AB3" s="3486"/>
      <c r="AC3" s="3486"/>
      <c r="AD3" s="3486"/>
      <c r="AE3" s="3486"/>
      <c r="AF3" s="3486"/>
      <c r="AG3" s="3125"/>
    </row>
    <row r="4" spans="1:33" ht="15" customHeight="1" thickBot="1">
      <c r="A4" s="3125"/>
      <c r="B4" s="558"/>
      <c r="C4" s="654"/>
      <c r="D4" s="654"/>
      <c r="E4" s="654"/>
      <c r="F4" s="654"/>
      <c r="G4" s="654"/>
      <c r="H4" s="654"/>
      <c r="I4" s="654"/>
      <c r="J4" s="654"/>
      <c r="K4" s="655"/>
      <c r="M4" s="3125"/>
      <c r="N4" s="3125"/>
      <c r="O4" s="3125"/>
      <c r="P4" s="3161"/>
      <c r="Q4" s="220"/>
      <c r="R4" s="3161"/>
      <c r="S4" s="3326" t="s">
        <v>670</v>
      </c>
      <c r="T4" s="3326"/>
      <c r="U4" s="3326"/>
      <c r="V4" s="3497"/>
      <c r="W4" s="3497"/>
      <c r="X4" s="3161"/>
      <c r="Y4" s="3125"/>
      <c r="Z4" s="558"/>
      <c r="AA4" s="654"/>
      <c r="AB4" s="654"/>
      <c r="AC4" s="654"/>
      <c r="AD4" s="654"/>
      <c r="AE4" s="654"/>
      <c r="AF4" s="654"/>
      <c r="AG4" s="3125"/>
    </row>
    <row r="5" spans="1:33" s="171" customFormat="1" ht="15" customHeight="1" thickTop="1">
      <c r="B5" s="3489" t="s">
        <v>671</v>
      </c>
      <c r="C5" s="3332" t="s">
        <v>672</v>
      </c>
      <c r="D5" s="3332" t="s">
        <v>673</v>
      </c>
      <c r="E5" s="3332" t="s">
        <v>1604</v>
      </c>
      <c r="F5" s="3332" t="s">
        <v>4411</v>
      </c>
      <c r="G5" s="3332"/>
      <c r="H5" s="3332"/>
      <c r="I5" s="3332"/>
      <c r="J5" s="3334" t="s">
        <v>902</v>
      </c>
      <c r="L5" s="3457" t="s">
        <v>677</v>
      </c>
      <c r="N5" s="3457" t="s">
        <v>678</v>
      </c>
      <c r="P5" s="656"/>
      <c r="Q5" s="220"/>
      <c r="R5" s="656"/>
      <c r="S5" s="206" t="s">
        <v>679</v>
      </c>
      <c r="X5" s="656"/>
      <c r="Z5" s="3489" t="s">
        <v>671</v>
      </c>
      <c r="AA5" s="3332" t="s">
        <v>1604</v>
      </c>
      <c r="AB5" s="3332" t="s">
        <v>4411</v>
      </c>
      <c r="AC5" s="3332"/>
      <c r="AD5" s="3332"/>
      <c r="AE5" s="3332"/>
      <c r="AF5" s="3334" t="s">
        <v>902</v>
      </c>
    </row>
    <row r="6" spans="1:33" s="171" customFormat="1" ht="41.25" customHeight="1" thickBot="1">
      <c r="A6" s="2248" t="s">
        <v>680</v>
      </c>
      <c r="B6" s="3490"/>
      <c r="C6" s="3494"/>
      <c r="D6" s="3494"/>
      <c r="E6" s="3333"/>
      <c r="F6" s="2914" t="s">
        <v>4412</v>
      </c>
      <c r="G6" s="2914" t="s">
        <v>4413</v>
      </c>
      <c r="H6" s="2914" t="s">
        <v>4414</v>
      </c>
      <c r="I6" s="2914" t="s">
        <v>4415</v>
      </c>
      <c r="J6" s="3335"/>
      <c r="L6" s="3459"/>
      <c r="N6" s="3459"/>
      <c r="P6" s="656"/>
      <c r="Q6" s="220"/>
      <c r="R6" s="656"/>
      <c r="X6" s="656"/>
      <c r="Z6" s="3490"/>
      <c r="AA6" s="3333"/>
      <c r="AB6" s="2914" t="s">
        <v>4412</v>
      </c>
      <c r="AC6" s="2914" t="s">
        <v>4413</v>
      </c>
      <c r="AD6" s="2914" t="s">
        <v>4414</v>
      </c>
      <c r="AE6" s="2914" t="s">
        <v>4415</v>
      </c>
      <c r="AF6" s="3335"/>
    </row>
    <row r="7" spans="1:33" s="171" customFormat="1" ht="15.75" customHeight="1" thickTop="1" thickBot="1">
      <c r="A7" s="2387" t="s">
        <v>684</v>
      </c>
      <c r="B7" s="1143"/>
      <c r="C7" s="652"/>
      <c r="D7" s="652"/>
      <c r="E7" s="652"/>
      <c r="F7" s="652"/>
      <c r="G7" s="652"/>
      <c r="H7" s="652"/>
      <c r="I7" s="652"/>
      <c r="J7" s="652"/>
      <c r="K7" s="652"/>
      <c r="L7" s="652"/>
      <c r="P7" s="656"/>
      <c r="Q7" s="220"/>
      <c r="R7" s="656"/>
      <c r="X7" s="656"/>
      <c r="Z7" s="652"/>
      <c r="AA7" s="2862" t="s">
        <v>831</v>
      </c>
      <c r="AB7" s="652"/>
      <c r="AC7" s="652"/>
      <c r="AD7" s="652"/>
      <c r="AE7" s="652"/>
      <c r="AF7" s="652"/>
    </row>
    <row r="8" spans="1:33" s="171" customFormat="1" ht="15.75" customHeight="1" thickTop="1" thickBot="1">
      <c r="B8" s="319" t="s">
        <v>1886</v>
      </c>
      <c r="C8" s="624"/>
      <c r="D8" s="624"/>
      <c r="E8" s="385"/>
      <c r="F8" s="385"/>
      <c r="G8" s="385"/>
      <c r="L8" s="652"/>
      <c r="P8" s="656"/>
      <c r="Q8" s="220"/>
      <c r="R8" s="656"/>
      <c r="X8" s="656"/>
      <c r="Z8" s="319" t="s">
        <v>1886</v>
      </c>
      <c r="AA8" s="385"/>
      <c r="AB8" s="385"/>
      <c r="AC8" s="385"/>
    </row>
    <row r="9" spans="1:33" s="171" customFormat="1" ht="15.75" customHeight="1" thickTop="1" thickBot="1">
      <c r="A9" s="2387" t="s">
        <v>686</v>
      </c>
      <c r="B9" s="2973" t="s">
        <v>1684</v>
      </c>
      <c r="C9" s="627" t="s">
        <v>688</v>
      </c>
      <c r="D9" s="627">
        <v>3</v>
      </c>
      <c r="E9" s="1235">
        <f>IFERROR('4J'!E27,0)</f>
        <v>74.072000000000003</v>
      </c>
      <c r="F9" s="1235">
        <f>IFERROR('4J'!F27,0)</f>
        <v>13.641</v>
      </c>
      <c r="G9" s="1235">
        <f>IFERROR('4J'!G27,0)</f>
        <v>4.1000000000000002E-2</v>
      </c>
      <c r="H9" s="1235">
        <f>IFERROR('4J'!H27,0)</f>
        <v>117.00700000000001</v>
      </c>
      <c r="I9" s="1235">
        <f>IFERROR('4J'!I27,0)</f>
        <v>363.42700000000002</v>
      </c>
      <c r="J9" s="1236">
        <f>IFERROR(SUM(E9:I9), 0)</f>
        <v>568.1880000000001</v>
      </c>
      <c r="L9" s="217" t="s">
        <v>4416</v>
      </c>
      <c r="N9" s="219"/>
      <c r="P9" s="656"/>
      <c r="Q9" s="220"/>
      <c r="R9" s="656"/>
      <c r="X9" s="656"/>
      <c r="Z9" s="2973" t="s">
        <v>1684</v>
      </c>
      <c r="AA9" s="657" t="s">
        <v>767</v>
      </c>
      <c r="AB9" s="657" t="s">
        <v>767</v>
      </c>
      <c r="AC9" s="657" t="s">
        <v>767</v>
      </c>
      <c r="AD9" s="657" t="s">
        <v>767</v>
      </c>
      <c r="AE9" s="657" t="s">
        <v>767</v>
      </c>
      <c r="AF9" s="658" t="s">
        <v>4417</v>
      </c>
    </row>
    <row r="10" spans="1:33" s="171" customFormat="1" ht="15.75" customHeight="1">
      <c r="B10" s="2949" t="s">
        <v>1753</v>
      </c>
      <c r="C10" s="2961" t="s">
        <v>688</v>
      </c>
      <c r="D10" s="2961">
        <v>3</v>
      </c>
      <c r="E10" s="2197">
        <v>7.3789999999999996</v>
      </c>
      <c r="F10" s="2197">
        <v>0</v>
      </c>
      <c r="G10" s="2197">
        <v>0</v>
      </c>
      <c r="H10" s="2197">
        <v>0.26400000000000001</v>
      </c>
      <c r="I10" s="2197">
        <v>7.9160000000000004</v>
      </c>
      <c r="J10" s="1237">
        <f>IFERROR(SUM(E10:I10), 0)</f>
        <v>15.559000000000001</v>
      </c>
      <c r="L10" s="226" t="s">
        <v>4418</v>
      </c>
      <c r="N10" s="227"/>
      <c r="P10" s="656"/>
      <c r="Q10" s="220"/>
      <c r="R10" s="656"/>
      <c r="X10" s="656"/>
      <c r="Z10" s="2949" t="s">
        <v>1753</v>
      </c>
      <c r="AA10" s="657" t="s">
        <v>767</v>
      </c>
      <c r="AB10" s="657" t="s">
        <v>767</v>
      </c>
      <c r="AC10" s="657" t="s">
        <v>767</v>
      </c>
      <c r="AD10" s="657" t="s">
        <v>767</v>
      </c>
      <c r="AE10" s="657" t="s">
        <v>767</v>
      </c>
      <c r="AF10" s="660" t="s">
        <v>4419</v>
      </c>
    </row>
    <row r="11" spans="1:33" s="171" customFormat="1" ht="15.75" customHeight="1">
      <c r="B11" s="2949" t="s">
        <v>4420</v>
      </c>
      <c r="C11" s="2961" t="s">
        <v>688</v>
      </c>
      <c r="D11" s="2961">
        <v>3</v>
      </c>
      <c r="E11" s="1248">
        <v>0</v>
      </c>
      <c r="F11" s="1248">
        <v>0</v>
      </c>
      <c r="G11" s="1248">
        <v>0</v>
      </c>
      <c r="H11" s="1248">
        <v>0</v>
      </c>
      <c r="I11" s="1248">
        <v>7.1429999999999998</v>
      </c>
      <c r="J11" s="1237">
        <f t="shared" ref="J11:J13" si="0">IFERROR(SUM(E11:I11), 0)</f>
        <v>7.1429999999999998</v>
      </c>
      <c r="L11" s="226" t="s">
        <v>4421</v>
      </c>
      <c r="N11" s="227"/>
      <c r="P11" s="656"/>
      <c r="Q11" s="220">
        <f t="shared" ref="Q11:Q17" si="1">IF( SUM( S11:W11 ) = 0, 0, $S$5 )</f>
        <v>0</v>
      </c>
      <c r="R11" s="656"/>
      <c r="S11" s="221">
        <f t="shared" ref="S11" si="2" xml:space="preserve"> IF( ISNUMBER( E11 ), 0, 1 )</f>
        <v>0</v>
      </c>
      <c r="T11" s="221">
        <f t="shared" ref="T11" si="3" xml:space="preserve"> IF( ISNUMBER( F11 ), 0, 1 )</f>
        <v>0</v>
      </c>
      <c r="U11" s="221">
        <f t="shared" ref="U11" si="4" xml:space="preserve"> IF( ISNUMBER( G11 ), 0, 1 )</f>
        <v>0</v>
      </c>
      <c r="V11" s="221">
        <f t="shared" ref="V11" si="5" xml:space="preserve"> IF( ISNUMBER( H11 ), 0, 1 )</f>
        <v>0</v>
      </c>
      <c r="W11" s="221">
        <f t="shared" ref="W11" si="6" xml:space="preserve"> IF( ISNUMBER( I11 ), 0, 1 )</f>
        <v>0</v>
      </c>
      <c r="X11" s="656"/>
      <c r="Z11" s="2949" t="s">
        <v>4420</v>
      </c>
      <c r="AA11" s="661" t="s">
        <v>4422</v>
      </c>
      <c r="AB11" s="661" t="s">
        <v>4423</v>
      </c>
      <c r="AC11" s="661" t="s">
        <v>4424</v>
      </c>
      <c r="AD11" s="661" t="s">
        <v>4425</v>
      </c>
      <c r="AE11" s="661" t="s">
        <v>4426</v>
      </c>
      <c r="AF11" s="660" t="s">
        <v>4427</v>
      </c>
    </row>
    <row r="12" spans="1:33" s="171" customFormat="1" ht="33" customHeight="1">
      <c r="B12" s="2949" t="s">
        <v>1768</v>
      </c>
      <c r="C12" s="2959" t="s">
        <v>688</v>
      </c>
      <c r="D12" s="2959">
        <v>3</v>
      </c>
      <c r="E12" s="1238">
        <f>IFERROR(SUM(E9:E11), 0)</f>
        <v>81.451000000000008</v>
      </c>
      <c r="F12" s="1238">
        <f t="shared" ref="F12:G12" si="7">IFERROR(SUM(F9:F11), 0)</f>
        <v>13.641</v>
      </c>
      <c r="G12" s="1238">
        <f t="shared" si="7"/>
        <v>4.1000000000000002E-2</v>
      </c>
      <c r="H12" s="1238">
        <f>IFERROR(SUM(H9:H11), 0)</f>
        <v>117.271</v>
      </c>
      <c r="I12" s="1238">
        <f>IFERROR(SUM(I9:I11), 0)</f>
        <v>378.48599999999999</v>
      </c>
      <c r="J12" s="1237">
        <f>IFERROR(SUM(E12:I12), 0)</f>
        <v>590.89</v>
      </c>
      <c r="L12" s="226" t="s">
        <v>4428</v>
      </c>
      <c r="N12" s="227"/>
      <c r="P12" s="656"/>
      <c r="Q12" s="220"/>
      <c r="R12" s="656"/>
      <c r="X12" s="656"/>
      <c r="Z12" s="2949" t="s">
        <v>1768</v>
      </c>
      <c r="AA12" s="662" t="s">
        <v>4429</v>
      </c>
      <c r="AB12" s="662" t="s">
        <v>4430</v>
      </c>
      <c r="AC12" s="662" t="s">
        <v>4431</v>
      </c>
      <c r="AD12" s="662" t="s">
        <v>4432</v>
      </c>
      <c r="AE12" s="662" t="s">
        <v>4433</v>
      </c>
      <c r="AF12" s="660" t="s">
        <v>4434</v>
      </c>
    </row>
    <row r="13" spans="1:33" s="171" customFormat="1" ht="15.75" customHeight="1">
      <c r="B13" s="2949" t="s">
        <v>1776</v>
      </c>
      <c r="C13" s="2961" t="s">
        <v>688</v>
      </c>
      <c r="D13" s="2961">
        <v>3</v>
      </c>
      <c r="E13" s="1248">
        <v>5.2549999999999999</v>
      </c>
      <c r="F13" s="1248">
        <v>1.671</v>
      </c>
      <c r="G13" s="1248">
        <v>0.10299999999999999</v>
      </c>
      <c r="H13" s="1248">
        <v>8.5020000000000007</v>
      </c>
      <c r="I13" s="1248">
        <v>30.984999999999999</v>
      </c>
      <c r="J13" s="1237">
        <f t="shared" si="0"/>
        <v>46.515999999999998</v>
      </c>
      <c r="L13" s="226" t="s">
        <v>4435</v>
      </c>
      <c r="N13" s="664"/>
      <c r="P13" s="656"/>
      <c r="Q13" s="220">
        <f t="shared" si="1"/>
        <v>0</v>
      </c>
      <c r="R13" s="656"/>
      <c r="S13" s="221">
        <f t="shared" ref="S13" si="8" xml:space="preserve"> IF( ISNUMBER( E13 ), 0, 1 )</f>
        <v>0</v>
      </c>
      <c r="T13" s="221">
        <f t="shared" ref="T13" si="9" xml:space="preserve"> IF( ISNUMBER( F13 ), 0, 1 )</f>
        <v>0</v>
      </c>
      <c r="U13" s="221">
        <f t="shared" ref="U13" si="10" xml:space="preserve"> IF( ISNUMBER( G13 ), 0, 1 )</f>
        <v>0</v>
      </c>
      <c r="V13" s="221">
        <f t="shared" ref="V13" si="11" xml:space="preserve"> IF( ISNUMBER( H13 ), 0, 1 )</f>
        <v>0</v>
      </c>
      <c r="W13" s="221">
        <f t="shared" ref="W13" si="12" xml:space="preserve"> IF( ISNUMBER( I13 ), 0, 1 )</f>
        <v>0</v>
      </c>
      <c r="X13" s="656"/>
      <c r="Z13" s="2949" t="s">
        <v>1776</v>
      </c>
      <c r="AA13" s="663" t="s">
        <v>4436</v>
      </c>
      <c r="AB13" s="663" t="s">
        <v>4437</v>
      </c>
      <c r="AC13" s="663" t="s">
        <v>4438</v>
      </c>
      <c r="AD13" s="663" t="s">
        <v>4439</v>
      </c>
      <c r="AE13" s="663" t="s">
        <v>4440</v>
      </c>
      <c r="AF13" s="660" t="s">
        <v>4441</v>
      </c>
    </row>
    <row r="14" spans="1:33" s="171" customFormat="1" ht="15.75" customHeight="1" thickBot="1">
      <c r="A14" s="2387" t="s">
        <v>784</v>
      </c>
      <c r="B14" s="665" t="s">
        <v>1783</v>
      </c>
      <c r="C14" s="2956" t="s">
        <v>688</v>
      </c>
      <c r="D14" s="2956">
        <v>3</v>
      </c>
      <c r="E14" s="1239">
        <f>IFERROR(E12 + E13, 0)</f>
        <v>86.706000000000003</v>
      </c>
      <c r="F14" s="1239">
        <f>IFERROR(F12 + F13, 0)</f>
        <v>15.311999999999999</v>
      </c>
      <c r="G14" s="1239">
        <f>IFERROR(G12 + G13, 0)</f>
        <v>0.14399999999999999</v>
      </c>
      <c r="H14" s="1239">
        <f>IFERROR(H12 + H13, 0)</f>
        <v>125.773</v>
      </c>
      <c r="I14" s="1239">
        <f>IFERROR(I12 + I13, 0)</f>
        <v>409.471</v>
      </c>
      <c r="J14" s="1240">
        <f>IFERROR(SUM(E14:I14), 0)</f>
        <v>637.40599999999995</v>
      </c>
      <c r="L14" s="284" t="s">
        <v>4442</v>
      </c>
      <c r="N14" s="238"/>
      <c r="P14" s="656"/>
      <c r="Q14" s="220"/>
      <c r="R14" s="656"/>
      <c r="X14" s="656"/>
      <c r="Z14" s="665" t="s">
        <v>1783</v>
      </c>
      <c r="AA14" s="666" t="s">
        <v>4443</v>
      </c>
      <c r="AB14" s="666" t="s">
        <v>4444</v>
      </c>
      <c r="AC14" s="666" t="s">
        <v>4445</v>
      </c>
      <c r="AD14" s="666" t="s">
        <v>4446</v>
      </c>
      <c r="AE14" s="666" t="s">
        <v>4447</v>
      </c>
      <c r="AF14" s="667" t="s">
        <v>4448</v>
      </c>
    </row>
    <row r="15" spans="1:33" s="171" customFormat="1" ht="15.75" customHeight="1" thickTop="1" thickBot="1">
      <c r="B15" s="335"/>
      <c r="C15" s="81"/>
      <c r="D15" s="81"/>
      <c r="E15" s="81"/>
      <c r="F15" s="81"/>
      <c r="G15" s="81"/>
      <c r="H15" s="81"/>
      <c r="I15" s="81"/>
      <c r="J15" s="81"/>
      <c r="K15" s="81"/>
      <c r="L15" s="2093"/>
      <c r="P15" s="656"/>
      <c r="Q15" s="220"/>
      <c r="R15" s="656"/>
      <c r="X15" s="656"/>
      <c r="Z15" s="335"/>
      <c r="AA15" s="81"/>
      <c r="AB15" s="81"/>
      <c r="AC15" s="81"/>
      <c r="AD15" s="81"/>
      <c r="AE15" s="81"/>
      <c r="AF15" s="81"/>
    </row>
    <row r="16" spans="1:33" s="171" customFormat="1" ht="15.75" customHeight="1" thickTop="1" thickBot="1">
      <c r="B16" s="319" t="s">
        <v>1791</v>
      </c>
      <c r="C16" s="320"/>
      <c r="D16" s="320"/>
      <c r="E16" s="81"/>
      <c r="F16" s="81"/>
      <c r="G16" s="81"/>
      <c r="H16" s="81"/>
      <c r="I16" s="81"/>
      <c r="J16" s="81"/>
      <c r="K16" s="81"/>
      <c r="L16" s="2093"/>
      <c r="P16" s="656"/>
      <c r="Q16" s="220"/>
      <c r="R16" s="656"/>
      <c r="X16" s="656"/>
      <c r="Z16" s="319" t="s">
        <v>1791</v>
      </c>
      <c r="AA16" s="81"/>
      <c r="AB16" s="81"/>
      <c r="AC16" s="81"/>
      <c r="AD16" s="81"/>
      <c r="AE16" s="81"/>
      <c r="AF16" s="81"/>
    </row>
    <row r="17" spans="1:32" s="171" customFormat="1" ht="15.75" customHeight="1" thickTop="1" thickBot="1">
      <c r="A17" s="2387" t="s">
        <v>686</v>
      </c>
      <c r="B17" s="2935" t="s">
        <v>1792</v>
      </c>
      <c r="C17" s="297" t="s">
        <v>688</v>
      </c>
      <c r="D17" s="297">
        <v>3</v>
      </c>
      <c r="E17" s="1241">
        <v>0</v>
      </c>
      <c r="F17" s="1241">
        <v>0</v>
      </c>
      <c r="G17" s="1241">
        <v>0</v>
      </c>
      <c r="H17" s="1241">
        <v>0</v>
      </c>
      <c r="I17" s="1241">
        <v>2.0720000000000001</v>
      </c>
      <c r="J17" s="1242">
        <f>IFERROR(SUM(E17:I17), 0)</f>
        <v>2.0720000000000001</v>
      </c>
      <c r="K17" s="173"/>
      <c r="L17" s="300" t="s">
        <v>4449</v>
      </c>
      <c r="N17" s="380"/>
      <c r="P17" s="656"/>
      <c r="Q17" s="220">
        <f t="shared" si="1"/>
        <v>0</v>
      </c>
      <c r="R17" s="656"/>
      <c r="S17" s="221">
        <f t="shared" ref="S17" si="13" xml:space="preserve"> IF( ISNUMBER( E17 ), 0, 1 )</f>
        <v>0</v>
      </c>
      <c r="T17" s="221">
        <f t="shared" ref="T17" si="14" xml:space="preserve"> IF( ISNUMBER( F17 ), 0, 1 )</f>
        <v>0</v>
      </c>
      <c r="U17" s="221">
        <f t="shared" ref="U17" si="15" xml:space="preserve"> IF( ISNUMBER( G17 ), 0, 1 )</f>
        <v>0</v>
      </c>
      <c r="V17" s="221">
        <f t="shared" ref="V17" si="16" xml:space="preserve"> IF( ISNUMBER( H17 ), 0, 1 )</f>
        <v>0</v>
      </c>
      <c r="W17" s="221">
        <f t="shared" ref="W17" si="17" xml:space="preserve"> IF( ISNUMBER( I17 ), 0, 1 )</f>
        <v>0</v>
      </c>
      <c r="X17" s="656"/>
      <c r="Z17" s="2935" t="s">
        <v>1792</v>
      </c>
      <c r="AA17" s="669" t="s">
        <v>4450</v>
      </c>
      <c r="AB17" s="669" t="s">
        <v>4451</v>
      </c>
      <c r="AC17" s="669" t="s">
        <v>4452</v>
      </c>
      <c r="AD17" s="669" t="s">
        <v>4453</v>
      </c>
      <c r="AE17" s="669" t="s">
        <v>4454</v>
      </c>
      <c r="AF17" s="556" t="s">
        <v>4455</v>
      </c>
    </row>
    <row r="18" spans="1:32" s="171" customFormat="1" ht="15.75" customHeight="1" thickTop="1" thickBot="1">
      <c r="B18" s="335"/>
      <c r="C18" s="81"/>
      <c r="D18" s="81"/>
      <c r="E18" s="81"/>
      <c r="F18" s="81"/>
      <c r="G18" s="81"/>
      <c r="H18" s="81"/>
      <c r="I18" s="81"/>
      <c r="J18" s="81"/>
      <c r="K18" s="81"/>
      <c r="L18" s="2093"/>
      <c r="P18" s="656"/>
      <c r="Q18" s="220"/>
      <c r="R18" s="656"/>
      <c r="X18" s="656"/>
      <c r="Z18" s="335"/>
      <c r="AA18" s="81"/>
      <c r="AB18" s="81"/>
      <c r="AC18" s="81"/>
      <c r="AD18" s="81"/>
      <c r="AE18" s="81"/>
      <c r="AF18" s="81"/>
    </row>
    <row r="19" spans="1:32" s="171" customFormat="1" ht="15.75" customHeight="1" thickTop="1" thickBot="1">
      <c r="B19" s="319" t="s">
        <v>1179</v>
      </c>
      <c r="C19" s="320"/>
      <c r="D19" s="320"/>
      <c r="E19" s="279"/>
      <c r="F19" s="279"/>
      <c r="G19" s="279"/>
      <c r="H19" s="279"/>
      <c r="I19" s="279"/>
      <c r="J19" s="279"/>
      <c r="K19" s="81"/>
      <c r="L19" s="2093"/>
      <c r="P19" s="656"/>
      <c r="Q19" s="220"/>
      <c r="R19" s="656"/>
      <c r="X19" s="656"/>
      <c r="Z19" s="319" t="s">
        <v>1179</v>
      </c>
      <c r="AA19" s="279"/>
      <c r="AB19" s="279"/>
      <c r="AC19" s="279"/>
      <c r="AD19" s="279"/>
      <c r="AE19" s="279"/>
      <c r="AF19" s="279"/>
    </row>
    <row r="20" spans="1:32" s="171" customFormat="1" ht="15.75" customHeight="1" thickTop="1">
      <c r="A20" s="2387" t="s">
        <v>686</v>
      </c>
      <c r="B20" s="2919" t="s">
        <v>1799</v>
      </c>
      <c r="C20" s="213" t="s">
        <v>688</v>
      </c>
      <c r="D20" s="213">
        <v>3</v>
      </c>
      <c r="E20" s="1243">
        <f>IFERROR('4J'!E32, 0)</f>
        <v>14.361000000000001</v>
      </c>
      <c r="F20" s="1243">
        <f>IFERROR('4J'!F32, 0)</f>
        <v>18.060000000000002</v>
      </c>
      <c r="G20" s="1243">
        <f>IFERROR('4J'!G32, 0)</f>
        <v>0</v>
      </c>
      <c r="H20" s="1243">
        <f>IFERROR('4J'!H32, 0)</f>
        <v>125.15300000000001</v>
      </c>
      <c r="I20" s="1243">
        <f>IFERROR('4J'!I32, 0)</f>
        <v>293.041</v>
      </c>
      <c r="J20" s="1236">
        <f t="shared" ref="J20:J24" si="18">IFERROR(SUM(E20:I20), 0)</f>
        <v>450.61500000000001</v>
      </c>
      <c r="K20" s="81"/>
      <c r="L20" s="217" t="s">
        <v>4456</v>
      </c>
      <c r="N20" s="219"/>
      <c r="P20" s="656"/>
      <c r="Q20" s="220"/>
      <c r="R20" s="656"/>
      <c r="X20" s="656"/>
      <c r="Z20" s="2919" t="s">
        <v>1799</v>
      </c>
      <c r="AA20" s="671" t="s">
        <v>767</v>
      </c>
      <c r="AB20" s="671" t="s">
        <v>767</v>
      </c>
      <c r="AC20" s="671" t="s">
        <v>767</v>
      </c>
      <c r="AD20" s="671" t="s">
        <v>767</v>
      </c>
      <c r="AE20" s="671" t="s">
        <v>767</v>
      </c>
      <c r="AF20" s="658" t="s">
        <v>4457</v>
      </c>
    </row>
    <row r="21" spans="1:32" s="171" customFormat="1" ht="15.75" customHeight="1">
      <c r="B21" s="2926" t="s">
        <v>1806</v>
      </c>
      <c r="C21" s="258" t="s">
        <v>688</v>
      </c>
      <c r="D21" s="258">
        <v>3</v>
      </c>
      <c r="E21" s="2198">
        <v>46.255000000000003</v>
      </c>
      <c r="F21" s="2198">
        <v>3.7930000000000001</v>
      </c>
      <c r="G21" s="1609">
        <v>0</v>
      </c>
      <c r="H21" s="2198">
        <v>42.637</v>
      </c>
      <c r="I21" s="2198">
        <v>241.00399999999999</v>
      </c>
      <c r="J21" s="1237">
        <f>IFERROR(SUM(E21:I21), 0)</f>
        <v>333.68899999999996</v>
      </c>
      <c r="L21" s="226" t="s">
        <v>4458</v>
      </c>
      <c r="N21" s="227"/>
      <c r="P21" s="656"/>
      <c r="Q21" s="220"/>
      <c r="R21" s="656"/>
      <c r="X21" s="656"/>
      <c r="Z21" s="2926" t="s">
        <v>1806</v>
      </c>
      <c r="AA21" s="957" t="s">
        <v>4459</v>
      </c>
      <c r="AB21" s="957" t="s">
        <v>4460</v>
      </c>
      <c r="AC21" s="957" t="s">
        <v>4461</v>
      </c>
      <c r="AD21" s="957" t="s">
        <v>4462</v>
      </c>
      <c r="AE21" s="957" t="s">
        <v>4463</v>
      </c>
      <c r="AF21" s="660" t="s">
        <v>4464</v>
      </c>
    </row>
    <row r="22" spans="1:32" s="171" customFormat="1" ht="15.75" customHeight="1">
      <c r="B22" s="2917" t="s">
        <v>4465</v>
      </c>
      <c r="C22" s="228" t="s">
        <v>688</v>
      </c>
      <c r="D22" s="228">
        <v>3</v>
      </c>
      <c r="E22" s="1609">
        <v>0</v>
      </c>
      <c r="F22" s="1609">
        <v>0.189</v>
      </c>
      <c r="G22" s="1609">
        <v>0</v>
      </c>
      <c r="H22" s="1609">
        <v>0</v>
      </c>
      <c r="I22" s="1609">
        <v>96.427000000000007</v>
      </c>
      <c r="J22" s="1237">
        <f t="shared" si="18"/>
        <v>96.616</v>
      </c>
      <c r="L22" s="226" t="s">
        <v>4466</v>
      </c>
      <c r="N22" s="227"/>
      <c r="P22" s="656"/>
      <c r="Q22" s="220">
        <f t="shared" ref="Q22" si="19">IF( SUM( S22:W22 ) = 0, 0, $S$5 )</f>
        <v>0</v>
      </c>
      <c r="R22" s="656"/>
      <c r="S22" s="221">
        <f t="shared" ref="S22" si="20" xml:space="preserve"> IF( ISNUMBER( E22 ), 0, 1 )</f>
        <v>0</v>
      </c>
      <c r="T22" s="221">
        <f t="shared" ref="T22" si="21" xml:space="preserve"> IF( ISNUMBER( F22 ), 0, 1 )</f>
        <v>0</v>
      </c>
      <c r="U22" s="221">
        <f t="shared" ref="U22" si="22" xml:space="preserve"> IF( ISNUMBER( G22 ), 0, 1 )</f>
        <v>0</v>
      </c>
      <c r="V22" s="221">
        <f t="shared" ref="V22" si="23" xml:space="preserve"> IF( ISNUMBER( H22 ), 0, 1 )</f>
        <v>0</v>
      </c>
      <c r="W22" s="221">
        <f t="shared" ref="W22" si="24" xml:space="preserve"> IF( ISNUMBER( I22 ), 0, 1 )</f>
        <v>0</v>
      </c>
      <c r="X22" s="656"/>
      <c r="Z22" s="2917" t="s">
        <v>4465</v>
      </c>
      <c r="AA22" s="673" t="s">
        <v>4467</v>
      </c>
      <c r="AB22" s="673" t="s">
        <v>4468</v>
      </c>
      <c r="AC22" s="673" t="s">
        <v>4469</v>
      </c>
      <c r="AD22" s="673" t="s">
        <v>4470</v>
      </c>
      <c r="AE22" s="673" t="s">
        <v>4471</v>
      </c>
      <c r="AF22" s="660" t="s">
        <v>4472</v>
      </c>
    </row>
    <row r="23" spans="1:32" s="171" customFormat="1" ht="33" customHeight="1">
      <c r="B23" s="2917" t="s">
        <v>1821</v>
      </c>
      <c r="C23" s="228" t="s">
        <v>688</v>
      </c>
      <c r="D23" s="228">
        <v>3</v>
      </c>
      <c r="E23" s="1238">
        <f>IFERROR(E20 + E21 + E22, 0)</f>
        <v>60.616</v>
      </c>
      <c r="F23" s="1238">
        <f t="shared" ref="F23:H23" si="25">IFERROR(F20 + F21 + F22, 0)</f>
        <v>22.042000000000002</v>
      </c>
      <c r="G23" s="1238">
        <f t="shared" si="25"/>
        <v>0</v>
      </c>
      <c r="H23" s="1238">
        <f t="shared" si="25"/>
        <v>167.79000000000002</v>
      </c>
      <c r="I23" s="1238">
        <f>IFERROR(I20 + I21 + I22, 0)</f>
        <v>630.47199999999998</v>
      </c>
      <c r="J23" s="1237">
        <f t="shared" si="18"/>
        <v>880.92000000000007</v>
      </c>
      <c r="K23" s="81"/>
      <c r="L23" s="226" t="s">
        <v>4473</v>
      </c>
      <c r="N23" s="227"/>
      <c r="P23" s="656"/>
      <c r="Q23" s="220"/>
      <c r="R23" s="656"/>
      <c r="X23" s="656"/>
      <c r="Z23" s="2917" t="s">
        <v>1823</v>
      </c>
      <c r="AA23" s="662" t="s">
        <v>4474</v>
      </c>
      <c r="AB23" s="662" t="s">
        <v>4475</v>
      </c>
      <c r="AC23" s="662" t="s">
        <v>4476</v>
      </c>
      <c r="AD23" s="662" t="s">
        <v>4477</v>
      </c>
      <c r="AE23" s="662" t="s">
        <v>4478</v>
      </c>
      <c r="AF23" s="660" t="s">
        <v>4479</v>
      </c>
    </row>
    <row r="24" spans="1:32" s="171" customFormat="1" ht="15.75" customHeight="1">
      <c r="B24" s="2917" t="s">
        <v>1776</v>
      </c>
      <c r="C24" s="222" t="s">
        <v>688</v>
      </c>
      <c r="D24" s="222">
        <v>3</v>
      </c>
      <c r="E24" s="1609">
        <v>0</v>
      </c>
      <c r="F24" s="1609">
        <v>0</v>
      </c>
      <c r="G24" s="1609">
        <v>0</v>
      </c>
      <c r="H24" s="1609">
        <v>0</v>
      </c>
      <c r="I24" s="1609">
        <v>0</v>
      </c>
      <c r="J24" s="1237">
        <f t="shared" si="18"/>
        <v>0</v>
      </c>
      <c r="K24" s="81"/>
      <c r="L24" s="226" t="s">
        <v>4480</v>
      </c>
      <c r="N24" s="664"/>
      <c r="P24" s="656"/>
      <c r="Q24" s="220">
        <f t="shared" ref="Q24" si="26">IF( SUM( S24:W24 ) = 0, 0, $S$5 )</f>
        <v>0</v>
      </c>
      <c r="R24" s="656"/>
      <c r="S24" s="221">
        <f t="shared" ref="S24" si="27" xml:space="preserve"> IF( ISNUMBER( E24 ), 0, 1 )</f>
        <v>0</v>
      </c>
      <c r="T24" s="221">
        <f t="shared" ref="T24" si="28" xml:space="preserve"> IF( ISNUMBER( F24 ), 0, 1 )</f>
        <v>0</v>
      </c>
      <c r="U24" s="221">
        <f t="shared" ref="U24" si="29" xml:space="preserve"> IF( ISNUMBER( G24 ), 0, 1 )</f>
        <v>0</v>
      </c>
      <c r="V24" s="221">
        <f t="shared" ref="V24" si="30" xml:space="preserve"> IF( ISNUMBER( H24 ), 0, 1 )</f>
        <v>0</v>
      </c>
      <c r="W24" s="221">
        <f t="shared" ref="W24" si="31" xml:space="preserve"> IF( ISNUMBER( I24 ), 0, 1 )</f>
        <v>0</v>
      </c>
      <c r="X24" s="656"/>
      <c r="Z24" s="2917" t="s">
        <v>1776</v>
      </c>
      <c r="AA24" s="663" t="s">
        <v>4481</v>
      </c>
      <c r="AB24" s="663" t="s">
        <v>4482</v>
      </c>
      <c r="AC24" s="663" t="s">
        <v>4483</v>
      </c>
      <c r="AD24" s="663" t="s">
        <v>4484</v>
      </c>
      <c r="AE24" s="663" t="s">
        <v>4485</v>
      </c>
      <c r="AF24" s="660" t="s">
        <v>4486</v>
      </c>
    </row>
    <row r="25" spans="1:32" s="171" customFormat="1" ht="15.75" customHeight="1" thickBot="1">
      <c r="A25" s="2387" t="s">
        <v>784</v>
      </c>
      <c r="B25" s="331" t="s">
        <v>1836</v>
      </c>
      <c r="C25" s="2956" t="s">
        <v>688</v>
      </c>
      <c r="D25" s="2956">
        <v>3</v>
      </c>
      <c r="E25" s="1244">
        <f>IFERROR(E23 + E24, 0)</f>
        <v>60.616</v>
      </c>
      <c r="F25" s="1244">
        <f t="shared" ref="F25:H25" si="32">IFERROR(F23 + F24, 0)</f>
        <v>22.042000000000002</v>
      </c>
      <c r="G25" s="1244">
        <f t="shared" si="32"/>
        <v>0</v>
      </c>
      <c r="H25" s="1244">
        <f t="shared" si="32"/>
        <v>167.79000000000002</v>
      </c>
      <c r="I25" s="1244">
        <f>IFERROR(I23 + I24, 0)</f>
        <v>630.47199999999998</v>
      </c>
      <c r="J25" s="1240">
        <f>IFERROR(SUM(E25:I25), 0)</f>
        <v>880.92000000000007</v>
      </c>
      <c r="K25" s="81"/>
      <c r="L25" s="284" t="s">
        <v>4487</v>
      </c>
      <c r="N25" s="238"/>
      <c r="P25" s="656"/>
      <c r="Q25" s="220"/>
      <c r="R25" s="656"/>
      <c r="X25" s="656"/>
      <c r="Z25" s="331" t="s">
        <v>1836</v>
      </c>
      <c r="AA25" s="674" t="s">
        <v>4488</v>
      </c>
      <c r="AB25" s="674" t="s">
        <v>4489</v>
      </c>
      <c r="AC25" s="674" t="s">
        <v>4490</v>
      </c>
      <c r="AD25" s="674" t="s">
        <v>4491</v>
      </c>
      <c r="AE25" s="674" t="s">
        <v>4492</v>
      </c>
      <c r="AF25" s="667" t="s">
        <v>4493</v>
      </c>
    </row>
    <row r="26" spans="1:32" s="171" customFormat="1" ht="15.75" customHeight="1" thickTop="1" thickBot="1">
      <c r="B26" s="335"/>
      <c r="C26" s="81"/>
      <c r="D26" s="81"/>
      <c r="E26" s="81"/>
      <c r="F26" s="81"/>
      <c r="G26" s="81"/>
      <c r="H26" s="81"/>
      <c r="I26" s="81"/>
      <c r="J26" s="81"/>
      <c r="K26" s="81"/>
      <c r="L26" s="2093"/>
      <c r="P26" s="656"/>
      <c r="Q26" s="220"/>
      <c r="R26" s="656"/>
      <c r="X26" s="656"/>
      <c r="Z26" s="335"/>
      <c r="AA26" s="81"/>
      <c r="AB26" s="81"/>
      <c r="AC26" s="81"/>
      <c r="AD26" s="81"/>
      <c r="AE26" s="81"/>
      <c r="AF26" s="81"/>
    </row>
    <row r="27" spans="1:32" s="171" customFormat="1" ht="15.75" customHeight="1" thickTop="1" thickBot="1">
      <c r="B27" s="319" t="s">
        <v>1791</v>
      </c>
      <c r="C27" s="320"/>
      <c r="D27" s="320"/>
      <c r="E27" s="81"/>
      <c r="F27" s="81"/>
      <c r="L27" s="2213"/>
      <c r="P27" s="656"/>
      <c r="Q27" s="220"/>
      <c r="R27" s="656"/>
      <c r="X27" s="656"/>
      <c r="Z27" s="319" t="s">
        <v>1791</v>
      </c>
      <c r="AA27" s="81"/>
      <c r="AB27" s="81"/>
    </row>
    <row r="28" spans="1:32" s="171" customFormat="1" ht="15.75" customHeight="1" thickTop="1" thickBot="1">
      <c r="A28" s="2387" t="s">
        <v>686</v>
      </c>
      <c r="B28" s="2935" t="s">
        <v>1844</v>
      </c>
      <c r="C28" s="297" t="s">
        <v>688</v>
      </c>
      <c r="D28" s="297">
        <v>3</v>
      </c>
      <c r="E28" s="1241">
        <f>'2E'!H14</f>
        <v>-4.7220000000000004</v>
      </c>
      <c r="F28" s="1241">
        <v>0</v>
      </c>
      <c r="G28" s="1241">
        <v>0</v>
      </c>
      <c r="H28" s="1241">
        <v>0</v>
      </c>
      <c r="I28" s="1241">
        <v>56.347999999999999</v>
      </c>
      <c r="J28" s="1245">
        <f>IFERROR(SUM(E28:I28), 0)</f>
        <v>51.625999999999998</v>
      </c>
      <c r="L28" s="300" t="s">
        <v>4494</v>
      </c>
      <c r="N28" s="380"/>
      <c r="P28" s="656"/>
      <c r="Q28" s="220">
        <f t="shared" ref="Q28" si="33">IF( SUM( S28:W28 ) = 0, 0, $S$5 )</f>
        <v>0</v>
      </c>
      <c r="R28" s="656"/>
      <c r="S28" s="221">
        <f t="shared" ref="S28" si="34" xml:space="preserve"> IF( ISNUMBER( E28 ), 0, 1 )</f>
        <v>0</v>
      </c>
      <c r="T28" s="221">
        <f t="shared" ref="T28" si="35" xml:space="preserve"> IF( ISNUMBER( F28 ), 0, 1 )</f>
        <v>0</v>
      </c>
      <c r="U28" s="221">
        <f t="shared" ref="U28" si="36" xml:space="preserve"> IF( ISNUMBER( G28 ), 0, 1 )</f>
        <v>0</v>
      </c>
      <c r="V28" s="221">
        <f t="shared" ref="V28" si="37" xml:space="preserve"> IF( ISNUMBER( H28 ), 0, 1 )</f>
        <v>0</v>
      </c>
      <c r="W28" s="221">
        <f t="shared" ref="W28" si="38" xml:space="preserve"> IF( ISNUMBER( I28 ), 0, 1 )</f>
        <v>0</v>
      </c>
      <c r="X28" s="656"/>
      <c r="Z28" s="2935" t="s">
        <v>1844</v>
      </c>
      <c r="AA28" s="669" t="s">
        <v>4495</v>
      </c>
      <c r="AB28" s="669" t="s">
        <v>4496</v>
      </c>
      <c r="AC28" s="669" t="s">
        <v>4497</v>
      </c>
      <c r="AD28" s="669" t="s">
        <v>4498</v>
      </c>
      <c r="AE28" s="669" t="s">
        <v>4499</v>
      </c>
      <c r="AF28" s="676" t="s">
        <v>4500</v>
      </c>
    </row>
    <row r="29" spans="1:32" s="171" customFormat="1" ht="15.75" customHeight="1" thickTop="1" thickBot="1">
      <c r="B29" s="335"/>
      <c r="C29" s="335"/>
      <c r="D29" s="335"/>
      <c r="E29" s="279"/>
      <c r="F29" s="279"/>
      <c r="G29" s="279"/>
      <c r="H29" s="279"/>
      <c r="I29" s="279"/>
      <c r="J29" s="279"/>
      <c r="K29" s="81"/>
      <c r="L29" s="2213"/>
      <c r="P29" s="656"/>
      <c r="Q29" s="220"/>
      <c r="R29" s="656"/>
      <c r="X29" s="656"/>
      <c r="Z29" s="335"/>
      <c r="AA29" s="279"/>
      <c r="AB29" s="279"/>
      <c r="AC29" s="279"/>
      <c r="AD29" s="279"/>
      <c r="AE29" s="279"/>
      <c r="AF29" s="279"/>
    </row>
    <row r="30" spans="1:32" s="171" customFormat="1" ht="15.75" customHeight="1" thickTop="1" thickBot="1">
      <c r="B30" s="2935" t="s">
        <v>1851</v>
      </c>
      <c r="C30" s="297" t="s">
        <v>688</v>
      </c>
      <c r="D30" s="297">
        <v>3</v>
      </c>
      <c r="E30" s="1246">
        <f>IFERROR(E14 + E25 - E17 - E28, 0)</f>
        <v>152.04400000000001</v>
      </c>
      <c r="F30" s="1246">
        <f t="shared" ref="F30:I30" si="39">IFERROR(F14 + F25 - F17 - F28, 0)</f>
        <v>37.353999999999999</v>
      </c>
      <c r="G30" s="1246">
        <f t="shared" si="39"/>
        <v>0.14399999999999999</v>
      </c>
      <c r="H30" s="1246">
        <f t="shared" si="39"/>
        <v>293.56299999999999</v>
      </c>
      <c r="I30" s="1246">
        <f t="shared" si="39"/>
        <v>981.52300000000014</v>
      </c>
      <c r="J30" s="1245">
        <f>IFERROR(SUM(E30:I30), 0)</f>
        <v>1464.6280000000002</v>
      </c>
      <c r="K30" s="81"/>
      <c r="L30" s="300" t="s">
        <v>4501</v>
      </c>
      <c r="N30" s="301"/>
      <c r="P30" s="656"/>
      <c r="Q30" s="220"/>
      <c r="R30" s="656"/>
      <c r="X30" s="656"/>
      <c r="Z30" s="2935" t="s">
        <v>1851</v>
      </c>
      <c r="AA30" s="298" t="s">
        <v>4502</v>
      </c>
      <c r="AB30" s="298" t="s">
        <v>4503</v>
      </c>
      <c r="AC30" s="298" t="s">
        <v>4504</v>
      </c>
      <c r="AD30" s="298" t="s">
        <v>4505</v>
      </c>
      <c r="AE30" s="298" t="s">
        <v>4506</v>
      </c>
      <c r="AF30" s="676" t="s">
        <v>4507</v>
      </c>
    </row>
    <row r="31" spans="1:32" s="171" customFormat="1" ht="15.75" customHeight="1" thickTop="1" thickBot="1">
      <c r="B31" s="677"/>
      <c r="C31" s="677"/>
      <c r="D31" s="677"/>
      <c r="E31" s="279"/>
      <c r="F31" s="279"/>
      <c r="G31" s="279"/>
      <c r="H31" s="279"/>
      <c r="I31" s="279"/>
      <c r="J31" s="279"/>
      <c r="K31" s="81"/>
      <c r="L31" s="2093"/>
      <c r="P31" s="656"/>
      <c r="Q31" s="220"/>
      <c r="R31" s="656"/>
      <c r="X31" s="656"/>
      <c r="Z31" s="677"/>
      <c r="AA31" s="279"/>
      <c r="AB31" s="279"/>
      <c r="AC31" s="279"/>
      <c r="AD31" s="279"/>
      <c r="AE31" s="279"/>
      <c r="AF31" s="279"/>
    </row>
    <row r="32" spans="1:32" s="171" customFormat="1" ht="15.75" customHeight="1" thickTop="1" thickBot="1">
      <c r="B32" s="319" t="s">
        <v>1859</v>
      </c>
      <c r="C32" s="320"/>
      <c r="D32" s="320"/>
      <c r="E32" s="279"/>
      <c r="F32" s="279"/>
      <c r="G32" s="279"/>
      <c r="H32" s="279"/>
      <c r="I32" s="279"/>
      <c r="J32" s="279"/>
      <c r="K32" s="81"/>
      <c r="L32" s="2093"/>
      <c r="P32" s="656"/>
      <c r="Q32" s="220"/>
      <c r="R32" s="656"/>
      <c r="X32" s="656"/>
      <c r="Z32" s="319" t="s">
        <v>1859</v>
      </c>
      <c r="AA32" s="279"/>
      <c r="AB32" s="279"/>
      <c r="AC32" s="279"/>
      <c r="AD32" s="279"/>
      <c r="AE32" s="279"/>
      <c r="AF32" s="279"/>
    </row>
    <row r="33" spans="1:33" s="171" customFormat="1" ht="15.75" customHeight="1" thickTop="1">
      <c r="A33" s="2387" t="s">
        <v>686</v>
      </c>
      <c r="B33" s="2919" t="s">
        <v>1860</v>
      </c>
      <c r="C33" s="213" t="s">
        <v>688</v>
      </c>
      <c r="D33" s="213">
        <v>3</v>
      </c>
      <c r="E33" s="1247">
        <v>0.71528916771266327</v>
      </c>
      <c r="F33" s="1247">
        <v>0.21736468587824467</v>
      </c>
      <c r="G33" s="1247">
        <v>2.4274694629694536E-2</v>
      </c>
      <c r="H33" s="1247">
        <v>1.8572330280120615</v>
      </c>
      <c r="I33" s="1247">
        <v>6.7156189880306618</v>
      </c>
      <c r="J33" s="1236">
        <f>IFERROR(SUM(E33:I33), 0)</f>
        <v>9.5297805642633264</v>
      </c>
      <c r="K33" s="81"/>
      <c r="L33" s="217" t="s">
        <v>4508</v>
      </c>
      <c r="N33" s="679"/>
      <c r="P33" s="656"/>
      <c r="Q33" s="220">
        <f t="shared" ref="Q33:Q34" si="40">IF( SUM( S33:W33 ) = 0, 0, $S$5 )</f>
        <v>0</v>
      </c>
      <c r="R33" s="656"/>
      <c r="S33" s="221">
        <f t="shared" ref="S33:S34" si="41" xml:space="preserve"> IF( ISNUMBER( E33 ), 0, 1 )</f>
        <v>0</v>
      </c>
      <c r="T33" s="221">
        <f t="shared" ref="T33:T34" si="42" xml:space="preserve"> IF( ISNUMBER( F33 ), 0, 1 )</f>
        <v>0</v>
      </c>
      <c r="U33" s="221">
        <f t="shared" ref="U33:U34" si="43" xml:space="preserve"> IF( ISNUMBER( G33 ), 0, 1 )</f>
        <v>0</v>
      </c>
      <c r="V33" s="221">
        <f t="shared" ref="V33:V34" si="44" xml:space="preserve"> IF( ISNUMBER( H33 ), 0, 1 )</f>
        <v>0</v>
      </c>
      <c r="W33" s="221">
        <f t="shared" ref="W33:W34" si="45" xml:space="preserve"> IF( ISNUMBER( I33 ), 0, 1 )</f>
        <v>0</v>
      </c>
      <c r="X33" s="656"/>
      <c r="Z33" s="2919" t="s">
        <v>1860</v>
      </c>
      <c r="AA33" s="678" t="s">
        <v>4509</v>
      </c>
      <c r="AB33" s="678" t="s">
        <v>4510</v>
      </c>
      <c r="AC33" s="678" t="s">
        <v>4511</v>
      </c>
      <c r="AD33" s="678" t="s">
        <v>4512</v>
      </c>
      <c r="AE33" s="678" t="s">
        <v>4513</v>
      </c>
      <c r="AF33" s="658" t="s">
        <v>4514</v>
      </c>
    </row>
    <row r="34" spans="1:33" s="171" customFormat="1" ht="15.75" customHeight="1">
      <c r="B34" s="2917" t="s">
        <v>1867</v>
      </c>
      <c r="C34" s="222" t="s">
        <v>688</v>
      </c>
      <c r="D34" s="222">
        <v>3</v>
      </c>
      <c r="E34" s="1248">
        <v>0</v>
      </c>
      <c r="F34" s="1248">
        <v>0</v>
      </c>
      <c r="G34" s="1248">
        <v>0</v>
      </c>
      <c r="H34" s="1248">
        <v>0</v>
      </c>
      <c r="I34" s="1248">
        <v>0</v>
      </c>
      <c r="J34" s="1237">
        <f>IFERROR(SUM(E34:I34), 0)</f>
        <v>0</v>
      </c>
      <c r="K34" s="81"/>
      <c r="L34" s="226" t="s">
        <v>4515</v>
      </c>
      <c r="N34" s="664"/>
      <c r="P34" s="656"/>
      <c r="Q34" s="220">
        <f t="shared" si="40"/>
        <v>0</v>
      </c>
      <c r="R34" s="656"/>
      <c r="S34" s="221">
        <f t="shared" si="41"/>
        <v>0</v>
      </c>
      <c r="T34" s="221">
        <f t="shared" si="42"/>
        <v>0</v>
      </c>
      <c r="U34" s="221">
        <f t="shared" si="43"/>
        <v>0</v>
      </c>
      <c r="V34" s="221">
        <f t="shared" si="44"/>
        <v>0</v>
      </c>
      <c r="W34" s="221">
        <f t="shared" si="45"/>
        <v>0</v>
      </c>
      <c r="X34" s="656"/>
      <c r="Z34" s="2917" t="s">
        <v>1867</v>
      </c>
      <c r="AA34" s="663" t="s">
        <v>4516</v>
      </c>
      <c r="AB34" s="663" t="s">
        <v>4517</v>
      </c>
      <c r="AC34" s="663" t="s">
        <v>4518</v>
      </c>
      <c r="AD34" s="663" t="s">
        <v>4519</v>
      </c>
      <c r="AE34" s="663" t="s">
        <v>4520</v>
      </c>
      <c r="AF34" s="660" t="s">
        <v>4521</v>
      </c>
    </row>
    <row r="35" spans="1:33" s="171" customFormat="1" ht="15.75" customHeight="1" thickBot="1">
      <c r="A35" s="2387" t="s">
        <v>784</v>
      </c>
      <c r="B35" s="2930" t="s">
        <v>1874</v>
      </c>
      <c r="C35" s="283" t="s">
        <v>688</v>
      </c>
      <c r="D35" s="283">
        <v>3</v>
      </c>
      <c r="E35" s="1249">
        <f>IFERROR(E30 + E33 + E34, 0)</f>
        <v>152.75928916771267</v>
      </c>
      <c r="F35" s="1249">
        <f t="shared" ref="F35:H35" si="46">IFERROR(F30 + F33 + F34, 0)</f>
        <v>37.571364685878244</v>
      </c>
      <c r="G35" s="1249">
        <f t="shared" si="46"/>
        <v>0.16827469462969452</v>
      </c>
      <c r="H35" s="1249">
        <f t="shared" si="46"/>
        <v>295.42023302801203</v>
      </c>
      <c r="I35" s="1249">
        <f>IFERROR(I30 + I33 + I34, 0)</f>
        <v>988.23861898803079</v>
      </c>
      <c r="J35" s="1240">
        <f>IFERROR(SUM(E35:I35), 0)</f>
        <v>1474.1577805642635</v>
      </c>
      <c r="K35" s="81"/>
      <c r="L35" s="284" t="s">
        <v>4522</v>
      </c>
      <c r="N35" s="238"/>
      <c r="P35" s="656"/>
      <c r="Q35" s="220"/>
      <c r="R35" s="656"/>
      <c r="X35" s="656"/>
      <c r="Z35" s="2930" t="s">
        <v>1874</v>
      </c>
      <c r="AA35" s="550" t="s">
        <v>4523</v>
      </c>
      <c r="AB35" s="550" t="s">
        <v>4524</v>
      </c>
      <c r="AC35" s="550" t="s">
        <v>4525</v>
      </c>
      <c r="AD35" s="550" t="s">
        <v>4526</v>
      </c>
      <c r="AE35" s="550" t="s">
        <v>4527</v>
      </c>
      <c r="AF35" s="667" t="s">
        <v>4528</v>
      </c>
    </row>
    <row r="36" spans="1:33" s="171" customFormat="1" ht="15.75" customHeight="1" thickTop="1" thickBot="1">
      <c r="B36" s="291"/>
      <c r="C36" s="291"/>
      <c r="D36" s="291"/>
      <c r="E36" s="291"/>
      <c r="F36" s="291"/>
      <c r="G36" s="291"/>
      <c r="H36" s="291"/>
      <c r="I36" s="291"/>
      <c r="J36" s="291"/>
      <c r="K36" s="291"/>
      <c r="L36" s="2214"/>
      <c r="M36" s="291"/>
      <c r="N36" s="291"/>
      <c r="P36" s="656"/>
      <c r="Q36" s="220"/>
      <c r="R36" s="656"/>
      <c r="X36" s="656"/>
      <c r="Z36" s="291"/>
      <c r="AA36" s="291"/>
      <c r="AB36" s="291"/>
      <c r="AC36" s="291"/>
      <c r="AD36" s="291"/>
      <c r="AE36" s="291"/>
      <c r="AF36" s="291"/>
      <c r="AG36" s="372"/>
    </row>
    <row r="37" spans="1:33" s="171" customFormat="1" ht="16.5" customHeight="1" thickTop="1">
      <c r="B37" s="3489" t="s">
        <v>671</v>
      </c>
      <c r="C37" s="3332" t="s">
        <v>672</v>
      </c>
      <c r="D37" s="3332" t="s">
        <v>673</v>
      </c>
      <c r="E37" s="3495" t="s">
        <v>1604</v>
      </c>
      <c r="F37" s="3495" t="s">
        <v>4411</v>
      </c>
      <c r="G37" s="3495"/>
      <c r="H37" s="3495"/>
      <c r="I37" s="3495"/>
      <c r="J37" s="3498" t="s">
        <v>902</v>
      </c>
      <c r="K37" s="291"/>
      <c r="L37" s="2214"/>
      <c r="M37" s="291"/>
      <c r="N37" s="291"/>
      <c r="P37" s="656"/>
      <c r="Q37" s="220"/>
      <c r="R37" s="656"/>
      <c r="X37" s="656"/>
      <c r="Z37" s="3489" t="s">
        <v>671</v>
      </c>
      <c r="AA37" s="3495" t="s">
        <v>1604</v>
      </c>
      <c r="AB37" s="3495" t="s">
        <v>4411</v>
      </c>
      <c r="AC37" s="3495"/>
      <c r="AD37" s="3495"/>
      <c r="AE37" s="3495"/>
      <c r="AF37" s="3498" t="s">
        <v>902</v>
      </c>
      <c r="AG37" s="372"/>
    </row>
    <row r="38" spans="1:33" s="171" customFormat="1" ht="33" customHeight="1" thickBot="1">
      <c r="B38" s="3490"/>
      <c r="C38" s="3494"/>
      <c r="D38" s="3494"/>
      <c r="E38" s="3496"/>
      <c r="F38" s="2957" t="s">
        <v>4412</v>
      </c>
      <c r="G38" s="2957" t="s">
        <v>4413</v>
      </c>
      <c r="H38" s="2957" t="s">
        <v>4414</v>
      </c>
      <c r="I38" s="2957" t="s">
        <v>4415</v>
      </c>
      <c r="J38" s="3499"/>
      <c r="K38" s="291"/>
      <c r="L38" s="2214"/>
      <c r="M38" s="291"/>
      <c r="N38" s="291"/>
      <c r="P38" s="656"/>
      <c r="Q38" s="220"/>
      <c r="R38" s="656"/>
      <c r="X38" s="656"/>
      <c r="Z38" s="3490"/>
      <c r="AA38" s="3496"/>
      <c r="AB38" s="2957" t="s">
        <v>4412</v>
      </c>
      <c r="AC38" s="2957" t="s">
        <v>4413</v>
      </c>
      <c r="AD38" s="2957" t="s">
        <v>4414</v>
      </c>
      <c r="AE38" s="2957" t="s">
        <v>4415</v>
      </c>
      <c r="AF38" s="3499"/>
      <c r="AG38" s="372"/>
    </row>
    <row r="39" spans="1:33" s="171" customFormat="1" ht="15.75" customHeight="1" thickTop="1" thickBot="1">
      <c r="B39" s="362"/>
      <c r="C39" s="362"/>
      <c r="D39" s="362"/>
      <c r="E39" s="279"/>
      <c r="F39" s="680"/>
      <c r="G39" s="680"/>
      <c r="H39" s="680"/>
      <c r="I39" s="680"/>
      <c r="J39" s="680"/>
      <c r="K39" s="681"/>
      <c r="L39" s="218"/>
      <c r="P39" s="656"/>
      <c r="Q39" s="220"/>
      <c r="R39" s="656"/>
      <c r="X39" s="656"/>
      <c r="Z39" s="362"/>
      <c r="AA39" s="279"/>
      <c r="AB39" s="680"/>
      <c r="AC39" s="680"/>
      <c r="AD39" s="680"/>
      <c r="AE39" s="680"/>
      <c r="AF39" s="680"/>
    </row>
    <row r="40" spans="1:33" ht="15.75" customHeight="1" thickTop="1" thickBot="1">
      <c r="A40" s="171"/>
      <c r="B40" s="319" t="s">
        <v>4529</v>
      </c>
      <c r="C40" s="652"/>
      <c r="D40" s="652"/>
      <c r="E40" s="652"/>
      <c r="F40" s="652"/>
      <c r="G40" s="652"/>
      <c r="H40" s="652"/>
      <c r="I40" s="652"/>
      <c r="J40" s="652"/>
      <c r="K40" s="682"/>
      <c r="L40" s="2093"/>
      <c r="M40" s="171"/>
      <c r="N40" s="171"/>
      <c r="O40" s="171"/>
      <c r="P40" s="3161"/>
      <c r="Q40" s="220"/>
      <c r="R40" s="3161"/>
      <c r="S40" s="171"/>
      <c r="T40" s="171"/>
      <c r="U40" s="171"/>
      <c r="V40" s="171"/>
      <c r="W40" s="171"/>
      <c r="X40" s="3161"/>
      <c r="Y40" s="3125"/>
      <c r="Z40" s="319" t="s">
        <v>4529</v>
      </c>
      <c r="AA40" s="652"/>
      <c r="AB40" s="652"/>
      <c r="AC40" s="652"/>
      <c r="AD40" s="652"/>
      <c r="AE40" s="652"/>
      <c r="AF40" s="652"/>
      <c r="AG40" s="3125"/>
    </row>
    <row r="41" spans="1:33" ht="15.75" customHeight="1">
      <c r="A41" s="2387" t="s">
        <v>686</v>
      </c>
      <c r="B41" s="2973" t="s">
        <v>1684</v>
      </c>
      <c r="C41" s="627" t="s">
        <v>688</v>
      </c>
      <c r="D41" s="627">
        <v>3</v>
      </c>
      <c r="E41" s="1247">
        <v>0.96299999999999997</v>
      </c>
      <c r="F41" s="1247">
        <v>0.28999999999999998</v>
      </c>
      <c r="G41" s="1247">
        <v>3.1E-2</v>
      </c>
      <c r="H41" s="1247">
        <v>2.512</v>
      </c>
      <c r="I41" s="1247">
        <v>9.0310000000000006</v>
      </c>
      <c r="J41" s="1236">
        <f t="shared" ref="J41:J46" si="47">IFERROR(SUM(E41:I41), 0)</f>
        <v>12.827</v>
      </c>
      <c r="K41" s="171"/>
      <c r="L41" s="217" t="s">
        <v>4530</v>
      </c>
      <c r="M41" s="171"/>
      <c r="N41" s="679"/>
      <c r="O41" s="171"/>
      <c r="P41" s="3161"/>
      <c r="Q41" s="220">
        <f t="shared" ref="Q41:Q45" si="48">IF( SUM( S41:W41 ) = 0, 0, $S$5 )</f>
        <v>0</v>
      </c>
      <c r="R41" s="3161"/>
      <c r="S41" s="221">
        <f t="shared" ref="S41:S45" si="49" xml:space="preserve"> IF( ISNUMBER( E41 ), 0, 1 )</f>
        <v>0</v>
      </c>
      <c r="T41" s="221">
        <f t="shared" ref="T41:T45" si="50" xml:space="preserve"> IF( ISNUMBER( F41 ), 0, 1 )</f>
        <v>0</v>
      </c>
      <c r="U41" s="221">
        <f t="shared" ref="U41:U45" si="51" xml:space="preserve"> IF( ISNUMBER( G41 ), 0, 1 )</f>
        <v>0</v>
      </c>
      <c r="V41" s="221">
        <f t="shared" ref="V41:V45" si="52" xml:space="preserve"> IF( ISNUMBER( H41 ), 0, 1 )</f>
        <v>0</v>
      </c>
      <c r="W41" s="221">
        <f t="shared" ref="W41:W45" si="53" xml:space="preserve"> IF( ISNUMBER( I41 ), 0, 1 )</f>
        <v>0</v>
      </c>
      <c r="X41" s="3161"/>
      <c r="Y41" s="3125"/>
      <c r="Z41" s="2973" t="s">
        <v>4531</v>
      </c>
      <c r="AA41" s="678" t="s">
        <v>4532</v>
      </c>
      <c r="AB41" s="678" t="s">
        <v>4533</v>
      </c>
      <c r="AC41" s="678" t="s">
        <v>4534</v>
      </c>
      <c r="AD41" s="678" t="s">
        <v>4535</v>
      </c>
      <c r="AE41" s="678" t="s">
        <v>4536</v>
      </c>
      <c r="AF41" s="658" t="s">
        <v>4537</v>
      </c>
      <c r="AG41" s="3125"/>
    </row>
    <row r="42" spans="1:33" ht="15.75" customHeight="1">
      <c r="A42" s="171"/>
      <c r="B42" s="2949" t="s">
        <v>1776</v>
      </c>
      <c r="C42" s="2961" t="s">
        <v>688</v>
      </c>
      <c r="D42" s="2961">
        <v>3</v>
      </c>
      <c r="E42" s="1250">
        <v>3.044</v>
      </c>
      <c r="F42" s="1250">
        <v>0.92700000000000005</v>
      </c>
      <c r="G42" s="1250">
        <v>0.10299999999999999</v>
      </c>
      <c r="H42" s="1250">
        <v>7.9089999999999998</v>
      </c>
      <c r="I42" s="1250">
        <v>30.155999999999999</v>
      </c>
      <c r="J42" s="1237">
        <f t="shared" si="47"/>
        <v>42.138999999999996</v>
      </c>
      <c r="K42" s="171"/>
      <c r="L42" s="226" t="s">
        <v>4538</v>
      </c>
      <c r="M42" s="171"/>
      <c r="N42" s="664"/>
      <c r="O42" s="171"/>
      <c r="P42" s="3161"/>
      <c r="Q42" s="220">
        <f t="shared" si="48"/>
        <v>0</v>
      </c>
      <c r="R42" s="3161"/>
      <c r="S42" s="221">
        <f t="shared" si="49"/>
        <v>0</v>
      </c>
      <c r="T42" s="221">
        <f t="shared" si="50"/>
        <v>0</v>
      </c>
      <c r="U42" s="221">
        <f t="shared" si="51"/>
        <v>0</v>
      </c>
      <c r="V42" s="221">
        <f t="shared" si="52"/>
        <v>0</v>
      </c>
      <c r="W42" s="221">
        <f t="shared" si="53"/>
        <v>0</v>
      </c>
      <c r="X42" s="3161"/>
      <c r="Y42" s="3125"/>
      <c r="Z42" s="2949" t="s">
        <v>4539</v>
      </c>
      <c r="AA42" s="684" t="s">
        <v>4540</v>
      </c>
      <c r="AB42" s="684" t="s">
        <v>4541</v>
      </c>
      <c r="AC42" s="684" t="s">
        <v>4542</v>
      </c>
      <c r="AD42" s="684" t="s">
        <v>4543</v>
      </c>
      <c r="AE42" s="684" t="s">
        <v>4544</v>
      </c>
      <c r="AF42" s="660" t="s">
        <v>4545</v>
      </c>
      <c r="AG42" s="3125"/>
    </row>
    <row r="43" spans="1:33" ht="15.75" customHeight="1">
      <c r="A43" s="171"/>
      <c r="B43" s="2949" t="s">
        <v>4546</v>
      </c>
      <c r="C43" s="2961" t="s">
        <v>688</v>
      </c>
      <c r="D43" s="2961">
        <v>3</v>
      </c>
      <c r="E43" s="1250">
        <v>0</v>
      </c>
      <c r="F43" s="1250">
        <v>0</v>
      </c>
      <c r="G43" s="1250">
        <v>0</v>
      </c>
      <c r="H43" s="1250">
        <v>0</v>
      </c>
      <c r="I43" s="1250">
        <v>0</v>
      </c>
      <c r="J43" s="1237">
        <f t="shared" si="47"/>
        <v>0</v>
      </c>
      <c r="K43" s="171"/>
      <c r="L43" s="226" t="s">
        <v>4547</v>
      </c>
      <c r="M43" s="171"/>
      <c r="N43" s="664"/>
      <c r="O43" s="171"/>
      <c r="P43" s="3161"/>
      <c r="Q43" s="220">
        <f t="shared" si="48"/>
        <v>0</v>
      </c>
      <c r="R43" s="3161"/>
      <c r="S43" s="221">
        <f t="shared" si="49"/>
        <v>0</v>
      </c>
      <c r="T43" s="221">
        <f t="shared" si="50"/>
        <v>0</v>
      </c>
      <c r="U43" s="221">
        <f t="shared" si="51"/>
        <v>0</v>
      </c>
      <c r="V43" s="221">
        <f t="shared" si="52"/>
        <v>0</v>
      </c>
      <c r="W43" s="221">
        <f t="shared" si="53"/>
        <v>0</v>
      </c>
      <c r="X43" s="3161"/>
      <c r="Y43" s="3125"/>
      <c r="Z43" s="2949" t="s">
        <v>4546</v>
      </c>
      <c r="AA43" s="684" t="s">
        <v>4548</v>
      </c>
      <c r="AB43" s="684" t="s">
        <v>4549</v>
      </c>
      <c r="AC43" s="684" t="s">
        <v>4550</v>
      </c>
      <c r="AD43" s="684" t="s">
        <v>4551</v>
      </c>
      <c r="AE43" s="684" t="s">
        <v>4552</v>
      </c>
      <c r="AF43" s="660" t="s">
        <v>4553</v>
      </c>
      <c r="AG43" s="3125"/>
    </row>
    <row r="44" spans="1:33" ht="15.75" customHeight="1">
      <c r="A44" s="171"/>
      <c r="B44" s="2949" t="s">
        <v>4554</v>
      </c>
      <c r="C44" s="2961" t="s">
        <v>688</v>
      </c>
      <c r="D44" s="2961">
        <v>3</v>
      </c>
      <c r="E44" s="1250">
        <v>0</v>
      </c>
      <c r="F44" s="1250">
        <v>0</v>
      </c>
      <c r="G44" s="1250">
        <v>0</v>
      </c>
      <c r="H44" s="1250">
        <v>0</v>
      </c>
      <c r="I44" s="1250">
        <v>0</v>
      </c>
      <c r="J44" s="1237">
        <f t="shared" si="47"/>
        <v>0</v>
      </c>
      <c r="K44" s="171"/>
      <c r="L44" s="226" t="s">
        <v>4555</v>
      </c>
      <c r="M44" s="171"/>
      <c r="N44" s="664"/>
      <c r="O44" s="171"/>
      <c r="P44" s="3161"/>
      <c r="Q44" s="220">
        <f t="shared" si="48"/>
        <v>0</v>
      </c>
      <c r="R44" s="3161"/>
      <c r="S44" s="221">
        <f t="shared" si="49"/>
        <v>0</v>
      </c>
      <c r="T44" s="221">
        <f t="shared" si="50"/>
        <v>0</v>
      </c>
      <c r="U44" s="221">
        <f t="shared" si="51"/>
        <v>0</v>
      </c>
      <c r="V44" s="221">
        <f t="shared" si="52"/>
        <v>0</v>
      </c>
      <c r="W44" s="221">
        <f t="shared" si="53"/>
        <v>0</v>
      </c>
      <c r="X44" s="3161"/>
      <c r="Y44" s="3125"/>
      <c r="Z44" s="2949" t="s">
        <v>4554</v>
      </c>
      <c r="AA44" s="684" t="s">
        <v>4556</v>
      </c>
      <c r="AB44" s="684" t="s">
        <v>4557</v>
      </c>
      <c r="AC44" s="684" t="s">
        <v>4558</v>
      </c>
      <c r="AD44" s="684" t="s">
        <v>4559</v>
      </c>
      <c r="AE44" s="684" t="s">
        <v>4560</v>
      </c>
      <c r="AF44" s="660" t="s">
        <v>4561</v>
      </c>
      <c r="AG44" s="3125"/>
    </row>
    <row r="45" spans="1:33" ht="15.75" customHeight="1">
      <c r="A45" s="171"/>
      <c r="B45" s="2949" t="s">
        <v>4562</v>
      </c>
      <c r="C45" s="2961" t="s">
        <v>688</v>
      </c>
      <c r="D45" s="2961">
        <v>3</v>
      </c>
      <c r="E45" s="1250">
        <v>0</v>
      </c>
      <c r="F45" s="1250">
        <v>0</v>
      </c>
      <c r="G45" s="1250">
        <v>0</v>
      </c>
      <c r="H45" s="1250">
        <v>0</v>
      </c>
      <c r="I45" s="1250">
        <v>0</v>
      </c>
      <c r="J45" s="1237">
        <f t="shared" si="47"/>
        <v>0</v>
      </c>
      <c r="K45" s="171"/>
      <c r="L45" s="226" t="s">
        <v>4563</v>
      </c>
      <c r="M45" s="171"/>
      <c r="N45" s="664"/>
      <c r="O45" s="171"/>
      <c r="P45" s="3161"/>
      <c r="Q45" s="220">
        <f t="shared" si="48"/>
        <v>0</v>
      </c>
      <c r="R45" s="3161"/>
      <c r="S45" s="221">
        <f t="shared" si="49"/>
        <v>0</v>
      </c>
      <c r="T45" s="221">
        <f t="shared" si="50"/>
        <v>0</v>
      </c>
      <c r="U45" s="221">
        <f t="shared" si="51"/>
        <v>0</v>
      </c>
      <c r="V45" s="221">
        <f t="shared" si="52"/>
        <v>0</v>
      </c>
      <c r="W45" s="221">
        <f t="shared" si="53"/>
        <v>0</v>
      </c>
      <c r="X45" s="3161"/>
      <c r="Y45" s="3125"/>
      <c r="Z45" s="2949" t="s">
        <v>4562</v>
      </c>
      <c r="AA45" s="684" t="s">
        <v>4564</v>
      </c>
      <c r="AB45" s="684" t="s">
        <v>4565</v>
      </c>
      <c r="AC45" s="684" t="s">
        <v>4566</v>
      </c>
      <c r="AD45" s="684" t="s">
        <v>4567</v>
      </c>
      <c r="AE45" s="684" t="s">
        <v>4568</v>
      </c>
      <c r="AF45" s="660" t="s">
        <v>4569</v>
      </c>
      <c r="AG45" s="3125"/>
    </row>
    <row r="46" spans="1:33" ht="15.75" customHeight="1" thickBot="1">
      <c r="A46" s="2387" t="s">
        <v>784</v>
      </c>
      <c r="B46" s="2950" t="s">
        <v>4570</v>
      </c>
      <c r="C46" s="2956" t="s">
        <v>688</v>
      </c>
      <c r="D46" s="2956">
        <v>3</v>
      </c>
      <c r="E46" s="1244">
        <f>IFERROR(SUM(E41:E45), 0)</f>
        <v>4.0069999999999997</v>
      </c>
      <c r="F46" s="1244">
        <f t="shared" ref="F46:H46" si="54">IFERROR(SUM(F41:F45), 0)</f>
        <v>1.2170000000000001</v>
      </c>
      <c r="G46" s="1244">
        <f t="shared" si="54"/>
        <v>0.13400000000000001</v>
      </c>
      <c r="H46" s="1244">
        <f t="shared" si="54"/>
        <v>10.420999999999999</v>
      </c>
      <c r="I46" s="1244">
        <f>IFERROR(SUM(I41:I45), 0)</f>
        <v>39.186999999999998</v>
      </c>
      <c r="J46" s="1240">
        <f t="shared" si="47"/>
        <v>54.965999999999994</v>
      </c>
      <c r="K46" s="171"/>
      <c r="L46" s="284" t="s">
        <v>4571</v>
      </c>
      <c r="M46" s="171"/>
      <c r="N46" s="238"/>
      <c r="O46" s="171"/>
      <c r="P46" s="3161"/>
      <c r="Q46" s="220"/>
      <c r="R46" s="3161"/>
      <c r="S46" s="171"/>
      <c r="T46" s="171"/>
      <c r="U46" s="171"/>
      <c r="V46" s="171"/>
      <c r="W46" s="171"/>
      <c r="X46" s="3161"/>
      <c r="Y46" s="3125"/>
      <c r="Z46" s="2950" t="s">
        <v>4570</v>
      </c>
      <c r="AA46" s="674" t="s">
        <v>4572</v>
      </c>
      <c r="AB46" s="674" t="s">
        <v>4573</v>
      </c>
      <c r="AC46" s="674" t="s">
        <v>4574</v>
      </c>
      <c r="AD46" s="674" t="s">
        <v>4575</v>
      </c>
      <c r="AE46" s="674" t="s">
        <v>4576</v>
      </c>
      <c r="AF46" s="667" t="s">
        <v>4577</v>
      </c>
      <c r="AG46" s="3125"/>
    </row>
    <row r="47" spans="1:33" s="171" customFormat="1" ht="18.75" customHeight="1" thickTop="1">
      <c r="B47" s="335"/>
      <c r="C47" s="81"/>
      <c r="D47" s="81"/>
      <c r="E47" s="81"/>
      <c r="F47" s="81"/>
      <c r="G47" s="81"/>
      <c r="H47" s="81"/>
      <c r="I47" s="81"/>
      <c r="J47" s="81"/>
      <c r="K47" s="81"/>
      <c r="L47" s="668"/>
      <c r="O47" s="2387" t="s">
        <v>826</v>
      </c>
      <c r="Q47" s="220"/>
      <c r="Z47" s="335"/>
      <c r="AA47" s="81"/>
      <c r="AB47" s="81"/>
      <c r="AC47" s="81"/>
      <c r="AD47" s="81"/>
      <c r="AE47" s="81"/>
      <c r="AF47" s="2854" t="s">
        <v>827</v>
      </c>
    </row>
    <row r="48" spans="1:33" ht="33" customHeight="1">
      <c r="A48" s="171"/>
      <c r="B48" s="169"/>
      <c r="C48" s="171"/>
      <c r="D48" s="171"/>
      <c r="E48" s="171"/>
      <c r="F48" s="171"/>
      <c r="G48" s="171"/>
      <c r="H48" s="171"/>
      <c r="I48" s="171"/>
      <c r="J48" s="171"/>
      <c r="K48" s="171"/>
      <c r="M48" s="171"/>
      <c r="N48" s="171"/>
      <c r="O48" s="171"/>
      <c r="P48" s="3125"/>
      <c r="Q48" s="220"/>
      <c r="R48" s="3125"/>
      <c r="S48" s="171"/>
      <c r="T48" s="171"/>
      <c r="U48" s="171"/>
      <c r="V48" s="171"/>
      <c r="W48" s="171"/>
      <c r="X48" s="3125"/>
      <c r="Y48" s="3125"/>
      <c r="Z48" s="3162"/>
      <c r="AA48" s="3125"/>
      <c r="AB48" s="3125"/>
      <c r="AC48" s="3125"/>
      <c r="AD48" s="3125"/>
      <c r="AE48" s="3125"/>
      <c r="AF48" s="3125"/>
      <c r="AG48" s="3125"/>
    </row>
    <row r="49" spans="1:23" ht="33" customHeight="1">
      <c r="A49" s="171"/>
      <c r="B49" s="169"/>
      <c r="C49" s="171"/>
      <c r="D49" s="171"/>
      <c r="E49" s="171"/>
      <c r="F49" s="171"/>
      <c r="G49" s="171"/>
      <c r="H49" s="171"/>
      <c r="I49" s="171"/>
      <c r="J49" s="171"/>
      <c r="K49" s="171"/>
      <c r="M49" s="171"/>
      <c r="N49" s="171"/>
      <c r="O49" s="171"/>
      <c r="P49" s="3125"/>
      <c r="Q49" s="220"/>
      <c r="R49" s="3125"/>
      <c r="S49" s="171"/>
      <c r="T49" s="171"/>
      <c r="U49" s="171"/>
      <c r="V49" s="171"/>
      <c r="W49" s="171"/>
    </row>
    <row r="50" spans="1:23" ht="33" customHeight="1">
      <c r="A50" s="171"/>
      <c r="B50" s="169"/>
      <c r="C50" s="171"/>
      <c r="D50" s="171"/>
      <c r="E50" s="171"/>
      <c r="F50" s="171"/>
      <c r="G50" s="171"/>
      <c r="H50" s="171"/>
      <c r="I50" s="171"/>
      <c r="J50" s="171"/>
      <c r="K50" s="171"/>
      <c r="M50" s="171"/>
      <c r="N50" s="171"/>
      <c r="O50" s="171"/>
      <c r="P50" s="3125"/>
      <c r="Q50" s="220"/>
      <c r="R50" s="3125"/>
      <c r="S50" s="171"/>
      <c r="T50" s="171"/>
      <c r="U50" s="171"/>
      <c r="V50" s="171"/>
      <c r="W50" s="171"/>
    </row>
    <row r="51" spans="1:23" ht="33" customHeight="1">
      <c r="A51" s="171"/>
      <c r="B51" s="169"/>
      <c r="C51" s="171"/>
      <c r="D51" s="171"/>
      <c r="E51" s="171"/>
      <c r="F51" s="171"/>
      <c r="G51" s="171"/>
      <c r="H51" s="171"/>
      <c r="I51" s="171"/>
      <c r="J51" s="685"/>
      <c r="K51" s="171"/>
      <c r="M51" s="171"/>
      <c r="N51" s="171"/>
      <c r="O51" s="171"/>
      <c r="P51" s="3125"/>
      <c r="Q51" s="220"/>
      <c r="R51" s="3125"/>
      <c r="S51" s="3125"/>
      <c r="T51" s="3125"/>
      <c r="U51" s="3125"/>
      <c r="V51" s="3125"/>
      <c r="W51" s="3125"/>
    </row>
    <row r="52" spans="1:23" ht="33" customHeight="1">
      <c r="A52" s="171"/>
      <c r="B52" s="169"/>
      <c r="C52" s="171"/>
      <c r="D52" s="171"/>
      <c r="E52" s="171"/>
      <c r="F52" s="171"/>
      <c r="G52" s="171"/>
      <c r="H52" s="171"/>
      <c r="I52" s="171"/>
      <c r="J52" s="171"/>
      <c r="K52" s="171"/>
      <c r="M52" s="171"/>
      <c r="N52" s="171"/>
      <c r="O52" s="171"/>
      <c r="P52" s="3125"/>
      <c r="Q52" s="220"/>
      <c r="R52" s="3125"/>
      <c r="S52" s="3125"/>
      <c r="T52" s="3125"/>
      <c r="U52" s="3125"/>
      <c r="V52" s="3125"/>
      <c r="W52" s="3125"/>
    </row>
    <row r="53" spans="1:23" ht="33" customHeight="1">
      <c r="A53" s="171"/>
      <c r="B53" s="169"/>
      <c r="C53" s="171"/>
      <c r="D53" s="171"/>
      <c r="E53" s="171"/>
      <c r="F53" s="171"/>
      <c r="G53" s="171"/>
      <c r="H53" s="171"/>
      <c r="I53" s="171"/>
      <c r="J53" s="171"/>
      <c r="K53" s="171"/>
      <c r="M53" s="171"/>
      <c r="N53" s="171"/>
      <c r="O53" s="171"/>
      <c r="P53" s="3125"/>
      <c r="Q53" s="220"/>
      <c r="R53" s="3125"/>
      <c r="S53" s="3125"/>
      <c r="T53" s="3125"/>
      <c r="U53" s="3125"/>
      <c r="V53" s="3125"/>
      <c r="W53" s="3125"/>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17:I17 E24:I24 E22:I22 E33:I34 E28:I28 G21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B1" zoomScale="55" workbookViewId="0">
      <selection activeCell="E13" sqref="E13"/>
    </sheetView>
  </sheetViews>
  <sheetFormatPr defaultColWidth="9" defaultRowHeight="15.5"/>
  <cols>
    <col min="1" max="1" width="11.5" style="189" hidden="1" customWidth="1"/>
    <col min="2" max="2" width="55.6640625" style="189" bestFit="1" customWidth="1"/>
    <col min="3" max="3" width="7.08203125" style="189" customWidth="1"/>
    <col min="4" max="4" width="5.08203125" style="189" customWidth="1"/>
    <col min="5" max="9" width="12.5" style="189" customWidth="1"/>
    <col min="10" max="10" width="13.58203125" style="189" bestFit="1" customWidth="1"/>
    <col min="11" max="13" width="12.5" style="189" customWidth="1"/>
    <col min="14" max="14" width="1.58203125" style="189" customWidth="1"/>
    <col min="15" max="15" width="12.5" style="698" customWidth="1"/>
    <col min="16" max="16" width="1.58203125" style="189" customWidth="1"/>
    <col min="17" max="17" width="46.08203125" style="189" bestFit="1" customWidth="1"/>
    <col min="18" max="18" width="9" style="189" hidden="1" customWidth="1"/>
    <col min="19" max="19" width="1.58203125" style="189" customWidth="1"/>
    <col min="20" max="20" width="25" style="189" customWidth="1"/>
    <col min="21" max="21" width="1.58203125" style="189" customWidth="1"/>
    <col min="22" max="29" width="4.58203125" style="189" hidden="1" customWidth="1"/>
    <col min="30" max="30" width="1.58203125" style="189" hidden="1" customWidth="1"/>
    <col min="31" max="31" width="2" style="189" customWidth="1"/>
    <col min="32" max="32" width="36.08203125" style="195" customWidth="1"/>
    <col min="33" max="41" width="15" style="189" customWidth="1"/>
    <col min="42" max="42" width="1.58203125" style="189" customWidth="1"/>
    <col min="43" max="16384" width="9" style="189"/>
  </cols>
  <sheetData>
    <row r="1" spans="1:41" s="315" customFormat="1" ht="29.25" customHeight="1">
      <c r="B1" s="3319" t="s">
        <v>4578</v>
      </c>
      <c r="C1" s="3319"/>
      <c r="D1" s="3319"/>
      <c r="E1" s="3319"/>
      <c r="F1" s="3319"/>
      <c r="G1" s="3319"/>
      <c r="H1" s="3319"/>
      <c r="I1" s="3319"/>
      <c r="J1" s="270"/>
      <c r="K1" s="446"/>
      <c r="L1" s="446"/>
      <c r="M1" s="446"/>
      <c r="N1" s="446"/>
      <c r="O1" s="652"/>
      <c r="S1" s="653"/>
      <c r="U1" s="653"/>
      <c r="AD1" s="653"/>
      <c r="AF1" s="3319" t="s">
        <v>667</v>
      </c>
      <c r="AG1" s="3319"/>
      <c r="AH1" s="3319"/>
      <c r="AI1" s="3319"/>
      <c r="AJ1" s="3319"/>
      <c r="AK1" s="3319"/>
      <c r="AL1" s="270"/>
      <c r="AM1" s="3319"/>
      <c r="AN1" s="3319"/>
      <c r="AO1" s="3319"/>
    </row>
    <row r="2" spans="1:41" s="315" customFormat="1" ht="29.25" customHeight="1">
      <c r="B2" s="3319" t="str">
        <f>SelectCompany!B4</f>
        <v>Thames Water</v>
      </c>
      <c r="C2" s="3319"/>
      <c r="D2" s="3319"/>
      <c r="E2" s="3319"/>
      <c r="F2" s="3319"/>
      <c r="G2" s="3319"/>
      <c r="H2" s="3319"/>
      <c r="I2" s="3319"/>
      <c r="J2" s="270"/>
      <c r="K2" s="316"/>
      <c r="L2" s="316"/>
      <c r="M2" s="316"/>
      <c r="N2" s="316"/>
      <c r="O2" s="652"/>
      <c r="S2" s="653"/>
      <c r="U2" s="653"/>
      <c r="AD2" s="653"/>
      <c r="AF2" s="3319"/>
      <c r="AG2" s="3319"/>
      <c r="AH2" s="3319"/>
      <c r="AI2" s="3319"/>
      <c r="AJ2" s="3319"/>
      <c r="AK2" s="3319"/>
      <c r="AL2" s="3319"/>
      <c r="AM2" s="3319"/>
      <c r="AN2" s="316"/>
      <c r="AO2" s="316"/>
    </row>
    <row r="3" spans="1:41" ht="45.75" customHeight="1">
      <c r="A3" s="3125"/>
      <c r="B3" s="3486" t="s">
        <v>4579</v>
      </c>
      <c r="C3" s="3486"/>
      <c r="D3" s="3486"/>
      <c r="E3" s="3486"/>
      <c r="F3" s="3486"/>
      <c r="G3" s="3486"/>
      <c r="H3" s="3486"/>
      <c r="I3" s="3486"/>
      <c r="J3" s="3486"/>
      <c r="K3" s="3486"/>
      <c r="L3" s="3486"/>
      <c r="M3" s="3486"/>
      <c r="N3" s="3486"/>
      <c r="O3" s="3486"/>
      <c r="P3" s="3486"/>
      <c r="Q3" s="3486"/>
      <c r="R3" s="3125"/>
      <c r="S3" s="3161"/>
      <c r="T3" s="527" t="s">
        <v>669</v>
      </c>
      <c r="U3" s="3161"/>
      <c r="V3" s="3125"/>
      <c r="W3" s="3125"/>
      <c r="X3" s="3125"/>
      <c r="Y3" s="3125"/>
      <c r="Z3" s="3125"/>
      <c r="AA3" s="3125"/>
      <c r="AB3" s="3125"/>
      <c r="AC3" s="3125"/>
      <c r="AD3" s="3161"/>
      <c r="AE3" s="3125"/>
      <c r="AF3" s="3486" t="s">
        <v>4579</v>
      </c>
      <c r="AG3" s="3486"/>
      <c r="AH3" s="3486"/>
      <c r="AI3" s="3486"/>
      <c r="AJ3" s="3486"/>
      <c r="AK3" s="3486"/>
      <c r="AL3" s="3486"/>
      <c r="AM3" s="3486"/>
      <c r="AN3" s="3486"/>
      <c r="AO3" s="3486"/>
    </row>
    <row r="4" spans="1:41" ht="15" customHeight="1" thickBot="1">
      <c r="A4" s="3125"/>
      <c r="B4" s="558"/>
      <c r="C4" s="558"/>
      <c r="D4" s="558"/>
      <c r="E4" s="558"/>
      <c r="F4" s="558"/>
      <c r="G4" s="558"/>
      <c r="H4" s="558"/>
      <c r="I4" s="558"/>
      <c r="J4" s="558"/>
      <c r="K4" s="558"/>
      <c r="L4" s="558"/>
      <c r="M4" s="558"/>
      <c r="N4" s="686"/>
      <c r="O4" s="652"/>
      <c r="P4" s="3125"/>
      <c r="Q4" s="3125"/>
      <c r="R4" s="3125"/>
      <c r="S4" s="3161"/>
      <c r="T4" s="220"/>
      <c r="U4" s="3161"/>
      <c r="V4" s="3326" t="s">
        <v>670</v>
      </c>
      <c r="W4" s="3326"/>
      <c r="X4" s="3326"/>
      <c r="Y4" s="3497"/>
      <c r="Z4" s="3497"/>
      <c r="AA4" s="3497"/>
      <c r="AB4" s="3497"/>
      <c r="AC4" s="3497"/>
      <c r="AD4" s="3161"/>
      <c r="AE4" s="3125"/>
      <c r="AF4" s="558"/>
      <c r="AG4" s="558"/>
      <c r="AH4" s="558"/>
      <c r="AI4" s="558"/>
      <c r="AJ4" s="558"/>
      <c r="AK4" s="558"/>
      <c r="AL4" s="558"/>
      <c r="AM4" s="558"/>
      <c r="AN4" s="558"/>
      <c r="AO4" s="558"/>
    </row>
    <row r="5" spans="1:41" s="171" customFormat="1" ht="30" customHeight="1" thickTop="1">
      <c r="B5" s="3489" t="s">
        <v>671</v>
      </c>
      <c r="C5" s="3332" t="s">
        <v>672</v>
      </c>
      <c r="D5" s="3332" t="s">
        <v>673</v>
      </c>
      <c r="E5" s="3332" t="s">
        <v>4580</v>
      </c>
      <c r="F5" s="3332"/>
      <c r="G5" s="3332"/>
      <c r="H5" s="3332" t="s">
        <v>4581</v>
      </c>
      <c r="I5" s="3332"/>
      <c r="J5" s="3332" t="s">
        <v>1607</v>
      </c>
      <c r="K5" s="3332"/>
      <c r="L5" s="3332"/>
      <c r="M5" s="3334" t="s">
        <v>902</v>
      </c>
      <c r="O5" s="3457" t="s">
        <v>677</v>
      </c>
      <c r="Q5" s="3457" t="s">
        <v>678</v>
      </c>
      <c r="S5" s="656"/>
      <c r="T5" s="220"/>
      <c r="U5" s="656"/>
      <c r="V5" s="206" t="s">
        <v>679</v>
      </c>
      <c r="AD5" s="656"/>
      <c r="AF5" s="3489" t="s">
        <v>671</v>
      </c>
      <c r="AG5" s="3332" t="s">
        <v>4580</v>
      </c>
      <c r="AH5" s="3332"/>
      <c r="AI5" s="3332"/>
      <c r="AJ5" s="3332" t="s">
        <v>4581</v>
      </c>
      <c r="AK5" s="3332"/>
      <c r="AL5" s="3332" t="s">
        <v>1607</v>
      </c>
      <c r="AM5" s="3332"/>
      <c r="AN5" s="3332"/>
      <c r="AO5" s="3334" t="s">
        <v>902</v>
      </c>
    </row>
    <row r="6" spans="1:41" s="171" customFormat="1" ht="56.25" customHeight="1" thickBot="1">
      <c r="A6" s="2248" t="s">
        <v>680</v>
      </c>
      <c r="B6" s="3490"/>
      <c r="C6" s="3333"/>
      <c r="D6" s="3333"/>
      <c r="E6" s="2914" t="s">
        <v>4582</v>
      </c>
      <c r="F6" s="2914" t="s">
        <v>4583</v>
      </c>
      <c r="G6" s="2914" t="s">
        <v>4584</v>
      </c>
      <c r="H6" s="2914" t="s">
        <v>4585</v>
      </c>
      <c r="I6" s="2914" t="s">
        <v>4586</v>
      </c>
      <c r="J6" s="2914" t="s">
        <v>4587</v>
      </c>
      <c r="K6" s="2914" t="s">
        <v>4588</v>
      </c>
      <c r="L6" s="2914" t="s">
        <v>4589</v>
      </c>
      <c r="M6" s="3335"/>
      <c r="O6" s="3459"/>
      <c r="Q6" s="3459"/>
      <c r="S6" s="656"/>
      <c r="T6" s="220"/>
      <c r="U6" s="656"/>
      <c r="AD6" s="656"/>
      <c r="AF6" s="3490"/>
      <c r="AG6" s="2914" t="s">
        <v>4582</v>
      </c>
      <c r="AH6" s="2914" t="s">
        <v>4583</v>
      </c>
      <c r="AI6" s="2914" t="s">
        <v>4584</v>
      </c>
      <c r="AJ6" s="2914" t="s">
        <v>4585</v>
      </c>
      <c r="AK6" s="2914" t="s">
        <v>4586</v>
      </c>
      <c r="AL6" s="2914" t="s">
        <v>4587</v>
      </c>
      <c r="AM6" s="2914" t="s">
        <v>4588</v>
      </c>
      <c r="AN6" s="2914" t="s">
        <v>4589</v>
      </c>
      <c r="AO6" s="3335"/>
    </row>
    <row r="7" spans="1:41" s="171" customFormat="1" ht="15.75" customHeight="1" thickTop="1" thickBot="1">
      <c r="A7" s="2389" t="s">
        <v>684</v>
      </c>
      <c r="C7" s="286"/>
      <c r="D7" s="286"/>
      <c r="E7" s="59"/>
      <c r="F7" s="687"/>
      <c r="G7" s="59"/>
      <c r="H7" s="687"/>
      <c r="I7" s="687"/>
      <c r="J7" s="687"/>
      <c r="K7" s="687"/>
      <c r="L7" s="687"/>
      <c r="M7" s="687"/>
      <c r="O7" s="652"/>
      <c r="S7" s="656"/>
      <c r="T7" s="220"/>
      <c r="U7" s="656"/>
      <c r="AD7" s="656"/>
      <c r="AF7" s="286"/>
      <c r="AG7" s="2856" t="s">
        <v>831</v>
      </c>
      <c r="AH7" s="687"/>
      <c r="AI7" s="59"/>
      <c r="AJ7" s="687"/>
      <c r="AK7" s="687"/>
      <c r="AL7" s="687"/>
      <c r="AM7" s="687"/>
      <c r="AN7" s="687"/>
      <c r="AO7" s="687"/>
    </row>
    <row r="8" spans="1:41" s="171" customFormat="1" ht="15.75" customHeight="1" thickTop="1" thickBot="1">
      <c r="B8" s="319" t="s">
        <v>1886</v>
      </c>
      <c r="C8" s="320"/>
      <c r="D8" s="320"/>
      <c r="E8" s="385"/>
      <c r="F8" s="385"/>
      <c r="G8" s="385"/>
      <c r="O8" s="652"/>
      <c r="S8" s="656"/>
      <c r="T8" s="220"/>
      <c r="U8" s="656"/>
      <c r="AD8" s="656"/>
      <c r="AF8" s="319" t="s">
        <v>1886</v>
      </c>
      <c r="AG8" s="385"/>
      <c r="AH8" s="385"/>
      <c r="AI8" s="385"/>
    </row>
    <row r="9" spans="1:41" s="171" customFormat="1" ht="15.75" customHeight="1" thickTop="1">
      <c r="A9" s="2394" t="s">
        <v>686</v>
      </c>
      <c r="B9" s="2973" t="s">
        <v>1684</v>
      </c>
      <c r="C9" s="627" t="s">
        <v>688</v>
      </c>
      <c r="D9" s="627">
        <v>3</v>
      </c>
      <c r="E9" s="1235">
        <f>IFERROR('4K'!E28, 0)</f>
        <v>280.65399999999994</v>
      </c>
      <c r="F9" s="1235">
        <f>IFERROR('4K'!F28, 0)</f>
        <v>42.243000000000002</v>
      </c>
      <c r="G9" s="1235">
        <f>IFERROR('4K'!G28, 0)</f>
        <v>7.8190000000000008</v>
      </c>
      <c r="H9" s="1235">
        <f>IFERROR('4K'!H28, 0)</f>
        <v>328.91399999999999</v>
      </c>
      <c r="I9" s="1235">
        <f>IFERROR('4K'!I28, 0)</f>
        <v>16.383000000000003</v>
      </c>
      <c r="J9" s="1235">
        <f>IFERROR('4K'!J28, 0)</f>
        <v>5.6280000000000001</v>
      </c>
      <c r="K9" s="1235">
        <f>IFERROR('4K'!K28, 0)</f>
        <v>41.726999999999997</v>
      </c>
      <c r="L9" s="1235">
        <f>IFERROR('4K'!L28, 0)</f>
        <v>28.463000000000001</v>
      </c>
      <c r="M9" s="1236">
        <f>IFERROR(SUM(E9:L9), 0)</f>
        <v>751.8309999999999</v>
      </c>
      <c r="O9" s="217" t="s">
        <v>4590</v>
      </c>
      <c r="Q9" s="219"/>
      <c r="S9" s="656"/>
      <c r="T9" s="220"/>
      <c r="U9" s="656"/>
      <c r="AD9" s="656"/>
      <c r="AF9" s="2973" t="s">
        <v>1684</v>
      </c>
      <c r="AG9" s="657" t="s">
        <v>4591</v>
      </c>
      <c r="AH9" s="657" t="s">
        <v>4592</v>
      </c>
      <c r="AI9" s="657" t="s">
        <v>4593</v>
      </c>
      <c r="AJ9" s="657" t="s">
        <v>4594</v>
      </c>
      <c r="AK9" s="657" t="s">
        <v>4595</v>
      </c>
      <c r="AL9" s="657" t="s">
        <v>4596</v>
      </c>
      <c r="AM9" s="657" t="s">
        <v>4597</v>
      </c>
      <c r="AN9" s="657" t="s">
        <v>4598</v>
      </c>
      <c r="AO9" s="658" t="s">
        <v>4599</v>
      </c>
    </row>
    <row r="10" spans="1:41" s="171" customFormat="1" ht="15.75" customHeight="1">
      <c r="B10" s="2949" t="s">
        <v>1753</v>
      </c>
      <c r="C10" s="2961" t="s">
        <v>688</v>
      </c>
      <c r="D10" s="2961">
        <v>3</v>
      </c>
      <c r="E10" s="2197">
        <v>0.23</v>
      </c>
      <c r="F10" s="2197">
        <v>0</v>
      </c>
      <c r="G10" s="2197">
        <v>0</v>
      </c>
      <c r="H10" s="2197">
        <v>1.613</v>
      </c>
      <c r="I10" s="2197">
        <v>0</v>
      </c>
      <c r="J10" s="2197">
        <v>0</v>
      </c>
      <c r="K10" s="2197">
        <v>0</v>
      </c>
      <c r="L10" s="2197">
        <v>0</v>
      </c>
      <c r="M10" s="1237">
        <f t="shared" ref="M10:M13" si="0">IFERROR(SUM(E10:L10), 0)</f>
        <v>1.843</v>
      </c>
      <c r="O10" s="226" t="s">
        <v>4600</v>
      </c>
      <c r="Q10" s="227"/>
      <c r="S10" s="656"/>
      <c r="T10" s="220"/>
      <c r="U10" s="656"/>
      <c r="AD10" s="656"/>
      <c r="AF10" s="2949" t="s">
        <v>1753</v>
      </c>
      <c r="AG10" s="659" t="s">
        <v>4601</v>
      </c>
      <c r="AH10" s="659" t="s">
        <v>4602</v>
      </c>
      <c r="AI10" s="659" t="s">
        <v>4603</v>
      </c>
      <c r="AJ10" s="659" t="s">
        <v>4604</v>
      </c>
      <c r="AK10" s="659" t="s">
        <v>4605</v>
      </c>
      <c r="AL10" s="659" t="s">
        <v>4606</v>
      </c>
      <c r="AM10" s="659" t="s">
        <v>4607</v>
      </c>
      <c r="AN10" s="659" t="s">
        <v>4608</v>
      </c>
      <c r="AO10" s="660" t="s">
        <v>4609</v>
      </c>
    </row>
    <row r="11" spans="1:41" s="171" customFormat="1" ht="15.75" customHeight="1">
      <c r="B11" s="2949" t="s">
        <v>1760</v>
      </c>
      <c r="C11" s="2961" t="s">
        <v>688</v>
      </c>
      <c r="D11" s="2961">
        <v>3</v>
      </c>
      <c r="E11" s="1248">
        <v>2.363</v>
      </c>
      <c r="F11" s="1248">
        <v>0</v>
      </c>
      <c r="G11" s="1248">
        <v>0</v>
      </c>
      <c r="H11" s="1248">
        <v>0</v>
      </c>
      <c r="I11" s="1248">
        <v>0</v>
      </c>
      <c r="J11" s="1248">
        <v>0</v>
      </c>
      <c r="K11" s="1248">
        <v>0</v>
      </c>
      <c r="L11" s="1248">
        <v>0</v>
      </c>
      <c r="M11" s="1237">
        <f t="shared" si="0"/>
        <v>2.363</v>
      </c>
      <c r="O11" s="226" t="s">
        <v>4610</v>
      </c>
      <c r="Q11" s="227"/>
      <c r="S11" s="656"/>
      <c r="T11" s="220">
        <f t="shared" ref="T11:T13" si="1">IF( SUM( V11:AC11 ) = 0, 0, $V$5 )</f>
        <v>0</v>
      </c>
      <c r="U11" s="656"/>
      <c r="V11" s="221">
        <f t="shared" ref="V11" si="2" xml:space="preserve"> IF( ISNUMBER( E11 ), 0, 1 )</f>
        <v>0</v>
      </c>
      <c r="W11" s="221">
        <f t="shared" ref="W11" si="3" xml:space="preserve"> IF( ISNUMBER( F11 ), 0, 1 )</f>
        <v>0</v>
      </c>
      <c r="X11" s="221">
        <f t="shared" ref="X11" si="4" xml:space="preserve"> IF( ISNUMBER( G11 ), 0, 1 )</f>
        <v>0</v>
      </c>
      <c r="Y11" s="221">
        <f t="shared" ref="Y11" si="5" xml:space="preserve"> IF( ISNUMBER( H11 ), 0, 1 )</f>
        <v>0</v>
      </c>
      <c r="Z11" s="221">
        <f t="shared" ref="Z11" si="6" xml:space="preserve"> IF( ISNUMBER( I11 ), 0, 1 )</f>
        <v>0</v>
      </c>
      <c r="AA11" s="221">
        <f t="shared" ref="AA11" si="7" xml:space="preserve"> IF( ISNUMBER( J11 ), 0, 1 )</f>
        <v>0</v>
      </c>
      <c r="AB11" s="221">
        <f t="shared" ref="AB11" si="8" xml:space="preserve"> IF( ISNUMBER( K11 ), 0, 1 )</f>
        <v>0</v>
      </c>
      <c r="AC11" s="221">
        <f t="shared" ref="AC11" si="9" xml:space="preserve"> IF( ISNUMBER( L11 ), 0, 1 )</f>
        <v>0</v>
      </c>
      <c r="AD11" s="656"/>
      <c r="AF11" s="2949" t="s">
        <v>1760</v>
      </c>
      <c r="AG11" s="659" t="s">
        <v>767</v>
      </c>
      <c r="AH11" s="659" t="s">
        <v>767</v>
      </c>
      <c r="AI11" s="659" t="s">
        <v>767</v>
      </c>
      <c r="AJ11" s="659" t="s">
        <v>767</v>
      </c>
      <c r="AK11" s="659" t="s">
        <v>767</v>
      </c>
      <c r="AL11" s="659" t="s">
        <v>767</v>
      </c>
      <c r="AM11" s="659" t="s">
        <v>767</v>
      </c>
      <c r="AN11" s="659" t="s">
        <v>767</v>
      </c>
      <c r="AO11" s="660" t="s">
        <v>4611</v>
      </c>
    </row>
    <row r="12" spans="1:41" s="171" customFormat="1" ht="15.75" customHeight="1">
      <c r="B12" s="688" t="s">
        <v>1768</v>
      </c>
      <c r="C12" s="2959" t="s">
        <v>688</v>
      </c>
      <c r="D12" s="2959">
        <v>3</v>
      </c>
      <c r="E12" s="1238">
        <f>IFERROR(E9 + E10 + E11, 0)</f>
        <v>283.24699999999996</v>
      </c>
      <c r="F12" s="1238">
        <f t="shared" ref="F12:L12" si="10">IFERROR(F9 + F10 + F11, 0)</f>
        <v>42.243000000000002</v>
      </c>
      <c r="G12" s="1238">
        <f t="shared" si="10"/>
        <v>7.8190000000000008</v>
      </c>
      <c r="H12" s="1238">
        <f t="shared" si="10"/>
        <v>330.52699999999999</v>
      </c>
      <c r="I12" s="1238">
        <f t="shared" si="10"/>
        <v>16.383000000000003</v>
      </c>
      <c r="J12" s="1238">
        <f t="shared" si="10"/>
        <v>5.6280000000000001</v>
      </c>
      <c r="K12" s="1238">
        <f t="shared" si="10"/>
        <v>41.726999999999997</v>
      </c>
      <c r="L12" s="1238">
        <f t="shared" si="10"/>
        <v>28.463000000000001</v>
      </c>
      <c r="M12" s="1237">
        <f t="shared" si="0"/>
        <v>756.03700000000003</v>
      </c>
      <c r="O12" s="226" t="s">
        <v>4612</v>
      </c>
      <c r="Q12" s="227"/>
      <c r="S12" s="656"/>
      <c r="T12" s="220"/>
      <c r="U12" s="656"/>
      <c r="AD12" s="656"/>
      <c r="AF12" s="688" t="s">
        <v>1768</v>
      </c>
      <c r="AG12" s="662" t="s">
        <v>4613</v>
      </c>
      <c r="AH12" s="662" t="s">
        <v>4614</v>
      </c>
      <c r="AI12" s="662" t="s">
        <v>4615</v>
      </c>
      <c r="AJ12" s="662" t="s">
        <v>4616</v>
      </c>
      <c r="AK12" s="662" t="s">
        <v>4617</v>
      </c>
      <c r="AL12" s="662" t="s">
        <v>4618</v>
      </c>
      <c r="AM12" s="662" t="s">
        <v>4619</v>
      </c>
      <c r="AN12" s="662" t="s">
        <v>4620</v>
      </c>
      <c r="AO12" s="660" t="s">
        <v>4621</v>
      </c>
    </row>
    <row r="13" spans="1:41" s="171" customFormat="1" ht="15.75" customHeight="1">
      <c r="B13" s="2949" t="s">
        <v>4622</v>
      </c>
      <c r="C13" s="2961" t="s">
        <v>688</v>
      </c>
      <c r="D13" s="2961">
        <v>3</v>
      </c>
      <c r="E13" s="1248">
        <v>14.798</v>
      </c>
      <c r="F13" s="1248">
        <v>1.835</v>
      </c>
      <c r="G13" s="1248">
        <v>0.308</v>
      </c>
      <c r="H13" s="1248">
        <v>17.152000000000001</v>
      </c>
      <c r="I13" s="1248">
        <v>0.159</v>
      </c>
      <c r="J13" s="1248">
        <v>0.72499999999999998</v>
      </c>
      <c r="K13" s="1248">
        <v>8.6549999999999994</v>
      </c>
      <c r="L13" s="1248">
        <v>1.6160000000000001</v>
      </c>
      <c r="M13" s="1237">
        <f t="shared" si="0"/>
        <v>45.248000000000005</v>
      </c>
      <c r="O13" s="226" t="s">
        <v>4623</v>
      </c>
      <c r="Q13" s="227"/>
      <c r="S13" s="656"/>
      <c r="T13" s="220">
        <f t="shared" si="1"/>
        <v>0</v>
      </c>
      <c r="U13" s="656"/>
      <c r="V13" s="221">
        <f t="shared" ref="V13" si="11" xml:space="preserve"> IF( ISNUMBER( E13 ), 0, 1 )</f>
        <v>0</v>
      </c>
      <c r="W13" s="221">
        <f t="shared" ref="W13" si="12" xml:space="preserve"> IF( ISNUMBER( F13 ), 0, 1 )</f>
        <v>0</v>
      </c>
      <c r="X13" s="221">
        <f t="shared" ref="X13" si="13" xml:space="preserve"> IF( ISNUMBER( G13 ), 0, 1 )</f>
        <v>0</v>
      </c>
      <c r="Y13" s="221">
        <f t="shared" ref="Y13" si="14" xml:space="preserve"> IF( ISNUMBER( H13 ), 0, 1 )</f>
        <v>0</v>
      </c>
      <c r="Z13" s="221">
        <f t="shared" ref="Z13" si="15" xml:space="preserve"> IF( ISNUMBER( I13 ), 0, 1 )</f>
        <v>0</v>
      </c>
      <c r="AA13" s="221">
        <f t="shared" ref="AA13" si="16" xml:space="preserve"> IF( ISNUMBER( J13 ), 0, 1 )</f>
        <v>0</v>
      </c>
      <c r="AB13" s="221">
        <f t="shared" ref="AB13" si="17" xml:space="preserve"> IF( ISNUMBER( K13 ), 0, 1 )</f>
        <v>0</v>
      </c>
      <c r="AC13" s="221">
        <f t="shared" ref="AC13" si="18" xml:space="preserve"> IF( ISNUMBER( L13 ), 0, 1 )</f>
        <v>0</v>
      </c>
      <c r="AD13" s="656"/>
      <c r="AF13" s="2949" t="s">
        <v>1776</v>
      </c>
      <c r="AG13" s="663" t="s">
        <v>4624</v>
      </c>
      <c r="AH13" s="663" t="s">
        <v>4625</v>
      </c>
      <c r="AI13" s="663" t="s">
        <v>4626</v>
      </c>
      <c r="AJ13" s="663" t="s">
        <v>4627</v>
      </c>
      <c r="AK13" s="663" t="s">
        <v>4628</v>
      </c>
      <c r="AL13" s="663" t="s">
        <v>4629</v>
      </c>
      <c r="AM13" s="663" t="s">
        <v>4630</v>
      </c>
      <c r="AN13" s="663" t="s">
        <v>4631</v>
      </c>
      <c r="AO13" s="660" t="s">
        <v>4632</v>
      </c>
    </row>
    <row r="14" spans="1:41" s="171" customFormat="1" ht="15.75" customHeight="1" thickBot="1">
      <c r="A14" s="2394" t="s">
        <v>784</v>
      </c>
      <c r="B14" s="2950" t="s">
        <v>1783</v>
      </c>
      <c r="C14" s="2956" t="s">
        <v>688</v>
      </c>
      <c r="D14" s="2956">
        <v>3</v>
      </c>
      <c r="E14" s="1251">
        <f>IFERROR(E12 + E13, 0)</f>
        <v>298.04499999999996</v>
      </c>
      <c r="F14" s="1251">
        <f t="shared" ref="F14:L14" si="19">IFERROR(F12 + F13, 0)</f>
        <v>44.078000000000003</v>
      </c>
      <c r="G14" s="1251">
        <f t="shared" si="19"/>
        <v>8.1270000000000007</v>
      </c>
      <c r="H14" s="1251">
        <f t="shared" si="19"/>
        <v>347.67899999999997</v>
      </c>
      <c r="I14" s="1251">
        <f t="shared" si="19"/>
        <v>16.542000000000002</v>
      </c>
      <c r="J14" s="1251">
        <f t="shared" si="19"/>
        <v>6.3529999999999998</v>
      </c>
      <c r="K14" s="1251">
        <f t="shared" si="19"/>
        <v>50.381999999999998</v>
      </c>
      <c r="L14" s="1251">
        <f t="shared" si="19"/>
        <v>30.079000000000001</v>
      </c>
      <c r="M14" s="1240">
        <f>IFERROR(SUM(E14:L14), 0)</f>
        <v>801.28499999999974</v>
      </c>
      <c r="O14" s="284" t="s">
        <v>4633</v>
      </c>
      <c r="Q14" s="238"/>
      <c r="S14" s="656"/>
      <c r="T14" s="220"/>
      <c r="U14" s="656"/>
      <c r="AD14" s="656"/>
      <c r="AF14" s="2950" t="s">
        <v>1783</v>
      </c>
      <c r="AG14" s="689" t="s">
        <v>4634</v>
      </c>
      <c r="AH14" s="689" t="s">
        <v>4635</v>
      </c>
      <c r="AI14" s="689" t="s">
        <v>4636</v>
      </c>
      <c r="AJ14" s="689" t="s">
        <v>4637</v>
      </c>
      <c r="AK14" s="689" t="s">
        <v>4638</v>
      </c>
      <c r="AL14" s="689" t="s">
        <v>4639</v>
      </c>
      <c r="AM14" s="689" t="s">
        <v>4640</v>
      </c>
      <c r="AN14" s="689" t="s">
        <v>4641</v>
      </c>
      <c r="AO14" s="667" t="s">
        <v>4642</v>
      </c>
    </row>
    <row r="15" spans="1:41" s="171" customFormat="1" ht="15.75" customHeight="1" thickTop="1" thickBot="1">
      <c r="B15" s="677"/>
      <c r="C15" s="677"/>
      <c r="D15" s="677"/>
      <c r="E15" s="1252"/>
      <c r="F15" s="1252"/>
      <c r="G15" s="1252"/>
      <c r="H15" s="1252"/>
      <c r="I15" s="1252"/>
      <c r="J15" s="1252"/>
      <c r="K15" s="1252"/>
      <c r="L15" s="1252"/>
      <c r="M15" s="1252"/>
      <c r="N15" s="81"/>
      <c r="O15" s="2213"/>
      <c r="S15" s="656"/>
      <c r="T15" s="220"/>
      <c r="U15" s="656"/>
      <c r="AD15" s="656"/>
      <c r="AF15" s="677"/>
      <c r="AG15" s="279"/>
      <c r="AH15" s="279"/>
      <c r="AI15" s="279"/>
      <c r="AJ15" s="279"/>
      <c r="AK15" s="279"/>
      <c r="AL15" s="279"/>
      <c r="AM15" s="279"/>
      <c r="AN15" s="279"/>
      <c r="AO15" s="279"/>
    </row>
    <row r="16" spans="1:41" s="171" customFormat="1" ht="15.75" customHeight="1" thickTop="1" thickBot="1">
      <c r="B16" s="319" t="s">
        <v>1791</v>
      </c>
      <c r="C16" s="320"/>
      <c r="D16" s="320"/>
      <c r="E16" s="1252"/>
      <c r="F16" s="1252"/>
      <c r="G16" s="1252"/>
      <c r="H16" s="1252"/>
      <c r="I16" s="1252"/>
      <c r="J16" s="1252"/>
      <c r="K16" s="1252"/>
      <c r="L16" s="1252"/>
      <c r="M16" s="1252"/>
      <c r="N16" s="81"/>
      <c r="O16" s="2213"/>
      <c r="S16" s="656"/>
      <c r="T16" s="220"/>
      <c r="U16" s="656"/>
      <c r="AD16" s="656"/>
      <c r="AF16" s="319" t="s">
        <v>1791</v>
      </c>
      <c r="AG16" s="279"/>
      <c r="AH16" s="279"/>
      <c r="AI16" s="279"/>
      <c r="AJ16" s="279"/>
      <c r="AK16" s="279"/>
      <c r="AL16" s="279"/>
      <c r="AM16" s="279"/>
      <c r="AN16" s="279"/>
      <c r="AO16" s="279"/>
    </row>
    <row r="17" spans="1:41" s="171" customFormat="1" ht="15.75" customHeight="1" thickTop="1" thickBot="1">
      <c r="A17" s="2394" t="s">
        <v>686</v>
      </c>
      <c r="B17" s="2935" t="s">
        <v>1792</v>
      </c>
      <c r="C17" s="297" t="s">
        <v>688</v>
      </c>
      <c r="D17" s="297">
        <v>3</v>
      </c>
      <c r="E17" s="1241">
        <v>1.75</v>
      </c>
      <c r="F17" s="1241">
        <v>0</v>
      </c>
      <c r="G17" s="1241">
        <v>0</v>
      </c>
      <c r="H17" s="1241">
        <v>0</v>
      </c>
      <c r="I17" s="1241">
        <v>0</v>
      </c>
      <c r="J17" s="1241">
        <v>0</v>
      </c>
      <c r="K17" s="1241">
        <v>0</v>
      </c>
      <c r="L17" s="1241">
        <v>0</v>
      </c>
      <c r="M17" s="1245">
        <f>IFERROR(SUM(E17:L17), 0)</f>
        <v>1.75</v>
      </c>
      <c r="N17" s="81"/>
      <c r="O17" s="2215" t="s">
        <v>4643</v>
      </c>
      <c r="Q17" s="301"/>
      <c r="S17" s="656"/>
      <c r="T17" s="220">
        <f t="shared" ref="T17" si="20">IF( SUM( V17:AC17 ) = 0, 0, $V$5 )</f>
        <v>0</v>
      </c>
      <c r="U17" s="656"/>
      <c r="V17" s="221">
        <f t="shared" ref="V17" si="21" xml:space="preserve"> IF( ISNUMBER( E17 ), 0, 1 )</f>
        <v>0</v>
      </c>
      <c r="W17" s="221">
        <f t="shared" ref="W17" si="22" xml:space="preserve"> IF( ISNUMBER( F17 ), 0, 1 )</f>
        <v>0</v>
      </c>
      <c r="X17" s="221">
        <f t="shared" ref="X17" si="23" xml:space="preserve"> IF( ISNUMBER( G17 ), 0, 1 )</f>
        <v>0</v>
      </c>
      <c r="Y17" s="221">
        <f t="shared" ref="Y17" si="24" xml:space="preserve"> IF( ISNUMBER( H17 ), 0, 1 )</f>
        <v>0</v>
      </c>
      <c r="Z17" s="221">
        <f t="shared" ref="Z17" si="25" xml:space="preserve"> IF( ISNUMBER( I17 ), 0, 1 )</f>
        <v>0</v>
      </c>
      <c r="AA17" s="221">
        <f t="shared" ref="AA17" si="26" xml:space="preserve"> IF( ISNUMBER( J17 ), 0, 1 )</f>
        <v>0</v>
      </c>
      <c r="AB17" s="221">
        <f t="shared" ref="AB17" si="27" xml:space="preserve"> IF( ISNUMBER( K17 ), 0, 1 )</f>
        <v>0</v>
      </c>
      <c r="AC17" s="221">
        <f t="shared" ref="AC17" si="28" xml:space="preserve"> IF( ISNUMBER( L17 ), 0, 1 )</f>
        <v>0</v>
      </c>
      <c r="AD17" s="656"/>
      <c r="AF17" s="2935" t="s">
        <v>1792</v>
      </c>
      <c r="AG17" s="691" t="s">
        <v>4644</v>
      </c>
      <c r="AH17" s="691" t="s">
        <v>4645</v>
      </c>
      <c r="AI17" s="691" t="s">
        <v>4646</v>
      </c>
      <c r="AJ17" s="691" t="s">
        <v>4647</v>
      </c>
      <c r="AK17" s="691" t="s">
        <v>4648</v>
      </c>
      <c r="AL17" s="691" t="s">
        <v>4649</v>
      </c>
      <c r="AM17" s="691" t="s">
        <v>4650</v>
      </c>
      <c r="AN17" s="691" t="s">
        <v>4651</v>
      </c>
      <c r="AO17" s="676" t="s">
        <v>4652</v>
      </c>
    </row>
    <row r="18" spans="1:41" s="171" customFormat="1" ht="15.75" customHeight="1" thickTop="1" thickBot="1">
      <c r="B18" s="677"/>
      <c r="C18" s="677"/>
      <c r="D18" s="677"/>
      <c r="E18" s="1252"/>
      <c r="F18" s="1252"/>
      <c r="G18" s="1252"/>
      <c r="H18" s="1252"/>
      <c r="I18" s="1252"/>
      <c r="J18" s="1252"/>
      <c r="K18" s="1252"/>
      <c r="L18" s="1252"/>
      <c r="M18" s="1252"/>
      <c r="N18" s="81"/>
      <c r="O18" s="2213"/>
      <c r="S18" s="656"/>
      <c r="T18" s="220"/>
      <c r="U18" s="656"/>
      <c r="AD18" s="656"/>
      <c r="AF18" s="677"/>
      <c r="AG18" s="279"/>
      <c r="AH18" s="279"/>
      <c r="AI18" s="279"/>
      <c r="AJ18" s="279"/>
      <c r="AK18" s="279"/>
      <c r="AL18" s="279"/>
      <c r="AM18" s="279"/>
      <c r="AN18" s="279"/>
      <c r="AO18" s="279"/>
    </row>
    <row r="19" spans="1:41" s="171" customFormat="1" ht="15.75" customHeight="1" thickTop="1" thickBot="1">
      <c r="B19" s="319" t="s">
        <v>1179</v>
      </c>
      <c r="C19" s="320"/>
      <c r="D19" s="320"/>
      <c r="E19" s="1253"/>
      <c r="F19" s="1253"/>
      <c r="G19" s="1252"/>
      <c r="H19" s="1252"/>
      <c r="I19" s="1252"/>
      <c r="J19" s="1252"/>
      <c r="K19" s="1252"/>
      <c r="L19" s="1252"/>
      <c r="M19" s="1252"/>
      <c r="N19" s="81"/>
      <c r="O19" s="2093"/>
      <c r="S19" s="656"/>
      <c r="T19" s="220"/>
      <c r="U19" s="656"/>
      <c r="AD19" s="656"/>
      <c r="AF19" s="319" t="s">
        <v>1179</v>
      </c>
      <c r="AG19" s="81"/>
      <c r="AH19" s="81"/>
      <c r="AI19" s="279"/>
      <c r="AJ19" s="279"/>
      <c r="AK19" s="279"/>
      <c r="AL19" s="279"/>
      <c r="AM19" s="279"/>
      <c r="AN19" s="279"/>
      <c r="AO19" s="279"/>
    </row>
    <row r="20" spans="1:41" s="171" customFormat="1" ht="15.75" customHeight="1" thickTop="1">
      <c r="A20" s="2394" t="s">
        <v>686</v>
      </c>
      <c r="B20" s="2919" t="s">
        <v>1799</v>
      </c>
      <c r="C20" s="213" t="s">
        <v>688</v>
      </c>
      <c r="D20" s="213">
        <v>3</v>
      </c>
      <c r="E20" s="1243">
        <f>IFERROR('4K'!E33, 0)</f>
        <v>292.25200000000001</v>
      </c>
      <c r="F20" s="1243">
        <f>IFERROR('4K'!F33, 0)</f>
        <v>3.2360000000000002</v>
      </c>
      <c r="G20" s="1243">
        <f>IFERROR('4K'!G33, 0)</f>
        <v>0.46700000000000003</v>
      </c>
      <c r="H20" s="1243">
        <f>IFERROR('4K'!H33, 0)</f>
        <v>196.81300000000002</v>
      </c>
      <c r="I20" s="1243">
        <f>IFERROR('4K'!I33, 0)</f>
        <v>0</v>
      </c>
      <c r="J20" s="1243">
        <f>IFERROR('4K'!J33, 0)</f>
        <v>1.4000000000000001</v>
      </c>
      <c r="K20" s="1243">
        <f>IFERROR('4K'!K33, 0)</f>
        <v>87.52</v>
      </c>
      <c r="L20" s="1243">
        <f>IFERROR('4K'!L33, 0)</f>
        <v>3.069</v>
      </c>
      <c r="M20" s="1236">
        <f>IFERROR(SUM(E20:L20), 0)</f>
        <v>584.75699999999995</v>
      </c>
      <c r="N20" s="81"/>
      <c r="O20" s="217" t="s">
        <v>4653</v>
      </c>
      <c r="Q20" s="219"/>
      <c r="S20" s="656"/>
      <c r="T20" s="220"/>
      <c r="U20" s="656"/>
      <c r="AD20" s="656"/>
      <c r="AF20" s="2919" t="s">
        <v>1799</v>
      </c>
      <c r="AG20" s="671" t="s">
        <v>4654</v>
      </c>
      <c r="AH20" s="671" t="s">
        <v>4655</v>
      </c>
      <c r="AI20" s="671" t="s">
        <v>4656</v>
      </c>
      <c r="AJ20" s="671" t="s">
        <v>4657</v>
      </c>
      <c r="AK20" s="671" t="s">
        <v>4658</v>
      </c>
      <c r="AL20" s="671" t="s">
        <v>4659</v>
      </c>
      <c r="AM20" s="671" t="s">
        <v>4660</v>
      </c>
      <c r="AN20" s="671" t="s">
        <v>4661</v>
      </c>
      <c r="AO20" s="658" t="s">
        <v>4662</v>
      </c>
    </row>
    <row r="21" spans="1:41" s="171" customFormat="1" ht="15.75" customHeight="1">
      <c r="B21" s="2926" t="s">
        <v>1806</v>
      </c>
      <c r="C21" s="258" t="s">
        <v>688</v>
      </c>
      <c r="D21" s="258">
        <v>3</v>
      </c>
      <c r="E21" s="2198">
        <v>14.153</v>
      </c>
      <c r="F21" s="2198">
        <v>17.274000000000001</v>
      </c>
      <c r="G21" s="2198">
        <v>1E-3</v>
      </c>
      <c r="H21" s="2198">
        <v>308.64999999999998</v>
      </c>
      <c r="I21" s="2198">
        <v>0</v>
      </c>
      <c r="J21" s="2198">
        <v>0</v>
      </c>
      <c r="K21" s="2198">
        <v>17.815999999999999</v>
      </c>
      <c r="L21" s="2198">
        <v>9.1999999999999998E-2</v>
      </c>
      <c r="M21" s="1237">
        <f t="shared" ref="M21:M22" si="29">IFERROR(SUM(E21:L21), 0)</f>
        <v>357.98599999999993</v>
      </c>
      <c r="O21" s="226" t="s">
        <v>4663</v>
      </c>
      <c r="Q21" s="227"/>
      <c r="S21" s="656"/>
      <c r="T21" s="220"/>
      <c r="U21" s="656"/>
      <c r="AD21" s="656"/>
      <c r="AF21" s="2926" t="s">
        <v>1806</v>
      </c>
      <c r="AG21" s="672" t="s">
        <v>4664</v>
      </c>
      <c r="AH21" s="672" t="s">
        <v>4665</v>
      </c>
      <c r="AI21" s="672" t="s">
        <v>4666</v>
      </c>
      <c r="AJ21" s="672" t="s">
        <v>4667</v>
      </c>
      <c r="AK21" s="672" t="s">
        <v>4668</v>
      </c>
      <c r="AL21" s="672" t="s">
        <v>4669</v>
      </c>
      <c r="AM21" s="672" t="s">
        <v>4670</v>
      </c>
      <c r="AN21" s="672" t="s">
        <v>4671</v>
      </c>
      <c r="AO21" s="660" t="s">
        <v>4672</v>
      </c>
    </row>
    <row r="22" spans="1:41" s="171" customFormat="1" ht="15.75" customHeight="1">
      <c r="B22" s="2921" t="s">
        <v>1813</v>
      </c>
      <c r="C22" s="228" t="s">
        <v>688</v>
      </c>
      <c r="D22" s="228">
        <v>3</v>
      </c>
      <c r="E22" s="1609">
        <v>22.254999999999999</v>
      </c>
      <c r="F22" s="1609">
        <v>0.157</v>
      </c>
      <c r="G22" s="1609">
        <v>-1.2999999999999999E-2</v>
      </c>
      <c r="H22" s="1609">
        <v>0</v>
      </c>
      <c r="I22" s="1609">
        <v>0</v>
      </c>
      <c r="J22" s="1609">
        <v>0</v>
      </c>
      <c r="K22" s="1609">
        <v>0</v>
      </c>
      <c r="L22" s="1609">
        <v>0</v>
      </c>
      <c r="M22" s="1237">
        <f t="shared" si="29"/>
        <v>22.398999999999997</v>
      </c>
      <c r="O22" s="226" t="s">
        <v>4673</v>
      </c>
      <c r="Q22" s="227"/>
      <c r="S22" s="656"/>
      <c r="T22" s="220">
        <f t="shared" ref="T22" si="30">IF( SUM( V22:AC22 ) = 0, 0, $V$5 )</f>
        <v>0</v>
      </c>
      <c r="U22" s="656"/>
      <c r="V22" s="221">
        <f t="shared" ref="V22" si="31" xml:space="preserve"> IF( ISNUMBER( E22 ), 0, 1 )</f>
        <v>0</v>
      </c>
      <c r="W22" s="221">
        <f t="shared" ref="W22" si="32" xml:space="preserve"> IF( ISNUMBER( F22 ), 0, 1 )</f>
        <v>0</v>
      </c>
      <c r="X22" s="221">
        <f t="shared" ref="X22" si="33" xml:space="preserve"> IF( ISNUMBER( G22 ), 0, 1 )</f>
        <v>0</v>
      </c>
      <c r="Y22" s="221">
        <f t="shared" ref="Y22" si="34" xml:space="preserve"> IF( ISNUMBER( H22 ), 0, 1 )</f>
        <v>0</v>
      </c>
      <c r="Z22" s="221">
        <f t="shared" ref="Z22" si="35" xml:space="preserve"> IF( ISNUMBER( I22 ), 0, 1 )</f>
        <v>0</v>
      </c>
      <c r="AA22" s="221">
        <f t="shared" ref="AA22" si="36" xml:space="preserve"> IF( ISNUMBER( J22 ), 0, 1 )</f>
        <v>0</v>
      </c>
      <c r="AB22" s="221">
        <f t="shared" ref="AB22" si="37" xml:space="preserve"> IF( ISNUMBER( K22 ), 0, 1 )</f>
        <v>0</v>
      </c>
      <c r="AC22" s="221">
        <f t="shared" ref="AC22" si="38" xml:space="preserve"> IF( ISNUMBER( L22 ), 0, 1 )</f>
        <v>0</v>
      </c>
      <c r="AD22" s="656"/>
      <c r="AF22" s="2921" t="s">
        <v>1813</v>
      </c>
      <c r="AG22" s="673" t="s">
        <v>4674</v>
      </c>
      <c r="AH22" s="673" t="s">
        <v>4675</v>
      </c>
      <c r="AI22" s="673" t="s">
        <v>4676</v>
      </c>
      <c r="AJ22" s="673" t="s">
        <v>4677</v>
      </c>
      <c r="AK22" s="673" t="s">
        <v>4678</v>
      </c>
      <c r="AL22" s="673" t="s">
        <v>4679</v>
      </c>
      <c r="AM22" s="673" t="s">
        <v>4680</v>
      </c>
      <c r="AN22" s="673" t="s">
        <v>4681</v>
      </c>
      <c r="AO22" s="660" t="s">
        <v>4682</v>
      </c>
    </row>
    <row r="23" spans="1:41" s="171" customFormat="1" ht="15.75" customHeight="1">
      <c r="B23" s="2921" t="s">
        <v>1821</v>
      </c>
      <c r="C23" s="228" t="s">
        <v>688</v>
      </c>
      <c r="D23" s="228">
        <v>3</v>
      </c>
      <c r="E23" s="1254">
        <f t="shared" ref="E23:L23" si="39">IFERROR(E20+E21+E22,0)</f>
        <v>328.66</v>
      </c>
      <c r="F23" s="1254">
        <f t="shared" si="39"/>
        <v>20.667000000000002</v>
      </c>
      <c r="G23" s="1254">
        <f t="shared" si="39"/>
        <v>0.45500000000000002</v>
      </c>
      <c r="H23" s="1254">
        <f t="shared" si="39"/>
        <v>505.46299999999997</v>
      </c>
      <c r="I23" s="1254">
        <f t="shared" si="39"/>
        <v>0</v>
      </c>
      <c r="J23" s="1254">
        <f t="shared" si="39"/>
        <v>1.4000000000000001</v>
      </c>
      <c r="K23" s="1254">
        <f t="shared" si="39"/>
        <v>105.336</v>
      </c>
      <c r="L23" s="1254">
        <f t="shared" si="39"/>
        <v>3.161</v>
      </c>
      <c r="M23" s="1237">
        <f>IFERROR(SUM(E23:L23), 0)</f>
        <v>965.14199999999983</v>
      </c>
      <c r="N23" s="81"/>
      <c r="O23" s="226" t="s">
        <v>4683</v>
      </c>
      <c r="Q23" s="227"/>
      <c r="S23" s="656"/>
      <c r="T23" s="220"/>
      <c r="U23" s="656"/>
      <c r="AD23" s="656"/>
      <c r="AF23" s="2921" t="s">
        <v>1823</v>
      </c>
      <c r="AG23" s="692" t="s">
        <v>4684</v>
      </c>
      <c r="AH23" s="692" t="s">
        <v>4685</v>
      </c>
      <c r="AI23" s="692" t="s">
        <v>4686</v>
      </c>
      <c r="AJ23" s="692" t="s">
        <v>4687</v>
      </c>
      <c r="AK23" s="692" t="s">
        <v>4688</v>
      </c>
      <c r="AL23" s="692" t="s">
        <v>4689</v>
      </c>
      <c r="AM23" s="692" t="s">
        <v>4690</v>
      </c>
      <c r="AN23" s="692" t="s">
        <v>4691</v>
      </c>
      <c r="AO23" s="660" t="s">
        <v>4692</v>
      </c>
    </row>
    <row r="24" spans="1:41" s="171" customFormat="1" ht="15.75" customHeight="1">
      <c r="B24" s="2917" t="s">
        <v>1776</v>
      </c>
      <c r="C24" s="222" t="s">
        <v>688</v>
      </c>
      <c r="D24" s="222">
        <v>3</v>
      </c>
      <c r="E24" s="1248">
        <v>0</v>
      </c>
      <c r="F24" s="1248">
        <v>0</v>
      </c>
      <c r="G24" s="1248">
        <v>0</v>
      </c>
      <c r="H24" s="1248">
        <v>0</v>
      </c>
      <c r="I24" s="1248">
        <v>0</v>
      </c>
      <c r="J24" s="1248">
        <v>0</v>
      </c>
      <c r="K24" s="1248">
        <v>0</v>
      </c>
      <c r="L24" s="1248">
        <v>0</v>
      </c>
      <c r="M24" s="1237">
        <f>IFERROR(SUM(E24:L24), 0)</f>
        <v>0</v>
      </c>
      <c r="N24" s="81"/>
      <c r="O24" s="226" t="s">
        <v>4693</v>
      </c>
      <c r="Q24" s="227"/>
      <c r="S24" s="656"/>
      <c r="T24" s="220">
        <f t="shared" ref="T24" si="40">IF( SUM( V24:AC24 ) = 0, 0, $V$5 )</f>
        <v>0</v>
      </c>
      <c r="U24" s="656"/>
      <c r="V24" s="221">
        <f t="shared" ref="V24" si="41" xml:space="preserve"> IF( ISNUMBER( E24 ), 0, 1 )</f>
        <v>0</v>
      </c>
      <c r="W24" s="221">
        <f t="shared" ref="W24" si="42" xml:space="preserve"> IF( ISNUMBER( F24 ), 0, 1 )</f>
        <v>0</v>
      </c>
      <c r="X24" s="221">
        <f t="shared" ref="X24" si="43" xml:space="preserve"> IF( ISNUMBER( G24 ), 0, 1 )</f>
        <v>0</v>
      </c>
      <c r="Y24" s="221">
        <f t="shared" ref="Y24" si="44" xml:space="preserve"> IF( ISNUMBER( H24 ), 0, 1 )</f>
        <v>0</v>
      </c>
      <c r="Z24" s="221">
        <f t="shared" ref="Z24" si="45" xml:space="preserve"> IF( ISNUMBER( I24 ), 0, 1 )</f>
        <v>0</v>
      </c>
      <c r="AA24" s="221">
        <f t="shared" ref="AA24" si="46" xml:space="preserve"> IF( ISNUMBER( J24 ), 0, 1 )</f>
        <v>0</v>
      </c>
      <c r="AB24" s="221">
        <f t="shared" ref="AB24" si="47" xml:space="preserve"> IF( ISNUMBER( K24 ), 0, 1 )</f>
        <v>0</v>
      </c>
      <c r="AC24" s="221">
        <f t="shared" ref="AC24" si="48" xml:space="preserve"> IF( ISNUMBER( L24 ), 0, 1 )</f>
        <v>0</v>
      </c>
      <c r="AD24" s="656"/>
      <c r="AF24" s="2917" t="s">
        <v>1776</v>
      </c>
      <c r="AG24" s="693" t="s">
        <v>4694</v>
      </c>
      <c r="AH24" s="693" t="s">
        <v>4695</v>
      </c>
      <c r="AI24" s="693" t="s">
        <v>4696</v>
      </c>
      <c r="AJ24" s="693" t="s">
        <v>4697</v>
      </c>
      <c r="AK24" s="693" t="s">
        <v>4698</v>
      </c>
      <c r="AL24" s="693" t="s">
        <v>4699</v>
      </c>
      <c r="AM24" s="693" t="s">
        <v>4700</v>
      </c>
      <c r="AN24" s="693" t="s">
        <v>4701</v>
      </c>
      <c r="AO24" s="660" t="s">
        <v>4702</v>
      </c>
    </row>
    <row r="25" spans="1:41" s="171" customFormat="1" ht="15.75" customHeight="1" thickBot="1">
      <c r="A25" s="2394" t="s">
        <v>784</v>
      </c>
      <c r="B25" s="2930" t="s">
        <v>1836</v>
      </c>
      <c r="C25" s="283" t="s">
        <v>688</v>
      </c>
      <c r="D25" s="283">
        <v>3</v>
      </c>
      <c r="E25" s="1249">
        <f>IFERROR(E23 + E24, 0)</f>
        <v>328.66</v>
      </c>
      <c r="F25" s="1249">
        <f t="shared" ref="F25:K25" si="49">IFERROR(F23 + F24, 0)</f>
        <v>20.667000000000002</v>
      </c>
      <c r="G25" s="1249">
        <f t="shared" si="49"/>
        <v>0.45500000000000002</v>
      </c>
      <c r="H25" s="1249">
        <f t="shared" si="49"/>
        <v>505.46299999999997</v>
      </c>
      <c r="I25" s="1249">
        <f t="shared" si="49"/>
        <v>0</v>
      </c>
      <c r="J25" s="1249">
        <f t="shared" si="49"/>
        <v>1.4000000000000001</v>
      </c>
      <c r="K25" s="1249">
        <f t="shared" si="49"/>
        <v>105.336</v>
      </c>
      <c r="L25" s="1249">
        <f>IFERROR(L23 + L24, 0)</f>
        <v>3.161</v>
      </c>
      <c r="M25" s="1240">
        <f>IFERROR(SUM(E25:L25), 0)</f>
        <v>965.14199999999983</v>
      </c>
      <c r="N25" s="81"/>
      <c r="O25" s="284" t="s">
        <v>4703</v>
      </c>
      <c r="Q25" s="238"/>
      <c r="S25" s="656"/>
      <c r="T25" s="220"/>
      <c r="U25" s="656"/>
      <c r="AD25" s="656"/>
      <c r="AF25" s="2930" t="s">
        <v>1836</v>
      </c>
      <c r="AG25" s="550" t="s">
        <v>4704</v>
      </c>
      <c r="AH25" s="550" t="s">
        <v>4705</v>
      </c>
      <c r="AI25" s="550" t="s">
        <v>4706</v>
      </c>
      <c r="AJ25" s="550" t="s">
        <v>4707</v>
      </c>
      <c r="AK25" s="550" t="s">
        <v>4708</v>
      </c>
      <c r="AL25" s="550" t="s">
        <v>4709</v>
      </c>
      <c r="AM25" s="550" t="s">
        <v>4710</v>
      </c>
      <c r="AN25" s="550" t="s">
        <v>4711</v>
      </c>
      <c r="AO25" s="667" t="s">
        <v>4712</v>
      </c>
    </row>
    <row r="26" spans="1:41" s="171" customFormat="1" ht="15.75" customHeight="1" thickTop="1" thickBot="1">
      <c r="B26" s="81"/>
      <c r="C26" s="81"/>
      <c r="D26" s="81"/>
      <c r="E26" s="1253"/>
      <c r="F26" s="1253"/>
      <c r="G26" s="1253"/>
      <c r="H26" s="1253"/>
      <c r="I26" s="1253"/>
      <c r="J26" s="1253"/>
      <c r="K26" s="1253"/>
      <c r="L26" s="1253"/>
      <c r="M26" s="1253"/>
      <c r="N26" s="81"/>
      <c r="O26" s="2213"/>
      <c r="S26" s="656"/>
      <c r="T26" s="220"/>
      <c r="U26" s="656"/>
      <c r="AD26" s="656"/>
      <c r="AF26" s="81"/>
      <c r="AG26" s="81"/>
      <c r="AH26" s="81"/>
      <c r="AI26" s="81"/>
      <c r="AJ26" s="81"/>
      <c r="AK26" s="81"/>
      <c r="AL26" s="81"/>
      <c r="AM26" s="81"/>
      <c r="AN26" s="81"/>
      <c r="AO26" s="81"/>
    </row>
    <row r="27" spans="1:41" s="171" customFormat="1" ht="15.75" customHeight="1" thickTop="1" thickBot="1">
      <c r="B27" s="319" t="s">
        <v>1791</v>
      </c>
      <c r="C27" s="320"/>
      <c r="D27" s="320"/>
      <c r="E27" s="1253"/>
      <c r="F27" s="1253"/>
      <c r="G27" s="1253"/>
      <c r="H27" s="1253"/>
      <c r="I27" s="1253"/>
      <c r="J27" s="1253"/>
      <c r="K27" s="1253"/>
      <c r="L27" s="1253"/>
      <c r="M27" s="1253"/>
      <c r="N27" s="81"/>
      <c r="O27" s="2213"/>
      <c r="S27" s="656"/>
      <c r="T27" s="220"/>
      <c r="U27" s="656"/>
      <c r="AD27" s="656"/>
      <c r="AF27" s="319" t="s">
        <v>1791</v>
      </c>
      <c r="AG27" s="81"/>
      <c r="AH27" s="81"/>
      <c r="AI27" s="81"/>
      <c r="AJ27" s="81"/>
      <c r="AK27" s="81"/>
      <c r="AL27" s="81"/>
      <c r="AM27" s="81"/>
      <c r="AN27" s="81"/>
      <c r="AO27" s="81"/>
    </row>
    <row r="28" spans="1:41" s="171" customFormat="1" ht="15.75" customHeight="1" thickTop="1" thickBot="1">
      <c r="A28" s="2394" t="s">
        <v>686</v>
      </c>
      <c r="B28" s="2935" t="s">
        <v>1844</v>
      </c>
      <c r="C28" s="297" t="s">
        <v>688</v>
      </c>
      <c r="D28" s="297">
        <v>3</v>
      </c>
      <c r="E28" s="1241">
        <v>23.727</v>
      </c>
      <c r="F28" s="1241">
        <v>0.20200000000000001</v>
      </c>
      <c r="G28" s="1241">
        <v>0</v>
      </c>
      <c r="H28" s="1241">
        <v>34.402000000000001</v>
      </c>
      <c r="I28" s="1241">
        <v>0</v>
      </c>
      <c r="J28" s="1241">
        <v>0</v>
      </c>
      <c r="K28" s="1241">
        <v>0</v>
      </c>
      <c r="L28" s="1241">
        <v>0</v>
      </c>
      <c r="M28" s="1245">
        <f>IFERROR(SUM(E28:L28), 0)</f>
        <v>58.331000000000003</v>
      </c>
      <c r="N28" s="81"/>
      <c r="O28" s="2215" t="s">
        <v>4713</v>
      </c>
      <c r="Q28" s="301"/>
      <c r="S28" s="656"/>
      <c r="T28" s="220">
        <f t="shared" ref="T28" si="50">IF( SUM( V28:AC28 ) = 0, 0, $V$5 )</f>
        <v>0</v>
      </c>
      <c r="U28" s="656"/>
      <c r="V28" s="221">
        <f t="shared" ref="V28" si="51" xml:space="preserve"> IF( ISNUMBER( E28 ), 0, 1 )</f>
        <v>0</v>
      </c>
      <c r="W28" s="221">
        <f t="shared" ref="W28" si="52" xml:space="preserve"> IF( ISNUMBER( F28 ), 0, 1 )</f>
        <v>0</v>
      </c>
      <c r="X28" s="221">
        <f t="shared" ref="X28" si="53" xml:space="preserve"> IF( ISNUMBER( G28 ), 0, 1 )</f>
        <v>0</v>
      </c>
      <c r="Y28" s="221">
        <f t="shared" ref="Y28" si="54" xml:space="preserve"> IF( ISNUMBER( H28 ), 0, 1 )</f>
        <v>0</v>
      </c>
      <c r="Z28" s="221">
        <f t="shared" ref="Z28" si="55" xml:space="preserve"> IF( ISNUMBER( I28 ), 0, 1 )</f>
        <v>0</v>
      </c>
      <c r="AA28" s="221">
        <f t="shared" ref="AA28" si="56" xml:space="preserve"> IF( ISNUMBER( J28 ), 0, 1 )</f>
        <v>0</v>
      </c>
      <c r="AB28" s="221">
        <f t="shared" ref="AB28" si="57" xml:space="preserve"> IF( ISNUMBER( K28 ), 0, 1 )</f>
        <v>0</v>
      </c>
      <c r="AC28" s="221">
        <f t="shared" ref="AC28" si="58" xml:space="preserve"> IF( ISNUMBER( L28 ), 0, 1 )</f>
        <v>0</v>
      </c>
      <c r="AD28" s="656"/>
      <c r="AF28" s="2935" t="s">
        <v>1844</v>
      </c>
      <c r="AG28" s="691" t="s">
        <v>4714</v>
      </c>
      <c r="AH28" s="691" t="s">
        <v>4715</v>
      </c>
      <c r="AI28" s="691" t="s">
        <v>4716</v>
      </c>
      <c r="AJ28" s="691" t="s">
        <v>4717</v>
      </c>
      <c r="AK28" s="691" t="s">
        <v>4718</v>
      </c>
      <c r="AL28" s="691" t="s">
        <v>4719</v>
      </c>
      <c r="AM28" s="691" t="s">
        <v>4720</v>
      </c>
      <c r="AN28" s="691" t="s">
        <v>4721</v>
      </c>
      <c r="AO28" s="676" t="s">
        <v>4722</v>
      </c>
    </row>
    <row r="29" spans="1:41" s="171" customFormat="1" ht="15.75" customHeight="1" thickTop="1" thickBot="1">
      <c r="B29" s="694"/>
      <c r="C29" s="335"/>
      <c r="D29" s="335"/>
      <c r="E29" s="1252"/>
      <c r="F29" s="1252"/>
      <c r="G29" s="1252"/>
      <c r="H29" s="1252"/>
      <c r="I29" s="1252"/>
      <c r="J29" s="1252"/>
      <c r="K29" s="1252"/>
      <c r="L29" s="1252"/>
      <c r="M29" s="1252"/>
      <c r="N29" s="81"/>
      <c r="O29" s="2093"/>
      <c r="S29" s="656"/>
      <c r="T29" s="220"/>
      <c r="U29" s="656"/>
      <c r="AD29" s="656"/>
      <c r="AF29" s="694"/>
      <c r="AG29" s="279"/>
      <c r="AH29" s="279"/>
      <c r="AI29" s="279"/>
      <c r="AJ29" s="279"/>
      <c r="AK29" s="279"/>
      <c r="AL29" s="279"/>
      <c r="AM29" s="279"/>
      <c r="AN29" s="279"/>
      <c r="AO29" s="279"/>
    </row>
    <row r="30" spans="1:41" s="171" customFormat="1" ht="15.75" customHeight="1" thickTop="1" thickBot="1">
      <c r="B30" s="2935" t="s">
        <v>1851</v>
      </c>
      <c r="C30" s="297" t="s">
        <v>688</v>
      </c>
      <c r="D30" s="297">
        <v>3</v>
      </c>
      <c r="E30" s="1246">
        <f>IFERROR(E14 + E25 - E17 - E28, 0)</f>
        <v>601.22799999999995</v>
      </c>
      <c r="F30" s="1246">
        <f t="shared" ref="F30:L30" si="59">IFERROR(F14 + F25 - F17 - F28, 0)</f>
        <v>64.543000000000006</v>
      </c>
      <c r="G30" s="1246">
        <f t="shared" si="59"/>
        <v>8.5820000000000007</v>
      </c>
      <c r="H30" s="1246">
        <f t="shared" si="59"/>
        <v>818.7399999999999</v>
      </c>
      <c r="I30" s="1246">
        <f t="shared" si="59"/>
        <v>16.542000000000002</v>
      </c>
      <c r="J30" s="1246">
        <f t="shared" si="59"/>
        <v>7.7530000000000001</v>
      </c>
      <c r="K30" s="1246">
        <f t="shared" si="59"/>
        <v>155.71799999999999</v>
      </c>
      <c r="L30" s="1246">
        <f t="shared" si="59"/>
        <v>33.24</v>
      </c>
      <c r="M30" s="1242">
        <f>SUM(E30:L30)</f>
        <v>1706.3459999999998</v>
      </c>
      <c r="N30" s="81"/>
      <c r="O30" s="2215" t="s">
        <v>4723</v>
      </c>
      <c r="Q30" s="301"/>
      <c r="S30" s="656"/>
      <c r="T30" s="220"/>
      <c r="U30" s="656"/>
      <c r="AD30" s="656"/>
      <c r="AF30" s="2935" t="s">
        <v>1851</v>
      </c>
      <c r="AG30" s="298" t="s">
        <v>4724</v>
      </c>
      <c r="AH30" s="298" t="s">
        <v>4725</v>
      </c>
      <c r="AI30" s="298" t="s">
        <v>4726</v>
      </c>
      <c r="AJ30" s="298" t="s">
        <v>4727</v>
      </c>
      <c r="AK30" s="298" t="s">
        <v>4728</v>
      </c>
      <c r="AL30" s="298" t="s">
        <v>4729</v>
      </c>
      <c r="AM30" s="298" t="s">
        <v>4730</v>
      </c>
      <c r="AN30" s="298" t="s">
        <v>4731</v>
      </c>
      <c r="AO30" s="556" t="s">
        <v>4732</v>
      </c>
    </row>
    <row r="31" spans="1:41" s="171" customFormat="1" ht="15.75" customHeight="1" thickTop="1" thickBot="1">
      <c r="B31" s="335"/>
      <c r="C31" s="335"/>
      <c r="D31" s="335"/>
      <c r="E31" s="1252"/>
      <c r="F31" s="1252"/>
      <c r="G31" s="1252"/>
      <c r="H31" s="1252"/>
      <c r="I31" s="1252"/>
      <c r="J31" s="1252"/>
      <c r="K31" s="1252"/>
      <c r="L31" s="1252"/>
      <c r="M31" s="1252"/>
      <c r="N31" s="81"/>
      <c r="O31" s="2213"/>
      <c r="S31" s="656"/>
      <c r="T31" s="220"/>
      <c r="U31" s="656"/>
      <c r="AD31" s="656"/>
      <c r="AF31" s="335"/>
      <c r="AG31" s="279"/>
      <c r="AH31" s="279"/>
      <c r="AI31" s="279"/>
      <c r="AJ31" s="279"/>
      <c r="AK31" s="279"/>
      <c r="AL31" s="279"/>
      <c r="AM31" s="279"/>
      <c r="AN31" s="279"/>
      <c r="AO31" s="279"/>
    </row>
    <row r="32" spans="1:41" s="171" customFormat="1" ht="15.75" customHeight="1" thickTop="1" thickBot="1">
      <c r="B32" s="319" t="s">
        <v>1859</v>
      </c>
      <c r="C32" s="320"/>
      <c r="D32" s="320"/>
      <c r="E32" s="1252"/>
      <c r="F32" s="1252"/>
      <c r="G32" s="1252"/>
      <c r="H32" s="1252"/>
      <c r="I32" s="1252"/>
      <c r="J32" s="1252"/>
      <c r="K32" s="1252"/>
      <c r="L32" s="1252"/>
      <c r="M32" s="1252"/>
      <c r="N32" s="81"/>
      <c r="O32" s="2093"/>
      <c r="S32" s="656"/>
      <c r="T32" s="220"/>
      <c r="U32" s="656"/>
      <c r="AD32" s="656"/>
      <c r="AF32" s="319" t="s">
        <v>1859</v>
      </c>
      <c r="AG32" s="279"/>
      <c r="AH32" s="279"/>
      <c r="AI32" s="279"/>
      <c r="AJ32" s="279"/>
      <c r="AK32" s="279"/>
      <c r="AL32" s="279"/>
      <c r="AM32" s="279"/>
      <c r="AN32" s="279"/>
      <c r="AO32" s="279"/>
    </row>
    <row r="33" spans="1:41" s="171" customFormat="1" ht="15.75" customHeight="1" thickTop="1">
      <c r="A33" s="2394" t="s">
        <v>686</v>
      </c>
      <c r="B33" s="2919" t="s">
        <v>1860</v>
      </c>
      <c r="C33" s="213" t="s">
        <v>688</v>
      </c>
      <c r="D33" s="213">
        <v>3</v>
      </c>
      <c r="E33" s="1247">
        <v>3.3311702328546979</v>
      </c>
      <c r="F33" s="1247">
        <v>0.41262669804206625</v>
      </c>
      <c r="G33" s="1247">
        <v>6.9233212402778965E-2</v>
      </c>
      <c r="H33" s="1247">
        <v>3.9910931811310069</v>
      </c>
      <c r="I33" s="1247">
        <v>4.1313757941256656E-2</v>
      </c>
      <c r="J33" s="1247">
        <v>0.18244999511682494</v>
      </c>
      <c r="K33" s="1247">
        <v>2.073469857168694</v>
      </c>
      <c r="L33" s="1247">
        <v>0.36886250107935181</v>
      </c>
      <c r="M33" s="1236">
        <f>IFERROR(SUM(E33:L33), 0)</f>
        <v>10.470219435736679</v>
      </c>
      <c r="N33" s="81"/>
      <c r="O33" s="217" t="s">
        <v>4733</v>
      </c>
      <c r="Q33" s="219"/>
      <c r="S33" s="656"/>
      <c r="T33" s="220">
        <f t="shared" ref="T33:T34" si="60">IF( SUM( V33:AC33 ) = 0, 0, $V$5 )</f>
        <v>0</v>
      </c>
      <c r="U33" s="656"/>
      <c r="V33" s="221">
        <f t="shared" ref="V33:V34" si="61" xml:space="preserve"> IF( ISNUMBER( E33 ), 0, 1 )</f>
        <v>0</v>
      </c>
      <c r="W33" s="221">
        <f t="shared" ref="W33:W34" si="62" xml:space="preserve"> IF( ISNUMBER( F33 ), 0, 1 )</f>
        <v>0</v>
      </c>
      <c r="X33" s="221">
        <f t="shared" ref="X33:X34" si="63" xml:space="preserve"> IF( ISNUMBER( G33 ), 0, 1 )</f>
        <v>0</v>
      </c>
      <c r="Y33" s="221">
        <f t="shared" ref="Y33:Y34" si="64" xml:space="preserve"> IF( ISNUMBER( H33 ), 0, 1 )</f>
        <v>0</v>
      </c>
      <c r="Z33" s="221">
        <f t="shared" ref="Z33:Z34" si="65" xml:space="preserve"> IF( ISNUMBER( I33 ), 0, 1 )</f>
        <v>0</v>
      </c>
      <c r="AA33" s="221">
        <f t="shared" ref="AA33:AA34" si="66" xml:space="preserve"> IF( ISNUMBER( J33 ), 0, 1 )</f>
        <v>0</v>
      </c>
      <c r="AB33" s="221">
        <f t="shared" ref="AB33:AB34" si="67" xml:space="preserve"> IF( ISNUMBER( K33 ), 0, 1 )</f>
        <v>0</v>
      </c>
      <c r="AC33" s="221">
        <f t="shared" ref="AC33:AC34" si="68" xml:space="preserve"> IF( ISNUMBER( L33 ), 0, 1 )</f>
        <v>0</v>
      </c>
      <c r="AD33" s="656"/>
      <c r="AF33" s="2919" t="s">
        <v>1860</v>
      </c>
      <c r="AG33" s="695" t="s">
        <v>4734</v>
      </c>
      <c r="AH33" s="695" t="s">
        <v>4735</v>
      </c>
      <c r="AI33" s="695" t="s">
        <v>4736</v>
      </c>
      <c r="AJ33" s="695" t="s">
        <v>4737</v>
      </c>
      <c r="AK33" s="695" t="s">
        <v>4738</v>
      </c>
      <c r="AL33" s="695" t="s">
        <v>4739</v>
      </c>
      <c r="AM33" s="695" t="s">
        <v>4740</v>
      </c>
      <c r="AN33" s="695" t="s">
        <v>4741</v>
      </c>
      <c r="AO33" s="658" t="s">
        <v>4742</v>
      </c>
    </row>
    <row r="34" spans="1:41" s="171" customFormat="1" ht="15.75" customHeight="1">
      <c r="B34" s="2917" t="s">
        <v>1867</v>
      </c>
      <c r="C34" s="222" t="s">
        <v>688</v>
      </c>
      <c r="D34" s="222">
        <v>3</v>
      </c>
      <c r="E34" s="1248">
        <v>0</v>
      </c>
      <c r="F34" s="1248">
        <v>0</v>
      </c>
      <c r="G34" s="1248">
        <v>0</v>
      </c>
      <c r="H34" s="1248">
        <v>0</v>
      </c>
      <c r="I34" s="1248">
        <v>0</v>
      </c>
      <c r="J34" s="1248">
        <v>0</v>
      </c>
      <c r="K34" s="1248">
        <v>0</v>
      </c>
      <c r="L34" s="1248">
        <v>0</v>
      </c>
      <c r="M34" s="1237">
        <f>IFERROR(SUM(E34:L34), 0)</f>
        <v>0</v>
      </c>
      <c r="N34" s="81"/>
      <c r="O34" s="226" t="s">
        <v>4743</v>
      </c>
      <c r="Q34" s="227"/>
      <c r="S34" s="656"/>
      <c r="T34" s="220">
        <f t="shared" si="60"/>
        <v>0</v>
      </c>
      <c r="U34" s="656"/>
      <c r="V34" s="221">
        <f t="shared" si="61"/>
        <v>0</v>
      </c>
      <c r="W34" s="221">
        <f t="shared" si="62"/>
        <v>0</v>
      </c>
      <c r="X34" s="221">
        <f t="shared" si="63"/>
        <v>0</v>
      </c>
      <c r="Y34" s="221">
        <f t="shared" si="64"/>
        <v>0</v>
      </c>
      <c r="Z34" s="221">
        <f t="shared" si="65"/>
        <v>0</v>
      </c>
      <c r="AA34" s="221">
        <f t="shared" si="66"/>
        <v>0</v>
      </c>
      <c r="AB34" s="221">
        <f t="shared" si="67"/>
        <v>0</v>
      </c>
      <c r="AC34" s="221">
        <f t="shared" si="68"/>
        <v>0</v>
      </c>
      <c r="AD34" s="656"/>
      <c r="AF34" s="2917" t="s">
        <v>1867</v>
      </c>
      <c r="AG34" s="693" t="s">
        <v>4744</v>
      </c>
      <c r="AH34" s="693" t="s">
        <v>4745</v>
      </c>
      <c r="AI34" s="693" t="s">
        <v>4746</v>
      </c>
      <c r="AJ34" s="693" t="s">
        <v>4747</v>
      </c>
      <c r="AK34" s="693" t="s">
        <v>4748</v>
      </c>
      <c r="AL34" s="693" t="s">
        <v>4749</v>
      </c>
      <c r="AM34" s="693" t="s">
        <v>4750</v>
      </c>
      <c r="AN34" s="693" t="s">
        <v>4751</v>
      </c>
      <c r="AO34" s="660" t="s">
        <v>4752</v>
      </c>
    </row>
    <row r="35" spans="1:41" s="171" customFormat="1" ht="15.75" customHeight="1" thickBot="1">
      <c r="A35" s="2394" t="s">
        <v>784</v>
      </c>
      <c r="B35" s="2930" t="s">
        <v>1874</v>
      </c>
      <c r="C35" s="283" t="s">
        <v>688</v>
      </c>
      <c r="D35" s="283">
        <v>3</v>
      </c>
      <c r="E35" s="1249">
        <f>IFERROR(E30 + E33 + E34, 0)</f>
        <v>604.55917023285463</v>
      </c>
      <c r="F35" s="1249">
        <f t="shared" ref="F35:K35" si="69">IFERROR(F30 + F33 + F34, 0)</f>
        <v>64.955626698042067</v>
      </c>
      <c r="G35" s="1249">
        <f t="shared" si="69"/>
        <v>8.6512332124027793</v>
      </c>
      <c r="H35" s="1249">
        <f t="shared" si="69"/>
        <v>822.73109318113086</v>
      </c>
      <c r="I35" s="1249">
        <f t="shared" si="69"/>
        <v>16.583313757941259</v>
      </c>
      <c r="J35" s="1249">
        <f t="shared" si="69"/>
        <v>7.9354499951168247</v>
      </c>
      <c r="K35" s="1249">
        <f t="shared" si="69"/>
        <v>157.79146985716869</v>
      </c>
      <c r="L35" s="1249">
        <f>IFERROR(L30 + L33 + L34, 0)</f>
        <v>33.608862501079351</v>
      </c>
      <c r="M35" s="1240">
        <f>IFERROR(SUM(E35:L35), 0)</f>
        <v>1716.8162194357365</v>
      </c>
      <c r="N35" s="81"/>
      <c r="O35" s="284" t="s">
        <v>4753</v>
      </c>
      <c r="Q35" s="238"/>
      <c r="S35" s="656"/>
      <c r="T35" s="220"/>
      <c r="U35" s="656"/>
      <c r="AD35" s="656"/>
      <c r="AF35" s="2930" t="s">
        <v>1874</v>
      </c>
      <c r="AG35" s="550" t="s">
        <v>4754</v>
      </c>
      <c r="AH35" s="550" t="s">
        <v>4755</v>
      </c>
      <c r="AI35" s="550" t="s">
        <v>4756</v>
      </c>
      <c r="AJ35" s="550" t="s">
        <v>4757</v>
      </c>
      <c r="AK35" s="550" t="s">
        <v>4758</v>
      </c>
      <c r="AL35" s="550" t="s">
        <v>4759</v>
      </c>
      <c r="AM35" s="550" t="s">
        <v>4760</v>
      </c>
      <c r="AN35" s="550" t="s">
        <v>4761</v>
      </c>
      <c r="AO35" s="667" t="s">
        <v>4762</v>
      </c>
    </row>
    <row r="36" spans="1:41" s="171" customFormat="1" ht="15.75" customHeight="1" thickTop="1" thickBot="1">
      <c r="B36" s="291"/>
      <c r="C36" s="291"/>
      <c r="D36" s="291"/>
      <c r="E36" s="291"/>
      <c r="F36" s="291"/>
      <c r="G36" s="291"/>
      <c r="H36" s="291"/>
      <c r="I36" s="291"/>
      <c r="J36" s="291"/>
      <c r="K36" s="291"/>
      <c r="L36" s="291"/>
      <c r="M36" s="291"/>
      <c r="N36" s="291"/>
      <c r="O36" s="2214"/>
      <c r="Q36" s="616"/>
      <c r="S36" s="656"/>
      <c r="T36" s="220"/>
      <c r="U36" s="656"/>
      <c r="AD36" s="656"/>
      <c r="AF36" s="291"/>
      <c r="AG36" s="291"/>
      <c r="AH36" s="291"/>
      <c r="AI36" s="291"/>
      <c r="AJ36" s="291"/>
      <c r="AK36" s="291"/>
      <c r="AL36" s="291"/>
      <c r="AM36" s="291"/>
      <c r="AN36" s="291"/>
      <c r="AO36" s="291"/>
    </row>
    <row r="37" spans="1:41" s="171" customFormat="1" ht="16" thickTop="1">
      <c r="B37" s="3489" t="s">
        <v>671</v>
      </c>
      <c r="C37" s="3332" t="s">
        <v>672</v>
      </c>
      <c r="D37" s="3332" t="s">
        <v>673</v>
      </c>
      <c r="E37" s="3332" t="s">
        <v>4580</v>
      </c>
      <c r="F37" s="3332"/>
      <c r="G37" s="3332"/>
      <c r="H37" s="3332" t="s">
        <v>4581</v>
      </c>
      <c r="I37" s="3332"/>
      <c r="J37" s="3332" t="s">
        <v>1607</v>
      </c>
      <c r="K37" s="3332"/>
      <c r="L37" s="3332"/>
      <c r="M37" s="3334" t="s">
        <v>902</v>
      </c>
      <c r="N37" s="291"/>
      <c r="O37" s="2214"/>
      <c r="Q37" s="616"/>
      <c r="S37" s="656"/>
      <c r="T37" s="220"/>
      <c r="U37" s="656"/>
      <c r="AD37" s="656"/>
      <c r="AF37" s="3489" t="s">
        <v>671</v>
      </c>
      <c r="AG37" s="3332" t="s">
        <v>4580</v>
      </c>
      <c r="AH37" s="3332"/>
      <c r="AI37" s="3332"/>
      <c r="AJ37" s="3332" t="s">
        <v>4581</v>
      </c>
      <c r="AK37" s="3332"/>
      <c r="AL37" s="3332" t="s">
        <v>1607</v>
      </c>
      <c r="AM37" s="3332"/>
      <c r="AN37" s="3332"/>
      <c r="AO37" s="3334" t="s">
        <v>902</v>
      </c>
    </row>
    <row r="38" spans="1:41" s="171" customFormat="1" ht="62.5" thickBot="1">
      <c r="B38" s="3490"/>
      <c r="C38" s="3333"/>
      <c r="D38" s="3333"/>
      <c r="E38" s="2914" t="s">
        <v>4582</v>
      </c>
      <c r="F38" s="2914" t="s">
        <v>4583</v>
      </c>
      <c r="G38" s="2914" t="s">
        <v>4584</v>
      </c>
      <c r="H38" s="2914" t="s">
        <v>4585</v>
      </c>
      <c r="I38" s="2914" t="s">
        <v>4586</v>
      </c>
      <c r="J38" s="2914" t="s">
        <v>4587</v>
      </c>
      <c r="K38" s="2914" t="s">
        <v>4588</v>
      </c>
      <c r="L38" s="2914" t="s">
        <v>4589</v>
      </c>
      <c r="M38" s="3335"/>
      <c r="N38" s="291"/>
      <c r="O38" s="2214"/>
      <c r="Q38" s="616"/>
      <c r="S38" s="656"/>
      <c r="T38" s="220"/>
      <c r="U38" s="656"/>
      <c r="AD38" s="656"/>
      <c r="AF38" s="3490"/>
      <c r="AG38" s="2914" t="s">
        <v>4582</v>
      </c>
      <c r="AH38" s="2914" t="s">
        <v>4583</v>
      </c>
      <c r="AI38" s="2914" t="s">
        <v>4584</v>
      </c>
      <c r="AJ38" s="2914" t="s">
        <v>4585</v>
      </c>
      <c r="AK38" s="2914" t="s">
        <v>4586</v>
      </c>
      <c r="AL38" s="2914" t="s">
        <v>4587</v>
      </c>
      <c r="AM38" s="2914" t="s">
        <v>4588</v>
      </c>
      <c r="AN38" s="2914" t="s">
        <v>4589</v>
      </c>
      <c r="AO38" s="3335"/>
    </row>
    <row r="39" spans="1:41" s="652" customFormat="1" ht="15.75" customHeight="1" thickTop="1" thickBot="1">
      <c r="B39" s="81"/>
      <c r="C39" s="81"/>
      <c r="D39" s="81"/>
      <c r="E39" s="81"/>
      <c r="F39" s="81"/>
      <c r="G39" s="81"/>
      <c r="H39" s="81"/>
      <c r="I39" s="81"/>
      <c r="J39" s="81"/>
      <c r="K39" s="81"/>
      <c r="L39" s="81"/>
      <c r="M39" s="81"/>
      <c r="N39" s="81"/>
      <c r="O39" s="2093"/>
      <c r="S39" s="696"/>
      <c r="T39" s="220"/>
      <c r="U39" s="696"/>
      <c r="V39" s="171"/>
      <c r="W39" s="171"/>
      <c r="X39" s="171"/>
      <c r="Y39" s="171"/>
      <c r="Z39" s="171"/>
      <c r="AA39" s="171"/>
      <c r="AB39" s="171"/>
      <c r="AC39" s="171"/>
      <c r="AD39" s="696"/>
      <c r="AF39" s="81"/>
      <c r="AG39" s="81"/>
      <c r="AH39" s="81"/>
      <c r="AI39" s="81"/>
      <c r="AJ39" s="81"/>
      <c r="AK39" s="81"/>
      <c r="AL39" s="81"/>
      <c r="AM39" s="81"/>
      <c r="AN39" s="81"/>
      <c r="AO39" s="81"/>
    </row>
    <row r="40" spans="1:41" s="652" customFormat="1" ht="15.75" customHeight="1" thickTop="1" thickBot="1">
      <c r="B40" s="319" t="s">
        <v>4529</v>
      </c>
      <c r="C40" s="675"/>
      <c r="D40" s="675"/>
      <c r="E40" s="675"/>
      <c r="F40" s="675"/>
      <c r="G40" s="675"/>
      <c r="H40" s="675"/>
      <c r="I40" s="675"/>
      <c r="J40" s="675"/>
      <c r="K40" s="675"/>
      <c r="L40" s="675"/>
      <c r="M40" s="675"/>
      <c r="N40" s="173"/>
      <c r="O40" s="2093"/>
      <c r="S40" s="696"/>
      <c r="T40" s="220"/>
      <c r="U40" s="696"/>
      <c r="V40" s="171"/>
      <c r="W40" s="171"/>
      <c r="X40" s="171"/>
      <c r="Y40" s="171"/>
      <c r="Z40" s="171"/>
      <c r="AA40" s="171"/>
      <c r="AB40" s="171"/>
      <c r="AC40" s="171"/>
      <c r="AD40" s="696"/>
      <c r="AF40" s="319" t="s">
        <v>4529</v>
      </c>
      <c r="AG40" s="675"/>
      <c r="AH40" s="675"/>
      <c r="AI40" s="675"/>
      <c r="AJ40" s="675"/>
      <c r="AK40" s="675"/>
      <c r="AL40" s="675"/>
      <c r="AM40" s="675"/>
      <c r="AN40" s="675"/>
      <c r="AO40" s="675"/>
    </row>
    <row r="41" spans="1:41" s="652" customFormat="1" ht="15.75" customHeight="1">
      <c r="A41" s="2394" t="s">
        <v>686</v>
      </c>
      <c r="B41" s="2973" t="s">
        <v>1684</v>
      </c>
      <c r="C41" s="627" t="s">
        <v>688</v>
      </c>
      <c r="D41" s="627">
        <v>3</v>
      </c>
      <c r="E41" s="1247">
        <v>60.704000000000001</v>
      </c>
      <c r="F41" s="1247">
        <v>7.5149999999999997</v>
      </c>
      <c r="G41" s="1247">
        <v>1.25</v>
      </c>
      <c r="H41" s="1247">
        <v>43.494</v>
      </c>
      <c r="I41" s="1247">
        <v>0.44900000000000001</v>
      </c>
      <c r="J41" s="1247">
        <v>0.22700000000000001</v>
      </c>
      <c r="K41" s="1247">
        <v>2.492</v>
      </c>
      <c r="L41" s="1247">
        <v>0.45400000000000001</v>
      </c>
      <c r="M41" s="1236">
        <f>IFERROR(SUM(E41:L41), 0)</f>
        <v>116.58499999999999</v>
      </c>
      <c r="N41" s="173"/>
      <c r="O41" s="217" t="s">
        <v>4763</v>
      </c>
      <c r="Q41" s="219"/>
      <c r="S41" s="696"/>
      <c r="T41" s="220">
        <f t="shared" ref="T41:T45" si="70">IF( SUM( V41:AC41 ) = 0, 0, $V$5 )</f>
        <v>0</v>
      </c>
      <c r="U41" s="696"/>
      <c r="V41" s="221">
        <f t="shared" ref="V41:V45" si="71" xml:space="preserve"> IF( ISNUMBER( E41 ), 0, 1 )</f>
        <v>0</v>
      </c>
      <c r="W41" s="221">
        <f t="shared" ref="W41:W45" si="72" xml:space="preserve"> IF( ISNUMBER( F41 ), 0, 1 )</f>
        <v>0</v>
      </c>
      <c r="X41" s="221">
        <f t="shared" ref="X41:X45" si="73" xml:space="preserve"> IF( ISNUMBER( G41 ), 0, 1 )</f>
        <v>0</v>
      </c>
      <c r="Y41" s="221">
        <f t="shared" ref="Y41:Y45" si="74" xml:space="preserve"> IF( ISNUMBER( H41 ), 0, 1 )</f>
        <v>0</v>
      </c>
      <c r="Z41" s="221">
        <f t="shared" ref="Z41:Z45" si="75" xml:space="preserve"> IF( ISNUMBER( I41 ), 0, 1 )</f>
        <v>0</v>
      </c>
      <c r="AA41" s="221">
        <f t="shared" ref="AA41:AA45" si="76" xml:space="preserve"> IF( ISNUMBER( J41 ), 0, 1 )</f>
        <v>0</v>
      </c>
      <c r="AB41" s="221">
        <f t="shared" ref="AB41:AB45" si="77" xml:space="preserve"> IF( ISNUMBER( K41 ), 0, 1 )</f>
        <v>0</v>
      </c>
      <c r="AC41" s="221">
        <f t="shared" ref="AC41:AC45" si="78" xml:space="preserve"> IF( ISNUMBER( L41 ), 0, 1 )</f>
        <v>0</v>
      </c>
      <c r="AD41" s="696"/>
      <c r="AF41" s="2973" t="s">
        <v>4531</v>
      </c>
      <c r="AG41" s="695" t="s">
        <v>4764</v>
      </c>
      <c r="AH41" s="695" t="s">
        <v>4765</v>
      </c>
      <c r="AI41" s="695" t="s">
        <v>4766</v>
      </c>
      <c r="AJ41" s="695" t="s">
        <v>4767</v>
      </c>
      <c r="AK41" s="695" t="s">
        <v>4768</v>
      </c>
      <c r="AL41" s="695" t="s">
        <v>4769</v>
      </c>
      <c r="AM41" s="695" t="s">
        <v>4770</v>
      </c>
      <c r="AN41" s="695" t="s">
        <v>4771</v>
      </c>
      <c r="AO41" s="658" t="s">
        <v>4772</v>
      </c>
    </row>
    <row r="42" spans="1:41" s="652" customFormat="1" ht="15.75" customHeight="1">
      <c r="B42" s="2949" t="s">
        <v>1776</v>
      </c>
      <c r="C42" s="2961" t="s">
        <v>688</v>
      </c>
      <c r="D42" s="2961">
        <v>3</v>
      </c>
      <c r="E42" s="1250">
        <v>14.246</v>
      </c>
      <c r="F42" s="1250">
        <v>1.835</v>
      </c>
      <c r="G42" s="1250">
        <v>0.308</v>
      </c>
      <c r="H42" s="1250">
        <v>16.385000000000002</v>
      </c>
      <c r="I42" s="1250">
        <v>0.159</v>
      </c>
      <c r="J42" s="1250">
        <v>0.71099999999999997</v>
      </c>
      <c r="K42" s="1250">
        <v>8.5449999999999999</v>
      </c>
      <c r="L42" s="1250">
        <v>1.546</v>
      </c>
      <c r="M42" s="1237">
        <f t="shared" ref="M42:M45" si="79">IFERROR(SUM(E42:L42), 0)</f>
        <v>43.734999999999999</v>
      </c>
      <c r="N42" s="173"/>
      <c r="O42" s="226" t="s">
        <v>4773</v>
      </c>
      <c r="Q42" s="227"/>
      <c r="S42" s="696"/>
      <c r="T42" s="220">
        <f t="shared" si="70"/>
        <v>0</v>
      </c>
      <c r="U42" s="696"/>
      <c r="V42" s="221">
        <f t="shared" si="71"/>
        <v>0</v>
      </c>
      <c r="W42" s="221">
        <f t="shared" si="72"/>
        <v>0</v>
      </c>
      <c r="X42" s="221">
        <f t="shared" si="73"/>
        <v>0</v>
      </c>
      <c r="Y42" s="221">
        <f t="shared" si="74"/>
        <v>0</v>
      </c>
      <c r="Z42" s="221">
        <f t="shared" si="75"/>
        <v>0</v>
      </c>
      <c r="AA42" s="221">
        <f t="shared" si="76"/>
        <v>0</v>
      </c>
      <c r="AB42" s="221">
        <f t="shared" si="77"/>
        <v>0</v>
      </c>
      <c r="AC42" s="221">
        <f t="shared" si="78"/>
        <v>0</v>
      </c>
      <c r="AD42" s="696"/>
      <c r="AF42" s="2949" t="s">
        <v>4539</v>
      </c>
      <c r="AG42" s="697" t="s">
        <v>4774</v>
      </c>
      <c r="AH42" s="697" t="s">
        <v>4775</v>
      </c>
      <c r="AI42" s="697" t="s">
        <v>4776</v>
      </c>
      <c r="AJ42" s="697" t="s">
        <v>4777</v>
      </c>
      <c r="AK42" s="697" t="s">
        <v>4778</v>
      </c>
      <c r="AL42" s="697" t="s">
        <v>4779</v>
      </c>
      <c r="AM42" s="697" t="s">
        <v>4780</v>
      </c>
      <c r="AN42" s="697" t="s">
        <v>4781</v>
      </c>
      <c r="AO42" s="660" t="s">
        <v>4782</v>
      </c>
    </row>
    <row r="43" spans="1:41" s="652" customFormat="1" ht="15.75" customHeight="1">
      <c r="B43" s="2949" t="s">
        <v>4546</v>
      </c>
      <c r="C43" s="2961" t="s">
        <v>688</v>
      </c>
      <c r="D43" s="2961">
        <v>3</v>
      </c>
      <c r="E43" s="1250">
        <v>0</v>
      </c>
      <c r="F43" s="1250">
        <v>0</v>
      </c>
      <c r="G43" s="1250">
        <v>0</v>
      </c>
      <c r="H43" s="1250">
        <v>0</v>
      </c>
      <c r="I43" s="1250">
        <v>0</v>
      </c>
      <c r="J43" s="1250">
        <v>0</v>
      </c>
      <c r="K43" s="1250">
        <v>0</v>
      </c>
      <c r="L43" s="1250">
        <v>0</v>
      </c>
      <c r="M43" s="1237">
        <f t="shared" si="79"/>
        <v>0</v>
      </c>
      <c r="N43" s="173"/>
      <c r="O43" s="226" t="s">
        <v>4783</v>
      </c>
      <c r="Q43" s="227"/>
      <c r="S43" s="696"/>
      <c r="T43" s="220">
        <f t="shared" si="70"/>
        <v>0</v>
      </c>
      <c r="U43" s="696"/>
      <c r="V43" s="221">
        <f t="shared" si="71"/>
        <v>0</v>
      </c>
      <c r="W43" s="221">
        <f t="shared" si="72"/>
        <v>0</v>
      </c>
      <c r="X43" s="221">
        <f t="shared" si="73"/>
        <v>0</v>
      </c>
      <c r="Y43" s="221">
        <f t="shared" si="74"/>
        <v>0</v>
      </c>
      <c r="Z43" s="221">
        <f t="shared" si="75"/>
        <v>0</v>
      </c>
      <c r="AA43" s="221">
        <f t="shared" si="76"/>
        <v>0</v>
      </c>
      <c r="AB43" s="221">
        <f t="shared" si="77"/>
        <v>0</v>
      </c>
      <c r="AC43" s="221">
        <f t="shared" si="78"/>
        <v>0</v>
      </c>
      <c r="AD43" s="696"/>
      <c r="AF43" s="2949" t="s">
        <v>4546</v>
      </c>
      <c r="AG43" s="697" t="s">
        <v>4784</v>
      </c>
      <c r="AH43" s="697" t="s">
        <v>4785</v>
      </c>
      <c r="AI43" s="697" t="s">
        <v>4786</v>
      </c>
      <c r="AJ43" s="697" t="s">
        <v>4787</v>
      </c>
      <c r="AK43" s="697" t="s">
        <v>4788</v>
      </c>
      <c r="AL43" s="697" t="s">
        <v>4789</v>
      </c>
      <c r="AM43" s="697" t="s">
        <v>4790</v>
      </c>
      <c r="AN43" s="697" t="s">
        <v>4791</v>
      </c>
      <c r="AO43" s="660" t="s">
        <v>4792</v>
      </c>
    </row>
    <row r="44" spans="1:41" s="652" customFormat="1" ht="15.75" customHeight="1">
      <c r="B44" s="2949" t="s">
        <v>4554</v>
      </c>
      <c r="C44" s="2961" t="s">
        <v>688</v>
      </c>
      <c r="D44" s="2961">
        <v>3</v>
      </c>
      <c r="E44" s="1250">
        <v>0</v>
      </c>
      <c r="F44" s="1250">
        <v>0</v>
      </c>
      <c r="G44" s="1250">
        <v>0</v>
      </c>
      <c r="H44" s="1250">
        <v>0</v>
      </c>
      <c r="I44" s="1250">
        <v>0</v>
      </c>
      <c r="J44" s="1250">
        <v>0</v>
      </c>
      <c r="K44" s="1250">
        <v>0</v>
      </c>
      <c r="L44" s="1250">
        <v>0</v>
      </c>
      <c r="M44" s="1237">
        <f t="shared" si="79"/>
        <v>0</v>
      </c>
      <c r="N44" s="173"/>
      <c r="O44" s="226" t="s">
        <v>4793</v>
      </c>
      <c r="Q44" s="227"/>
      <c r="S44" s="696"/>
      <c r="T44" s="220">
        <f t="shared" si="70"/>
        <v>0</v>
      </c>
      <c r="U44" s="696"/>
      <c r="V44" s="221">
        <f t="shared" si="71"/>
        <v>0</v>
      </c>
      <c r="W44" s="221">
        <f t="shared" si="72"/>
        <v>0</v>
      </c>
      <c r="X44" s="221">
        <f t="shared" si="73"/>
        <v>0</v>
      </c>
      <c r="Y44" s="221">
        <f t="shared" si="74"/>
        <v>0</v>
      </c>
      <c r="Z44" s="221">
        <f t="shared" si="75"/>
        <v>0</v>
      </c>
      <c r="AA44" s="221">
        <f t="shared" si="76"/>
        <v>0</v>
      </c>
      <c r="AB44" s="221">
        <f t="shared" si="77"/>
        <v>0</v>
      </c>
      <c r="AC44" s="221">
        <f t="shared" si="78"/>
        <v>0</v>
      </c>
      <c r="AD44" s="696"/>
      <c r="AF44" s="2949" t="s">
        <v>4554</v>
      </c>
      <c r="AG44" s="697" t="s">
        <v>4794</v>
      </c>
      <c r="AH44" s="697" t="s">
        <v>4795</v>
      </c>
      <c r="AI44" s="697" t="s">
        <v>4796</v>
      </c>
      <c r="AJ44" s="697" t="s">
        <v>4797</v>
      </c>
      <c r="AK44" s="697" t="s">
        <v>4798</v>
      </c>
      <c r="AL44" s="697" t="s">
        <v>4799</v>
      </c>
      <c r="AM44" s="697" t="s">
        <v>4800</v>
      </c>
      <c r="AN44" s="697" t="s">
        <v>4801</v>
      </c>
      <c r="AO44" s="660" t="s">
        <v>4802</v>
      </c>
    </row>
    <row r="45" spans="1:41" s="652" customFormat="1" ht="15.75" customHeight="1">
      <c r="B45" s="2949" t="s">
        <v>4562</v>
      </c>
      <c r="C45" s="2961" t="s">
        <v>688</v>
      </c>
      <c r="D45" s="2961">
        <v>3</v>
      </c>
      <c r="E45" s="1250">
        <v>0</v>
      </c>
      <c r="F45" s="1250">
        <v>0</v>
      </c>
      <c r="G45" s="1250">
        <v>0</v>
      </c>
      <c r="H45" s="1250">
        <v>0</v>
      </c>
      <c r="I45" s="1250">
        <v>0</v>
      </c>
      <c r="J45" s="1250">
        <v>0</v>
      </c>
      <c r="K45" s="1250">
        <v>0</v>
      </c>
      <c r="L45" s="1250">
        <v>0</v>
      </c>
      <c r="M45" s="1237">
        <f t="shared" si="79"/>
        <v>0</v>
      </c>
      <c r="N45" s="173"/>
      <c r="O45" s="226" t="s">
        <v>4803</v>
      </c>
      <c r="Q45" s="238"/>
      <c r="S45" s="696"/>
      <c r="T45" s="220">
        <f t="shared" si="70"/>
        <v>0</v>
      </c>
      <c r="U45" s="696"/>
      <c r="V45" s="221">
        <f t="shared" si="71"/>
        <v>0</v>
      </c>
      <c r="W45" s="221">
        <f t="shared" si="72"/>
        <v>0</v>
      </c>
      <c r="X45" s="221">
        <f t="shared" si="73"/>
        <v>0</v>
      </c>
      <c r="Y45" s="221">
        <f t="shared" si="74"/>
        <v>0</v>
      </c>
      <c r="Z45" s="221">
        <f t="shared" si="75"/>
        <v>0</v>
      </c>
      <c r="AA45" s="221">
        <f t="shared" si="76"/>
        <v>0</v>
      </c>
      <c r="AB45" s="221">
        <f t="shared" si="77"/>
        <v>0</v>
      </c>
      <c r="AC45" s="221">
        <f t="shared" si="78"/>
        <v>0</v>
      </c>
      <c r="AD45" s="696"/>
      <c r="AF45" s="2949" t="s">
        <v>4562</v>
      </c>
      <c r="AG45" s="697" t="s">
        <v>4804</v>
      </c>
      <c r="AH45" s="697" t="s">
        <v>4805</v>
      </c>
      <c r="AI45" s="697" t="s">
        <v>4806</v>
      </c>
      <c r="AJ45" s="697" t="s">
        <v>4807</v>
      </c>
      <c r="AK45" s="697" t="s">
        <v>4808</v>
      </c>
      <c r="AL45" s="697" t="s">
        <v>4809</v>
      </c>
      <c r="AM45" s="697" t="s">
        <v>4810</v>
      </c>
      <c r="AN45" s="697" t="s">
        <v>4811</v>
      </c>
      <c r="AO45" s="660" t="s">
        <v>4812</v>
      </c>
    </row>
    <row r="46" spans="1:41" s="652" customFormat="1" ht="15.75" customHeight="1" thickTop="1" thickBot="1">
      <c r="A46" s="2394" t="s">
        <v>784</v>
      </c>
      <c r="B46" s="2950" t="s">
        <v>4570</v>
      </c>
      <c r="C46" s="2956" t="s">
        <v>688</v>
      </c>
      <c r="D46" s="2956">
        <v>3</v>
      </c>
      <c r="E46" s="1251">
        <f>IFERROR(SUM(E41:E45), 0)</f>
        <v>74.95</v>
      </c>
      <c r="F46" s="1251">
        <f t="shared" ref="F46:L46" si="80">IFERROR(SUM(F41:F45), 0)</f>
        <v>9.35</v>
      </c>
      <c r="G46" s="1251">
        <f t="shared" si="80"/>
        <v>1.5580000000000001</v>
      </c>
      <c r="H46" s="1251">
        <f t="shared" si="80"/>
        <v>59.879000000000005</v>
      </c>
      <c r="I46" s="1251">
        <f t="shared" si="80"/>
        <v>0.60799999999999998</v>
      </c>
      <c r="J46" s="1251">
        <f t="shared" si="80"/>
        <v>0.93799999999999994</v>
      </c>
      <c r="K46" s="1251">
        <f t="shared" si="80"/>
        <v>11.036999999999999</v>
      </c>
      <c r="L46" s="1251">
        <f t="shared" si="80"/>
        <v>2</v>
      </c>
      <c r="M46" s="1240">
        <f>IFERROR(SUM(E46:L46), 0)</f>
        <v>160.32000000000002</v>
      </c>
      <c r="N46" s="173"/>
      <c r="O46" s="284" t="s">
        <v>4813</v>
      </c>
      <c r="S46" s="696"/>
      <c r="T46" s="220"/>
      <c r="U46" s="696"/>
      <c r="V46" s="171"/>
      <c r="W46" s="171"/>
      <c r="X46" s="171"/>
      <c r="Y46" s="171"/>
      <c r="Z46" s="171"/>
      <c r="AA46" s="171"/>
      <c r="AB46" s="171"/>
      <c r="AC46" s="171"/>
      <c r="AD46" s="696"/>
      <c r="AF46" s="2950" t="s">
        <v>4570</v>
      </c>
      <c r="AG46" s="689" t="s">
        <v>4814</v>
      </c>
      <c r="AH46" s="689" t="s">
        <v>4815</v>
      </c>
      <c r="AI46" s="689" t="s">
        <v>4816</v>
      </c>
      <c r="AJ46" s="689" t="s">
        <v>4817</v>
      </c>
      <c r="AK46" s="689" t="s">
        <v>4818</v>
      </c>
      <c r="AL46" s="689" t="s">
        <v>4819</v>
      </c>
      <c r="AM46" s="689" t="s">
        <v>4820</v>
      </c>
      <c r="AN46" s="689" t="s">
        <v>4821</v>
      </c>
      <c r="AO46" s="667" t="s">
        <v>4822</v>
      </c>
    </row>
    <row r="47" spans="1:41" ht="32.25" customHeight="1" thickTop="1">
      <c r="A47" s="171"/>
      <c r="B47" s="171"/>
      <c r="C47" s="171"/>
      <c r="D47" s="171"/>
      <c r="E47" s="171"/>
      <c r="F47" s="171"/>
      <c r="G47" s="171"/>
      <c r="H47" s="171"/>
      <c r="I47" s="171"/>
      <c r="J47" s="171"/>
      <c r="K47" s="171"/>
      <c r="L47" s="171"/>
      <c r="M47" s="171"/>
      <c r="N47" s="171"/>
      <c r="P47" s="171"/>
      <c r="Q47" s="3125"/>
      <c r="R47" s="2394" t="s">
        <v>826</v>
      </c>
      <c r="S47" s="3125"/>
      <c r="T47" s="220"/>
      <c r="U47" s="3125"/>
      <c r="V47" s="3125"/>
      <c r="W47" s="3125"/>
      <c r="X47" s="3125"/>
      <c r="Y47" s="3125"/>
      <c r="Z47" s="3125"/>
      <c r="AA47" s="3125"/>
      <c r="AB47" s="3125"/>
      <c r="AC47" s="3125"/>
      <c r="AD47" s="3125"/>
      <c r="AE47" s="3125"/>
      <c r="AF47" s="3162"/>
      <c r="AG47" s="3125"/>
      <c r="AH47" s="3125"/>
      <c r="AI47" s="3125"/>
      <c r="AJ47" s="3125"/>
      <c r="AK47" s="3125"/>
      <c r="AL47" s="3125"/>
      <c r="AM47" s="3125"/>
      <c r="AN47" s="3125"/>
      <c r="AO47" s="2856" t="s">
        <v>827</v>
      </c>
    </row>
    <row r="48" spans="1:41" ht="32.25" customHeight="1">
      <c r="A48" s="171"/>
      <c r="B48" s="171"/>
      <c r="C48" s="171"/>
      <c r="D48" s="171"/>
      <c r="E48" s="171"/>
      <c r="F48" s="171"/>
      <c r="G48" s="171"/>
      <c r="H48" s="171"/>
      <c r="I48" s="171"/>
      <c r="J48" s="171"/>
      <c r="K48" s="171"/>
      <c r="L48" s="171"/>
      <c r="M48" s="171"/>
      <c r="N48" s="171"/>
      <c r="P48" s="171"/>
      <c r="Q48" s="171"/>
      <c r="R48" s="171"/>
      <c r="S48" s="3125"/>
      <c r="T48" s="220"/>
      <c r="U48" s="3125"/>
      <c r="V48" s="3125"/>
      <c r="W48" s="3125"/>
      <c r="X48" s="3125"/>
      <c r="Y48" s="3125"/>
      <c r="Z48" s="3125"/>
      <c r="AA48" s="3125"/>
      <c r="AB48" s="3125"/>
      <c r="AC48" s="3125"/>
      <c r="AD48" s="3125"/>
      <c r="AE48" s="3125"/>
      <c r="AF48" s="3162"/>
      <c r="AG48" s="3125"/>
      <c r="AH48" s="3125"/>
      <c r="AI48" s="3125"/>
      <c r="AJ48" s="3125"/>
      <c r="AK48" s="3125"/>
      <c r="AL48" s="3125"/>
      <c r="AM48" s="3125"/>
      <c r="AN48" s="3125"/>
      <c r="AO48" s="3125"/>
    </row>
    <row r="49" spans="1:20" ht="32.25" customHeight="1">
      <c r="A49" s="171"/>
      <c r="B49" s="171"/>
      <c r="C49" s="171"/>
      <c r="D49" s="171"/>
      <c r="E49" s="171"/>
      <c r="F49" s="171"/>
      <c r="G49" s="171"/>
      <c r="H49" s="171"/>
      <c r="I49" s="171"/>
      <c r="J49" s="171"/>
      <c r="K49" s="171"/>
      <c r="L49" s="171"/>
      <c r="M49" s="171"/>
      <c r="N49" s="171"/>
      <c r="P49" s="171"/>
      <c r="Q49" s="171"/>
      <c r="R49" s="171"/>
      <c r="S49" s="3125"/>
      <c r="T49" s="220"/>
    </row>
    <row r="50" spans="1:20" ht="32.25" customHeight="1">
      <c r="A50" s="171"/>
      <c r="B50" s="171"/>
      <c r="C50" s="171"/>
      <c r="D50" s="171"/>
      <c r="E50" s="171"/>
      <c r="F50" s="171"/>
      <c r="G50" s="171"/>
      <c r="H50" s="171"/>
      <c r="I50" s="171"/>
      <c r="J50" s="171"/>
      <c r="K50" s="171"/>
      <c r="L50" s="171"/>
      <c r="M50" s="171"/>
      <c r="N50" s="171"/>
      <c r="P50" s="171"/>
      <c r="Q50" s="171"/>
      <c r="R50" s="171"/>
      <c r="S50" s="3125"/>
      <c r="T50" s="220"/>
    </row>
    <row r="51" spans="1:20">
      <c r="A51" s="171"/>
      <c r="B51" s="171"/>
      <c r="C51" s="171"/>
      <c r="D51" s="171"/>
      <c r="E51" s="171"/>
      <c r="F51" s="171"/>
      <c r="G51" s="171"/>
      <c r="H51" s="171"/>
      <c r="I51" s="171"/>
      <c r="J51" s="171"/>
      <c r="K51" s="171"/>
      <c r="L51" s="171"/>
      <c r="M51" s="171"/>
      <c r="N51" s="171"/>
      <c r="P51" s="171"/>
      <c r="Q51" s="171"/>
      <c r="R51" s="171"/>
      <c r="S51" s="3125"/>
      <c r="T51" s="220"/>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13:L13 E17:L17 E41:L42" xr:uid="{50D5B60F-0337-49FE-A416-918C5D9C5C04}">
      <formula1>ISNUMBER(E13)</formula1>
    </dataValidation>
    <dataValidation type="custom" allowBlank="1" showInputMessage="1" showErrorMessage="1" errorTitle="Input Error" error="Please enter a numeric value." sqref="E11:L11 E22:L22 E24:L24 E43:L45"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topLeftCell="B1" workbookViewId="0">
      <selection activeCell="B1" sqref="B1:I1"/>
    </sheetView>
  </sheetViews>
  <sheetFormatPr defaultColWidth="9" defaultRowHeight="15.75" customHeight="1"/>
  <cols>
    <col min="1" max="1" width="11.5" style="184" hidden="1" customWidth="1"/>
    <col min="2" max="2" width="58.4140625" style="184" customWidth="1"/>
    <col min="3" max="3" width="7.08203125" style="184" customWidth="1"/>
    <col min="4" max="4" width="5.5" style="184" customWidth="1"/>
    <col min="5" max="16" width="12.5" style="184" customWidth="1"/>
    <col min="17" max="17" width="1.5" style="184" customWidth="1"/>
    <col min="18" max="18" width="12.5" style="184" customWidth="1"/>
    <col min="19" max="19" width="1.58203125" style="184" customWidth="1"/>
    <col min="20" max="20" width="33.58203125" style="184" customWidth="1"/>
    <col min="21" max="21" width="9" style="184" hidden="1" customWidth="1"/>
    <col min="22" max="22" width="1.58203125" style="184" customWidth="1"/>
    <col min="23" max="23" width="24.58203125" style="184" customWidth="1"/>
    <col min="24" max="24" width="1.58203125" style="184" customWidth="1"/>
    <col min="25" max="25" width="5.58203125" style="184" hidden="1" customWidth="1"/>
    <col min="26" max="29" width="6.08203125" style="184" hidden="1" customWidth="1"/>
    <col min="30" max="30" width="1.5" style="184" hidden="1" customWidth="1"/>
    <col min="31" max="31" width="5.58203125" style="184" hidden="1" customWidth="1"/>
    <col min="32" max="32" width="6.08203125" style="184" hidden="1" customWidth="1"/>
    <col min="33" max="33" width="5.58203125" style="184" hidden="1" customWidth="1"/>
    <col min="34" max="34" width="6.08203125" style="184" hidden="1" customWidth="1"/>
    <col min="35" max="35" width="5.08203125" style="184" hidden="1" customWidth="1"/>
    <col min="36" max="36" width="1.58203125" style="184" hidden="1" customWidth="1"/>
    <col min="37" max="37" width="1.58203125" style="184" customWidth="1"/>
    <col min="38" max="16384" width="9" style="184"/>
  </cols>
  <sheetData>
    <row r="1" spans="1:36" ht="29.25" customHeight="1">
      <c r="A1" s="3102"/>
      <c r="B1" s="3319" t="s">
        <v>4823</v>
      </c>
      <c r="C1" s="3319"/>
      <c r="D1" s="3319"/>
      <c r="E1" s="3319"/>
      <c r="F1" s="3319"/>
      <c r="G1" s="3319"/>
      <c r="H1" s="3319"/>
      <c r="I1" s="3319"/>
      <c r="J1" s="270"/>
      <c r="K1" s="446"/>
      <c r="L1" s="446"/>
      <c r="M1" s="446"/>
      <c r="N1" s="446"/>
      <c r="O1" s="3319"/>
      <c r="P1" s="3319"/>
      <c r="Q1" s="3102"/>
      <c r="R1" s="3102"/>
      <c r="S1" s="3102"/>
      <c r="T1" s="3102"/>
      <c r="U1" s="3102"/>
      <c r="V1" s="3101"/>
      <c r="W1" s="3102"/>
      <c r="X1" s="3101"/>
      <c r="Y1" s="3102"/>
      <c r="Z1" s="3102"/>
      <c r="AA1" s="3102"/>
      <c r="AB1" s="3102"/>
      <c r="AC1" s="3102"/>
      <c r="AD1" s="3102"/>
      <c r="AE1" s="3102"/>
      <c r="AF1" s="3102"/>
      <c r="AG1" s="3102"/>
      <c r="AH1" s="3102"/>
      <c r="AI1" s="3102"/>
      <c r="AJ1" s="3101"/>
    </row>
    <row r="2" spans="1:36" ht="29.25" customHeight="1">
      <c r="A2" s="3102"/>
      <c r="B2" s="3319" t="str">
        <f>SelectCompany!B4</f>
        <v>Thames Water</v>
      </c>
      <c r="C2" s="3319"/>
      <c r="D2" s="3319"/>
      <c r="E2" s="3319"/>
      <c r="F2" s="3319"/>
      <c r="G2" s="3319"/>
      <c r="H2" s="3319"/>
      <c r="I2" s="3319"/>
      <c r="J2" s="270"/>
      <c r="K2" s="316"/>
      <c r="L2" s="316"/>
      <c r="M2" s="316"/>
      <c r="N2" s="316"/>
      <c r="O2" s="316"/>
      <c r="P2" s="316"/>
      <c r="Q2" s="3102"/>
      <c r="R2" s="3102"/>
      <c r="S2" s="3102"/>
      <c r="T2" s="3102"/>
      <c r="U2" s="3102"/>
      <c r="V2" s="3101"/>
      <c r="W2" s="3102"/>
      <c r="X2" s="3101"/>
      <c r="Y2" s="3102"/>
      <c r="Z2" s="3102"/>
      <c r="AA2" s="3102"/>
      <c r="AB2" s="3102"/>
      <c r="AC2" s="3102"/>
      <c r="AD2" s="3102"/>
      <c r="AE2" s="3102"/>
      <c r="AF2" s="3102"/>
      <c r="AG2" s="3102"/>
      <c r="AH2" s="3102"/>
      <c r="AI2" s="3102"/>
      <c r="AJ2" s="3101"/>
    </row>
    <row r="3" spans="1:36" ht="45" customHeight="1">
      <c r="A3" s="3102"/>
      <c r="B3" s="3486" t="s">
        <v>4824</v>
      </c>
      <c r="C3" s="3486"/>
      <c r="D3" s="3486"/>
      <c r="E3" s="3486"/>
      <c r="F3" s="3486"/>
      <c r="G3" s="3486"/>
      <c r="H3" s="3486"/>
      <c r="I3" s="3486"/>
      <c r="J3" s="3486"/>
      <c r="K3" s="3486"/>
      <c r="L3" s="3486"/>
      <c r="M3" s="3486"/>
      <c r="N3" s="3486"/>
      <c r="O3" s="3486"/>
      <c r="P3" s="3486"/>
      <c r="Q3" s="3486"/>
      <c r="R3" s="3486"/>
      <c r="S3" s="3486"/>
      <c r="T3" s="3486"/>
      <c r="U3" s="3102"/>
      <c r="V3" s="3101"/>
      <c r="W3" s="527" t="s">
        <v>669</v>
      </c>
      <c r="X3" s="3101"/>
      <c r="Y3" s="3102"/>
      <c r="Z3" s="3102"/>
      <c r="AA3" s="3102"/>
      <c r="AB3" s="3102"/>
      <c r="AC3" s="3102"/>
      <c r="AD3" s="3102"/>
      <c r="AE3" s="3102"/>
      <c r="AF3" s="3102"/>
      <c r="AG3" s="3102"/>
      <c r="AH3" s="3102"/>
      <c r="AI3" s="3102"/>
      <c r="AJ3" s="3101"/>
    </row>
    <row r="4" spans="1:36" ht="15" customHeight="1" thickBot="1">
      <c r="A4" s="3102"/>
      <c r="B4" s="193"/>
      <c r="C4" s="193"/>
      <c r="D4" s="193"/>
      <c r="E4" s="699"/>
      <c r="F4" s="700"/>
      <c r="G4" s="700"/>
      <c r="H4" s="700"/>
      <c r="I4" s="700"/>
      <c r="J4" s="700"/>
      <c r="K4" s="700"/>
      <c r="L4" s="700"/>
      <c r="M4" s="700"/>
      <c r="N4" s="700"/>
      <c r="O4" s="700"/>
      <c r="P4" s="700"/>
      <c r="Q4" s="700"/>
      <c r="R4" s="3102"/>
      <c r="S4" s="652"/>
      <c r="T4" s="652"/>
      <c r="U4" s="652"/>
      <c r="V4" s="3101"/>
      <c r="W4" s="3102"/>
      <c r="X4" s="3101"/>
      <c r="Y4" s="3102"/>
      <c r="Z4" s="3102"/>
      <c r="AA4" s="3102"/>
      <c r="AB4" s="3102"/>
      <c r="AC4" s="3102"/>
      <c r="AD4" s="3102"/>
      <c r="AE4" s="3102"/>
      <c r="AF4" s="3102"/>
      <c r="AG4" s="3102"/>
      <c r="AH4" s="3102"/>
      <c r="AI4" s="3102"/>
      <c r="AJ4" s="3101"/>
    </row>
    <row r="5" spans="1:36" s="192" customFormat="1" ht="29.25" customHeight="1" thickTop="1">
      <c r="B5" s="3500" t="s">
        <v>671</v>
      </c>
      <c r="C5" s="3503" t="s">
        <v>672</v>
      </c>
      <c r="D5" s="3503" t="s">
        <v>4825</v>
      </c>
      <c r="E5" s="3491" t="s">
        <v>4826</v>
      </c>
      <c r="F5" s="3491"/>
      <c r="G5" s="3491"/>
      <c r="H5" s="3491"/>
      <c r="I5" s="3491"/>
      <c r="J5" s="3491"/>
      <c r="K5" s="3491" t="s">
        <v>4827</v>
      </c>
      <c r="L5" s="3491"/>
      <c r="M5" s="3491"/>
      <c r="N5" s="3491"/>
      <c r="O5" s="3491"/>
      <c r="P5" s="3492"/>
      <c r="R5" s="3457" t="s">
        <v>677</v>
      </c>
      <c r="T5" s="3457" t="s">
        <v>678</v>
      </c>
      <c r="V5" s="701"/>
      <c r="X5" s="701"/>
      <c r="AJ5" s="701"/>
    </row>
    <row r="6" spans="1:36" s="192" customFormat="1" ht="15" customHeight="1">
      <c r="B6" s="3501"/>
      <c r="C6" s="3504"/>
      <c r="D6" s="3504"/>
      <c r="E6" s="3506" t="s">
        <v>1604</v>
      </c>
      <c r="F6" s="3506" t="s">
        <v>2549</v>
      </c>
      <c r="G6" s="3506"/>
      <c r="H6" s="3506"/>
      <c r="I6" s="3506"/>
      <c r="J6" s="3506" t="s">
        <v>902</v>
      </c>
      <c r="K6" s="3506" t="s">
        <v>1604</v>
      </c>
      <c r="L6" s="3506" t="s">
        <v>2549</v>
      </c>
      <c r="M6" s="3506"/>
      <c r="N6" s="3506"/>
      <c r="O6" s="3506"/>
      <c r="P6" s="3508" t="s">
        <v>902</v>
      </c>
      <c r="R6" s="3458"/>
      <c r="T6" s="3458"/>
      <c r="V6" s="701"/>
      <c r="X6" s="701"/>
      <c r="AJ6" s="701"/>
    </row>
    <row r="7" spans="1:36" s="192" customFormat="1" ht="63" customHeight="1" thickBot="1">
      <c r="A7" s="2265" t="s">
        <v>680</v>
      </c>
      <c r="B7" s="3502"/>
      <c r="C7" s="3505"/>
      <c r="D7" s="3505"/>
      <c r="E7" s="3507"/>
      <c r="F7" s="2960" t="s">
        <v>4412</v>
      </c>
      <c r="G7" s="2960" t="s">
        <v>4413</v>
      </c>
      <c r="H7" s="2960" t="s">
        <v>4414</v>
      </c>
      <c r="I7" s="2960" t="s">
        <v>4415</v>
      </c>
      <c r="J7" s="3507"/>
      <c r="K7" s="3507"/>
      <c r="L7" s="2960" t="s">
        <v>4412</v>
      </c>
      <c r="M7" s="2960" t="s">
        <v>4413</v>
      </c>
      <c r="N7" s="2960" t="s">
        <v>4414</v>
      </c>
      <c r="O7" s="2960" t="s">
        <v>4415</v>
      </c>
      <c r="P7" s="3509"/>
      <c r="R7" s="3459"/>
      <c r="T7" s="3459"/>
      <c r="V7" s="701"/>
      <c r="W7" s="702"/>
      <c r="X7" s="701"/>
      <c r="AJ7" s="701"/>
    </row>
    <row r="8" spans="1:36" s="192" customFormat="1" ht="15" customHeight="1" thickTop="1" thickBot="1">
      <c r="A8" s="2394" t="s">
        <v>684</v>
      </c>
      <c r="C8" s="703"/>
      <c r="D8" s="703"/>
      <c r="E8" s="704"/>
      <c r="F8" s="704"/>
      <c r="G8" s="704"/>
      <c r="H8" s="704"/>
      <c r="I8" s="704"/>
      <c r="J8" s="704"/>
      <c r="K8" s="704"/>
      <c r="L8" s="704"/>
      <c r="M8" s="704"/>
      <c r="N8" s="704"/>
      <c r="O8" s="704"/>
      <c r="P8" s="704"/>
      <c r="R8" s="652"/>
      <c r="V8" s="701"/>
      <c r="X8" s="701"/>
      <c r="Y8" s="3326" t="s">
        <v>670</v>
      </c>
      <c r="Z8" s="3326"/>
      <c r="AA8" s="3326"/>
      <c r="AB8" s="3497"/>
      <c r="AC8" s="3497"/>
      <c r="AJ8" s="701"/>
    </row>
    <row r="9" spans="1:36" s="192" customFormat="1" ht="16.5" thickTop="1" thickBot="1">
      <c r="B9" s="319" t="s">
        <v>4828</v>
      </c>
      <c r="C9" s="320"/>
      <c r="D9" s="320"/>
      <c r="E9" s="385"/>
      <c r="F9" s="385"/>
      <c r="G9" s="704"/>
      <c r="H9" s="704"/>
      <c r="I9" s="704"/>
      <c r="J9" s="704"/>
      <c r="K9" s="704"/>
      <c r="L9" s="704"/>
      <c r="M9" s="704"/>
      <c r="N9" s="704"/>
      <c r="O9" s="704"/>
      <c r="P9" s="704"/>
      <c r="R9" s="652"/>
      <c r="V9" s="701"/>
      <c r="X9" s="701"/>
      <c r="Y9" s="206" t="s">
        <v>679</v>
      </c>
      <c r="AJ9" s="701"/>
    </row>
    <row r="10" spans="1:36" s="192" customFormat="1" ht="15.75" customHeight="1">
      <c r="A10" s="2394" t="s">
        <v>686</v>
      </c>
      <c r="B10" s="619" t="s">
        <v>4829</v>
      </c>
      <c r="C10" s="213" t="s">
        <v>688</v>
      </c>
      <c r="D10" s="213">
        <v>3</v>
      </c>
      <c r="E10" s="705">
        <v>0</v>
      </c>
      <c r="F10" s="705">
        <v>0.78900000000000003</v>
      </c>
      <c r="G10" s="705">
        <v>0</v>
      </c>
      <c r="H10" s="705">
        <v>11.489000000000001</v>
      </c>
      <c r="I10" s="705">
        <v>42.136000000000003</v>
      </c>
      <c r="J10" s="546">
        <f>IFERROR(SUM(E10:I10), 0)</f>
        <v>54.414000000000001</v>
      </c>
      <c r="K10" s="705">
        <v>0</v>
      </c>
      <c r="L10" s="705">
        <v>1.284</v>
      </c>
      <c r="M10" s="705">
        <v>0</v>
      </c>
      <c r="N10" s="705">
        <v>21.28</v>
      </c>
      <c r="O10" s="705">
        <v>46.59</v>
      </c>
      <c r="P10" s="336">
        <f>IFERROR(SUM(K10:O10), 0)</f>
        <v>69.153999999999996</v>
      </c>
      <c r="R10" s="217" t="s">
        <v>4830</v>
      </c>
      <c r="T10" s="219"/>
      <c r="V10" s="701"/>
      <c r="W10" s="220">
        <f t="shared" ref="W10:W19" si="0">IF( SUM( Y10:AI10 ) = 0, 0, $Y$9 )</f>
        <v>0</v>
      </c>
      <c r="X10" s="701"/>
      <c r="Y10" s="221">
        <f t="shared" ref="Y10" si="1" xml:space="preserve"> IF( ISNUMBER( E10 ), 0, 1 )</f>
        <v>0</v>
      </c>
      <c r="Z10" s="221">
        <f t="shared" ref="Z10" si="2" xml:space="preserve"> IF( ISNUMBER( F10 ), 0, 1 )</f>
        <v>0</v>
      </c>
      <c r="AA10" s="221">
        <f t="shared" ref="AA10" si="3" xml:space="preserve"> IF( ISNUMBER( G10 ), 0, 1 )</f>
        <v>0</v>
      </c>
      <c r="AB10" s="221">
        <f t="shared" ref="AB10" si="4" xml:space="preserve"> IF( ISNUMBER( H10 ), 0, 1 )</f>
        <v>0</v>
      </c>
      <c r="AC10" s="221">
        <f t="shared" ref="AC10" si="5" xml:space="preserve"> IF( ISNUMBER( I10 ), 0, 1 )</f>
        <v>0</v>
      </c>
      <c r="AE10" s="221">
        <f t="shared" ref="AE10" si="6" xml:space="preserve"> IF( ISNUMBER( K10 ), 0, 1 )</f>
        <v>0</v>
      </c>
      <c r="AF10" s="221">
        <f t="shared" ref="AF10" si="7" xml:space="preserve"> IF( ISNUMBER( L10 ), 0, 1 )</f>
        <v>0</v>
      </c>
      <c r="AG10" s="221">
        <f t="shared" ref="AG10" si="8" xml:space="preserve"> IF( ISNUMBER( M10 ), 0, 1 )</f>
        <v>0</v>
      </c>
      <c r="AH10" s="221">
        <f t="shared" ref="AH10" si="9" xml:space="preserve"> IF( ISNUMBER( N10 ), 0, 1 )</f>
        <v>0</v>
      </c>
      <c r="AI10" s="221">
        <f t="shared" ref="AI10" si="10" xml:space="preserve"> IF( ISNUMBER( O10 ), 0, 1 )</f>
        <v>0</v>
      </c>
      <c r="AJ10" s="701"/>
    </row>
    <row r="11" spans="1:36" s="192" customFormat="1" ht="15.75" customHeight="1">
      <c r="B11" s="620" t="s">
        <v>4831</v>
      </c>
      <c r="C11" s="222" t="s">
        <v>688</v>
      </c>
      <c r="D11" s="222">
        <v>3</v>
      </c>
      <c r="E11" s="706">
        <v>0</v>
      </c>
      <c r="F11" s="706">
        <v>0</v>
      </c>
      <c r="G11" s="706">
        <v>0</v>
      </c>
      <c r="H11" s="706">
        <v>25.48</v>
      </c>
      <c r="I11" s="706">
        <v>0</v>
      </c>
      <c r="J11" s="548">
        <f t="shared" ref="J11:J19" si="11">IFERROR(SUM(E11:I11), 0)</f>
        <v>25.48</v>
      </c>
      <c r="K11" s="706">
        <v>0</v>
      </c>
      <c r="L11" s="706">
        <v>0</v>
      </c>
      <c r="M11" s="706">
        <v>0</v>
      </c>
      <c r="N11" s="706">
        <v>46.645000000000003</v>
      </c>
      <c r="O11" s="706">
        <v>0</v>
      </c>
      <c r="P11" s="707">
        <f>IFERROR(SUM(K11:O11), 0)</f>
        <v>46.645000000000003</v>
      </c>
      <c r="R11" s="226" t="s">
        <v>4832</v>
      </c>
      <c r="T11" s="227"/>
      <c r="V11" s="701"/>
      <c r="W11" s="220">
        <f t="shared" si="0"/>
        <v>0</v>
      </c>
      <c r="X11" s="701"/>
      <c r="Y11" s="221">
        <f t="shared" ref="Y11:Y19" si="12" xml:space="preserve"> IF( ISNUMBER( E11 ), 0, 1 )</f>
        <v>0</v>
      </c>
      <c r="Z11" s="221">
        <f t="shared" ref="Z11:Z19" si="13" xml:space="preserve"> IF( ISNUMBER( F11 ), 0, 1 )</f>
        <v>0</v>
      </c>
      <c r="AA11" s="221">
        <f t="shared" ref="AA11:AA19" si="14" xml:space="preserve"> IF( ISNUMBER( G11 ), 0, 1 )</f>
        <v>0</v>
      </c>
      <c r="AB11" s="221">
        <f t="shared" ref="AB11:AB19" si="15" xml:space="preserve"> IF( ISNUMBER( H11 ), 0, 1 )</f>
        <v>0</v>
      </c>
      <c r="AC11" s="221">
        <f t="shared" ref="AC11:AC19" si="16" xml:space="preserve"> IF( ISNUMBER( I11 ), 0, 1 )</f>
        <v>0</v>
      </c>
      <c r="AE11" s="221">
        <f t="shared" ref="AE11:AE19" si="17" xml:space="preserve"> IF( ISNUMBER( K11 ), 0, 1 )</f>
        <v>0</v>
      </c>
      <c r="AF11" s="221">
        <f t="shared" ref="AF11:AF19" si="18" xml:space="preserve"> IF( ISNUMBER( L11 ), 0, 1 )</f>
        <v>0</v>
      </c>
      <c r="AG11" s="221">
        <f t="shared" ref="AG11:AG19" si="19" xml:space="preserve"> IF( ISNUMBER( M11 ), 0, 1 )</f>
        <v>0</v>
      </c>
      <c r="AH11" s="221">
        <f t="shared" ref="AH11:AH19" si="20" xml:space="preserve"> IF( ISNUMBER( N11 ), 0, 1 )</f>
        <v>0</v>
      </c>
      <c r="AI11" s="221">
        <f t="shared" ref="AI11:AI19" si="21" xml:space="preserve"> IF( ISNUMBER( O11 ), 0, 1 )</f>
        <v>0</v>
      </c>
      <c r="AJ11" s="701"/>
    </row>
    <row r="12" spans="1:36" s="192" customFormat="1" ht="15.75" customHeight="1">
      <c r="B12" s="620" t="s">
        <v>4833</v>
      </c>
      <c r="C12" s="222" t="s">
        <v>688</v>
      </c>
      <c r="D12" s="222">
        <v>3</v>
      </c>
      <c r="E12" s="706">
        <v>0</v>
      </c>
      <c r="F12" s="706">
        <v>0.93</v>
      </c>
      <c r="G12" s="706">
        <v>0</v>
      </c>
      <c r="H12" s="706">
        <v>0</v>
      </c>
      <c r="I12" s="706">
        <v>0</v>
      </c>
      <c r="J12" s="548">
        <f t="shared" si="11"/>
        <v>0.93</v>
      </c>
      <c r="K12" s="706">
        <v>0</v>
      </c>
      <c r="L12" s="706">
        <v>2.5750000000000002</v>
      </c>
      <c r="M12" s="706">
        <v>0</v>
      </c>
      <c r="N12" s="706">
        <v>0</v>
      </c>
      <c r="O12" s="706">
        <v>0</v>
      </c>
      <c r="P12" s="707">
        <f t="shared" ref="P12:P19" si="22">IFERROR(SUM(K12:O12), 0)</f>
        <v>2.5750000000000002</v>
      </c>
      <c r="R12" s="226" t="s">
        <v>4834</v>
      </c>
      <c r="T12" s="227"/>
      <c r="V12" s="701"/>
      <c r="W12" s="220">
        <f t="shared" si="0"/>
        <v>0</v>
      </c>
      <c r="X12" s="701"/>
      <c r="Y12" s="221">
        <f t="shared" si="12"/>
        <v>0</v>
      </c>
      <c r="Z12" s="221">
        <f t="shared" si="13"/>
        <v>0</v>
      </c>
      <c r="AA12" s="221">
        <f t="shared" si="14"/>
        <v>0</v>
      </c>
      <c r="AB12" s="221">
        <f t="shared" si="15"/>
        <v>0</v>
      </c>
      <c r="AC12" s="221">
        <f t="shared" si="16"/>
        <v>0</v>
      </c>
      <c r="AE12" s="221">
        <f t="shared" si="17"/>
        <v>0</v>
      </c>
      <c r="AF12" s="221">
        <f t="shared" si="18"/>
        <v>0</v>
      </c>
      <c r="AG12" s="221">
        <f t="shared" si="19"/>
        <v>0</v>
      </c>
      <c r="AH12" s="221">
        <f t="shared" si="20"/>
        <v>0</v>
      </c>
      <c r="AI12" s="221">
        <f t="shared" si="21"/>
        <v>0</v>
      </c>
      <c r="AJ12" s="701"/>
    </row>
    <row r="13" spans="1:36" s="192" customFormat="1" ht="15.75" customHeight="1">
      <c r="B13" s="620" t="s">
        <v>4835</v>
      </c>
      <c r="C13" s="222" t="s">
        <v>688</v>
      </c>
      <c r="D13" s="222">
        <v>3</v>
      </c>
      <c r="E13" s="706">
        <v>0</v>
      </c>
      <c r="F13" s="706">
        <v>2.0760000000000001</v>
      </c>
      <c r="G13" s="706">
        <v>0</v>
      </c>
      <c r="H13" s="706">
        <v>0</v>
      </c>
      <c r="I13" s="706">
        <v>0</v>
      </c>
      <c r="J13" s="548">
        <f t="shared" si="11"/>
        <v>2.0760000000000001</v>
      </c>
      <c r="K13" s="706">
        <v>0</v>
      </c>
      <c r="L13" s="706">
        <v>3.431</v>
      </c>
      <c r="M13" s="706">
        <v>0</v>
      </c>
      <c r="N13" s="706">
        <v>0</v>
      </c>
      <c r="O13" s="706">
        <v>0</v>
      </c>
      <c r="P13" s="707">
        <f t="shared" si="22"/>
        <v>3.431</v>
      </c>
      <c r="R13" s="226" t="s">
        <v>4836</v>
      </c>
      <c r="T13" s="227"/>
      <c r="V13" s="701"/>
      <c r="W13" s="220">
        <f t="shared" si="0"/>
        <v>0</v>
      </c>
      <c r="X13" s="701"/>
      <c r="Y13" s="221">
        <f t="shared" si="12"/>
        <v>0</v>
      </c>
      <c r="Z13" s="221">
        <f t="shared" si="13"/>
        <v>0</v>
      </c>
      <c r="AA13" s="221">
        <f t="shared" si="14"/>
        <v>0</v>
      </c>
      <c r="AB13" s="221">
        <f t="shared" si="15"/>
        <v>0</v>
      </c>
      <c r="AC13" s="221">
        <f t="shared" si="16"/>
        <v>0</v>
      </c>
      <c r="AE13" s="221">
        <f t="shared" si="17"/>
        <v>0</v>
      </c>
      <c r="AF13" s="221">
        <f t="shared" si="18"/>
        <v>0</v>
      </c>
      <c r="AG13" s="221">
        <f t="shared" si="19"/>
        <v>0</v>
      </c>
      <c r="AH13" s="221">
        <f t="shared" si="20"/>
        <v>0</v>
      </c>
      <c r="AI13" s="221">
        <f t="shared" si="21"/>
        <v>0</v>
      </c>
      <c r="AJ13" s="701"/>
    </row>
    <row r="14" spans="1:36" s="192" customFormat="1" ht="15.75" customHeight="1">
      <c r="B14" s="620" t="s">
        <v>4837</v>
      </c>
      <c r="C14" s="222" t="s">
        <v>688</v>
      </c>
      <c r="D14" s="222">
        <v>3</v>
      </c>
      <c r="E14" s="706">
        <v>38.074000000000005</v>
      </c>
      <c r="F14" s="706">
        <v>0</v>
      </c>
      <c r="G14" s="706">
        <v>0</v>
      </c>
      <c r="H14" s="706">
        <v>0</v>
      </c>
      <c r="I14" s="706">
        <v>0</v>
      </c>
      <c r="J14" s="548">
        <f t="shared" si="11"/>
        <v>38.074000000000005</v>
      </c>
      <c r="K14" s="706">
        <v>62.082999999999998</v>
      </c>
      <c r="L14" s="706">
        <v>0</v>
      </c>
      <c r="M14" s="706">
        <v>0</v>
      </c>
      <c r="N14" s="706">
        <v>0</v>
      </c>
      <c r="O14" s="706">
        <v>0</v>
      </c>
      <c r="P14" s="707">
        <f t="shared" si="22"/>
        <v>62.082999999999998</v>
      </c>
      <c r="R14" s="226" t="s">
        <v>4838</v>
      </c>
      <c r="T14" s="227"/>
      <c r="V14" s="701"/>
      <c r="W14" s="220">
        <f t="shared" si="0"/>
        <v>0</v>
      </c>
      <c r="X14" s="701"/>
      <c r="Y14" s="221">
        <f t="shared" si="12"/>
        <v>0</v>
      </c>
      <c r="Z14" s="221">
        <f t="shared" si="13"/>
        <v>0</v>
      </c>
      <c r="AA14" s="221">
        <f t="shared" si="14"/>
        <v>0</v>
      </c>
      <c r="AB14" s="221">
        <f t="shared" si="15"/>
        <v>0</v>
      </c>
      <c r="AC14" s="221">
        <f t="shared" si="16"/>
        <v>0</v>
      </c>
      <c r="AE14" s="221">
        <f t="shared" si="17"/>
        <v>0</v>
      </c>
      <c r="AF14" s="221">
        <f t="shared" si="18"/>
        <v>0</v>
      </c>
      <c r="AG14" s="221">
        <f t="shared" si="19"/>
        <v>0</v>
      </c>
      <c r="AH14" s="221">
        <f t="shared" si="20"/>
        <v>0</v>
      </c>
      <c r="AI14" s="221">
        <f t="shared" si="21"/>
        <v>0</v>
      </c>
      <c r="AJ14" s="701"/>
    </row>
    <row r="15" spans="1:36" s="192" customFormat="1" ht="15.75" customHeight="1">
      <c r="B15" s="620" t="s">
        <v>4839</v>
      </c>
      <c r="C15" s="222" t="s">
        <v>688</v>
      </c>
      <c r="D15" s="222">
        <v>3</v>
      </c>
      <c r="E15" s="706">
        <v>1.5529999999999999</v>
      </c>
      <c r="F15" s="706">
        <v>0</v>
      </c>
      <c r="G15" s="706">
        <v>0</v>
      </c>
      <c r="H15" s="706">
        <v>0</v>
      </c>
      <c r="I15" s="706">
        <v>0</v>
      </c>
      <c r="J15" s="548">
        <f t="shared" si="11"/>
        <v>1.5529999999999999</v>
      </c>
      <c r="K15" s="706">
        <v>15.515000000000001</v>
      </c>
      <c r="L15" s="706">
        <v>0</v>
      </c>
      <c r="M15" s="706">
        <v>0</v>
      </c>
      <c r="N15" s="706">
        <v>0</v>
      </c>
      <c r="O15" s="706">
        <v>0</v>
      </c>
      <c r="P15" s="707">
        <f t="shared" si="22"/>
        <v>15.515000000000001</v>
      </c>
      <c r="R15" s="226" t="s">
        <v>4840</v>
      </c>
      <c r="T15" s="227"/>
      <c r="V15" s="701"/>
      <c r="W15" s="220">
        <f t="shared" si="0"/>
        <v>0</v>
      </c>
      <c r="X15" s="701"/>
      <c r="Y15" s="221">
        <f t="shared" si="12"/>
        <v>0</v>
      </c>
      <c r="Z15" s="221">
        <f t="shared" si="13"/>
        <v>0</v>
      </c>
      <c r="AA15" s="221">
        <f t="shared" si="14"/>
        <v>0</v>
      </c>
      <c r="AB15" s="221">
        <f t="shared" si="15"/>
        <v>0</v>
      </c>
      <c r="AC15" s="221">
        <f t="shared" si="16"/>
        <v>0</v>
      </c>
      <c r="AE15" s="221">
        <f t="shared" si="17"/>
        <v>0</v>
      </c>
      <c r="AF15" s="221">
        <f t="shared" si="18"/>
        <v>0</v>
      </c>
      <c r="AG15" s="221">
        <f t="shared" si="19"/>
        <v>0</v>
      </c>
      <c r="AH15" s="221">
        <f t="shared" si="20"/>
        <v>0</v>
      </c>
      <c r="AI15" s="221">
        <f t="shared" si="21"/>
        <v>0</v>
      </c>
      <c r="AJ15" s="701"/>
    </row>
    <row r="16" spans="1:36" s="192" customFormat="1" ht="15.75" customHeight="1">
      <c r="B16" s="620" t="s">
        <v>4841</v>
      </c>
      <c r="C16" s="222" t="s">
        <v>688</v>
      </c>
      <c r="D16" s="222">
        <v>3</v>
      </c>
      <c r="E16" s="706">
        <v>0</v>
      </c>
      <c r="F16" s="706">
        <v>0</v>
      </c>
      <c r="G16" s="706">
        <v>0</v>
      </c>
      <c r="H16" s="706">
        <v>0</v>
      </c>
      <c r="I16" s="706">
        <v>103.666</v>
      </c>
      <c r="J16" s="548">
        <f t="shared" si="11"/>
        <v>103.666</v>
      </c>
      <c r="K16" s="706">
        <v>0</v>
      </c>
      <c r="L16" s="706">
        <v>0</v>
      </c>
      <c r="M16" s="706">
        <v>0</v>
      </c>
      <c r="N16" s="706">
        <v>0</v>
      </c>
      <c r="O16" s="706">
        <v>251.79900000000001</v>
      </c>
      <c r="P16" s="707">
        <f t="shared" si="22"/>
        <v>251.79900000000001</v>
      </c>
      <c r="R16" s="226" t="s">
        <v>4842</v>
      </c>
      <c r="T16" s="227"/>
      <c r="V16" s="701"/>
      <c r="W16" s="220">
        <f t="shared" si="0"/>
        <v>0</v>
      </c>
      <c r="X16" s="701"/>
      <c r="Y16" s="221">
        <f t="shared" si="12"/>
        <v>0</v>
      </c>
      <c r="Z16" s="221">
        <f t="shared" si="13"/>
        <v>0</v>
      </c>
      <c r="AA16" s="221">
        <f t="shared" si="14"/>
        <v>0</v>
      </c>
      <c r="AB16" s="221">
        <f t="shared" si="15"/>
        <v>0</v>
      </c>
      <c r="AC16" s="221">
        <f t="shared" si="16"/>
        <v>0</v>
      </c>
      <c r="AE16" s="221">
        <f t="shared" si="17"/>
        <v>0</v>
      </c>
      <c r="AF16" s="221">
        <f t="shared" si="18"/>
        <v>0</v>
      </c>
      <c r="AG16" s="221">
        <f t="shared" si="19"/>
        <v>0</v>
      </c>
      <c r="AH16" s="221">
        <f t="shared" si="20"/>
        <v>0</v>
      </c>
      <c r="AI16" s="221">
        <f t="shared" si="21"/>
        <v>0</v>
      </c>
      <c r="AJ16" s="701"/>
    </row>
    <row r="17" spans="1:36" s="192" customFormat="1" ht="15.75" customHeight="1">
      <c r="B17" s="620" t="s">
        <v>4843</v>
      </c>
      <c r="C17" s="222" t="s">
        <v>688</v>
      </c>
      <c r="D17" s="222">
        <v>3</v>
      </c>
      <c r="E17" s="706">
        <v>0</v>
      </c>
      <c r="F17" s="706">
        <v>0</v>
      </c>
      <c r="G17" s="706">
        <v>0</v>
      </c>
      <c r="H17" s="706">
        <v>0</v>
      </c>
      <c r="I17" s="706">
        <v>0</v>
      </c>
      <c r="J17" s="548">
        <f t="shared" si="11"/>
        <v>0</v>
      </c>
      <c r="K17" s="706">
        <v>0</v>
      </c>
      <c r="L17" s="706">
        <v>0</v>
      </c>
      <c r="M17" s="706">
        <v>0</v>
      </c>
      <c r="N17" s="706">
        <v>0</v>
      </c>
      <c r="O17" s="706">
        <v>0</v>
      </c>
      <c r="P17" s="707">
        <f t="shared" si="22"/>
        <v>0</v>
      </c>
      <c r="R17" s="226" t="s">
        <v>4844</v>
      </c>
      <c r="T17" s="227"/>
      <c r="V17" s="701"/>
      <c r="W17" s="220">
        <f t="shared" si="0"/>
        <v>0</v>
      </c>
      <c r="X17" s="701"/>
      <c r="Y17" s="221">
        <f t="shared" si="12"/>
        <v>0</v>
      </c>
      <c r="Z17" s="221">
        <f t="shared" si="13"/>
        <v>0</v>
      </c>
      <c r="AA17" s="221">
        <f t="shared" si="14"/>
        <v>0</v>
      </c>
      <c r="AB17" s="221">
        <f t="shared" si="15"/>
        <v>0</v>
      </c>
      <c r="AC17" s="221">
        <f t="shared" si="16"/>
        <v>0</v>
      </c>
      <c r="AE17" s="221">
        <f t="shared" si="17"/>
        <v>0</v>
      </c>
      <c r="AF17" s="221">
        <f t="shared" si="18"/>
        <v>0</v>
      </c>
      <c r="AG17" s="221">
        <f t="shared" si="19"/>
        <v>0</v>
      </c>
      <c r="AH17" s="221">
        <f t="shared" si="20"/>
        <v>0</v>
      </c>
      <c r="AI17" s="221">
        <f t="shared" si="21"/>
        <v>0</v>
      </c>
      <c r="AJ17" s="701"/>
    </row>
    <row r="18" spans="1:36" s="192" customFormat="1" ht="15.75" customHeight="1">
      <c r="B18" s="620" t="s">
        <v>4845</v>
      </c>
      <c r="C18" s="222" t="s">
        <v>688</v>
      </c>
      <c r="D18" s="222">
        <v>3</v>
      </c>
      <c r="E18" s="706">
        <v>0</v>
      </c>
      <c r="F18" s="706">
        <v>0</v>
      </c>
      <c r="G18" s="706">
        <v>0</v>
      </c>
      <c r="H18" s="706">
        <v>0</v>
      </c>
      <c r="I18" s="706">
        <v>0</v>
      </c>
      <c r="J18" s="548">
        <f t="shared" si="11"/>
        <v>0</v>
      </c>
      <c r="K18" s="706">
        <v>0</v>
      </c>
      <c r="L18" s="706">
        <v>0</v>
      </c>
      <c r="M18" s="706">
        <v>0</v>
      </c>
      <c r="N18" s="706">
        <v>0</v>
      </c>
      <c r="O18" s="706">
        <v>0</v>
      </c>
      <c r="P18" s="707">
        <f t="shared" si="22"/>
        <v>0</v>
      </c>
      <c r="R18" s="226" t="s">
        <v>4846</v>
      </c>
      <c r="T18" s="227"/>
      <c r="V18" s="701"/>
      <c r="W18" s="220">
        <f t="shared" si="0"/>
        <v>0</v>
      </c>
      <c r="X18" s="701"/>
      <c r="Y18" s="221">
        <f t="shared" si="12"/>
        <v>0</v>
      </c>
      <c r="Z18" s="221">
        <f t="shared" si="13"/>
        <v>0</v>
      </c>
      <c r="AA18" s="221">
        <f t="shared" si="14"/>
        <v>0</v>
      </c>
      <c r="AB18" s="221">
        <f t="shared" si="15"/>
        <v>0</v>
      </c>
      <c r="AC18" s="221">
        <f t="shared" si="16"/>
        <v>0</v>
      </c>
      <c r="AE18" s="221">
        <f t="shared" si="17"/>
        <v>0</v>
      </c>
      <c r="AF18" s="221">
        <f t="shared" si="18"/>
        <v>0</v>
      </c>
      <c r="AG18" s="221">
        <f t="shared" si="19"/>
        <v>0</v>
      </c>
      <c r="AH18" s="221">
        <f t="shared" si="20"/>
        <v>0</v>
      </c>
      <c r="AI18" s="221">
        <f t="shared" si="21"/>
        <v>0</v>
      </c>
      <c r="AJ18" s="701"/>
    </row>
    <row r="19" spans="1:36" s="192" customFormat="1" ht="15.75" customHeight="1">
      <c r="B19" s="620" t="s">
        <v>4847</v>
      </c>
      <c r="C19" s="222" t="s">
        <v>688</v>
      </c>
      <c r="D19" s="222">
        <v>3</v>
      </c>
      <c r="E19" s="706">
        <v>0</v>
      </c>
      <c r="F19" s="706">
        <v>0</v>
      </c>
      <c r="G19" s="706">
        <v>0</v>
      </c>
      <c r="H19" s="706">
        <v>0</v>
      </c>
      <c r="I19" s="706">
        <v>0</v>
      </c>
      <c r="J19" s="548">
        <f t="shared" si="11"/>
        <v>0</v>
      </c>
      <c r="K19" s="706">
        <v>0</v>
      </c>
      <c r="L19" s="706">
        <v>0</v>
      </c>
      <c r="M19" s="706">
        <v>0</v>
      </c>
      <c r="N19" s="706">
        <v>0</v>
      </c>
      <c r="O19" s="706">
        <v>0</v>
      </c>
      <c r="P19" s="707">
        <f t="shared" si="22"/>
        <v>0</v>
      </c>
      <c r="R19" s="226" t="s">
        <v>4848</v>
      </c>
      <c r="T19" s="227"/>
      <c r="V19" s="701"/>
      <c r="W19" s="220">
        <f t="shared" si="0"/>
        <v>0</v>
      </c>
      <c r="X19" s="701"/>
      <c r="Y19" s="221">
        <f t="shared" si="12"/>
        <v>0</v>
      </c>
      <c r="Z19" s="221">
        <f t="shared" si="13"/>
        <v>0</v>
      </c>
      <c r="AA19" s="221">
        <f t="shared" si="14"/>
        <v>0</v>
      </c>
      <c r="AB19" s="221">
        <f t="shared" si="15"/>
        <v>0</v>
      </c>
      <c r="AC19" s="221">
        <f t="shared" si="16"/>
        <v>0</v>
      </c>
      <c r="AE19" s="221">
        <f t="shared" si="17"/>
        <v>0</v>
      </c>
      <c r="AF19" s="221">
        <f t="shared" si="18"/>
        <v>0</v>
      </c>
      <c r="AG19" s="221">
        <f t="shared" si="19"/>
        <v>0</v>
      </c>
      <c r="AH19" s="221">
        <f t="shared" si="20"/>
        <v>0</v>
      </c>
      <c r="AI19" s="221">
        <f t="shared" si="21"/>
        <v>0</v>
      </c>
      <c r="AJ19" s="701"/>
    </row>
    <row r="20" spans="1:36" s="192" customFormat="1" ht="15.75" customHeight="1" thickBot="1">
      <c r="A20" s="2394" t="s">
        <v>784</v>
      </c>
      <c r="B20" s="2930" t="s">
        <v>4849</v>
      </c>
      <c r="C20" s="283" t="s">
        <v>688</v>
      </c>
      <c r="D20" s="283">
        <v>3</v>
      </c>
      <c r="E20" s="550">
        <f>IFERROR(SUM(E10:E19), 0)</f>
        <v>39.627000000000002</v>
      </c>
      <c r="F20" s="550">
        <f t="shared" ref="F20:I20" si="23">IFERROR(SUM(F10:F19), 0)</f>
        <v>3.7949999999999999</v>
      </c>
      <c r="G20" s="550">
        <f t="shared" si="23"/>
        <v>0</v>
      </c>
      <c r="H20" s="550">
        <f t="shared" si="23"/>
        <v>36.969000000000001</v>
      </c>
      <c r="I20" s="550">
        <f t="shared" si="23"/>
        <v>145.80199999999999</v>
      </c>
      <c r="J20" s="550">
        <f>IFERROR(SUM(E20:I20), 0)</f>
        <v>226.19299999999998</v>
      </c>
      <c r="K20" s="550">
        <f t="shared" ref="K20:L20" si="24">IFERROR(SUM(K10:K19), 0)</f>
        <v>77.597999999999999</v>
      </c>
      <c r="L20" s="550">
        <f t="shared" si="24"/>
        <v>7.29</v>
      </c>
      <c r="M20" s="550">
        <f>IFERROR(SUM(M10:M19), 0)</f>
        <v>0</v>
      </c>
      <c r="N20" s="550">
        <f>IFERROR(SUM(N10:N19), 0)</f>
        <v>67.925000000000011</v>
      </c>
      <c r="O20" s="550">
        <f>IFERROR(SUM(O10:O19), 0)</f>
        <v>298.38900000000001</v>
      </c>
      <c r="P20" s="337">
        <f>IFERROR(SUM(K20:O20), 0)</f>
        <v>451.202</v>
      </c>
      <c r="R20" s="457" t="s">
        <v>4850</v>
      </c>
      <c r="T20" s="238"/>
      <c r="V20" s="701"/>
      <c r="W20" s="3102"/>
      <c r="X20" s="701"/>
      <c r="AJ20" s="701"/>
    </row>
    <row r="21" spans="1:36" s="192" customFormat="1" ht="16.5" thickTop="1" thickBot="1">
      <c r="B21" s="708"/>
      <c r="C21" s="708"/>
      <c r="D21" s="708"/>
      <c r="E21" s="709"/>
      <c r="F21" s="709"/>
      <c r="G21" s="709"/>
      <c r="H21" s="709"/>
      <c r="I21" s="709"/>
      <c r="J21" s="709"/>
      <c r="K21" s="709"/>
      <c r="L21" s="709"/>
      <c r="M21" s="709"/>
      <c r="N21" s="709"/>
      <c r="O21" s="709"/>
      <c r="P21" s="709"/>
      <c r="R21" s="652"/>
      <c r="V21" s="701"/>
      <c r="W21" s="3102"/>
      <c r="X21" s="701"/>
      <c r="AJ21" s="701"/>
    </row>
    <row r="22" spans="1:36" s="192" customFormat="1" ht="16.5" thickTop="1" thickBot="1">
      <c r="B22" s="319" t="s">
        <v>4851</v>
      </c>
      <c r="C22" s="320"/>
      <c r="D22" s="320"/>
      <c r="E22" s="710"/>
      <c r="F22" s="710"/>
      <c r="G22" s="711"/>
      <c r="H22" s="711"/>
      <c r="I22" s="711"/>
      <c r="J22" s="711"/>
      <c r="K22" s="711"/>
      <c r="L22" s="711"/>
      <c r="M22" s="711"/>
      <c r="N22" s="711"/>
      <c r="O22" s="711"/>
      <c r="P22" s="711"/>
      <c r="R22" s="652"/>
      <c r="V22" s="701"/>
      <c r="W22" s="3102"/>
      <c r="X22" s="701"/>
      <c r="AJ22" s="701"/>
    </row>
    <row r="23" spans="1:36" s="192" customFormat="1" ht="15.75" customHeight="1" thickTop="1">
      <c r="A23" s="2394" t="s">
        <v>686</v>
      </c>
      <c r="B23" s="3059" t="s">
        <v>4829</v>
      </c>
      <c r="C23" s="213" t="s">
        <v>688</v>
      </c>
      <c r="D23" s="213">
        <v>3</v>
      </c>
      <c r="E23" s="705">
        <v>0</v>
      </c>
      <c r="F23" s="705">
        <v>0</v>
      </c>
      <c r="G23" s="705">
        <v>0</v>
      </c>
      <c r="H23" s="705">
        <v>0</v>
      </c>
      <c r="I23" s="705">
        <v>0</v>
      </c>
      <c r="J23" s="546">
        <f>IFERROR(SUM(E23:I23), 0)</f>
        <v>0</v>
      </c>
      <c r="K23" s="705">
        <v>0</v>
      </c>
      <c r="L23" s="705">
        <v>0</v>
      </c>
      <c r="M23" s="705">
        <v>0</v>
      </c>
      <c r="N23" s="705">
        <v>0</v>
      </c>
      <c r="O23" s="705">
        <v>0.25800000000000001</v>
      </c>
      <c r="P23" s="336">
        <f>IFERROR(SUM(K23:O23), 0)</f>
        <v>0.25800000000000001</v>
      </c>
      <c r="R23" s="217" t="s">
        <v>4852</v>
      </c>
      <c r="T23" s="219"/>
      <c r="V23" s="701"/>
      <c r="W23" s="220">
        <f t="shared" ref="W23:W32" si="25">IF( SUM( Y23:AI23 ) = 0, 0, $Y$9 )</f>
        <v>0</v>
      </c>
      <c r="X23" s="701"/>
      <c r="Y23" s="221">
        <f t="shared" ref="Y23:Y32" si="26" xml:space="preserve"> IF( ISNUMBER( E23 ), 0, 1 )</f>
        <v>0</v>
      </c>
      <c r="Z23" s="221">
        <f t="shared" ref="Z23:Z32" si="27" xml:space="preserve"> IF( ISNUMBER( F23 ), 0, 1 )</f>
        <v>0</v>
      </c>
      <c r="AA23" s="221">
        <f t="shared" ref="AA23:AA32" si="28" xml:space="preserve"> IF( ISNUMBER( G23 ), 0, 1 )</f>
        <v>0</v>
      </c>
      <c r="AB23" s="221">
        <f t="shared" ref="AB23:AB32" si="29" xml:space="preserve"> IF( ISNUMBER( H23 ), 0, 1 )</f>
        <v>0</v>
      </c>
      <c r="AC23" s="221">
        <f t="shared" ref="AC23:AC32" si="30" xml:space="preserve"> IF( ISNUMBER( I23 ), 0, 1 )</f>
        <v>0</v>
      </c>
      <c r="AE23" s="221">
        <f t="shared" ref="AE23:AE32" si="31" xml:space="preserve"> IF( ISNUMBER( K23 ), 0, 1 )</f>
        <v>0</v>
      </c>
      <c r="AF23" s="221">
        <f t="shared" ref="AF23:AF32" si="32" xml:space="preserve"> IF( ISNUMBER( L23 ), 0, 1 )</f>
        <v>0</v>
      </c>
      <c r="AG23" s="221">
        <f t="shared" ref="AG23:AG32" si="33" xml:space="preserve"> IF( ISNUMBER( M23 ), 0, 1 )</f>
        <v>0</v>
      </c>
      <c r="AH23" s="221">
        <f t="shared" ref="AH23:AH32" si="34" xml:space="preserve"> IF( ISNUMBER( N23 ), 0, 1 )</f>
        <v>0</v>
      </c>
      <c r="AI23" s="221">
        <f t="shared" ref="AI23:AI32" si="35" xml:space="preserve"> IF( ISNUMBER( O23 ), 0, 1 )</f>
        <v>0</v>
      </c>
      <c r="AJ23" s="701"/>
    </row>
    <row r="24" spans="1:36" s="192" customFormat="1" ht="15.75" customHeight="1">
      <c r="B24" s="3060" t="s">
        <v>4831</v>
      </c>
      <c r="C24" s="222" t="s">
        <v>688</v>
      </c>
      <c r="D24" s="222">
        <v>3</v>
      </c>
      <c r="E24" s="706">
        <v>0</v>
      </c>
      <c r="F24" s="706">
        <v>0</v>
      </c>
      <c r="G24" s="706">
        <v>0</v>
      </c>
      <c r="H24" s="706">
        <v>0</v>
      </c>
      <c r="I24" s="706">
        <v>0</v>
      </c>
      <c r="J24" s="548">
        <f t="shared" ref="J24:J32" si="36">IFERROR(SUM(E24:I24), 0)</f>
        <v>0</v>
      </c>
      <c r="K24" s="706">
        <v>0</v>
      </c>
      <c r="L24" s="706">
        <v>0</v>
      </c>
      <c r="M24" s="706">
        <v>0</v>
      </c>
      <c r="N24" s="706">
        <v>0</v>
      </c>
      <c r="O24" s="706">
        <v>0</v>
      </c>
      <c r="P24" s="707">
        <f t="shared" ref="P24:P32" si="37">IFERROR(SUM(K24:O24), 0)</f>
        <v>0</v>
      </c>
      <c r="R24" s="226" t="s">
        <v>4853</v>
      </c>
      <c r="T24" s="227"/>
      <c r="V24" s="701"/>
      <c r="W24" s="220">
        <f t="shared" si="25"/>
        <v>0</v>
      </c>
      <c r="X24" s="701"/>
      <c r="Y24" s="221">
        <f t="shared" si="26"/>
        <v>0</v>
      </c>
      <c r="Z24" s="221">
        <f t="shared" si="27"/>
        <v>0</v>
      </c>
      <c r="AA24" s="221">
        <f t="shared" si="28"/>
        <v>0</v>
      </c>
      <c r="AB24" s="221">
        <f t="shared" si="29"/>
        <v>0</v>
      </c>
      <c r="AC24" s="221">
        <f t="shared" si="30"/>
        <v>0</v>
      </c>
      <c r="AE24" s="221">
        <f t="shared" si="31"/>
        <v>0</v>
      </c>
      <c r="AF24" s="221">
        <f t="shared" si="32"/>
        <v>0</v>
      </c>
      <c r="AG24" s="221">
        <f t="shared" si="33"/>
        <v>0</v>
      </c>
      <c r="AH24" s="221">
        <f t="shared" si="34"/>
        <v>0</v>
      </c>
      <c r="AI24" s="221">
        <f t="shared" si="35"/>
        <v>0</v>
      </c>
      <c r="AJ24" s="701"/>
    </row>
    <row r="25" spans="1:36" s="192" customFormat="1" ht="15.75" customHeight="1">
      <c r="B25" s="3060" t="s">
        <v>4833</v>
      </c>
      <c r="C25" s="222" t="s">
        <v>688</v>
      </c>
      <c r="D25" s="222">
        <v>3</v>
      </c>
      <c r="E25" s="706">
        <v>0</v>
      </c>
      <c r="F25" s="706">
        <v>0</v>
      </c>
      <c r="G25" s="706">
        <v>0</v>
      </c>
      <c r="H25" s="706">
        <v>0</v>
      </c>
      <c r="I25" s="706">
        <v>0</v>
      </c>
      <c r="J25" s="548">
        <f t="shared" si="36"/>
        <v>0</v>
      </c>
      <c r="K25" s="706">
        <v>0</v>
      </c>
      <c r="L25" s="706">
        <v>0</v>
      </c>
      <c r="M25" s="706">
        <v>0</v>
      </c>
      <c r="N25" s="706">
        <v>0</v>
      </c>
      <c r="O25" s="706">
        <v>0</v>
      </c>
      <c r="P25" s="707">
        <f t="shared" si="37"/>
        <v>0</v>
      </c>
      <c r="R25" s="226" t="s">
        <v>4854</v>
      </c>
      <c r="T25" s="227"/>
      <c r="V25" s="701"/>
      <c r="W25" s="220">
        <f t="shared" si="25"/>
        <v>0</v>
      </c>
      <c r="X25" s="701"/>
      <c r="Y25" s="221">
        <f t="shared" si="26"/>
        <v>0</v>
      </c>
      <c r="Z25" s="221">
        <f t="shared" si="27"/>
        <v>0</v>
      </c>
      <c r="AA25" s="221">
        <f t="shared" si="28"/>
        <v>0</v>
      </c>
      <c r="AB25" s="221">
        <f t="shared" si="29"/>
        <v>0</v>
      </c>
      <c r="AC25" s="221">
        <f t="shared" si="30"/>
        <v>0</v>
      </c>
      <c r="AE25" s="221">
        <f t="shared" si="31"/>
        <v>0</v>
      </c>
      <c r="AF25" s="221">
        <f t="shared" si="32"/>
        <v>0</v>
      </c>
      <c r="AG25" s="221">
        <f t="shared" si="33"/>
        <v>0</v>
      </c>
      <c r="AH25" s="221">
        <f t="shared" si="34"/>
        <v>0</v>
      </c>
      <c r="AI25" s="221">
        <f t="shared" si="35"/>
        <v>0</v>
      </c>
      <c r="AJ25" s="701"/>
    </row>
    <row r="26" spans="1:36" s="192" customFormat="1" ht="15.75" customHeight="1">
      <c r="B26" s="3060" t="s">
        <v>4835</v>
      </c>
      <c r="C26" s="222" t="s">
        <v>688</v>
      </c>
      <c r="D26" s="222">
        <v>3</v>
      </c>
      <c r="E26" s="706">
        <v>0</v>
      </c>
      <c r="F26" s="706">
        <v>0</v>
      </c>
      <c r="G26" s="706">
        <v>0</v>
      </c>
      <c r="H26" s="706">
        <v>0</v>
      </c>
      <c r="I26" s="706">
        <v>0</v>
      </c>
      <c r="J26" s="548">
        <f t="shared" si="36"/>
        <v>0</v>
      </c>
      <c r="K26" s="706">
        <v>0</v>
      </c>
      <c r="L26" s="706">
        <v>0</v>
      </c>
      <c r="M26" s="706">
        <v>0</v>
      </c>
      <c r="N26" s="706">
        <v>0</v>
      </c>
      <c r="O26" s="706">
        <v>0</v>
      </c>
      <c r="P26" s="707">
        <f>IFERROR(SUM(K26:O26), 0)</f>
        <v>0</v>
      </c>
      <c r="R26" s="226" t="s">
        <v>4855</v>
      </c>
      <c r="T26" s="227"/>
      <c r="V26" s="701"/>
      <c r="W26" s="220">
        <f t="shared" si="25"/>
        <v>0</v>
      </c>
      <c r="X26" s="701"/>
      <c r="Y26" s="221">
        <f t="shared" si="26"/>
        <v>0</v>
      </c>
      <c r="Z26" s="221">
        <f t="shared" si="27"/>
        <v>0</v>
      </c>
      <c r="AA26" s="221">
        <f t="shared" si="28"/>
        <v>0</v>
      </c>
      <c r="AB26" s="221">
        <f t="shared" si="29"/>
        <v>0</v>
      </c>
      <c r="AC26" s="221">
        <f t="shared" si="30"/>
        <v>0</v>
      </c>
      <c r="AE26" s="221">
        <f t="shared" si="31"/>
        <v>0</v>
      </c>
      <c r="AF26" s="221">
        <f t="shared" si="32"/>
        <v>0</v>
      </c>
      <c r="AG26" s="221">
        <f t="shared" si="33"/>
        <v>0</v>
      </c>
      <c r="AH26" s="221">
        <f t="shared" si="34"/>
        <v>0</v>
      </c>
      <c r="AI26" s="221">
        <f t="shared" si="35"/>
        <v>0</v>
      </c>
      <c r="AJ26" s="701"/>
    </row>
    <row r="27" spans="1:36" s="192" customFormat="1" ht="15.75" customHeight="1">
      <c r="B27" s="3060" t="s">
        <v>4837</v>
      </c>
      <c r="C27" s="222" t="s">
        <v>688</v>
      </c>
      <c r="D27" s="222">
        <v>3</v>
      </c>
      <c r="E27" s="706">
        <v>0</v>
      </c>
      <c r="F27" s="706">
        <v>0</v>
      </c>
      <c r="G27" s="706">
        <v>0</v>
      </c>
      <c r="H27" s="706">
        <v>0</v>
      </c>
      <c r="I27" s="706">
        <v>0</v>
      </c>
      <c r="J27" s="548">
        <f t="shared" si="36"/>
        <v>0</v>
      </c>
      <c r="K27" s="706">
        <v>0</v>
      </c>
      <c r="L27" s="706">
        <v>0</v>
      </c>
      <c r="M27" s="706">
        <v>0</v>
      </c>
      <c r="N27" s="706">
        <v>0</v>
      </c>
      <c r="O27" s="706">
        <v>0</v>
      </c>
      <c r="P27" s="707">
        <f t="shared" si="37"/>
        <v>0</v>
      </c>
      <c r="R27" s="226" t="s">
        <v>4856</v>
      </c>
      <c r="T27" s="227"/>
      <c r="V27" s="701"/>
      <c r="W27" s="220">
        <f t="shared" si="25"/>
        <v>0</v>
      </c>
      <c r="X27" s="701"/>
      <c r="Y27" s="221">
        <f t="shared" si="26"/>
        <v>0</v>
      </c>
      <c r="Z27" s="221">
        <f t="shared" si="27"/>
        <v>0</v>
      </c>
      <c r="AA27" s="221">
        <f t="shared" si="28"/>
        <v>0</v>
      </c>
      <c r="AB27" s="221">
        <f t="shared" si="29"/>
        <v>0</v>
      </c>
      <c r="AC27" s="221">
        <f t="shared" si="30"/>
        <v>0</v>
      </c>
      <c r="AE27" s="221">
        <f t="shared" si="31"/>
        <v>0</v>
      </c>
      <c r="AF27" s="221">
        <f t="shared" si="32"/>
        <v>0</v>
      </c>
      <c r="AG27" s="221">
        <f t="shared" si="33"/>
        <v>0</v>
      </c>
      <c r="AH27" s="221">
        <f t="shared" si="34"/>
        <v>0</v>
      </c>
      <c r="AI27" s="221">
        <f t="shared" si="35"/>
        <v>0</v>
      </c>
      <c r="AJ27" s="701"/>
    </row>
    <row r="28" spans="1:36" s="192" customFormat="1" ht="15.75" customHeight="1">
      <c r="B28" s="3060" t="s">
        <v>4839</v>
      </c>
      <c r="C28" s="222" t="s">
        <v>688</v>
      </c>
      <c r="D28" s="222">
        <v>3</v>
      </c>
      <c r="E28" s="706">
        <v>0</v>
      </c>
      <c r="F28" s="706">
        <v>0</v>
      </c>
      <c r="G28" s="706">
        <v>0</v>
      </c>
      <c r="H28" s="706">
        <v>0</v>
      </c>
      <c r="I28" s="706">
        <v>0</v>
      </c>
      <c r="J28" s="548">
        <f t="shared" si="36"/>
        <v>0</v>
      </c>
      <c r="K28" s="706">
        <v>0</v>
      </c>
      <c r="L28" s="706">
        <v>0</v>
      </c>
      <c r="M28" s="706">
        <v>0</v>
      </c>
      <c r="N28" s="706">
        <v>0</v>
      </c>
      <c r="O28" s="706">
        <v>0</v>
      </c>
      <c r="P28" s="707">
        <f t="shared" si="37"/>
        <v>0</v>
      </c>
      <c r="R28" s="226" t="s">
        <v>4857</v>
      </c>
      <c r="T28" s="227"/>
      <c r="V28" s="701"/>
      <c r="W28" s="220">
        <f t="shared" si="25"/>
        <v>0</v>
      </c>
      <c r="X28" s="701"/>
      <c r="Y28" s="221">
        <f t="shared" si="26"/>
        <v>0</v>
      </c>
      <c r="Z28" s="221">
        <f t="shared" si="27"/>
        <v>0</v>
      </c>
      <c r="AA28" s="221">
        <f t="shared" si="28"/>
        <v>0</v>
      </c>
      <c r="AB28" s="221">
        <f t="shared" si="29"/>
        <v>0</v>
      </c>
      <c r="AC28" s="221">
        <f t="shared" si="30"/>
        <v>0</v>
      </c>
      <c r="AE28" s="221">
        <f t="shared" si="31"/>
        <v>0</v>
      </c>
      <c r="AF28" s="221">
        <f t="shared" si="32"/>
        <v>0</v>
      </c>
      <c r="AG28" s="221">
        <f t="shared" si="33"/>
        <v>0</v>
      </c>
      <c r="AH28" s="221">
        <f t="shared" si="34"/>
        <v>0</v>
      </c>
      <c r="AI28" s="221">
        <f t="shared" si="35"/>
        <v>0</v>
      </c>
      <c r="AJ28" s="701"/>
    </row>
    <row r="29" spans="1:36" s="192" customFormat="1" ht="15.75" customHeight="1">
      <c r="B29" s="3060" t="s">
        <v>4841</v>
      </c>
      <c r="C29" s="222" t="s">
        <v>688</v>
      </c>
      <c r="D29" s="222">
        <v>3</v>
      </c>
      <c r="E29" s="706">
        <v>0</v>
      </c>
      <c r="F29" s="706">
        <v>0</v>
      </c>
      <c r="G29" s="706">
        <v>0</v>
      </c>
      <c r="H29" s="706">
        <v>0</v>
      </c>
      <c r="I29" s="706">
        <v>0</v>
      </c>
      <c r="J29" s="548">
        <f t="shared" si="36"/>
        <v>0</v>
      </c>
      <c r="K29" s="706">
        <v>0</v>
      </c>
      <c r="L29" s="706">
        <v>0</v>
      </c>
      <c r="M29" s="706">
        <v>0</v>
      </c>
      <c r="N29" s="706">
        <v>0</v>
      </c>
      <c r="O29" s="706">
        <v>0</v>
      </c>
      <c r="P29" s="707">
        <f t="shared" si="37"/>
        <v>0</v>
      </c>
      <c r="R29" s="226" t="s">
        <v>4858</v>
      </c>
      <c r="T29" s="227"/>
      <c r="V29" s="701"/>
      <c r="W29" s="220">
        <f t="shared" si="25"/>
        <v>0</v>
      </c>
      <c r="X29" s="701"/>
      <c r="Y29" s="221">
        <f t="shared" si="26"/>
        <v>0</v>
      </c>
      <c r="Z29" s="221">
        <f t="shared" si="27"/>
        <v>0</v>
      </c>
      <c r="AA29" s="221">
        <f t="shared" si="28"/>
        <v>0</v>
      </c>
      <c r="AB29" s="221">
        <f t="shared" si="29"/>
        <v>0</v>
      </c>
      <c r="AC29" s="221">
        <f t="shared" si="30"/>
        <v>0</v>
      </c>
      <c r="AE29" s="221">
        <f t="shared" si="31"/>
        <v>0</v>
      </c>
      <c r="AF29" s="221">
        <f t="shared" si="32"/>
        <v>0</v>
      </c>
      <c r="AG29" s="221">
        <f t="shared" si="33"/>
        <v>0</v>
      </c>
      <c r="AH29" s="221">
        <f t="shared" si="34"/>
        <v>0</v>
      </c>
      <c r="AI29" s="221">
        <f t="shared" si="35"/>
        <v>0</v>
      </c>
      <c r="AJ29" s="701"/>
    </row>
    <row r="30" spans="1:36" s="192" customFormat="1" ht="15.75" customHeight="1">
      <c r="B30" s="3060" t="s">
        <v>4859</v>
      </c>
      <c r="C30" s="222" t="s">
        <v>688</v>
      </c>
      <c r="D30" s="222">
        <v>3</v>
      </c>
      <c r="E30" s="706">
        <v>0</v>
      </c>
      <c r="F30" s="706">
        <v>0</v>
      </c>
      <c r="G30" s="706">
        <v>0</v>
      </c>
      <c r="H30" s="706">
        <v>0</v>
      </c>
      <c r="I30" s="706">
        <v>0</v>
      </c>
      <c r="J30" s="548">
        <f t="shared" si="36"/>
        <v>0</v>
      </c>
      <c r="K30" s="706">
        <v>0</v>
      </c>
      <c r="L30" s="706">
        <v>0</v>
      </c>
      <c r="M30" s="706">
        <v>0</v>
      </c>
      <c r="N30" s="706">
        <v>0</v>
      </c>
      <c r="O30" s="706">
        <v>0</v>
      </c>
      <c r="P30" s="707">
        <f t="shared" si="37"/>
        <v>0</v>
      </c>
      <c r="R30" s="226" t="s">
        <v>4860</v>
      </c>
      <c r="T30" s="227"/>
      <c r="V30" s="701"/>
      <c r="W30" s="220">
        <f t="shared" si="25"/>
        <v>0</v>
      </c>
      <c r="X30" s="701"/>
      <c r="Y30" s="221">
        <f t="shared" si="26"/>
        <v>0</v>
      </c>
      <c r="Z30" s="221">
        <f t="shared" si="27"/>
        <v>0</v>
      </c>
      <c r="AA30" s="221">
        <f t="shared" si="28"/>
        <v>0</v>
      </c>
      <c r="AB30" s="221">
        <f t="shared" si="29"/>
        <v>0</v>
      </c>
      <c r="AC30" s="221">
        <f t="shared" si="30"/>
        <v>0</v>
      </c>
      <c r="AE30" s="221">
        <f t="shared" si="31"/>
        <v>0</v>
      </c>
      <c r="AF30" s="221">
        <f t="shared" si="32"/>
        <v>0</v>
      </c>
      <c r="AG30" s="221">
        <f t="shared" si="33"/>
        <v>0</v>
      </c>
      <c r="AH30" s="221">
        <f t="shared" si="34"/>
        <v>0</v>
      </c>
      <c r="AI30" s="221">
        <f t="shared" si="35"/>
        <v>0</v>
      </c>
      <c r="AJ30" s="701"/>
    </row>
    <row r="31" spans="1:36" s="192" customFormat="1" ht="15.75" customHeight="1">
      <c r="B31" s="3060" t="s">
        <v>4861</v>
      </c>
      <c r="C31" s="222" t="s">
        <v>688</v>
      </c>
      <c r="D31" s="222">
        <v>3</v>
      </c>
      <c r="E31" s="706">
        <v>0</v>
      </c>
      <c r="F31" s="706">
        <v>0</v>
      </c>
      <c r="G31" s="706">
        <v>0</v>
      </c>
      <c r="H31" s="706">
        <v>0</v>
      </c>
      <c r="I31" s="706">
        <v>0</v>
      </c>
      <c r="J31" s="548">
        <f t="shared" si="36"/>
        <v>0</v>
      </c>
      <c r="K31" s="706">
        <v>0</v>
      </c>
      <c r="L31" s="706">
        <v>0</v>
      </c>
      <c r="M31" s="706">
        <v>0</v>
      </c>
      <c r="N31" s="706">
        <v>0</v>
      </c>
      <c r="O31" s="706">
        <v>0</v>
      </c>
      <c r="P31" s="707">
        <f t="shared" si="37"/>
        <v>0</v>
      </c>
      <c r="R31" s="226" t="s">
        <v>4862</v>
      </c>
      <c r="T31" s="227"/>
      <c r="V31" s="701"/>
      <c r="W31" s="220">
        <f t="shared" si="25"/>
        <v>0</v>
      </c>
      <c r="X31" s="701"/>
      <c r="Y31" s="221">
        <f t="shared" si="26"/>
        <v>0</v>
      </c>
      <c r="Z31" s="221">
        <f t="shared" si="27"/>
        <v>0</v>
      </c>
      <c r="AA31" s="221">
        <f t="shared" si="28"/>
        <v>0</v>
      </c>
      <c r="AB31" s="221">
        <f t="shared" si="29"/>
        <v>0</v>
      </c>
      <c r="AC31" s="221">
        <f t="shared" si="30"/>
        <v>0</v>
      </c>
      <c r="AE31" s="221">
        <f t="shared" si="31"/>
        <v>0</v>
      </c>
      <c r="AF31" s="221">
        <f t="shared" si="32"/>
        <v>0</v>
      </c>
      <c r="AG31" s="221">
        <f t="shared" si="33"/>
        <v>0</v>
      </c>
      <c r="AH31" s="221">
        <f t="shared" si="34"/>
        <v>0</v>
      </c>
      <c r="AI31" s="221">
        <f t="shared" si="35"/>
        <v>0</v>
      </c>
      <c r="AJ31" s="701"/>
    </row>
    <row r="32" spans="1:36" s="192" customFormat="1" ht="15.75" customHeight="1">
      <c r="B32" s="3060" t="s">
        <v>4863</v>
      </c>
      <c r="C32" s="222" t="s">
        <v>688</v>
      </c>
      <c r="D32" s="222">
        <v>3</v>
      </c>
      <c r="E32" s="706">
        <v>0</v>
      </c>
      <c r="F32" s="706">
        <v>0</v>
      </c>
      <c r="G32" s="706">
        <v>0</v>
      </c>
      <c r="H32" s="706">
        <v>0</v>
      </c>
      <c r="I32" s="706">
        <v>0</v>
      </c>
      <c r="J32" s="548">
        <f t="shared" si="36"/>
        <v>0</v>
      </c>
      <c r="K32" s="706">
        <v>0</v>
      </c>
      <c r="L32" s="706">
        <v>0</v>
      </c>
      <c r="M32" s="706">
        <v>0</v>
      </c>
      <c r="N32" s="706">
        <v>0</v>
      </c>
      <c r="O32" s="706">
        <v>0</v>
      </c>
      <c r="P32" s="707">
        <f t="shared" si="37"/>
        <v>0</v>
      </c>
      <c r="R32" s="226" t="s">
        <v>4864</v>
      </c>
      <c r="T32" s="227"/>
      <c r="V32" s="701"/>
      <c r="W32" s="220">
        <f t="shared" si="25"/>
        <v>0</v>
      </c>
      <c r="X32" s="701"/>
      <c r="Y32" s="221">
        <f t="shared" si="26"/>
        <v>0</v>
      </c>
      <c r="Z32" s="221">
        <f t="shared" si="27"/>
        <v>0</v>
      </c>
      <c r="AA32" s="221">
        <f t="shared" si="28"/>
        <v>0</v>
      </c>
      <c r="AB32" s="221">
        <f t="shared" si="29"/>
        <v>0</v>
      </c>
      <c r="AC32" s="221">
        <f t="shared" si="30"/>
        <v>0</v>
      </c>
      <c r="AE32" s="221">
        <f t="shared" si="31"/>
        <v>0</v>
      </c>
      <c r="AF32" s="221">
        <f t="shared" si="32"/>
        <v>0</v>
      </c>
      <c r="AG32" s="221">
        <f t="shared" si="33"/>
        <v>0</v>
      </c>
      <c r="AH32" s="221">
        <f t="shared" si="34"/>
        <v>0</v>
      </c>
      <c r="AI32" s="221">
        <f t="shared" si="35"/>
        <v>0</v>
      </c>
      <c r="AJ32" s="701"/>
    </row>
    <row r="33" spans="1:36" s="192" customFormat="1" ht="15.75" customHeight="1" thickBot="1">
      <c r="A33" s="2394" t="s">
        <v>784</v>
      </c>
      <c r="B33" s="3061" t="s">
        <v>4865</v>
      </c>
      <c r="C33" s="283" t="s">
        <v>688</v>
      </c>
      <c r="D33" s="283">
        <v>3</v>
      </c>
      <c r="E33" s="550">
        <f>IFERROR(SUM(E23:E32), 0)</f>
        <v>0</v>
      </c>
      <c r="F33" s="550">
        <f t="shared" ref="F33" si="38">IFERROR(SUM(F23:F32), 0)</f>
        <v>0</v>
      </c>
      <c r="G33" s="550">
        <f>IFERROR(SUM(G23:G32), 0)</f>
        <v>0</v>
      </c>
      <c r="H33" s="550">
        <f t="shared" ref="H33:I33" si="39">IFERROR(SUM(H23:H32), 0)</f>
        <v>0</v>
      </c>
      <c r="I33" s="550">
        <f t="shared" si="39"/>
        <v>0</v>
      </c>
      <c r="J33" s="550">
        <f>IFERROR(SUM(E33:I33), 0)</f>
        <v>0</v>
      </c>
      <c r="K33" s="550">
        <f t="shared" ref="K33:M33" si="40">IFERROR(SUM(K23:K32), 0)</f>
        <v>0</v>
      </c>
      <c r="L33" s="550">
        <f t="shared" si="40"/>
        <v>0</v>
      </c>
      <c r="M33" s="550">
        <f t="shared" si="40"/>
        <v>0</v>
      </c>
      <c r="N33" s="550">
        <f>IFERROR(SUM(N23:N32), 0)</f>
        <v>0</v>
      </c>
      <c r="O33" s="550">
        <f>IFERROR(SUM(O23:O32), 0)</f>
        <v>0.25800000000000001</v>
      </c>
      <c r="P33" s="337">
        <f>IFERROR(SUM(K33:O33), 0)</f>
        <v>0.25800000000000001</v>
      </c>
      <c r="R33" s="2059" t="s">
        <v>4866</v>
      </c>
      <c r="T33" s="238"/>
      <c r="V33" s="701"/>
      <c r="W33" s="3102"/>
      <c r="X33" s="701"/>
      <c r="AJ33" s="701"/>
    </row>
    <row r="34" spans="1:36" ht="33" customHeight="1" thickTop="1">
      <c r="A34" s="192"/>
      <c r="B34" s="712"/>
      <c r="C34" s="712"/>
      <c r="D34" s="712"/>
      <c r="E34" s="712"/>
      <c r="F34" s="713"/>
      <c r="G34" s="713"/>
      <c r="H34" s="713"/>
      <c r="I34" s="713"/>
      <c r="J34" s="713"/>
      <c r="K34" s="713"/>
      <c r="L34" s="714"/>
      <c r="M34" s="192"/>
      <c r="N34" s="192"/>
      <c r="O34" s="192"/>
      <c r="P34" s="192"/>
      <c r="Q34" s="192"/>
      <c r="R34" s="192"/>
      <c r="S34" s="192"/>
      <c r="T34" s="3102"/>
      <c r="U34" s="2394" t="s">
        <v>826</v>
      </c>
      <c r="V34" s="3102"/>
      <c r="W34" s="3102"/>
      <c r="X34" s="3102"/>
      <c r="Y34" s="192"/>
      <c r="Z34" s="192"/>
      <c r="AA34" s="192"/>
      <c r="AB34" s="192"/>
      <c r="AC34" s="192"/>
      <c r="AD34" s="192"/>
      <c r="AE34" s="192"/>
      <c r="AF34" s="192"/>
      <c r="AG34" s="192"/>
      <c r="AH34" s="192"/>
      <c r="AI34" s="192"/>
      <c r="AJ34" s="3102"/>
    </row>
    <row r="35" spans="1:36" ht="15.75" customHeight="1">
      <c r="A35" s="192"/>
      <c r="B35" s="715"/>
      <c r="C35" s="715"/>
      <c r="D35" s="715"/>
      <c r="E35" s="704"/>
      <c r="F35" s="712"/>
      <c r="G35" s="712"/>
      <c r="H35" s="712"/>
      <c r="I35" s="712"/>
      <c r="J35" s="712"/>
      <c r="K35" s="712"/>
      <c r="L35" s="712"/>
      <c r="M35" s="192"/>
      <c r="N35" s="192"/>
      <c r="O35" s="192"/>
      <c r="P35" s="192"/>
      <c r="Q35" s="192"/>
      <c r="R35" s="192"/>
      <c r="S35" s="192"/>
      <c r="T35" s="192"/>
      <c r="U35" s="192"/>
      <c r="V35" s="3102"/>
      <c r="W35" s="3102"/>
      <c r="X35" s="3102"/>
      <c r="Y35" s="192"/>
      <c r="Z35" s="192"/>
      <c r="AA35" s="192"/>
      <c r="AB35" s="192"/>
      <c r="AC35" s="192"/>
      <c r="AD35" s="192"/>
      <c r="AE35" s="192"/>
      <c r="AF35" s="192"/>
      <c r="AG35" s="192"/>
      <c r="AH35" s="192"/>
      <c r="AI35" s="192"/>
      <c r="AJ35" s="3102"/>
    </row>
    <row r="36" spans="1:36" ht="15.75" customHeight="1">
      <c r="A36" s="192"/>
      <c r="B36" s="192"/>
      <c r="C36" s="192"/>
      <c r="D36" s="192"/>
      <c r="E36" s="192"/>
      <c r="F36" s="192"/>
      <c r="G36" s="192"/>
      <c r="H36" s="192"/>
      <c r="I36" s="192"/>
      <c r="J36" s="192"/>
      <c r="K36" s="192"/>
      <c r="L36" s="192"/>
      <c r="M36" s="192"/>
      <c r="N36" s="192"/>
      <c r="O36" s="192"/>
      <c r="P36" s="192"/>
      <c r="Q36" s="192"/>
      <c r="R36" s="192"/>
      <c r="S36" s="192"/>
      <c r="T36" s="192"/>
      <c r="U36" s="192"/>
      <c r="V36" s="3102"/>
      <c r="W36" s="3102"/>
      <c r="X36" s="3102"/>
      <c r="Y36" s="192"/>
      <c r="Z36" s="192"/>
      <c r="AA36" s="192"/>
      <c r="AB36" s="192"/>
      <c r="AC36" s="192"/>
      <c r="AD36" s="192"/>
      <c r="AE36" s="192"/>
      <c r="AF36" s="192"/>
      <c r="AG36" s="192"/>
      <c r="AH36" s="192"/>
      <c r="AI36" s="192"/>
      <c r="AJ36" s="3102"/>
    </row>
    <row r="37" spans="1:36" ht="15.75" customHeight="1">
      <c r="A37" s="192"/>
      <c r="B37" s="192"/>
      <c r="C37" s="192"/>
      <c r="D37" s="192"/>
      <c r="E37" s="192"/>
      <c r="F37" s="192"/>
      <c r="G37" s="192"/>
      <c r="H37" s="192"/>
      <c r="I37" s="192"/>
      <c r="J37" s="192"/>
      <c r="K37" s="192"/>
      <c r="L37" s="192"/>
      <c r="M37" s="192"/>
      <c r="N37" s="192"/>
      <c r="O37" s="192"/>
      <c r="P37" s="192"/>
      <c r="Q37" s="192"/>
      <c r="R37" s="192"/>
      <c r="S37" s="192"/>
      <c r="T37" s="192"/>
      <c r="U37" s="192"/>
      <c r="V37" s="3102"/>
      <c r="W37" s="3102"/>
      <c r="X37" s="3102"/>
      <c r="Y37" s="3102"/>
      <c r="Z37" s="3102"/>
      <c r="AA37" s="3102"/>
      <c r="AB37" s="3102"/>
      <c r="AC37" s="3102"/>
      <c r="AD37" s="3102"/>
      <c r="AE37" s="3102"/>
      <c r="AF37" s="3102"/>
      <c r="AG37" s="3102"/>
      <c r="AH37" s="3102"/>
      <c r="AI37" s="3102"/>
      <c r="AJ37" s="3102"/>
    </row>
    <row r="38" spans="1:36" ht="15.75" customHeight="1">
      <c r="A38" s="192"/>
      <c r="B38" s="192"/>
      <c r="C38" s="192"/>
      <c r="D38" s="192"/>
      <c r="E38" s="192"/>
      <c r="F38" s="192"/>
      <c r="G38" s="192"/>
      <c r="H38" s="192"/>
      <c r="I38" s="192"/>
      <c r="J38" s="192"/>
      <c r="K38" s="192"/>
      <c r="L38" s="192"/>
      <c r="M38" s="192"/>
      <c r="N38" s="192"/>
      <c r="O38" s="192"/>
      <c r="P38" s="192"/>
      <c r="Q38" s="192"/>
      <c r="R38" s="192"/>
      <c r="S38" s="192"/>
      <c r="T38" s="192"/>
      <c r="U38" s="192"/>
      <c r="V38" s="3102"/>
      <c r="W38" s="3102"/>
      <c r="X38" s="3102"/>
      <c r="Y38" s="3102"/>
      <c r="Z38" s="3102"/>
      <c r="AA38" s="3102"/>
      <c r="AB38" s="3102"/>
      <c r="AC38" s="3102"/>
      <c r="AD38" s="3102"/>
      <c r="AE38" s="3102"/>
      <c r="AF38" s="3102"/>
      <c r="AG38" s="3102"/>
      <c r="AH38" s="3102"/>
      <c r="AI38" s="3102"/>
      <c r="AJ38" s="3102"/>
    </row>
    <row r="39" spans="1:36" ht="15.75" customHeight="1">
      <c r="A39" s="192"/>
      <c r="B39" s="192"/>
      <c r="C39" s="192"/>
      <c r="D39" s="192"/>
      <c r="E39" s="192"/>
      <c r="F39" s="192"/>
      <c r="G39" s="192"/>
      <c r="H39" s="192"/>
      <c r="I39" s="192"/>
      <c r="J39" s="192"/>
      <c r="K39" s="192"/>
      <c r="L39" s="192"/>
      <c r="M39" s="192"/>
      <c r="N39" s="192"/>
      <c r="O39" s="192"/>
      <c r="P39" s="192"/>
      <c r="Q39" s="192"/>
      <c r="R39" s="192"/>
      <c r="S39" s="192"/>
      <c r="T39" s="192"/>
      <c r="U39" s="192"/>
      <c r="V39" s="3102"/>
      <c r="W39" s="3102"/>
      <c r="X39" s="3102"/>
      <c r="Y39" s="3102"/>
      <c r="Z39" s="3102"/>
      <c r="AA39" s="3102"/>
      <c r="AB39" s="3102"/>
      <c r="AC39" s="3102"/>
      <c r="AD39" s="3102"/>
      <c r="AE39" s="3102"/>
      <c r="AF39" s="3102"/>
      <c r="AG39" s="3102"/>
      <c r="AH39" s="3102"/>
      <c r="AI39" s="3102"/>
      <c r="AJ39" s="310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topLeftCell="B1"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3102"/>
      <c r="B1" s="716" t="s">
        <v>4867</v>
      </c>
      <c r="C1" s="716"/>
      <c r="D1" s="716"/>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1"/>
      <c r="AC1" s="3102"/>
      <c r="AD1" s="3101"/>
      <c r="AE1" s="3102"/>
      <c r="AF1" s="3102"/>
      <c r="AG1" s="3102"/>
      <c r="AH1" s="3102"/>
      <c r="AI1" s="3102"/>
      <c r="AJ1" s="3102"/>
      <c r="AK1" s="3102"/>
      <c r="AL1" s="3102"/>
      <c r="AM1" s="3102"/>
      <c r="AN1" s="3102"/>
      <c r="AO1" s="3102"/>
      <c r="AP1" s="3102"/>
      <c r="AQ1" s="3102"/>
      <c r="AR1" s="3102"/>
      <c r="AS1" s="3102"/>
      <c r="AT1" s="3102"/>
      <c r="AU1" s="3102"/>
      <c r="AV1" s="3101"/>
      <c r="AW1" s="3102"/>
      <c r="AX1" s="3102"/>
      <c r="AY1" s="3102"/>
      <c r="AZ1" s="3102"/>
      <c r="BA1" s="3102"/>
      <c r="BB1" s="3102"/>
      <c r="BC1" s="3102"/>
      <c r="BD1" s="3102"/>
      <c r="BE1" s="3102"/>
      <c r="BF1" s="3102"/>
    </row>
    <row r="2" spans="1:58" ht="22.5">
      <c r="A2" s="3102"/>
      <c r="B2" s="716" t="str">
        <f>SelectCompany!B4</f>
        <v>Thames Water</v>
      </c>
      <c r="C2" s="3102"/>
      <c r="D2" s="3102"/>
      <c r="E2" s="3102"/>
      <c r="F2" s="3102"/>
      <c r="G2" s="3102"/>
      <c r="H2" s="3102"/>
      <c r="I2" s="3102"/>
      <c r="J2" s="3102"/>
      <c r="K2" s="3102"/>
      <c r="L2" s="3102"/>
      <c r="M2" s="3102"/>
      <c r="N2" s="3102"/>
      <c r="O2" s="3102"/>
      <c r="P2" s="3102"/>
      <c r="Q2" s="3102"/>
      <c r="R2" s="3102"/>
      <c r="S2" s="3102"/>
      <c r="T2" s="3102"/>
      <c r="U2" s="3102"/>
      <c r="V2" s="3102"/>
      <c r="W2" s="3102"/>
      <c r="X2" s="3102"/>
      <c r="Y2" s="3102"/>
      <c r="Z2" s="3102"/>
      <c r="AA2" s="3102"/>
      <c r="AB2" s="3101"/>
      <c r="AC2" s="3102"/>
      <c r="AD2" s="3101"/>
      <c r="AE2" s="3102"/>
      <c r="AF2" s="3102"/>
      <c r="AG2" s="3102"/>
      <c r="AH2" s="3102"/>
      <c r="AI2" s="3102"/>
      <c r="AJ2" s="3102"/>
      <c r="AK2" s="3102"/>
      <c r="AL2" s="3102"/>
      <c r="AM2" s="3102"/>
      <c r="AN2" s="3102"/>
      <c r="AO2" s="3102"/>
      <c r="AP2" s="3102"/>
      <c r="AQ2" s="3102"/>
      <c r="AR2" s="3102"/>
      <c r="AS2" s="3102"/>
      <c r="AT2" s="3102"/>
      <c r="AU2" s="3102"/>
      <c r="AV2" s="3101"/>
      <c r="AW2" s="3102"/>
      <c r="AX2" s="3102"/>
      <c r="AY2" s="3102"/>
      <c r="AZ2" s="3102"/>
      <c r="BA2" s="3102"/>
      <c r="BB2" s="3102"/>
      <c r="BC2" s="3102"/>
      <c r="BD2" s="3102"/>
      <c r="BE2" s="3102"/>
      <c r="BF2" s="3102"/>
    </row>
    <row r="3" spans="1:58" ht="19">
      <c r="A3" s="3102"/>
      <c r="B3" s="3510" t="s">
        <v>4868</v>
      </c>
      <c r="C3" s="3371"/>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102"/>
      <c r="AB3" s="3101"/>
      <c r="AC3" s="1695" t="s">
        <v>669</v>
      </c>
      <c r="AD3" s="3101"/>
      <c r="AE3" s="3102"/>
      <c r="AF3" s="3102"/>
      <c r="AG3" s="3102"/>
      <c r="AH3" s="3102"/>
      <c r="AI3" s="3102"/>
      <c r="AJ3" s="3102"/>
      <c r="AK3" s="3102"/>
      <c r="AL3" s="3102"/>
      <c r="AM3" s="3102"/>
      <c r="AN3" s="3102"/>
      <c r="AO3" s="3102"/>
      <c r="AP3" s="3102"/>
      <c r="AQ3" s="3102"/>
      <c r="AR3" s="3102"/>
      <c r="AS3" s="3102"/>
      <c r="AT3" s="3102"/>
      <c r="AU3" s="3102"/>
      <c r="AV3" s="3101"/>
      <c r="AW3" s="3102"/>
      <c r="AX3" s="3102"/>
      <c r="AY3" s="3102"/>
      <c r="AZ3" s="3102"/>
      <c r="BA3" s="3102"/>
      <c r="BB3" s="3102"/>
      <c r="BC3" s="3102"/>
      <c r="BD3" s="3102"/>
      <c r="BE3" s="3102"/>
      <c r="BF3" s="3102"/>
    </row>
    <row r="4" spans="1:58" ht="15" thickBot="1">
      <c r="A4" s="3102"/>
      <c r="B4" s="193"/>
      <c r="C4" s="193"/>
      <c r="D4" s="193"/>
      <c r="E4" s="699"/>
      <c r="F4" s="717"/>
      <c r="G4" s="717"/>
      <c r="H4" s="717"/>
      <c r="I4" s="717"/>
      <c r="J4" s="717"/>
      <c r="K4" s="717"/>
      <c r="L4" s="717"/>
      <c r="M4" s="717"/>
      <c r="N4" s="717"/>
      <c r="O4" s="3102"/>
      <c r="P4" s="3102"/>
      <c r="Q4" s="3102"/>
      <c r="R4" s="3102"/>
      <c r="S4" s="3102"/>
      <c r="T4" s="3102"/>
      <c r="U4" s="3102"/>
      <c r="V4" s="3102"/>
      <c r="W4" s="3102"/>
      <c r="X4" s="3102"/>
      <c r="Y4" s="3102"/>
      <c r="Z4" s="3102"/>
      <c r="AA4" s="3102"/>
      <c r="AB4" s="3101"/>
      <c r="AC4" s="3102"/>
      <c r="AD4" s="3101"/>
      <c r="AE4" s="3102"/>
      <c r="AF4" s="3102"/>
      <c r="AG4" s="3102"/>
      <c r="AH4" s="3102"/>
      <c r="AI4" s="3102"/>
      <c r="AJ4" s="3102"/>
      <c r="AK4" s="3102"/>
      <c r="AL4" s="3102"/>
      <c r="AM4" s="3102"/>
      <c r="AN4" s="3102"/>
      <c r="AO4" s="3102"/>
      <c r="AP4" s="3102"/>
      <c r="AQ4" s="3102"/>
      <c r="AR4" s="3102"/>
      <c r="AS4" s="3102"/>
      <c r="AT4" s="3102"/>
      <c r="AU4" s="3102"/>
      <c r="AV4" s="3101"/>
      <c r="AW4" s="3102"/>
      <c r="AX4" s="3102"/>
      <c r="AY4" s="3102"/>
      <c r="AZ4" s="3102"/>
      <c r="BA4" s="3102"/>
      <c r="BB4" s="3102"/>
      <c r="BC4" s="3102"/>
      <c r="BD4" s="3102"/>
      <c r="BE4" s="3102"/>
      <c r="BF4" s="3102"/>
    </row>
    <row r="5" spans="1:58" s="8" customFormat="1" ht="16" thickTop="1">
      <c r="A5" s="192"/>
      <c r="B5" s="3500" t="s">
        <v>671</v>
      </c>
      <c r="C5" s="3511" t="s">
        <v>672</v>
      </c>
      <c r="D5" s="3511" t="s">
        <v>673</v>
      </c>
      <c r="E5" s="3491" t="s">
        <v>4826</v>
      </c>
      <c r="F5" s="3491"/>
      <c r="G5" s="3491"/>
      <c r="H5" s="3491"/>
      <c r="I5" s="3491"/>
      <c r="J5" s="3491"/>
      <c r="K5" s="3491"/>
      <c r="L5" s="3491"/>
      <c r="M5" s="3491"/>
      <c r="N5" s="3491" t="s">
        <v>4869</v>
      </c>
      <c r="O5" s="3491"/>
      <c r="P5" s="3491"/>
      <c r="Q5" s="3491"/>
      <c r="R5" s="3491"/>
      <c r="S5" s="3491"/>
      <c r="T5" s="3491"/>
      <c r="U5" s="3491"/>
      <c r="V5" s="3492"/>
      <c r="W5" s="192"/>
      <c r="X5" s="3457" t="s">
        <v>677</v>
      </c>
      <c r="Y5" s="192"/>
      <c r="Z5" s="3457" t="s">
        <v>678</v>
      </c>
      <c r="AA5" s="192"/>
      <c r="AB5" s="701"/>
      <c r="AC5" s="192"/>
      <c r="AD5" s="701"/>
      <c r="AE5" s="192"/>
      <c r="AF5" s="192"/>
      <c r="AG5" s="192"/>
      <c r="AH5" s="192"/>
      <c r="AI5" s="192"/>
      <c r="AJ5" s="192"/>
      <c r="AK5" s="192"/>
      <c r="AL5" s="192"/>
      <c r="AM5" s="192"/>
      <c r="AN5" s="192"/>
      <c r="AO5" s="192"/>
      <c r="AP5" s="192"/>
      <c r="AQ5" s="192"/>
      <c r="AR5" s="192"/>
      <c r="AS5" s="192"/>
      <c r="AT5" s="192"/>
      <c r="AU5" s="192"/>
      <c r="AV5" s="701"/>
      <c r="AW5" s="192"/>
      <c r="AX5" s="192"/>
      <c r="AY5" s="192"/>
      <c r="AZ5" s="192"/>
      <c r="BA5" s="192"/>
      <c r="BB5" s="192"/>
      <c r="BC5" s="192"/>
      <c r="BD5" s="192"/>
      <c r="BE5" s="192"/>
      <c r="BF5" s="192"/>
    </row>
    <row r="6" spans="1:58" s="8" customFormat="1" ht="15.5">
      <c r="A6" s="192"/>
      <c r="B6" s="3501"/>
      <c r="C6" s="3512"/>
      <c r="D6" s="3512"/>
      <c r="E6" s="3513" t="s">
        <v>4870</v>
      </c>
      <c r="F6" s="3513"/>
      <c r="G6" s="3513"/>
      <c r="H6" s="3513"/>
      <c r="I6" s="3513"/>
      <c r="J6" s="3506" t="s">
        <v>1607</v>
      </c>
      <c r="K6" s="3506"/>
      <c r="L6" s="3506"/>
      <c r="M6" s="3506" t="s">
        <v>902</v>
      </c>
      <c r="N6" s="3513" t="s">
        <v>4870</v>
      </c>
      <c r="O6" s="3513"/>
      <c r="P6" s="3513"/>
      <c r="Q6" s="3513"/>
      <c r="R6" s="3513"/>
      <c r="S6" s="3506" t="s">
        <v>1607</v>
      </c>
      <c r="T6" s="3506"/>
      <c r="U6" s="3506"/>
      <c r="V6" s="3508" t="s">
        <v>902</v>
      </c>
      <c r="W6" s="192"/>
      <c r="X6" s="3458"/>
      <c r="Y6" s="192"/>
      <c r="Z6" s="3458"/>
      <c r="AA6" s="192"/>
      <c r="AB6" s="701"/>
      <c r="AC6" s="192"/>
      <c r="AD6" s="701"/>
      <c r="AE6" s="192"/>
      <c r="AF6" s="192"/>
      <c r="AG6" s="192"/>
      <c r="AH6" s="192"/>
      <c r="AI6" s="192"/>
      <c r="AJ6" s="192"/>
      <c r="AK6" s="192"/>
      <c r="AL6" s="192"/>
      <c r="AM6" s="192"/>
      <c r="AN6" s="192"/>
      <c r="AO6" s="192"/>
      <c r="AP6" s="192"/>
      <c r="AQ6" s="192"/>
      <c r="AR6" s="192"/>
      <c r="AS6" s="192"/>
      <c r="AT6" s="192"/>
      <c r="AU6" s="192"/>
      <c r="AV6" s="701"/>
      <c r="AW6" s="192"/>
      <c r="AX6" s="192"/>
      <c r="AY6" s="192"/>
      <c r="AZ6" s="192"/>
      <c r="BA6" s="192"/>
      <c r="BB6" s="192"/>
      <c r="BC6" s="192"/>
      <c r="BD6" s="192"/>
      <c r="BE6" s="192"/>
      <c r="BF6" s="192"/>
    </row>
    <row r="7" spans="1:58" s="8" customFormat="1" ht="16.5">
      <c r="A7" s="192"/>
      <c r="B7" s="3501"/>
      <c r="C7" s="3512"/>
      <c r="D7" s="3512"/>
      <c r="E7" s="3506" t="s">
        <v>4871</v>
      </c>
      <c r="F7" s="3506"/>
      <c r="G7" s="3506"/>
      <c r="H7" s="3506" t="s">
        <v>4585</v>
      </c>
      <c r="I7" s="3506" t="s">
        <v>4872</v>
      </c>
      <c r="J7" s="3506" t="s">
        <v>4587</v>
      </c>
      <c r="K7" s="3506" t="s">
        <v>4588</v>
      </c>
      <c r="L7" s="3506" t="s">
        <v>4589</v>
      </c>
      <c r="M7" s="3506"/>
      <c r="N7" s="3506" t="s">
        <v>4871</v>
      </c>
      <c r="O7" s="3506"/>
      <c r="P7" s="3506"/>
      <c r="Q7" s="3506" t="s">
        <v>4585</v>
      </c>
      <c r="R7" s="3506" t="s">
        <v>4872</v>
      </c>
      <c r="S7" s="3506" t="s">
        <v>4587</v>
      </c>
      <c r="T7" s="3506" t="s">
        <v>4588</v>
      </c>
      <c r="U7" s="3506" t="s">
        <v>4589</v>
      </c>
      <c r="V7" s="3508"/>
      <c r="W7" s="192"/>
      <c r="X7" s="3458"/>
      <c r="Y7" s="192"/>
      <c r="Z7" s="3458"/>
      <c r="AA7" s="192"/>
      <c r="AB7" s="701"/>
      <c r="AC7" s="702"/>
      <c r="AD7" s="701"/>
      <c r="AE7" s="192"/>
      <c r="AF7" s="192"/>
      <c r="AG7" s="192"/>
      <c r="AH7" s="192"/>
      <c r="AI7" s="192"/>
      <c r="AJ7" s="192"/>
      <c r="AK7" s="192"/>
      <c r="AL7" s="192"/>
      <c r="AM7" s="192"/>
      <c r="AN7" s="207"/>
      <c r="AO7" s="207"/>
      <c r="AP7" s="207"/>
      <c r="AQ7" s="207"/>
      <c r="AR7" s="207"/>
      <c r="AS7" s="207"/>
      <c r="AT7" s="207"/>
      <c r="AU7" s="207"/>
      <c r="AV7" s="701"/>
      <c r="AW7" s="192"/>
      <c r="AX7" s="192"/>
      <c r="AY7" s="192"/>
      <c r="AZ7" s="192"/>
      <c r="BA7" s="192"/>
      <c r="BB7" s="192"/>
      <c r="BC7" s="192"/>
      <c r="BD7" s="192"/>
      <c r="BE7" s="192"/>
      <c r="BF7" s="192"/>
    </row>
    <row r="8" spans="1:58" s="8" customFormat="1" ht="66" customHeight="1" thickBot="1">
      <c r="A8" s="2265" t="s">
        <v>680</v>
      </c>
      <c r="B8" s="3502"/>
      <c r="C8" s="3494"/>
      <c r="D8" s="3494"/>
      <c r="E8" s="2960" t="s">
        <v>4582</v>
      </c>
      <c r="F8" s="2960" t="s">
        <v>4583</v>
      </c>
      <c r="G8" s="2960" t="s">
        <v>4584</v>
      </c>
      <c r="H8" s="3507"/>
      <c r="I8" s="3507"/>
      <c r="J8" s="3507"/>
      <c r="K8" s="3507"/>
      <c r="L8" s="3507"/>
      <c r="M8" s="3507"/>
      <c r="N8" s="2960" t="s">
        <v>4582</v>
      </c>
      <c r="O8" s="2960" t="s">
        <v>4583</v>
      </c>
      <c r="P8" s="2960" t="s">
        <v>4584</v>
      </c>
      <c r="Q8" s="3507"/>
      <c r="R8" s="3507"/>
      <c r="S8" s="3507"/>
      <c r="T8" s="3507"/>
      <c r="U8" s="3507"/>
      <c r="V8" s="3509"/>
      <c r="W8" s="192"/>
      <c r="X8" s="3459"/>
      <c r="Y8" s="192"/>
      <c r="Z8" s="3459"/>
      <c r="AA8" s="192"/>
      <c r="AB8" s="701"/>
      <c r="AC8" s="192"/>
      <c r="AD8" s="701"/>
      <c r="AE8" s="3326" t="s">
        <v>670</v>
      </c>
      <c r="AF8" s="3326"/>
      <c r="AG8" s="3326"/>
      <c r="AH8" s="3497"/>
      <c r="AI8" s="3497"/>
      <c r="AJ8" s="3497"/>
      <c r="AK8" s="3497"/>
      <c r="AL8" s="3497"/>
      <c r="AM8" s="192"/>
      <c r="AN8" s="207"/>
      <c r="AO8" s="207"/>
      <c r="AP8" s="207"/>
      <c r="AQ8" s="207"/>
      <c r="AR8" s="207"/>
      <c r="AS8" s="207"/>
      <c r="AT8" s="207"/>
      <c r="AU8" s="207"/>
      <c r="AV8" s="701"/>
      <c r="AW8" s="192"/>
      <c r="AX8" s="192"/>
      <c r="AY8" s="192"/>
      <c r="AZ8" s="192"/>
      <c r="BA8" s="192"/>
      <c r="BB8" s="192"/>
      <c r="BC8" s="192"/>
      <c r="BD8" s="192"/>
      <c r="BE8" s="192"/>
      <c r="BF8" s="192"/>
    </row>
    <row r="9" spans="1:58" s="8" customFormat="1" ht="16.5" thickTop="1" thickBot="1">
      <c r="A9" s="2394" t="s">
        <v>684</v>
      </c>
      <c r="C9" s="703"/>
      <c r="D9" s="703"/>
      <c r="E9" s="704"/>
      <c r="F9" s="704"/>
      <c r="G9" s="704"/>
      <c r="H9" s="704"/>
      <c r="I9" s="704"/>
      <c r="J9" s="704"/>
      <c r="K9" s="704"/>
      <c r="L9" s="704"/>
      <c r="M9" s="704"/>
      <c r="N9" s="704"/>
      <c r="O9" s="704"/>
      <c r="P9" s="704"/>
      <c r="Q9" s="704"/>
      <c r="R9" s="704"/>
      <c r="S9" s="704"/>
      <c r="T9" s="704"/>
      <c r="U9" s="704"/>
      <c r="V9" s="704"/>
      <c r="W9" s="192"/>
      <c r="X9" s="652"/>
      <c r="Y9" s="192"/>
      <c r="Z9" s="192"/>
      <c r="AA9" s="192"/>
      <c r="AB9" s="701"/>
      <c r="AC9" s="192"/>
      <c r="AD9" s="701"/>
      <c r="AE9" s="206" t="s">
        <v>679</v>
      </c>
      <c r="AF9" s="192"/>
      <c r="AG9" s="192"/>
      <c r="AH9" s="192"/>
      <c r="AI9" s="192"/>
      <c r="AJ9" s="192"/>
      <c r="AK9" s="192"/>
      <c r="AL9" s="192"/>
      <c r="AM9" s="192"/>
      <c r="AN9" s="207"/>
      <c r="AO9" s="207"/>
      <c r="AP9" s="207"/>
      <c r="AQ9" s="207"/>
      <c r="AR9" s="207"/>
      <c r="AS9" s="207"/>
      <c r="AT9" s="207"/>
      <c r="AU9" s="207"/>
      <c r="AV9" s="701"/>
      <c r="AW9" s="192"/>
      <c r="AX9" s="192"/>
      <c r="AY9" s="192"/>
      <c r="AZ9" s="192"/>
      <c r="BA9" s="192"/>
      <c r="BB9" s="192"/>
      <c r="BC9" s="192"/>
      <c r="BD9" s="192"/>
      <c r="BE9" s="192"/>
      <c r="BF9" s="192"/>
    </row>
    <row r="10" spans="1:58" s="8" customFormat="1" ht="16.5" thickTop="1" thickBot="1">
      <c r="A10" s="192"/>
      <c r="B10" s="319" t="s">
        <v>4828</v>
      </c>
      <c r="C10" s="320"/>
      <c r="D10" s="320"/>
      <c r="E10" s="704"/>
      <c r="F10" s="704"/>
      <c r="G10" s="704"/>
      <c r="H10" s="704"/>
      <c r="I10" s="704"/>
      <c r="J10" s="704"/>
      <c r="K10" s="704"/>
      <c r="L10" s="704"/>
      <c r="M10" s="704"/>
      <c r="N10" s="704"/>
      <c r="O10" s="704"/>
      <c r="P10" s="704"/>
      <c r="Q10" s="704"/>
      <c r="R10" s="704"/>
      <c r="S10" s="704"/>
      <c r="T10" s="704"/>
      <c r="U10" s="704"/>
      <c r="V10" s="704"/>
      <c r="W10" s="192"/>
      <c r="X10" s="192"/>
      <c r="Y10" s="192"/>
      <c r="Z10" s="192"/>
      <c r="AA10" s="192"/>
      <c r="AB10" s="701"/>
      <c r="AC10" s="220"/>
      <c r="AD10" s="701"/>
      <c r="AE10" s="207"/>
      <c r="AF10" s="207"/>
      <c r="AG10" s="207"/>
      <c r="AH10" s="207"/>
      <c r="AI10" s="207"/>
      <c r="AJ10" s="207"/>
      <c r="AK10" s="207"/>
      <c r="AL10" s="207"/>
      <c r="AM10" s="192"/>
      <c r="AN10" s="207"/>
      <c r="AO10" s="207"/>
      <c r="AP10" s="207"/>
      <c r="AQ10" s="207"/>
      <c r="AR10" s="207"/>
      <c r="AS10" s="207"/>
      <c r="AT10" s="207"/>
      <c r="AU10" s="207"/>
      <c r="AV10" s="701"/>
      <c r="AW10" s="192"/>
      <c r="AX10" s="192"/>
      <c r="AY10" s="192"/>
      <c r="AZ10" s="192"/>
      <c r="BA10" s="192"/>
      <c r="BB10" s="192"/>
      <c r="BC10" s="192"/>
      <c r="BD10" s="192"/>
      <c r="BE10" s="192"/>
      <c r="BF10" s="192"/>
    </row>
    <row r="11" spans="1:58" s="8" customFormat="1" ht="15.75" customHeight="1" thickTop="1">
      <c r="A11" s="2394" t="s">
        <v>686</v>
      </c>
      <c r="B11" s="619" t="s">
        <v>4873</v>
      </c>
      <c r="C11" s="213" t="s">
        <v>688</v>
      </c>
      <c r="D11" s="213">
        <v>3</v>
      </c>
      <c r="E11" s="562">
        <v>0</v>
      </c>
      <c r="F11" s="562">
        <v>0</v>
      </c>
      <c r="G11" s="562">
        <v>0</v>
      </c>
      <c r="H11" s="562">
        <v>0</v>
      </c>
      <c r="I11" s="562">
        <v>0</v>
      </c>
      <c r="J11" s="562">
        <v>0</v>
      </c>
      <c r="K11" s="562">
        <v>0</v>
      </c>
      <c r="L11" s="562">
        <v>0</v>
      </c>
      <c r="M11" s="1255">
        <f>IFERROR(SUM(E11:L11), 0)</f>
        <v>0</v>
      </c>
      <c r="N11" s="562">
        <v>0</v>
      </c>
      <c r="O11" s="562">
        <v>0</v>
      </c>
      <c r="P11" s="562">
        <v>0</v>
      </c>
      <c r="Q11" s="562">
        <v>0</v>
      </c>
      <c r="R11" s="562">
        <v>0</v>
      </c>
      <c r="S11" s="562">
        <v>0</v>
      </c>
      <c r="T11" s="562">
        <v>0</v>
      </c>
      <c r="U11" s="562">
        <v>0</v>
      </c>
      <c r="V11" s="1256">
        <f>IFERROR(SUM(N11:U11), 0)</f>
        <v>0</v>
      </c>
      <c r="W11" s="192"/>
      <c r="X11" s="217" t="s">
        <v>4874</v>
      </c>
      <c r="Y11" s="192"/>
      <c r="Z11" s="219"/>
      <c r="AA11" s="192"/>
      <c r="AB11" s="701"/>
      <c r="AC11" s="220">
        <f>IF( SUM( AE11:AU11 ) = 0, 0, $AE$9 )</f>
        <v>0</v>
      </c>
      <c r="AD11" s="701"/>
      <c r="AE11" s="221">
        <f t="shared" ref="AE11" si="0" xml:space="preserve"> IF( ISNUMBER( E11 ), 0, 1 )</f>
        <v>0</v>
      </c>
      <c r="AF11" s="221">
        <f t="shared" ref="AF11" si="1" xml:space="preserve"> IF( ISNUMBER( F11 ), 0, 1 )</f>
        <v>0</v>
      </c>
      <c r="AG11" s="221">
        <f t="shared" ref="AG11" si="2" xml:space="preserve"> IF( ISNUMBER( G11 ), 0, 1 )</f>
        <v>0</v>
      </c>
      <c r="AH11" s="221">
        <f t="shared" ref="AH11" si="3" xml:space="preserve"> IF( ISNUMBER( H11 ), 0, 1 )</f>
        <v>0</v>
      </c>
      <c r="AI11" s="221">
        <f t="shared" ref="AI11" si="4" xml:space="preserve"> IF( ISNUMBER( I11 ), 0, 1 )</f>
        <v>0</v>
      </c>
      <c r="AJ11" s="221">
        <f t="shared" ref="AJ11" si="5" xml:space="preserve"> IF( ISNUMBER( J11 ), 0, 1 )</f>
        <v>0</v>
      </c>
      <c r="AK11" s="221">
        <f t="shared" ref="AK11" si="6" xml:space="preserve"> IF( ISNUMBER( K11 ), 0, 1 )</f>
        <v>0</v>
      </c>
      <c r="AL11" s="221">
        <f t="shared" ref="AL11" si="7" xml:space="preserve"> IF( ISNUMBER( L11 ), 0, 1 )</f>
        <v>0</v>
      </c>
      <c r="AM11" s="207"/>
      <c r="AN11" s="221">
        <f t="shared" ref="AN11" si="8" xml:space="preserve"> IF( ISNUMBER( N11 ), 0, 1 )</f>
        <v>0</v>
      </c>
      <c r="AO11" s="221">
        <f t="shared" ref="AO11" si="9" xml:space="preserve"> IF( ISNUMBER( O11 ), 0, 1 )</f>
        <v>0</v>
      </c>
      <c r="AP11" s="221">
        <f t="shared" ref="AP11" si="10" xml:space="preserve"> IF( ISNUMBER( P11 ), 0, 1 )</f>
        <v>0</v>
      </c>
      <c r="AQ11" s="221">
        <f t="shared" ref="AQ11" si="11" xml:space="preserve"> IF( ISNUMBER( Q11 ), 0, 1 )</f>
        <v>0</v>
      </c>
      <c r="AR11" s="221">
        <f t="shared" ref="AR11" si="12" xml:space="preserve"> IF( ISNUMBER( R11 ), 0, 1 )</f>
        <v>0</v>
      </c>
      <c r="AS11" s="221">
        <f t="shared" ref="AS11" si="13" xml:space="preserve"> IF( ISNUMBER( S11 ), 0, 1 )</f>
        <v>0</v>
      </c>
      <c r="AT11" s="221">
        <f t="shared" ref="AT11" si="14" xml:space="preserve"> IF( ISNUMBER( T11 ), 0, 1 )</f>
        <v>0</v>
      </c>
      <c r="AU11" s="221">
        <f t="shared" ref="AU11" si="15" xml:space="preserve"> IF( ISNUMBER( U11 ), 0, 1 )</f>
        <v>0</v>
      </c>
      <c r="AV11" s="701"/>
      <c r="AW11" s="192"/>
      <c r="AX11" s="192"/>
      <c r="AY11" s="192"/>
      <c r="AZ11" s="192"/>
      <c r="BA11" s="192"/>
      <c r="BB11" s="192"/>
      <c r="BC11" s="192"/>
      <c r="BD11" s="192"/>
      <c r="BE11" s="192"/>
      <c r="BF11" s="192"/>
    </row>
    <row r="12" spans="1:58" s="8" customFormat="1" ht="15.75" customHeight="1">
      <c r="A12" s="192"/>
      <c r="B12" s="620" t="s">
        <v>4875</v>
      </c>
      <c r="C12" s="222" t="s">
        <v>688</v>
      </c>
      <c r="D12" s="222">
        <v>3</v>
      </c>
      <c r="E12" s="565">
        <v>0</v>
      </c>
      <c r="F12" s="565">
        <v>0</v>
      </c>
      <c r="G12" s="565">
        <v>0</v>
      </c>
      <c r="H12" s="565">
        <v>0</v>
      </c>
      <c r="I12" s="565">
        <v>0</v>
      </c>
      <c r="J12" s="565">
        <v>0</v>
      </c>
      <c r="K12" s="565">
        <v>0</v>
      </c>
      <c r="L12" s="565">
        <v>0</v>
      </c>
      <c r="M12" s="1257">
        <f>IFERROR(SUM(E12:L12), 0)</f>
        <v>0</v>
      </c>
      <c r="N12" s="565">
        <v>0</v>
      </c>
      <c r="O12" s="565">
        <v>0</v>
      </c>
      <c r="P12" s="565">
        <v>0</v>
      </c>
      <c r="Q12" s="565">
        <v>0</v>
      </c>
      <c r="R12" s="565">
        <v>0</v>
      </c>
      <c r="S12" s="565">
        <v>0</v>
      </c>
      <c r="T12" s="565">
        <v>0</v>
      </c>
      <c r="U12" s="565">
        <v>0</v>
      </c>
      <c r="V12" s="1258">
        <f>IFERROR(SUM(N12:U12), 0)</f>
        <v>0</v>
      </c>
      <c r="W12" s="192"/>
      <c r="X12" s="226" t="s">
        <v>4876</v>
      </c>
      <c r="Y12" s="192"/>
      <c r="Z12" s="227"/>
      <c r="AA12" s="192"/>
      <c r="AB12" s="701"/>
      <c r="AC12" s="220">
        <f t="shared" ref="AC12:AC20" si="16">IF( SUM( AE12:AU12 ) = 0, 0, $AE$9 )</f>
        <v>0</v>
      </c>
      <c r="AD12" s="701"/>
      <c r="AE12" s="221">
        <f t="shared" ref="AE12:AE20" si="17" xml:space="preserve"> IF( ISNUMBER( E12 ), 0, 1 )</f>
        <v>0</v>
      </c>
      <c r="AF12" s="221">
        <f t="shared" ref="AF12:AF20" si="18" xml:space="preserve"> IF( ISNUMBER( F12 ), 0, 1 )</f>
        <v>0</v>
      </c>
      <c r="AG12" s="221">
        <f t="shared" ref="AG12:AG20" si="19" xml:space="preserve"> IF( ISNUMBER( G12 ), 0, 1 )</f>
        <v>0</v>
      </c>
      <c r="AH12" s="221">
        <f t="shared" ref="AH12:AH20" si="20" xml:space="preserve"> IF( ISNUMBER( H12 ), 0, 1 )</f>
        <v>0</v>
      </c>
      <c r="AI12" s="221">
        <f t="shared" ref="AI12:AI20" si="21" xml:space="preserve"> IF( ISNUMBER( I12 ), 0, 1 )</f>
        <v>0</v>
      </c>
      <c r="AJ12" s="221">
        <f t="shared" ref="AJ12:AJ20" si="22" xml:space="preserve"> IF( ISNUMBER( J12 ), 0, 1 )</f>
        <v>0</v>
      </c>
      <c r="AK12" s="221">
        <f t="shared" ref="AK12:AK20" si="23" xml:space="preserve"> IF( ISNUMBER( K12 ), 0, 1 )</f>
        <v>0</v>
      </c>
      <c r="AL12" s="221">
        <f t="shared" ref="AL12:AL20" si="24" xml:space="preserve"> IF( ISNUMBER( L12 ), 0, 1 )</f>
        <v>0</v>
      </c>
      <c r="AM12" s="207"/>
      <c r="AN12" s="221">
        <f t="shared" ref="AN12:AN20" si="25" xml:space="preserve"> IF( ISNUMBER( N12 ), 0, 1 )</f>
        <v>0</v>
      </c>
      <c r="AO12" s="221">
        <f t="shared" ref="AO12:AO20" si="26" xml:space="preserve"> IF( ISNUMBER( O12 ), 0, 1 )</f>
        <v>0</v>
      </c>
      <c r="AP12" s="221">
        <f t="shared" ref="AP12:AP20" si="27" xml:space="preserve"> IF( ISNUMBER( P12 ), 0, 1 )</f>
        <v>0</v>
      </c>
      <c r="AQ12" s="221">
        <f t="shared" ref="AQ12:AQ20" si="28" xml:space="preserve"> IF( ISNUMBER( Q12 ), 0, 1 )</f>
        <v>0</v>
      </c>
      <c r="AR12" s="221">
        <f t="shared" ref="AR12:AR20" si="29" xml:space="preserve"> IF( ISNUMBER( R12 ), 0, 1 )</f>
        <v>0</v>
      </c>
      <c r="AS12" s="221">
        <f t="shared" ref="AS12:AS20" si="30" xml:space="preserve"> IF( ISNUMBER( S12 ), 0, 1 )</f>
        <v>0</v>
      </c>
      <c r="AT12" s="221">
        <f t="shared" ref="AT12:AT20" si="31" xml:space="preserve"> IF( ISNUMBER( T12 ), 0, 1 )</f>
        <v>0</v>
      </c>
      <c r="AU12" s="221">
        <f t="shared" ref="AU12:AU20" si="32" xml:space="preserve"> IF( ISNUMBER( U12 ), 0, 1 )</f>
        <v>0</v>
      </c>
      <c r="AV12" s="701"/>
      <c r="AW12" s="192"/>
      <c r="AX12" s="192"/>
      <c r="AY12" s="192"/>
      <c r="AZ12" s="192"/>
      <c r="BA12" s="192"/>
      <c r="BB12" s="192"/>
      <c r="BC12" s="192"/>
      <c r="BD12" s="192"/>
      <c r="BE12" s="192"/>
      <c r="BF12" s="192"/>
    </row>
    <row r="13" spans="1:58" s="8" customFormat="1" ht="15.75" customHeight="1">
      <c r="A13" s="192"/>
      <c r="B13" s="620" t="s">
        <v>4877</v>
      </c>
      <c r="C13" s="222" t="s">
        <v>688</v>
      </c>
      <c r="D13" s="222">
        <v>3</v>
      </c>
      <c r="E13" s="565">
        <v>0</v>
      </c>
      <c r="F13" s="565">
        <v>0</v>
      </c>
      <c r="G13" s="565">
        <v>0</v>
      </c>
      <c r="H13" s="565">
        <v>0</v>
      </c>
      <c r="I13" s="565">
        <v>0</v>
      </c>
      <c r="J13" s="565">
        <v>0</v>
      </c>
      <c r="K13" s="565">
        <v>0</v>
      </c>
      <c r="L13" s="565">
        <v>0</v>
      </c>
      <c r="M13" s="1257">
        <f t="shared" ref="M13:M20" si="33">IFERROR(SUM(E13:L13), 0)</f>
        <v>0</v>
      </c>
      <c r="N13" s="565">
        <v>0</v>
      </c>
      <c r="O13" s="565">
        <v>0</v>
      </c>
      <c r="P13" s="565">
        <v>0</v>
      </c>
      <c r="Q13" s="565">
        <v>0</v>
      </c>
      <c r="R13" s="565">
        <v>0</v>
      </c>
      <c r="S13" s="565">
        <v>0</v>
      </c>
      <c r="T13" s="565">
        <v>0</v>
      </c>
      <c r="U13" s="565">
        <v>0</v>
      </c>
      <c r="V13" s="1258">
        <f t="shared" ref="V13:V20" si="34">IFERROR(SUM(N13:U13), 0)</f>
        <v>0</v>
      </c>
      <c r="W13" s="192"/>
      <c r="X13" s="226" t="s">
        <v>4878</v>
      </c>
      <c r="Y13" s="192"/>
      <c r="Z13" s="227"/>
      <c r="AA13" s="192"/>
      <c r="AB13" s="701"/>
      <c r="AC13" s="220">
        <f t="shared" si="16"/>
        <v>0</v>
      </c>
      <c r="AD13" s="701"/>
      <c r="AE13" s="221">
        <f t="shared" si="17"/>
        <v>0</v>
      </c>
      <c r="AF13" s="221">
        <f t="shared" si="18"/>
        <v>0</v>
      </c>
      <c r="AG13" s="221">
        <f t="shared" si="19"/>
        <v>0</v>
      </c>
      <c r="AH13" s="221">
        <f t="shared" si="20"/>
        <v>0</v>
      </c>
      <c r="AI13" s="221">
        <f t="shared" si="21"/>
        <v>0</v>
      </c>
      <c r="AJ13" s="221">
        <f t="shared" si="22"/>
        <v>0</v>
      </c>
      <c r="AK13" s="221">
        <f t="shared" si="23"/>
        <v>0</v>
      </c>
      <c r="AL13" s="221">
        <f t="shared" si="24"/>
        <v>0</v>
      </c>
      <c r="AM13" s="207"/>
      <c r="AN13" s="221">
        <f t="shared" si="25"/>
        <v>0</v>
      </c>
      <c r="AO13" s="221">
        <f t="shared" si="26"/>
        <v>0</v>
      </c>
      <c r="AP13" s="221">
        <f t="shared" si="27"/>
        <v>0</v>
      </c>
      <c r="AQ13" s="221">
        <f t="shared" si="28"/>
        <v>0</v>
      </c>
      <c r="AR13" s="221">
        <f t="shared" si="29"/>
        <v>0</v>
      </c>
      <c r="AS13" s="221">
        <f t="shared" si="30"/>
        <v>0</v>
      </c>
      <c r="AT13" s="221">
        <f t="shared" si="31"/>
        <v>0</v>
      </c>
      <c r="AU13" s="221">
        <f t="shared" si="32"/>
        <v>0</v>
      </c>
      <c r="AV13" s="701"/>
      <c r="AW13" s="192"/>
      <c r="AX13" s="192"/>
      <c r="AY13" s="192"/>
      <c r="AZ13" s="192"/>
      <c r="BA13" s="192"/>
      <c r="BB13" s="192"/>
      <c r="BC13" s="192"/>
      <c r="BD13" s="192"/>
      <c r="BE13" s="192"/>
      <c r="BF13" s="192"/>
    </row>
    <row r="14" spans="1:58" s="8" customFormat="1" ht="15.75" customHeight="1">
      <c r="A14" s="192"/>
      <c r="B14" s="620" t="s">
        <v>4879</v>
      </c>
      <c r="C14" s="222" t="s">
        <v>688</v>
      </c>
      <c r="D14" s="222">
        <v>3</v>
      </c>
      <c r="E14" s="565">
        <v>0</v>
      </c>
      <c r="F14" s="565">
        <v>0</v>
      </c>
      <c r="G14" s="565">
        <v>0</v>
      </c>
      <c r="H14" s="565">
        <v>0</v>
      </c>
      <c r="I14" s="565">
        <v>0</v>
      </c>
      <c r="J14" s="565">
        <v>0</v>
      </c>
      <c r="K14" s="565">
        <v>0</v>
      </c>
      <c r="L14" s="565">
        <v>0</v>
      </c>
      <c r="M14" s="1257">
        <f t="shared" si="33"/>
        <v>0</v>
      </c>
      <c r="N14" s="565">
        <v>0</v>
      </c>
      <c r="O14" s="565">
        <v>0</v>
      </c>
      <c r="P14" s="565">
        <v>0</v>
      </c>
      <c r="Q14" s="565">
        <v>0</v>
      </c>
      <c r="R14" s="565">
        <v>0</v>
      </c>
      <c r="S14" s="565">
        <v>0</v>
      </c>
      <c r="T14" s="565">
        <v>0</v>
      </c>
      <c r="U14" s="565">
        <v>0</v>
      </c>
      <c r="V14" s="1258">
        <f t="shared" si="34"/>
        <v>0</v>
      </c>
      <c r="W14" s="192"/>
      <c r="X14" s="226" t="s">
        <v>4880</v>
      </c>
      <c r="Y14" s="192"/>
      <c r="Z14" s="227"/>
      <c r="AA14" s="192"/>
      <c r="AB14" s="701"/>
      <c r="AC14" s="220">
        <f t="shared" si="16"/>
        <v>0</v>
      </c>
      <c r="AD14" s="701"/>
      <c r="AE14" s="221">
        <f t="shared" si="17"/>
        <v>0</v>
      </c>
      <c r="AF14" s="221">
        <f t="shared" si="18"/>
        <v>0</v>
      </c>
      <c r="AG14" s="221">
        <f t="shared" si="19"/>
        <v>0</v>
      </c>
      <c r="AH14" s="221">
        <f t="shared" si="20"/>
        <v>0</v>
      </c>
      <c r="AI14" s="221">
        <f t="shared" si="21"/>
        <v>0</v>
      </c>
      <c r="AJ14" s="221">
        <f t="shared" si="22"/>
        <v>0</v>
      </c>
      <c r="AK14" s="221">
        <f t="shared" si="23"/>
        <v>0</v>
      </c>
      <c r="AL14" s="221">
        <f t="shared" si="24"/>
        <v>0</v>
      </c>
      <c r="AM14" s="207"/>
      <c r="AN14" s="221">
        <f t="shared" si="25"/>
        <v>0</v>
      </c>
      <c r="AO14" s="221">
        <f t="shared" si="26"/>
        <v>0</v>
      </c>
      <c r="AP14" s="221">
        <f t="shared" si="27"/>
        <v>0</v>
      </c>
      <c r="AQ14" s="221">
        <f t="shared" si="28"/>
        <v>0</v>
      </c>
      <c r="AR14" s="221">
        <f t="shared" si="29"/>
        <v>0</v>
      </c>
      <c r="AS14" s="221">
        <f t="shared" si="30"/>
        <v>0</v>
      </c>
      <c r="AT14" s="221">
        <f t="shared" si="31"/>
        <v>0</v>
      </c>
      <c r="AU14" s="221">
        <f t="shared" si="32"/>
        <v>0</v>
      </c>
      <c r="AV14" s="701"/>
      <c r="AW14" s="192"/>
      <c r="AX14" s="192"/>
      <c r="AY14" s="192"/>
      <c r="AZ14" s="192"/>
      <c r="BA14" s="192"/>
      <c r="BB14" s="192"/>
      <c r="BC14" s="192"/>
      <c r="BD14" s="192"/>
      <c r="BE14" s="192"/>
      <c r="BF14" s="192"/>
    </row>
    <row r="15" spans="1:58" s="8" customFormat="1" ht="15.75" customHeight="1">
      <c r="A15" s="192"/>
      <c r="B15" s="620" t="s">
        <v>4881</v>
      </c>
      <c r="C15" s="222" t="s">
        <v>688</v>
      </c>
      <c r="D15" s="222">
        <v>3</v>
      </c>
      <c r="E15" s="565">
        <v>0</v>
      </c>
      <c r="F15" s="565">
        <v>0</v>
      </c>
      <c r="G15" s="565">
        <v>0</v>
      </c>
      <c r="H15" s="565">
        <v>0</v>
      </c>
      <c r="I15" s="565">
        <v>0</v>
      </c>
      <c r="J15" s="565">
        <v>0</v>
      </c>
      <c r="K15" s="565">
        <v>0</v>
      </c>
      <c r="L15" s="565">
        <v>0</v>
      </c>
      <c r="M15" s="1257">
        <f t="shared" si="33"/>
        <v>0</v>
      </c>
      <c r="N15" s="565">
        <v>0</v>
      </c>
      <c r="O15" s="565">
        <v>0</v>
      </c>
      <c r="P15" s="565">
        <v>0</v>
      </c>
      <c r="Q15" s="565">
        <v>0</v>
      </c>
      <c r="R15" s="565">
        <v>0</v>
      </c>
      <c r="S15" s="565">
        <v>0</v>
      </c>
      <c r="T15" s="565">
        <v>0</v>
      </c>
      <c r="U15" s="565">
        <v>0</v>
      </c>
      <c r="V15" s="1258">
        <f t="shared" si="34"/>
        <v>0</v>
      </c>
      <c r="W15" s="192"/>
      <c r="X15" s="226" t="s">
        <v>4882</v>
      </c>
      <c r="Y15" s="192"/>
      <c r="Z15" s="227"/>
      <c r="AA15" s="192"/>
      <c r="AB15" s="701"/>
      <c r="AC15" s="220">
        <f t="shared" si="16"/>
        <v>0</v>
      </c>
      <c r="AD15" s="701"/>
      <c r="AE15" s="221">
        <f t="shared" si="17"/>
        <v>0</v>
      </c>
      <c r="AF15" s="221">
        <f t="shared" si="18"/>
        <v>0</v>
      </c>
      <c r="AG15" s="221">
        <f t="shared" si="19"/>
        <v>0</v>
      </c>
      <c r="AH15" s="221">
        <f t="shared" si="20"/>
        <v>0</v>
      </c>
      <c r="AI15" s="221">
        <f t="shared" si="21"/>
        <v>0</v>
      </c>
      <c r="AJ15" s="221">
        <f t="shared" si="22"/>
        <v>0</v>
      </c>
      <c r="AK15" s="221">
        <f t="shared" si="23"/>
        <v>0</v>
      </c>
      <c r="AL15" s="221">
        <f t="shared" si="24"/>
        <v>0</v>
      </c>
      <c r="AM15" s="207"/>
      <c r="AN15" s="221">
        <f t="shared" si="25"/>
        <v>0</v>
      </c>
      <c r="AO15" s="221">
        <f t="shared" si="26"/>
        <v>0</v>
      </c>
      <c r="AP15" s="221">
        <f t="shared" si="27"/>
        <v>0</v>
      </c>
      <c r="AQ15" s="221">
        <f t="shared" si="28"/>
        <v>0</v>
      </c>
      <c r="AR15" s="221">
        <f t="shared" si="29"/>
        <v>0</v>
      </c>
      <c r="AS15" s="221">
        <f t="shared" si="30"/>
        <v>0</v>
      </c>
      <c r="AT15" s="221">
        <f t="shared" si="31"/>
        <v>0</v>
      </c>
      <c r="AU15" s="221">
        <f t="shared" si="32"/>
        <v>0</v>
      </c>
      <c r="AV15" s="701"/>
      <c r="AW15" s="192"/>
      <c r="AX15" s="192"/>
      <c r="AY15" s="192"/>
      <c r="AZ15" s="192"/>
      <c r="BA15" s="192"/>
      <c r="BB15" s="192"/>
      <c r="BC15" s="192"/>
      <c r="BD15" s="192"/>
      <c r="BE15" s="192"/>
      <c r="BF15" s="192"/>
    </row>
    <row r="16" spans="1:58" s="8" customFormat="1" ht="15.75" customHeight="1">
      <c r="A16" s="192"/>
      <c r="B16" s="620" t="s">
        <v>4883</v>
      </c>
      <c r="C16" s="222" t="s">
        <v>688</v>
      </c>
      <c r="D16" s="222">
        <v>3</v>
      </c>
      <c r="E16" s="565">
        <v>0</v>
      </c>
      <c r="F16" s="565">
        <v>0</v>
      </c>
      <c r="G16" s="565">
        <v>0</v>
      </c>
      <c r="H16" s="565">
        <v>0</v>
      </c>
      <c r="I16" s="565">
        <v>0</v>
      </c>
      <c r="J16" s="565">
        <v>0</v>
      </c>
      <c r="K16" s="565">
        <v>0</v>
      </c>
      <c r="L16" s="565">
        <v>0</v>
      </c>
      <c r="M16" s="1257">
        <f t="shared" si="33"/>
        <v>0</v>
      </c>
      <c r="N16" s="565">
        <v>0</v>
      </c>
      <c r="O16" s="565">
        <v>0</v>
      </c>
      <c r="P16" s="565">
        <v>0</v>
      </c>
      <c r="Q16" s="565">
        <v>0</v>
      </c>
      <c r="R16" s="565">
        <v>0</v>
      </c>
      <c r="S16" s="565">
        <v>0</v>
      </c>
      <c r="T16" s="565">
        <v>0</v>
      </c>
      <c r="U16" s="565">
        <v>0</v>
      </c>
      <c r="V16" s="1258">
        <f t="shared" si="34"/>
        <v>0</v>
      </c>
      <c r="W16" s="192"/>
      <c r="X16" s="226" t="s">
        <v>4884</v>
      </c>
      <c r="Y16" s="192"/>
      <c r="Z16" s="227"/>
      <c r="AA16" s="192"/>
      <c r="AB16" s="701"/>
      <c r="AC16" s="220">
        <f t="shared" si="16"/>
        <v>0</v>
      </c>
      <c r="AD16" s="701"/>
      <c r="AE16" s="221">
        <f t="shared" si="17"/>
        <v>0</v>
      </c>
      <c r="AF16" s="221">
        <f t="shared" si="18"/>
        <v>0</v>
      </c>
      <c r="AG16" s="221">
        <f t="shared" si="19"/>
        <v>0</v>
      </c>
      <c r="AH16" s="221">
        <f t="shared" si="20"/>
        <v>0</v>
      </c>
      <c r="AI16" s="221">
        <f t="shared" si="21"/>
        <v>0</v>
      </c>
      <c r="AJ16" s="221">
        <f t="shared" si="22"/>
        <v>0</v>
      </c>
      <c r="AK16" s="221">
        <f t="shared" si="23"/>
        <v>0</v>
      </c>
      <c r="AL16" s="221">
        <f t="shared" si="24"/>
        <v>0</v>
      </c>
      <c r="AM16" s="207"/>
      <c r="AN16" s="221">
        <f t="shared" si="25"/>
        <v>0</v>
      </c>
      <c r="AO16" s="221">
        <f t="shared" si="26"/>
        <v>0</v>
      </c>
      <c r="AP16" s="221">
        <f t="shared" si="27"/>
        <v>0</v>
      </c>
      <c r="AQ16" s="221">
        <f t="shared" si="28"/>
        <v>0</v>
      </c>
      <c r="AR16" s="221">
        <f t="shared" si="29"/>
        <v>0</v>
      </c>
      <c r="AS16" s="221">
        <f t="shared" si="30"/>
        <v>0</v>
      </c>
      <c r="AT16" s="221">
        <f t="shared" si="31"/>
        <v>0</v>
      </c>
      <c r="AU16" s="221">
        <f t="shared" si="32"/>
        <v>0</v>
      </c>
      <c r="AV16" s="701"/>
      <c r="AW16" s="192"/>
      <c r="AX16" s="192"/>
      <c r="AY16" s="192"/>
      <c r="AZ16" s="192"/>
      <c r="BA16" s="192"/>
      <c r="BB16" s="192"/>
      <c r="BC16" s="192"/>
      <c r="BD16" s="192"/>
      <c r="BE16" s="192"/>
      <c r="BF16" s="192"/>
    </row>
    <row r="17" spans="1:58" s="8" customFormat="1" ht="15.75" customHeight="1">
      <c r="A17" s="192"/>
      <c r="B17" s="620" t="s">
        <v>4885</v>
      </c>
      <c r="C17" s="222" t="s">
        <v>688</v>
      </c>
      <c r="D17" s="222">
        <v>3</v>
      </c>
      <c r="E17" s="565">
        <v>0</v>
      </c>
      <c r="F17" s="565">
        <v>0</v>
      </c>
      <c r="G17" s="565">
        <v>0</v>
      </c>
      <c r="H17" s="565">
        <v>0</v>
      </c>
      <c r="I17" s="565">
        <v>0</v>
      </c>
      <c r="J17" s="565">
        <v>0</v>
      </c>
      <c r="K17" s="565">
        <v>0</v>
      </c>
      <c r="L17" s="565">
        <v>0</v>
      </c>
      <c r="M17" s="1257">
        <f t="shared" si="33"/>
        <v>0</v>
      </c>
      <c r="N17" s="565">
        <v>0</v>
      </c>
      <c r="O17" s="565">
        <v>0</v>
      </c>
      <c r="P17" s="565">
        <v>0</v>
      </c>
      <c r="Q17" s="565">
        <v>0</v>
      </c>
      <c r="R17" s="565">
        <v>0</v>
      </c>
      <c r="S17" s="565">
        <v>0</v>
      </c>
      <c r="T17" s="565">
        <v>0</v>
      </c>
      <c r="U17" s="565">
        <v>0</v>
      </c>
      <c r="V17" s="1258">
        <f t="shared" si="34"/>
        <v>0</v>
      </c>
      <c r="W17" s="192"/>
      <c r="X17" s="226" t="s">
        <v>4886</v>
      </c>
      <c r="Y17" s="192"/>
      <c r="Z17" s="227"/>
      <c r="AA17" s="192"/>
      <c r="AB17" s="701"/>
      <c r="AC17" s="220">
        <f t="shared" si="16"/>
        <v>0</v>
      </c>
      <c r="AD17" s="701"/>
      <c r="AE17" s="221">
        <f t="shared" si="17"/>
        <v>0</v>
      </c>
      <c r="AF17" s="221">
        <f t="shared" si="18"/>
        <v>0</v>
      </c>
      <c r="AG17" s="221">
        <f t="shared" si="19"/>
        <v>0</v>
      </c>
      <c r="AH17" s="221">
        <f t="shared" si="20"/>
        <v>0</v>
      </c>
      <c r="AI17" s="221">
        <f t="shared" si="21"/>
        <v>0</v>
      </c>
      <c r="AJ17" s="221">
        <f t="shared" si="22"/>
        <v>0</v>
      </c>
      <c r="AK17" s="221">
        <f t="shared" si="23"/>
        <v>0</v>
      </c>
      <c r="AL17" s="221">
        <f t="shared" si="24"/>
        <v>0</v>
      </c>
      <c r="AM17" s="207"/>
      <c r="AN17" s="221">
        <f t="shared" si="25"/>
        <v>0</v>
      </c>
      <c r="AO17" s="221">
        <f t="shared" si="26"/>
        <v>0</v>
      </c>
      <c r="AP17" s="221">
        <f t="shared" si="27"/>
        <v>0</v>
      </c>
      <c r="AQ17" s="221">
        <f t="shared" si="28"/>
        <v>0</v>
      </c>
      <c r="AR17" s="221">
        <f t="shared" si="29"/>
        <v>0</v>
      </c>
      <c r="AS17" s="221">
        <f t="shared" si="30"/>
        <v>0</v>
      </c>
      <c r="AT17" s="221">
        <f t="shared" si="31"/>
        <v>0</v>
      </c>
      <c r="AU17" s="221">
        <f t="shared" si="32"/>
        <v>0</v>
      </c>
      <c r="AV17" s="701"/>
      <c r="AW17" s="192"/>
      <c r="AX17" s="192"/>
      <c r="AY17" s="192"/>
      <c r="AZ17" s="192"/>
      <c r="BA17" s="192"/>
      <c r="BB17" s="192"/>
      <c r="BC17" s="192"/>
      <c r="BD17" s="192"/>
      <c r="BE17" s="192"/>
      <c r="BF17" s="192"/>
    </row>
    <row r="18" spans="1:58" s="8" customFormat="1" ht="15.75" customHeight="1">
      <c r="A18" s="192"/>
      <c r="B18" s="620" t="s">
        <v>4887</v>
      </c>
      <c r="C18" s="222" t="s">
        <v>688</v>
      </c>
      <c r="D18" s="222">
        <v>3</v>
      </c>
      <c r="E18" s="565">
        <v>0</v>
      </c>
      <c r="F18" s="565">
        <v>0</v>
      </c>
      <c r="G18" s="565">
        <v>0</v>
      </c>
      <c r="H18" s="565">
        <v>0</v>
      </c>
      <c r="I18" s="565">
        <v>0</v>
      </c>
      <c r="J18" s="565">
        <v>0</v>
      </c>
      <c r="K18" s="565">
        <v>0</v>
      </c>
      <c r="L18" s="565">
        <v>0</v>
      </c>
      <c r="M18" s="1257">
        <f t="shared" si="33"/>
        <v>0</v>
      </c>
      <c r="N18" s="565">
        <v>0</v>
      </c>
      <c r="O18" s="565">
        <v>0</v>
      </c>
      <c r="P18" s="565">
        <v>0</v>
      </c>
      <c r="Q18" s="565">
        <v>0</v>
      </c>
      <c r="R18" s="565">
        <v>0</v>
      </c>
      <c r="S18" s="565">
        <v>0</v>
      </c>
      <c r="T18" s="565">
        <v>0</v>
      </c>
      <c r="U18" s="565">
        <v>0</v>
      </c>
      <c r="V18" s="1258">
        <f t="shared" si="34"/>
        <v>0</v>
      </c>
      <c r="W18" s="192"/>
      <c r="X18" s="226" t="s">
        <v>4888</v>
      </c>
      <c r="Y18" s="192"/>
      <c r="Z18" s="227"/>
      <c r="AA18" s="192"/>
      <c r="AB18" s="701"/>
      <c r="AC18" s="220">
        <f t="shared" si="16"/>
        <v>0</v>
      </c>
      <c r="AD18" s="701"/>
      <c r="AE18" s="221">
        <f t="shared" si="17"/>
        <v>0</v>
      </c>
      <c r="AF18" s="221">
        <f t="shared" si="18"/>
        <v>0</v>
      </c>
      <c r="AG18" s="221">
        <f t="shared" si="19"/>
        <v>0</v>
      </c>
      <c r="AH18" s="221">
        <f t="shared" si="20"/>
        <v>0</v>
      </c>
      <c r="AI18" s="221">
        <f t="shared" si="21"/>
        <v>0</v>
      </c>
      <c r="AJ18" s="221">
        <f t="shared" si="22"/>
        <v>0</v>
      </c>
      <c r="AK18" s="221">
        <f t="shared" si="23"/>
        <v>0</v>
      </c>
      <c r="AL18" s="221">
        <f t="shared" si="24"/>
        <v>0</v>
      </c>
      <c r="AM18" s="207"/>
      <c r="AN18" s="221">
        <f t="shared" si="25"/>
        <v>0</v>
      </c>
      <c r="AO18" s="221">
        <f t="shared" si="26"/>
        <v>0</v>
      </c>
      <c r="AP18" s="221">
        <f t="shared" si="27"/>
        <v>0</v>
      </c>
      <c r="AQ18" s="221">
        <f t="shared" si="28"/>
        <v>0</v>
      </c>
      <c r="AR18" s="221">
        <f t="shared" si="29"/>
        <v>0</v>
      </c>
      <c r="AS18" s="221">
        <f t="shared" si="30"/>
        <v>0</v>
      </c>
      <c r="AT18" s="221">
        <f t="shared" si="31"/>
        <v>0</v>
      </c>
      <c r="AU18" s="221">
        <f t="shared" si="32"/>
        <v>0</v>
      </c>
      <c r="AV18" s="701"/>
      <c r="AW18" s="192"/>
      <c r="AX18" s="192"/>
      <c r="AY18" s="192"/>
      <c r="AZ18" s="192"/>
      <c r="BA18" s="192"/>
      <c r="BB18" s="192"/>
      <c r="BC18" s="192"/>
      <c r="BD18" s="192"/>
      <c r="BE18" s="192"/>
      <c r="BF18" s="192"/>
    </row>
    <row r="19" spans="1:58" s="8" customFormat="1" ht="15.75" customHeight="1">
      <c r="A19" s="192"/>
      <c r="B19" s="620" t="s">
        <v>4889</v>
      </c>
      <c r="C19" s="222" t="s">
        <v>688</v>
      </c>
      <c r="D19" s="222">
        <v>3</v>
      </c>
      <c r="E19" s="565">
        <v>0</v>
      </c>
      <c r="F19" s="565">
        <v>0</v>
      </c>
      <c r="G19" s="565">
        <v>0</v>
      </c>
      <c r="H19" s="565">
        <v>0</v>
      </c>
      <c r="I19" s="565">
        <v>0</v>
      </c>
      <c r="J19" s="565">
        <v>0</v>
      </c>
      <c r="K19" s="565">
        <v>0</v>
      </c>
      <c r="L19" s="565">
        <v>0</v>
      </c>
      <c r="M19" s="1257">
        <f t="shared" si="33"/>
        <v>0</v>
      </c>
      <c r="N19" s="565">
        <v>0</v>
      </c>
      <c r="O19" s="565">
        <v>0</v>
      </c>
      <c r="P19" s="565">
        <v>0</v>
      </c>
      <c r="Q19" s="565">
        <v>0</v>
      </c>
      <c r="R19" s="565">
        <v>0</v>
      </c>
      <c r="S19" s="565">
        <v>0</v>
      </c>
      <c r="T19" s="565">
        <v>0</v>
      </c>
      <c r="U19" s="565">
        <v>0</v>
      </c>
      <c r="V19" s="1258">
        <f t="shared" si="34"/>
        <v>0</v>
      </c>
      <c r="W19" s="192"/>
      <c r="X19" s="226" t="s">
        <v>4890</v>
      </c>
      <c r="Y19" s="192"/>
      <c r="Z19" s="227"/>
      <c r="AA19" s="192"/>
      <c r="AB19" s="701"/>
      <c r="AC19" s="220">
        <f t="shared" si="16"/>
        <v>0</v>
      </c>
      <c r="AD19" s="701"/>
      <c r="AE19" s="221">
        <f t="shared" si="17"/>
        <v>0</v>
      </c>
      <c r="AF19" s="221">
        <f t="shared" si="18"/>
        <v>0</v>
      </c>
      <c r="AG19" s="221">
        <f t="shared" si="19"/>
        <v>0</v>
      </c>
      <c r="AH19" s="221">
        <f t="shared" si="20"/>
        <v>0</v>
      </c>
      <c r="AI19" s="221">
        <f t="shared" si="21"/>
        <v>0</v>
      </c>
      <c r="AJ19" s="221">
        <f t="shared" si="22"/>
        <v>0</v>
      </c>
      <c r="AK19" s="221">
        <f t="shared" si="23"/>
        <v>0</v>
      </c>
      <c r="AL19" s="221">
        <f t="shared" si="24"/>
        <v>0</v>
      </c>
      <c r="AM19" s="207"/>
      <c r="AN19" s="221">
        <f t="shared" si="25"/>
        <v>0</v>
      </c>
      <c r="AO19" s="221">
        <f t="shared" si="26"/>
        <v>0</v>
      </c>
      <c r="AP19" s="221">
        <f t="shared" si="27"/>
        <v>0</v>
      </c>
      <c r="AQ19" s="221">
        <f t="shared" si="28"/>
        <v>0</v>
      </c>
      <c r="AR19" s="221">
        <f t="shared" si="29"/>
        <v>0</v>
      </c>
      <c r="AS19" s="221">
        <f t="shared" si="30"/>
        <v>0</v>
      </c>
      <c r="AT19" s="221">
        <f t="shared" si="31"/>
        <v>0</v>
      </c>
      <c r="AU19" s="221">
        <f t="shared" si="32"/>
        <v>0</v>
      </c>
      <c r="AV19" s="701"/>
      <c r="AW19" s="192"/>
      <c r="AX19" s="192"/>
      <c r="AY19" s="192"/>
      <c r="AZ19" s="192"/>
      <c r="BA19" s="192"/>
      <c r="BB19" s="192"/>
      <c r="BC19" s="192"/>
      <c r="BD19" s="192"/>
      <c r="BE19" s="192"/>
      <c r="BF19" s="192"/>
    </row>
    <row r="20" spans="1:58" s="8" customFormat="1" ht="15.75" customHeight="1">
      <c r="A20" s="192"/>
      <c r="B20" s="620" t="s">
        <v>4891</v>
      </c>
      <c r="C20" s="222" t="s">
        <v>688</v>
      </c>
      <c r="D20" s="222">
        <v>3</v>
      </c>
      <c r="E20" s="565">
        <v>0</v>
      </c>
      <c r="F20" s="565">
        <v>0</v>
      </c>
      <c r="G20" s="565">
        <v>0</v>
      </c>
      <c r="H20" s="565">
        <v>0</v>
      </c>
      <c r="I20" s="565">
        <v>0</v>
      </c>
      <c r="J20" s="565">
        <v>0</v>
      </c>
      <c r="K20" s="565">
        <v>0</v>
      </c>
      <c r="L20" s="565">
        <v>0</v>
      </c>
      <c r="M20" s="1257">
        <f t="shared" si="33"/>
        <v>0</v>
      </c>
      <c r="N20" s="565">
        <v>0</v>
      </c>
      <c r="O20" s="565">
        <v>0</v>
      </c>
      <c r="P20" s="565">
        <v>0</v>
      </c>
      <c r="Q20" s="565">
        <v>0</v>
      </c>
      <c r="R20" s="565">
        <v>0</v>
      </c>
      <c r="S20" s="565">
        <v>0</v>
      </c>
      <c r="T20" s="565">
        <v>0</v>
      </c>
      <c r="U20" s="565">
        <v>0</v>
      </c>
      <c r="V20" s="1258">
        <f t="shared" si="34"/>
        <v>0</v>
      </c>
      <c r="W20" s="192"/>
      <c r="X20" s="226" t="s">
        <v>4892</v>
      </c>
      <c r="Y20" s="192"/>
      <c r="Z20" s="227"/>
      <c r="AA20" s="192"/>
      <c r="AB20" s="701"/>
      <c r="AC20" s="220">
        <f t="shared" si="16"/>
        <v>0</v>
      </c>
      <c r="AD20" s="701"/>
      <c r="AE20" s="221">
        <f t="shared" si="17"/>
        <v>0</v>
      </c>
      <c r="AF20" s="221">
        <f t="shared" si="18"/>
        <v>0</v>
      </c>
      <c r="AG20" s="221">
        <f t="shared" si="19"/>
        <v>0</v>
      </c>
      <c r="AH20" s="221">
        <f t="shared" si="20"/>
        <v>0</v>
      </c>
      <c r="AI20" s="221">
        <f t="shared" si="21"/>
        <v>0</v>
      </c>
      <c r="AJ20" s="221">
        <f t="shared" si="22"/>
        <v>0</v>
      </c>
      <c r="AK20" s="221">
        <f t="shared" si="23"/>
        <v>0</v>
      </c>
      <c r="AL20" s="221">
        <f t="shared" si="24"/>
        <v>0</v>
      </c>
      <c r="AM20" s="207"/>
      <c r="AN20" s="221">
        <f t="shared" si="25"/>
        <v>0</v>
      </c>
      <c r="AO20" s="221">
        <f t="shared" si="26"/>
        <v>0</v>
      </c>
      <c r="AP20" s="221">
        <f t="shared" si="27"/>
        <v>0</v>
      </c>
      <c r="AQ20" s="221">
        <f t="shared" si="28"/>
        <v>0</v>
      </c>
      <c r="AR20" s="221">
        <f t="shared" si="29"/>
        <v>0</v>
      </c>
      <c r="AS20" s="221">
        <f t="shared" si="30"/>
        <v>0</v>
      </c>
      <c r="AT20" s="221">
        <f t="shared" si="31"/>
        <v>0</v>
      </c>
      <c r="AU20" s="221">
        <f t="shared" si="32"/>
        <v>0</v>
      </c>
      <c r="AV20" s="701"/>
      <c r="AW20" s="192"/>
      <c r="AX20" s="192"/>
      <c r="AY20" s="192"/>
      <c r="AZ20" s="192"/>
      <c r="BA20" s="192"/>
      <c r="BB20" s="192"/>
      <c r="BC20" s="192"/>
      <c r="BD20" s="192"/>
      <c r="BE20" s="192"/>
      <c r="BF20" s="192"/>
    </row>
    <row r="21" spans="1:58" s="8" customFormat="1" ht="30" customHeight="1" thickBot="1">
      <c r="A21" s="2394" t="s">
        <v>784</v>
      </c>
      <c r="B21" s="2930" t="s">
        <v>4849</v>
      </c>
      <c r="C21" s="283" t="s">
        <v>688</v>
      </c>
      <c r="D21" s="283">
        <v>3</v>
      </c>
      <c r="E21" s="1249">
        <f>IFERROR(SUM(E11:E20), 0)</f>
        <v>0</v>
      </c>
      <c r="F21" s="1249">
        <f t="shared" ref="F21:L21" si="35">IFERROR(SUM(F11:F20), 0)</f>
        <v>0</v>
      </c>
      <c r="G21" s="1249">
        <f t="shared" si="35"/>
        <v>0</v>
      </c>
      <c r="H21" s="1249">
        <f t="shared" si="35"/>
        <v>0</v>
      </c>
      <c r="I21" s="1249">
        <f t="shared" si="35"/>
        <v>0</v>
      </c>
      <c r="J21" s="1249">
        <f t="shared" si="35"/>
        <v>0</v>
      </c>
      <c r="K21" s="1249">
        <f t="shared" si="35"/>
        <v>0</v>
      </c>
      <c r="L21" s="1249">
        <f t="shared" si="35"/>
        <v>0</v>
      </c>
      <c r="M21" s="1249">
        <f>IFERROR(SUM(E21:L21), 0)</f>
        <v>0</v>
      </c>
      <c r="N21" s="1249">
        <f>IFERROR(SUM(N11:N20), 0)</f>
        <v>0</v>
      </c>
      <c r="O21" s="1249">
        <f t="shared" ref="O21:U21" si="36">IFERROR(SUM(O11:O20), 0)</f>
        <v>0</v>
      </c>
      <c r="P21" s="1249">
        <f t="shared" si="36"/>
        <v>0</v>
      </c>
      <c r="Q21" s="1249">
        <f t="shared" si="36"/>
        <v>0</v>
      </c>
      <c r="R21" s="1249">
        <f t="shared" si="36"/>
        <v>0</v>
      </c>
      <c r="S21" s="1249">
        <f t="shared" si="36"/>
        <v>0</v>
      </c>
      <c r="T21" s="1249">
        <f t="shared" si="36"/>
        <v>0</v>
      </c>
      <c r="U21" s="1249">
        <f t="shared" si="36"/>
        <v>0</v>
      </c>
      <c r="V21" s="1259">
        <f>IFERROR(SUM(N21:U21), 0)</f>
        <v>0</v>
      </c>
      <c r="W21" s="192"/>
      <c r="X21" s="2059" t="s">
        <v>4893</v>
      </c>
      <c r="Y21" s="192"/>
      <c r="Z21" s="238"/>
      <c r="AA21" s="192"/>
      <c r="AB21" s="701"/>
      <c r="AC21" s="192"/>
      <c r="AD21" s="701"/>
      <c r="AE21" s="207"/>
      <c r="AF21" s="207"/>
      <c r="AG21" s="207"/>
      <c r="AH21" s="207"/>
      <c r="AI21" s="207"/>
      <c r="AJ21" s="207"/>
      <c r="AK21" s="207"/>
      <c r="AL21" s="207"/>
      <c r="AM21" s="207"/>
      <c r="AN21" s="207"/>
      <c r="AO21" s="207"/>
      <c r="AP21" s="207"/>
      <c r="AQ21" s="207"/>
      <c r="AR21" s="207"/>
      <c r="AS21" s="207"/>
      <c r="AT21" s="207"/>
      <c r="AU21" s="207"/>
      <c r="AV21" s="701"/>
      <c r="AW21" s="192"/>
      <c r="AX21" s="192"/>
      <c r="AY21" s="192"/>
      <c r="AZ21" s="192"/>
      <c r="BA21" s="192"/>
      <c r="BB21" s="192"/>
      <c r="BC21" s="192"/>
      <c r="BD21" s="192"/>
      <c r="BE21" s="192"/>
      <c r="BF21" s="192"/>
    </row>
    <row r="22" spans="1:58" s="8" customFormat="1" ht="16.5" thickTop="1" thickBot="1">
      <c r="A22" s="192"/>
      <c r="B22" s="708"/>
      <c r="C22" s="708"/>
      <c r="D22" s="708"/>
      <c r="E22" s="1260"/>
      <c r="F22" s="1260"/>
      <c r="G22" s="1260"/>
      <c r="H22" s="1260"/>
      <c r="I22" s="1260"/>
      <c r="J22" s="1260"/>
      <c r="K22" s="1260"/>
      <c r="L22" s="1260"/>
      <c r="M22" s="1260"/>
      <c r="N22" s="1260"/>
      <c r="O22" s="1260"/>
      <c r="P22" s="1260"/>
      <c r="Q22" s="1260"/>
      <c r="R22" s="1260"/>
      <c r="S22" s="1260"/>
      <c r="T22" s="1260"/>
      <c r="U22" s="1260"/>
      <c r="V22" s="1260"/>
      <c r="W22" s="192"/>
      <c r="X22" s="652"/>
      <c r="Y22" s="192"/>
      <c r="Z22" s="192"/>
      <c r="AA22" s="192"/>
      <c r="AB22" s="701"/>
      <c r="AC22" s="192"/>
      <c r="AD22" s="701"/>
      <c r="AE22" s="207"/>
      <c r="AF22" s="207"/>
      <c r="AG22" s="207"/>
      <c r="AH22" s="207"/>
      <c r="AI22" s="207"/>
      <c r="AJ22" s="207"/>
      <c r="AK22" s="207"/>
      <c r="AL22" s="207"/>
      <c r="AM22" s="207"/>
      <c r="AN22" s="207"/>
      <c r="AO22" s="207"/>
      <c r="AP22" s="207"/>
      <c r="AQ22" s="207"/>
      <c r="AR22" s="207"/>
      <c r="AS22" s="207"/>
      <c r="AT22" s="207"/>
      <c r="AU22" s="207"/>
      <c r="AV22" s="701"/>
      <c r="AW22" s="192"/>
      <c r="AX22" s="192"/>
      <c r="AY22" s="192"/>
      <c r="AZ22" s="192"/>
      <c r="BA22" s="192"/>
      <c r="BB22" s="192"/>
      <c r="BC22" s="192"/>
      <c r="BD22" s="192"/>
      <c r="BE22" s="192"/>
      <c r="BF22" s="192"/>
    </row>
    <row r="23" spans="1:58" s="8" customFormat="1" ht="39.75" customHeight="1" thickTop="1" thickBot="1">
      <c r="A23" s="192"/>
      <c r="B23" s="319" t="s">
        <v>4851</v>
      </c>
      <c r="C23" s="320"/>
      <c r="D23" s="320"/>
      <c r="E23" s="1261"/>
      <c r="F23" s="1261"/>
      <c r="G23" s="1261"/>
      <c r="H23" s="1261"/>
      <c r="I23" s="1261"/>
      <c r="J23" s="1261"/>
      <c r="K23" s="1261"/>
      <c r="L23" s="1261"/>
      <c r="M23" s="1261"/>
      <c r="N23" s="1261"/>
      <c r="O23" s="1261"/>
      <c r="P23" s="1261"/>
      <c r="Q23" s="1261"/>
      <c r="R23" s="1261"/>
      <c r="S23" s="1261"/>
      <c r="T23" s="1261"/>
      <c r="U23" s="1261"/>
      <c r="V23" s="1261"/>
      <c r="W23" s="192"/>
      <c r="X23" s="192"/>
      <c r="Y23" s="192"/>
      <c r="Z23" s="192"/>
      <c r="AA23" s="192"/>
      <c r="AB23" s="701"/>
      <c r="AC23" s="192"/>
      <c r="AD23" s="701"/>
      <c r="AE23" s="207"/>
      <c r="AF23" s="207"/>
      <c r="AG23" s="207"/>
      <c r="AH23" s="207"/>
      <c r="AI23" s="207"/>
      <c r="AJ23" s="207"/>
      <c r="AK23" s="207"/>
      <c r="AL23" s="207"/>
      <c r="AM23" s="207"/>
      <c r="AN23" s="207"/>
      <c r="AO23" s="207"/>
      <c r="AP23" s="207"/>
      <c r="AQ23" s="207"/>
      <c r="AR23" s="207"/>
      <c r="AS23" s="207"/>
      <c r="AT23" s="207"/>
      <c r="AU23" s="207"/>
      <c r="AV23" s="701"/>
      <c r="AW23" s="192"/>
      <c r="AX23" s="192"/>
      <c r="AY23" s="192"/>
      <c r="AZ23" s="192"/>
      <c r="BA23" s="192"/>
      <c r="BB23" s="192"/>
      <c r="BC23" s="192"/>
      <c r="BD23" s="192"/>
      <c r="BE23" s="192"/>
      <c r="BF23" s="192"/>
    </row>
    <row r="24" spans="1:58" s="8" customFormat="1" ht="15.75" customHeight="1" thickTop="1">
      <c r="A24" s="2394" t="s">
        <v>686</v>
      </c>
      <c r="B24" s="619" t="s">
        <v>4894</v>
      </c>
      <c r="C24" s="213" t="s">
        <v>688</v>
      </c>
      <c r="D24" s="213">
        <v>3</v>
      </c>
      <c r="E24" s="562">
        <v>0</v>
      </c>
      <c r="F24" s="562">
        <v>0</v>
      </c>
      <c r="G24" s="562">
        <v>0</v>
      </c>
      <c r="H24" s="562">
        <v>0</v>
      </c>
      <c r="I24" s="562">
        <v>0</v>
      </c>
      <c r="J24" s="562">
        <v>0</v>
      </c>
      <c r="K24" s="562">
        <v>0</v>
      </c>
      <c r="L24" s="562">
        <v>0</v>
      </c>
      <c r="M24" s="1255">
        <f>IFERROR(SUM(E24:L24), 0)</f>
        <v>0</v>
      </c>
      <c r="N24" s="562">
        <v>0</v>
      </c>
      <c r="O24" s="562">
        <v>0</v>
      </c>
      <c r="P24" s="562">
        <v>0</v>
      </c>
      <c r="Q24" s="562">
        <v>0</v>
      </c>
      <c r="R24" s="562">
        <v>0</v>
      </c>
      <c r="S24" s="562">
        <v>0</v>
      </c>
      <c r="T24" s="562">
        <v>0</v>
      </c>
      <c r="U24" s="562">
        <v>0</v>
      </c>
      <c r="V24" s="1256">
        <f>IFERROR(SUM(N24:U24), 0)</f>
        <v>0</v>
      </c>
      <c r="W24" s="192"/>
      <c r="X24" s="217" t="s">
        <v>4895</v>
      </c>
      <c r="Y24" s="192"/>
      <c r="Z24" s="219"/>
      <c r="AA24" s="192"/>
      <c r="AB24" s="701"/>
      <c r="AC24" s="220">
        <f t="shared" ref="AC24:AC33" si="37">IF( SUM( AE24:AU24 ) = 0, 0, $AE$9 )</f>
        <v>0</v>
      </c>
      <c r="AD24" s="701"/>
      <c r="AE24" s="221">
        <f t="shared" ref="AE24:AE33" si="38" xml:space="preserve"> IF( ISNUMBER( E24 ), 0, 1 )</f>
        <v>0</v>
      </c>
      <c r="AF24" s="221">
        <f t="shared" ref="AF24:AF33" si="39" xml:space="preserve"> IF( ISNUMBER( F24 ), 0, 1 )</f>
        <v>0</v>
      </c>
      <c r="AG24" s="221">
        <f t="shared" ref="AG24:AG33" si="40" xml:space="preserve"> IF( ISNUMBER( G24 ), 0, 1 )</f>
        <v>0</v>
      </c>
      <c r="AH24" s="221">
        <f t="shared" ref="AH24:AH33" si="41" xml:space="preserve"> IF( ISNUMBER( H24 ), 0, 1 )</f>
        <v>0</v>
      </c>
      <c r="AI24" s="221">
        <f t="shared" ref="AI24:AI33" si="42" xml:space="preserve"> IF( ISNUMBER( I24 ), 0, 1 )</f>
        <v>0</v>
      </c>
      <c r="AJ24" s="221">
        <f t="shared" ref="AJ24:AJ33" si="43" xml:space="preserve"> IF( ISNUMBER( J24 ), 0, 1 )</f>
        <v>0</v>
      </c>
      <c r="AK24" s="221">
        <f t="shared" ref="AK24:AK33" si="44" xml:space="preserve"> IF( ISNUMBER( K24 ), 0, 1 )</f>
        <v>0</v>
      </c>
      <c r="AL24" s="221">
        <f t="shared" ref="AL24:AL33" si="45" xml:space="preserve"> IF( ISNUMBER( L24 ), 0, 1 )</f>
        <v>0</v>
      </c>
      <c r="AM24" s="207"/>
      <c r="AN24" s="221">
        <f t="shared" ref="AN24:AN33" si="46" xml:space="preserve"> IF( ISNUMBER( N24 ), 0, 1 )</f>
        <v>0</v>
      </c>
      <c r="AO24" s="221">
        <f t="shared" ref="AO24:AO33" si="47" xml:space="preserve"> IF( ISNUMBER( O24 ), 0, 1 )</f>
        <v>0</v>
      </c>
      <c r="AP24" s="221">
        <f t="shared" ref="AP24:AP33" si="48" xml:space="preserve"> IF( ISNUMBER( P24 ), 0, 1 )</f>
        <v>0</v>
      </c>
      <c r="AQ24" s="221">
        <f t="shared" ref="AQ24:AQ33" si="49" xml:space="preserve"> IF( ISNUMBER( Q24 ), 0, 1 )</f>
        <v>0</v>
      </c>
      <c r="AR24" s="221">
        <f t="shared" ref="AR24:AR33" si="50" xml:space="preserve"> IF( ISNUMBER( R24 ), 0, 1 )</f>
        <v>0</v>
      </c>
      <c r="AS24" s="221">
        <f t="shared" ref="AS24:AS33" si="51" xml:space="preserve"> IF( ISNUMBER( S24 ), 0, 1 )</f>
        <v>0</v>
      </c>
      <c r="AT24" s="221">
        <f t="shared" ref="AT24:AT33" si="52" xml:space="preserve"> IF( ISNUMBER( T24 ), 0, 1 )</f>
        <v>0</v>
      </c>
      <c r="AU24" s="221">
        <f t="shared" ref="AU24:AU33" si="53" xml:space="preserve"> IF( ISNUMBER( U24 ), 0, 1 )</f>
        <v>0</v>
      </c>
      <c r="AV24" s="701"/>
      <c r="AW24" s="192"/>
      <c r="AX24" s="192"/>
      <c r="AY24" s="192"/>
      <c r="AZ24" s="192"/>
      <c r="BA24" s="192"/>
      <c r="BB24" s="192"/>
      <c r="BC24" s="192"/>
      <c r="BD24" s="192"/>
      <c r="BE24" s="192"/>
      <c r="BF24" s="192"/>
    </row>
    <row r="25" spans="1:58" s="8" customFormat="1" ht="15.75" customHeight="1">
      <c r="A25" s="192"/>
      <c r="B25" s="620" t="s">
        <v>4896</v>
      </c>
      <c r="C25" s="222" t="s">
        <v>688</v>
      </c>
      <c r="D25" s="222">
        <v>3</v>
      </c>
      <c r="E25" s="565">
        <v>0</v>
      </c>
      <c r="F25" s="565">
        <v>0</v>
      </c>
      <c r="G25" s="565">
        <v>0</v>
      </c>
      <c r="H25" s="565">
        <v>0</v>
      </c>
      <c r="I25" s="565">
        <v>0</v>
      </c>
      <c r="J25" s="565">
        <v>0</v>
      </c>
      <c r="K25" s="565">
        <v>0</v>
      </c>
      <c r="L25" s="565">
        <v>0</v>
      </c>
      <c r="M25" s="1257">
        <f>IFERROR(SUM(E25:L25), 0)</f>
        <v>0</v>
      </c>
      <c r="N25" s="565">
        <v>0</v>
      </c>
      <c r="O25" s="565">
        <v>0</v>
      </c>
      <c r="P25" s="565">
        <v>0</v>
      </c>
      <c r="Q25" s="565">
        <v>0</v>
      </c>
      <c r="R25" s="565">
        <v>0</v>
      </c>
      <c r="S25" s="565">
        <v>0</v>
      </c>
      <c r="T25" s="565">
        <v>0</v>
      </c>
      <c r="U25" s="565">
        <v>0</v>
      </c>
      <c r="V25" s="1258">
        <f>IFERROR(SUM(N25:U25), 0)</f>
        <v>0</v>
      </c>
      <c r="W25" s="192"/>
      <c r="X25" s="226" t="s">
        <v>4897</v>
      </c>
      <c r="Y25" s="192"/>
      <c r="Z25" s="227"/>
      <c r="AA25" s="192"/>
      <c r="AB25" s="701"/>
      <c r="AC25" s="220">
        <f t="shared" si="37"/>
        <v>0</v>
      </c>
      <c r="AD25" s="701"/>
      <c r="AE25" s="221">
        <f t="shared" si="38"/>
        <v>0</v>
      </c>
      <c r="AF25" s="221">
        <f t="shared" si="39"/>
        <v>0</v>
      </c>
      <c r="AG25" s="221">
        <f t="shared" si="40"/>
        <v>0</v>
      </c>
      <c r="AH25" s="221">
        <f t="shared" si="41"/>
        <v>0</v>
      </c>
      <c r="AI25" s="221">
        <f t="shared" si="42"/>
        <v>0</v>
      </c>
      <c r="AJ25" s="221">
        <f t="shared" si="43"/>
        <v>0</v>
      </c>
      <c r="AK25" s="221">
        <f t="shared" si="44"/>
        <v>0</v>
      </c>
      <c r="AL25" s="221">
        <f t="shared" si="45"/>
        <v>0</v>
      </c>
      <c r="AM25" s="207"/>
      <c r="AN25" s="221">
        <f t="shared" si="46"/>
        <v>0</v>
      </c>
      <c r="AO25" s="221">
        <f t="shared" si="47"/>
        <v>0</v>
      </c>
      <c r="AP25" s="221">
        <f t="shared" si="48"/>
        <v>0</v>
      </c>
      <c r="AQ25" s="221">
        <f t="shared" si="49"/>
        <v>0</v>
      </c>
      <c r="AR25" s="221">
        <f t="shared" si="50"/>
        <v>0</v>
      </c>
      <c r="AS25" s="221">
        <f t="shared" si="51"/>
        <v>0</v>
      </c>
      <c r="AT25" s="221">
        <f t="shared" si="52"/>
        <v>0</v>
      </c>
      <c r="AU25" s="221">
        <f t="shared" si="53"/>
        <v>0</v>
      </c>
      <c r="AV25" s="701"/>
      <c r="AW25" s="192"/>
      <c r="AX25" s="192"/>
      <c r="AY25" s="192"/>
      <c r="AZ25" s="192"/>
      <c r="BA25" s="192"/>
      <c r="BB25" s="192"/>
      <c r="BC25" s="192"/>
      <c r="BD25" s="192"/>
      <c r="BE25" s="192"/>
      <c r="BF25" s="192"/>
    </row>
    <row r="26" spans="1:58" s="8" customFormat="1" ht="15.75" customHeight="1">
      <c r="A26" s="192"/>
      <c r="B26" s="620" t="s">
        <v>4898</v>
      </c>
      <c r="C26" s="222" t="s">
        <v>688</v>
      </c>
      <c r="D26" s="222">
        <v>3</v>
      </c>
      <c r="E26" s="565">
        <v>0</v>
      </c>
      <c r="F26" s="565">
        <v>0</v>
      </c>
      <c r="G26" s="565">
        <v>0</v>
      </c>
      <c r="H26" s="565">
        <v>0</v>
      </c>
      <c r="I26" s="565">
        <v>0</v>
      </c>
      <c r="J26" s="565">
        <v>0</v>
      </c>
      <c r="K26" s="565">
        <v>0</v>
      </c>
      <c r="L26" s="565">
        <v>0</v>
      </c>
      <c r="M26" s="1257">
        <f t="shared" ref="M26:M33" si="54">IFERROR(SUM(E26:L26), 0)</f>
        <v>0</v>
      </c>
      <c r="N26" s="565">
        <v>0</v>
      </c>
      <c r="O26" s="565">
        <v>0</v>
      </c>
      <c r="P26" s="565">
        <v>0</v>
      </c>
      <c r="Q26" s="565">
        <v>0</v>
      </c>
      <c r="R26" s="565">
        <v>0</v>
      </c>
      <c r="S26" s="565">
        <v>0</v>
      </c>
      <c r="T26" s="565">
        <v>0</v>
      </c>
      <c r="U26" s="565">
        <v>0</v>
      </c>
      <c r="V26" s="1258">
        <f t="shared" ref="V26:V33" si="55">IFERROR(SUM(N26:U26), 0)</f>
        <v>0</v>
      </c>
      <c r="W26" s="192"/>
      <c r="X26" s="226" t="s">
        <v>4899</v>
      </c>
      <c r="Y26" s="192"/>
      <c r="Z26" s="227"/>
      <c r="AA26" s="192"/>
      <c r="AB26" s="701"/>
      <c r="AC26" s="220">
        <f t="shared" si="37"/>
        <v>0</v>
      </c>
      <c r="AD26" s="701"/>
      <c r="AE26" s="221">
        <f t="shared" si="38"/>
        <v>0</v>
      </c>
      <c r="AF26" s="221">
        <f t="shared" si="39"/>
        <v>0</v>
      </c>
      <c r="AG26" s="221">
        <f t="shared" si="40"/>
        <v>0</v>
      </c>
      <c r="AH26" s="221">
        <f t="shared" si="41"/>
        <v>0</v>
      </c>
      <c r="AI26" s="221">
        <f t="shared" si="42"/>
        <v>0</v>
      </c>
      <c r="AJ26" s="221">
        <f t="shared" si="43"/>
        <v>0</v>
      </c>
      <c r="AK26" s="221">
        <f t="shared" si="44"/>
        <v>0</v>
      </c>
      <c r="AL26" s="221">
        <f t="shared" si="45"/>
        <v>0</v>
      </c>
      <c r="AM26" s="207"/>
      <c r="AN26" s="221">
        <f t="shared" si="46"/>
        <v>0</v>
      </c>
      <c r="AO26" s="221">
        <f t="shared" si="47"/>
        <v>0</v>
      </c>
      <c r="AP26" s="221">
        <f t="shared" si="48"/>
        <v>0</v>
      </c>
      <c r="AQ26" s="221">
        <f t="shared" si="49"/>
        <v>0</v>
      </c>
      <c r="AR26" s="221">
        <f t="shared" si="50"/>
        <v>0</v>
      </c>
      <c r="AS26" s="221">
        <f t="shared" si="51"/>
        <v>0</v>
      </c>
      <c r="AT26" s="221">
        <f t="shared" si="52"/>
        <v>0</v>
      </c>
      <c r="AU26" s="221">
        <f t="shared" si="53"/>
        <v>0</v>
      </c>
      <c r="AV26" s="701"/>
      <c r="AW26" s="192"/>
      <c r="AX26" s="192"/>
      <c r="AY26" s="192"/>
      <c r="AZ26" s="192"/>
      <c r="BA26" s="192"/>
      <c r="BB26" s="192"/>
      <c r="BC26" s="192"/>
      <c r="BD26" s="192"/>
      <c r="BE26" s="192"/>
      <c r="BF26" s="192"/>
    </row>
    <row r="27" spans="1:58" s="8" customFormat="1" ht="15.75" customHeight="1">
      <c r="A27" s="192"/>
      <c r="B27" s="620" t="s">
        <v>4900</v>
      </c>
      <c r="C27" s="222" t="s">
        <v>688</v>
      </c>
      <c r="D27" s="222">
        <v>3</v>
      </c>
      <c r="E27" s="565">
        <v>0</v>
      </c>
      <c r="F27" s="565">
        <v>0</v>
      </c>
      <c r="G27" s="565">
        <v>0</v>
      </c>
      <c r="H27" s="565">
        <v>0</v>
      </c>
      <c r="I27" s="565">
        <v>0</v>
      </c>
      <c r="J27" s="565">
        <v>0</v>
      </c>
      <c r="K27" s="565">
        <v>0</v>
      </c>
      <c r="L27" s="565">
        <v>0</v>
      </c>
      <c r="M27" s="1257">
        <f t="shared" si="54"/>
        <v>0</v>
      </c>
      <c r="N27" s="565">
        <v>0</v>
      </c>
      <c r="O27" s="565">
        <v>0</v>
      </c>
      <c r="P27" s="565">
        <v>0</v>
      </c>
      <c r="Q27" s="565">
        <v>0</v>
      </c>
      <c r="R27" s="565">
        <v>0</v>
      </c>
      <c r="S27" s="565">
        <v>0</v>
      </c>
      <c r="T27" s="565">
        <v>0</v>
      </c>
      <c r="U27" s="565">
        <v>0</v>
      </c>
      <c r="V27" s="1258">
        <f t="shared" si="55"/>
        <v>0</v>
      </c>
      <c r="W27" s="192"/>
      <c r="X27" s="226" t="s">
        <v>4901</v>
      </c>
      <c r="Y27" s="192"/>
      <c r="Z27" s="227"/>
      <c r="AA27" s="192"/>
      <c r="AB27" s="701"/>
      <c r="AC27" s="220">
        <f t="shared" si="37"/>
        <v>0</v>
      </c>
      <c r="AD27" s="701"/>
      <c r="AE27" s="221">
        <f t="shared" si="38"/>
        <v>0</v>
      </c>
      <c r="AF27" s="221">
        <f t="shared" si="39"/>
        <v>0</v>
      </c>
      <c r="AG27" s="221">
        <f t="shared" si="40"/>
        <v>0</v>
      </c>
      <c r="AH27" s="221">
        <f t="shared" si="41"/>
        <v>0</v>
      </c>
      <c r="AI27" s="221">
        <f t="shared" si="42"/>
        <v>0</v>
      </c>
      <c r="AJ27" s="221">
        <f t="shared" si="43"/>
        <v>0</v>
      </c>
      <c r="AK27" s="221">
        <f t="shared" si="44"/>
        <v>0</v>
      </c>
      <c r="AL27" s="221">
        <f t="shared" si="45"/>
        <v>0</v>
      </c>
      <c r="AM27" s="207"/>
      <c r="AN27" s="221">
        <f t="shared" si="46"/>
        <v>0</v>
      </c>
      <c r="AO27" s="221">
        <f t="shared" si="47"/>
        <v>0</v>
      </c>
      <c r="AP27" s="221">
        <f t="shared" si="48"/>
        <v>0</v>
      </c>
      <c r="AQ27" s="221">
        <f t="shared" si="49"/>
        <v>0</v>
      </c>
      <c r="AR27" s="221">
        <f t="shared" si="50"/>
        <v>0</v>
      </c>
      <c r="AS27" s="221">
        <f t="shared" si="51"/>
        <v>0</v>
      </c>
      <c r="AT27" s="221">
        <f t="shared" si="52"/>
        <v>0</v>
      </c>
      <c r="AU27" s="221">
        <f t="shared" si="53"/>
        <v>0</v>
      </c>
      <c r="AV27" s="701"/>
      <c r="AW27" s="192"/>
      <c r="AX27" s="192"/>
      <c r="AY27" s="192"/>
      <c r="AZ27" s="192"/>
      <c r="BA27" s="192"/>
      <c r="BB27" s="192"/>
      <c r="BC27" s="192"/>
      <c r="BD27" s="192"/>
      <c r="BE27" s="192"/>
      <c r="BF27" s="192"/>
    </row>
    <row r="28" spans="1:58" s="8" customFormat="1" ht="15.75" customHeight="1">
      <c r="A28" s="192"/>
      <c r="B28" s="620" t="s">
        <v>4902</v>
      </c>
      <c r="C28" s="222" t="s">
        <v>688</v>
      </c>
      <c r="D28" s="222">
        <v>3</v>
      </c>
      <c r="E28" s="565">
        <v>0</v>
      </c>
      <c r="F28" s="565">
        <v>0</v>
      </c>
      <c r="G28" s="565">
        <v>0</v>
      </c>
      <c r="H28" s="565">
        <v>0</v>
      </c>
      <c r="I28" s="565">
        <v>0</v>
      </c>
      <c r="J28" s="565">
        <v>0</v>
      </c>
      <c r="K28" s="565">
        <v>0</v>
      </c>
      <c r="L28" s="565">
        <v>0</v>
      </c>
      <c r="M28" s="1257">
        <f t="shared" si="54"/>
        <v>0</v>
      </c>
      <c r="N28" s="565">
        <v>0</v>
      </c>
      <c r="O28" s="565">
        <v>0</v>
      </c>
      <c r="P28" s="565">
        <v>0</v>
      </c>
      <c r="Q28" s="565">
        <v>0</v>
      </c>
      <c r="R28" s="565">
        <v>0</v>
      </c>
      <c r="S28" s="565">
        <v>0</v>
      </c>
      <c r="T28" s="565">
        <v>0</v>
      </c>
      <c r="U28" s="565">
        <v>0</v>
      </c>
      <c r="V28" s="1258">
        <f t="shared" si="55"/>
        <v>0</v>
      </c>
      <c r="W28" s="192"/>
      <c r="X28" s="226" t="s">
        <v>4903</v>
      </c>
      <c r="Y28" s="192"/>
      <c r="Z28" s="227"/>
      <c r="AA28" s="192"/>
      <c r="AB28" s="701"/>
      <c r="AC28" s="220">
        <f t="shared" si="37"/>
        <v>0</v>
      </c>
      <c r="AD28" s="701"/>
      <c r="AE28" s="221">
        <f t="shared" si="38"/>
        <v>0</v>
      </c>
      <c r="AF28" s="221">
        <f t="shared" si="39"/>
        <v>0</v>
      </c>
      <c r="AG28" s="221">
        <f t="shared" si="40"/>
        <v>0</v>
      </c>
      <c r="AH28" s="221">
        <f t="shared" si="41"/>
        <v>0</v>
      </c>
      <c r="AI28" s="221">
        <f t="shared" si="42"/>
        <v>0</v>
      </c>
      <c r="AJ28" s="221">
        <f t="shared" si="43"/>
        <v>0</v>
      </c>
      <c r="AK28" s="221">
        <f t="shared" si="44"/>
        <v>0</v>
      </c>
      <c r="AL28" s="221">
        <f t="shared" si="45"/>
        <v>0</v>
      </c>
      <c r="AM28" s="207"/>
      <c r="AN28" s="221">
        <f t="shared" si="46"/>
        <v>0</v>
      </c>
      <c r="AO28" s="221">
        <f t="shared" si="47"/>
        <v>0</v>
      </c>
      <c r="AP28" s="221">
        <f t="shared" si="48"/>
        <v>0</v>
      </c>
      <c r="AQ28" s="221">
        <f t="shared" si="49"/>
        <v>0</v>
      </c>
      <c r="AR28" s="221">
        <f t="shared" si="50"/>
        <v>0</v>
      </c>
      <c r="AS28" s="221">
        <f t="shared" si="51"/>
        <v>0</v>
      </c>
      <c r="AT28" s="221">
        <f t="shared" si="52"/>
        <v>0</v>
      </c>
      <c r="AU28" s="221">
        <f t="shared" si="53"/>
        <v>0</v>
      </c>
      <c r="AV28" s="701"/>
      <c r="AW28" s="192"/>
      <c r="AX28" s="192"/>
      <c r="AY28" s="192"/>
      <c r="AZ28" s="192"/>
      <c r="BA28" s="192"/>
      <c r="BB28" s="192"/>
      <c r="BC28" s="192"/>
      <c r="BD28" s="192"/>
      <c r="BE28" s="192"/>
      <c r="BF28" s="192"/>
    </row>
    <row r="29" spans="1:58" s="8" customFormat="1" ht="15.75" customHeight="1">
      <c r="A29" s="192"/>
      <c r="B29" s="620" t="s">
        <v>4904</v>
      </c>
      <c r="C29" s="222" t="s">
        <v>688</v>
      </c>
      <c r="D29" s="222">
        <v>3</v>
      </c>
      <c r="E29" s="565">
        <v>0</v>
      </c>
      <c r="F29" s="565">
        <v>0</v>
      </c>
      <c r="G29" s="565">
        <v>0</v>
      </c>
      <c r="H29" s="565">
        <v>0</v>
      </c>
      <c r="I29" s="565">
        <v>0</v>
      </c>
      <c r="J29" s="565">
        <v>0</v>
      </c>
      <c r="K29" s="565">
        <v>0</v>
      </c>
      <c r="L29" s="565">
        <v>0</v>
      </c>
      <c r="M29" s="1257">
        <f t="shared" si="54"/>
        <v>0</v>
      </c>
      <c r="N29" s="565">
        <v>0</v>
      </c>
      <c r="O29" s="565">
        <v>0</v>
      </c>
      <c r="P29" s="565">
        <v>0</v>
      </c>
      <c r="Q29" s="565">
        <v>0</v>
      </c>
      <c r="R29" s="565">
        <v>0</v>
      </c>
      <c r="S29" s="565">
        <v>0</v>
      </c>
      <c r="T29" s="565">
        <v>0</v>
      </c>
      <c r="U29" s="565">
        <v>0</v>
      </c>
      <c r="V29" s="1258">
        <f t="shared" si="55"/>
        <v>0</v>
      </c>
      <c r="W29" s="192"/>
      <c r="X29" s="226" t="s">
        <v>4905</v>
      </c>
      <c r="Y29" s="192"/>
      <c r="Z29" s="227"/>
      <c r="AA29" s="192"/>
      <c r="AB29" s="701"/>
      <c r="AC29" s="220">
        <f t="shared" si="37"/>
        <v>0</v>
      </c>
      <c r="AD29" s="701"/>
      <c r="AE29" s="221">
        <f t="shared" si="38"/>
        <v>0</v>
      </c>
      <c r="AF29" s="221">
        <f t="shared" si="39"/>
        <v>0</v>
      </c>
      <c r="AG29" s="221">
        <f t="shared" si="40"/>
        <v>0</v>
      </c>
      <c r="AH29" s="221">
        <f t="shared" si="41"/>
        <v>0</v>
      </c>
      <c r="AI29" s="221">
        <f t="shared" si="42"/>
        <v>0</v>
      </c>
      <c r="AJ29" s="221">
        <f t="shared" si="43"/>
        <v>0</v>
      </c>
      <c r="AK29" s="221">
        <f t="shared" si="44"/>
        <v>0</v>
      </c>
      <c r="AL29" s="221">
        <f t="shared" si="45"/>
        <v>0</v>
      </c>
      <c r="AM29" s="207"/>
      <c r="AN29" s="221">
        <f t="shared" si="46"/>
        <v>0</v>
      </c>
      <c r="AO29" s="221">
        <f t="shared" si="47"/>
        <v>0</v>
      </c>
      <c r="AP29" s="221">
        <f t="shared" si="48"/>
        <v>0</v>
      </c>
      <c r="AQ29" s="221">
        <f t="shared" si="49"/>
        <v>0</v>
      </c>
      <c r="AR29" s="221">
        <f t="shared" si="50"/>
        <v>0</v>
      </c>
      <c r="AS29" s="221">
        <f t="shared" si="51"/>
        <v>0</v>
      </c>
      <c r="AT29" s="221">
        <f t="shared" si="52"/>
        <v>0</v>
      </c>
      <c r="AU29" s="221">
        <f t="shared" si="53"/>
        <v>0</v>
      </c>
      <c r="AV29" s="701"/>
      <c r="AW29" s="192"/>
      <c r="AX29" s="192"/>
      <c r="AY29" s="192"/>
      <c r="AZ29" s="192"/>
      <c r="BA29" s="192"/>
      <c r="BB29" s="192"/>
      <c r="BC29" s="192"/>
      <c r="BD29" s="192"/>
      <c r="BE29" s="192"/>
      <c r="BF29" s="192"/>
    </row>
    <row r="30" spans="1:58" s="8" customFormat="1" ht="15.75" customHeight="1">
      <c r="A30" s="192"/>
      <c r="B30" s="620" t="s">
        <v>4906</v>
      </c>
      <c r="C30" s="222" t="s">
        <v>688</v>
      </c>
      <c r="D30" s="222">
        <v>3</v>
      </c>
      <c r="E30" s="565">
        <v>0</v>
      </c>
      <c r="F30" s="565">
        <v>0</v>
      </c>
      <c r="G30" s="565">
        <v>0</v>
      </c>
      <c r="H30" s="565">
        <v>0</v>
      </c>
      <c r="I30" s="565">
        <v>0</v>
      </c>
      <c r="J30" s="565">
        <v>0</v>
      </c>
      <c r="K30" s="565">
        <v>0</v>
      </c>
      <c r="L30" s="565">
        <v>0</v>
      </c>
      <c r="M30" s="1257">
        <f t="shared" si="54"/>
        <v>0</v>
      </c>
      <c r="N30" s="565">
        <v>0</v>
      </c>
      <c r="O30" s="565">
        <v>0</v>
      </c>
      <c r="P30" s="565">
        <v>0</v>
      </c>
      <c r="Q30" s="565">
        <v>0</v>
      </c>
      <c r="R30" s="565">
        <v>0</v>
      </c>
      <c r="S30" s="565">
        <v>0</v>
      </c>
      <c r="T30" s="565">
        <v>0</v>
      </c>
      <c r="U30" s="565">
        <v>0</v>
      </c>
      <c r="V30" s="1258">
        <f t="shared" si="55"/>
        <v>0</v>
      </c>
      <c r="W30" s="192"/>
      <c r="X30" s="226" t="s">
        <v>4907</v>
      </c>
      <c r="Y30" s="192"/>
      <c r="Z30" s="227"/>
      <c r="AA30" s="192"/>
      <c r="AB30" s="701"/>
      <c r="AC30" s="220">
        <f t="shared" si="37"/>
        <v>0</v>
      </c>
      <c r="AD30" s="701"/>
      <c r="AE30" s="221">
        <f t="shared" si="38"/>
        <v>0</v>
      </c>
      <c r="AF30" s="221">
        <f t="shared" si="39"/>
        <v>0</v>
      </c>
      <c r="AG30" s="221">
        <f t="shared" si="40"/>
        <v>0</v>
      </c>
      <c r="AH30" s="221">
        <f t="shared" si="41"/>
        <v>0</v>
      </c>
      <c r="AI30" s="221">
        <f t="shared" si="42"/>
        <v>0</v>
      </c>
      <c r="AJ30" s="221">
        <f t="shared" si="43"/>
        <v>0</v>
      </c>
      <c r="AK30" s="221">
        <f t="shared" si="44"/>
        <v>0</v>
      </c>
      <c r="AL30" s="221">
        <f t="shared" si="45"/>
        <v>0</v>
      </c>
      <c r="AM30" s="207"/>
      <c r="AN30" s="221">
        <f t="shared" si="46"/>
        <v>0</v>
      </c>
      <c r="AO30" s="221">
        <f t="shared" si="47"/>
        <v>0</v>
      </c>
      <c r="AP30" s="221">
        <f t="shared" si="48"/>
        <v>0</v>
      </c>
      <c r="AQ30" s="221">
        <f t="shared" si="49"/>
        <v>0</v>
      </c>
      <c r="AR30" s="221">
        <f t="shared" si="50"/>
        <v>0</v>
      </c>
      <c r="AS30" s="221">
        <f t="shared" si="51"/>
        <v>0</v>
      </c>
      <c r="AT30" s="221">
        <f t="shared" si="52"/>
        <v>0</v>
      </c>
      <c r="AU30" s="221">
        <f t="shared" si="53"/>
        <v>0</v>
      </c>
      <c r="AV30" s="701"/>
      <c r="AW30" s="192"/>
      <c r="AX30" s="192"/>
      <c r="AY30" s="192"/>
      <c r="AZ30" s="192"/>
      <c r="BA30" s="192"/>
      <c r="BB30" s="192"/>
      <c r="BC30" s="192"/>
      <c r="BD30" s="192"/>
      <c r="BE30" s="192"/>
      <c r="BF30" s="192"/>
    </row>
    <row r="31" spans="1:58" s="8" customFormat="1" ht="15.75" customHeight="1">
      <c r="A31" s="192"/>
      <c r="B31" s="620" t="s">
        <v>4908</v>
      </c>
      <c r="C31" s="222" t="s">
        <v>688</v>
      </c>
      <c r="D31" s="222">
        <v>3</v>
      </c>
      <c r="E31" s="565">
        <v>0</v>
      </c>
      <c r="F31" s="565">
        <v>0</v>
      </c>
      <c r="G31" s="565">
        <v>0</v>
      </c>
      <c r="H31" s="565">
        <v>0</v>
      </c>
      <c r="I31" s="565">
        <v>0</v>
      </c>
      <c r="J31" s="565">
        <v>0</v>
      </c>
      <c r="K31" s="565">
        <v>0</v>
      </c>
      <c r="L31" s="565">
        <v>0</v>
      </c>
      <c r="M31" s="1257">
        <f t="shared" si="54"/>
        <v>0</v>
      </c>
      <c r="N31" s="565">
        <v>0</v>
      </c>
      <c r="O31" s="565">
        <v>0</v>
      </c>
      <c r="P31" s="565">
        <v>0</v>
      </c>
      <c r="Q31" s="565">
        <v>0</v>
      </c>
      <c r="R31" s="565">
        <v>0</v>
      </c>
      <c r="S31" s="565">
        <v>0</v>
      </c>
      <c r="T31" s="565">
        <v>0</v>
      </c>
      <c r="U31" s="565">
        <v>0</v>
      </c>
      <c r="V31" s="1258">
        <f t="shared" si="55"/>
        <v>0</v>
      </c>
      <c r="W31" s="192"/>
      <c r="X31" s="226" t="s">
        <v>4909</v>
      </c>
      <c r="Y31" s="192"/>
      <c r="Z31" s="227"/>
      <c r="AA31" s="192"/>
      <c r="AB31" s="701"/>
      <c r="AC31" s="220">
        <f t="shared" si="37"/>
        <v>0</v>
      </c>
      <c r="AD31" s="701"/>
      <c r="AE31" s="221">
        <f t="shared" si="38"/>
        <v>0</v>
      </c>
      <c r="AF31" s="221">
        <f t="shared" si="39"/>
        <v>0</v>
      </c>
      <c r="AG31" s="221">
        <f t="shared" si="40"/>
        <v>0</v>
      </c>
      <c r="AH31" s="221">
        <f t="shared" si="41"/>
        <v>0</v>
      </c>
      <c r="AI31" s="221">
        <f t="shared" si="42"/>
        <v>0</v>
      </c>
      <c r="AJ31" s="221">
        <f t="shared" si="43"/>
        <v>0</v>
      </c>
      <c r="AK31" s="221">
        <f t="shared" si="44"/>
        <v>0</v>
      </c>
      <c r="AL31" s="221">
        <f t="shared" si="45"/>
        <v>0</v>
      </c>
      <c r="AM31" s="207"/>
      <c r="AN31" s="221">
        <f t="shared" si="46"/>
        <v>0</v>
      </c>
      <c r="AO31" s="221">
        <f t="shared" si="47"/>
        <v>0</v>
      </c>
      <c r="AP31" s="221">
        <f t="shared" si="48"/>
        <v>0</v>
      </c>
      <c r="AQ31" s="221">
        <f t="shared" si="49"/>
        <v>0</v>
      </c>
      <c r="AR31" s="221">
        <f t="shared" si="50"/>
        <v>0</v>
      </c>
      <c r="AS31" s="221">
        <f t="shared" si="51"/>
        <v>0</v>
      </c>
      <c r="AT31" s="221">
        <f t="shared" si="52"/>
        <v>0</v>
      </c>
      <c r="AU31" s="221">
        <f t="shared" si="53"/>
        <v>0</v>
      </c>
      <c r="AV31" s="701"/>
      <c r="AW31" s="192"/>
      <c r="AX31" s="192"/>
      <c r="AY31" s="192"/>
      <c r="AZ31" s="192"/>
      <c r="BA31" s="192"/>
      <c r="BB31" s="192"/>
      <c r="BC31" s="192"/>
      <c r="BD31" s="192"/>
      <c r="BE31" s="192"/>
      <c r="BF31" s="192"/>
    </row>
    <row r="32" spans="1:58" s="8" customFormat="1" ht="15.75" customHeight="1">
      <c r="A32" s="192"/>
      <c r="B32" s="620" t="s">
        <v>4910</v>
      </c>
      <c r="C32" s="222" t="s">
        <v>688</v>
      </c>
      <c r="D32" s="222">
        <v>3</v>
      </c>
      <c r="E32" s="565">
        <v>0</v>
      </c>
      <c r="F32" s="565">
        <v>0</v>
      </c>
      <c r="G32" s="565">
        <v>0</v>
      </c>
      <c r="H32" s="565">
        <v>0</v>
      </c>
      <c r="I32" s="565">
        <v>0</v>
      </c>
      <c r="J32" s="565">
        <v>0</v>
      </c>
      <c r="K32" s="565">
        <v>0</v>
      </c>
      <c r="L32" s="565">
        <v>0</v>
      </c>
      <c r="M32" s="1257">
        <f t="shared" si="54"/>
        <v>0</v>
      </c>
      <c r="N32" s="565">
        <v>0</v>
      </c>
      <c r="O32" s="565">
        <v>0</v>
      </c>
      <c r="P32" s="565">
        <v>0</v>
      </c>
      <c r="Q32" s="565">
        <v>0</v>
      </c>
      <c r="R32" s="565">
        <v>0</v>
      </c>
      <c r="S32" s="565">
        <v>0</v>
      </c>
      <c r="T32" s="565">
        <v>0</v>
      </c>
      <c r="U32" s="565">
        <v>0</v>
      </c>
      <c r="V32" s="1258">
        <f t="shared" si="55"/>
        <v>0</v>
      </c>
      <c r="W32" s="192"/>
      <c r="X32" s="226" t="s">
        <v>4911</v>
      </c>
      <c r="Y32" s="192"/>
      <c r="Z32" s="227"/>
      <c r="AA32" s="192"/>
      <c r="AB32" s="701"/>
      <c r="AC32" s="220">
        <f t="shared" si="37"/>
        <v>0</v>
      </c>
      <c r="AD32" s="701"/>
      <c r="AE32" s="221">
        <f t="shared" si="38"/>
        <v>0</v>
      </c>
      <c r="AF32" s="221">
        <f t="shared" si="39"/>
        <v>0</v>
      </c>
      <c r="AG32" s="221">
        <f t="shared" si="40"/>
        <v>0</v>
      </c>
      <c r="AH32" s="221">
        <f t="shared" si="41"/>
        <v>0</v>
      </c>
      <c r="AI32" s="221">
        <f t="shared" si="42"/>
        <v>0</v>
      </c>
      <c r="AJ32" s="221">
        <f t="shared" si="43"/>
        <v>0</v>
      </c>
      <c r="AK32" s="221">
        <f t="shared" si="44"/>
        <v>0</v>
      </c>
      <c r="AL32" s="221">
        <f t="shared" si="45"/>
        <v>0</v>
      </c>
      <c r="AM32" s="207"/>
      <c r="AN32" s="221">
        <f t="shared" si="46"/>
        <v>0</v>
      </c>
      <c r="AO32" s="221">
        <f t="shared" si="47"/>
        <v>0</v>
      </c>
      <c r="AP32" s="221">
        <f t="shared" si="48"/>
        <v>0</v>
      </c>
      <c r="AQ32" s="221">
        <f t="shared" si="49"/>
        <v>0</v>
      </c>
      <c r="AR32" s="221">
        <f t="shared" si="50"/>
        <v>0</v>
      </c>
      <c r="AS32" s="221">
        <f t="shared" si="51"/>
        <v>0</v>
      </c>
      <c r="AT32" s="221">
        <f t="shared" si="52"/>
        <v>0</v>
      </c>
      <c r="AU32" s="221">
        <f t="shared" si="53"/>
        <v>0</v>
      </c>
      <c r="AV32" s="701"/>
      <c r="AW32" s="192"/>
      <c r="AX32" s="192"/>
      <c r="AY32" s="192"/>
      <c r="AZ32" s="192"/>
      <c r="BA32" s="192"/>
      <c r="BB32" s="192"/>
      <c r="BC32" s="192"/>
      <c r="BD32" s="192"/>
      <c r="BE32" s="192"/>
      <c r="BF32" s="192"/>
    </row>
    <row r="33" spans="1:58" s="8" customFormat="1" ht="15.75" customHeight="1" thickBot="1">
      <c r="A33" s="192"/>
      <c r="B33" s="620" t="s">
        <v>4912</v>
      </c>
      <c r="C33" s="222" t="s">
        <v>688</v>
      </c>
      <c r="D33" s="222">
        <v>3</v>
      </c>
      <c r="E33" s="565">
        <v>0</v>
      </c>
      <c r="F33" s="565">
        <v>0</v>
      </c>
      <c r="G33" s="565">
        <v>0</v>
      </c>
      <c r="H33" s="565">
        <v>0</v>
      </c>
      <c r="I33" s="565">
        <v>0</v>
      </c>
      <c r="J33" s="565">
        <v>0</v>
      </c>
      <c r="K33" s="565">
        <v>0</v>
      </c>
      <c r="L33" s="565">
        <v>0</v>
      </c>
      <c r="M33" s="1257">
        <f t="shared" si="54"/>
        <v>0</v>
      </c>
      <c r="N33" s="565">
        <v>0</v>
      </c>
      <c r="O33" s="565">
        <v>0</v>
      </c>
      <c r="P33" s="565">
        <v>0</v>
      </c>
      <c r="Q33" s="565">
        <v>0</v>
      </c>
      <c r="R33" s="565">
        <v>0</v>
      </c>
      <c r="S33" s="565">
        <v>0</v>
      </c>
      <c r="T33" s="565">
        <v>0</v>
      </c>
      <c r="U33" s="565">
        <v>0</v>
      </c>
      <c r="V33" s="1258">
        <f t="shared" si="55"/>
        <v>0</v>
      </c>
      <c r="W33" s="192"/>
      <c r="X33" s="226" t="s">
        <v>4913</v>
      </c>
      <c r="Y33" s="192"/>
      <c r="Z33" s="238"/>
      <c r="AA33" s="192"/>
      <c r="AB33" s="701"/>
      <c r="AC33" s="220">
        <f t="shared" si="37"/>
        <v>0</v>
      </c>
      <c r="AD33" s="701"/>
      <c r="AE33" s="221">
        <f t="shared" si="38"/>
        <v>0</v>
      </c>
      <c r="AF33" s="221">
        <f t="shared" si="39"/>
        <v>0</v>
      </c>
      <c r="AG33" s="221">
        <f t="shared" si="40"/>
        <v>0</v>
      </c>
      <c r="AH33" s="221">
        <f t="shared" si="41"/>
        <v>0</v>
      </c>
      <c r="AI33" s="221">
        <f t="shared" si="42"/>
        <v>0</v>
      </c>
      <c r="AJ33" s="221">
        <f t="shared" si="43"/>
        <v>0</v>
      </c>
      <c r="AK33" s="221">
        <f t="shared" si="44"/>
        <v>0</v>
      </c>
      <c r="AL33" s="221">
        <f t="shared" si="45"/>
        <v>0</v>
      </c>
      <c r="AM33" s="207"/>
      <c r="AN33" s="221">
        <f t="shared" si="46"/>
        <v>0</v>
      </c>
      <c r="AO33" s="221">
        <f t="shared" si="47"/>
        <v>0</v>
      </c>
      <c r="AP33" s="221">
        <f t="shared" si="48"/>
        <v>0</v>
      </c>
      <c r="AQ33" s="221">
        <f t="shared" si="49"/>
        <v>0</v>
      </c>
      <c r="AR33" s="221">
        <f t="shared" si="50"/>
        <v>0</v>
      </c>
      <c r="AS33" s="221">
        <f t="shared" si="51"/>
        <v>0</v>
      </c>
      <c r="AT33" s="221">
        <f t="shared" si="52"/>
        <v>0</v>
      </c>
      <c r="AU33" s="221">
        <f t="shared" si="53"/>
        <v>0</v>
      </c>
      <c r="AV33" s="701"/>
      <c r="AW33" s="192"/>
      <c r="AX33" s="192"/>
      <c r="AY33" s="192"/>
      <c r="AZ33" s="192"/>
      <c r="BA33" s="192"/>
      <c r="BB33" s="192"/>
      <c r="BC33" s="192"/>
      <c r="BD33" s="192"/>
      <c r="BE33" s="192"/>
      <c r="BF33" s="192"/>
    </row>
    <row r="34" spans="1:58" s="8" customFormat="1" ht="28.5" customHeight="1" thickTop="1" thickBot="1">
      <c r="A34" s="2394" t="s">
        <v>784</v>
      </c>
      <c r="B34" s="2930" t="s">
        <v>4865</v>
      </c>
      <c r="C34" s="283" t="s">
        <v>688</v>
      </c>
      <c r="D34" s="283">
        <v>3</v>
      </c>
      <c r="E34" s="1249">
        <f>IFERROR(SUM(E24:E33), 0)</f>
        <v>0</v>
      </c>
      <c r="F34" s="1249">
        <f t="shared" ref="F34:L34" si="56">IFERROR(SUM(F24:F33), 0)</f>
        <v>0</v>
      </c>
      <c r="G34" s="1249">
        <f t="shared" si="56"/>
        <v>0</v>
      </c>
      <c r="H34" s="1249">
        <f t="shared" si="56"/>
        <v>0</v>
      </c>
      <c r="I34" s="1249">
        <f t="shared" si="56"/>
        <v>0</v>
      </c>
      <c r="J34" s="1249">
        <f t="shared" si="56"/>
        <v>0</v>
      </c>
      <c r="K34" s="1249">
        <f t="shared" si="56"/>
        <v>0</v>
      </c>
      <c r="L34" s="1249">
        <f t="shared" si="56"/>
        <v>0</v>
      </c>
      <c r="M34" s="1249">
        <f>IFERROR(SUM(E34:L34), 0)</f>
        <v>0</v>
      </c>
      <c r="N34" s="1249">
        <f>IFERROR(SUM(N24:N33), 0)</f>
        <v>0</v>
      </c>
      <c r="O34" s="1249">
        <f t="shared" ref="O34" si="57">IFERROR(SUM(O24:O33), 0)</f>
        <v>0</v>
      </c>
      <c r="P34" s="1249">
        <f>IFERROR(SUM(P24:P33), 0)</f>
        <v>0</v>
      </c>
      <c r="Q34" s="1249">
        <f t="shared" ref="Q34:R34" si="58">IFERROR(SUM(Q24:Q33), 0)</f>
        <v>0</v>
      </c>
      <c r="R34" s="1249">
        <f t="shared" si="58"/>
        <v>0</v>
      </c>
      <c r="S34" s="1249">
        <f>IFERROR(SUM(S24:S33), 0)</f>
        <v>0</v>
      </c>
      <c r="T34" s="1249">
        <f t="shared" ref="T34:U34" si="59">IFERROR(SUM(T24:T33), 0)</f>
        <v>0</v>
      </c>
      <c r="U34" s="1249">
        <f t="shared" si="59"/>
        <v>0</v>
      </c>
      <c r="V34" s="1259">
        <f>IFERROR(SUM(N34:U34), 0)</f>
        <v>0</v>
      </c>
      <c r="W34" s="192"/>
      <c r="X34" s="2059" t="s">
        <v>4914</v>
      </c>
      <c r="Y34" s="192"/>
      <c r="AA34" s="192"/>
      <c r="AB34" s="3101"/>
      <c r="AC34" s="192"/>
      <c r="AD34" s="3101"/>
      <c r="AE34" s="207"/>
      <c r="AF34" s="207"/>
      <c r="AG34" s="207"/>
      <c r="AH34" s="207"/>
      <c r="AI34" s="207"/>
      <c r="AJ34" s="207"/>
      <c r="AK34" s="207"/>
      <c r="AL34" s="207"/>
      <c r="AM34" s="207"/>
      <c r="AN34" s="207"/>
      <c r="AO34" s="207"/>
      <c r="AP34" s="207"/>
      <c r="AQ34" s="207"/>
      <c r="AR34" s="207"/>
      <c r="AS34" s="207"/>
      <c r="AT34" s="207"/>
      <c r="AU34" s="207"/>
      <c r="AV34" s="3101"/>
      <c r="AW34" s="192"/>
      <c r="AX34" s="192"/>
      <c r="AY34" s="192"/>
      <c r="AZ34" s="192"/>
      <c r="BA34" s="192"/>
      <c r="BB34" s="192"/>
      <c r="BC34" s="192"/>
      <c r="BD34" s="192"/>
      <c r="BE34" s="192"/>
      <c r="BF34" s="192"/>
    </row>
    <row r="35" spans="1:58" ht="16" thickTop="1">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AA35" s="2394" t="s">
        <v>826</v>
      </c>
      <c r="AB35" s="3102"/>
      <c r="AC35" s="192"/>
      <c r="AD35" s="3102"/>
      <c r="AE35" s="207"/>
      <c r="AF35" s="207"/>
      <c r="AG35" s="207"/>
      <c r="AH35" s="207"/>
      <c r="AI35" s="207"/>
      <c r="AJ35" s="207"/>
      <c r="AK35" s="207"/>
      <c r="AL35" s="207"/>
      <c r="AM35" s="207"/>
      <c r="AN35" s="207"/>
      <c r="AO35" s="207"/>
      <c r="AP35" s="207"/>
      <c r="AQ35" s="207"/>
      <c r="AR35" s="207"/>
      <c r="AS35" s="207"/>
      <c r="AT35" s="207"/>
      <c r="AU35" s="207"/>
      <c r="AV35" s="3102"/>
      <c r="AW35" s="3102"/>
      <c r="AX35" s="3102"/>
      <c r="AY35" s="3102"/>
      <c r="AZ35" s="3102"/>
      <c r="BA35" s="3102"/>
      <c r="BB35" s="3102"/>
      <c r="BC35" s="3102"/>
      <c r="BD35" s="3102"/>
      <c r="BE35" s="3102"/>
      <c r="BF35" s="3102"/>
    </row>
    <row r="36" spans="1:58" ht="15.5">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3102"/>
      <c r="AC36" s="192"/>
      <c r="AD36" s="3102"/>
      <c r="AE36" s="207"/>
      <c r="AF36" s="207"/>
      <c r="AG36" s="207"/>
      <c r="AH36" s="207"/>
      <c r="AI36" s="207"/>
      <c r="AJ36" s="207"/>
      <c r="AK36" s="207"/>
      <c r="AL36" s="207"/>
      <c r="AM36" s="207"/>
      <c r="AN36" s="207"/>
      <c r="AO36" s="207"/>
      <c r="AP36" s="207"/>
      <c r="AQ36" s="207"/>
      <c r="AR36" s="207"/>
      <c r="AS36" s="207"/>
      <c r="AT36" s="207"/>
      <c r="AU36" s="207"/>
      <c r="AV36" s="3102"/>
      <c r="AW36" s="3102"/>
      <c r="AX36" s="3102"/>
      <c r="AY36" s="3102"/>
      <c r="AZ36" s="3102"/>
      <c r="BA36" s="3102"/>
      <c r="BB36" s="3102"/>
      <c r="BC36" s="3102"/>
      <c r="BD36" s="3102"/>
      <c r="BE36" s="3102"/>
      <c r="BF36" s="3102"/>
    </row>
    <row r="37" spans="1:58" ht="15.5">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3102"/>
      <c r="AC37" s="192"/>
      <c r="AD37" s="3102"/>
      <c r="AE37" s="207"/>
      <c r="AF37" s="207"/>
      <c r="AG37" s="207"/>
      <c r="AH37" s="207"/>
      <c r="AI37" s="207"/>
      <c r="AJ37" s="207"/>
      <c r="AK37" s="207"/>
      <c r="AL37" s="207"/>
      <c r="AM37" s="207"/>
      <c r="AN37" s="207"/>
      <c r="AO37" s="207"/>
      <c r="AP37" s="207"/>
      <c r="AQ37" s="207"/>
      <c r="AR37" s="207"/>
      <c r="AS37" s="207"/>
      <c r="AT37" s="207"/>
      <c r="AU37" s="207"/>
      <c r="AV37" s="3102"/>
      <c r="AW37" s="3102"/>
      <c r="AX37" s="3102"/>
      <c r="AY37" s="3102"/>
      <c r="AZ37" s="3102"/>
      <c r="BA37" s="3102"/>
      <c r="BB37" s="3102"/>
      <c r="BC37" s="3102"/>
      <c r="BD37" s="3102"/>
      <c r="BE37" s="3102"/>
      <c r="BF37" s="3102"/>
    </row>
    <row r="38" spans="1:58" ht="15.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3102"/>
      <c r="AC38" s="192"/>
      <c r="AD38" s="3102"/>
      <c r="AE38" s="207"/>
      <c r="AF38" s="207"/>
      <c r="AG38" s="207"/>
      <c r="AH38" s="207"/>
      <c r="AI38" s="207"/>
      <c r="AJ38" s="207"/>
      <c r="AK38" s="207"/>
      <c r="AL38" s="207"/>
      <c r="AM38" s="207"/>
      <c r="AN38" s="207"/>
      <c r="AO38" s="207"/>
      <c r="AP38" s="207"/>
      <c r="AQ38" s="207"/>
      <c r="AR38" s="207"/>
      <c r="AS38" s="207"/>
      <c r="AT38" s="207"/>
      <c r="AU38" s="207"/>
      <c r="AV38" s="3102"/>
      <c r="AW38" s="3102"/>
      <c r="AX38" s="3102"/>
      <c r="AY38" s="3102"/>
      <c r="AZ38" s="3102"/>
      <c r="BA38" s="3102"/>
      <c r="BB38" s="3102"/>
      <c r="BC38" s="3102"/>
      <c r="BD38" s="3102"/>
      <c r="BE38" s="3102"/>
      <c r="BF38" s="3102"/>
    </row>
    <row r="39" spans="1:58" ht="15.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3102"/>
      <c r="AC39" s="192"/>
      <c r="AD39" s="3102"/>
      <c r="AE39" s="207"/>
      <c r="AF39" s="207"/>
      <c r="AG39" s="207"/>
      <c r="AH39" s="207"/>
      <c r="AI39" s="207"/>
      <c r="AJ39" s="207"/>
      <c r="AK39" s="207"/>
      <c r="AL39" s="207"/>
      <c r="AM39" s="207"/>
      <c r="AN39" s="207"/>
      <c r="AO39" s="207"/>
      <c r="AP39" s="207"/>
      <c r="AQ39" s="207"/>
      <c r="AR39" s="207"/>
      <c r="AS39" s="207"/>
      <c r="AT39" s="207"/>
      <c r="AU39" s="207"/>
      <c r="AV39" s="3102"/>
      <c r="AW39" s="3102"/>
      <c r="AX39" s="3102"/>
      <c r="AY39" s="3102"/>
      <c r="AZ39" s="3102"/>
      <c r="BA39" s="3102"/>
      <c r="BB39" s="3102"/>
      <c r="BC39" s="3102"/>
      <c r="BD39" s="3102"/>
      <c r="BE39" s="3102"/>
      <c r="BF39" s="3102"/>
    </row>
    <row r="40" spans="1:58" ht="15.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3102"/>
      <c r="AC40" s="192"/>
      <c r="AD40" s="3102"/>
      <c r="AE40" s="207"/>
      <c r="AF40" s="207"/>
      <c r="AG40" s="207"/>
      <c r="AH40" s="207"/>
      <c r="AI40" s="207"/>
      <c r="AJ40" s="207"/>
      <c r="AK40" s="207"/>
      <c r="AL40" s="207"/>
      <c r="AM40" s="207"/>
      <c r="AN40" s="207"/>
      <c r="AO40" s="207"/>
      <c r="AP40" s="207"/>
      <c r="AQ40" s="207"/>
      <c r="AR40" s="207"/>
      <c r="AS40" s="207"/>
      <c r="AT40" s="207"/>
      <c r="AU40" s="207"/>
      <c r="AV40" s="3102"/>
      <c r="AW40" s="3102"/>
      <c r="AX40" s="3102"/>
      <c r="AY40" s="3102"/>
      <c r="AZ40" s="3102"/>
      <c r="BA40" s="3102"/>
      <c r="BB40" s="3102"/>
      <c r="BC40" s="3102"/>
      <c r="BD40" s="3102"/>
      <c r="BE40" s="3102"/>
      <c r="BF40" s="3102"/>
    </row>
    <row r="41" spans="1:58" ht="15.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3102"/>
      <c r="AC41" s="192"/>
      <c r="AD41" s="3102"/>
      <c r="AE41" s="207"/>
      <c r="AF41" s="207"/>
      <c r="AG41" s="207"/>
      <c r="AH41" s="207"/>
      <c r="AI41" s="207"/>
      <c r="AJ41" s="207"/>
      <c r="AK41" s="207"/>
      <c r="AL41" s="207"/>
      <c r="AM41" s="207"/>
      <c r="AN41" s="207"/>
      <c r="AO41" s="207"/>
      <c r="AP41" s="207"/>
      <c r="AQ41" s="207"/>
      <c r="AR41" s="207"/>
      <c r="AS41" s="207"/>
      <c r="AT41" s="207"/>
      <c r="AU41" s="207"/>
      <c r="AV41" s="3102"/>
      <c r="AW41" s="3102"/>
      <c r="AX41" s="3102"/>
      <c r="AY41" s="3102"/>
      <c r="AZ41" s="3102"/>
      <c r="BA41" s="3102"/>
      <c r="BB41" s="3102"/>
      <c r="BC41" s="3102"/>
      <c r="BD41" s="3102"/>
      <c r="BE41" s="3102"/>
      <c r="BF41" s="3102"/>
    </row>
    <row r="42" spans="1:58" ht="15.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3102"/>
      <c r="AC42" s="192"/>
      <c r="AD42" s="3102"/>
      <c r="AE42" s="3102"/>
      <c r="AF42" s="3102"/>
      <c r="AG42" s="3102"/>
      <c r="AH42" s="3102"/>
      <c r="AI42" s="3102"/>
      <c r="AJ42" s="3102"/>
      <c r="AK42" s="3102"/>
      <c r="AL42" s="3102"/>
      <c r="AM42" s="3102"/>
      <c r="AN42" s="3102"/>
      <c r="AO42" s="3102"/>
      <c r="AP42" s="3102"/>
      <c r="AQ42" s="3102"/>
      <c r="AR42" s="3102"/>
      <c r="AS42" s="3102"/>
      <c r="AT42" s="3102"/>
      <c r="AU42" s="3102"/>
      <c r="AV42" s="3102"/>
      <c r="AW42" s="3102"/>
      <c r="AX42" s="3102"/>
      <c r="AY42" s="3102"/>
      <c r="AZ42" s="3102"/>
      <c r="BA42" s="3102"/>
      <c r="BB42" s="3102"/>
      <c r="BC42" s="3102"/>
      <c r="BD42" s="3102"/>
      <c r="BE42" s="3102"/>
      <c r="BF42" s="3102"/>
    </row>
    <row r="43" spans="1:58" ht="15.5">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3102"/>
      <c r="AC43" s="192"/>
      <c r="AD43" s="3102"/>
      <c r="AE43" s="3102"/>
      <c r="AF43" s="3102"/>
      <c r="AG43" s="3102"/>
      <c r="AH43" s="3102"/>
      <c r="AI43" s="3102"/>
      <c r="AJ43" s="3102"/>
      <c r="AK43" s="3102"/>
      <c r="AL43" s="3102"/>
      <c r="AM43" s="3102"/>
      <c r="AN43" s="3102"/>
      <c r="AO43" s="3102"/>
      <c r="AP43" s="3102"/>
      <c r="AQ43" s="3102"/>
      <c r="AR43" s="3102"/>
      <c r="AS43" s="3102"/>
      <c r="AT43" s="3102"/>
      <c r="AU43" s="3102"/>
      <c r="AV43" s="3102"/>
      <c r="AW43" s="3102"/>
      <c r="AX43" s="3102"/>
      <c r="AY43" s="3102"/>
      <c r="AZ43" s="3102"/>
      <c r="BA43" s="3102"/>
      <c r="BB43" s="3102"/>
      <c r="BC43" s="3102"/>
      <c r="BD43" s="3102"/>
      <c r="BE43" s="3102"/>
      <c r="BF43" s="3102"/>
    </row>
    <row r="44" spans="1:58" ht="15.5">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3102"/>
      <c r="AC44" s="192"/>
      <c r="AD44" s="3102"/>
      <c r="AE44" s="3102"/>
      <c r="AF44" s="3102"/>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c r="BA44" s="3102"/>
      <c r="BB44" s="3102"/>
      <c r="BC44" s="3102"/>
      <c r="BD44" s="3102"/>
      <c r="BE44" s="3102"/>
      <c r="BF44" s="3102"/>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topLeftCell="B1" workbookViewId="0">
      <selection activeCell="H22" sqref="H22"/>
    </sheetView>
  </sheetViews>
  <sheetFormatPr defaultColWidth="9.08203125" defaultRowHeight="15.5"/>
  <cols>
    <col min="1" max="1" width="11.5" style="189" hidden="1" customWidth="1"/>
    <col min="2" max="2" width="48.5" style="189" customWidth="1"/>
    <col min="3" max="3" width="7" style="189" customWidth="1"/>
    <col min="4" max="4" width="5.5" style="189" customWidth="1"/>
    <col min="5" max="5" width="26" style="189" customWidth="1"/>
    <col min="6" max="6" width="12.5" style="189" customWidth="1"/>
    <col min="7" max="7" width="1.58203125" style="189" customWidth="1"/>
    <col min="8" max="8" width="12.5" style="199" customWidth="1"/>
    <col min="9" max="9" width="1.58203125" style="189" customWidth="1"/>
    <col min="10" max="10" width="33.58203125" style="189" customWidth="1"/>
    <col min="11" max="11" width="9" style="189" hidden="1" customWidth="1"/>
    <col min="12" max="12" width="1.58203125" style="189" customWidth="1"/>
    <col min="13" max="13" width="25" style="189" customWidth="1"/>
    <col min="14" max="14" width="1.58203125" style="189" customWidth="1"/>
    <col min="15" max="16" width="12.58203125" style="189" hidden="1" customWidth="1"/>
    <col min="17" max="17" width="1.58203125" style="189" hidden="1" customWidth="1"/>
    <col min="18" max="18" width="1.58203125" style="189" customWidth="1"/>
    <col min="19" max="19" width="36.08203125" style="189" customWidth="1"/>
    <col min="20" max="21" width="12.5" style="189" customWidth="1"/>
    <col min="22" max="22" width="1.58203125" style="189" customWidth="1"/>
    <col min="23" max="16384" width="9.08203125" style="189"/>
  </cols>
  <sheetData>
    <row r="1" spans="1:22" s="526" customFormat="1" ht="22.5">
      <c r="B1" s="716" t="s">
        <v>4915</v>
      </c>
      <c r="C1" s="716"/>
      <c r="D1" s="716"/>
      <c r="E1" s="3102"/>
      <c r="F1" s="3102"/>
      <c r="H1" s="199"/>
      <c r="L1" s="720"/>
      <c r="N1" s="720"/>
      <c r="Q1" s="720"/>
      <c r="S1" s="716" t="s">
        <v>667</v>
      </c>
      <c r="T1" s="3102"/>
      <c r="U1" s="3102"/>
      <c r="V1" s="199"/>
    </row>
    <row r="2" spans="1:22" s="526" customFormat="1" ht="22.5">
      <c r="B2" s="716" t="str">
        <f>SelectCompany!B4</f>
        <v>Thames Water</v>
      </c>
      <c r="C2" s="3102"/>
      <c r="D2" s="3102"/>
      <c r="E2" s="3102"/>
      <c r="F2" s="3102"/>
      <c r="H2" s="199"/>
      <c r="L2" s="720"/>
      <c r="N2" s="720"/>
      <c r="Q2" s="720"/>
      <c r="S2" s="716"/>
      <c r="T2" s="3102"/>
      <c r="U2" s="3102"/>
      <c r="V2" s="199"/>
    </row>
    <row r="3" spans="1:22" s="528" customFormat="1" ht="19">
      <c r="B3" s="3514" t="s">
        <v>4916</v>
      </c>
      <c r="C3" s="3321"/>
      <c r="D3" s="3321"/>
      <c r="E3" s="3321"/>
      <c r="F3" s="3321"/>
      <c r="G3" s="3321"/>
      <c r="H3" s="3321"/>
      <c r="I3" s="3321"/>
      <c r="J3" s="3321"/>
      <c r="L3" s="721"/>
      <c r="M3" s="527" t="s">
        <v>669</v>
      </c>
      <c r="N3" s="721"/>
      <c r="Q3" s="721"/>
      <c r="S3" s="3514" t="s">
        <v>4916</v>
      </c>
      <c r="T3" s="3321"/>
      <c r="U3" s="3321"/>
      <c r="V3" s="199"/>
    </row>
    <row r="4" spans="1:22" s="528" customFormat="1" ht="23" thickBot="1">
      <c r="B4" s="558"/>
      <c r="C4" s="558"/>
      <c r="D4" s="558"/>
      <c r="E4" s="558"/>
      <c r="F4" s="3174"/>
      <c r="H4" s="199"/>
      <c r="L4" s="721"/>
      <c r="M4" s="220"/>
      <c r="N4" s="721"/>
      <c r="Q4" s="721"/>
      <c r="S4" s="558"/>
      <c r="T4" s="558"/>
      <c r="U4" s="3174"/>
      <c r="V4" s="199"/>
    </row>
    <row r="5" spans="1:22" ht="47.5" thickTop="1" thickBot="1">
      <c r="A5" s="2248" t="s">
        <v>680</v>
      </c>
      <c r="B5" s="722" t="s">
        <v>671</v>
      </c>
      <c r="C5" s="95" t="s">
        <v>672</v>
      </c>
      <c r="D5" s="95" t="s">
        <v>673</v>
      </c>
      <c r="E5" s="95" t="s">
        <v>793</v>
      </c>
      <c r="F5" s="96" t="s">
        <v>4917</v>
      </c>
      <c r="G5" s="171"/>
      <c r="H5" s="723" t="s">
        <v>677</v>
      </c>
      <c r="I5" s="171"/>
      <c r="J5" s="723" t="s">
        <v>678</v>
      </c>
      <c r="K5" s="171"/>
      <c r="L5" s="3161"/>
      <c r="M5" s="220"/>
      <c r="N5" s="3161"/>
      <c r="O5" s="3125"/>
      <c r="P5" s="3125"/>
      <c r="Q5" s="3161"/>
      <c r="R5" s="3125"/>
      <c r="S5" s="722" t="s">
        <v>671</v>
      </c>
      <c r="T5" s="95" t="s">
        <v>793</v>
      </c>
      <c r="U5" s="96" t="s">
        <v>4917</v>
      </c>
      <c r="V5" s="251"/>
    </row>
    <row r="6" spans="1:22" ht="15.75" customHeight="1" thickTop="1" thickBot="1">
      <c r="A6" s="2394" t="s">
        <v>684</v>
      </c>
      <c r="B6" s="3125"/>
      <c r="C6" s="724"/>
      <c r="D6" s="724"/>
      <c r="E6" s="725"/>
      <c r="F6" s="725"/>
      <c r="G6" s="171"/>
      <c r="H6" s="198"/>
      <c r="I6" s="171"/>
      <c r="J6" s="277"/>
      <c r="K6" s="171"/>
      <c r="L6" s="3161"/>
      <c r="M6" s="220"/>
      <c r="N6" s="3161"/>
      <c r="O6" s="3326" t="s">
        <v>670</v>
      </c>
      <c r="P6" s="3326"/>
      <c r="Q6" s="726"/>
      <c r="R6" s="727"/>
      <c r="S6" s="724"/>
      <c r="T6" s="2856" t="s">
        <v>831</v>
      </c>
      <c r="U6" s="725"/>
      <c r="V6" s="199"/>
    </row>
    <row r="7" spans="1:22" ht="15.75" customHeight="1" thickTop="1" thickBot="1">
      <c r="A7" s="171"/>
      <c r="B7" s="30" t="s">
        <v>4918</v>
      </c>
      <c r="C7" s="320"/>
      <c r="D7" s="320"/>
      <c r="E7" s="385"/>
      <c r="F7" s="121"/>
      <c r="G7" s="171"/>
      <c r="I7" s="171"/>
      <c r="J7" s="171"/>
      <c r="K7" s="171"/>
      <c r="L7" s="3161"/>
      <c r="M7" s="220"/>
      <c r="N7" s="3161"/>
      <c r="O7" s="206" t="s">
        <v>679</v>
      </c>
      <c r="P7" s="192"/>
      <c r="Q7" s="701"/>
      <c r="R7" s="192"/>
      <c r="S7" s="30" t="s">
        <v>4918</v>
      </c>
      <c r="T7" s="385"/>
      <c r="U7" s="121"/>
      <c r="V7" s="199"/>
    </row>
    <row r="8" spans="1:22" s="171" customFormat="1" ht="15.75" customHeight="1" thickTop="1">
      <c r="A8" s="2394" t="s">
        <v>686</v>
      </c>
      <c r="B8" s="728" t="s">
        <v>4919</v>
      </c>
      <c r="C8" s="729" t="s">
        <v>688</v>
      </c>
      <c r="D8" s="729">
        <v>3</v>
      </c>
      <c r="E8" s="730">
        <f>IFERROR('1E'!I14, 0)</f>
        <v>17745.417999999994</v>
      </c>
      <c r="F8" s="731"/>
      <c r="G8" s="199"/>
      <c r="H8" s="33" t="s">
        <v>4920</v>
      </c>
      <c r="J8" s="732"/>
      <c r="L8" s="656"/>
      <c r="M8" s="220"/>
      <c r="N8" s="656"/>
      <c r="O8" s="207"/>
      <c r="P8" s="207"/>
      <c r="Q8" s="656"/>
      <c r="S8" s="728" t="s">
        <v>4919</v>
      </c>
      <c r="T8" s="730" t="s">
        <v>767</v>
      </c>
      <c r="U8" s="731"/>
      <c r="V8" s="733"/>
    </row>
    <row r="9" spans="1:22" s="171" customFormat="1" ht="15.75" customHeight="1">
      <c r="B9" s="734" t="s">
        <v>4921</v>
      </c>
      <c r="C9" s="735" t="s">
        <v>688</v>
      </c>
      <c r="D9" s="735">
        <v>3</v>
      </c>
      <c r="E9" s="3098">
        <f>IFERROR(SUM('4C'!J46:N46) - E8, 0)</f>
        <v>3263.0080000000089</v>
      </c>
      <c r="F9" s="737"/>
      <c r="G9" s="199"/>
      <c r="H9" s="34" t="s">
        <v>4922</v>
      </c>
      <c r="J9" s="738"/>
      <c r="L9" s="656"/>
      <c r="M9" s="220"/>
      <c r="N9" s="656"/>
      <c r="O9" s="207"/>
      <c r="P9" s="207"/>
      <c r="Q9" s="656"/>
      <c r="S9" s="734" t="s">
        <v>4921</v>
      </c>
      <c r="T9" s="736" t="s">
        <v>4923</v>
      </c>
      <c r="U9" s="737"/>
      <c r="V9" s="733"/>
    </row>
    <row r="10" spans="1:22" s="171" customFormat="1" ht="15.75" customHeight="1">
      <c r="B10" s="734" t="s">
        <v>4924</v>
      </c>
      <c r="C10" s="735" t="s">
        <v>1292</v>
      </c>
      <c r="D10" s="735">
        <v>2</v>
      </c>
      <c r="E10" s="739">
        <f>IFERROR(E8 / SUM('4C'!J46:N46), 0)</f>
        <v>0.84468098657176849</v>
      </c>
      <c r="F10" s="740"/>
      <c r="G10" s="199"/>
      <c r="H10" s="34" t="s">
        <v>4925</v>
      </c>
      <c r="J10" s="738"/>
      <c r="L10" s="656"/>
      <c r="M10" s="220"/>
      <c r="N10" s="656"/>
      <c r="O10" s="207"/>
      <c r="P10" s="207"/>
      <c r="Q10" s="656"/>
      <c r="S10" s="734" t="s">
        <v>4924</v>
      </c>
      <c r="T10" s="739" t="s">
        <v>767</v>
      </c>
      <c r="U10" s="740"/>
      <c r="V10" s="733"/>
    </row>
    <row r="11" spans="1:22" s="171" customFormat="1" ht="15.75" customHeight="1">
      <c r="B11" s="734" t="s">
        <v>4926</v>
      </c>
      <c r="C11" s="735" t="s">
        <v>1292</v>
      </c>
      <c r="D11" s="735">
        <v>2</v>
      </c>
      <c r="E11" s="741">
        <v>-0.12452625183908114</v>
      </c>
      <c r="F11" s="740"/>
      <c r="G11" s="199"/>
      <c r="H11" s="34" t="s">
        <v>4927</v>
      </c>
      <c r="J11" s="738"/>
      <c r="L11" s="656"/>
      <c r="M11" s="220">
        <f t="shared" ref="M11:M23" si="0">IF( SUM( O11:P11 ) = 0, 0, $O$7 )</f>
        <v>0</v>
      </c>
      <c r="N11" s="656"/>
      <c r="O11" s="221">
        <f t="shared" ref="O11:O23" si="1" xml:space="preserve"> IF( ISNUMBER(E11), 0, 1 )</f>
        <v>0</v>
      </c>
      <c r="P11" s="207"/>
      <c r="Q11" s="656"/>
      <c r="S11" s="734" t="s">
        <v>4926</v>
      </c>
      <c r="T11" s="741" t="s">
        <v>4928</v>
      </c>
      <c r="U11" s="740"/>
      <c r="V11" s="733"/>
    </row>
    <row r="12" spans="1:22" s="171" customFormat="1" ht="15.75" customHeight="1">
      <c r="B12" s="734" t="s">
        <v>4929</v>
      </c>
      <c r="C12" s="735" t="s">
        <v>1292</v>
      </c>
      <c r="D12" s="735">
        <v>2</v>
      </c>
      <c r="E12" s="742">
        <f>IFERROR('1F'!F36, 0)</f>
        <v>-0.10595531139385994</v>
      </c>
      <c r="F12" s="743">
        <f>IFERROR('1F'!L36,0)</f>
        <v>-1.4481786408735521E-2</v>
      </c>
      <c r="G12" s="199"/>
      <c r="H12" s="34" t="s">
        <v>4930</v>
      </c>
      <c r="J12" s="738"/>
      <c r="L12" s="656"/>
      <c r="M12" s="220"/>
      <c r="N12" s="656"/>
      <c r="O12" s="207"/>
      <c r="P12" s="207"/>
      <c r="Q12" s="656"/>
      <c r="S12" s="734" t="s">
        <v>4929</v>
      </c>
      <c r="T12" s="742" t="s">
        <v>767</v>
      </c>
      <c r="U12" s="742" t="s">
        <v>767</v>
      </c>
      <c r="V12" s="733"/>
    </row>
    <row r="13" spans="1:22" s="171" customFormat="1" ht="15.75" customHeight="1">
      <c r="B13" s="734" t="s">
        <v>4931</v>
      </c>
      <c r="C13" s="735" t="s">
        <v>1292</v>
      </c>
      <c r="D13" s="735">
        <v>2</v>
      </c>
      <c r="E13" s="739">
        <f>- IFERROR('1A'!J22 / E9, 0)</f>
        <v>0</v>
      </c>
      <c r="F13" s="740"/>
      <c r="G13" s="744"/>
      <c r="H13" s="34" t="s">
        <v>4932</v>
      </c>
      <c r="J13" s="738"/>
      <c r="L13" s="656"/>
      <c r="M13" s="220"/>
      <c r="N13" s="656"/>
      <c r="O13" s="207"/>
      <c r="P13" s="207"/>
      <c r="Q13" s="656"/>
      <c r="S13" s="734" t="s">
        <v>4931</v>
      </c>
      <c r="T13" s="739" t="s">
        <v>4933</v>
      </c>
      <c r="U13" s="740"/>
      <c r="V13" s="733"/>
    </row>
    <row r="14" spans="1:22" s="171" customFormat="1" ht="15.75" customHeight="1">
      <c r="B14" s="734" t="s">
        <v>4934</v>
      </c>
      <c r="C14" s="735" t="s">
        <v>1292</v>
      </c>
      <c r="D14" s="735">
        <v>2</v>
      </c>
      <c r="E14" s="739">
        <f xml:space="preserve"> IF(  '2I'!E36 = 0, 0, IFERROR(( '2I'!E36 - '2C'!E29-'2C'!E31) / ( '2C'!E29 +'2C'!E31 + '2I'!E30 ),0) )</f>
        <v>-4.4566754903286349E-2</v>
      </c>
      <c r="F14" s="740"/>
      <c r="G14" s="199"/>
      <c r="H14" s="34" t="s">
        <v>4935</v>
      </c>
      <c r="J14" s="738"/>
      <c r="L14" s="656"/>
      <c r="M14" s="220"/>
      <c r="N14" s="656"/>
      <c r="O14" s="207"/>
      <c r="P14" s="207"/>
      <c r="Q14" s="656"/>
      <c r="S14" s="734" t="s">
        <v>4934</v>
      </c>
      <c r="T14" s="739" t="s">
        <v>4936</v>
      </c>
      <c r="U14" s="740"/>
      <c r="V14" s="733"/>
    </row>
    <row r="15" spans="1:22" s="171" customFormat="1" ht="15.75" customHeight="1">
      <c r="B15" s="734" t="s">
        <v>4937</v>
      </c>
      <c r="C15" s="735" t="s">
        <v>1292</v>
      </c>
      <c r="D15" s="735">
        <v>2</v>
      </c>
      <c r="E15" s="739">
        <f xml:space="preserve"> IF(  '2I'!F36 = 0, 0, IFERROR(( '2I'!F36 - '2C'!F29-'2C'!F31) / ( '2C'!F29 +'2C'!F31 + '2I'!F30 ),0) )</f>
        <v>0</v>
      </c>
      <c r="F15" s="740"/>
      <c r="G15" s="199"/>
      <c r="H15" s="34" t="s">
        <v>4938</v>
      </c>
      <c r="J15" s="738"/>
      <c r="L15" s="656"/>
      <c r="M15" s="220"/>
      <c r="N15" s="656"/>
      <c r="O15" s="207"/>
      <c r="P15" s="207"/>
      <c r="Q15" s="656"/>
      <c r="S15" s="734" t="s">
        <v>4937</v>
      </c>
      <c r="T15" s="739" t="s">
        <v>4939</v>
      </c>
      <c r="U15" s="740"/>
      <c r="V15" s="733"/>
    </row>
    <row r="16" spans="1:22" s="171" customFormat="1" ht="15.75" customHeight="1">
      <c r="B16" s="734" t="s">
        <v>4940</v>
      </c>
      <c r="C16" s="735" t="s">
        <v>3242</v>
      </c>
      <c r="D16" s="735" t="s">
        <v>4941</v>
      </c>
      <c r="E16" s="745" t="s">
        <v>4941</v>
      </c>
      <c r="F16" s="737"/>
      <c r="G16" s="199"/>
      <c r="H16" s="34" t="s">
        <v>4942</v>
      </c>
      <c r="J16" s="738"/>
      <c r="L16" s="656"/>
      <c r="M16" s="207"/>
      <c r="N16" s="656"/>
      <c r="O16" s="207"/>
      <c r="P16" s="207"/>
      <c r="Q16" s="656"/>
      <c r="S16" s="734" t="s">
        <v>4940</v>
      </c>
      <c r="T16" s="745" t="s">
        <v>4943</v>
      </c>
      <c r="U16" s="737"/>
      <c r="V16" s="733"/>
    </row>
    <row r="17" spans="1:22" s="173" customFormat="1" ht="15.75" customHeight="1">
      <c r="B17" s="734" t="s">
        <v>4944</v>
      </c>
      <c r="C17" s="735" t="s">
        <v>3242</v>
      </c>
      <c r="D17" s="735" t="s">
        <v>4941</v>
      </c>
      <c r="E17" s="745" t="s">
        <v>4945</v>
      </c>
      <c r="F17" s="737"/>
      <c r="G17" s="744"/>
      <c r="H17" s="34" t="s">
        <v>4946</v>
      </c>
      <c r="J17" s="738"/>
      <c r="L17" s="746"/>
      <c r="M17" s="207"/>
      <c r="N17" s="746"/>
      <c r="O17" s="207"/>
      <c r="P17" s="207"/>
      <c r="Q17" s="746"/>
      <c r="S17" s="734" t="s">
        <v>4944</v>
      </c>
      <c r="T17" s="745" t="s">
        <v>4947</v>
      </c>
      <c r="U17" s="737"/>
      <c r="V17" s="733"/>
    </row>
    <row r="18" spans="1:22" s="173" customFormat="1" ht="15.75" customHeight="1">
      <c r="B18" s="734" t="s">
        <v>4948</v>
      </c>
      <c r="C18" s="735" t="s">
        <v>3242</v>
      </c>
      <c r="D18" s="735" t="s">
        <v>4941</v>
      </c>
      <c r="E18" s="745" t="s">
        <v>4949</v>
      </c>
      <c r="F18" s="737"/>
      <c r="G18" s="744"/>
      <c r="H18" s="34" t="s">
        <v>4950</v>
      </c>
      <c r="J18" s="738"/>
      <c r="L18" s="746"/>
      <c r="M18" s="207"/>
      <c r="N18" s="746"/>
      <c r="O18" s="207"/>
      <c r="P18" s="207"/>
      <c r="Q18" s="746"/>
      <c r="S18" s="734" t="s">
        <v>4948</v>
      </c>
      <c r="T18" s="745" t="s">
        <v>4951</v>
      </c>
      <c r="U18" s="737"/>
      <c r="V18" s="733"/>
    </row>
    <row r="19" spans="1:22" s="171" customFormat="1" ht="15.75" customHeight="1">
      <c r="B19" s="734" t="s">
        <v>4952</v>
      </c>
      <c r="C19" s="735" t="s">
        <v>1292</v>
      </c>
      <c r="D19" s="735">
        <v>2</v>
      </c>
      <c r="E19" s="741">
        <v>1.7456561415403145E-2</v>
      </c>
      <c r="F19" s="737"/>
      <c r="G19" s="199"/>
      <c r="H19" s="34" t="s">
        <v>4953</v>
      </c>
      <c r="J19" s="738"/>
      <c r="L19" s="656"/>
      <c r="M19" s="220">
        <f t="shared" si="0"/>
        <v>0</v>
      </c>
      <c r="N19" s="656"/>
      <c r="O19" s="221">
        <f t="shared" si="1"/>
        <v>0</v>
      </c>
      <c r="P19" s="207"/>
      <c r="Q19" s="656"/>
      <c r="S19" s="734" t="s">
        <v>4952</v>
      </c>
      <c r="T19" s="741" t="s">
        <v>4954</v>
      </c>
      <c r="U19" s="737"/>
      <c r="V19" s="733"/>
    </row>
    <row r="20" spans="1:22" s="171" customFormat="1" ht="15.75" customHeight="1">
      <c r="B20" s="734" t="s">
        <v>4955</v>
      </c>
      <c r="C20" s="735" t="s">
        <v>4956</v>
      </c>
      <c r="D20" s="735">
        <v>2</v>
      </c>
      <c r="E20" s="736">
        <f xml:space="preserve"> IFERROR('1A'!J21 / -'1A'!J22, 0)</f>
        <v>0</v>
      </c>
      <c r="F20" s="737"/>
      <c r="G20" s="744"/>
      <c r="H20" s="34" t="s">
        <v>4957</v>
      </c>
      <c r="J20" s="738"/>
      <c r="L20" s="656"/>
      <c r="M20" s="220"/>
      <c r="N20" s="656"/>
      <c r="O20" s="207"/>
      <c r="P20" s="207"/>
      <c r="Q20" s="656"/>
      <c r="S20" s="734" t="s">
        <v>4955</v>
      </c>
      <c r="T20" s="736" t="s">
        <v>4958</v>
      </c>
      <c r="U20" s="737"/>
      <c r="V20" s="733"/>
    </row>
    <row r="21" spans="1:22" s="171" customFormat="1" ht="15.75" customHeight="1">
      <c r="B21" s="734" t="s">
        <v>4959</v>
      </c>
      <c r="C21" s="735" t="s">
        <v>688</v>
      </c>
      <c r="D21" s="735">
        <v>3</v>
      </c>
      <c r="E21" s="1262">
        <f>IFERROR('1D'!J20 - '1D'!J13, 0)</f>
        <v>772.69800000000009</v>
      </c>
      <c r="F21" s="737"/>
      <c r="G21" s="199"/>
      <c r="H21" s="34" t="s">
        <v>4960</v>
      </c>
      <c r="J21" s="738"/>
      <c r="L21" s="656"/>
      <c r="M21" s="220"/>
      <c r="N21" s="656"/>
      <c r="O21" s="207"/>
      <c r="P21" s="207"/>
      <c r="Q21" s="656"/>
      <c r="S21" s="734" t="s">
        <v>4959</v>
      </c>
      <c r="T21" s="736" t="s">
        <v>4961</v>
      </c>
      <c r="U21" s="737"/>
      <c r="V21" s="733"/>
    </row>
    <row r="22" spans="1:22" s="171" customFormat="1" ht="15.75" customHeight="1">
      <c r="B22" s="734" t="s">
        <v>4962</v>
      </c>
      <c r="C22" s="735" t="s">
        <v>4956</v>
      </c>
      <c r="D22" s="735">
        <v>2</v>
      </c>
      <c r="E22" s="747">
        <v>2.67</v>
      </c>
      <c r="F22" s="737"/>
      <c r="G22" s="199"/>
      <c r="H22" s="34" t="s">
        <v>4963</v>
      </c>
      <c r="J22" s="738"/>
      <c r="L22" s="656"/>
      <c r="M22" s="220">
        <f t="shared" si="0"/>
        <v>0</v>
      </c>
      <c r="N22" s="656"/>
      <c r="O22" s="221">
        <f t="shared" si="1"/>
        <v>0</v>
      </c>
      <c r="P22" s="207"/>
      <c r="Q22" s="656"/>
      <c r="S22" s="734" t="s">
        <v>4962</v>
      </c>
      <c r="T22" s="747" t="s">
        <v>4964</v>
      </c>
      <c r="U22" s="737"/>
      <c r="V22" s="733"/>
    </row>
    <row r="23" spans="1:22" s="171" customFormat="1" ht="15.75" customHeight="1">
      <c r="B23" s="734" t="s">
        <v>4965</v>
      </c>
      <c r="C23" s="735" t="s">
        <v>4956</v>
      </c>
      <c r="D23" s="735">
        <v>2</v>
      </c>
      <c r="E23" s="747">
        <v>0.61</v>
      </c>
      <c r="F23" s="737"/>
      <c r="G23" s="199"/>
      <c r="H23" s="34" t="s">
        <v>4966</v>
      </c>
      <c r="J23" s="738"/>
      <c r="L23" s="656"/>
      <c r="M23" s="220">
        <f t="shared" si="0"/>
        <v>0</v>
      </c>
      <c r="N23" s="656"/>
      <c r="O23" s="221">
        <f t="shared" si="1"/>
        <v>0</v>
      </c>
      <c r="P23" s="207"/>
      <c r="Q23" s="656"/>
      <c r="S23" s="734" t="s">
        <v>4967</v>
      </c>
      <c r="T23" s="747" t="s">
        <v>4968</v>
      </c>
      <c r="U23" s="737"/>
      <c r="V23" s="733"/>
    </row>
    <row r="24" spans="1:22" s="171" customFormat="1" ht="15.75" customHeight="1">
      <c r="B24" s="734" t="s">
        <v>4969</v>
      </c>
      <c r="C24" s="735" t="s">
        <v>4956</v>
      </c>
      <c r="D24" s="735">
        <v>2</v>
      </c>
      <c r="E24" s="736">
        <f>IFERROR(E21 / E8, 0)</f>
        <v>4.3543522051720636E-2</v>
      </c>
      <c r="F24" s="737"/>
      <c r="G24" s="199"/>
      <c r="H24" s="34" t="s">
        <v>4970</v>
      </c>
      <c r="J24" s="738"/>
      <c r="L24" s="656"/>
      <c r="M24" s="220"/>
      <c r="N24" s="656"/>
      <c r="O24" s="207"/>
      <c r="P24" s="207"/>
      <c r="Q24" s="656"/>
      <c r="S24" s="734" t="s">
        <v>4971</v>
      </c>
      <c r="T24" s="736" t="s">
        <v>4972</v>
      </c>
      <c r="U24" s="737"/>
      <c r="V24" s="733"/>
    </row>
    <row r="25" spans="1:22" s="171" customFormat="1" ht="15.75" customHeight="1">
      <c r="B25" s="734" t="s">
        <v>4973</v>
      </c>
      <c r="C25" s="735" t="s">
        <v>1292</v>
      </c>
      <c r="D25" s="735">
        <v>2</v>
      </c>
      <c r="E25" s="739">
        <f>IFERROR('1A'!J25 / '1A'!J16, 0)</f>
        <v>0</v>
      </c>
      <c r="F25" s="737"/>
      <c r="G25" s="199"/>
      <c r="H25" s="34" t="s">
        <v>4974</v>
      </c>
      <c r="J25" s="738"/>
      <c r="L25" s="656"/>
      <c r="M25" s="220"/>
      <c r="N25" s="656"/>
      <c r="O25" s="207"/>
      <c r="P25" s="207"/>
      <c r="Q25" s="656"/>
      <c r="S25" s="734" t="s">
        <v>4973</v>
      </c>
      <c r="T25" s="739" t="s">
        <v>4975</v>
      </c>
      <c r="U25" s="737"/>
      <c r="V25" s="733"/>
    </row>
    <row r="26" spans="1:22" s="171" customFormat="1" ht="15.75" customHeight="1">
      <c r="B26" s="734" t="s">
        <v>4976</v>
      </c>
      <c r="C26" s="735" t="s">
        <v>688</v>
      </c>
      <c r="D26" s="735">
        <v>3</v>
      </c>
      <c r="E26" s="1262">
        <f>IFERROR(E21 - ABS('1D'!J32), 0)</f>
        <v>772.69800000000009</v>
      </c>
      <c r="F26" s="737"/>
      <c r="G26" s="199"/>
      <c r="H26" s="34" t="s">
        <v>4977</v>
      </c>
      <c r="J26" s="738"/>
      <c r="L26" s="656"/>
      <c r="M26" s="220"/>
      <c r="N26" s="656"/>
      <c r="O26" s="207"/>
      <c r="P26" s="207"/>
      <c r="Q26" s="656"/>
      <c r="S26" s="734" t="s">
        <v>4978</v>
      </c>
      <c r="T26" s="736" t="s">
        <v>4979</v>
      </c>
      <c r="U26" s="737"/>
      <c r="V26" s="733"/>
    </row>
    <row r="27" spans="1:22" s="171" customFormat="1" ht="15.75" customHeight="1" thickBot="1">
      <c r="A27" s="2394" t="s">
        <v>784</v>
      </c>
      <c r="B27" s="748" t="s">
        <v>4980</v>
      </c>
      <c r="C27" s="749" t="s">
        <v>4956</v>
      </c>
      <c r="D27" s="749">
        <v>2</v>
      </c>
      <c r="E27" s="750">
        <f>IFERROR(E26 / E8, 0)</f>
        <v>4.3543522051720636E-2</v>
      </c>
      <c r="F27" s="751"/>
      <c r="G27" s="199"/>
      <c r="H27" s="35" t="s">
        <v>4981</v>
      </c>
      <c r="J27" s="752"/>
      <c r="L27" s="656"/>
      <c r="M27" s="220"/>
      <c r="N27" s="656"/>
      <c r="O27" s="207"/>
      <c r="P27" s="207"/>
      <c r="Q27" s="656"/>
      <c r="S27" s="748" t="s">
        <v>4980</v>
      </c>
      <c r="T27" s="750" t="s">
        <v>4982</v>
      </c>
      <c r="U27" s="751"/>
      <c r="V27" s="733"/>
    </row>
    <row r="28" spans="1:22" s="171" customFormat="1" ht="15.75" customHeight="1" thickTop="1" thickBot="1">
      <c r="B28" s="179"/>
      <c r="C28" s="179"/>
      <c r="D28" s="179"/>
      <c r="E28" s="59"/>
      <c r="F28" s="59"/>
      <c r="G28" s="199"/>
      <c r="H28" s="81"/>
      <c r="J28" s="753"/>
      <c r="L28" s="656"/>
      <c r="M28" s="220"/>
      <c r="N28" s="656"/>
      <c r="O28" s="207"/>
      <c r="P28" s="207"/>
      <c r="Q28" s="656"/>
      <c r="S28" s="179"/>
      <c r="T28" s="59"/>
      <c r="U28" s="59"/>
      <c r="V28" s="81"/>
    </row>
    <row r="29" spans="1:22" s="171" customFormat="1" ht="15.75" customHeight="1" thickTop="1" thickBot="1">
      <c r="B29" s="30" t="s">
        <v>959</v>
      </c>
      <c r="C29" s="320"/>
      <c r="D29" s="320"/>
      <c r="E29" s="385"/>
      <c r="F29" s="121"/>
      <c r="G29" s="199"/>
      <c r="H29" s="754"/>
      <c r="J29" s="753"/>
      <c r="L29" s="656"/>
      <c r="M29" s="220"/>
      <c r="N29" s="656"/>
      <c r="O29" s="207"/>
      <c r="P29" s="207"/>
      <c r="Q29" s="656"/>
      <c r="S29" s="30" t="s">
        <v>959</v>
      </c>
      <c r="T29" s="385"/>
      <c r="U29" s="121"/>
      <c r="V29" s="754"/>
    </row>
    <row r="30" spans="1:22" s="171" customFormat="1" ht="15.75" customHeight="1" thickTop="1">
      <c r="A30" s="2394" t="s">
        <v>686</v>
      </c>
      <c r="B30" s="755" t="s">
        <v>4983</v>
      </c>
      <c r="C30" s="69" t="s">
        <v>1292</v>
      </c>
      <c r="D30" s="69">
        <v>2</v>
      </c>
      <c r="E30" s="756">
        <f>IFERROR(('1E'!E9 + '1E'!E10) / '1E'!I11, 0)</f>
        <v>0.38804844414507511</v>
      </c>
      <c r="F30" s="757"/>
      <c r="G30" s="199"/>
      <c r="H30" s="33" t="s">
        <v>4984</v>
      </c>
      <c r="J30" s="732"/>
      <c r="L30" s="656"/>
      <c r="M30" s="220"/>
      <c r="N30" s="656"/>
      <c r="O30" s="207"/>
      <c r="P30" s="207"/>
      <c r="Q30" s="656"/>
      <c r="S30" s="755" t="s">
        <v>4983</v>
      </c>
      <c r="T30" s="756" t="s">
        <v>4985</v>
      </c>
      <c r="U30" s="757"/>
      <c r="V30" s="733"/>
    </row>
    <row r="31" spans="1:22" s="171" customFormat="1" ht="15.75" customHeight="1">
      <c r="B31" s="758" t="s">
        <v>4986</v>
      </c>
      <c r="C31" s="72" t="s">
        <v>1292</v>
      </c>
      <c r="D31" s="72">
        <v>2</v>
      </c>
      <c r="E31" s="739">
        <f>IFERROR('1E'!F9 / '1E'!I11, 0)</f>
        <v>0.13075668652201888</v>
      </c>
      <c r="F31" s="759"/>
      <c r="G31" s="199"/>
      <c r="H31" s="34" t="s">
        <v>4987</v>
      </c>
      <c r="J31" s="738"/>
      <c r="L31" s="656"/>
      <c r="M31" s="220"/>
      <c r="N31" s="656"/>
      <c r="O31" s="207"/>
      <c r="P31" s="207"/>
      <c r="Q31" s="656"/>
      <c r="S31" s="758" t="s">
        <v>4986</v>
      </c>
      <c r="T31" s="739" t="s">
        <v>4988</v>
      </c>
      <c r="U31" s="759"/>
      <c r="V31" s="733"/>
    </row>
    <row r="32" spans="1:22" s="171" customFormat="1" ht="15.75" customHeight="1">
      <c r="B32" s="758" t="s">
        <v>4989</v>
      </c>
      <c r="C32" s="72" t="s">
        <v>1292</v>
      </c>
      <c r="D32" s="72">
        <v>2</v>
      </c>
      <c r="E32" s="739">
        <f>IFERROR(('1E'!G9 + '1E'!H9) / '1E'!I11, 0)</f>
        <v>0.48119486933290612</v>
      </c>
      <c r="F32" s="759"/>
      <c r="G32" s="199"/>
      <c r="H32" s="34" t="s">
        <v>4990</v>
      </c>
      <c r="J32" s="738"/>
      <c r="L32" s="656"/>
      <c r="M32" s="220"/>
      <c r="N32" s="656"/>
      <c r="O32" s="207"/>
      <c r="P32" s="207"/>
      <c r="Q32" s="656"/>
      <c r="S32" s="758" t="s">
        <v>4989</v>
      </c>
      <c r="T32" s="739" t="s">
        <v>4991</v>
      </c>
      <c r="U32" s="759"/>
      <c r="V32" s="733"/>
    </row>
    <row r="33" spans="1:22" s="171" customFormat="1" ht="15.75" customHeight="1">
      <c r="B33" s="758" t="s">
        <v>4992</v>
      </c>
      <c r="C33" s="72" t="s">
        <v>1292</v>
      </c>
      <c r="D33" s="72">
        <v>2</v>
      </c>
      <c r="E33" s="741">
        <v>3.2199999999999999E-2</v>
      </c>
      <c r="F33" s="759"/>
      <c r="G33" s="199"/>
      <c r="H33" s="34" t="s">
        <v>4993</v>
      </c>
      <c r="J33" s="738"/>
      <c r="L33" s="656"/>
      <c r="M33" s="220">
        <f t="shared" ref="M33:M37" si="2">IF( SUM( O33:P33 ) = 0, 0, $O$7 )</f>
        <v>0</v>
      </c>
      <c r="N33" s="656"/>
      <c r="O33" s="221">
        <f t="shared" ref="O33:O37" si="3" xml:space="preserve"> IF( ISNUMBER(E33), 0, 1 )</f>
        <v>0</v>
      </c>
      <c r="P33" s="207"/>
      <c r="Q33" s="656"/>
      <c r="S33" s="758" t="s">
        <v>4992</v>
      </c>
      <c r="T33" s="741" t="s">
        <v>4994</v>
      </c>
      <c r="U33" s="759"/>
      <c r="V33" s="733"/>
    </row>
    <row r="34" spans="1:22" s="171" customFormat="1" ht="31">
      <c r="B34" s="758" t="s">
        <v>4995</v>
      </c>
      <c r="C34" s="72" t="s">
        <v>1292</v>
      </c>
      <c r="D34" s="72">
        <v>2</v>
      </c>
      <c r="E34" s="741">
        <v>4.0800000000000003E-2</v>
      </c>
      <c r="F34" s="759"/>
      <c r="G34" s="199"/>
      <c r="H34" s="34" t="s">
        <v>4996</v>
      </c>
      <c r="J34" s="738"/>
      <c r="L34" s="656"/>
      <c r="M34" s="220">
        <f t="shared" si="2"/>
        <v>0</v>
      </c>
      <c r="N34" s="656"/>
      <c r="O34" s="221">
        <f t="shared" si="3"/>
        <v>0</v>
      </c>
      <c r="P34" s="207"/>
      <c r="Q34" s="656"/>
      <c r="S34" s="758" t="s">
        <v>4995</v>
      </c>
      <c r="T34" s="741" t="s">
        <v>4997</v>
      </c>
      <c r="U34" s="759"/>
      <c r="V34" s="733"/>
    </row>
    <row r="35" spans="1:22" s="171" customFormat="1" ht="31.5" customHeight="1">
      <c r="B35" s="758" t="s">
        <v>4998</v>
      </c>
      <c r="C35" s="72" t="s">
        <v>1292</v>
      </c>
      <c r="D35" s="72">
        <v>2</v>
      </c>
      <c r="E35" s="741">
        <v>0.37930000000000003</v>
      </c>
      <c r="F35" s="759"/>
      <c r="G35" s="199"/>
      <c r="H35" s="34" t="s">
        <v>4999</v>
      </c>
      <c r="J35" s="738"/>
      <c r="L35" s="656"/>
      <c r="M35" s="220">
        <f t="shared" si="2"/>
        <v>0</v>
      </c>
      <c r="N35" s="656"/>
      <c r="O35" s="221">
        <f t="shared" si="3"/>
        <v>0</v>
      </c>
      <c r="P35" s="207"/>
      <c r="Q35" s="656"/>
      <c r="S35" s="758" t="s">
        <v>5000</v>
      </c>
      <c r="T35" s="741" t="s">
        <v>5001</v>
      </c>
      <c r="U35" s="759"/>
      <c r="V35" s="733"/>
    </row>
    <row r="36" spans="1:22" s="171" customFormat="1" ht="33" customHeight="1">
      <c r="B36" s="758" t="s">
        <v>5002</v>
      </c>
      <c r="C36" s="72" t="s">
        <v>1292</v>
      </c>
      <c r="D36" s="72">
        <v>2</v>
      </c>
      <c r="E36" s="741">
        <v>0.36209999999999998</v>
      </c>
      <c r="F36" s="759"/>
      <c r="G36" s="199"/>
      <c r="H36" s="34" t="s">
        <v>5003</v>
      </c>
      <c r="J36" s="738"/>
      <c r="L36" s="656"/>
      <c r="M36" s="220">
        <f t="shared" si="2"/>
        <v>0</v>
      </c>
      <c r="N36" s="656"/>
      <c r="O36" s="221">
        <f t="shared" si="3"/>
        <v>0</v>
      </c>
      <c r="P36" s="207"/>
      <c r="Q36" s="656"/>
      <c r="S36" s="758" t="s">
        <v>5002</v>
      </c>
      <c r="T36" s="741" t="s">
        <v>5004</v>
      </c>
      <c r="U36" s="759"/>
      <c r="V36" s="733"/>
    </row>
    <row r="37" spans="1:22" s="171" customFormat="1" ht="15.75" customHeight="1">
      <c r="A37" s="2394" t="s">
        <v>784</v>
      </c>
      <c r="B37" s="760" t="s">
        <v>5005</v>
      </c>
      <c r="C37" s="76" t="s">
        <v>1292</v>
      </c>
      <c r="D37" s="76">
        <v>2</v>
      </c>
      <c r="E37" s="761">
        <v>0.18559999999999999</v>
      </c>
      <c r="F37" s="762"/>
      <c r="H37" s="35" t="s">
        <v>5006</v>
      </c>
      <c r="J37" s="752"/>
      <c r="L37" s="656"/>
      <c r="M37" s="220">
        <f t="shared" si="2"/>
        <v>0</v>
      </c>
      <c r="N37" s="656"/>
      <c r="O37" s="221">
        <f t="shared" si="3"/>
        <v>0</v>
      </c>
      <c r="P37" s="207"/>
      <c r="Q37" s="656"/>
      <c r="S37" s="760" t="s">
        <v>5005</v>
      </c>
      <c r="T37" s="761" t="s">
        <v>5007</v>
      </c>
      <c r="U37" s="762"/>
      <c r="V37" s="733"/>
    </row>
    <row r="38" spans="1:22" s="171" customFormat="1" ht="15.75" customHeight="1" thickTop="1">
      <c r="B38" s="763" t="s">
        <v>5008</v>
      </c>
      <c r="H38" s="199"/>
      <c r="K38" s="2394" t="s">
        <v>826</v>
      </c>
      <c r="M38" s="220"/>
      <c r="O38" s="207"/>
      <c r="P38" s="207"/>
      <c r="U38" s="2856" t="s">
        <v>827</v>
      </c>
    </row>
    <row r="39" spans="1:22" s="171" customFormat="1" ht="15.75" customHeight="1">
      <c r="H39" s="199"/>
      <c r="M39" s="220"/>
      <c r="O39" s="207"/>
      <c r="P39" s="207"/>
    </row>
    <row r="40" spans="1:22">
      <c r="A40" s="171"/>
      <c r="B40" s="171"/>
      <c r="C40" s="171"/>
      <c r="D40" s="171"/>
      <c r="E40" s="171"/>
      <c r="F40" s="171"/>
      <c r="G40" s="171"/>
      <c r="I40" s="171"/>
      <c r="J40" s="171"/>
      <c r="K40" s="171"/>
      <c r="L40" s="3125"/>
      <c r="M40" s="220"/>
      <c r="N40" s="3125"/>
      <c r="O40" s="207"/>
      <c r="P40" s="207"/>
      <c r="Q40" s="3125"/>
      <c r="R40" s="3125"/>
      <c r="S40" s="3125"/>
      <c r="T40" s="3125"/>
      <c r="U40" s="3125"/>
      <c r="V40" s="3125"/>
    </row>
    <row r="41" spans="1:22">
      <c r="A41" s="171"/>
      <c r="B41" s="171"/>
      <c r="C41" s="171"/>
      <c r="D41" s="171"/>
      <c r="E41" s="171"/>
      <c r="F41" s="171"/>
      <c r="G41" s="171"/>
      <c r="I41" s="171"/>
      <c r="J41" s="171"/>
      <c r="K41" s="171"/>
      <c r="L41" s="3125"/>
      <c r="M41" s="220"/>
      <c r="N41" s="3125"/>
      <c r="O41" s="207"/>
      <c r="P41" s="207"/>
      <c r="Q41" s="3125"/>
      <c r="R41" s="3125"/>
      <c r="S41" s="3125"/>
      <c r="T41" s="3125"/>
      <c r="U41" s="3125"/>
      <c r="V41" s="3125"/>
    </row>
    <row r="42" spans="1:22">
      <c r="A42" s="171"/>
      <c r="B42" s="171"/>
      <c r="C42" s="171"/>
      <c r="D42" s="171"/>
      <c r="E42" s="171"/>
      <c r="F42" s="171"/>
      <c r="G42" s="171"/>
      <c r="I42" s="171"/>
      <c r="J42" s="171"/>
      <c r="K42" s="171"/>
      <c r="L42" s="3125"/>
      <c r="M42" s="220"/>
      <c r="N42" s="3125"/>
      <c r="O42" s="207"/>
      <c r="P42" s="207"/>
      <c r="Q42" s="3125"/>
      <c r="R42" s="3125"/>
      <c r="S42" s="3125"/>
      <c r="T42" s="3125"/>
      <c r="U42" s="3125"/>
      <c r="V42" s="3125"/>
    </row>
    <row r="43" spans="1:22">
      <c r="A43" s="171"/>
      <c r="B43" s="171"/>
      <c r="C43" s="171"/>
      <c r="D43" s="171"/>
      <c r="E43" s="171"/>
      <c r="F43" s="171"/>
      <c r="G43" s="171"/>
      <c r="I43" s="171"/>
      <c r="J43" s="171"/>
      <c r="K43" s="171"/>
      <c r="L43" s="3125"/>
      <c r="M43" s="220"/>
      <c r="N43" s="3125"/>
      <c r="O43" s="207"/>
      <c r="P43" s="207"/>
      <c r="Q43" s="3125"/>
      <c r="R43" s="3125"/>
      <c r="S43" s="3125"/>
      <c r="T43" s="3125"/>
      <c r="U43" s="3125"/>
      <c r="V43" s="3125"/>
    </row>
    <row r="44" spans="1:22">
      <c r="A44" s="171"/>
      <c r="B44" s="171"/>
      <c r="C44" s="171"/>
      <c r="D44" s="171"/>
      <c r="E44" s="171"/>
      <c r="F44" s="171"/>
      <c r="G44" s="171"/>
      <c r="I44" s="171"/>
      <c r="J44" s="171"/>
      <c r="K44" s="171"/>
      <c r="L44" s="3125"/>
      <c r="M44" s="220"/>
      <c r="N44" s="3125"/>
      <c r="O44" s="207"/>
      <c r="P44" s="207"/>
      <c r="Q44" s="3125"/>
      <c r="R44" s="3125"/>
      <c r="S44" s="3125"/>
      <c r="T44" s="3125"/>
      <c r="U44" s="3125"/>
      <c r="V44" s="3125"/>
    </row>
    <row r="45" spans="1:22">
      <c r="A45" s="171"/>
      <c r="B45" s="171"/>
      <c r="C45" s="171"/>
      <c r="D45" s="171"/>
      <c r="E45" s="171"/>
      <c r="F45" s="171"/>
      <c r="G45" s="171"/>
      <c r="I45" s="171"/>
      <c r="J45" s="171"/>
      <c r="K45" s="171"/>
      <c r="L45" s="3125"/>
      <c r="M45" s="220"/>
      <c r="N45" s="3125"/>
      <c r="O45" s="207"/>
      <c r="P45" s="207"/>
      <c r="Q45" s="3125"/>
      <c r="R45" s="3125"/>
      <c r="S45" s="3125"/>
      <c r="T45" s="3125"/>
      <c r="U45" s="3125"/>
      <c r="V45" s="3125"/>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38"/>
  <sheetViews>
    <sheetView topLeftCell="B1" workbookViewId="0">
      <selection activeCell="I14" sqref="I14"/>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91406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197"/>
      <c r="B1" s="716" t="s">
        <v>5009</v>
      </c>
      <c r="C1" s="716"/>
      <c r="D1" s="3102"/>
      <c r="E1" s="3102"/>
      <c r="F1" s="764"/>
      <c r="G1" s="3102"/>
      <c r="H1" s="3102"/>
      <c r="I1" s="764"/>
      <c r="J1" s="3102"/>
      <c r="K1" s="3102"/>
      <c r="L1" s="197"/>
      <c r="M1" s="197"/>
      <c r="N1" s="197"/>
      <c r="O1" s="197"/>
      <c r="P1" s="197"/>
      <c r="Q1" s="720"/>
      <c r="R1" s="197"/>
      <c r="S1" s="720"/>
      <c r="T1" s="197"/>
      <c r="U1" s="197"/>
      <c r="V1" s="197"/>
      <c r="W1" s="197"/>
      <c r="X1" s="197"/>
      <c r="Y1" s="197"/>
      <c r="Z1" s="197"/>
      <c r="AA1" s="197"/>
      <c r="AB1" s="526"/>
      <c r="AC1" s="720"/>
      <c r="AD1" s="526"/>
      <c r="AE1" s="716" t="s">
        <v>667</v>
      </c>
      <c r="AF1" s="716"/>
      <c r="AG1" s="3102"/>
      <c r="AH1" s="3102"/>
      <c r="AI1" s="764"/>
      <c r="AJ1" s="3102"/>
      <c r="AK1" s="3102"/>
      <c r="AL1" s="764"/>
      <c r="AM1" s="3102"/>
      <c r="AN1" s="3102"/>
      <c r="AO1" s="526"/>
      <c r="AP1" s="197"/>
      <c r="AQ1" s="197"/>
      <c r="AR1" s="197"/>
      <c r="AS1" s="197"/>
    </row>
    <row r="2" spans="1:45" s="11" customFormat="1" ht="22.5">
      <c r="A2" s="197"/>
      <c r="B2" s="716" t="str">
        <f>SelectCompany!B4</f>
        <v>Thames Water</v>
      </c>
      <c r="C2" s="716"/>
      <c r="D2" s="3102"/>
      <c r="E2" s="3102"/>
      <c r="F2" s="3102"/>
      <c r="G2" s="3102"/>
      <c r="H2" s="3102"/>
      <c r="I2" s="3102"/>
      <c r="J2" s="3102"/>
      <c r="K2" s="3102"/>
      <c r="L2" s="197"/>
      <c r="M2" s="197"/>
      <c r="N2" s="197"/>
      <c r="O2" s="197"/>
      <c r="P2" s="197"/>
      <c r="Q2" s="720"/>
      <c r="R2" s="197"/>
      <c r="S2" s="720"/>
      <c r="T2" s="197"/>
      <c r="U2" s="197"/>
      <c r="V2" s="197"/>
      <c r="W2" s="197"/>
      <c r="X2" s="197"/>
      <c r="Y2" s="197"/>
      <c r="Z2" s="197"/>
      <c r="AA2" s="197"/>
      <c r="AB2" s="526"/>
      <c r="AC2" s="720"/>
      <c r="AD2" s="526"/>
      <c r="AE2" s="3102"/>
      <c r="AF2" s="3102"/>
      <c r="AG2" s="3102"/>
      <c r="AH2" s="3102"/>
      <c r="AI2" s="3102"/>
      <c r="AJ2" s="3102"/>
      <c r="AK2" s="3102"/>
      <c r="AL2" s="3102"/>
      <c r="AM2" s="3102"/>
      <c r="AN2" s="3102"/>
      <c r="AO2" s="526"/>
      <c r="AP2" s="197"/>
      <c r="AQ2" s="197"/>
      <c r="AR2" s="197"/>
      <c r="AS2" s="197"/>
    </row>
    <row r="3" spans="1:45" s="5" customFormat="1" ht="19">
      <c r="A3" s="201"/>
      <c r="B3" s="3514" t="s">
        <v>5010</v>
      </c>
      <c r="C3" s="3321"/>
      <c r="D3" s="3321"/>
      <c r="E3" s="3321"/>
      <c r="F3" s="3321"/>
      <c r="G3" s="3321"/>
      <c r="H3" s="3321"/>
      <c r="I3" s="3321"/>
      <c r="J3" s="3321"/>
      <c r="K3" s="3321"/>
      <c r="L3" s="3514"/>
      <c r="M3" s="3321"/>
      <c r="N3" s="3321"/>
      <c r="O3" s="3321"/>
      <c r="P3" s="201"/>
      <c r="Q3" s="721"/>
      <c r="R3" s="1695" t="s">
        <v>669</v>
      </c>
      <c r="S3" s="721"/>
      <c r="T3" s="201"/>
      <c r="U3" s="201"/>
      <c r="V3" s="201"/>
      <c r="W3" s="201"/>
      <c r="X3" s="201"/>
      <c r="Y3" s="201"/>
      <c r="Z3" s="201"/>
      <c r="AA3" s="201"/>
      <c r="AB3" s="528"/>
      <c r="AC3" s="721"/>
      <c r="AD3" s="528"/>
      <c r="AE3" s="3514" t="s">
        <v>5010</v>
      </c>
      <c r="AF3" s="3321"/>
      <c r="AG3" s="3321"/>
      <c r="AH3" s="3321"/>
      <c r="AI3" s="3321"/>
      <c r="AJ3" s="3321"/>
      <c r="AK3" s="3321"/>
      <c r="AL3" s="3321"/>
      <c r="AM3" s="3321"/>
      <c r="AN3" s="3321"/>
      <c r="AO3" s="199"/>
      <c r="AP3" s="201"/>
      <c r="AQ3" s="201"/>
      <c r="AR3" s="201"/>
      <c r="AS3" s="201"/>
    </row>
    <row r="4" spans="1:45" s="6" customFormat="1" ht="19.5" thickBot="1">
      <c r="A4" s="528"/>
      <c r="B4" s="765"/>
      <c r="C4" s="765"/>
      <c r="D4" s="765"/>
      <c r="E4" s="765"/>
      <c r="F4" s="765"/>
      <c r="G4" s="765"/>
      <c r="H4" s="765"/>
      <c r="I4" s="765"/>
      <c r="J4" s="765"/>
      <c r="K4" s="765"/>
      <c r="L4" s="528"/>
      <c r="M4" s="199"/>
      <c r="N4" s="528"/>
      <c r="O4" s="528"/>
      <c r="P4" s="528"/>
      <c r="Q4" s="721"/>
      <c r="R4" s="220"/>
      <c r="S4" s="721"/>
      <c r="T4" s="528"/>
      <c r="U4" s="528"/>
      <c r="V4" s="528"/>
      <c r="W4" s="528"/>
      <c r="X4" s="528"/>
      <c r="Y4" s="528"/>
      <c r="Z4" s="528"/>
      <c r="AA4" s="528"/>
      <c r="AB4" s="528"/>
      <c r="AC4" s="721"/>
      <c r="AD4" s="528"/>
      <c r="AE4" s="765"/>
      <c r="AF4" s="765"/>
      <c r="AG4" s="765"/>
      <c r="AH4" s="765"/>
      <c r="AI4" s="765"/>
      <c r="AJ4" s="765"/>
      <c r="AK4" s="765"/>
      <c r="AL4" s="765"/>
      <c r="AM4" s="765"/>
      <c r="AN4" s="765"/>
      <c r="AO4" s="199"/>
      <c r="AP4" s="528"/>
      <c r="AQ4" s="528"/>
      <c r="AR4" s="528"/>
      <c r="AS4" s="528"/>
    </row>
    <row r="5" spans="1:45" s="6" customFormat="1" ht="20.25" customHeight="1" thickTop="1">
      <c r="A5" s="528"/>
      <c r="B5" s="3376" t="s">
        <v>671</v>
      </c>
      <c r="C5" s="3332" t="s">
        <v>5011</v>
      </c>
      <c r="D5" s="3332"/>
      <c r="E5" s="3332"/>
      <c r="F5" s="3332"/>
      <c r="G5" s="3332"/>
      <c r="H5" s="3332"/>
      <c r="I5" s="3332"/>
      <c r="J5" s="3332"/>
      <c r="K5" s="3334"/>
      <c r="L5" s="528"/>
      <c r="M5" s="3476" t="s">
        <v>677</v>
      </c>
      <c r="N5" s="528"/>
      <c r="O5" s="3476" t="s">
        <v>678</v>
      </c>
      <c r="P5" s="528"/>
      <c r="Q5" s="721"/>
      <c r="R5" s="220"/>
      <c r="S5" s="721"/>
      <c r="T5" s="528"/>
      <c r="U5" s="528"/>
      <c r="V5" s="528"/>
      <c r="W5" s="528"/>
      <c r="X5" s="528"/>
      <c r="Y5" s="528"/>
      <c r="Z5" s="528"/>
      <c r="AA5" s="528"/>
      <c r="AB5" s="528"/>
      <c r="AC5" s="721"/>
      <c r="AD5" s="528"/>
      <c r="AE5" s="3376" t="s">
        <v>671</v>
      </c>
      <c r="AF5" s="3332" t="s">
        <v>5011</v>
      </c>
      <c r="AG5" s="3332"/>
      <c r="AH5" s="3332"/>
      <c r="AI5" s="3332"/>
      <c r="AJ5" s="3332"/>
      <c r="AK5" s="3332"/>
      <c r="AL5" s="3332"/>
      <c r="AM5" s="3332"/>
      <c r="AN5" s="3334"/>
      <c r="AO5" s="199"/>
      <c r="AP5" s="528"/>
      <c r="AQ5" s="528"/>
      <c r="AR5" s="528"/>
      <c r="AS5" s="528"/>
    </row>
    <row r="6" spans="1:45" s="3" customFormat="1" ht="16.25" customHeight="1">
      <c r="A6" s="171"/>
      <c r="B6" s="3479"/>
      <c r="C6" s="3516" t="s">
        <v>5012</v>
      </c>
      <c r="D6" s="3516"/>
      <c r="E6" s="3516"/>
      <c r="F6" s="3516"/>
      <c r="G6" s="3516" t="s">
        <v>5013</v>
      </c>
      <c r="H6" s="3516"/>
      <c r="I6" s="3516" t="s">
        <v>5014</v>
      </c>
      <c r="J6" s="3516" t="s">
        <v>5015</v>
      </c>
      <c r="K6" s="3517"/>
      <c r="L6" s="171"/>
      <c r="M6" s="3477"/>
      <c r="N6" s="171"/>
      <c r="O6" s="3477"/>
      <c r="P6" s="171"/>
      <c r="Q6" s="656"/>
      <c r="R6" s="220"/>
      <c r="S6" s="656"/>
      <c r="T6" s="171"/>
      <c r="U6" s="171"/>
      <c r="V6" s="171"/>
      <c r="W6" s="171"/>
      <c r="X6" s="171"/>
      <c r="Y6" s="171"/>
      <c r="Z6" s="171"/>
      <c r="AA6" s="171"/>
      <c r="AB6" s="171"/>
      <c r="AC6" s="656"/>
      <c r="AD6" s="171"/>
      <c r="AE6" s="3479"/>
      <c r="AF6" s="3516" t="s">
        <v>5012</v>
      </c>
      <c r="AG6" s="3516"/>
      <c r="AH6" s="3516"/>
      <c r="AI6" s="3516"/>
      <c r="AJ6" s="3516" t="s">
        <v>5013</v>
      </c>
      <c r="AK6" s="3516"/>
      <c r="AL6" s="3516" t="s">
        <v>5014</v>
      </c>
      <c r="AM6" s="3516" t="s">
        <v>5015</v>
      </c>
      <c r="AN6" s="3517"/>
      <c r="AO6" s="251"/>
      <c r="AP6" s="171"/>
      <c r="AQ6" s="171"/>
      <c r="AR6" s="171"/>
      <c r="AS6" s="171"/>
    </row>
    <row r="7" spans="1:45" s="3" customFormat="1" ht="31">
      <c r="A7" s="2248" t="s">
        <v>680</v>
      </c>
      <c r="B7" s="3479"/>
      <c r="C7" s="2962" t="s">
        <v>5016</v>
      </c>
      <c r="D7" s="2962" t="s">
        <v>5017</v>
      </c>
      <c r="E7" s="2962" t="s">
        <v>5018</v>
      </c>
      <c r="F7" s="2962" t="s">
        <v>5019</v>
      </c>
      <c r="G7" s="2962" t="s">
        <v>5020</v>
      </c>
      <c r="H7" s="2962" t="s">
        <v>5021</v>
      </c>
      <c r="I7" s="3516"/>
      <c r="J7" s="2962" t="s">
        <v>5022</v>
      </c>
      <c r="K7" s="2963" t="s">
        <v>5023</v>
      </c>
      <c r="L7" s="171"/>
      <c r="M7" s="3477"/>
      <c r="N7" s="171"/>
      <c r="O7" s="3477"/>
      <c r="P7" s="171"/>
      <c r="Q7" s="656"/>
      <c r="R7" s="220"/>
      <c r="S7" s="656"/>
      <c r="T7" s="171"/>
      <c r="U7" s="171"/>
      <c r="V7" s="171"/>
      <c r="W7" s="171"/>
      <c r="X7" s="171"/>
      <c r="Y7" s="171"/>
      <c r="Z7" s="171"/>
      <c r="AA7" s="171"/>
      <c r="AB7" s="171"/>
      <c r="AC7" s="656"/>
      <c r="AD7" s="171"/>
      <c r="AE7" s="3479"/>
      <c r="AF7" s="2962" t="s">
        <v>5016</v>
      </c>
      <c r="AG7" s="2962" t="s">
        <v>5017</v>
      </c>
      <c r="AH7" s="2962" t="s">
        <v>5018</v>
      </c>
      <c r="AI7" s="2962" t="s">
        <v>5019</v>
      </c>
      <c r="AJ7" s="2962" t="s">
        <v>5020</v>
      </c>
      <c r="AK7" s="2962" t="s">
        <v>5021</v>
      </c>
      <c r="AL7" s="3516"/>
      <c r="AM7" s="2962" t="s">
        <v>5022</v>
      </c>
      <c r="AN7" s="2963" t="s">
        <v>5023</v>
      </c>
      <c r="AO7" s="251"/>
      <c r="AP7" s="171"/>
      <c r="AQ7" s="171"/>
      <c r="AR7" s="171"/>
      <c r="AS7" s="171"/>
    </row>
    <row r="8" spans="1:45" s="3" customFormat="1">
      <c r="A8" s="171"/>
      <c r="B8" s="2954" t="s">
        <v>672</v>
      </c>
      <c r="C8" s="2962" t="s">
        <v>688</v>
      </c>
      <c r="D8" s="2962" t="s">
        <v>688</v>
      </c>
      <c r="E8" s="2962" t="s">
        <v>688</v>
      </c>
      <c r="F8" s="2962" t="s">
        <v>688</v>
      </c>
      <c r="G8" s="2962" t="s">
        <v>688</v>
      </c>
      <c r="H8" s="2962" t="s">
        <v>688</v>
      </c>
      <c r="I8" s="2962" t="s">
        <v>688</v>
      </c>
      <c r="J8" s="2962" t="s">
        <v>1292</v>
      </c>
      <c r="K8" s="2963" t="s">
        <v>1292</v>
      </c>
      <c r="L8" s="171"/>
      <c r="M8" s="3477"/>
      <c r="N8" s="171"/>
      <c r="O8" s="3477"/>
      <c r="P8" s="171"/>
      <c r="Q8" s="656"/>
      <c r="R8" s="220"/>
      <c r="S8" s="656"/>
      <c r="T8" s="171"/>
      <c r="U8" s="171"/>
      <c r="V8" s="171"/>
      <c r="W8" s="171"/>
      <c r="X8" s="171"/>
      <c r="Y8" s="171"/>
      <c r="Z8" s="171"/>
      <c r="AA8" s="171"/>
      <c r="AB8" s="171"/>
      <c r="AC8" s="656"/>
      <c r="AD8" s="171"/>
      <c r="AE8" s="2954" t="s">
        <v>672</v>
      </c>
      <c r="AF8" s="2962" t="s">
        <v>688</v>
      </c>
      <c r="AG8" s="2962" t="s">
        <v>688</v>
      </c>
      <c r="AH8" s="2962" t="s">
        <v>688</v>
      </c>
      <c r="AI8" s="2962" t="s">
        <v>688</v>
      </c>
      <c r="AJ8" s="2962" t="s">
        <v>688</v>
      </c>
      <c r="AK8" s="2962" t="s">
        <v>688</v>
      </c>
      <c r="AL8" s="2962" t="s">
        <v>688</v>
      </c>
      <c r="AM8" s="2962" t="s">
        <v>1292</v>
      </c>
      <c r="AN8" s="2963" t="s">
        <v>1292</v>
      </c>
      <c r="AO8" s="251"/>
      <c r="AP8" s="171"/>
      <c r="AQ8" s="171"/>
      <c r="AR8" s="171"/>
      <c r="AS8" s="171"/>
    </row>
    <row r="9" spans="1:45" s="3" customFormat="1" ht="16" thickBot="1">
      <c r="A9" s="171"/>
      <c r="B9" s="2929" t="s">
        <v>673</v>
      </c>
      <c r="C9" s="2914">
        <v>3</v>
      </c>
      <c r="D9" s="2914">
        <v>3</v>
      </c>
      <c r="E9" s="2914">
        <v>3</v>
      </c>
      <c r="F9" s="2914">
        <v>3</v>
      </c>
      <c r="G9" s="2914">
        <v>3</v>
      </c>
      <c r="H9" s="2914">
        <v>3</v>
      </c>
      <c r="I9" s="2914">
        <v>3</v>
      </c>
      <c r="J9" s="2914">
        <v>3</v>
      </c>
      <c r="K9" s="2916">
        <v>3</v>
      </c>
      <c r="L9" s="171"/>
      <c r="M9" s="3478"/>
      <c r="N9" s="171"/>
      <c r="O9" s="3478"/>
      <c r="P9" s="171"/>
      <c r="Q9" s="656"/>
      <c r="R9" s="220"/>
      <c r="S9" s="656"/>
      <c r="T9" s="3326" t="s">
        <v>670</v>
      </c>
      <c r="U9" s="3326"/>
      <c r="V9" s="3497"/>
      <c r="W9" s="3497"/>
      <c r="X9" s="3497"/>
      <c r="Y9" s="3497"/>
      <c r="Z9" s="3497"/>
      <c r="AA9" s="3497"/>
      <c r="AB9" s="3162"/>
      <c r="AC9" s="656"/>
      <c r="AD9" s="171"/>
      <c r="AE9" s="2929" t="s">
        <v>673</v>
      </c>
      <c r="AF9" s="2914">
        <v>3</v>
      </c>
      <c r="AG9" s="2914">
        <v>3</v>
      </c>
      <c r="AH9" s="2914">
        <v>3</v>
      </c>
      <c r="AI9" s="2914">
        <v>3</v>
      </c>
      <c r="AJ9" s="2914">
        <v>3</v>
      </c>
      <c r="AK9" s="2914">
        <v>3</v>
      </c>
      <c r="AL9" s="2914">
        <v>3</v>
      </c>
      <c r="AM9" s="2914">
        <v>3</v>
      </c>
      <c r="AN9" s="2916">
        <v>3</v>
      </c>
      <c r="AO9" s="251"/>
      <c r="AP9" s="171"/>
      <c r="AQ9" s="171"/>
      <c r="AR9" s="171"/>
      <c r="AS9" s="171"/>
    </row>
    <row r="10" spans="1:45" s="3" customFormat="1" ht="16.5" thickTop="1" thickBot="1">
      <c r="A10" s="2394" t="s">
        <v>684</v>
      </c>
      <c r="C10" s="766"/>
      <c r="D10" s="767"/>
      <c r="E10" s="767"/>
      <c r="F10" s="767"/>
      <c r="G10" s="767"/>
      <c r="H10" s="767"/>
      <c r="I10" s="767"/>
      <c r="J10" s="767"/>
      <c r="K10" s="767"/>
      <c r="L10" s="171"/>
      <c r="M10" s="171"/>
      <c r="N10" s="171"/>
      <c r="O10" s="171"/>
      <c r="P10" s="171"/>
      <c r="Q10" s="656"/>
      <c r="R10" s="220"/>
      <c r="S10" s="656"/>
      <c r="T10" s="206" t="s">
        <v>679</v>
      </c>
      <c r="U10" s="192"/>
      <c r="V10" s="171"/>
      <c r="W10" s="171"/>
      <c r="X10" s="171"/>
      <c r="Y10" s="171"/>
      <c r="Z10" s="171"/>
      <c r="AA10" s="171"/>
      <c r="AB10" s="171"/>
      <c r="AC10" s="656"/>
      <c r="AD10" s="171"/>
      <c r="AE10" s="766"/>
      <c r="AF10" s="2661" t="s">
        <v>831</v>
      </c>
      <c r="AG10" s="767"/>
      <c r="AH10" s="767"/>
      <c r="AI10" s="767"/>
      <c r="AJ10" s="767"/>
      <c r="AK10" s="767"/>
      <c r="AL10" s="767"/>
      <c r="AM10" s="767"/>
      <c r="AN10" s="767"/>
      <c r="AO10" s="171"/>
      <c r="AP10" s="171"/>
      <c r="AQ10" s="171"/>
      <c r="AR10" s="171"/>
      <c r="AS10" s="171"/>
    </row>
    <row r="11" spans="1:45" s="3" customFormat="1" ht="15.75" customHeight="1" thickTop="1" thickBot="1">
      <c r="A11" s="171"/>
      <c r="B11" s="319" t="s">
        <v>5024</v>
      </c>
      <c r="C11" s="320"/>
      <c r="D11" s="385"/>
      <c r="E11" s="121"/>
      <c r="F11" s="767"/>
      <c r="G11" s="767"/>
      <c r="H11" s="767"/>
      <c r="I11" s="767"/>
      <c r="J11" s="767"/>
      <c r="K11" s="767"/>
      <c r="L11" s="171"/>
      <c r="M11" s="171"/>
      <c r="N11" s="171"/>
      <c r="O11" s="171"/>
      <c r="P11" s="171"/>
      <c r="Q11" s="656"/>
      <c r="R11" s="220"/>
      <c r="S11" s="656"/>
      <c r="T11" s="171"/>
      <c r="U11" s="171"/>
      <c r="V11" s="171"/>
      <c r="W11" s="171"/>
      <c r="X11" s="171"/>
      <c r="Y11" s="171"/>
      <c r="Z11" s="171"/>
      <c r="AA11" s="171"/>
      <c r="AB11" s="171"/>
      <c r="AC11" s="656"/>
      <c r="AD11" s="171"/>
      <c r="AE11" s="319" t="s">
        <v>5024</v>
      </c>
      <c r="AF11" s="320"/>
      <c r="AG11" s="385"/>
      <c r="AH11" s="121"/>
      <c r="AI11" s="767"/>
      <c r="AJ11" s="767"/>
      <c r="AK11" s="767"/>
      <c r="AL11" s="767"/>
      <c r="AM11" s="767"/>
      <c r="AN11" s="767"/>
      <c r="AO11" s="171"/>
      <c r="AP11" s="171"/>
      <c r="AQ11" s="171"/>
      <c r="AR11" s="171"/>
      <c r="AS11" s="171"/>
    </row>
    <row r="12" spans="1:45" s="3" customFormat="1" ht="15.75" customHeight="1">
      <c r="A12" s="2394" t="s">
        <v>686</v>
      </c>
      <c r="B12" s="2932" t="s">
        <v>5025</v>
      </c>
      <c r="C12" s="1610">
        <v>0</v>
      </c>
      <c r="D12" s="562">
        <v>0</v>
      </c>
      <c r="E12" s="562">
        <v>2100</v>
      </c>
      <c r="F12" s="562">
        <v>0</v>
      </c>
      <c r="G12" s="1255">
        <f>IFERROR(SUM(C12:F12),0)</f>
        <v>2100</v>
      </c>
      <c r="H12" s="1610">
        <v>-205.667</v>
      </c>
      <c r="I12" s="562">
        <v>0</v>
      </c>
      <c r="J12" s="1269">
        <v>1.8259999999999998E-2</v>
      </c>
      <c r="K12" s="1270">
        <v>4.7320000000000001E-2</v>
      </c>
      <c r="L12" s="171"/>
      <c r="M12" s="217" t="s">
        <v>5026</v>
      </c>
      <c r="N12" s="171"/>
      <c r="O12" s="219"/>
      <c r="P12" s="171"/>
      <c r="Q12" s="656"/>
      <c r="R12" s="220">
        <f t="shared" ref="R12:R18" si="0">IF( SUM( T12:AA12 ) = 0, 0, $T$10 )</f>
        <v>0</v>
      </c>
      <c r="S12" s="656"/>
      <c r="T12" s="221">
        <f xml:space="preserve"> IF( ISNUMBER(C12), 0, 1 )</f>
        <v>0</v>
      </c>
      <c r="U12" s="221">
        <f t="shared" ref="U12:U18" si="1" xml:space="preserve"> IF( ISNUMBER(D12), 0, 1 )</f>
        <v>0</v>
      </c>
      <c r="V12" s="221">
        <f t="shared" ref="V12:V18" si="2" xml:space="preserve"> IF( ISNUMBER(E12), 0, 1 )</f>
        <v>0</v>
      </c>
      <c r="W12" s="221">
        <f t="shared" ref="W12:W18" si="3" xml:space="preserve"> IF( ISNUMBER(F12), 0, 1 )</f>
        <v>0</v>
      </c>
      <c r="X12" s="171"/>
      <c r="Y12" s="221">
        <f t="shared" ref="Y12:Y18" si="4" xml:space="preserve"> IF( ISNUMBER(H12), 0, 1 )</f>
        <v>0</v>
      </c>
      <c r="Z12" s="221">
        <f t="shared" ref="Z12:Z18" si="5" xml:space="preserve"> IF( ISNUMBER(I12), 0, 1 )</f>
        <v>0</v>
      </c>
      <c r="AA12" s="221">
        <f t="shared" ref="AA12:AA18" si="6" xml:space="preserve"> IF( ISNUMBER(J12), 0, 1 )</f>
        <v>0</v>
      </c>
      <c r="AB12" s="221">
        <f t="shared" ref="AB12:AB18" si="7" xml:space="preserve"> IF( ISNUMBER(K12), 0, 1 )</f>
        <v>0</v>
      </c>
      <c r="AC12" s="656"/>
      <c r="AD12" s="171"/>
      <c r="AE12" s="2932" t="s">
        <v>5025</v>
      </c>
      <c r="AF12" s="768" t="s">
        <v>5027</v>
      </c>
      <c r="AG12" s="718" t="s">
        <v>5028</v>
      </c>
      <c r="AH12" s="718" t="s">
        <v>5029</v>
      </c>
      <c r="AI12" s="718" t="s">
        <v>5030</v>
      </c>
      <c r="AJ12" s="769" t="s">
        <v>5031</v>
      </c>
      <c r="AK12" s="768" t="s">
        <v>5032</v>
      </c>
      <c r="AL12" s="718" t="s">
        <v>5033</v>
      </c>
      <c r="AM12" s="718" t="s">
        <v>5034</v>
      </c>
      <c r="AN12" s="770" t="s">
        <v>5035</v>
      </c>
      <c r="AO12" s="771"/>
      <c r="AP12" s="171"/>
      <c r="AQ12" s="171"/>
      <c r="AR12" s="171"/>
      <c r="AS12" s="171"/>
    </row>
    <row r="13" spans="1:45" s="3" customFormat="1" ht="15.75" customHeight="1">
      <c r="A13" s="171"/>
      <c r="B13" s="2933" t="s">
        <v>5036</v>
      </c>
      <c r="C13" s="1611">
        <v>0</v>
      </c>
      <c r="D13" s="565">
        <v>0</v>
      </c>
      <c r="E13" s="565">
        <v>1920.902</v>
      </c>
      <c r="F13" s="565">
        <v>0</v>
      </c>
      <c r="G13" s="1257">
        <f t="shared" ref="G13:G18" si="8">IFERROR(SUM(C13:F13),0)</f>
        <v>1920.902</v>
      </c>
      <c r="H13" s="1611">
        <v>242.26599999999999</v>
      </c>
      <c r="I13" s="565">
        <v>0</v>
      </c>
      <c r="J13" s="1271">
        <v>4.7320000000000001E-2</v>
      </c>
      <c r="K13" s="1272">
        <v>1.0829999999999999E-2</v>
      </c>
      <c r="L13" s="171"/>
      <c r="M13" s="226" t="s">
        <v>5037</v>
      </c>
      <c r="N13" s="171"/>
      <c r="O13" s="227"/>
      <c r="P13" s="171"/>
      <c r="Q13" s="656"/>
      <c r="R13" s="220">
        <f t="shared" si="0"/>
        <v>0</v>
      </c>
      <c r="S13" s="656"/>
      <c r="T13" s="221">
        <f t="shared" ref="T13:T18" si="9" xml:space="preserve"> IF( ISNUMBER(C13), 0, 1 )</f>
        <v>0</v>
      </c>
      <c r="U13" s="221">
        <f t="shared" si="1"/>
        <v>0</v>
      </c>
      <c r="V13" s="221">
        <f t="shared" si="2"/>
        <v>0</v>
      </c>
      <c r="W13" s="221">
        <f t="shared" si="3"/>
        <v>0</v>
      </c>
      <c r="X13" s="171"/>
      <c r="Y13" s="221">
        <f t="shared" si="4"/>
        <v>0</v>
      </c>
      <c r="Z13" s="221">
        <f t="shared" si="5"/>
        <v>0</v>
      </c>
      <c r="AA13" s="221">
        <f t="shared" si="6"/>
        <v>0</v>
      </c>
      <c r="AB13" s="221">
        <f t="shared" si="7"/>
        <v>0</v>
      </c>
      <c r="AC13" s="656"/>
      <c r="AD13" s="171"/>
      <c r="AE13" s="2933" t="s">
        <v>5036</v>
      </c>
      <c r="AF13" s="772" t="s">
        <v>5038</v>
      </c>
      <c r="AG13" s="719" t="s">
        <v>5039</v>
      </c>
      <c r="AH13" s="719" t="s">
        <v>5040</v>
      </c>
      <c r="AI13" s="719" t="s">
        <v>5041</v>
      </c>
      <c r="AJ13" s="773" t="s">
        <v>5042</v>
      </c>
      <c r="AK13" s="772" t="s">
        <v>5043</v>
      </c>
      <c r="AL13" s="719" t="s">
        <v>5044</v>
      </c>
      <c r="AM13" s="719" t="s">
        <v>5045</v>
      </c>
      <c r="AN13" s="774" t="s">
        <v>5046</v>
      </c>
      <c r="AO13" s="771"/>
      <c r="AP13" s="171"/>
      <c r="AQ13" s="171"/>
      <c r="AR13" s="171"/>
      <c r="AS13" s="171"/>
    </row>
    <row r="14" spans="1:45" s="3" customFormat="1" ht="15.75" customHeight="1">
      <c r="A14" s="171"/>
      <c r="B14" s="2933" t="s">
        <v>5047</v>
      </c>
      <c r="C14" s="1611">
        <v>20</v>
      </c>
      <c r="D14" s="565">
        <v>0</v>
      </c>
      <c r="E14" s="565">
        <v>65</v>
      </c>
      <c r="F14" s="565">
        <v>435</v>
      </c>
      <c r="G14" s="1257">
        <f t="shared" si="8"/>
        <v>520</v>
      </c>
      <c r="H14" s="1611">
        <v>151.98099999999999</v>
      </c>
      <c r="I14" s="565">
        <v>38.179000000000002</v>
      </c>
      <c r="J14" s="1271">
        <v>6.8659999999999999E-2</v>
      </c>
      <c r="K14" s="1272">
        <v>4.8230000000000002E-2</v>
      </c>
      <c r="L14" s="171"/>
      <c r="M14" s="226" t="s">
        <v>5048</v>
      </c>
      <c r="N14" s="171"/>
      <c r="O14" s="227"/>
      <c r="P14" s="171"/>
      <c r="Q14" s="656"/>
      <c r="R14" s="220">
        <f t="shared" si="0"/>
        <v>0</v>
      </c>
      <c r="S14" s="656"/>
      <c r="T14" s="221">
        <f t="shared" si="9"/>
        <v>0</v>
      </c>
      <c r="U14" s="221">
        <f t="shared" si="1"/>
        <v>0</v>
      </c>
      <c r="V14" s="221">
        <f t="shared" si="2"/>
        <v>0</v>
      </c>
      <c r="W14" s="221">
        <f t="shared" si="3"/>
        <v>0</v>
      </c>
      <c r="X14" s="171"/>
      <c r="Y14" s="221">
        <f t="shared" si="4"/>
        <v>0</v>
      </c>
      <c r="Z14" s="221">
        <f t="shared" si="5"/>
        <v>0</v>
      </c>
      <c r="AA14" s="221">
        <f t="shared" si="6"/>
        <v>0</v>
      </c>
      <c r="AB14" s="221">
        <f t="shared" si="7"/>
        <v>0</v>
      </c>
      <c r="AC14" s="656"/>
      <c r="AD14" s="171"/>
      <c r="AE14" s="2933" t="s">
        <v>5047</v>
      </c>
      <c r="AF14" s="772" t="s">
        <v>5049</v>
      </c>
      <c r="AG14" s="719" t="s">
        <v>5050</v>
      </c>
      <c r="AH14" s="719" t="s">
        <v>5051</v>
      </c>
      <c r="AI14" s="719" t="s">
        <v>5052</v>
      </c>
      <c r="AJ14" s="773" t="s">
        <v>5053</v>
      </c>
      <c r="AK14" s="772" t="s">
        <v>5054</v>
      </c>
      <c r="AL14" s="719" t="s">
        <v>5055</v>
      </c>
      <c r="AM14" s="719" t="s">
        <v>5056</v>
      </c>
      <c r="AN14" s="774" t="s">
        <v>5057</v>
      </c>
      <c r="AO14" s="771"/>
      <c r="AP14" s="171"/>
      <c r="AQ14" s="171"/>
      <c r="AR14" s="171"/>
      <c r="AS14" s="171"/>
    </row>
    <row r="15" spans="1:45" s="3" customFormat="1" ht="15.75" customHeight="1">
      <c r="A15" s="171"/>
      <c r="B15" s="2933" t="s">
        <v>5058</v>
      </c>
      <c r="C15" s="1611">
        <v>0</v>
      </c>
      <c r="D15" s="565">
        <v>0</v>
      </c>
      <c r="E15" s="565">
        <v>0</v>
      </c>
      <c r="F15" s="565">
        <v>0</v>
      </c>
      <c r="G15" s="1257">
        <f t="shared" si="8"/>
        <v>0</v>
      </c>
      <c r="H15" s="1611">
        <v>0</v>
      </c>
      <c r="I15" s="565">
        <v>0</v>
      </c>
      <c r="J15" s="1271">
        <v>0</v>
      </c>
      <c r="K15" s="1272">
        <v>0</v>
      </c>
      <c r="L15" s="171"/>
      <c r="M15" s="226" t="s">
        <v>5059</v>
      </c>
      <c r="N15" s="171"/>
      <c r="O15" s="227"/>
      <c r="P15" s="171"/>
      <c r="Q15" s="656"/>
      <c r="R15" s="220">
        <f t="shared" si="0"/>
        <v>0</v>
      </c>
      <c r="S15" s="656"/>
      <c r="T15" s="221">
        <f t="shared" si="9"/>
        <v>0</v>
      </c>
      <c r="U15" s="221">
        <f t="shared" si="1"/>
        <v>0</v>
      </c>
      <c r="V15" s="221">
        <f t="shared" si="2"/>
        <v>0</v>
      </c>
      <c r="W15" s="221">
        <f t="shared" si="3"/>
        <v>0</v>
      </c>
      <c r="X15" s="171"/>
      <c r="Y15" s="221">
        <f t="shared" si="4"/>
        <v>0</v>
      </c>
      <c r="Z15" s="221">
        <f t="shared" si="5"/>
        <v>0</v>
      </c>
      <c r="AA15" s="221">
        <f t="shared" si="6"/>
        <v>0</v>
      </c>
      <c r="AB15" s="221">
        <f t="shared" si="7"/>
        <v>0</v>
      </c>
      <c r="AC15" s="656"/>
      <c r="AD15" s="171"/>
      <c r="AE15" s="2933" t="s">
        <v>5058</v>
      </c>
      <c r="AF15" s="772" t="s">
        <v>5060</v>
      </c>
      <c r="AG15" s="719" t="s">
        <v>5061</v>
      </c>
      <c r="AH15" s="719" t="s">
        <v>5062</v>
      </c>
      <c r="AI15" s="719" t="s">
        <v>5063</v>
      </c>
      <c r="AJ15" s="773" t="s">
        <v>5064</v>
      </c>
      <c r="AK15" s="772" t="s">
        <v>5065</v>
      </c>
      <c r="AL15" s="719" t="s">
        <v>5066</v>
      </c>
      <c r="AM15" s="719" t="s">
        <v>5067</v>
      </c>
      <c r="AN15" s="774" t="s">
        <v>5068</v>
      </c>
      <c r="AO15" s="771"/>
      <c r="AP15" s="171"/>
      <c r="AQ15" s="171"/>
      <c r="AR15" s="171"/>
      <c r="AS15" s="171"/>
    </row>
    <row r="16" spans="1:45" s="3" customFormat="1" ht="15.75" customHeight="1">
      <c r="A16" s="171"/>
      <c r="B16" s="2933" t="s">
        <v>5069</v>
      </c>
      <c r="C16" s="1611">
        <v>0</v>
      </c>
      <c r="D16" s="565">
        <v>0</v>
      </c>
      <c r="E16" s="565">
        <v>1150</v>
      </c>
      <c r="F16" s="565">
        <v>2008.9010000000001</v>
      </c>
      <c r="G16" s="1257">
        <f t="shared" si="8"/>
        <v>3158.9009999999998</v>
      </c>
      <c r="H16" s="1611">
        <v>75.623000000000005</v>
      </c>
      <c r="I16" s="565">
        <v>989.05100000000004</v>
      </c>
      <c r="J16" s="1271">
        <v>6.6850000000000007E-2</v>
      </c>
      <c r="K16" s="1272">
        <v>4.8230000000000002E-2</v>
      </c>
      <c r="L16" s="171"/>
      <c r="M16" s="226" t="s">
        <v>5070</v>
      </c>
      <c r="N16" s="171"/>
      <c r="O16" s="227"/>
      <c r="P16" s="171"/>
      <c r="Q16" s="656"/>
      <c r="R16" s="220">
        <f t="shared" si="0"/>
        <v>0</v>
      </c>
      <c r="S16" s="656"/>
      <c r="T16" s="221">
        <f t="shared" si="9"/>
        <v>0</v>
      </c>
      <c r="U16" s="221">
        <f t="shared" si="1"/>
        <v>0</v>
      </c>
      <c r="V16" s="221">
        <f t="shared" si="2"/>
        <v>0</v>
      </c>
      <c r="W16" s="221">
        <f t="shared" si="3"/>
        <v>0</v>
      </c>
      <c r="X16" s="171"/>
      <c r="Y16" s="221">
        <f t="shared" si="4"/>
        <v>0</v>
      </c>
      <c r="Z16" s="221">
        <f t="shared" si="5"/>
        <v>0</v>
      </c>
      <c r="AA16" s="221">
        <f t="shared" si="6"/>
        <v>0</v>
      </c>
      <c r="AB16" s="221">
        <f t="shared" si="7"/>
        <v>0</v>
      </c>
      <c r="AC16" s="656"/>
      <c r="AD16" s="171"/>
      <c r="AE16" s="2933" t="s">
        <v>5069</v>
      </c>
      <c r="AF16" s="772" t="s">
        <v>5071</v>
      </c>
      <c r="AG16" s="719" t="s">
        <v>5072</v>
      </c>
      <c r="AH16" s="719" t="s">
        <v>5073</v>
      </c>
      <c r="AI16" s="719" t="s">
        <v>5074</v>
      </c>
      <c r="AJ16" s="773" t="s">
        <v>5075</v>
      </c>
      <c r="AK16" s="772" t="s">
        <v>5076</v>
      </c>
      <c r="AL16" s="719" t="s">
        <v>5077</v>
      </c>
      <c r="AM16" s="719" t="s">
        <v>5078</v>
      </c>
      <c r="AN16" s="774" t="s">
        <v>5079</v>
      </c>
      <c r="AO16" s="771"/>
      <c r="AP16" s="171"/>
      <c r="AQ16" s="171"/>
      <c r="AR16" s="171"/>
      <c r="AS16" s="171"/>
    </row>
    <row r="17" spans="1:45" s="3" customFormat="1" ht="15.75" customHeight="1">
      <c r="A17" s="171"/>
      <c r="B17" s="2933" t="s">
        <v>5080</v>
      </c>
      <c r="C17" s="1611">
        <v>0</v>
      </c>
      <c r="D17" s="565">
        <v>0</v>
      </c>
      <c r="E17" s="565">
        <v>0</v>
      </c>
      <c r="F17" s="565">
        <v>0</v>
      </c>
      <c r="G17" s="1257">
        <f t="shared" si="8"/>
        <v>0</v>
      </c>
      <c r="H17" s="1611">
        <v>0</v>
      </c>
      <c r="I17" s="565">
        <v>0</v>
      </c>
      <c r="J17" s="1271">
        <v>0</v>
      </c>
      <c r="K17" s="1272">
        <v>0</v>
      </c>
      <c r="L17" s="171"/>
      <c r="M17" s="226" t="s">
        <v>5081</v>
      </c>
      <c r="N17" s="171"/>
      <c r="O17" s="227"/>
      <c r="P17" s="171"/>
      <c r="Q17" s="656"/>
      <c r="R17" s="220">
        <f t="shared" si="0"/>
        <v>0</v>
      </c>
      <c r="S17" s="656"/>
      <c r="T17" s="221">
        <f t="shared" si="9"/>
        <v>0</v>
      </c>
      <c r="U17" s="221">
        <f t="shared" si="1"/>
        <v>0</v>
      </c>
      <c r="V17" s="221">
        <f t="shared" si="2"/>
        <v>0</v>
      </c>
      <c r="W17" s="221">
        <f t="shared" si="3"/>
        <v>0</v>
      </c>
      <c r="X17" s="171"/>
      <c r="Y17" s="221">
        <f t="shared" si="4"/>
        <v>0</v>
      </c>
      <c r="Z17" s="221">
        <f t="shared" si="5"/>
        <v>0</v>
      </c>
      <c r="AA17" s="221">
        <f t="shared" si="6"/>
        <v>0</v>
      </c>
      <c r="AB17" s="221">
        <f t="shared" si="7"/>
        <v>0</v>
      </c>
      <c r="AC17" s="656"/>
      <c r="AD17" s="171"/>
      <c r="AE17" s="2933" t="s">
        <v>5080</v>
      </c>
      <c r="AF17" s="772" t="s">
        <v>5082</v>
      </c>
      <c r="AG17" s="719" t="s">
        <v>5083</v>
      </c>
      <c r="AH17" s="719" t="s">
        <v>5084</v>
      </c>
      <c r="AI17" s="719" t="s">
        <v>5085</v>
      </c>
      <c r="AJ17" s="773" t="s">
        <v>5086</v>
      </c>
      <c r="AK17" s="772" t="s">
        <v>5087</v>
      </c>
      <c r="AL17" s="719" t="s">
        <v>5088</v>
      </c>
      <c r="AM17" s="719" t="s">
        <v>5089</v>
      </c>
      <c r="AN17" s="774" t="s">
        <v>5090</v>
      </c>
      <c r="AO17" s="771"/>
      <c r="AP17" s="171"/>
      <c r="AQ17" s="171"/>
      <c r="AR17" s="171"/>
      <c r="AS17" s="171"/>
    </row>
    <row r="18" spans="1:45" s="3" customFormat="1" ht="15.75" customHeight="1">
      <c r="A18" s="171"/>
      <c r="B18" s="2933" t="s">
        <v>5091</v>
      </c>
      <c r="C18" s="1611">
        <v>0</v>
      </c>
      <c r="D18" s="565">
        <v>0</v>
      </c>
      <c r="E18" s="565">
        <v>0</v>
      </c>
      <c r="F18" s="565">
        <v>0</v>
      </c>
      <c r="G18" s="1257">
        <f t="shared" si="8"/>
        <v>0</v>
      </c>
      <c r="H18" s="1611">
        <v>0</v>
      </c>
      <c r="I18" s="565">
        <v>0</v>
      </c>
      <c r="J18" s="1271">
        <v>0</v>
      </c>
      <c r="K18" s="1272">
        <v>0</v>
      </c>
      <c r="L18" s="171"/>
      <c r="M18" s="226" t="s">
        <v>5092</v>
      </c>
      <c r="N18" s="171"/>
      <c r="O18" s="227"/>
      <c r="P18" s="171"/>
      <c r="Q18" s="656"/>
      <c r="R18" s="220">
        <f t="shared" si="0"/>
        <v>0</v>
      </c>
      <c r="S18" s="656"/>
      <c r="T18" s="221">
        <f t="shared" si="9"/>
        <v>0</v>
      </c>
      <c r="U18" s="221">
        <f t="shared" si="1"/>
        <v>0</v>
      </c>
      <c r="V18" s="221">
        <f t="shared" si="2"/>
        <v>0</v>
      </c>
      <c r="W18" s="221">
        <f t="shared" si="3"/>
        <v>0</v>
      </c>
      <c r="X18" s="171"/>
      <c r="Y18" s="221">
        <f t="shared" si="4"/>
        <v>0</v>
      </c>
      <c r="Z18" s="221">
        <f t="shared" si="5"/>
        <v>0</v>
      </c>
      <c r="AA18" s="221">
        <f t="shared" si="6"/>
        <v>0</v>
      </c>
      <c r="AB18" s="221">
        <f t="shared" si="7"/>
        <v>0</v>
      </c>
      <c r="AC18" s="656"/>
      <c r="AD18" s="171"/>
      <c r="AE18" s="2933" t="s">
        <v>5091</v>
      </c>
      <c r="AF18" s="772" t="s">
        <v>5093</v>
      </c>
      <c r="AG18" s="719" t="s">
        <v>5094</v>
      </c>
      <c r="AH18" s="719" t="s">
        <v>5095</v>
      </c>
      <c r="AI18" s="719" t="s">
        <v>5096</v>
      </c>
      <c r="AJ18" s="773" t="s">
        <v>5097</v>
      </c>
      <c r="AK18" s="772" t="s">
        <v>5098</v>
      </c>
      <c r="AL18" s="719" t="s">
        <v>5099</v>
      </c>
      <c r="AM18" s="719" t="s">
        <v>5100</v>
      </c>
      <c r="AN18" s="774" t="s">
        <v>5101</v>
      </c>
      <c r="AO18" s="771"/>
      <c r="AP18" s="171"/>
      <c r="AQ18" s="171"/>
      <c r="AR18" s="171"/>
      <c r="AS18" s="171"/>
    </row>
    <row r="19" spans="1:45" s="3" customFormat="1" ht="15.75" customHeight="1" thickBot="1">
      <c r="A19" s="2394" t="s">
        <v>784</v>
      </c>
      <c r="B19" s="2934" t="s">
        <v>902</v>
      </c>
      <c r="C19" s="1592">
        <f>IFERROR(SUM(C12:C18), 0)</f>
        <v>20</v>
      </c>
      <c r="D19" s="1249">
        <f t="shared" ref="D19:F19" si="10">IFERROR(SUM(D12:D18), 0)</f>
        <v>0</v>
      </c>
      <c r="E19" s="1249">
        <f t="shared" si="10"/>
        <v>5235.902</v>
      </c>
      <c r="F19" s="1249">
        <f t="shared" si="10"/>
        <v>2443.9009999999998</v>
      </c>
      <c r="G19" s="1249">
        <f>IFERROR(SUM(C19:F19),0)</f>
        <v>7699.8029999999999</v>
      </c>
      <c r="H19" s="1249">
        <f>IFERROR(SUM(H12:H18), 0)</f>
        <v>264.20299999999997</v>
      </c>
      <c r="I19" s="1249">
        <f>IFERROR(SUM(I12:I18), 0)</f>
        <v>1027.23</v>
      </c>
      <c r="J19" s="1273"/>
      <c r="K19" s="1274"/>
      <c r="L19" s="171"/>
      <c r="M19" s="2059" t="s">
        <v>5102</v>
      </c>
      <c r="N19" s="171"/>
      <c r="O19" s="238"/>
      <c r="P19" s="171"/>
      <c r="Q19" s="656"/>
      <c r="R19" s="220"/>
      <c r="S19" s="656"/>
      <c r="T19" s="171"/>
      <c r="U19" s="171"/>
      <c r="V19" s="171"/>
      <c r="W19" s="171"/>
      <c r="X19" s="171"/>
      <c r="Y19" s="171"/>
      <c r="Z19" s="171"/>
      <c r="AA19" s="171"/>
      <c r="AB19" s="171"/>
      <c r="AC19" s="656"/>
      <c r="AD19" s="171"/>
      <c r="AE19" s="2934" t="s">
        <v>902</v>
      </c>
      <c r="AF19" s="775" t="s">
        <v>5103</v>
      </c>
      <c r="AG19" s="550" t="s">
        <v>5104</v>
      </c>
      <c r="AH19" s="550" t="s">
        <v>5105</v>
      </c>
      <c r="AI19" s="550" t="s">
        <v>5106</v>
      </c>
      <c r="AJ19" s="550" t="s">
        <v>5107</v>
      </c>
      <c r="AK19" s="550" t="s">
        <v>5108</v>
      </c>
      <c r="AL19" s="550" t="s">
        <v>5109</v>
      </c>
      <c r="AM19" s="776"/>
      <c r="AN19" s="777"/>
      <c r="AO19" s="778"/>
      <c r="AP19" s="171"/>
      <c r="AQ19" s="171"/>
      <c r="AR19" s="171"/>
      <c r="AS19" s="171"/>
    </row>
    <row r="20" spans="1:45" s="3" customFormat="1" ht="15.75" customHeight="1" thickTop="1" thickBot="1">
      <c r="A20" s="171"/>
      <c r="B20" s="779"/>
      <c r="C20" s="1263"/>
      <c r="D20" s="1264"/>
      <c r="E20" s="1264"/>
      <c r="F20" s="1264"/>
      <c r="G20" s="1264"/>
      <c r="H20" s="1263"/>
      <c r="I20" s="1263"/>
      <c r="J20" s="1275"/>
      <c r="K20" s="1275"/>
      <c r="L20" s="171"/>
      <c r="M20" s="192"/>
      <c r="N20" s="171"/>
      <c r="O20" s="171"/>
      <c r="P20" s="171"/>
      <c r="Q20" s="656"/>
      <c r="R20" s="220"/>
      <c r="S20" s="656"/>
      <c r="T20" s="171"/>
      <c r="U20" s="171"/>
      <c r="V20" s="171"/>
      <c r="W20" s="171"/>
      <c r="X20" s="171"/>
      <c r="Y20" s="171"/>
      <c r="Z20" s="171"/>
      <c r="AA20" s="171"/>
      <c r="AB20" s="171"/>
      <c r="AC20" s="656"/>
      <c r="AD20" s="171"/>
      <c r="AE20" s="779"/>
      <c r="AF20" s="779"/>
      <c r="AG20" s="780"/>
      <c r="AH20" s="780"/>
      <c r="AI20" s="780"/>
      <c r="AJ20" s="780"/>
      <c r="AK20" s="781"/>
      <c r="AL20" s="781"/>
      <c r="AM20" s="782"/>
      <c r="AN20" s="782"/>
      <c r="AO20" s="3102"/>
      <c r="AP20" s="171"/>
      <c r="AQ20" s="171"/>
      <c r="AR20" s="171"/>
      <c r="AS20" s="171"/>
    </row>
    <row r="21" spans="1:45" s="3" customFormat="1" ht="15.75" customHeight="1" thickTop="1" thickBot="1">
      <c r="A21" s="171"/>
      <c r="B21" s="319" t="s">
        <v>5110</v>
      </c>
      <c r="C21" s="594"/>
      <c r="D21" s="1263"/>
      <c r="E21" s="1263"/>
      <c r="F21" s="1263"/>
      <c r="G21" s="1263"/>
      <c r="H21" s="1263"/>
      <c r="I21" s="1263"/>
      <c r="J21" s="1275"/>
      <c r="K21" s="1275"/>
      <c r="L21" s="171"/>
      <c r="M21" s="192"/>
      <c r="N21" s="171"/>
      <c r="O21" s="171"/>
      <c r="P21" s="171"/>
      <c r="Q21" s="656"/>
      <c r="R21" s="220"/>
      <c r="S21" s="656"/>
      <c r="T21" s="171"/>
      <c r="U21" s="171"/>
      <c r="V21" s="171"/>
      <c r="W21" s="171"/>
      <c r="X21" s="171"/>
      <c r="Y21" s="171"/>
      <c r="Z21" s="171"/>
      <c r="AA21" s="171"/>
      <c r="AB21" s="171"/>
      <c r="AC21" s="656"/>
      <c r="AD21" s="171"/>
      <c r="AE21" s="319" t="s">
        <v>5110</v>
      </c>
      <c r="AF21" s="320"/>
      <c r="AG21" s="781"/>
      <c r="AH21" s="781"/>
      <c r="AI21" s="781"/>
      <c r="AJ21" s="781"/>
      <c r="AK21" s="781"/>
      <c r="AL21" s="781"/>
      <c r="AM21" s="782"/>
      <c r="AN21" s="782"/>
      <c r="AO21" s="3102"/>
      <c r="AP21" s="171"/>
      <c r="AQ21" s="171"/>
      <c r="AR21" s="171"/>
      <c r="AS21" s="171"/>
    </row>
    <row r="22" spans="1:45" s="3" customFormat="1" ht="15.75" customHeight="1">
      <c r="A22" s="2394" t="s">
        <v>686</v>
      </c>
      <c r="B22" s="2932" t="s">
        <v>5111</v>
      </c>
      <c r="C22" s="1610">
        <v>0</v>
      </c>
      <c r="D22" s="562">
        <v>242.959</v>
      </c>
      <c r="E22" s="562">
        <v>211.125</v>
      </c>
      <c r="F22" s="562">
        <v>328.65</v>
      </c>
      <c r="G22" s="1255">
        <f t="shared" ref="G22:G26" si="11">IFERROR(SUM(C22:F22),0)</f>
        <v>782.73399999999992</v>
      </c>
      <c r="H22" s="562">
        <v>-20.056999999999999</v>
      </c>
      <c r="I22" s="562">
        <v>0</v>
      </c>
      <c r="J22" s="1276"/>
      <c r="K22" s="1277"/>
      <c r="L22" s="171"/>
      <c r="M22" s="217" t="s">
        <v>5112</v>
      </c>
      <c r="N22" s="171"/>
      <c r="O22" s="219"/>
      <c r="P22" s="171"/>
      <c r="Q22" s="656"/>
      <c r="R22" s="220">
        <f t="shared" ref="R22:R25" si="12">IF( SUM( T22:AA22 ) = 0, 0, $T$10 )</f>
        <v>0</v>
      </c>
      <c r="S22" s="656"/>
      <c r="T22" s="221">
        <f t="shared" ref="T22:T25" si="13" xml:space="preserve"> IF( ISNUMBER(C22), 0, 1 )</f>
        <v>0</v>
      </c>
      <c r="U22" s="221">
        <f t="shared" ref="U22:U25" si="14" xml:space="preserve"> IF( ISNUMBER(D22), 0, 1 )</f>
        <v>0</v>
      </c>
      <c r="V22" s="221">
        <f t="shared" ref="V22:V25" si="15" xml:space="preserve"> IF( ISNUMBER(E22), 0, 1 )</f>
        <v>0</v>
      </c>
      <c r="W22" s="221">
        <f t="shared" ref="W22:W25" si="16" xml:space="preserve"> IF( ISNUMBER(F22), 0, 1 )</f>
        <v>0</v>
      </c>
      <c r="X22" s="171"/>
      <c r="Y22" s="221">
        <f t="shared" ref="Y22:Y25" si="17" xml:space="preserve"> IF( ISNUMBER(H22), 0, 1 )</f>
        <v>0</v>
      </c>
      <c r="Z22" s="221">
        <f t="shared" ref="Z22:Z25" si="18" xml:space="preserve"> IF( ISNUMBER(I22), 0, 1 )</f>
        <v>0</v>
      </c>
      <c r="AA22" s="171"/>
      <c r="AB22" s="171"/>
      <c r="AC22" s="656"/>
      <c r="AD22" s="171"/>
      <c r="AE22" s="2932" t="s">
        <v>5111</v>
      </c>
      <c r="AF22" s="768" t="s">
        <v>5113</v>
      </c>
      <c r="AG22" s="718" t="s">
        <v>5114</v>
      </c>
      <c r="AH22" s="718" t="s">
        <v>5115</v>
      </c>
      <c r="AI22" s="718" t="s">
        <v>5116</v>
      </c>
      <c r="AJ22" s="769" t="s">
        <v>5117</v>
      </c>
      <c r="AK22" s="718" t="s">
        <v>5118</v>
      </c>
      <c r="AL22" s="718" t="s">
        <v>5119</v>
      </c>
      <c r="AM22" s="783"/>
      <c r="AN22" s="784"/>
      <c r="AO22" s="771"/>
      <c r="AP22" s="171"/>
      <c r="AQ22" s="171"/>
      <c r="AR22" s="171"/>
      <c r="AS22" s="171"/>
    </row>
    <row r="23" spans="1:45" s="3" customFormat="1" ht="15.75" customHeight="1">
      <c r="A23" s="171"/>
      <c r="B23" s="2933" t="s">
        <v>5120</v>
      </c>
      <c r="C23" s="1611">
        <v>0</v>
      </c>
      <c r="D23" s="565">
        <v>0</v>
      </c>
      <c r="E23" s="565">
        <v>1059.597</v>
      </c>
      <c r="F23" s="565">
        <v>1414.3989999999999</v>
      </c>
      <c r="G23" s="1257">
        <f t="shared" si="11"/>
        <v>2473.9960000000001</v>
      </c>
      <c r="H23" s="565">
        <v>-55.314</v>
      </c>
      <c r="I23" s="565">
        <v>0</v>
      </c>
      <c r="J23" s="1278"/>
      <c r="K23" s="1279"/>
      <c r="L23" s="171"/>
      <c r="M23" s="226" t="s">
        <v>5121</v>
      </c>
      <c r="N23" s="171"/>
      <c r="O23" s="227"/>
      <c r="P23" s="171"/>
      <c r="Q23" s="656"/>
      <c r="R23" s="220">
        <f t="shared" si="12"/>
        <v>0</v>
      </c>
      <c r="S23" s="656"/>
      <c r="T23" s="221">
        <f t="shared" si="13"/>
        <v>0</v>
      </c>
      <c r="U23" s="221">
        <f t="shared" si="14"/>
        <v>0</v>
      </c>
      <c r="V23" s="221">
        <f t="shared" si="15"/>
        <v>0</v>
      </c>
      <c r="W23" s="221">
        <f t="shared" si="16"/>
        <v>0</v>
      </c>
      <c r="X23" s="171"/>
      <c r="Y23" s="221">
        <f t="shared" si="17"/>
        <v>0</v>
      </c>
      <c r="Z23" s="221">
        <f t="shared" si="18"/>
        <v>0</v>
      </c>
      <c r="AA23" s="171"/>
      <c r="AB23" s="171"/>
      <c r="AC23" s="656"/>
      <c r="AD23" s="171"/>
      <c r="AE23" s="2933" t="s">
        <v>5120</v>
      </c>
      <c r="AF23" s="772" t="s">
        <v>5122</v>
      </c>
      <c r="AG23" s="719" t="s">
        <v>5123</v>
      </c>
      <c r="AH23" s="719" t="s">
        <v>5124</v>
      </c>
      <c r="AI23" s="719" t="s">
        <v>5125</v>
      </c>
      <c r="AJ23" s="773" t="s">
        <v>5126</v>
      </c>
      <c r="AK23" s="719" t="s">
        <v>5127</v>
      </c>
      <c r="AL23" s="719" t="s">
        <v>5128</v>
      </c>
      <c r="AM23" s="785"/>
      <c r="AN23" s="786"/>
      <c r="AO23" s="771"/>
      <c r="AP23" s="171"/>
      <c r="AQ23" s="171"/>
      <c r="AR23" s="171"/>
      <c r="AS23" s="171"/>
    </row>
    <row r="24" spans="1:45" s="3" customFormat="1" ht="15.75" customHeight="1">
      <c r="A24" s="171"/>
      <c r="B24" s="2933" t="s">
        <v>5129</v>
      </c>
      <c r="C24" s="1611">
        <v>153.55099999999999</v>
      </c>
      <c r="D24" s="565">
        <v>0</v>
      </c>
      <c r="E24" s="565">
        <v>0</v>
      </c>
      <c r="F24" s="565">
        <v>0</v>
      </c>
      <c r="G24" s="1257">
        <f t="shared" si="11"/>
        <v>153.55099999999999</v>
      </c>
      <c r="H24" s="565">
        <v>6.3449999999999998</v>
      </c>
      <c r="I24" s="565">
        <v>0</v>
      </c>
      <c r="J24" s="1278"/>
      <c r="K24" s="1279"/>
      <c r="L24" s="171"/>
      <c r="M24" s="226" t="s">
        <v>5130</v>
      </c>
      <c r="N24" s="171"/>
      <c r="O24" s="227"/>
      <c r="P24" s="171"/>
      <c r="Q24" s="656"/>
      <c r="R24" s="220">
        <f t="shared" si="12"/>
        <v>0</v>
      </c>
      <c r="S24" s="656"/>
      <c r="T24" s="221">
        <f t="shared" si="13"/>
        <v>0</v>
      </c>
      <c r="U24" s="221">
        <f t="shared" si="14"/>
        <v>0</v>
      </c>
      <c r="V24" s="221">
        <f t="shared" si="15"/>
        <v>0</v>
      </c>
      <c r="W24" s="221">
        <f t="shared" si="16"/>
        <v>0</v>
      </c>
      <c r="X24" s="171"/>
      <c r="Y24" s="221">
        <f t="shared" si="17"/>
        <v>0</v>
      </c>
      <c r="Z24" s="221">
        <f t="shared" si="18"/>
        <v>0</v>
      </c>
      <c r="AA24" s="171"/>
      <c r="AB24" s="171"/>
      <c r="AC24" s="656"/>
      <c r="AD24" s="171"/>
      <c r="AE24" s="2933" t="s">
        <v>5129</v>
      </c>
      <c r="AF24" s="772" t="s">
        <v>5131</v>
      </c>
      <c r="AG24" s="719" t="s">
        <v>5132</v>
      </c>
      <c r="AH24" s="719" t="s">
        <v>5133</v>
      </c>
      <c r="AI24" s="719" t="s">
        <v>5134</v>
      </c>
      <c r="AJ24" s="773" t="s">
        <v>5135</v>
      </c>
      <c r="AK24" s="719" t="s">
        <v>5136</v>
      </c>
      <c r="AL24" s="719" t="s">
        <v>5137</v>
      </c>
      <c r="AM24" s="785"/>
      <c r="AN24" s="786"/>
      <c r="AO24" s="771"/>
      <c r="AP24" s="171"/>
      <c r="AQ24" s="171"/>
      <c r="AR24" s="171"/>
      <c r="AS24" s="171"/>
    </row>
    <row r="25" spans="1:45" s="3" customFormat="1" ht="15.75" customHeight="1">
      <c r="A25" s="171"/>
      <c r="B25" s="2933" t="s">
        <v>5138</v>
      </c>
      <c r="C25" s="1611">
        <v>0</v>
      </c>
      <c r="D25" s="565">
        <v>0</v>
      </c>
      <c r="E25" s="565">
        <v>0</v>
      </c>
      <c r="F25" s="565">
        <v>0</v>
      </c>
      <c r="G25" s="1257">
        <f t="shared" si="11"/>
        <v>0</v>
      </c>
      <c r="H25" s="565">
        <v>0</v>
      </c>
      <c r="I25" s="565">
        <v>0</v>
      </c>
      <c r="J25" s="1278"/>
      <c r="K25" s="1279"/>
      <c r="L25" s="171"/>
      <c r="M25" s="226" t="s">
        <v>5139</v>
      </c>
      <c r="N25" s="171"/>
      <c r="O25" s="227"/>
      <c r="P25" s="171"/>
      <c r="Q25" s="656"/>
      <c r="R25" s="220">
        <f t="shared" si="12"/>
        <v>0</v>
      </c>
      <c r="S25" s="656"/>
      <c r="T25" s="221">
        <f t="shared" si="13"/>
        <v>0</v>
      </c>
      <c r="U25" s="221">
        <f t="shared" si="14"/>
        <v>0</v>
      </c>
      <c r="V25" s="221">
        <f t="shared" si="15"/>
        <v>0</v>
      </c>
      <c r="W25" s="221">
        <f t="shared" si="16"/>
        <v>0</v>
      </c>
      <c r="X25" s="171"/>
      <c r="Y25" s="221">
        <f t="shared" si="17"/>
        <v>0</v>
      </c>
      <c r="Z25" s="221">
        <f t="shared" si="18"/>
        <v>0</v>
      </c>
      <c r="AA25" s="171"/>
      <c r="AB25" s="171"/>
      <c r="AC25" s="656"/>
      <c r="AD25" s="171"/>
      <c r="AE25" s="2933" t="s">
        <v>5138</v>
      </c>
      <c r="AF25" s="772" t="s">
        <v>5140</v>
      </c>
      <c r="AG25" s="719" t="s">
        <v>5141</v>
      </c>
      <c r="AH25" s="719" t="s">
        <v>5142</v>
      </c>
      <c r="AI25" s="719" t="s">
        <v>5143</v>
      </c>
      <c r="AJ25" s="773" t="s">
        <v>5144</v>
      </c>
      <c r="AK25" s="719" t="s">
        <v>5145</v>
      </c>
      <c r="AL25" s="719" t="s">
        <v>5146</v>
      </c>
      <c r="AM25" s="785"/>
      <c r="AN25" s="786"/>
      <c r="AO25" s="771"/>
      <c r="AP25" s="171"/>
      <c r="AQ25" s="171"/>
      <c r="AR25" s="171"/>
      <c r="AS25" s="171"/>
    </row>
    <row r="26" spans="1:45" s="3" customFormat="1" ht="15.75" customHeight="1" thickBot="1">
      <c r="A26" s="2394" t="s">
        <v>784</v>
      </c>
      <c r="B26" s="2934" t="s">
        <v>902</v>
      </c>
      <c r="C26" s="1592">
        <f>IFERROR(SUM(C22:C25), 0)</f>
        <v>153.55099999999999</v>
      </c>
      <c r="D26" s="1249">
        <f>IFERROR(SUM(D22:D25), 0)</f>
        <v>242.959</v>
      </c>
      <c r="E26" s="1249">
        <f>IFERROR(SUM(E22:E25), 0)</f>
        <v>1270.722</v>
      </c>
      <c r="F26" s="1249">
        <f>IFERROR(SUM(F22:F25), 0)</f>
        <v>1743.049</v>
      </c>
      <c r="G26" s="1249">
        <f t="shared" si="11"/>
        <v>3410.2809999999999</v>
      </c>
      <c r="H26" s="1249">
        <f>IFERROR(SUM(H22:H25), 0)</f>
        <v>-69.025999999999996</v>
      </c>
      <c r="I26" s="1249">
        <f>IFERROR(SUM(I22:I25), 0)</f>
        <v>0</v>
      </c>
      <c r="J26" s="1273"/>
      <c r="K26" s="1274"/>
      <c r="L26" s="171"/>
      <c r="M26" s="284" t="s">
        <v>5147</v>
      </c>
      <c r="N26" s="171"/>
      <c r="O26" s="238"/>
      <c r="P26" s="171"/>
      <c r="Q26" s="656"/>
      <c r="R26" s="220"/>
      <c r="S26" s="656"/>
      <c r="T26" s="171"/>
      <c r="U26" s="171"/>
      <c r="V26" s="171"/>
      <c r="W26" s="171"/>
      <c r="X26" s="171"/>
      <c r="Y26" s="171"/>
      <c r="Z26" s="171"/>
      <c r="AA26" s="171"/>
      <c r="AB26" s="171"/>
      <c r="AC26" s="656"/>
      <c r="AD26" s="171"/>
      <c r="AE26" s="2934" t="s">
        <v>902</v>
      </c>
      <c r="AF26" s="775" t="s">
        <v>5148</v>
      </c>
      <c r="AG26" s="550" t="s">
        <v>5149</v>
      </c>
      <c r="AH26" s="550" t="s">
        <v>5150</v>
      </c>
      <c r="AI26" s="550" t="s">
        <v>5151</v>
      </c>
      <c r="AJ26" s="550" t="s">
        <v>5152</v>
      </c>
      <c r="AK26" s="550" t="s">
        <v>5153</v>
      </c>
      <c r="AL26" s="550" t="s">
        <v>5154</v>
      </c>
      <c r="AM26" s="776"/>
      <c r="AN26" s="777"/>
      <c r="AO26" s="771"/>
      <c r="AP26" s="171"/>
      <c r="AQ26" s="171"/>
      <c r="AR26" s="171"/>
      <c r="AS26" s="171"/>
    </row>
    <row r="27" spans="1:45" s="3" customFormat="1" ht="15.75" customHeight="1" thickTop="1" thickBot="1">
      <c r="A27" s="171"/>
      <c r="B27" s="766"/>
      <c r="C27" s="1265"/>
      <c r="D27" s="1263"/>
      <c r="E27" s="1263"/>
      <c r="F27" s="1263"/>
      <c r="G27" s="1263"/>
      <c r="H27" s="1263"/>
      <c r="I27" s="1263"/>
      <c r="J27" s="1275"/>
      <c r="K27" s="1275"/>
      <c r="L27" s="171"/>
      <c r="M27" s="171"/>
      <c r="N27" s="171"/>
      <c r="O27" s="171"/>
      <c r="P27" s="171"/>
      <c r="Q27" s="656"/>
      <c r="R27" s="220"/>
      <c r="S27" s="656"/>
      <c r="T27" s="171"/>
      <c r="U27" s="171"/>
      <c r="V27" s="171"/>
      <c r="W27" s="171"/>
      <c r="X27" s="171"/>
      <c r="Y27" s="171"/>
      <c r="Z27" s="171"/>
      <c r="AA27" s="171"/>
      <c r="AB27" s="171"/>
      <c r="AC27" s="656"/>
      <c r="AD27" s="171"/>
      <c r="AE27" s="766"/>
      <c r="AF27" s="766"/>
      <c r="AG27" s="781"/>
      <c r="AH27" s="781"/>
      <c r="AI27" s="781"/>
      <c r="AJ27" s="781"/>
      <c r="AK27" s="781"/>
      <c r="AL27" s="781"/>
      <c r="AM27" s="782"/>
      <c r="AN27" s="782"/>
      <c r="AO27" s="171"/>
      <c r="AP27" s="171"/>
      <c r="AQ27" s="171"/>
      <c r="AR27" s="171"/>
      <c r="AS27" s="171"/>
    </row>
    <row r="28" spans="1:45" s="3" customFormat="1" ht="15.75" customHeight="1" thickTop="1" thickBot="1">
      <c r="A28" s="171"/>
      <c r="B28" s="319" t="s">
        <v>5155</v>
      </c>
      <c r="C28" s="594"/>
      <c r="D28" s="1263"/>
      <c r="E28" s="1263"/>
      <c r="F28" s="1263"/>
      <c r="G28" s="1263"/>
      <c r="H28" s="1263"/>
      <c r="I28" s="1263"/>
      <c r="J28" s="1275"/>
      <c r="K28" s="1275"/>
      <c r="L28" s="171"/>
      <c r="M28" s="192"/>
      <c r="N28" s="171"/>
      <c r="O28" s="171"/>
      <c r="P28" s="171"/>
      <c r="Q28" s="656"/>
      <c r="R28" s="220"/>
      <c r="S28" s="656"/>
      <c r="T28" s="171"/>
      <c r="U28" s="171"/>
      <c r="V28" s="171"/>
      <c r="W28" s="171"/>
      <c r="X28" s="171"/>
      <c r="Y28" s="171"/>
      <c r="Z28" s="171"/>
      <c r="AA28" s="171"/>
      <c r="AB28" s="171"/>
      <c r="AC28" s="656"/>
      <c r="AD28" s="171"/>
      <c r="AE28" s="319" t="s">
        <v>5155</v>
      </c>
      <c r="AF28" s="320"/>
      <c r="AG28" s="781"/>
      <c r="AH28" s="781"/>
      <c r="AI28" s="781"/>
      <c r="AJ28" s="781"/>
      <c r="AK28" s="781"/>
      <c r="AL28" s="781"/>
      <c r="AM28" s="782"/>
      <c r="AN28" s="782"/>
      <c r="AO28" s="3102"/>
      <c r="AP28" s="171"/>
      <c r="AQ28" s="171"/>
      <c r="AR28" s="171"/>
      <c r="AS28" s="171"/>
    </row>
    <row r="29" spans="1:45" s="3" customFormat="1" ht="15.75" customHeight="1">
      <c r="A29" s="2394" t="s">
        <v>686</v>
      </c>
      <c r="B29" s="2932" t="s">
        <v>5156</v>
      </c>
      <c r="C29" s="1610">
        <v>0</v>
      </c>
      <c r="D29" s="562">
        <v>0</v>
      </c>
      <c r="E29" s="562">
        <v>0</v>
      </c>
      <c r="F29" s="562">
        <v>0</v>
      </c>
      <c r="G29" s="1255">
        <f t="shared" ref="G29:G33" si="19">IFERROR(SUM(C29:F29),0)</f>
        <v>0</v>
      </c>
      <c r="H29" s="562">
        <v>0</v>
      </c>
      <c r="I29" s="562">
        <v>0</v>
      </c>
      <c r="J29" s="1276"/>
      <c r="K29" s="1277"/>
      <c r="L29" s="171"/>
      <c r="M29" s="217" t="s">
        <v>5157</v>
      </c>
      <c r="N29" s="171"/>
      <c r="O29" s="219"/>
      <c r="P29" s="171"/>
      <c r="Q29" s="656"/>
      <c r="R29" s="220">
        <f t="shared" ref="R29:R32" si="20">IF( SUM( T29:AA29 ) = 0, 0, $T$10 )</f>
        <v>0</v>
      </c>
      <c r="S29" s="656"/>
      <c r="T29" s="221">
        <f t="shared" ref="T29:T32" si="21" xml:space="preserve"> IF( ISNUMBER(C29), 0, 1 )</f>
        <v>0</v>
      </c>
      <c r="U29" s="221">
        <f t="shared" ref="U29:U32" si="22" xml:space="preserve"> IF( ISNUMBER(D29), 0, 1 )</f>
        <v>0</v>
      </c>
      <c r="V29" s="221">
        <f t="shared" ref="V29:V32" si="23" xml:space="preserve"> IF( ISNUMBER(E29), 0, 1 )</f>
        <v>0</v>
      </c>
      <c r="W29" s="221">
        <f t="shared" ref="W29:W32" si="24" xml:space="preserve"> IF( ISNUMBER(F29), 0, 1 )</f>
        <v>0</v>
      </c>
      <c r="X29" s="171"/>
      <c r="Y29" s="221">
        <f t="shared" ref="Y29:Y32" si="25" xml:space="preserve"> IF( ISNUMBER(H29), 0, 1 )</f>
        <v>0</v>
      </c>
      <c r="Z29" s="221">
        <f t="shared" ref="Z29:Z32" si="26" xml:space="preserve"> IF( ISNUMBER(I29), 0, 1 )</f>
        <v>0</v>
      </c>
      <c r="AA29" s="171"/>
      <c r="AB29" s="171"/>
      <c r="AC29" s="656"/>
      <c r="AD29" s="171"/>
      <c r="AE29" s="2932" t="s">
        <v>5156</v>
      </c>
      <c r="AF29" s="768" t="s">
        <v>5158</v>
      </c>
      <c r="AG29" s="718" t="s">
        <v>5159</v>
      </c>
      <c r="AH29" s="718" t="s">
        <v>5160</v>
      </c>
      <c r="AI29" s="718" t="s">
        <v>5161</v>
      </c>
      <c r="AJ29" s="769" t="s">
        <v>5162</v>
      </c>
      <c r="AK29" s="718" t="s">
        <v>5163</v>
      </c>
      <c r="AL29" s="718" t="s">
        <v>5164</v>
      </c>
      <c r="AM29" s="783"/>
      <c r="AN29" s="784"/>
      <c r="AO29" s="771"/>
      <c r="AP29" s="171"/>
      <c r="AQ29" s="171"/>
      <c r="AR29" s="171"/>
      <c r="AS29" s="171"/>
    </row>
    <row r="30" spans="1:45" s="3" customFormat="1" ht="15.75" customHeight="1">
      <c r="A30" s="171"/>
      <c r="B30" s="2933" t="s">
        <v>5165</v>
      </c>
      <c r="C30" s="1611">
        <v>0</v>
      </c>
      <c r="D30" s="565">
        <v>0</v>
      </c>
      <c r="E30" s="565">
        <v>0</v>
      </c>
      <c r="F30" s="565">
        <v>0</v>
      </c>
      <c r="G30" s="1257">
        <f t="shared" si="19"/>
        <v>0</v>
      </c>
      <c r="H30" s="565">
        <v>0</v>
      </c>
      <c r="I30" s="565">
        <v>0</v>
      </c>
      <c r="J30" s="1278"/>
      <c r="K30" s="1279"/>
      <c r="L30" s="171"/>
      <c r="M30" s="226" t="s">
        <v>5166</v>
      </c>
      <c r="N30" s="171"/>
      <c r="O30" s="227"/>
      <c r="P30" s="171"/>
      <c r="Q30" s="656"/>
      <c r="R30" s="220">
        <f t="shared" si="20"/>
        <v>0</v>
      </c>
      <c r="S30" s="656"/>
      <c r="T30" s="221">
        <f t="shared" si="21"/>
        <v>0</v>
      </c>
      <c r="U30" s="221">
        <f t="shared" si="22"/>
        <v>0</v>
      </c>
      <c r="V30" s="221">
        <f t="shared" si="23"/>
        <v>0</v>
      </c>
      <c r="W30" s="221">
        <f t="shared" si="24"/>
        <v>0</v>
      </c>
      <c r="X30" s="171"/>
      <c r="Y30" s="221">
        <f t="shared" si="25"/>
        <v>0</v>
      </c>
      <c r="Z30" s="221">
        <f t="shared" si="26"/>
        <v>0</v>
      </c>
      <c r="AA30" s="171"/>
      <c r="AB30" s="171"/>
      <c r="AC30" s="656"/>
      <c r="AD30" s="171"/>
      <c r="AE30" s="2933" t="s">
        <v>5165</v>
      </c>
      <c r="AF30" s="772" t="s">
        <v>5167</v>
      </c>
      <c r="AG30" s="719" t="s">
        <v>5168</v>
      </c>
      <c r="AH30" s="719" t="s">
        <v>5169</v>
      </c>
      <c r="AI30" s="719" t="s">
        <v>5170</v>
      </c>
      <c r="AJ30" s="773" t="s">
        <v>5171</v>
      </c>
      <c r="AK30" s="719" t="s">
        <v>5172</v>
      </c>
      <c r="AL30" s="719" t="s">
        <v>5173</v>
      </c>
      <c r="AM30" s="785"/>
      <c r="AN30" s="786"/>
      <c r="AO30" s="771"/>
      <c r="AP30" s="171"/>
      <c r="AQ30" s="171"/>
      <c r="AR30" s="171"/>
      <c r="AS30" s="171"/>
    </row>
    <row r="31" spans="1:45" s="3" customFormat="1" ht="15.75" customHeight="1">
      <c r="A31" s="171"/>
      <c r="B31" s="2933" t="s">
        <v>5174</v>
      </c>
      <c r="C31" s="1611">
        <v>0</v>
      </c>
      <c r="D31" s="565">
        <v>0</v>
      </c>
      <c r="E31" s="565">
        <v>0</v>
      </c>
      <c r="F31" s="565">
        <v>0</v>
      </c>
      <c r="G31" s="1257">
        <f t="shared" si="19"/>
        <v>0</v>
      </c>
      <c r="H31" s="565">
        <v>0</v>
      </c>
      <c r="I31" s="565">
        <v>0</v>
      </c>
      <c r="J31" s="1278"/>
      <c r="K31" s="1279"/>
      <c r="L31" s="171"/>
      <c r="M31" s="226" t="s">
        <v>5175</v>
      </c>
      <c r="N31" s="171"/>
      <c r="O31" s="227"/>
      <c r="P31" s="171"/>
      <c r="Q31" s="656"/>
      <c r="R31" s="220">
        <f t="shared" si="20"/>
        <v>0</v>
      </c>
      <c r="S31" s="656"/>
      <c r="T31" s="221">
        <f t="shared" si="21"/>
        <v>0</v>
      </c>
      <c r="U31" s="221">
        <f t="shared" si="22"/>
        <v>0</v>
      </c>
      <c r="V31" s="221">
        <f t="shared" si="23"/>
        <v>0</v>
      </c>
      <c r="W31" s="221">
        <f t="shared" si="24"/>
        <v>0</v>
      </c>
      <c r="X31" s="171"/>
      <c r="Y31" s="221">
        <f t="shared" si="25"/>
        <v>0</v>
      </c>
      <c r="Z31" s="221">
        <f t="shared" si="26"/>
        <v>0</v>
      </c>
      <c r="AA31" s="171"/>
      <c r="AB31" s="171"/>
      <c r="AC31" s="656"/>
      <c r="AD31" s="171"/>
      <c r="AE31" s="2933" t="s">
        <v>5174</v>
      </c>
      <c r="AF31" s="772" t="s">
        <v>5176</v>
      </c>
      <c r="AG31" s="719" t="s">
        <v>5177</v>
      </c>
      <c r="AH31" s="719" t="s">
        <v>5178</v>
      </c>
      <c r="AI31" s="719" t="s">
        <v>5179</v>
      </c>
      <c r="AJ31" s="773" t="s">
        <v>5180</v>
      </c>
      <c r="AK31" s="719" t="s">
        <v>5181</v>
      </c>
      <c r="AL31" s="719" t="s">
        <v>5182</v>
      </c>
      <c r="AM31" s="785"/>
      <c r="AN31" s="786"/>
      <c r="AO31" s="771"/>
      <c r="AP31" s="171"/>
      <c r="AQ31" s="171"/>
      <c r="AR31" s="171"/>
      <c r="AS31" s="171"/>
    </row>
    <row r="32" spans="1:45" s="3" customFormat="1" ht="15.75" customHeight="1">
      <c r="A32" s="171"/>
      <c r="B32" s="2933" t="s">
        <v>5183</v>
      </c>
      <c r="C32" s="1611">
        <v>0</v>
      </c>
      <c r="D32" s="565">
        <v>0</v>
      </c>
      <c r="E32" s="565">
        <v>0</v>
      </c>
      <c r="F32" s="565">
        <v>0</v>
      </c>
      <c r="G32" s="1257">
        <f t="shared" si="19"/>
        <v>0</v>
      </c>
      <c r="H32" s="565">
        <v>0</v>
      </c>
      <c r="I32" s="565">
        <v>0</v>
      </c>
      <c r="J32" s="1278"/>
      <c r="K32" s="1279"/>
      <c r="L32" s="171"/>
      <c r="M32" s="226" t="s">
        <v>5184</v>
      </c>
      <c r="N32" s="171"/>
      <c r="O32" s="227"/>
      <c r="P32" s="171"/>
      <c r="Q32" s="656"/>
      <c r="R32" s="220">
        <f t="shared" si="20"/>
        <v>0</v>
      </c>
      <c r="S32" s="656"/>
      <c r="T32" s="221">
        <f t="shared" si="21"/>
        <v>0</v>
      </c>
      <c r="U32" s="221">
        <f t="shared" si="22"/>
        <v>0</v>
      </c>
      <c r="V32" s="221">
        <f t="shared" si="23"/>
        <v>0</v>
      </c>
      <c r="W32" s="221">
        <f t="shared" si="24"/>
        <v>0</v>
      </c>
      <c r="X32" s="171"/>
      <c r="Y32" s="221">
        <f t="shared" si="25"/>
        <v>0</v>
      </c>
      <c r="Z32" s="221">
        <f t="shared" si="26"/>
        <v>0</v>
      </c>
      <c r="AA32" s="171"/>
      <c r="AB32" s="171"/>
      <c r="AC32" s="656"/>
      <c r="AD32" s="171"/>
      <c r="AE32" s="2933" t="s">
        <v>5183</v>
      </c>
      <c r="AF32" s="772" t="s">
        <v>5185</v>
      </c>
      <c r="AG32" s="719" t="s">
        <v>5186</v>
      </c>
      <c r="AH32" s="719" t="s">
        <v>5187</v>
      </c>
      <c r="AI32" s="719" t="s">
        <v>5188</v>
      </c>
      <c r="AJ32" s="773" t="s">
        <v>5189</v>
      </c>
      <c r="AK32" s="719" t="s">
        <v>5190</v>
      </c>
      <c r="AL32" s="719" t="s">
        <v>5191</v>
      </c>
      <c r="AM32" s="785"/>
      <c r="AN32" s="786"/>
      <c r="AO32" s="771"/>
      <c r="AP32" s="171"/>
      <c r="AQ32" s="171"/>
      <c r="AR32" s="171"/>
      <c r="AS32" s="171"/>
    </row>
    <row r="33" spans="1:45" s="3" customFormat="1" ht="15.75" customHeight="1" thickBot="1">
      <c r="A33" s="2394" t="s">
        <v>784</v>
      </c>
      <c r="B33" s="2934" t="s">
        <v>902</v>
      </c>
      <c r="C33" s="1592">
        <f>IFERROR(SUM(C29:C32), 0)</f>
        <v>0</v>
      </c>
      <c r="D33" s="1249">
        <f>IFERROR(SUM(D29:D32), 0)</f>
        <v>0</v>
      </c>
      <c r="E33" s="1249">
        <f>IFERROR(SUM(E29:E32), 0)</f>
        <v>0</v>
      </c>
      <c r="F33" s="1249">
        <f>IFERROR(SUM(F29:F32), 0)</f>
        <v>0</v>
      </c>
      <c r="G33" s="1249">
        <f t="shared" si="19"/>
        <v>0</v>
      </c>
      <c r="H33" s="1249">
        <f>IFERROR(SUM(H29:H32), 0)</f>
        <v>0</v>
      </c>
      <c r="I33" s="1249">
        <f>IFERROR(SUM(I29:I32), 0)</f>
        <v>0</v>
      </c>
      <c r="J33" s="1273"/>
      <c r="K33" s="1274"/>
      <c r="L33" s="171"/>
      <c r="M33" s="284" t="s">
        <v>5192</v>
      </c>
      <c r="N33" s="171"/>
      <c r="O33" s="238"/>
      <c r="P33" s="171"/>
      <c r="Q33" s="656"/>
      <c r="R33" s="220"/>
      <c r="S33" s="656"/>
      <c r="T33" s="171"/>
      <c r="U33" s="171"/>
      <c r="V33" s="171"/>
      <c r="W33" s="171"/>
      <c r="X33" s="171"/>
      <c r="Y33" s="171"/>
      <c r="Z33" s="171"/>
      <c r="AA33" s="171"/>
      <c r="AB33" s="171"/>
      <c r="AC33" s="656"/>
      <c r="AD33" s="171"/>
      <c r="AE33" s="2934" t="s">
        <v>902</v>
      </c>
      <c r="AF33" s="775" t="s">
        <v>5193</v>
      </c>
      <c r="AG33" s="550" t="s">
        <v>5194</v>
      </c>
      <c r="AH33" s="550" t="s">
        <v>5195</v>
      </c>
      <c r="AI33" s="550" t="s">
        <v>5196</v>
      </c>
      <c r="AJ33" s="550" t="s">
        <v>5197</v>
      </c>
      <c r="AK33" s="550" t="s">
        <v>5198</v>
      </c>
      <c r="AL33" s="550" t="s">
        <v>5199</v>
      </c>
      <c r="AM33" s="776"/>
      <c r="AN33" s="777"/>
      <c r="AO33" s="771"/>
      <c r="AP33" s="171"/>
      <c r="AQ33" s="171"/>
      <c r="AR33" s="171"/>
      <c r="AS33" s="171"/>
    </row>
    <row r="34" spans="1:45" s="3" customFormat="1" ht="15.75" customHeight="1" thickTop="1" thickBot="1">
      <c r="A34" s="171"/>
      <c r="B34" s="766"/>
      <c r="C34" s="1266"/>
      <c r="D34" s="1263"/>
      <c r="E34" s="1263"/>
      <c r="F34" s="1263"/>
      <c r="G34" s="1263"/>
      <c r="H34" s="1263"/>
      <c r="I34" s="1263"/>
      <c r="J34" s="1275"/>
      <c r="K34" s="1275"/>
      <c r="L34" s="171"/>
      <c r="M34" s="171"/>
      <c r="N34" s="171"/>
      <c r="O34" s="171"/>
      <c r="P34" s="171"/>
      <c r="Q34" s="656"/>
      <c r="R34" s="220"/>
      <c r="S34" s="656"/>
      <c r="T34" s="171"/>
      <c r="U34" s="171"/>
      <c r="V34" s="171"/>
      <c r="W34" s="171"/>
      <c r="X34" s="171"/>
      <c r="Y34" s="171"/>
      <c r="Z34" s="171"/>
      <c r="AA34" s="171"/>
      <c r="AB34" s="171"/>
      <c r="AC34" s="656"/>
      <c r="AD34" s="171"/>
      <c r="AE34" s="766"/>
      <c r="AF34" s="345"/>
      <c r="AG34" s="781"/>
      <c r="AH34" s="781"/>
      <c r="AI34" s="781"/>
      <c r="AJ34" s="781"/>
      <c r="AK34" s="781"/>
      <c r="AL34" s="781"/>
      <c r="AM34" s="782"/>
      <c r="AN34" s="782"/>
      <c r="AO34" s="171"/>
      <c r="AP34" s="171"/>
      <c r="AQ34" s="171"/>
      <c r="AR34" s="171"/>
      <c r="AS34" s="171"/>
    </row>
    <row r="35" spans="1:45" s="3" customFormat="1" ht="15.75" customHeight="1" thickTop="1" thickBot="1">
      <c r="A35" s="171"/>
      <c r="B35" s="319" t="s">
        <v>5200</v>
      </c>
      <c r="C35" s="594"/>
      <c r="D35" s="1263"/>
      <c r="E35" s="1263"/>
      <c r="F35" s="1263"/>
      <c r="G35" s="1263"/>
      <c r="H35" s="1263"/>
      <c r="I35" s="1263"/>
      <c r="J35" s="1275"/>
      <c r="K35" s="1275"/>
      <c r="L35" s="171"/>
      <c r="M35" s="192"/>
      <c r="N35" s="171"/>
      <c r="O35" s="171"/>
      <c r="P35" s="171"/>
      <c r="Q35" s="656"/>
      <c r="R35" s="220"/>
      <c r="S35" s="656"/>
      <c r="T35" s="171"/>
      <c r="U35" s="171"/>
      <c r="V35" s="171"/>
      <c r="W35" s="171"/>
      <c r="X35" s="171"/>
      <c r="Y35" s="171"/>
      <c r="Z35" s="171"/>
      <c r="AA35" s="171"/>
      <c r="AB35" s="171"/>
      <c r="AC35" s="656"/>
      <c r="AD35" s="171"/>
      <c r="AE35" s="319" t="s">
        <v>5200</v>
      </c>
      <c r="AF35" s="320"/>
      <c r="AG35" s="781"/>
      <c r="AH35" s="781"/>
      <c r="AI35" s="781"/>
      <c r="AJ35" s="781"/>
      <c r="AK35" s="781"/>
      <c r="AL35" s="781"/>
      <c r="AM35" s="782"/>
      <c r="AN35" s="782"/>
      <c r="AO35" s="3102"/>
      <c r="AP35" s="171"/>
      <c r="AQ35" s="171"/>
      <c r="AR35" s="171"/>
      <c r="AS35" s="171"/>
    </row>
    <row r="36" spans="1:45" s="3" customFormat="1" ht="15.75" customHeight="1">
      <c r="A36" s="2394" t="s">
        <v>686</v>
      </c>
      <c r="B36" s="2932" t="s">
        <v>5201</v>
      </c>
      <c r="C36" s="1610">
        <v>0</v>
      </c>
      <c r="D36" s="562">
        <v>0</v>
      </c>
      <c r="E36" s="562">
        <v>0</v>
      </c>
      <c r="F36" s="562">
        <v>0</v>
      </c>
      <c r="G36" s="1255">
        <f t="shared" ref="G36:G43" si="27">IFERROR(SUM(C36:F36),0)</f>
        <v>0</v>
      </c>
      <c r="H36" s="562">
        <v>0</v>
      </c>
      <c r="I36" s="562">
        <v>0</v>
      </c>
      <c r="J36" s="1276"/>
      <c r="K36" s="1277"/>
      <c r="L36" s="171"/>
      <c r="M36" s="217" t="s">
        <v>5202</v>
      </c>
      <c r="N36" s="171"/>
      <c r="O36" s="219"/>
      <c r="P36" s="171"/>
      <c r="Q36" s="656"/>
      <c r="R36" s="220">
        <f t="shared" ref="R36:R42" si="28">IF( SUM( T36:AA36 ) = 0, 0, $T$10 )</f>
        <v>0</v>
      </c>
      <c r="S36" s="656"/>
      <c r="T36" s="221">
        <f t="shared" ref="T36:T42" si="29" xml:space="preserve"> IF( ISNUMBER(C36), 0, 1 )</f>
        <v>0</v>
      </c>
      <c r="U36" s="221">
        <f t="shared" ref="U36:U42" si="30" xml:space="preserve"> IF( ISNUMBER(D36), 0, 1 )</f>
        <v>0</v>
      </c>
      <c r="V36" s="221">
        <f t="shared" ref="V36:V42" si="31" xml:space="preserve"> IF( ISNUMBER(E36), 0, 1 )</f>
        <v>0</v>
      </c>
      <c r="W36" s="221">
        <f t="shared" ref="W36:W42" si="32" xml:space="preserve"> IF( ISNUMBER(F36), 0, 1 )</f>
        <v>0</v>
      </c>
      <c r="X36" s="171"/>
      <c r="Y36" s="221">
        <f t="shared" ref="Y36:Y42" si="33" xml:space="preserve"> IF( ISNUMBER(H36), 0, 1 )</f>
        <v>0</v>
      </c>
      <c r="Z36" s="221">
        <f t="shared" ref="Z36:Z42" si="34" xml:space="preserve"> IF( ISNUMBER(I36), 0, 1 )</f>
        <v>0</v>
      </c>
      <c r="AA36" s="171"/>
      <c r="AB36" s="171"/>
      <c r="AC36" s="656"/>
      <c r="AD36" s="171"/>
      <c r="AE36" s="2932" t="s">
        <v>5201</v>
      </c>
      <c r="AF36" s="768" t="s">
        <v>5203</v>
      </c>
      <c r="AG36" s="718" t="s">
        <v>5204</v>
      </c>
      <c r="AH36" s="718" t="s">
        <v>5205</v>
      </c>
      <c r="AI36" s="718" t="s">
        <v>5206</v>
      </c>
      <c r="AJ36" s="769" t="s">
        <v>5207</v>
      </c>
      <c r="AK36" s="718" t="s">
        <v>5208</v>
      </c>
      <c r="AL36" s="718" t="s">
        <v>5209</v>
      </c>
      <c r="AM36" s="783"/>
      <c r="AN36" s="784"/>
      <c r="AO36" s="771"/>
      <c r="AP36" s="171"/>
      <c r="AQ36" s="171"/>
      <c r="AR36" s="171"/>
      <c r="AS36" s="171"/>
    </row>
    <row r="37" spans="1:45" s="3" customFormat="1" ht="15.75" customHeight="1">
      <c r="A37" s="171"/>
      <c r="B37" s="2933" t="s">
        <v>5210</v>
      </c>
      <c r="C37" s="1611">
        <v>0</v>
      </c>
      <c r="D37" s="565">
        <v>0</v>
      </c>
      <c r="E37" s="565">
        <v>0</v>
      </c>
      <c r="F37" s="565">
        <v>0</v>
      </c>
      <c r="G37" s="1257">
        <f t="shared" si="27"/>
        <v>0</v>
      </c>
      <c r="H37" s="565">
        <v>0</v>
      </c>
      <c r="I37" s="565">
        <v>0</v>
      </c>
      <c r="J37" s="1278"/>
      <c r="K37" s="1279"/>
      <c r="L37" s="171"/>
      <c r="M37" s="226" t="s">
        <v>5211</v>
      </c>
      <c r="N37" s="171"/>
      <c r="O37" s="227"/>
      <c r="P37" s="171"/>
      <c r="Q37" s="656"/>
      <c r="R37" s="220">
        <f t="shared" si="28"/>
        <v>0</v>
      </c>
      <c r="S37" s="656"/>
      <c r="T37" s="221">
        <f t="shared" si="29"/>
        <v>0</v>
      </c>
      <c r="U37" s="221">
        <f t="shared" si="30"/>
        <v>0</v>
      </c>
      <c r="V37" s="221">
        <f t="shared" si="31"/>
        <v>0</v>
      </c>
      <c r="W37" s="221">
        <f t="shared" si="32"/>
        <v>0</v>
      </c>
      <c r="X37" s="171"/>
      <c r="Y37" s="221">
        <f t="shared" si="33"/>
        <v>0</v>
      </c>
      <c r="Z37" s="221">
        <f t="shared" si="34"/>
        <v>0</v>
      </c>
      <c r="AA37" s="171"/>
      <c r="AB37" s="171"/>
      <c r="AC37" s="656"/>
      <c r="AD37" s="171"/>
      <c r="AE37" s="2933" t="s">
        <v>5210</v>
      </c>
      <c r="AF37" s="772" t="s">
        <v>5212</v>
      </c>
      <c r="AG37" s="719" t="s">
        <v>5213</v>
      </c>
      <c r="AH37" s="719" t="s">
        <v>5214</v>
      </c>
      <c r="AI37" s="719" t="s">
        <v>5215</v>
      </c>
      <c r="AJ37" s="773" t="s">
        <v>5216</v>
      </c>
      <c r="AK37" s="719" t="s">
        <v>5217</v>
      </c>
      <c r="AL37" s="719" t="s">
        <v>5218</v>
      </c>
      <c r="AM37" s="785"/>
      <c r="AN37" s="786"/>
      <c r="AO37" s="771"/>
      <c r="AP37" s="171"/>
      <c r="AQ37" s="171"/>
      <c r="AR37" s="171"/>
      <c r="AS37" s="171"/>
    </row>
    <row r="38" spans="1:45" s="3" customFormat="1" ht="15.75" customHeight="1">
      <c r="A38" s="171"/>
      <c r="B38" s="2933" t="s">
        <v>5219</v>
      </c>
      <c r="C38" s="1611">
        <v>0</v>
      </c>
      <c r="D38" s="565">
        <v>0</v>
      </c>
      <c r="E38" s="565">
        <v>0</v>
      </c>
      <c r="F38" s="565">
        <v>0</v>
      </c>
      <c r="G38" s="1257">
        <f t="shared" si="27"/>
        <v>0</v>
      </c>
      <c r="H38" s="565">
        <v>0</v>
      </c>
      <c r="I38" s="565">
        <v>0</v>
      </c>
      <c r="J38" s="1278"/>
      <c r="K38" s="1279"/>
      <c r="L38" s="171"/>
      <c r="M38" s="226" t="s">
        <v>5220</v>
      </c>
      <c r="N38" s="171"/>
      <c r="O38" s="227"/>
      <c r="P38" s="171"/>
      <c r="Q38" s="656"/>
      <c r="R38" s="220">
        <f t="shared" si="28"/>
        <v>0</v>
      </c>
      <c r="S38" s="656"/>
      <c r="T38" s="221">
        <f t="shared" si="29"/>
        <v>0</v>
      </c>
      <c r="U38" s="221">
        <f t="shared" si="30"/>
        <v>0</v>
      </c>
      <c r="V38" s="221">
        <f t="shared" si="31"/>
        <v>0</v>
      </c>
      <c r="W38" s="221">
        <f t="shared" si="32"/>
        <v>0</v>
      </c>
      <c r="X38" s="171"/>
      <c r="Y38" s="221">
        <f t="shared" si="33"/>
        <v>0</v>
      </c>
      <c r="Z38" s="221">
        <f t="shared" si="34"/>
        <v>0</v>
      </c>
      <c r="AA38" s="171"/>
      <c r="AB38" s="171"/>
      <c r="AC38" s="656"/>
      <c r="AD38" s="171"/>
      <c r="AE38" s="2933" t="s">
        <v>5219</v>
      </c>
      <c r="AF38" s="772" t="s">
        <v>5221</v>
      </c>
      <c r="AG38" s="719" t="s">
        <v>5222</v>
      </c>
      <c r="AH38" s="719" t="s">
        <v>5223</v>
      </c>
      <c r="AI38" s="719" t="s">
        <v>5224</v>
      </c>
      <c r="AJ38" s="773" t="s">
        <v>5225</v>
      </c>
      <c r="AK38" s="719" t="s">
        <v>5226</v>
      </c>
      <c r="AL38" s="719" t="s">
        <v>5227</v>
      </c>
      <c r="AM38" s="785"/>
      <c r="AN38" s="786"/>
      <c r="AO38" s="771"/>
      <c r="AP38" s="171"/>
      <c r="AQ38" s="171"/>
      <c r="AR38" s="171"/>
      <c r="AS38" s="171"/>
    </row>
    <row r="39" spans="1:45" s="3" customFormat="1" ht="15.75" customHeight="1">
      <c r="A39" s="171"/>
      <c r="B39" s="2933" t="s">
        <v>5228</v>
      </c>
      <c r="C39" s="1611">
        <v>0</v>
      </c>
      <c r="D39" s="565">
        <v>0</v>
      </c>
      <c r="E39" s="565">
        <v>0</v>
      </c>
      <c r="F39" s="565">
        <v>0</v>
      </c>
      <c r="G39" s="1257">
        <f t="shared" si="27"/>
        <v>0</v>
      </c>
      <c r="H39" s="565">
        <v>0</v>
      </c>
      <c r="I39" s="565">
        <v>0</v>
      </c>
      <c r="J39" s="1278"/>
      <c r="K39" s="1279"/>
      <c r="L39" s="171"/>
      <c r="M39" s="226" t="s">
        <v>5229</v>
      </c>
      <c r="N39" s="173"/>
      <c r="O39" s="227"/>
      <c r="P39" s="173"/>
      <c r="Q39" s="746"/>
      <c r="R39" s="220">
        <f t="shared" si="28"/>
        <v>0</v>
      </c>
      <c r="S39" s="656"/>
      <c r="T39" s="221">
        <f t="shared" si="29"/>
        <v>0</v>
      </c>
      <c r="U39" s="221">
        <f t="shared" si="30"/>
        <v>0</v>
      </c>
      <c r="V39" s="221">
        <f t="shared" si="31"/>
        <v>0</v>
      </c>
      <c r="W39" s="221">
        <f t="shared" si="32"/>
        <v>0</v>
      </c>
      <c r="X39" s="171"/>
      <c r="Y39" s="221">
        <f t="shared" si="33"/>
        <v>0</v>
      </c>
      <c r="Z39" s="221">
        <f t="shared" si="34"/>
        <v>0</v>
      </c>
      <c r="AA39" s="171"/>
      <c r="AB39" s="171"/>
      <c r="AC39" s="656"/>
      <c r="AD39" s="171"/>
      <c r="AE39" s="2933" t="s">
        <v>5228</v>
      </c>
      <c r="AF39" s="772" t="s">
        <v>5230</v>
      </c>
      <c r="AG39" s="719" t="s">
        <v>5231</v>
      </c>
      <c r="AH39" s="719" t="s">
        <v>5232</v>
      </c>
      <c r="AI39" s="719" t="s">
        <v>5233</v>
      </c>
      <c r="AJ39" s="773" t="s">
        <v>5234</v>
      </c>
      <c r="AK39" s="719" t="s">
        <v>5235</v>
      </c>
      <c r="AL39" s="719" t="s">
        <v>5236</v>
      </c>
      <c r="AM39" s="785"/>
      <c r="AN39" s="786"/>
      <c r="AO39" s="771"/>
      <c r="AP39" s="171"/>
      <c r="AQ39" s="171"/>
      <c r="AR39" s="171"/>
      <c r="AS39" s="171"/>
    </row>
    <row r="40" spans="1:45" s="3" customFormat="1" ht="15.75" customHeight="1">
      <c r="A40" s="171"/>
      <c r="B40" s="2933" t="s">
        <v>5237</v>
      </c>
      <c r="C40" s="1611">
        <v>0</v>
      </c>
      <c r="D40" s="565">
        <v>0</v>
      </c>
      <c r="E40" s="565">
        <v>0</v>
      </c>
      <c r="F40" s="565">
        <v>0</v>
      </c>
      <c r="G40" s="1257">
        <f t="shared" si="27"/>
        <v>0</v>
      </c>
      <c r="H40" s="565">
        <v>0</v>
      </c>
      <c r="I40" s="565">
        <v>0</v>
      </c>
      <c r="J40" s="1278"/>
      <c r="K40" s="1279"/>
      <c r="L40" s="171"/>
      <c r="M40" s="226" t="s">
        <v>5238</v>
      </c>
      <c r="N40" s="173"/>
      <c r="O40" s="227"/>
      <c r="P40" s="173"/>
      <c r="Q40" s="746"/>
      <c r="R40" s="220">
        <f t="shared" si="28"/>
        <v>0</v>
      </c>
      <c r="S40" s="656"/>
      <c r="T40" s="221">
        <f t="shared" si="29"/>
        <v>0</v>
      </c>
      <c r="U40" s="221">
        <f t="shared" si="30"/>
        <v>0</v>
      </c>
      <c r="V40" s="221">
        <f t="shared" si="31"/>
        <v>0</v>
      </c>
      <c r="W40" s="221">
        <f t="shared" si="32"/>
        <v>0</v>
      </c>
      <c r="X40" s="171"/>
      <c r="Y40" s="221">
        <f t="shared" si="33"/>
        <v>0</v>
      </c>
      <c r="Z40" s="221">
        <f t="shared" si="34"/>
        <v>0</v>
      </c>
      <c r="AA40" s="171"/>
      <c r="AB40" s="171"/>
      <c r="AC40" s="656"/>
      <c r="AD40" s="171"/>
      <c r="AE40" s="2933" t="s">
        <v>5237</v>
      </c>
      <c r="AF40" s="772" t="s">
        <v>5239</v>
      </c>
      <c r="AG40" s="719" t="s">
        <v>5240</v>
      </c>
      <c r="AH40" s="719" t="s">
        <v>5241</v>
      </c>
      <c r="AI40" s="719" t="s">
        <v>5242</v>
      </c>
      <c r="AJ40" s="773" t="s">
        <v>5243</v>
      </c>
      <c r="AK40" s="719" t="s">
        <v>5244</v>
      </c>
      <c r="AL40" s="719" t="s">
        <v>5245</v>
      </c>
      <c r="AM40" s="785"/>
      <c r="AN40" s="786"/>
      <c r="AO40" s="771"/>
      <c r="AP40" s="171"/>
      <c r="AQ40" s="171"/>
      <c r="AR40" s="171"/>
      <c r="AS40" s="171"/>
    </row>
    <row r="41" spans="1:45" s="3" customFormat="1" ht="15.75" customHeight="1">
      <c r="A41" s="171"/>
      <c r="B41" s="2933" t="s">
        <v>5246</v>
      </c>
      <c r="C41" s="1611">
        <v>0</v>
      </c>
      <c r="D41" s="565">
        <v>0</v>
      </c>
      <c r="E41" s="565">
        <v>0</v>
      </c>
      <c r="F41" s="565">
        <v>0</v>
      </c>
      <c r="G41" s="1257">
        <f t="shared" si="27"/>
        <v>0</v>
      </c>
      <c r="H41" s="565">
        <v>0</v>
      </c>
      <c r="I41" s="565">
        <v>0</v>
      </c>
      <c r="J41" s="1278"/>
      <c r="K41" s="1279"/>
      <c r="L41" s="171"/>
      <c r="M41" s="226" t="s">
        <v>5247</v>
      </c>
      <c r="N41" s="173"/>
      <c r="O41" s="227"/>
      <c r="P41" s="173"/>
      <c r="Q41" s="746"/>
      <c r="R41" s="220">
        <f t="shared" si="28"/>
        <v>0</v>
      </c>
      <c r="S41" s="656"/>
      <c r="T41" s="221">
        <f t="shared" si="29"/>
        <v>0</v>
      </c>
      <c r="U41" s="221">
        <f t="shared" si="30"/>
        <v>0</v>
      </c>
      <c r="V41" s="221">
        <f t="shared" si="31"/>
        <v>0</v>
      </c>
      <c r="W41" s="221">
        <f t="shared" si="32"/>
        <v>0</v>
      </c>
      <c r="X41" s="171"/>
      <c r="Y41" s="221">
        <f t="shared" si="33"/>
        <v>0</v>
      </c>
      <c r="Z41" s="221">
        <f t="shared" si="34"/>
        <v>0</v>
      </c>
      <c r="AA41" s="171"/>
      <c r="AB41" s="171"/>
      <c r="AC41" s="656"/>
      <c r="AD41" s="171"/>
      <c r="AE41" s="2933" t="s">
        <v>5246</v>
      </c>
      <c r="AF41" s="772" t="s">
        <v>5248</v>
      </c>
      <c r="AG41" s="719" t="s">
        <v>5249</v>
      </c>
      <c r="AH41" s="719" t="s">
        <v>5250</v>
      </c>
      <c r="AI41" s="719" t="s">
        <v>5251</v>
      </c>
      <c r="AJ41" s="773" t="s">
        <v>5252</v>
      </c>
      <c r="AK41" s="719" t="s">
        <v>5253</v>
      </c>
      <c r="AL41" s="719" t="s">
        <v>5254</v>
      </c>
      <c r="AM41" s="785"/>
      <c r="AN41" s="786"/>
      <c r="AO41" s="771"/>
      <c r="AP41" s="171"/>
      <c r="AQ41" s="171"/>
      <c r="AR41" s="171"/>
      <c r="AS41" s="171"/>
    </row>
    <row r="42" spans="1:45" s="3" customFormat="1" ht="15.75" customHeight="1">
      <c r="A42" s="171"/>
      <c r="B42" s="2933" t="s">
        <v>5255</v>
      </c>
      <c r="C42" s="1611">
        <v>0</v>
      </c>
      <c r="D42" s="565">
        <v>0</v>
      </c>
      <c r="E42" s="565">
        <v>0</v>
      </c>
      <c r="F42" s="565">
        <v>0</v>
      </c>
      <c r="G42" s="1257">
        <f t="shared" si="27"/>
        <v>0</v>
      </c>
      <c r="H42" s="565">
        <v>0</v>
      </c>
      <c r="I42" s="565">
        <v>0</v>
      </c>
      <c r="J42" s="1278"/>
      <c r="K42" s="1279"/>
      <c r="L42" s="171"/>
      <c r="M42" s="226" t="s">
        <v>5256</v>
      </c>
      <c r="N42" s="171"/>
      <c r="O42" s="227"/>
      <c r="P42" s="171"/>
      <c r="Q42" s="656"/>
      <c r="R42" s="220">
        <f t="shared" si="28"/>
        <v>0</v>
      </c>
      <c r="S42" s="656"/>
      <c r="T42" s="221">
        <f t="shared" si="29"/>
        <v>0</v>
      </c>
      <c r="U42" s="221">
        <f t="shared" si="30"/>
        <v>0</v>
      </c>
      <c r="V42" s="221">
        <f t="shared" si="31"/>
        <v>0</v>
      </c>
      <c r="W42" s="221">
        <f t="shared" si="32"/>
        <v>0</v>
      </c>
      <c r="X42" s="171"/>
      <c r="Y42" s="221">
        <f t="shared" si="33"/>
        <v>0</v>
      </c>
      <c r="Z42" s="221">
        <f t="shared" si="34"/>
        <v>0</v>
      </c>
      <c r="AA42" s="171"/>
      <c r="AB42" s="171"/>
      <c r="AC42" s="656"/>
      <c r="AD42" s="171"/>
      <c r="AE42" s="2933" t="s">
        <v>5255</v>
      </c>
      <c r="AF42" s="772" t="s">
        <v>5257</v>
      </c>
      <c r="AG42" s="719" t="s">
        <v>5258</v>
      </c>
      <c r="AH42" s="719" t="s">
        <v>5259</v>
      </c>
      <c r="AI42" s="719" t="s">
        <v>5260</v>
      </c>
      <c r="AJ42" s="773" t="s">
        <v>5261</v>
      </c>
      <c r="AK42" s="719" t="s">
        <v>5262</v>
      </c>
      <c r="AL42" s="719" t="s">
        <v>5263</v>
      </c>
      <c r="AM42" s="785"/>
      <c r="AN42" s="786"/>
      <c r="AO42" s="771"/>
      <c r="AP42" s="171"/>
      <c r="AQ42" s="171"/>
      <c r="AR42" s="171"/>
      <c r="AS42" s="171"/>
    </row>
    <row r="43" spans="1:45" s="3" customFormat="1" ht="15.75" customHeight="1" thickBot="1">
      <c r="A43" s="2394" t="s">
        <v>784</v>
      </c>
      <c r="B43" s="2934" t="s">
        <v>902</v>
      </c>
      <c r="C43" s="1592">
        <f>IFERROR(SUM(C36:C42), 0)</f>
        <v>0</v>
      </c>
      <c r="D43" s="1249">
        <f>IFERROR(SUM(D36:D42), 0)</f>
        <v>0</v>
      </c>
      <c r="E43" s="1249">
        <f>IFERROR(SUM(E36:E42), 0)</f>
        <v>0</v>
      </c>
      <c r="F43" s="1249">
        <f>IFERROR(SUM(F36:F42), 0)</f>
        <v>0</v>
      </c>
      <c r="G43" s="1249">
        <f t="shared" si="27"/>
        <v>0</v>
      </c>
      <c r="H43" s="1249">
        <f>IFERROR(SUM(H36:H42), 0)</f>
        <v>0</v>
      </c>
      <c r="I43" s="1249">
        <f>IFERROR(SUM(I36:I42), 0)</f>
        <v>0</v>
      </c>
      <c r="J43" s="1273"/>
      <c r="K43" s="1274"/>
      <c r="L43" s="171"/>
      <c r="M43" s="284" t="s">
        <v>5264</v>
      </c>
      <c r="N43" s="171"/>
      <c r="O43" s="238"/>
      <c r="P43" s="171"/>
      <c r="Q43" s="656"/>
      <c r="R43" s="220"/>
      <c r="S43" s="656"/>
      <c r="T43" s="171"/>
      <c r="U43" s="171"/>
      <c r="V43" s="171"/>
      <c r="W43" s="171"/>
      <c r="X43" s="171"/>
      <c r="Y43" s="171"/>
      <c r="Z43" s="171"/>
      <c r="AA43" s="171"/>
      <c r="AB43" s="171"/>
      <c r="AC43" s="656"/>
      <c r="AD43" s="171"/>
      <c r="AE43" s="2934" t="s">
        <v>902</v>
      </c>
      <c r="AF43" s="775" t="s">
        <v>5265</v>
      </c>
      <c r="AG43" s="550" t="s">
        <v>5266</v>
      </c>
      <c r="AH43" s="550" t="s">
        <v>5267</v>
      </c>
      <c r="AI43" s="550" t="s">
        <v>5268</v>
      </c>
      <c r="AJ43" s="550" t="s">
        <v>5269</v>
      </c>
      <c r="AK43" s="550" t="s">
        <v>5270</v>
      </c>
      <c r="AL43" s="550" t="s">
        <v>5271</v>
      </c>
      <c r="AM43" s="776"/>
      <c r="AN43" s="777"/>
      <c r="AO43" s="771"/>
      <c r="AP43" s="171"/>
      <c r="AQ43" s="171"/>
      <c r="AR43" s="171"/>
      <c r="AS43" s="171"/>
    </row>
    <row r="44" spans="1:45" s="3" customFormat="1" ht="15.75" customHeight="1" thickTop="1" thickBot="1">
      <c r="A44" s="171"/>
      <c r="B44" s="766"/>
      <c r="C44" s="1265"/>
      <c r="D44" s="1267"/>
      <c r="E44" s="1267"/>
      <c r="F44" s="1267"/>
      <c r="G44" s="1591"/>
      <c r="H44" s="1267"/>
      <c r="I44" s="1267"/>
      <c r="J44" s="1275"/>
      <c r="K44" s="1275"/>
      <c r="L44" s="171"/>
      <c r="M44" s="198"/>
      <c r="N44" s="171"/>
      <c r="O44" s="171"/>
      <c r="P44" s="171"/>
      <c r="Q44" s="656"/>
      <c r="R44" s="220"/>
      <c r="S44" s="656"/>
      <c r="T44" s="171"/>
      <c r="U44" s="171"/>
      <c r="V44" s="171"/>
      <c r="W44" s="171"/>
      <c r="X44" s="171"/>
      <c r="Y44" s="171"/>
      <c r="Z44" s="171"/>
      <c r="AA44" s="171"/>
      <c r="AB44" s="171"/>
      <c r="AC44" s="656"/>
      <c r="AD44" s="171"/>
      <c r="AE44" s="766"/>
      <c r="AF44" s="766"/>
      <c r="AG44" s="787"/>
      <c r="AH44" s="787"/>
      <c r="AI44" s="787"/>
      <c r="AJ44" s="787"/>
      <c r="AK44" s="787"/>
      <c r="AL44" s="787"/>
      <c r="AM44" s="782"/>
      <c r="AN44" s="782"/>
      <c r="AO44" s="199"/>
      <c r="AP44" s="171"/>
      <c r="AQ44" s="171"/>
      <c r="AR44" s="171"/>
      <c r="AS44" s="171"/>
    </row>
    <row r="45" spans="1:45" s="3" customFormat="1" ht="15.75" customHeight="1" thickTop="1" thickBot="1">
      <c r="A45" s="171"/>
      <c r="B45" s="319" t="s">
        <v>5272</v>
      </c>
      <c r="C45" s="594"/>
      <c r="D45" s="1263"/>
      <c r="E45" s="1263"/>
      <c r="F45" s="1263"/>
      <c r="G45" s="1263"/>
      <c r="H45" s="1263"/>
      <c r="I45" s="1263"/>
      <c r="J45" s="1275"/>
      <c r="K45" s="1275"/>
      <c r="L45" s="171"/>
      <c r="M45" s="198"/>
      <c r="N45" s="171"/>
      <c r="O45" s="171"/>
      <c r="P45" s="171"/>
      <c r="Q45" s="656"/>
      <c r="R45" s="220"/>
      <c r="S45" s="656"/>
      <c r="T45" s="171"/>
      <c r="U45" s="171"/>
      <c r="V45" s="171"/>
      <c r="W45" s="171"/>
      <c r="X45" s="171"/>
      <c r="Y45" s="171"/>
      <c r="Z45" s="171"/>
      <c r="AA45" s="171"/>
      <c r="AB45" s="171"/>
      <c r="AC45" s="656"/>
      <c r="AD45" s="171"/>
      <c r="AE45" s="319" t="s">
        <v>5272</v>
      </c>
      <c r="AF45" s="320"/>
      <c r="AG45" s="781"/>
      <c r="AH45" s="781"/>
      <c r="AI45" s="781"/>
      <c r="AJ45" s="781"/>
      <c r="AK45" s="781"/>
      <c r="AL45" s="781"/>
      <c r="AM45" s="782"/>
      <c r="AN45" s="782"/>
      <c r="AO45" s="199"/>
      <c r="AP45" s="171"/>
      <c r="AQ45" s="171"/>
      <c r="AR45" s="171"/>
      <c r="AS45" s="171"/>
    </row>
    <row r="46" spans="1:45" s="7" customFormat="1" ht="15.75" customHeight="1">
      <c r="A46" s="2394" t="s">
        <v>686</v>
      </c>
      <c r="B46" s="2935" t="s">
        <v>5272</v>
      </c>
      <c r="C46" s="569">
        <v>0</v>
      </c>
      <c r="D46" s="569">
        <v>0</v>
      </c>
      <c r="E46" s="569">
        <v>1420.1210000000001</v>
      </c>
      <c r="F46" s="569">
        <v>0</v>
      </c>
      <c r="G46" s="1246">
        <f>IFERROR(SUM(C46:F46),0)</f>
        <v>1420.1210000000001</v>
      </c>
      <c r="H46" s="569">
        <v>92.474999999999994</v>
      </c>
      <c r="I46" s="569">
        <v>0</v>
      </c>
      <c r="J46" s="1280"/>
      <c r="K46" s="1281"/>
      <c r="L46" s="171"/>
      <c r="M46" s="300" t="s">
        <v>5273</v>
      </c>
      <c r="N46" s="315"/>
      <c r="O46" s="792"/>
      <c r="P46" s="315"/>
      <c r="Q46" s="653"/>
      <c r="R46" s="220">
        <f t="shared" ref="R46" si="35">IF( SUM( T46:AA46 ) = 0, 0, $T$10 )</f>
        <v>0</v>
      </c>
      <c r="S46" s="653"/>
      <c r="T46" s="221">
        <f t="shared" ref="T46" si="36" xml:space="preserve"> IF( ISNUMBER(C46), 0, 1 )</f>
        <v>0</v>
      </c>
      <c r="U46" s="221">
        <f t="shared" ref="U46" si="37" xml:space="preserve"> IF( ISNUMBER(D46), 0, 1 )</f>
        <v>0</v>
      </c>
      <c r="V46" s="221">
        <f t="shared" ref="V46" si="38" xml:space="preserve"> IF( ISNUMBER(E46), 0, 1 )</f>
        <v>0</v>
      </c>
      <c r="W46" s="221">
        <f t="shared" ref="W46" si="39" xml:space="preserve"> IF( ISNUMBER(F46), 0, 1 )</f>
        <v>0</v>
      </c>
      <c r="X46" s="171"/>
      <c r="Y46" s="221">
        <f t="shared" ref="Y46" si="40" xml:space="preserve"> IF( ISNUMBER(H46), 0, 1 )</f>
        <v>0</v>
      </c>
      <c r="Z46" s="221">
        <f t="shared" ref="Z46" si="41" xml:space="preserve"> IF( ISNUMBER(I46), 0, 1 )</f>
        <v>0</v>
      </c>
      <c r="AA46" s="171"/>
      <c r="AB46" s="171"/>
      <c r="AC46" s="653"/>
      <c r="AD46" s="315"/>
      <c r="AE46" s="2935" t="s">
        <v>5272</v>
      </c>
      <c r="AF46" s="788" t="s">
        <v>5274</v>
      </c>
      <c r="AG46" s="788" t="s">
        <v>5275</v>
      </c>
      <c r="AH46" s="788" t="s">
        <v>5276</v>
      </c>
      <c r="AI46" s="788" t="s">
        <v>5277</v>
      </c>
      <c r="AJ46" s="789" t="s">
        <v>5278</v>
      </c>
      <c r="AK46" s="788" t="s">
        <v>5279</v>
      </c>
      <c r="AL46" s="788" t="s">
        <v>5280</v>
      </c>
      <c r="AM46" s="790"/>
      <c r="AN46" s="791"/>
      <c r="AO46" s="771"/>
      <c r="AP46" s="315"/>
      <c r="AQ46" s="315"/>
      <c r="AR46" s="315"/>
      <c r="AS46" s="315"/>
    </row>
    <row r="47" spans="1:45" s="3" customFormat="1" ht="15.75" customHeight="1" thickTop="1" thickBot="1">
      <c r="A47" s="171"/>
      <c r="B47" s="793"/>
      <c r="C47" s="1612"/>
      <c r="D47" s="1613"/>
      <c r="E47" s="1613"/>
      <c r="F47" s="1613"/>
      <c r="G47" s="1268"/>
      <c r="H47" s="1268"/>
      <c r="I47" s="1268"/>
      <c r="J47" s="1275"/>
      <c r="K47" s="1275"/>
      <c r="L47" s="171"/>
      <c r="M47" s="198"/>
      <c r="N47" s="171"/>
      <c r="O47" s="171"/>
      <c r="P47" s="171"/>
      <c r="Q47" s="656"/>
      <c r="R47" s="220"/>
      <c r="S47" s="656"/>
      <c r="T47" s="171"/>
      <c r="U47" s="171"/>
      <c r="V47" s="171"/>
      <c r="W47" s="171"/>
      <c r="X47" s="171"/>
      <c r="Y47" s="171"/>
      <c r="Z47" s="171"/>
      <c r="AA47" s="171"/>
      <c r="AB47" s="171"/>
      <c r="AC47" s="656"/>
      <c r="AD47" s="171"/>
      <c r="AE47" s="793"/>
      <c r="AF47" s="793"/>
      <c r="AG47" s="794"/>
      <c r="AH47" s="794"/>
      <c r="AI47" s="794"/>
      <c r="AJ47" s="794"/>
      <c r="AK47" s="794"/>
      <c r="AL47" s="794"/>
      <c r="AM47" s="782"/>
      <c r="AN47" s="782"/>
      <c r="AO47" s="199"/>
      <c r="AP47" s="171"/>
      <c r="AQ47" s="171"/>
      <c r="AR47" s="171"/>
      <c r="AS47" s="171"/>
    </row>
    <row r="48" spans="1:45" s="7" customFormat="1" ht="15.75" customHeight="1" thickTop="1" thickBot="1">
      <c r="A48" s="2394" t="s">
        <v>784</v>
      </c>
      <c r="B48" s="2935" t="s">
        <v>5281</v>
      </c>
      <c r="C48" s="1593">
        <f t="shared" ref="C48:I48" si="42">IFERROR(SUM(C19,C26,C33,C43,C46), 0)</f>
        <v>173.55099999999999</v>
      </c>
      <c r="D48" s="1246">
        <f t="shared" si="42"/>
        <v>242.959</v>
      </c>
      <c r="E48" s="1246">
        <f t="shared" si="42"/>
        <v>7926.7449999999999</v>
      </c>
      <c r="F48" s="1246">
        <f t="shared" si="42"/>
        <v>4186.95</v>
      </c>
      <c r="G48" s="1246">
        <f>IFERROR(SUM(C48:F48),0)</f>
        <v>12530.204999999998</v>
      </c>
      <c r="H48" s="1246">
        <f t="shared" si="42"/>
        <v>287.65199999999993</v>
      </c>
      <c r="I48" s="1246">
        <f t="shared" si="42"/>
        <v>1027.23</v>
      </c>
      <c r="J48" s="1282"/>
      <c r="K48" s="1283"/>
      <c r="L48" s="315"/>
      <c r="M48" s="300" t="s">
        <v>5282</v>
      </c>
      <c r="N48" s="315"/>
      <c r="O48" s="792"/>
      <c r="P48" s="315"/>
      <c r="Q48" s="653"/>
      <c r="R48" s="220"/>
      <c r="S48" s="653"/>
      <c r="T48" s="171"/>
      <c r="U48" s="171"/>
      <c r="V48" s="171"/>
      <c r="W48" s="171"/>
      <c r="X48" s="171"/>
      <c r="Y48" s="171"/>
      <c r="Z48" s="171"/>
      <c r="AA48" s="171"/>
      <c r="AB48" s="171"/>
      <c r="AC48" s="653"/>
      <c r="AD48" s="315"/>
      <c r="AE48" s="2935" t="s">
        <v>5281</v>
      </c>
      <c r="AF48" s="795" t="s">
        <v>5283</v>
      </c>
      <c r="AG48" s="298" t="s">
        <v>5284</v>
      </c>
      <c r="AH48" s="298" t="s">
        <v>5285</v>
      </c>
      <c r="AI48" s="298" t="s">
        <v>5286</v>
      </c>
      <c r="AJ48" s="298" t="s">
        <v>5287</v>
      </c>
      <c r="AK48" s="298" t="s">
        <v>5288</v>
      </c>
      <c r="AL48" s="298" t="s">
        <v>5289</v>
      </c>
      <c r="AM48" s="796"/>
      <c r="AN48" s="797"/>
      <c r="AO48" s="771"/>
      <c r="AP48" s="315"/>
      <c r="AQ48" s="315"/>
      <c r="AR48" s="315"/>
      <c r="AS48" s="315"/>
    </row>
    <row r="49" spans="1:45" s="3" customFormat="1" ht="16.5" thickTop="1" thickBot="1">
      <c r="A49" s="171"/>
      <c r="B49" s="798"/>
      <c r="C49" s="798"/>
      <c r="D49" s="171"/>
      <c r="E49" s="171"/>
      <c r="F49" s="171"/>
      <c r="G49" s="171"/>
      <c r="H49" s="171"/>
      <c r="I49" s="171"/>
      <c r="J49" s="171"/>
      <c r="K49" s="171"/>
      <c r="L49" s="171"/>
      <c r="M49" s="600"/>
      <c r="N49" s="171"/>
      <c r="O49" s="171"/>
      <c r="P49" s="171"/>
      <c r="Q49" s="171"/>
      <c r="R49" s="220"/>
      <c r="S49" s="171"/>
      <c r="T49" s="171"/>
      <c r="U49" s="171"/>
      <c r="V49" s="171"/>
      <c r="W49" s="171"/>
      <c r="X49" s="171"/>
      <c r="Y49" s="171"/>
      <c r="Z49" s="171"/>
      <c r="AA49" s="171"/>
      <c r="AB49" s="171"/>
      <c r="AC49" s="171"/>
      <c r="AD49" s="171"/>
      <c r="AE49" s="798"/>
      <c r="AF49" s="798"/>
      <c r="AG49" s="171"/>
      <c r="AH49" s="171"/>
      <c r="AI49" s="171"/>
      <c r="AJ49" s="171"/>
      <c r="AK49" s="171"/>
      <c r="AL49" s="171"/>
      <c r="AM49" s="171"/>
      <c r="AN49" s="171"/>
      <c r="AO49" s="744"/>
      <c r="AP49" s="171"/>
      <c r="AQ49" s="171"/>
      <c r="AR49" s="171"/>
      <c r="AS49" s="171"/>
    </row>
    <row r="50" spans="1:45" s="3" customFormat="1" ht="16.25" customHeight="1" thickTop="1">
      <c r="A50" s="171"/>
      <c r="B50" s="3376" t="s">
        <v>671</v>
      </c>
      <c r="C50" s="3332" t="s">
        <v>5290</v>
      </c>
      <c r="D50" s="3332"/>
      <c r="E50" s="3332"/>
      <c r="F50" s="3332"/>
      <c r="G50" s="3332"/>
      <c r="H50" s="3332"/>
      <c r="I50" s="3332"/>
      <c r="J50" s="3332"/>
      <c r="K50" s="3334"/>
      <c r="L50" s="528"/>
      <c r="M50" s="171"/>
      <c r="N50" s="171"/>
      <c r="O50" s="171"/>
      <c r="P50" s="528"/>
      <c r="Q50" s="721"/>
      <c r="R50" s="220"/>
      <c r="S50" s="721"/>
      <c r="T50" s="528"/>
      <c r="U50" s="528"/>
      <c r="V50" s="528"/>
      <c r="W50" s="528"/>
      <c r="X50" s="528"/>
      <c r="Y50" s="528"/>
      <c r="Z50" s="528"/>
      <c r="AA50" s="528"/>
      <c r="AB50" s="528"/>
      <c r="AC50" s="721"/>
      <c r="AD50" s="528"/>
      <c r="AE50" s="3376" t="s">
        <v>671</v>
      </c>
      <c r="AF50" s="3332" t="s">
        <v>5290</v>
      </c>
      <c r="AG50" s="3332"/>
      <c r="AH50" s="3332"/>
      <c r="AI50" s="3332"/>
      <c r="AJ50" s="3332"/>
      <c r="AK50" s="3332"/>
      <c r="AL50" s="3332"/>
      <c r="AM50" s="3332"/>
      <c r="AN50" s="3334"/>
      <c r="AO50" s="251"/>
      <c r="AP50" s="171"/>
      <c r="AQ50" s="171"/>
      <c r="AR50" s="171"/>
      <c r="AS50" s="171"/>
    </row>
    <row r="51" spans="1:45" s="3" customFormat="1">
      <c r="A51" s="171"/>
      <c r="B51" s="3479"/>
      <c r="C51" s="3516" t="s">
        <v>5012</v>
      </c>
      <c r="D51" s="3516"/>
      <c r="E51" s="3516"/>
      <c r="F51" s="3516"/>
      <c r="G51" s="3516" t="s">
        <v>5013</v>
      </c>
      <c r="H51" s="3516"/>
      <c r="I51" s="3516" t="s">
        <v>5014</v>
      </c>
      <c r="J51" s="3516" t="s">
        <v>5015</v>
      </c>
      <c r="K51" s="3517"/>
      <c r="L51" s="171"/>
      <c r="M51" s="171"/>
      <c r="N51" s="171"/>
      <c r="O51" s="171"/>
      <c r="P51" s="171"/>
      <c r="Q51" s="656"/>
      <c r="R51" s="220"/>
      <c r="S51" s="656"/>
      <c r="T51" s="171"/>
      <c r="U51" s="171"/>
      <c r="V51" s="171"/>
      <c r="W51" s="171"/>
      <c r="X51" s="171"/>
      <c r="Y51" s="171"/>
      <c r="Z51" s="171"/>
      <c r="AA51" s="171"/>
      <c r="AB51" s="171"/>
      <c r="AC51" s="656"/>
      <c r="AD51" s="171"/>
      <c r="AE51" s="3479"/>
      <c r="AF51" s="3516" t="s">
        <v>5012</v>
      </c>
      <c r="AG51" s="3516"/>
      <c r="AH51" s="3516"/>
      <c r="AI51" s="3516"/>
      <c r="AJ51" s="3516" t="s">
        <v>5013</v>
      </c>
      <c r="AK51" s="3516"/>
      <c r="AL51" s="3516" t="s">
        <v>5014</v>
      </c>
      <c r="AM51" s="3516" t="s">
        <v>5015</v>
      </c>
      <c r="AN51" s="3517"/>
      <c r="AO51" s="251"/>
      <c r="AP51" s="171"/>
      <c r="AQ51" s="171"/>
      <c r="AR51" s="171"/>
      <c r="AS51" s="171"/>
    </row>
    <row r="52" spans="1:45" s="3" customFormat="1" ht="31">
      <c r="A52" s="171"/>
      <c r="B52" s="3479"/>
      <c r="C52" s="2962" t="s">
        <v>5016</v>
      </c>
      <c r="D52" s="2962" t="s">
        <v>5017</v>
      </c>
      <c r="E52" s="2962" t="s">
        <v>5018</v>
      </c>
      <c r="F52" s="2962" t="s">
        <v>5019</v>
      </c>
      <c r="G52" s="2962" t="s">
        <v>5020</v>
      </c>
      <c r="H52" s="2962" t="s">
        <v>5021</v>
      </c>
      <c r="I52" s="3516"/>
      <c r="J52" s="2962" t="s">
        <v>5022</v>
      </c>
      <c r="K52" s="2963" t="s">
        <v>5023</v>
      </c>
      <c r="L52" s="171"/>
      <c r="M52" s="171"/>
      <c r="N52" s="171"/>
      <c r="O52" s="171"/>
      <c r="P52" s="171"/>
      <c r="Q52" s="656"/>
      <c r="R52" s="220"/>
      <c r="S52" s="656"/>
      <c r="T52" s="171"/>
      <c r="U52" s="171"/>
      <c r="V52" s="171"/>
      <c r="W52" s="171"/>
      <c r="X52" s="171"/>
      <c r="Y52" s="171"/>
      <c r="Z52" s="171"/>
      <c r="AA52" s="171"/>
      <c r="AB52" s="171"/>
      <c r="AC52" s="656"/>
      <c r="AD52" s="171"/>
      <c r="AE52" s="3479"/>
      <c r="AF52" s="2962" t="s">
        <v>5016</v>
      </c>
      <c r="AG52" s="2962" t="s">
        <v>5017</v>
      </c>
      <c r="AH52" s="2962" t="s">
        <v>5018</v>
      </c>
      <c r="AI52" s="2962" t="s">
        <v>5019</v>
      </c>
      <c r="AJ52" s="2962" t="s">
        <v>5020</v>
      </c>
      <c r="AK52" s="2962" t="s">
        <v>5021</v>
      </c>
      <c r="AL52" s="3516"/>
      <c r="AM52" s="2962" t="s">
        <v>5022</v>
      </c>
      <c r="AN52" s="2963" t="s">
        <v>5023</v>
      </c>
      <c r="AO52" s="251"/>
      <c r="AP52" s="171"/>
      <c r="AQ52" s="171"/>
      <c r="AR52" s="171"/>
      <c r="AS52" s="171"/>
    </row>
    <row r="53" spans="1:45" s="3" customFormat="1" ht="16.25" customHeight="1">
      <c r="A53" s="171"/>
      <c r="B53" s="2954" t="s">
        <v>672</v>
      </c>
      <c r="C53" s="2962" t="s">
        <v>688</v>
      </c>
      <c r="D53" s="2962" t="s">
        <v>688</v>
      </c>
      <c r="E53" s="2962" t="s">
        <v>688</v>
      </c>
      <c r="F53" s="2962" t="s">
        <v>688</v>
      </c>
      <c r="G53" s="2962" t="s">
        <v>688</v>
      </c>
      <c r="H53" s="2962" t="s">
        <v>688</v>
      </c>
      <c r="I53" s="2962" t="s">
        <v>688</v>
      </c>
      <c r="J53" s="2962" t="s">
        <v>1292</v>
      </c>
      <c r="K53" s="2963" t="s">
        <v>1292</v>
      </c>
      <c r="L53" s="171"/>
      <c r="M53" s="171"/>
      <c r="N53" s="171"/>
      <c r="O53" s="171"/>
      <c r="P53" s="171"/>
      <c r="Q53" s="656"/>
      <c r="R53" s="220"/>
      <c r="S53" s="656"/>
      <c r="T53" s="171"/>
      <c r="U53" s="171"/>
      <c r="V53" s="171"/>
      <c r="W53" s="171"/>
      <c r="X53" s="171"/>
      <c r="Y53" s="171"/>
      <c r="Z53" s="171"/>
      <c r="AA53" s="171"/>
      <c r="AB53" s="171"/>
      <c r="AC53" s="656"/>
      <c r="AD53" s="171"/>
      <c r="AE53" s="2954" t="s">
        <v>672</v>
      </c>
      <c r="AF53" s="2962" t="s">
        <v>688</v>
      </c>
      <c r="AG53" s="2962" t="s">
        <v>688</v>
      </c>
      <c r="AH53" s="2962" t="s">
        <v>688</v>
      </c>
      <c r="AI53" s="2962" t="s">
        <v>688</v>
      </c>
      <c r="AJ53" s="2962" t="s">
        <v>688</v>
      </c>
      <c r="AK53" s="2962" t="s">
        <v>688</v>
      </c>
      <c r="AL53" s="2962" t="s">
        <v>688</v>
      </c>
      <c r="AM53" s="2962" t="s">
        <v>1292</v>
      </c>
      <c r="AN53" s="2963" t="s">
        <v>1292</v>
      </c>
      <c r="AO53" s="251"/>
      <c r="AP53" s="171"/>
      <c r="AQ53" s="171"/>
      <c r="AR53" s="171"/>
      <c r="AS53" s="171"/>
    </row>
    <row r="54" spans="1:45" s="3" customFormat="1" ht="16" thickBot="1">
      <c r="A54" s="171"/>
      <c r="B54" s="2929" t="s">
        <v>673</v>
      </c>
      <c r="C54" s="2914">
        <v>3</v>
      </c>
      <c r="D54" s="2914">
        <v>3</v>
      </c>
      <c r="E54" s="2914">
        <v>3</v>
      </c>
      <c r="F54" s="2914">
        <v>3</v>
      </c>
      <c r="G54" s="2914">
        <v>3</v>
      </c>
      <c r="H54" s="2914">
        <v>3</v>
      </c>
      <c r="I54" s="2914">
        <v>3</v>
      </c>
      <c r="J54" s="2914">
        <v>3</v>
      </c>
      <c r="K54" s="2916">
        <v>3</v>
      </c>
      <c r="L54" s="171"/>
      <c r="M54" s="171"/>
      <c r="N54" s="171"/>
      <c r="O54" s="171"/>
      <c r="P54" s="171"/>
      <c r="Q54" s="656"/>
      <c r="R54" s="220"/>
      <c r="S54" s="656"/>
      <c r="T54" s="3326" t="s">
        <v>670</v>
      </c>
      <c r="U54" s="3326"/>
      <c r="V54" s="3497"/>
      <c r="W54" s="3497"/>
      <c r="X54" s="3497"/>
      <c r="Y54" s="3497"/>
      <c r="Z54" s="3497"/>
      <c r="AA54" s="3497"/>
      <c r="AB54" s="3162"/>
      <c r="AC54" s="656"/>
      <c r="AD54" s="171"/>
      <c r="AE54" s="2929" t="s">
        <v>673</v>
      </c>
      <c r="AF54" s="2914">
        <v>3</v>
      </c>
      <c r="AG54" s="2914">
        <v>3</v>
      </c>
      <c r="AH54" s="2914">
        <v>3</v>
      </c>
      <c r="AI54" s="2914">
        <v>3</v>
      </c>
      <c r="AJ54" s="2914">
        <v>3</v>
      </c>
      <c r="AK54" s="2914">
        <v>3</v>
      </c>
      <c r="AL54" s="2914">
        <v>3</v>
      </c>
      <c r="AM54" s="2914">
        <v>3</v>
      </c>
      <c r="AN54" s="2916">
        <v>3</v>
      </c>
      <c r="AO54" s="171"/>
      <c r="AP54" s="171"/>
      <c r="AQ54" s="171"/>
      <c r="AR54" s="171"/>
      <c r="AS54" s="171"/>
    </row>
    <row r="55" spans="1:45" s="3" customFormat="1" ht="16.5" thickTop="1" thickBot="1">
      <c r="A55" s="171"/>
      <c r="B55" s="766"/>
      <c r="C55" s="766"/>
      <c r="D55" s="767"/>
      <c r="E55" s="767"/>
      <c r="F55" s="767"/>
      <c r="G55" s="767"/>
      <c r="H55" s="767"/>
      <c r="I55" s="767"/>
      <c r="J55" s="767"/>
      <c r="K55" s="767"/>
      <c r="L55" s="171"/>
      <c r="M55" s="171"/>
      <c r="N55" s="171"/>
      <c r="O55" s="171"/>
      <c r="P55" s="171"/>
      <c r="Q55" s="656"/>
      <c r="R55" s="220"/>
      <c r="S55" s="656"/>
      <c r="T55" s="206"/>
      <c r="U55" s="192"/>
      <c r="V55" s="171"/>
      <c r="W55" s="171"/>
      <c r="X55" s="171"/>
      <c r="Y55" s="171"/>
      <c r="Z55" s="171"/>
      <c r="AA55" s="171"/>
      <c r="AB55" s="171"/>
      <c r="AC55" s="656"/>
      <c r="AD55" s="171"/>
      <c r="AE55" s="766"/>
      <c r="AF55" s="766"/>
      <c r="AG55" s="767"/>
      <c r="AH55" s="767"/>
      <c r="AI55" s="767"/>
      <c r="AJ55" s="767"/>
      <c r="AK55" s="767"/>
      <c r="AL55" s="767"/>
      <c r="AM55" s="767"/>
      <c r="AN55" s="767"/>
      <c r="AO55" s="171"/>
      <c r="AP55" s="171"/>
      <c r="AQ55" s="171"/>
      <c r="AR55" s="171"/>
      <c r="AS55" s="171"/>
    </row>
    <row r="56" spans="1:45" s="3" customFormat="1" ht="15.75" customHeight="1" thickTop="1" thickBot="1">
      <c r="A56" s="171"/>
      <c r="B56" s="319" t="s">
        <v>5024</v>
      </c>
      <c r="C56" s="320"/>
      <c r="D56" s="385"/>
      <c r="E56" s="121"/>
      <c r="F56" s="767"/>
      <c r="G56" s="767"/>
      <c r="H56" s="767"/>
      <c r="I56" s="767"/>
      <c r="J56" s="767"/>
      <c r="K56" s="767"/>
      <c r="L56" s="171"/>
      <c r="M56" s="171"/>
      <c r="N56" s="171"/>
      <c r="O56" s="171"/>
      <c r="P56" s="171"/>
      <c r="Q56" s="656"/>
      <c r="R56" s="220"/>
      <c r="S56" s="656"/>
      <c r="T56" s="171"/>
      <c r="U56" s="171"/>
      <c r="V56" s="171"/>
      <c r="W56" s="171"/>
      <c r="X56" s="171"/>
      <c r="Y56" s="171"/>
      <c r="Z56" s="171"/>
      <c r="AA56" s="171"/>
      <c r="AB56" s="171"/>
      <c r="AC56" s="656"/>
      <c r="AD56" s="171"/>
      <c r="AE56" s="319" t="s">
        <v>5024</v>
      </c>
      <c r="AF56" s="320"/>
      <c r="AG56" s="385"/>
      <c r="AH56" s="121"/>
      <c r="AI56" s="767"/>
      <c r="AJ56" s="767"/>
      <c r="AK56" s="767"/>
      <c r="AL56" s="767"/>
      <c r="AM56" s="767"/>
      <c r="AN56" s="767"/>
      <c r="AO56" s="171"/>
      <c r="AP56" s="171"/>
      <c r="AQ56" s="171"/>
      <c r="AR56" s="171"/>
      <c r="AS56" s="171"/>
    </row>
    <row r="57" spans="1:45" s="3" customFormat="1" ht="15.75" customHeight="1">
      <c r="A57" s="2394" t="s">
        <v>686</v>
      </c>
      <c r="B57" s="2932" t="s">
        <v>5025</v>
      </c>
      <c r="C57" s="1610">
        <v>0</v>
      </c>
      <c r="D57" s="562">
        <v>0</v>
      </c>
      <c r="E57" s="562">
        <v>2100</v>
      </c>
      <c r="F57" s="562">
        <v>0</v>
      </c>
      <c r="G57" s="1255">
        <f t="shared" ref="G57:G64" si="43">IFERROR(SUM(C57:F57),0)</f>
        <v>2100</v>
      </c>
      <c r="H57" s="1610">
        <v>-205.667</v>
      </c>
      <c r="I57" s="562">
        <v>0</v>
      </c>
      <c r="J57" s="1269">
        <v>1.8259999999999998E-2</v>
      </c>
      <c r="K57" s="1270">
        <v>4.7320000000000001E-2</v>
      </c>
      <c r="L57" s="171"/>
      <c r="M57" s="217" t="s">
        <v>5291</v>
      </c>
      <c r="N57" s="171"/>
      <c r="O57" s="219"/>
      <c r="P57" s="171"/>
      <c r="Q57" s="656"/>
      <c r="R57" s="220">
        <f t="shared" ref="R57:R63" si="44">IF( SUM( T57:AA57 ) = 0, 0, $T$10 )</f>
        <v>0</v>
      </c>
      <c r="S57" s="656"/>
      <c r="T57" s="221">
        <f t="shared" ref="T57:W63" si="45" xml:space="preserve"> IF( ISNUMBER(C57), 0, 1 )</f>
        <v>0</v>
      </c>
      <c r="U57" s="221">
        <f t="shared" si="45"/>
        <v>0</v>
      </c>
      <c r="V57" s="221">
        <f t="shared" si="45"/>
        <v>0</v>
      </c>
      <c r="W57" s="221">
        <f t="shared" si="45"/>
        <v>0</v>
      </c>
      <c r="X57" s="171"/>
      <c r="Y57" s="221">
        <f t="shared" ref="Y57:AB63" si="46" xml:space="preserve"> IF( ISNUMBER(H57), 0, 1 )</f>
        <v>0</v>
      </c>
      <c r="Z57" s="221">
        <f t="shared" si="46"/>
        <v>0</v>
      </c>
      <c r="AA57" s="221">
        <f t="shared" si="46"/>
        <v>0</v>
      </c>
      <c r="AB57" s="221">
        <f t="shared" si="46"/>
        <v>0</v>
      </c>
      <c r="AC57" s="656"/>
      <c r="AD57" s="171"/>
      <c r="AE57" s="2932" t="s">
        <v>5025</v>
      </c>
      <c r="AF57" s="768" t="s">
        <v>5292</v>
      </c>
      <c r="AG57" s="718" t="s">
        <v>5293</v>
      </c>
      <c r="AH57" s="718" t="s">
        <v>5294</v>
      </c>
      <c r="AI57" s="718" t="s">
        <v>5295</v>
      </c>
      <c r="AJ57" s="769" t="s">
        <v>5296</v>
      </c>
      <c r="AK57" s="768" t="s">
        <v>5297</v>
      </c>
      <c r="AL57" s="718" t="s">
        <v>5298</v>
      </c>
      <c r="AM57" s="718" t="s">
        <v>5299</v>
      </c>
      <c r="AN57" s="770" t="s">
        <v>5300</v>
      </c>
      <c r="AO57" s="771"/>
      <c r="AP57" s="171"/>
      <c r="AQ57" s="171"/>
      <c r="AR57" s="171"/>
      <c r="AS57" s="171"/>
    </row>
    <row r="58" spans="1:45" s="3" customFormat="1" ht="15.75" customHeight="1">
      <c r="A58" s="171"/>
      <c r="B58" s="2933" t="s">
        <v>5036</v>
      </c>
      <c r="C58" s="1611">
        <v>0</v>
      </c>
      <c r="D58" s="565">
        <v>0</v>
      </c>
      <c r="E58" s="565">
        <v>1920.902</v>
      </c>
      <c r="F58" s="565">
        <v>0</v>
      </c>
      <c r="G58" s="1257">
        <f t="shared" si="43"/>
        <v>1920.902</v>
      </c>
      <c r="H58" s="1611">
        <v>242.26599999999999</v>
      </c>
      <c r="I58" s="565">
        <v>0</v>
      </c>
      <c r="J58" s="1271">
        <v>4.7320000000000001E-2</v>
      </c>
      <c r="K58" s="1272">
        <v>1.0829999999999999E-2</v>
      </c>
      <c r="L58" s="171"/>
      <c r="M58" s="226" t="s">
        <v>5301</v>
      </c>
      <c r="N58" s="171"/>
      <c r="O58" s="227"/>
      <c r="P58" s="171"/>
      <c r="Q58" s="656"/>
      <c r="R58" s="220">
        <f t="shared" si="44"/>
        <v>0</v>
      </c>
      <c r="S58" s="656"/>
      <c r="T58" s="221">
        <f t="shared" si="45"/>
        <v>0</v>
      </c>
      <c r="U58" s="221">
        <f t="shared" si="45"/>
        <v>0</v>
      </c>
      <c r="V58" s="221">
        <f t="shared" si="45"/>
        <v>0</v>
      </c>
      <c r="W58" s="221">
        <f t="shared" si="45"/>
        <v>0</v>
      </c>
      <c r="X58" s="171"/>
      <c r="Y58" s="221">
        <f t="shared" si="46"/>
        <v>0</v>
      </c>
      <c r="Z58" s="221">
        <f t="shared" si="46"/>
        <v>0</v>
      </c>
      <c r="AA58" s="221">
        <f t="shared" si="46"/>
        <v>0</v>
      </c>
      <c r="AB58" s="221">
        <f t="shared" si="46"/>
        <v>0</v>
      </c>
      <c r="AC58" s="656"/>
      <c r="AD58" s="171"/>
      <c r="AE58" s="2933" t="s">
        <v>5036</v>
      </c>
      <c r="AF58" s="772" t="s">
        <v>5302</v>
      </c>
      <c r="AG58" s="719" t="s">
        <v>5303</v>
      </c>
      <c r="AH58" s="719" t="s">
        <v>5304</v>
      </c>
      <c r="AI58" s="719" t="s">
        <v>5305</v>
      </c>
      <c r="AJ58" s="773" t="s">
        <v>5306</v>
      </c>
      <c r="AK58" s="772" t="s">
        <v>5307</v>
      </c>
      <c r="AL58" s="719" t="s">
        <v>5308</v>
      </c>
      <c r="AM58" s="719" t="s">
        <v>5309</v>
      </c>
      <c r="AN58" s="774" t="s">
        <v>5310</v>
      </c>
      <c r="AO58" s="771"/>
      <c r="AP58" s="171"/>
      <c r="AQ58" s="171"/>
      <c r="AR58" s="171"/>
      <c r="AS58" s="171"/>
    </row>
    <row r="59" spans="1:45" s="3" customFormat="1" ht="15.75" customHeight="1">
      <c r="A59" s="171"/>
      <c r="B59" s="2933" t="s">
        <v>5047</v>
      </c>
      <c r="C59" s="1611">
        <v>20</v>
      </c>
      <c r="D59" s="565">
        <v>0</v>
      </c>
      <c r="E59" s="565">
        <v>65</v>
      </c>
      <c r="F59" s="565">
        <v>435</v>
      </c>
      <c r="G59" s="1257">
        <f t="shared" si="43"/>
        <v>520</v>
      </c>
      <c r="H59" s="1611">
        <v>151.98099999999999</v>
      </c>
      <c r="I59" s="565">
        <v>38.179000000000002</v>
      </c>
      <c r="J59" s="1271">
        <v>6.6629999999999995E-2</v>
      </c>
      <c r="K59" s="1272">
        <v>4.8230000000000002E-2</v>
      </c>
      <c r="L59" s="171"/>
      <c r="M59" s="226" t="s">
        <v>5311</v>
      </c>
      <c r="N59" s="171"/>
      <c r="O59" s="227"/>
      <c r="P59" s="171"/>
      <c r="Q59" s="656"/>
      <c r="R59" s="220">
        <f t="shared" si="44"/>
        <v>0</v>
      </c>
      <c r="S59" s="656"/>
      <c r="T59" s="221">
        <f t="shared" si="45"/>
        <v>0</v>
      </c>
      <c r="U59" s="221">
        <f t="shared" si="45"/>
        <v>0</v>
      </c>
      <c r="V59" s="221">
        <f t="shared" si="45"/>
        <v>0</v>
      </c>
      <c r="W59" s="221">
        <f t="shared" si="45"/>
        <v>0</v>
      </c>
      <c r="X59" s="171"/>
      <c r="Y59" s="221">
        <f t="shared" si="46"/>
        <v>0</v>
      </c>
      <c r="Z59" s="221">
        <f t="shared" si="46"/>
        <v>0</v>
      </c>
      <c r="AA59" s="221">
        <f t="shared" si="46"/>
        <v>0</v>
      </c>
      <c r="AB59" s="221">
        <f t="shared" si="46"/>
        <v>0</v>
      </c>
      <c r="AC59" s="656"/>
      <c r="AD59" s="171"/>
      <c r="AE59" s="2933" t="s">
        <v>5047</v>
      </c>
      <c r="AF59" s="772" t="s">
        <v>5312</v>
      </c>
      <c r="AG59" s="719" t="s">
        <v>5313</v>
      </c>
      <c r="AH59" s="719" t="s">
        <v>5314</v>
      </c>
      <c r="AI59" s="719" t="s">
        <v>5315</v>
      </c>
      <c r="AJ59" s="773" t="s">
        <v>5316</v>
      </c>
      <c r="AK59" s="772" t="s">
        <v>5317</v>
      </c>
      <c r="AL59" s="719" t="s">
        <v>5318</v>
      </c>
      <c r="AM59" s="719" t="s">
        <v>5319</v>
      </c>
      <c r="AN59" s="774" t="s">
        <v>5320</v>
      </c>
      <c r="AO59" s="771"/>
      <c r="AP59" s="171"/>
      <c r="AQ59" s="171"/>
      <c r="AR59" s="171"/>
      <c r="AS59" s="171"/>
    </row>
    <row r="60" spans="1:45" s="3" customFormat="1" ht="15.75" customHeight="1">
      <c r="A60" s="171"/>
      <c r="B60" s="2933" t="s">
        <v>5058</v>
      </c>
      <c r="C60" s="1611">
        <v>0</v>
      </c>
      <c r="D60" s="565">
        <v>0</v>
      </c>
      <c r="E60" s="565">
        <v>0</v>
      </c>
      <c r="F60" s="565">
        <v>0</v>
      </c>
      <c r="G60" s="1257">
        <f t="shared" si="43"/>
        <v>0</v>
      </c>
      <c r="H60" s="1611">
        <v>0</v>
      </c>
      <c r="I60" s="565">
        <v>0</v>
      </c>
      <c r="J60" s="1271">
        <v>0</v>
      </c>
      <c r="K60" s="1272">
        <v>0</v>
      </c>
      <c r="L60" s="171"/>
      <c r="M60" s="226" t="s">
        <v>5321</v>
      </c>
      <c r="N60" s="171"/>
      <c r="O60" s="227"/>
      <c r="P60" s="171"/>
      <c r="Q60" s="656"/>
      <c r="R60" s="220">
        <f t="shared" si="44"/>
        <v>0</v>
      </c>
      <c r="S60" s="656"/>
      <c r="T60" s="221">
        <f t="shared" si="45"/>
        <v>0</v>
      </c>
      <c r="U60" s="221">
        <f t="shared" si="45"/>
        <v>0</v>
      </c>
      <c r="V60" s="221">
        <f t="shared" si="45"/>
        <v>0</v>
      </c>
      <c r="W60" s="221">
        <f t="shared" si="45"/>
        <v>0</v>
      </c>
      <c r="X60" s="171"/>
      <c r="Y60" s="221">
        <f t="shared" si="46"/>
        <v>0</v>
      </c>
      <c r="Z60" s="221">
        <f t="shared" si="46"/>
        <v>0</v>
      </c>
      <c r="AA60" s="221">
        <f t="shared" si="46"/>
        <v>0</v>
      </c>
      <c r="AB60" s="221">
        <f t="shared" si="46"/>
        <v>0</v>
      </c>
      <c r="AC60" s="656"/>
      <c r="AD60" s="171"/>
      <c r="AE60" s="2933" t="s">
        <v>5058</v>
      </c>
      <c r="AF60" s="772" t="s">
        <v>5322</v>
      </c>
      <c r="AG60" s="719" t="s">
        <v>5323</v>
      </c>
      <c r="AH60" s="719" t="s">
        <v>5324</v>
      </c>
      <c r="AI60" s="719" t="s">
        <v>5325</v>
      </c>
      <c r="AJ60" s="773" t="s">
        <v>5326</v>
      </c>
      <c r="AK60" s="772" t="s">
        <v>5327</v>
      </c>
      <c r="AL60" s="719" t="s">
        <v>5328</v>
      </c>
      <c r="AM60" s="719" t="s">
        <v>5329</v>
      </c>
      <c r="AN60" s="774" t="s">
        <v>5330</v>
      </c>
      <c r="AO60" s="771"/>
      <c r="AP60" s="171"/>
      <c r="AQ60" s="171"/>
      <c r="AR60" s="171"/>
      <c r="AS60" s="171"/>
    </row>
    <row r="61" spans="1:45" s="3" customFormat="1" ht="15.75" customHeight="1">
      <c r="A61" s="171"/>
      <c r="B61" s="2933" t="s">
        <v>5069</v>
      </c>
      <c r="C61" s="1611">
        <v>0</v>
      </c>
      <c r="D61" s="565">
        <v>0</v>
      </c>
      <c r="E61" s="565">
        <v>1150</v>
      </c>
      <c r="F61" s="565">
        <v>2008.9010000000001</v>
      </c>
      <c r="G61" s="1257">
        <f t="shared" si="43"/>
        <v>3158.9009999999998</v>
      </c>
      <c r="H61" s="1611">
        <v>75.623000000000005</v>
      </c>
      <c r="I61" s="565">
        <v>989.05100000000004</v>
      </c>
      <c r="J61" s="1271">
        <v>2.2880000000000001E-2</v>
      </c>
      <c r="K61" s="1272">
        <v>4.8230000000000002E-2</v>
      </c>
      <c r="L61" s="171"/>
      <c r="M61" s="226" t="s">
        <v>5331</v>
      </c>
      <c r="N61" s="171"/>
      <c r="O61" s="227"/>
      <c r="P61" s="171"/>
      <c r="Q61" s="656"/>
      <c r="R61" s="220">
        <f t="shared" si="44"/>
        <v>0</v>
      </c>
      <c r="S61" s="656"/>
      <c r="T61" s="221">
        <f t="shared" si="45"/>
        <v>0</v>
      </c>
      <c r="U61" s="221">
        <f t="shared" si="45"/>
        <v>0</v>
      </c>
      <c r="V61" s="221">
        <f t="shared" si="45"/>
        <v>0</v>
      </c>
      <c r="W61" s="221">
        <f t="shared" si="45"/>
        <v>0</v>
      </c>
      <c r="X61" s="171"/>
      <c r="Y61" s="221">
        <f t="shared" si="46"/>
        <v>0</v>
      </c>
      <c r="Z61" s="221">
        <f t="shared" si="46"/>
        <v>0</v>
      </c>
      <c r="AA61" s="221">
        <f t="shared" si="46"/>
        <v>0</v>
      </c>
      <c r="AB61" s="221">
        <f t="shared" si="46"/>
        <v>0</v>
      </c>
      <c r="AC61" s="656"/>
      <c r="AD61" s="171"/>
      <c r="AE61" s="2933" t="s">
        <v>5069</v>
      </c>
      <c r="AF61" s="772" t="s">
        <v>5332</v>
      </c>
      <c r="AG61" s="719" t="s">
        <v>5333</v>
      </c>
      <c r="AH61" s="719" t="s">
        <v>5334</v>
      </c>
      <c r="AI61" s="719" t="s">
        <v>5335</v>
      </c>
      <c r="AJ61" s="773" t="s">
        <v>5336</v>
      </c>
      <c r="AK61" s="772" t="s">
        <v>5337</v>
      </c>
      <c r="AL61" s="719" t="s">
        <v>5338</v>
      </c>
      <c r="AM61" s="719" t="s">
        <v>5339</v>
      </c>
      <c r="AN61" s="774" t="s">
        <v>5340</v>
      </c>
      <c r="AO61" s="771"/>
      <c r="AP61" s="171"/>
      <c r="AQ61" s="171"/>
      <c r="AR61" s="171"/>
      <c r="AS61" s="171"/>
    </row>
    <row r="62" spans="1:45" s="3" customFormat="1" ht="15.75" customHeight="1">
      <c r="A62" s="171"/>
      <c r="B62" s="2933" t="s">
        <v>5080</v>
      </c>
      <c r="C62" s="1611">
        <v>0</v>
      </c>
      <c r="D62" s="565">
        <v>0</v>
      </c>
      <c r="E62" s="565">
        <v>0</v>
      </c>
      <c r="F62" s="565">
        <v>0</v>
      </c>
      <c r="G62" s="1257">
        <f t="shared" si="43"/>
        <v>0</v>
      </c>
      <c r="H62" s="1611">
        <v>0</v>
      </c>
      <c r="I62" s="565">
        <v>0</v>
      </c>
      <c r="J62" s="1271">
        <v>0</v>
      </c>
      <c r="K62" s="1272">
        <v>0</v>
      </c>
      <c r="L62" s="171"/>
      <c r="M62" s="226" t="s">
        <v>5341</v>
      </c>
      <c r="N62" s="171"/>
      <c r="O62" s="227"/>
      <c r="P62" s="171"/>
      <c r="Q62" s="656"/>
      <c r="R62" s="220">
        <f t="shared" si="44"/>
        <v>0</v>
      </c>
      <c r="S62" s="656"/>
      <c r="T62" s="221">
        <f t="shared" si="45"/>
        <v>0</v>
      </c>
      <c r="U62" s="221">
        <f t="shared" si="45"/>
        <v>0</v>
      </c>
      <c r="V62" s="221">
        <f t="shared" si="45"/>
        <v>0</v>
      </c>
      <c r="W62" s="221">
        <f t="shared" si="45"/>
        <v>0</v>
      </c>
      <c r="X62" s="171"/>
      <c r="Y62" s="221">
        <f t="shared" si="46"/>
        <v>0</v>
      </c>
      <c r="Z62" s="221">
        <f t="shared" si="46"/>
        <v>0</v>
      </c>
      <c r="AA62" s="221">
        <f t="shared" si="46"/>
        <v>0</v>
      </c>
      <c r="AB62" s="221">
        <f t="shared" si="46"/>
        <v>0</v>
      </c>
      <c r="AC62" s="656"/>
      <c r="AD62" s="171"/>
      <c r="AE62" s="2933" t="s">
        <v>5080</v>
      </c>
      <c r="AF62" s="772" t="s">
        <v>5342</v>
      </c>
      <c r="AG62" s="719" t="s">
        <v>5343</v>
      </c>
      <c r="AH62" s="719" t="s">
        <v>5344</v>
      </c>
      <c r="AI62" s="719" t="s">
        <v>5345</v>
      </c>
      <c r="AJ62" s="773" t="s">
        <v>5346</v>
      </c>
      <c r="AK62" s="772" t="s">
        <v>5347</v>
      </c>
      <c r="AL62" s="719" t="s">
        <v>5348</v>
      </c>
      <c r="AM62" s="719" t="s">
        <v>5349</v>
      </c>
      <c r="AN62" s="774" t="s">
        <v>5350</v>
      </c>
      <c r="AO62" s="771"/>
      <c r="AP62" s="171"/>
      <c r="AQ62" s="171"/>
      <c r="AR62" s="171"/>
      <c r="AS62" s="171"/>
    </row>
    <row r="63" spans="1:45" s="3" customFormat="1" ht="15.75" customHeight="1">
      <c r="A63" s="171"/>
      <c r="B63" s="2933" t="s">
        <v>5091</v>
      </c>
      <c r="C63" s="1611">
        <v>0</v>
      </c>
      <c r="D63" s="565">
        <v>0</v>
      </c>
      <c r="E63" s="565">
        <v>0</v>
      </c>
      <c r="F63" s="565">
        <v>0</v>
      </c>
      <c r="G63" s="1257">
        <f t="shared" si="43"/>
        <v>0</v>
      </c>
      <c r="H63" s="1611">
        <v>0</v>
      </c>
      <c r="I63" s="565">
        <v>0</v>
      </c>
      <c r="J63" s="1271">
        <v>0</v>
      </c>
      <c r="K63" s="1272">
        <v>0</v>
      </c>
      <c r="L63" s="171"/>
      <c r="M63" s="226" t="s">
        <v>5351</v>
      </c>
      <c r="N63" s="171"/>
      <c r="O63" s="227"/>
      <c r="P63" s="171"/>
      <c r="Q63" s="656"/>
      <c r="R63" s="220">
        <f t="shared" si="44"/>
        <v>0</v>
      </c>
      <c r="S63" s="656"/>
      <c r="T63" s="221">
        <f t="shared" si="45"/>
        <v>0</v>
      </c>
      <c r="U63" s="221">
        <f t="shared" si="45"/>
        <v>0</v>
      </c>
      <c r="V63" s="221">
        <f t="shared" si="45"/>
        <v>0</v>
      </c>
      <c r="W63" s="221">
        <f t="shared" si="45"/>
        <v>0</v>
      </c>
      <c r="X63" s="171"/>
      <c r="Y63" s="221">
        <f t="shared" si="46"/>
        <v>0</v>
      </c>
      <c r="Z63" s="221">
        <f t="shared" si="46"/>
        <v>0</v>
      </c>
      <c r="AA63" s="221">
        <f t="shared" si="46"/>
        <v>0</v>
      </c>
      <c r="AB63" s="221">
        <f t="shared" si="46"/>
        <v>0</v>
      </c>
      <c r="AC63" s="656"/>
      <c r="AD63" s="171"/>
      <c r="AE63" s="2933" t="s">
        <v>5091</v>
      </c>
      <c r="AF63" s="772" t="s">
        <v>5352</v>
      </c>
      <c r="AG63" s="719" t="s">
        <v>5353</v>
      </c>
      <c r="AH63" s="719" t="s">
        <v>5354</v>
      </c>
      <c r="AI63" s="719" t="s">
        <v>5355</v>
      </c>
      <c r="AJ63" s="773" t="s">
        <v>5356</v>
      </c>
      <c r="AK63" s="772" t="s">
        <v>5357</v>
      </c>
      <c r="AL63" s="719" t="s">
        <v>5358</v>
      </c>
      <c r="AM63" s="719" t="s">
        <v>5359</v>
      </c>
      <c r="AN63" s="774" t="s">
        <v>5360</v>
      </c>
      <c r="AO63" s="771"/>
      <c r="AP63" s="171"/>
      <c r="AQ63" s="171"/>
      <c r="AR63" s="171"/>
      <c r="AS63" s="171"/>
    </row>
    <row r="64" spans="1:45" s="3" customFormat="1" ht="15.75" customHeight="1" thickBot="1">
      <c r="A64" s="2394" t="s">
        <v>784</v>
      </c>
      <c r="B64" s="2934" t="s">
        <v>902</v>
      </c>
      <c r="C64" s="1592">
        <f>IFERROR(SUM(C57:C63), 0)</f>
        <v>20</v>
      </c>
      <c r="D64" s="1249">
        <f>IFERROR(SUM(D57:D63), 0)</f>
        <v>0</v>
      </c>
      <c r="E64" s="1249">
        <f>IFERROR(SUM(E57:E63), 0)</f>
        <v>5235.902</v>
      </c>
      <c r="F64" s="1249">
        <f>IFERROR(SUM(F57:F63), 0)</f>
        <v>2443.9009999999998</v>
      </c>
      <c r="G64" s="1249">
        <f t="shared" si="43"/>
        <v>7699.8029999999999</v>
      </c>
      <c r="H64" s="1249">
        <f>IFERROR(SUM(H57:H63), 0)</f>
        <v>264.20299999999997</v>
      </c>
      <c r="I64" s="1249">
        <f>IFERROR(SUM(I57:I63), 0)</f>
        <v>1027.23</v>
      </c>
      <c r="J64" s="1273"/>
      <c r="K64" s="1274"/>
      <c r="L64" s="171"/>
      <c r="M64" s="2059" t="s">
        <v>5361</v>
      </c>
      <c r="N64" s="171"/>
      <c r="O64" s="238"/>
      <c r="P64" s="171"/>
      <c r="Q64" s="656"/>
      <c r="R64" s="220"/>
      <c r="S64" s="656"/>
      <c r="T64" s="171"/>
      <c r="U64" s="171"/>
      <c r="V64" s="171"/>
      <c r="W64" s="171"/>
      <c r="X64" s="171"/>
      <c r="Y64" s="171"/>
      <c r="Z64" s="171"/>
      <c r="AA64" s="171"/>
      <c r="AB64" s="171"/>
      <c r="AC64" s="656"/>
      <c r="AD64" s="171"/>
      <c r="AE64" s="2934" t="s">
        <v>902</v>
      </c>
      <c r="AF64" s="775" t="s">
        <v>5362</v>
      </c>
      <c r="AG64" s="550" t="s">
        <v>5363</v>
      </c>
      <c r="AH64" s="550" t="s">
        <v>5364</v>
      </c>
      <c r="AI64" s="550" t="s">
        <v>5365</v>
      </c>
      <c r="AJ64" s="550" t="s">
        <v>5366</v>
      </c>
      <c r="AK64" s="550" t="s">
        <v>5367</v>
      </c>
      <c r="AL64" s="550" t="s">
        <v>5368</v>
      </c>
      <c r="AM64" s="776"/>
      <c r="AN64" s="777"/>
      <c r="AO64" s="778"/>
      <c r="AP64" s="171"/>
      <c r="AQ64" s="171"/>
      <c r="AR64" s="171"/>
      <c r="AS64" s="171"/>
    </row>
    <row r="65" spans="1:45" s="3" customFormat="1" ht="15.75" customHeight="1" thickTop="1" thickBot="1">
      <c r="A65" s="171"/>
      <c r="B65" s="779"/>
      <c r="C65" s="1263"/>
      <c r="D65" s="1264"/>
      <c r="E65" s="1264"/>
      <c r="F65" s="1264"/>
      <c r="G65" s="1264"/>
      <c r="H65" s="1263"/>
      <c r="I65" s="1263"/>
      <c r="J65" s="1275"/>
      <c r="K65" s="1275"/>
      <c r="L65" s="171"/>
      <c r="M65" s="192" t="s">
        <v>3893</v>
      </c>
      <c r="N65" s="171"/>
      <c r="O65" s="171"/>
      <c r="P65" s="171"/>
      <c r="Q65" s="656"/>
      <c r="R65" s="220"/>
      <c r="S65" s="656"/>
      <c r="T65" s="171"/>
      <c r="U65" s="171"/>
      <c r="V65" s="171"/>
      <c r="W65" s="171"/>
      <c r="X65" s="171"/>
      <c r="Y65" s="171"/>
      <c r="Z65" s="171"/>
      <c r="AA65" s="171"/>
      <c r="AB65" s="171"/>
      <c r="AC65" s="656"/>
      <c r="AD65" s="171"/>
      <c r="AE65" s="779"/>
      <c r="AF65" s="779"/>
      <c r="AG65" s="780"/>
      <c r="AH65" s="780"/>
      <c r="AI65" s="780"/>
      <c r="AJ65" s="780"/>
      <c r="AK65" s="781"/>
      <c r="AL65" s="781"/>
      <c r="AM65" s="782"/>
      <c r="AN65" s="782"/>
      <c r="AO65" s="3102"/>
      <c r="AP65" s="171"/>
      <c r="AQ65" s="171"/>
      <c r="AR65" s="171"/>
      <c r="AS65" s="171"/>
    </row>
    <row r="66" spans="1:45" s="3" customFormat="1" ht="15.75" customHeight="1" thickTop="1" thickBot="1">
      <c r="A66" s="171"/>
      <c r="B66" s="319" t="s">
        <v>5110</v>
      </c>
      <c r="C66" s="594"/>
      <c r="D66" s="1263"/>
      <c r="E66" s="1263"/>
      <c r="F66" s="1263"/>
      <c r="G66" s="1263"/>
      <c r="H66" s="1263"/>
      <c r="I66" s="1263"/>
      <c r="J66" s="1275"/>
      <c r="K66" s="1275"/>
      <c r="L66" s="171"/>
      <c r="M66" s="192" t="s">
        <v>3893</v>
      </c>
      <c r="N66" s="171"/>
      <c r="O66" s="171"/>
      <c r="P66" s="171"/>
      <c r="Q66" s="656"/>
      <c r="R66" s="220"/>
      <c r="S66" s="656"/>
      <c r="T66" s="171"/>
      <c r="U66" s="171"/>
      <c r="V66" s="171"/>
      <c r="W66" s="171"/>
      <c r="X66" s="171"/>
      <c r="Y66" s="171"/>
      <c r="Z66" s="171"/>
      <c r="AA66" s="171"/>
      <c r="AB66" s="171"/>
      <c r="AC66" s="656"/>
      <c r="AD66" s="171"/>
      <c r="AE66" s="319" t="s">
        <v>5110</v>
      </c>
      <c r="AF66" s="320"/>
      <c r="AG66" s="781"/>
      <c r="AH66" s="781"/>
      <c r="AI66" s="781"/>
      <c r="AJ66" s="781"/>
      <c r="AK66" s="781"/>
      <c r="AL66" s="781"/>
      <c r="AM66" s="782"/>
      <c r="AN66" s="782"/>
      <c r="AO66" s="3102"/>
      <c r="AP66" s="171"/>
      <c r="AQ66" s="171"/>
      <c r="AR66" s="171"/>
      <c r="AS66" s="171"/>
    </row>
    <row r="67" spans="1:45" s="3" customFormat="1" ht="15.75" customHeight="1">
      <c r="A67" s="2394" t="s">
        <v>686</v>
      </c>
      <c r="B67" s="2932" t="s">
        <v>5111</v>
      </c>
      <c r="C67" s="1610">
        <v>0</v>
      </c>
      <c r="D67" s="562">
        <v>0</v>
      </c>
      <c r="E67" s="562">
        <v>0</v>
      </c>
      <c r="F67" s="562">
        <v>0</v>
      </c>
      <c r="G67" s="1255">
        <f>IFERROR(SUM(C67:F67),0)</f>
        <v>0</v>
      </c>
      <c r="H67" s="562">
        <v>0</v>
      </c>
      <c r="I67" s="562">
        <v>0</v>
      </c>
      <c r="J67" s="1276"/>
      <c r="K67" s="1277"/>
      <c r="L67" s="171"/>
      <c r="M67" s="217" t="s">
        <v>5369</v>
      </c>
      <c r="N67" s="171"/>
      <c r="O67" s="219"/>
      <c r="P67" s="171"/>
      <c r="Q67" s="656"/>
      <c r="R67" s="220">
        <f>IF( SUM( T67:AA67 ) = 0, 0, $T$10 )</f>
        <v>0</v>
      </c>
      <c r="S67" s="656"/>
      <c r="T67" s="221">
        <f t="shared" ref="T67:W70" si="47" xml:space="preserve"> IF( ISNUMBER(C67), 0, 1 )</f>
        <v>0</v>
      </c>
      <c r="U67" s="221">
        <f t="shared" si="47"/>
        <v>0</v>
      </c>
      <c r="V67" s="221">
        <f t="shared" si="47"/>
        <v>0</v>
      </c>
      <c r="W67" s="221">
        <f t="shared" si="47"/>
        <v>0</v>
      </c>
      <c r="X67" s="171"/>
      <c r="Y67" s="221">
        <f t="shared" ref="Y67:Z70" si="48" xml:space="preserve"> IF( ISNUMBER(H67), 0, 1 )</f>
        <v>0</v>
      </c>
      <c r="Z67" s="221">
        <f t="shared" si="48"/>
        <v>0</v>
      </c>
      <c r="AA67" s="171"/>
      <c r="AB67" s="171"/>
      <c r="AC67" s="656"/>
      <c r="AD67" s="171"/>
      <c r="AE67" s="2932" t="s">
        <v>5111</v>
      </c>
      <c r="AF67" s="768" t="s">
        <v>5370</v>
      </c>
      <c r="AG67" s="718" t="s">
        <v>5371</v>
      </c>
      <c r="AH67" s="718" t="s">
        <v>5372</v>
      </c>
      <c r="AI67" s="718" t="s">
        <v>5373</v>
      </c>
      <c r="AJ67" s="769" t="s">
        <v>5374</v>
      </c>
      <c r="AK67" s="718" t="s">
        <v>5375</v>
      </c>
      <c r="AL67" s="718" t="s">
        <v>5376</v>
      </c>
      <c r="AM67" s="783"/>
      <c r="AN67" s="784"/>
      <c r="AO67" s="771"/>
      <c r="AP67" s="171"/>
      <c r="AQ67" s="171"/>
      <c r="AR67" s="171"/>
      <c r="AS67" s="171"/>
    </row>
    <row r="68" spans="1:45" s="3" customFormat="1" ht="15.75" customHeight="1">
      <c r="A68" s="171"/>
      <c r="B68" s="2933" t="s">
        <v>5120</v>
      </c>
      <c r="C68" s="1611">
        <v>0</v>
      </c>
      <c r="D68" s="565">
        <v>0</v>
      </c>
      <c r="E68" s="565">
        <v>0</v>
      </c>
      <c r="F68" s="565">
        <v>0</v>
      </c>
      <c r="G68" s="1257">
        <f>IFERROR(SUM(C68:F68),0)</f>
        <v>0</v>
      </c>
      <c r="H68" s="565">
        <v>0</v>
      </c>
      <c r="I68" s="565">
        <v>0</v>
      </c>
      <c r="J68" s="1278"/>
      <c r="K68" s="1279"/>
      <c r="L68" s="171"/>
      <c r="M68" s="226" t="s">
        <v>5377</v>
      </c>
      <c r="N68" s="171"/>
      <c r="O68" s="227"/>
      <c r="P68" s="171"/>
      <c r="Q68" s="656"/>
      <c r="R68" s="220">
        <f>IF( SUM( T68:AA68 ) = 0, 0, $T$10 )</f>
        <v>0</v>
      </c>
      <c r="S68" s="656"/>
      <c r="T68" s="221">
        <f t="shared" si="47"/>
        <v>0</v>
      </c>
      <c r="U68" s="221">
        <f t="shared" si="47"/>
        <v>0</v>
      </c>
      <c r="V68" s="221">
        <f t="shared" si="47"/>
        <v>0</v>
      </c>
      <c r="W68" s="221">
        <f t="shared" si="47"/>
        <v>0</v>
      </c>
      <c r="X68" s="171"/>
      <c r="Y68" s="221">
        <f t="shared" si="48"/>
        <v>0</v>
      </c>
      <c r="Z68" s="221">
        <f t="shared" si="48"/>
        <v>0</v>
      </c>
      <c r="AA68" s="171"/>
      <c r="AB68" s="171"/>
      <c r="AC68" s="656"/>
      <c r="AD68" s="171"/>
      <c r="AE68" s="2933" t="s">
        <v>5120</v>
      </c>
      <c r="AF68" s="772" t="s">
        <v>5378</v>
      </c>
      <c r="AG68" s="719" t="s">
        <v>5379</v>
      </c>
      <c r="AH68" s="719" t="s">
        <v>5380</v>
      </c>
      <c r="AI68" s="719" t="s">
        <v>5381</v>
      </c>
      <c r="AJ68" s="773" t="s">
        <v>5382</v>
      </c>
      <c r="AK68" s="719" t="s">
        <v>5383</v>
      </c>
      <c r="AL68" s="719" t="s">
        <v>5384</v>
      </c>
      <c r="AM68" s="785"/>
      <c r="AN68" s="786"/>
      <c r="AO68" s="771"/>
      <c r="AP68" s="171"/>
      <c r="AQ68" s="171"/>
      <c r="AR68" s="171"/>
      <c r="AS68" s="171"/>
    </row>
    <row r="69" spans="1:45" s="3" customFormat="1" ht="15.75" customHeight="1">
      <c r="A69" s="171"/>
      <c r="B69" s="2933" t="s">
        <v>5129</v>
      </c>
      <c r="C69" s="1611">
        <v>0</v>
      </c>
      <c r="D69" s="565">
        <v>0</v>
      </c>
      <c r="E69" s="565">
        <v>0</v>
      </c>
      <c r="F69" s="565">
        <v>0</v>
      </c>
      <c r="G69" s="1257">
        <f>IFERROR(SUM(C69:F69),0)</f>
        <v>0</v>
      </c>
      <c r="H69" s="565">
        <v>0</v>
      </c>
      <c r="I69" s="565">
        <v>0</v>
      </c>
      <c r="J69" s="1278"/>
      <c r="K69" s="1279"/>
      <c r="L69" s="171"/>
      <c r="M69" s="226" t="s">
        <v>5385</v>
      </c>
      <c r="N69" s="171"/>
      <c r="O69" s="227"/>
      <c r="P69" s="171"/>
      <c r="Q69" s="656"/>
      <c r="R69" s="220">
        <f>IF( SUM( T69:AA69 ) = 0, 0, $T$10 )</f>
        <v>0</v>
      </c>
      <c r="S69" s="656"/>
      <c r="T69" s="221">
        <f t="shared" si="47"/>
        <v>0</v>
      </c>
      <c r="U69" s="221">
        <f t="shared" si="47"/>
        <v>0</v>
      </c>
      <c r="V69" s="221">
        <f t="shared" si="47"/>
        <v>0</v>
      </c>
      <c r="W69" s="221">
        <f t="shared" si="47"/>
        <v>0</v>
      </c>
      <c r="X69" s="171"/>
      <c r="Y69" s="221">
        <f t="shared" si="48"/>
        <v>0</v>
      </c>
      <c r="Z69" s="221">
        <f t="shared" si="48"/>
        <v>0</v>
      </c>
      <c r="AA69" s="171"/>
      <c r="AB69" s="171"/>
      <c r="AC69" s="656"/>
      <c r="AD69" s="171"/>
      <c r="AE69" s="2933" t="s">
        <v>5129</v>
      </c>
      <c r="AF69" s="772" t="s">
        <v>5386</v>
      </c>
      <c r="AG69" s="719" t="s">
        <v>5387</v>
      </c>
      <c r="AH69" s="719" t="s">
        <v>5388</v>
      </c>
      <c r="AI69" s="719" t="s">
        <v>5389</v>
      </c>
      <c r="AJ69" s="773" t="s">
        <v>5390</v>
      </c>
      <c r="AK69" s="719" t="s">
        <v>5391</v>
      </c>
      <c r="AL69" s="719" t="s">
        <v>5392</v>
      </c>
      <c r="AM69" s="785"/>
      <c r="AN69" s="786"/>
      <c r="AO69" s="771"/>
      <c r="AP69" s="171"/>
      <c r="AQ69" s="171"/>
      <c r="AR69" s="171"/>
      <c r="AS69" s="171"/>
    </row>
    <row r="70" spans="1:45" s="3" customFormat="1" ht="15.75" customHeight="1">
      <c r="A70" s="171"/>
      <c r="B70" s="2933" t="s">
        <v>5138</v>
      </c>
      <c r="C70" s="1611">
        <v>0</v>
      </c>
      <c r="D70" s="565">
        <v>0</v>
      </c>
      <c r="E70" s="565">
        <v>0</v>
      </c>
      <c r="F70" s="565">
        <v>0</v>
      </c>
      <c r="G70" s="1257">
        <f>IFERROR(SUM(C70:F70),0)</f>
        <v>0</v>
      </c>
      <c r="H70" s="565">
        <v>0</v>
      </c>
      <c r="I70" s="565">
        <v>0</v>
      </c>
      <c r="J70" s="1278"/>
      <c r="K70" s="1279"/>
      <c r="L70" s="171"/>
      <c r="M70" s="226" t="s">
        <v>5393</v>
      </c>
      <c r="N70" s="171"/>
      <c r="O70" s="227"/>
      <c r="P70" s="171"/>
      <c r="Q70" s="656"/>
      <c r="R70" s="220">
        <f>IF( SUM( T70:AA70 ) = 0, 0, $T$10 )</f>
        <v>0</v>
      </c>
      <c r="S70" s="656"/>
      <c r="T70" s="221">
        <f t="shared" si="47"/>
        <v>0</v>
      </c>
      <c r="U70" s="221">
        <f t="shared" si="47"/>
        <v>0</v>
      </c>
      <c r="V70" s="221">
        <f t="shared" si="47"/>
        <v>0</v>
      </c>
      <c r="W70" s="221">
        <f t="shared" si="47"/>
        <v>0</v>
      </c>
      <c r="X70" s="171"/>
      <c r="Y70" s="221">
        <f t="shared" si="48"/>
        <v>0</v>
      </c>
      <c r="Z70" s="221">
        <f t="shared" si="48"/>
        <v>0</v>
      </c>
      <c r="AA70" s="171"/>
      <c r="AB70" s="171"/>
      <c r="AC70" s="656"/>
      <c r="AD70" s="171"/>
      <c r="AE70" s="2933" t="s">
        <v>5138</v>
      </c>
      <c r="AF70" s="772" t="s">
        <v>5394</v>
      </c>
      <c r="AG70" s="719" t="s">
        <v>5395</v>
      </c>
      <c r="AH70" s="719" t="s">
        <v>5396</v>
      </c>
      <c r="AI70" s="719" t="s">
        <v>5397</v>
      </c>
      <c r="AJ70" s="773" t="s">
        <v>5398</v>
      </c>
      <c r="AK70" s="719" t="s">
        <v>5399</v>
      </c>
      <c r="AL70" s="719" t="s">
        <v>5400</v>
      </c>
      <c r="AM70" s="785"/>
      <c r="AN70" s="786"/>
      <c r="AO70" s="771"/>
      <c r="AP70" s="171"/>
      <c r="AQ70" s="171"/>
      <c r="AR70" s="171"/>
      <c r="AS70" s="171"/>
    </row>
    <row r="71" spans="1:45" s="3" customFormat="1" ht="15.75" customHeight="1" thickBot="1">
      <c r="A71" s="2394" t="s">
        <v>784</v>
      </c>
      <c r="B71" s="2934" t="s">
        <v>902</v>
      </c>
      <c r="C71" s="1592">
        <f>IFERROR(SUM(C67:C70), 0)</f>
        <v>0</v>
      </c>
      <c r="D71" s="1249">
        <f>IFERROR(SUM(D67:D70), 0)</f>
        <v>0</v>
      </c>
      <c r="E71" s="1249">
        <f>IFERROR(SUM(E67:E70), 0)</f>
        <v>0</v>
      </c>
      <c r="F71" s="1249">
        <f>IFERROR(SUM(F67:F70), 0)</f>
        <v>0</v>
      </c>
      <c r="G71" s="1249">
        <f>IFERROR(SUM(C71:F71),0)</f>
        <v>0</v>
      </c>
      <c r="H71" s="1249">
        <f>IFERROR(SUM(H67:H70), 0)</f>
        <v>0</v>
      </c>
      <c r="I71" s="1249">
        <f>IFERROR(SUM(I67:I70), 0)</f>
        <v>0</v>
      </c>
      <c r="J71" s="1273"/>
      <c r="K71" s="1274"/>
      <c r="L71" s="171"/>
      <c r="M71" s="284" t="s">
        <v>5401</v>
      </c>
      <c r="N71" s="171"/>
      <c r="O71" s="238"/>
      <c r="P71" s="171"/>
      <c r="Q71" s="656"/>
      <c r="R71" s="220"/>
      <c r="S71" s="656"/>
      <c r="T71" s="171"/>
      <c r="U71" s="171"/>
      <c r="V71" s="171"/>
      <c r="W71" s="171"/>
      <c r="X71" s="171"/>
      <c r="Y71" s="171"/>
      <c r="Z71" s="171"/>
      <c r="AA71" s="171"/>
      <c r="AB71" s="171"/>
      <c r="AC71" s="656"/>
      <c r="AD71" s="171"/>
      <c r="AE71" s="2934" t="s">
        <v>902</v>
      </c>
      <c r="AF71" s="775" t="s">
        <v>5402</v>
      </c>
      <c r="AG71" s="550" t="s">
        <v>5403</v>
      </c>
      <c r="AH71" s="550" t="s">
        <v>5404</v>
      </c>
      <c r="AI71" s="550" t="s">
        <v>5405</v>
      </c>
      <c r="AJ71" s="550" t="s">
        <v>5406</v>
      </c>
      <c r="AK71" s="550" t="s">
        <v>5407</v>
      </c>
      <c r="AL71" s="550" t="s">
        <v>5408</v>
      </c>
      <c r="AM71" s="776"/>
      <c r="AN71" s="777"/>
      <c r="AO71" s="771"/>
      <c r="AP71" s="171"/>
      <c r="AQ71" s="171"/>
      <c r="AR71" s="171"/>
      <c r="AS71" s="171"/>
    </row>
    <row r="72" spans="1:45" s="3" customFormat="1" ht="15.75" customHeight="1" thickTop="1" thickBot="1">
      <c r="A72" s="171"/>
      <c r="B72" s="766"/>
      <c r="C72" s="1265"/>
      <c r="D72" s="1263"/>
      <c r="E72" s="1263"/>
      <c r="F72" s="1263"/>
      <c r="G72" s="1263"/>
      <c r="H72" s="1263"/>
      <c r="I72" s="1263"/>
      <c r="J72" s="1275"/>
      <c r="K72" s="1275"/>
      <c r="L72" s="171"/>
      <c r="M72" s="171" t="s">
        <v>3893</v>
      </c>
      <c r="N72" s="171"/>
      <c r="O72" s="171"/>
      <c r="P72" s="171"/>
      <c r="Q72" s="656"/>
      <c r="R72" s="220"/>
      <c r="S72" s="656"/>
      <c r="T72" s="171"/>
      <c r="U72" s="171"/>
      <c r="V72" s="171"/>
      <c r="W72" s="171"/>
      <c r="X72" s="171"/>
      <c r="Y72" s="171"/>
      <c r="Z72" s="171"/>
      <c r="AA72" s="171"/>
      <c r="AB72" s="171"/>
      <c r="AC72" s="656"/>
      <c r="AD72" s="171"/>
      <c r="AE72" s="766"/>
      <c r="AF72" s="766"/>
      <c r="AG72" s="781"/>
      <c r="AH72" s="781"/>
      <c r="AI72" s="781"/>
      <c r="AJ72" s="781"/>
      <c r="AK72" s="781"/>
      <c r="AL72" s="781"/>
      <c r="AM72" s="782"/>
      <c r="AN72" s="782"/>
      <c r="AO72" s="171"/>
      <c r="AP72" s="171"/>
      <c r="AQ72" s="171"/>
      <c r="AR72" s="171"/>
      <c r="AS72" s="171"/>
    </row>
    <row r="73" spans="1:45" s="3" customFormat="1" ht="15.75" customHeight="1" thickTop="1" thickBot="1">
      <c r="A73" s="171"/>
      <c r="B73" s="319" t="s">
        <v>5155</v>
      </c>
      <c r="C73" s="594"/>
      <c r="D73" s="1263"/>
      <c r="E73" s="1263"/>
      <c r="F73" s="1263"/>
      <c r="G73" s="1263"/>
      <c r="H73" s="1263"/>
      <c r="I73" s="1263"/>
      <c r="J73" s="1275"/>
      <c r="K73" s="1275"/>
      <c r="L73" s="171"/>
      <c r="M73" s="192" t="s">
        <v>3893</v>
      </c>
      <c r="N73" s="171"/>
      <c r="O73" s="171"/>
      <c r="P73" s="171"/>
      <c r="Q73" s="656"/>
      <c r="R73" s="220"/>
      <c r="S73" s="656"/>
      <c r="T73" s="171"/>
      <c r="U73" s="171"/>
      <c r="V73" s="171"/>
      <c r="W73" s="171"/>
      <c r="X73" s="171"/>
      <c r="Y73" s="171"/>
      <c r="Z73" s="171"/>
      <c r="AA73" s="171"/>
      <c r="AB73" s="171"/>
      <c r="AC73" s="656"/>
      <c r="AD73" s="171"/>
      <c r="AE73" s="319" t="s">
        <v>5155</v>
      </c>
      <c r="AF73" s="320"/>
      <c r="AG73" s="781"/>
      <c r="AH73" s="781"/>
      <c r="AI73" s="781"/>
      <c r="AJ73" s="781"/>
      <c r="AK73" s="781"/>
      <c r="AL73" s="781"/>
      <c r="AM73" s="782"/>
      <c r="AN73" s="782"/>
      <c r="AO73" s="3102"/>
      <c r="AP73" s="171"/>
      <c r="AQ73" s="171"/>
      <c r="AR73" s="171"/>
      <c r="AS73" s="171"/>
    </row>
    <row r="74" spans="1:45" s="3" customFormat="1" ht="15.75" customHeight="1">
      <c r="A74" s="2394" t="s">
        <v>686</v>
      </c>
      <c r="B74" s="2932" t="s">
        <v>5156</v>
      </c>
      <c r="C74" s="1610">
        <v>0</v>
      </c>
      <c r="D74" s="562">
        <v>0</v>
      </c>
      <c r="E74" s="562">
        <v>0</v>
      </c>
      <c r="F74" s="562">
        <v>0</v>
      </c>
      <c r="G74" s="1255">
        <f>IFERROR(SUM(C74:F74),0)</f>
        <v>0</v>
      </c>
      <c r="H74" s="562">
        <v>0</v>
      </c>
      <c r="I74" s="562">
        <v>0</v>
      </c>
      <c r="J74" s="1276"/>
      <c r="K74" s="1277"/>
      <c r="L74" s="171"/>
      <c r="M74" s="217" t="s">
        <v>5409</v>
      </c>
      <c r="N74" s="171"/>
      <c r="O74" s="219"/>
      <c r="P74" s="171"/>
      <c r="Q74" s="656"/>
      <c r="R74" s="220">
        <f>IF( SUM( T74:AA74 ) = 0, 0, $T$10 )</f>
        <v>0</v>
      </c>
      <c r="S74" s="656"/>
      <c r="T74" s="221">
        <f t="shared" ref="T74:W77" si="49" xml:space="preserve"> IF( ISNUMBER(C74), 0, 1 )</f>
        <v>0</v>
      </c>
      <c r="U74" s="221">
        <f t="shared" si="49"/>
        <v>0</v>
      </c>
      <c r="V74" s="221">
        <f t="shared" si="49"/>
        <v>0</v>
      </c>
      <c r="W74" s="221">
        <f t="shared" si="49"/>
        <v>0</v>
      </c>
      <c r="X74" s="171"/>
      <c r="Y74" s="221">
        <f t="shared" ref="Y74:Z77" si="50" xml:space="preserve"> IF( ISNUMBER(H74), 0, 1 )</f>
        <v>0</v>
      </c>
      <c r="Z74" s="221">
        <f t="shared" si="50"/>
        <v>0</v>
      </c>
      <c r="AA74" s="171"/>
      <c r="AB74" s="171"/>
      <c r="AC74" s="656"/>
      <c r="AD74" s="171"/>
      <c r="AE74" s="2932" t="s">
        <v>5156</v>
      </c>
      <c r="AF74" s="768" t="s">
        <v>5410</v>
      </c>
      <c r="AG74" s="718" t="s">
        <v>5411</v>
      </c>
      <c r="AH74" s="718" t="s">
        <v>5412</v>
      </c>
      <c r="AI74" s="718" t="s">
        <v>5413</v>
      </c>
      <c r="AJ74" s="769" t="s">
        <v>5414</v>
      </c>
      <c r="AK74" s="718" t="s">
        <v>5415</v>
      </c>
      <c r="AL74" s="718" t="s">
        <v>5416</v>
      </c>
      <c r="AM74" s="783"/>
      <c r="AN74" s="784"/>
      <c r="AO74" s="771"/>
      <c r="AP74" s="171"/>
      <c r="AQ74" s="171"/>
      <c r="AR74" s="171"/>
      <c r="AS74" s="171"/>
    </row>
    <row r="75" spans="1:45" s="3" customFormat="1" ht="15.75" customHeight="1">
      <c r="A75" s="171"/>
      <c r="B75" s="2933" t="s">
        <v>5165</v>
      </c>
      <c r="C75" s="1611">
        <v>0</v>
      </c>
      <c r="D75" s="565">
        <v>0</v>
      </c>
      <c r="E75" s="565">
        <v>0</v>
      </c>
      <c r="F75" s="565">
        <v>0</v>
      </c>
      <c r="G75" s="1257">
        <f>IFERROR(SUM(C75:F75),0)</f>
        <v>0</v>
      </c>
      <c r="H75" s="565">
        <v>0</v>
      </c>
      <c r="I75" s="565">
        <v>0</v>
      </c>
      <c r="J75" s="1278"/>
      <c r="K75" s="1279"/>
      <c r="L75" s="171"/>
      <c r="M75" s="226" t="s">
        <v>5417</v>
      </c>
      <c r="N75" s="171"/>
      <c r="O75" s="227"/>
      <c r="P75" s="171"/>
      <c r="Q75" s="656"/>
      <c r="R75" s="220">
        <f>IF( SUM( T75:AA75 ) = 0, 0, $T$10 )</f>
        <v>0</v>
      </c>
      <c r="S75" s="656"/>
      <c r="T75" s="221">
        <f t="shared" si="49"/>
        <v>0</v>
      </c>
      <c r="U75" s="221">
        <f t="shared" si="49"/>
        <v>0</v>
      </c>
      <c r="V75" s="221">
        <f t="shared" si="49"/>
        <v>0</v>
      </c>
      <c r="W75" s="221">
        <f t="shared" si="49"/>
        <v>0</v>
      </c>
      <c r="X75" s="171"/>
      <c r="Y75" s="221">
        <f t="shared" si="50"/>
        <v>0</v>
      </c>
      <c r="Z75" s="221">
        <f t="shared" si="50"/>
        <v>0</v>
      </c>
      <c r="AA75" s="171"/>
      <c r="AB75" s="171"/>
      <c r="AC75" s="656"/>
      <c r="AD75" s="171"/>
      <c r="AE75" s="2933" t="s">
        <v>5165</v>
      </c>
      <c r="AF75" s="772" t="s">
        <v>5418</v>
      </c>
      <c r="AG75" s="719" t="s">
        <v>5419</v>
      </c>
      <c r="AH75" s="719" t="s">
        <v>5420</v>
      </c>
      <c r="AI75" s="719" t="s">
        <v>5421</v>
      </c>
      <c r="AJ75" s="773" t="s">
        <v>5422</v>
      </c>
      <c r="AK75" s="719" t="s">
        <v>5423</v>
      </c>
      <c r="AL75" s="719" t="s">
        <v>5424</v>
      </c>
      <c r="AM75" s="785"/>
      <c r="AN75" s="786"/>
      <c r="AO75" s="771"/>
      <c r="AP75" s="171"/>
      <c r="AQ75" s="171"/>
      <c r="AR75" s="171"/>
      <c r="AS75" s="171"/>
    </row>
    <row r="76" spans="1:45" s="3" customFormat="1" ht="15.75" customHeight="1">
      <c r="A76" s="171"/>
      <c r="B76" s="2933" t="s">
        <v>5174</v>
      </c>
      <c r="C76" s="1611">
        <v>0</v>
      </c>
      <c r="D76" s="565">
        <v>0</v>
      </c>
      <c r="E76" s="565">
        <v>0</v>
      </c>
      <c r="F76" s="565">
        <v>0</v>
      </c>
      <c r="G76" s="1257">
        <f>IFERROR(SUM(C76:F76),0)</f>
        <v>0</v>
      </c>
      <c r="H76" s="565">
        <v>0</v>
      </c>
      <c r="I76" s="565">
        <v>0</v>
      </c>
      <c r="J76" s="1278"/>
      <c r="K76" s="1279"/>
      <c r="L76" s="171"/>
      <c r="M76" s="226" t="s">
        <v>5425</v>
      </c>
      <c r="N76" s="171"/>
      <c r="O76" s="227"/>
      <c r="P76" s="171"/>
      <c r="Q76" s="656"/>
      <c r="R76" s="220">
        <f>IF( SUM( T76:AA76 ) = 0, 0, $T$10 )</f>
        <v>0</v>
      </c>
      <c r="S76" s="656"/>
      <c r="T76" s="221">
        <f t="shared" si="49"/>
        <v>0</v>
      </c>
      <c r="U76" s="221">
        <f t="shared" si="49"/>
        <v>0</v>
      </c>
      <c r="V76" s="221">
        <f t="shared" si="49"/>
        <v>0</v>
      </c>
      <c r="W76" s="221">
        <f t="shared" si="49"/>
        <v>0</v>
      </c>
      <c r="X76" s="171"/>
      <c r="Y76" s="221">
        <f t="shared" si="50"/>
        <v>0</v>
      </c>
      <c r="Z76" s="221">
        <f t="shared" si="50"/>
        <v>0</v>
      </c>
      <c r="AA76" s="171"/>
      <c r="AB76" s="171"/>
      <c r="AC76" s="656"/>
      <c r="AD76" s="171"/>
      <c r="AE76" s="2933" t="s">
        <v>5174</v>
      </c>
      <c r="AF76" s="772" t="s">
        <v>5426</v>
      </c>
      <c r="AG76" s="719" t="s">
        <v>5427</v>
      </c>
      <c r="AH76" s="719" t="s">
        <v>5428</v>
      </c>
      <c r="AI76" s="719" t="s">
        <v>5429</v>
      </c>
      <c r="AJ76" s="773" t="s">
        <v>5430</v>
      </c>
      <c r="AK76" s="719" t="s">
        <v>5431</v>
      </c>
      <c r="AL76" s="719" t="s">
        <v>5432</v>
      </c>
      <c r="AM76" s="785"/>
      <c r="AN76" s="786"/>
      <c r="AO76" s="771"/>
      <c r="AP76" s="171"/>
      <c r="AQ76" s="171"/>
      <c r="AR76" s="171"/>
      <c r="AS76" s="171"/>
    </row>
    <row r="77" spans="1:45" s="3" customFormat="1" ht="15.75" customHeight="1">
      <c r="A77" s="171"/>
      <c r="B77" s="2933" t="s">
        <v>5183</v>
      </c>
      <c r="C77" s="1611">
        <v>0</v>
      </c>
      <c r="D77" s="565">
        <v>0</v>
      </c>
      <c r="E77" s="565">
        <v>0</v>
      </c>
      <c r="F77" s="565">
        <v>0</v>
      </c>
      <c r="G77" s="1257">
        <f>IFERROR(SUM(C77:F77),0)</f>
        <v>0</v>
      </c>
      <c r="H77" s="565">
        <v>0</v>
      </c>
      <c r="I77" s="565">
        <v>0</v>
      </c>
      <c r="J77" s="1278"/>
      <c r="K77" s="1279"/>
      <c r="L77" s="171"/>
      <c r="M77" s="226" t="s">
        <v>5433</v>
      </c>
      <c r="N77" s="171"/>
      <c r="O77" s="227"/>
      <c r="P77" s="171"/>
      <c r="Q77" s="656"/>
      <c r="R77" s="220">
        <f>IF( SUM( T77:AA77 ) = 0, 0, $T$10 )</f>
        <v>0</v>
      </c>
      <c r="S77" s="656"/>
      <c r="T77" s="221">
        <f t="shared" si="49"/>
        <v>0</v>
      </c>
      <c r="U77" s="221">
        <f t="shared" si="49"/>
        <v>0</v>
      </c>
      <c r="V77" s="221">
        <f t="shared" si="49"/>
        <v>0</v>
      </c>
      <c r="W77" s="221">
        <f t="shared" si="49"/>
        <v>0</v>
      </c>
      <c r="X77" s="171"/>
      <c r="Y77" s="221">
        <f t="shared" si="50"/>
        <v>0</v>
      </c>
      <c r="Z77" s="221">
        <f t="shared" si="50"/>
        <v>0</v>
      </c>
      <c r="AA77" s="171"/>
      <c r="AB77" s="171"/>
      <c r="AC77" s="656"/>
      <c r="AD77" s="171"/>
      <c r="AE77" s="2933" t="s">
        <v>5183</v>
      </c>
      <c r="AF77" s="772" t="s">
        <v>5434</v>
      </c>
      <c r="AG77" s="719" t="s">
        <v>5435</v>
      </c>
      <c r="AH77" s="719" t="s">
        <v>5436</v>
      </c>
      <c r="AI77" s="719" t="s">
        <v>5437</v>
      </c>
      <c r="AJ77" s="773" t="s">
        <v>5438</v>
      </c>
      <c r="AK77" s="719" t="s">
        <v>5439</v>
      </c>
      <c r="AL77" s="719" t="s">
        <v>5440</v>
      </c>
      <c r="AM77" s="785"/>
      <c r="AN77" s="786"/>
      <c r="AO77" s="771"/>
      <c r="AP77" s="171"/>
      <c r="AQ77" s="171"/>
      <c r="AR77" s="171"/>
      <c r="AS77" s="171"/>
    </row>
    <row r="78" spans="1:45" s="3" customFormat="1" ht="15.75" customHeight="1" thickBot="1">
      <c r="A78" s="2394" t="s">
        <v>784</v>
      </c>
      <c r="B78" s="2934" t="s">
        <v>902</v>
      </c>
      <c r="C78" s="1592">
        <f>IFERROR(SUM(C74:C77), 0)</f>
        <v>0</v>
      </c>
      <c r="D78" s="1249">
        <f>IFERROR(SUM(D74:D77), 0)</f>
        <v>0</v>
      </c>
      <c r="E78" s="1249">
        <f>IFERROR(SUM(E74:E77), 0)</f>
        <v>0</v>
      </c>
      <c r="F78" s="1249">
        <f>IFERROR(SUM(F74:F77), 0)</f>
        <v>0</v>
      </c>
      <c r="G78" s="1249">
        <f>IFERROR(SUM(C78:F78),0)</f>
        <v>0</v>
      </c>
      <c r="H78" s="1249">
        <f>IFERROR(SUM(H74:H77), 0)</f>
        <v>0</v>
      </c>
      <c r="I78" s="1249">
        <f>IFERROR(SUM(I74:I77), 0)</f>
        <v>0</v>
      </c>
      <c r="J78" s="1273"/>
      <c r="K78" s="1274"/>
      <c r="L78" s="171"/>
      <c r="M78" s="284" t="s">
        <v>5441</v>
      </c>
      <c r="N78" s="171"/>
      <c r="O78" s="238"/>
      <c r="P78" s="171"/>
      <c r="Q78" s="656"/>
      <c r="R78" s="220"/>
      <c r="S78" s="656"/>
      <c r="T78" s="171"/>
      <c r="U78" s="171"/>
      <c r="V78" s="171"/>
      <c r="W78" s="171"/>
      <c r="X78" s="171"/>
      <c r="Y78" s="171"/>
      <c r="Z78" s="171"/>
      <c r="AA78" s="171"/>
      <c r="AB78" s="171"/>
      <c r="AC78" s="656"/>
      <c r="AD78" s="171"/>
      <c r="AE78" s="2934" t="s">
        <v>902</v>
      </c>
      <c r="AF78" s="775" t="s">
        <v>5442</v>
      </c>
      <c r="AG78" s="550" t="s">
        <v>5443</v>
      </c>
      <c r="AH78" s="550" t="s">
        <v>5444</v>
      </c>
      <c r="AI78" s="550" t="s">
        <v>5445</v>
      </c>
      <c r="AJ78" s="550" t="s">
        <v>5446</v>
      </c>
      <c r="AK78" s="550" t="s">
        <v>5447</v>
      </c>
      <c r="AL78" s="550" t="s">
        <v>5448</v>
      </c>
      <c r="AM78" s="776"/>
      <c r="AN78" s="777"/>
      <c r="AO78" s="771"/>
      <c r="AP78" s="171"/>
      <c r="AQ78" s="171"/>
      <c r="AR78" s="171"/>
      <c r="AS78" s="171"/>
    </row>
    <row r="79" spans="1:45" s="3" customFormat="1" ht="15.75" customHeight="1" thickTop="1" thickBot="1">
      <c r="A79" s="171"/>
      <c r="B79" s="766"/>
      <c r="C79" s="1266"/>
      <c r="D79" s="1263"/>
      <c r="E79" s="1263"/>
      <c r="F79" s="1263"/>
      <c r="G79" s="1263"/>
      <c r="H79" s="1263"/>
      <c r="I79" s="1263"/>
      <c r="J79" s="1275"/>
      <c r="K79" s="1275"/>
      <c r="L79" s="171"/>
      <c r="M79" s="171" t="s">
        <v>3893</v>
      </c>
      <c r="N79" s="171"/>
      <c r="O79" s="171"/>
      <c r="P79" s="171"/>
      <c r="Q79" s="656"/>
      <c r="R79" s="220"/>
      <c r="S79" s="656"/>
      <c r="T79" s="171"/>
      <c r="U79" s="171"/>
      <c r="V79" s="171"/>
      <c r="W79" s="171"/>
      <c r="X79" s="171"/>
      <c r="Y79" s="171"/>
      <c r="Z79" s="171"/>
      <c r="AA79" s="171"/>
      <c r="AB79" s="171"/>
      <c r="AC79" s="656"/>
      <c r="AD79" s="171"/>
      <c r="AE79" s="766"/>
      <c r="AF79" s="345"/>
      <c r="AG79" s="781"/>
      <c r="AH79" s="781"/>
      <c r="AI79" s="781"/>
      <c r="AJ79" s="781"/>
      <c r="AK79" s="781"/>
      <c r="AL79" s="781"/>
      <c r="AM79" s="782"/>
      <c r="AN79" s="782"/>
      <c r="AO79" s="171"/>
      <c r="AP79" s="171"/>
      <c r="AQ79" s="171"/>
      <c r="AR79" s="171"/>
      <c r="AS79" s="171"/>
    </row>
    <row r="80" spans="1:45" s="3" customFormat="1" ht="15.75" customHeight="1" thickTop="1" thickBot="1">
      <c r="A80" s="171"/>
      <c r="B80" s="319" t="s">
        <v>5200</v>
      </c>
      <c r="C80" s="594"/>
      <c r="D80" s="1263"/>
      <c r="E80" s="1263"/>
      <c r="F80" s="1263"/>
      <c r="G80" s="1263"/>
      <c r="H80" s="1263"/>
      <c r="I80" s="1263"/>
      <c r="J80" s="1275"/>
      <c r="K80" s="1275"/>
      <c r="L80" s="171"/>
      <c r="M80" s="192" t="s">
        <v>3893</v>
      </c>
      <c r="N80" s="171"/>
      <c r="O80" s="171"/>
      <c r="P80" s="171"/>
      <c r="Q80" s="656"/>
      <c r="R80" s="220"/>
      <c r="S80" s="656"/>
      <c r="T80" s="171"/>
      <c r="U80" s="171"/>
      <c r="V80" s="171"/>
      <c r="W80" s="171"/>
      <c r="X80" s="171"/>
      <c r="Y80" s="171"/>
      <c r="Z80" s="171"/>
      <c r="AA80" s="171"/>
      <c r="AB80" s="171"/>
      <c r="AC80" s="656"/>
      <c r="AD80" s="171"/>
      <c r="AE80" s="319" t="s">
        <v>5200</v>
      </c>
      <c r="AF80" s="320"/>
      <c r="AG80" s="781"/>
      <c r="AH80" s="781"/>
      <c r="AI80" s="781"/>
      <c r="AJ80" s="781"/>
      <c r="AK80" s="781"/>
      <c r="AL80" s="781"/>
      <c r="AM80" s="782"/>
      <c r="AN80" s="782"/>
      <c r="AO80" s="3102"/>
      <c r="AP80" s="171"/>
      <c r="AQ80" s="171"/>
      <c r="AR80" s="171"/>
      <c r="AS80" s="171"/>
    </row>
    <row r="81" spans="1:45" s="3" customFormat="1" ht="15.75" customHeight="1">
      <c r="A81" s="2394" t="s">
        <v>686</v>
      </c>
      <c r="B81" s="2932" t="s">
        <v>5201</v>
      </c>
      <c r="C81" s="1610">
        <v>0</v>
      </c>
      <c r="D81" s="562">
        <v>0</v>
      </c>
      <c r="E81" s="562">
        <v>0</v>
      </c>
      <c r="F81" s="562">
        <v>0</v>
      </c>
      <c r="G81" s="1255">
        <f t="shared" ref="G81:G88" si="51">IFERROR(SUM(C81:F81),0)</f>
        <v>0</v>
      </c>
      <c r="H81" s="562">
        <v>0</v>
      </c>
      <c r="I81" s="562">
        <v>0</v>
      </c>
      <c r="J81" s="1276"/>
      <c r="K81" s="1277"/>
      <c r="L81" s="171"/>
      <c r="M81" s="217" t="s">
        <v>5449</v>
      </c>
      <c r="N81" s="171"/>
      <c r="O81" s="219"/>
      <c r="P81" s="171"/>
      <c r="Q81" s="656"/>
      <c r="R81" s="220">
        <f t="shared" ref="R81:R87" si="52">IF( SUM( T81:AA81 ) = 0, 0, $T$10 )</f>
        <v>0</v>
      </c>
      <c r="S81" s="656"/>
      <c r="T81" s="221">
        <f t="shared" ref="T81:W87" si="53" xml:space="preserve"> IF( ISNUMBER(C81), 0, 1 )</f>
        <v>0</v>
      </c>
      <c r="U81" s="221">
        <f t="shared" si="53"/>
        <v>0</v>
      </c>
      <c r="V81" s="221">
        <f t="shared" si="53"/>
        <v>0</v>
      </c>
      <c r="W81" s="221">
        <f t="shared" si="53"/>
        <v>0</v>
      </c>
      <c r="X81" s="171"/>
      <c r="Y81" s="221">
        <f t="shared" ref="Y81:Z87" si="54" xml:space="preserve"> IF( ISNUMBER(H81), 0, 1 )</f>
        <v>0</v>
      </c>
      <c r="Z81" s="221">
        <f t="shared" si="54"/>
        <v>0</v>
      </c>
      <c r="AA81" s="171"/>
      <c r="AB81" s="171"/>
      <c r="AC81" s="656"/>
      <c r="AD81" s="171"/>
      <c r="AE81" s="2932" t="s">
        <v>5201</v>
      </c>
      <c r="AF81" s="768" t="s">
        <v>5450</v>
      </c>
      <c r="AG81" s="718" t="s">
        <v>5451</v>
      </c>
      <c r="AH81" s="718" t="s">
        <v>5452</v>
      </c>
      <c r="AI81" s="718" t="s">
        <v>5453</v>
      </c>
      <c r="AJ81" s="769" t="s">
        <v>5454</v>
      </c>
      <c r="AK81" s="718" t="s">
        <v>5455</v>
      </c>
      <c r="AL81" s="718" t="s">
        <v>5456</v>
      </c>
      <c r="AM81" s="783"/>
      <c r="AN81" s="784"/>
      <c r="AO81" s="771"/>
      <c r="AP81" s="171"/>
      <c r="AQ81" s="171"/>
      <c r="AR81" s="171"/>
      <c r="AS81" s="171"/>
    </row>
    <row r="82" spans="1:45" s="3" customFormat="1" ht="15.75" customHeight="1">
      <c r="A82" s="171"/>
      <c r="B82" s="2933" t="s">
        <v>5210</v>
      </c>
      <c r="C82" s="1611">
        <v>0</v>
      </c>
      <c r="D82" s="565">
        <v>0</v>
      </c>
      <c r="E82" s="565">
        <v>0</v>
      </c>
      <c r="F82" s="565">
        <v>0</v>
      </c>
      <c r="G82" s="1257">
        <f t="shared" si="51"/>
        <v>0</v>
      </c>
      <c r="H82" s="565">
        <v>0</v>
      </c>
      <c r="I82" s="565">
        <v>0</v>
      </c>
      <c r="J82" s="1278"/>
      <c r="K82" s="1279"/>
      <c r="L82" s="171"/>
      <c r="M82" s="226" t="s">
        <v>5457</v>
      </c>
      <c r="N82" s="171"/>
      <c r="O82" s="227"/>
      <c r="P82" s="171"/>
      <c r="Q82" s="656"/>
      <c r="R82" s="220">
        <f t="shared" si="52"/>
        <v>0</v>
      </c>
      <c r="S82" s="656"/>
      <c r="T82" s="221">
        <f t="shared" si="53"/>
        <v>0</v>
      </c>
      <c r="U82" s="221">
        <f t="shared" si="53"/>
        <v>0</v>
      </c>
      <c r="V82" s="221">
        <f t="shared" si="53"/>
        <v>0</v>
      </c>
      <c r="W82" s="221">
        <f t="shared" si="53"/>
        <v>0</v>
      </c>
      <c r="X82" s="171"/>
      <c r="Y82" s="221">
        <f t="shared" si="54"/>
        <v>0</v>
      </c>
      <c r="Z82" s="221">
        <f t="shared" si="54"/>
        <v>0</v>
      </c>
      <c r="AA82" s="171"/>
      <c r="AB82" s="171"/>
      <c r="AC82" s="656"/>
      <c r="AD82" s="171"/>
      <c r="AE82" s="2933" t="s">
        <v>5210</v>
      </c>
      <c r="AF82" s="772" t="s">
        <v>5458</v>
      </c>
      <c r="AG82" s="719" t="s">
        <v>5459</v>
      </c>
      <c r="AH82" s="719" t="s">
        <v>5460</v>
      </c>
      <c r="AI82" s="719" t="s">
        <v>5461</v>
      </c>
      <c r="AJ82" s="773" t="s">
        <v>5462</v>
      </c>
      <c r="AK82" s="719" t="s">
        <v>5463</v>
      </c>
      <c r="AL82" s="719" t="s">
        <v>5464</v>
      </c>
      <c r="AM82" s="785"/>
      <c r="AN82" s="786"/>
      <c r="AO82" s="771"/>
      <c r="AP82" s="171"/>
      <c r="AQ82" s="171"/>
      <c r="AR82" s="171"/>
      <c r="AS82" s="171"/>
    </row>
    <row r="83" spans="1:45" s="3" customFormat="1" ht="15.75" customHeight="1">
      <c r="A83" s="171"/>
      <c r="B83" s="2933" t="s">
        <v>5219</v>
      </c>
      <c r="C83" s="1611">
        <v>0</v>
      </c>
      <c r="D83" s="565">
        <v>0</v>
      </c>
      <c r="E83" s="565">
        <v>0</v>
      </c>
      <c r="F83" s="565">
        <v>0</v>
      </c>
      <c r="G83" s="1257">
        <f t="shared" si="51"/>
        <v>0</v>
      </c>
      <c r="H83" s="565">
        <v>0</v>
      </c>
      <c r="I83" s="565">
        <v>0</v>
      </c>
      <c r="J83" s="1278"/>
      <c r="K83" s="1279"/>
      <c r="L83" s="171"/>
      <c r="M83" s="226" t="s">
        <v>5465</v>
      </c>
      <c r="N83" s="171"/>
      <c r="O83" s="227"/>
      <c r="P83" s="171"/>
      <c r="Q83" s="656"/>
      <c r="R83" s="220">
        <f t="shared" si="52"/>
        <v>0</v>
      </c>
      <c r="S83" s="656"/>
      <c r="T83" s="221">
        <f t="shared" si="53"/>
        <v>0</v>
      </c>
      <c r="U83" s="221">
        <f t="shared" si="53"/>
        <v>0</v>
      </c>
      <c r="V83" s="221">
        <f t="shared" si="53"/>
        <v>0</v>
      </c>
      <c r="W83" s="221">
        <f t="shared" si="53"/>
        <v>0</v>
      </c>
      <c r="X83" s="171"/>
      <c r="Y83" s="221">
        <f t="shared" si="54"/>
        <v>0</v>
      </c>
      <c r="Z83" s="221">
        <f t="shared" si="54"/>
        <v>0</v>
      </c>
      <c r="AA83" s="171"/>
      <c r="AB83" s="171"/>
      <c r="AC83" s="656"/>
      <c r="AD83" s="171"/>
      <c r="AE83" s="2933" t="s">
        <v>5219</v>
      </c>
      <c r="AF83" s="772" t="s">
        <v>5466</v>
      </c>
      <c r="AG83" s="719" t="s">
        <v>5467</v>
      </c>
      <c r="AH83" s="719" t="s">
        <v>5468</v>
      </c>
      <c r="AI83" s="719" t="s">
        <v>5469</v>
      </c>
      <c r="AJ83" s="773" t="s">
        <v>5470</v>
      </c>
      <c r="AK83" s="719" t="s">
        <v>5471</v>
      </c>
      <c r="AL83" s="719" t="s">
        <v>5472</v>
      </c>
      <c r="AM83" s="785"/>
      <c r="AN83" s="786"/>
      <c r="AO83" s="771"/>
      <c r="AP83" s="171"/>
      <c r="AQ83" s="171"/>
      <c r="AR83" s="171"/>
      <c r="AS83" s="171"/>
    </row>
    <row r="84" spans="1:45" s="3" customFormat="1" ht="15.75" customHeight="1">
      <c r="A84" s="171"/>
      <c r="B84" s="2933" t="s">
        <v>5228</v>
      </c>
      <c r="C84" s="1611">
        <v>0</v>
      </c>
      <c r="D84" s="565">
        <v>0</v>
      </c>
      <c r="E84" s="565">
        <v>0</v>
      </c>
      <c r="F84" s="565">
        <v>0</v>
      </c>
      <c r="G84" s="1257">
        <f t="shared" si="51"/>
        <v>0</v>
      </c>
      <c r="H84" s="565">
        <v>0</v>
      </c>
      <c r="I84" s="565">
        <v>0</v>
      </c>
      <c r="J84" s="1278"/>
      <c r="K84" s="1279"/>
      <c r="L84" s="171"/>
      <c r="M84" s="226" t="s">
        <v>5473</v>
      </c>
      <c r="N84" s="171"/>
      <c r="O84" s="227"/>
      <c r="P84" s="173"/>
      <c r="Q84" s="746"/>
      <c r="R84" s="220">
        <f t="shared" si="52"/>
        <v>0</v>
      </c>
      <c r="S84" s="656"/>
      <c r="T84" s="221">
        <f t="shared" si="53"/>
        <v>0</v>
      </c>
      <c r="U84" s="221">
        <f t="shared" si="53"/>
        <v>0</v>
      </c>
      <c r="V84" s="221">
        <f t="shared" si="53"/>
        <v>0</v>
      </c>
      <c r="W84" s="221">
        <f t="shared" si="53"/>
        <v>0</v>
      </c>
      <c r="X84" s="171"/>
      <c r="Y84" s="221">
        <f t="shared" si="54"/>
        <v>0</v>
      </c>
      <c r="Z84" s="221">
        <f t="shared" si="54"/>
        <v>0</v>
      </c>
      <c r="AA84" s="171"/>
      <c r="AB84" s="171"/>
      <c r="AC84" s="656"/>
      <c r="AD84" s="171"/>
      <c r="AE84" s="2933" t="s">
        <v>5228</v>
      </c>
      <c r="AF84" s="772" t="s">
        <v>5474</v>
      </c>
      <c r="AG84" s="719" t="s">
        <v>5475</v>
      </c>
      <c r="AH84" s="719" t="s">
        <v>5476</v>
      </c>
      <c r="AI84" s="719" t="s">
        <v>5477</v>
      </c>
      <c r="AJ84" s="773" t="s">
        <v>5478</v>
      </c>
      <c r="AK84" s="719" t="s">
        <v>5479</v>
      </c>
      <c r="AL84" s="719" t="s">
        <v>5480</v>
      </c>
      <c r="AM84" s="785"/>
      <c r="AN84" s="786"/>
      <c r="AO84" s="771"/>
      <c r="AP84" s="171"/>
      <c r="AQ84" s="171"/>
      <c r="AR84" s="171"/>
      <c r="AS84" s="171"/>
    </row>
    <row r="85" spans="1:45" s="3" customFormat="1" ht="15.75" customHeight="1">
      <c r="A85" s="171"/>
      <c r="B85" s="2933" t="s">
        <v>5237</v>
      </c>
      <c r="C85" s="1611">
        <v>0</v>
      </c>
      <c r="D85" s="565">
        <v>0</v>
      </c>
      <c r="E85" s="565">
        <v>0</v>
      </c>
      <c r="F85" s="565">
        <v>0</v>
      </c>
      <c r="G85" s="1257">
        <f t="shared" si="51"/>
        <v>0</v>
      </c>
      <c r="H85" s="565">
        <v>0</v>
      </c>
      <c r="I85" s="565">
        <v>0</v>
      </c>
      <c r="J85" s="1278"/>
      <c r="K85" s="1279"/>
      <c r="L85" s="171"/>
      <c r="M85" s="226" t="s">
        <v>5481</v>
      </c>
      <c r="N85" s="171"/>
      <c r="O85" s="227"/>
      <c r="P85" s="173"/>
      <c r="Q85" s="746"/>
      <c r="R85" s="220">
        <f t="shared" si="52"/>
        <v>0</v>
      </c>
      <c r="S85" s="656"/>
      <c r="T85" s="221">
        <f t="shared" si="53"/>
        <v>0</v>
      </c>
      <c r="U85" s="221">
        <f t="shared" si="53"/>
        <v>0</v>
      </c>
      <c r="V85" s="221">
        <f t="shared" si="53"/>
        <v>0</v>
      </c>
      <c r="W85" s="221">
        <f t="shared" si="53"/>
        <v>0</v>
      </c>
      <c r="X85" s="171"/>
      <c r="Y85" s="221">
        <f t="shared" si="54"/>
        <v>0</v>
      </c>
      <c r="Z85" s="221">
        <f t="shared" si="54"/>
        <v>0</v>
      </c>
      <c r="AA85" s="171"/>
      <c r="AB85" s="171"/>
      <c r="AC85" s="656"/>
      <c r="AD85" s="171"/>
      <c r="AE85" s="2933" t="s">
        <v>5237</v>
      </c>
      <c r="AF85" s="772" t="s">
        <v>5482</v>
      </c>
      <c r="AG85" s="719" t="s">
        <v>5483</v>
      </c>
      <c r="AH85" s="719" t="s">
        <v>5484</v>
      </c>
      <c r="AI85" s="719" t="s">
        <v>5485</v>
      </c>
      <c r="AJ85" s="773" t="s">
        <v>5486</v>
      </c>
      <c r="AK85" s="719" t="s">
        <v>5487</v>
      </c>
      <c r="AL85" s="719" t="s">
        <v>5488</v>
      </c>
      <c r="AM85" s="785"/>
      <c r="AN85" s="786"/>
      <c r="AO85" s="771"/>
      <c r="AP85" s="171"/>
      <c r="AQ85" s="171"/>
      <c r="AR85" s="171"/>
      <c r="AS85" s="171"/>
    </row>
    <row r="86" spans="1:45" s="3" customFormat="1" ht="15.75" customHeight="1">
      <c r="A86" s="171"/>
      <c r="B86" s="2933" t="s">
        <v>5246</v>
      </c>
      <c r="C86" s="1611">
        <v>0</v>
      </c>
      <c r="D86" s="565">
        <v>0</v>
      </c>
      <c r="E86" s="565">
        <v>0</v>
      </c>
      <c r="F86" s="565">
        <v>0</v>
      </c>
      <c r="G86" s="1257">
        <f t="shared" si="51"/>
        <v>0</v>
      </c>
      <c r="H86" s="565">
        <v>0</v>
      </c>
      <c r="I86" s="565">
        <v>0</v>
      </c>
      <c r="J86" s="1278"/>
      <c r="K86" s="1279"/>
      <c r="L86" s="171"/>
      <c r="M86" s="226" t="s">
        <v>5489</v>
      </c>
      <c r="N86" s="171"/>
      <c r="O86" s="227"/>
      <c r="P86" s="173"/>
      <c r="Q86" s="746"/>
      <c r="R86" s="220">
        <f t="shared" si="52"/>
        <v>0</v>
      </c>
      <c r="S86" s="656"/>
      <c r="T86" s="221">
        <f t="shared" si="53"/>
        <v>0</v>
      </c>
      <c r="U86" s="221">
        <f t="shared" si="53"/>
        <v>0</v>
      </c>
      <c r="V86" s="221">
        <f t="shared" si="53"/>
        <v>0</v>
      </c>
      <c r="W86" s="221">
        <f t="shared" si="53"/>
        <v>0</v>
      </c>
      <c r="X86" s="171"/>
      <c r="Y86" s="221">
        <f t="shared" si="54"/>
        <v>0</v>
      </c>
      <c r="Z86" s="221">
        <f t="shared" si="54"/>
        <v>0</v>
      </c>
      <c r="AA86" s="171"/>
      <c r="AB86" s="171"/>
      <c r="AC86" s="656"/>
      <c r="AD86" s="171"/>
      <c r="AE86" s="2933" t="s">
        <v>5246</v>
      </c>
      <c r="AF86" s="772" t="s">
        <v>5490</v>
      </c>
      <c r="AG86" s="719" t="s">
        <v>5491</v>
      </c>
      <c r="AH86" s="719" t="s">
        <v>5492</v>
      </c>
      <c r="AI86" s="719" t="s">
        <v>5493</v>
      </c>
      <c r="AJ86" s="773" t="s">
        <v>5494</v>
      </c>
      <c r="AK86" s="719" t="s">
        <v>5495</v>
      </c>
      <c r="AL86" s="719" t="s">
        <v>5496</v>
      </c>
      <c r="AM86" s="785"/>
      <c r="AN86" s="786"/>
      <c r="AO86" s="771"/>
      <c r="AP86" s="171"/>
      <c r="AQ86" s="171"/>
      <c r="AR86" s="171"/>
      <c r="AS86" s="171"/>
    </row>
    <row r="87" spans="1:45" s="3" customFormat="1" ht="15.75" customHeight="1">
      <c r="A87" s="171"/>
      <c r="B87" s="2933" t="s">
        <v>5255</v>
      </c>
      <c r="C87" s="1611">
        <v>0</v>
      </c>
      <c r="D87" s="565">
        <v>0</v>
      </c>
      <c r="E87" s="565">
        <v>0</v>
      </c>
      <c r="F87" s="565">
        <v>0</v>
      </c>
      <c r="G87" s="1257">
        <f t="shared" si="51"/>
        <v>0</v>
      </c>
      <c r="H87" s="565">
        <v>0</v>
      </c>
      <c r="I87" s="565">
        <v>0</v>
      </c>
      <c r="J87" s="1278"/>
      <c r="K87" s="1279"/>
      <c r="L87" s="171"/>
      <c r="M87" s="226" t="s">
        <v>5497</v>
      </c>
      <c r="N87" s="171"/>
      <c r="O87" s="227"/>
      <c r="P87" s="171"/>
      <c r="Q87" s="656"/>
      <c r="R87" s="220">
        <f t="shared" si="52"/>
        <v>0</v>
      </c>
      <c r="S87" s="656"/>
      <c r="T87" s="221">
        <f t="shared" si="53"/>
        <v>0</v>
      </c>
      <c r="U87" s="221">
        <f t="shared" si="53"/>
        <v>0</v>
      </c>
      <c r="V87" s="221">
        <f t="shared" si="53"/>
        <v>0</v>
      </c>
      <c r="W87" s="221">
        <f t="shared" si="53"/>
        <v>0</v>
      </c>
      <c r="X87" s="171"/>
      <c r="Y87" s="221">
        <f t="shared" si="54"/>
        <v>0</v>
      </c>
      <c r="Z87" s="221">
        <f t="shared" si="54"/>
        <v>0</v>
      </c>
      <c r="AA87" s="171"/>
      <c r="AB87" s="171"/>
      <c r="AC87" s="656"/>
      <c r="AD87" s="171"/>
      <c r="AE87" s="2933" t="s">
        <v>5255</v>
      </c>
      <c r="AF87" s="772" t="s">
        <v>5498</v>
      </c>
      <c r="AG87" s="719" t="s">
        <v>5499</v>
      </c>
      <c r="AH87" s="719" t="s">
        <v>5500</v>
      </c>
      <c r="AI87" s="719" t="s">
        <v>5501</v>
      </c>
      <c r="AJ87" s="773" t="s">
        <v>5502</v>
      </c>
      <c r="AK87" s="719" t="s">
        <v>5503</v>
      </c>
      <c r="AL87" s="719" t="s">
        <v>5504</v>
      </c>
      <c r="AM87" s="785"/>
      <c r="AN87" s="786"/>
      <c r="AO87" s="771"/>
      <c r="AP87" s="171"/>
      <c r="AQ87" s="171"/>
      <c r="AR87" s="171"/>
      <c r="AS87" s="171"/>
    </row>
    <row r="88" spans="1:45" s="3" customFormat="1" ht="15.75" customHeight="1" thickBot="1">
      <c r="A88" s="2394" t="s">
        <v>784</v>
      </c>
      <c r="B88" s="2934" t="s">
        <v>902</v>
      </c>
      <c r="C88" s="1592">
        <f>IFERROR(SUM(C81:C87), 0)</f>
        <v>0</v>
      </c>
      <c r="D88" s="1249">
        <f>IFERROR(SUM(D81:D87), 0)</f>
        <v>0</v>
      </c>
      <c r="E88" s="1249">
        <f>IFERROR(SUM(E81:E87), 0)</f>
        <v>0</v>
      </c>
      <c r="F88" s="1249">
        <f>IFERROR(SUM(F81:F87), 0)</f>
        <v>0</v>
      </c>
      <c r="G88" s="1249">
        <f t="shared" si="51"/>
        <v>0</v>
      </c>
      <c r="H88" s="1249">
        <f>IFERROR(SUM(H81:H87), 0)</f>
        <v>0</v>
      </c>
      <c r="I88" s="1249">
        <f>IFERROR(SUM(I81:I87), 0)</f>
        <v>0</v>
      </c>
      <c r="J88" s="1273"/>
      <c r="K88" s="1274"/>
      <c r="L88" s="171"/>
      <c r="M88" s="284" t="s">
        <v>5505</v>
      </c>
      <c r="N88" s="171"/>
      <c r="O88" s="238"/>
      <c r="P88" s="171"/>
      <c r="Q88" s="656"/>
      <c r="R88" s="220"/>
      <c r="S88" s="656"/>
      <c r="T88" s="171"/>
      <c r="U88" s="171"/>
      <c r="V88" s="171"/>
      <c r="W88" s="171"/>
      <c r="X88" s="171"/>
      <c r="Y88" s="171"/>
      <c r="Z88" s="171"/>
      <c r="AA88" s="171"/>
      <c r="AB88" s="171"/>
      <c r="AC88" s="656"/>
      <c r="AD88" s="171"/>
      <c r="AE88" s="2934" t="s">
        <v>902</v>
      </c>
      <c r="AF88" s="775" t="s">
        <v>5506</v>
      </c>
      <c r="AG88" s="550" t="s">
        <v>5507</v>
      </c>
      <c r="AH88" s="550" t="s">
        <v>5508</v>
      </c>
      <c r="AI88" s="550" t="s">
        <v>5509</v>
      </c>
      <c r="AJ88" s="550" t="s">
        <v>5510</v>
      </c>
      <c r="AK88" s="550" t="s">
        <v>5511</v>
      </c>
      <c r="AL88" s="550" t="s">
        <v>5512</v>
      </c>
      <c r="AM88" s="776"/>
      <c r="AN88" s="777"/>
      <c r="AO88" s="771"/>
      <c r="AP88" s="171"/>
      <c r="AQ88" s="171"/>
      <c r="AR88" s="171"/>
      <c r="AS88" s="171"/>
    </row>
    <row r="89" spans="1:45" s="3" customFormat="1" ht="15.75" customHeight="1" thickTop="1" thickBot="1">
      <c r="A89" s="171"/>
      <c r="B89" s="766"/>
      <c r="C89" s="1265"/>
      <c r="D89" s="1267"/>
      <c r="E89" s="1267"/>
      <c r="F89" s="1267"/>
      <c r="G89" s="1591"/>
      <c r="H89" s="1267"/>
      <c r="I89" s="1267"/>
      <c r="J89" s="1275"/>
      <c r="K89" s="1275"/>
      <c r="L89" s="171"/>
      <c r="M89" s="198" t="s">
        <v>3893</v>
      </c>
      <c r="N89" s="171"/>
      <c r="O89" s="171"/>
      <c r="P89" s="171"/>
      <c r="Q89" s="656"/>
      <c r="R89" s="220"/>
      <c r="S89" s="656"/>
      <c r="T89" s="171"/>
      <c r="U89" s="171"/>
      <c r="V89" s="171"/>
      <c r="W89" s="171"/>
      <c r="X89" s="171"/>
      <c r="Y89" s="171"/>
      <c r="Z89" s="171"/>
      <c r="AA89" s="171"/>
      <c r="AB89" s="171"/>
      <c r="AC89" s="656"/>
      <c r="AD89" s="171"/>
      <c r="AE89" s="766"/>
      <c r="AF89" s="766"/>
      <c r="AG89" s="787"/>
      <c r="AH89" s="787"/>
      <c r="AI89" s="787"/>
      <c r="AJ89" s="787"/>
      <c r="AK89" s="787"/>
      <c r="AL89" s="787"/>
      <c r="AM89" s="782"/>
      <c r="AN89" s="782"/>
      <c r="AO89" s="199"/>
      <c r="AP89" s="171"/>
      <c r="AQ89" s="171"/>
      <c r="AR89" s="171"/>
      <c r="AS89" s="171"/>
    </row>
    <row r="90" spans="1:45" s="3" customFormat="1" ht="15.75" customHeight="1" thickTop="1" thickBot="1">
      <c r="A90" s="171"/>
      <c r="B90" s="319" t="s">
        <v>5272</v>
      </c>
      <c r="C90" s="594"/>
      <c r="D90" s="1263"/>
      <c r="E90" s="1263"/>
      <c r="F90" s="1263"/>
      <c r="G90" s="1263"/>
      <c r="H90" s="1263"/>
      <c r="I90" s="1263"/>
      <c r="J90" s="1275"/>
      <c r="K90" s="1275"/>
      <c r="L90" s="171"/>
      <c r="M90" s="198" t="s">
        <v>3893</v>
      </c>
      <c r="N90" s="171"/>
      <c r="O90" s="171"/>
      <c r="P90" s="171"/>
      <c r="Q90" s="656"/>
      <c r="R90" s="220"/>
      <c r="S90" s="656"/>
      <c r="T90" s="171"/>
      <c r="U90" s="171"/>
      <c r="V90" s="171"/>
      <c r="W90" s="171"/>
      <c r="X90" s="171"/>
      <c r="Y90" s="171"/>
      <c r="Z90" s="171"/>
      <c r="AA90" s="171"/>
      <c r="AB90" s="171"/>
      <c r="AC90" s="656"/>
      <c r="AD90" s="171"/>
      <c r="AE90" s="319" t="s">
        <v>5272</v>
      </c>
      <c r="AF90" s="320"/>
      <c r="AG90" s="781"/>
      <c r="AH90" s="781"/>
      <c r="AI90" s="781"/>
      <c r="AJ90" s="781"/>
      <c r="AK90" s="781"/>
      <c r="AL90" s="781"/>
      <c r="AM90" s="782"/>
      <c r="AN90" s="782"/>
      <c r="AO90" s="199"/>
      <c r="AP90" s="171"/>
      <c r="AQ90" s="171"/>
      <c r="AR90" s="171"/>
      <c r="AS90" s="171"/>
    </row>
    <row r="91" spans="1:45" s="7" customFormat="1" ht="15.75" customHeight="1">
      <c r="A91" s="2394" t="s">
        <v>686</v>
      </c>
      <c r="B91" s="2935" t="s">
        <v>5272</v>
      </c>
      <c r="C91" s="569">
        <v>0</v>
      </c>
      <c r="D91" s="569">
        <v>0</v>
      </c>
      <c r="E91" s="569">
        <v>0</v>
      </c>
      <c r="F91" s="569">
        <v>0</v>
      </c>
      <c r="G91" s="1246">
        <f>IFERROR(SUM(C91:F91),0)</f>
        <v>0</v>
      </c>
      <c r="H91" s="569">
        <v>0</v>
      </c>
      <c r="I91" s="569">
        <v>0</v>
      </c>
      <c r="J91" s="1280"/>
      <c r="K91" s="1281"/>
      <c r="L91" s="171"/>
      <c r="M91" s="300" t="s">
        <v>5513</v>
      </c>
      <c r="N91" s="171"/>
      <c r="O91" s="792"/>
      <c r="P91" s="315"/>
      <c r="Q91" s="653"/>
      <c r="R91" s="220">
        <f>IF( SUM( T91:AA91 ) = 0, 0, $T$10 )</f>
        <v>0</v>
      </c>
      <c r="S91" s="653"/>
      <c r="T91" s="221">
        <f xml:space="preserve"> IF( ISNUMBER(C91), 0, 1 )</f>
        <v>0</v>
      </c>
      <c r="U91" s="221">
        <f xml:space="preserve"> IF( ISNUMBER(D91), 0, 1 )</f>
        <v>0</v>
      </c>
      <c r="V91" s="221">
        <f xml:space="preserve"> IF( ISNUMBER(E91), 0, 1 )</f>
        <v>0</v>
      </c>
      <c r="W91" s="221">
        <f xml:space="preserve"> IF( ISNUMBER(F91), 0, 1 )</f>
        <v>0</v>
      </c>
      <c r="X91" s="171"/>
      <c r="Y91" s="221">
        <f xml:space="preserve"> IF( ISNUMBER(H91), 0, 1 )</f>
        <v>0</v>
      </c>
      <c r="Z91" s="221">
        <f xml:space="preserve"> IF( ISNUMBER(I91), 0, 1 )</f>
        <v>0</v>
      </c>
      <c r="AA91" s="171"/>
      <c r="AB91" s="171"/>
      <c r="AC91" s="653"/>
      <c r="AD91" s="315"/>
      <c r="AE91" s="2935" t="s">
        <v>5272</v>
      </c>
      <c r="AF91" s="788" t="s">
        <v>5514</v>
      </c>
      <c r="AG91" s="788" t="s">
        <v>5515</v>
      </c>
      <c r="AH91" s="788" t="s">
        <v>5516</v>
      </c>
      <c r="AI91" s="788" t="s">
        <v>5517</v>
      </c>
      <c r="AJ91" s="789" t="s">
        <v>5518</v>
      </c>
      <c r="AK91" s="788" t="s">
        <v>5519</v>
      </c>
      <c r="AL91" s="788" t="s">
        <v>5520</v>
      </c>
      <c r="AM91" s="790"/>
      <c r="AN91" s="791"/>
      <c r="AO91" s="771"/>
      <c r="AP91" s="315"/>
      <c r="AQ91" s="315"/>
      <c r="AR91" s="315"/>
      <c r="AS91" s="315"/>
    </row>
    <row r="92" spans="1:45" s="3" customFormat="1" ht="15.75" customHeight="1" thickTop="1" thickBot="1">
      <c r="A92" s="171"/>
      <c r="B92" s="793"/>
      <c r="C92" s="1612"/>
      <c r="D92" s="1613"/>
      <c r="E92" s="1613"/>
      <c r="F92" s="1613"/>
      <c r="G92" s="1268"/>
      <c r="H92" s="1268"/>
      <c r="I92" s="1268"/>
      <c r="J92" s="1275"/>
      <c r="K92" s="1275"/>
      <c r="L92" s="171"/>
      <c r="M92" s="198" t="s">
        <v>3893</v>
      </c>
      <c r="N92" s="171"/>
      <c r="O92" s="171"/>
      <c r="P92" s="171"/>
      <c r="Q92" s="656"/>
      <c r="R92" s="220"/>
      <c r="S92" s="656"/>
      <c r="T92" s="171"/>
      <c r="U92" s="171"/>
      <c r="V92" s="171"/>
      <c r="W92" s="171"/>
      <c r="X92" s="171"/>
      <c r="Y92" s="171"/>
      <c r="Z92" s="171"/>
      <c r="AA92" s="171"/>
      <c r="AB92" s="171"/>
      <c r="AC92" s="656"/>
      <c r="AD92" s="171"/>
      <c r="AE92" s="793"/>
      <c r="AF92" s="793"/>
      <c r="AG92" s="794"/>
      <c r="AH92" s="794"/>
      <c r="AI92" s="794"/>
      <c r="AJ92" s="794"/>
      <c r="AK92" s="794"/>
      <c r="AL92" s="794"/>
      <c r="AM92" s="782"/>
      <c r="AN92" s="782"/>
      <c r="AO92" s="199"/>
      <c r="AP92" s="171"/>
      <c r="AQ92" s="171"/>
      <c r="AR92" s="171"/>
      <c r="AS92" s="171"/>
    </row>
    <row r="93" spans="1:45" s="7" customFormat="1" ht="15.75" customHeight="1" thickTop="1" thickBot="1">
      <c r="A93" s="2394" t="s">
        <v>784</v>
      </c>
      <c r="B93" s="2935" t="s">
        <v>5281</v>
      </c>
      <c r="C93" s="1593">
        <f>IFERROR(SUM(C64,C71,C78,C88,C91), 0)</f>
        <v>20</v>
      </c>
      <c r="D93" s="1246">
        <f>IFERROR(SUM(D64,D71,D78,D88,D91), 0)</f>
        <v>0</v>
      </c>
      <c r="E93" s="1246">
        <f>IFERROR(SUM(E64,E71,E78,E88,E91), 0)</f>
        <v>5235.902</v>
      </c>
      <c r="F93" s="1246">
        <f>IFERROR(SUM(F64,F71,F78,F88,F91), 0)</f>
        <v>2443.9009999999998</v>
      </c>
      <c r="G93" s="1246">
        <f>IFERROR(SUM(C93:F93),0)</f>
        <v>7699.8029999999999</v>
      </c>
      <c r="H93" s="1246">
        <f>IFERROR(SUM(H64,H71,H78,H88,H91), 0)</f>
        <v>264.20299999999997</v>
      </c>
      <c r="I93" s="1246">
        <f>IFERROR(SUM(I64,I71,I78,I88,I91), 0)</f>
        <v>1027.23</v>
      </c>
      <c r="J93" s="1282"/>
      <c r="K93" s="1283"/>
      <c r="L93" s="315"/>
      <c r="M93" s="300" t="s">
        <v>5521</v>
      </c>
      <c r="N93" s="171"/>
      <c r="O93" s="792"/>
      <c r="P93" s="315"/>
      <c r="Q93" s="653"/>
      <c r="R93" s="220"/>
      <c r="S93" s="653"/>
      <c r="T93" s="171"/>
      <c r="U93" s="171"/>
      <c r="V93" s="171"/>
      <c r="W93" s="171"/>
      <c r="X93" s="171"/>
      <c r="Y93" s="171"/>
      <c r="Z93" s="171"/>
      <c r="AA93" s="171"/>
      <c r="AB93" s="171"/>
      <c r="AC93" s="653"/>
      <c r="AD93" s="315"/>
      <c r="AE93" s="2935" t="s">
        <v>5281</v>
      </c>
      <c r="AF93" s="795" t="s">
        <v>5522</v>
      </c>
      <c r="AG93" s="298" t="s">
        <v>5523</v>
      </c>
      <c r="AH93" s="298" t="s">
        <v>5524</v>
      </c>
      <c r="AI93" s="298" t="s">
        <v>5525</v>
      </c>
      <c r="AJ93" s="298" t="s">
        <v>5526</v>
      </c>
      <c r="AK93" s="298" t="s">
        <v>5527</v>
      </c>
      <c r="AL93" s="298" t="s">
        <v>5528</v>
      </c>
      <c r="AM93" s="796"/>
      <c r="AN93" s="797"/>
      <c r="AO93" s="771"/>
      <c r="AP93" s="315"/>
      <c r="AQ93" s="315"/>
      <c r="AR93" s="315"/>
      <c r="AS93" s="315"/>
    </row>
    <row r="94" spans="1:45" s="3" customFormat="1" ht="16.5" thickTop="1" thickBot="1">
      <c r="A94" s="171"/>
      <c r="B94" s="798"/>
      <c r="C94" s="798"/>
      <c r="D94" s="171"/>
      <c r="E94" s="171"/>
      <c r="F94" s="171"/>
      <c r="G94" s="171"/>
      <c r="H94" s="171"/>
      <c r="I94" s="171"/>
      <c r="J94" s="171"/>
      <c r="K94" s="171"/>
      <c r="L94" s="171"/>
      <c r="M94" s="600"/>
      <c r="N94" s="171"/>
      <c r="O94" s="171"/>
      <c r="P94" s="171"/>
      <c r="Q94" s="171"/>
      <c r="R94" s="220"/>
      <c r="S94" s="171"/>
      <c r="T94" s="171"/>
      <c r="U94" s="171"/>
      <c r="V94" s="171"/>
      <c r="W94" s="171"/>
      <c r="X94" s="171"/>
      <c r="Y94" s="171"/>
      <c r="Z94" s="171"/>
      <c r="AA94" s="171"/>
      <c r="AB94" s="171"/>
      <c r="AC94" s="171"/>
      <c r="AD94" s="171"/>
      <c r="AE94" s="798"/>
      <c r="AF94" s="798"/>
      <c r="AG94" s="171"/>
      <c r="AH94" s="171"/>
      <c r="AI94" s="171"/>
      <c r="AJ94" s="171"/>
      <c r="AK94" s="171"/>
      <c r="AL94" s="171"/>
      <c r="AM94" s="171"/>
      <c r="AN94" s="171"/>
      <c r="AO94" s="744"/>
      <c r="AP94" s="171"/>
      <c r="AQ94" s="171"/>
      <c r="AR94" s="171"/>
      <c r="AS94" s="171"/>
    </row>
    <row r="95" spans="1:45" s="3" customFormat="1" ht="16.25" customHeight="1" thickTop="1">
      <c r="A95" s="171"/>
      <c r="B95" s="3376" t="s">
        <v>671</v>
      </c>
      <c r="C95" s="3332" t="s">
        <v>5529</v>
      </c>
      <c r="D95" s="3332"/>
      <c r="E95" s="3332"/>
      <c r="F95" s="3332"/>
      <c r="G95" s="3332"/>
      <c r="H95" s="3332"/>
      <c r="I95" s="3332"/>
      <c r="J95" s="3332"/>
      <c r="K95" s="3334"/>
      <c r="L95" s="528"/>
      <c r="M95" s="171"/>
      <c r="N95" s="171"/>
      <c r="O95" s="171"/>
      <c r="P95" s="528"/>
      <c r="Q95" s="721"/>
      <c r="R95" s="220"/>
      <c r="S95" s="721"/>
      <c r="T95" s="528"/>
      <c r="U95" s="528"/>
      <c r="V95" s="528"/>
      <c r="W95" s="528"/>
      <c r="X95" s="528"/>
      <c r="Y95" s="528"/>
      <c r="Z95" s="528"/>
      <c r="AA95" s="528"/>
      <c r="AB95" s="528"/>
      <c r="AC95" s="721"/>
      <c r="AD95" s="528"/>
      <c r="AE95" s="3376" t="s">
        <v>671</v>
      </c>
      <c r="AF95" s="3332" t="s">
        <v>5529</v>
      </c>
      <c r="AG95" s="3332"/>
      <c r="AH95" s="3332"/>
      <c r="AI95" s="3332"/>
      <c r="AJ95" s="3332"/>
      <c r="AK95" s="3332"/>
      <c r="AL95" s="3332"/>
      <c r="AM95" s="3332"/>
      <c r="AN95" s="3334"/>
      <c r="AO95" s="251"/>
      <c r="AP95" s="171"/>
      <c r="AQ95" s="171"/>
      <c r="AR95" s="171"/>
      <c r="AS95" s="171"/>
    </row>
    <row r="96" spans="1:45" s="3" customFormat="1">
      <c r="A96" s="171"/>
      <c r="B96" s="3479"/>
      <c r="C96" s="3516" t="s">
        <v>5012</v>
      </c>
      <c r="D96" s="3516"/>
      <c r="E96" s="3516"/>
      <c r="F96" s="3516"/>
      <c r="G96" s="3516" t="s">
        <v>5013</v>
      </c>
      <c r="H96" s="3516"/>
      <c r="I96" s="3516" t="s">
        <v>5014</v>
      </c>
      <c r="J96" s="3516" t="s">
        <v>5015</v>
      </c>
      <c r="K96" s="3517"/>
      <c r="L96" s="171"/>
      <c r="M96" s="171"/>
      <c r="N96" s="171"/>
      <c r="O96" s="171"/>
      <c r="P96" s="171"/>
      <c r="Q96" s="656"/>
      <c r="R96" s="220"/>
      <c r="S96" s="656"/>
      <c r="T96" s="171"/>
      <c r="U96" s="171"/>
      <c r="V96" s="171"/>
      <c r="W96" s="171"/>
      <c r="X96" s="171"/>
      <c r="Y96" s="171"/>
      <c r="Z96" s="171"/>
      <c r="AA96" s="171"/>
      <c r="AB96" s="171"/>
      <c r="AC96" s="656"/>
      <c r="AD96" s="171"/>
      <c r="AE96" s="3479"/>
      <c r="AF96" s="3516" t="s">
        <v>5012</v>
      </c>
      <c r="AG96" s="3516"/>
      <c r="AH96" s="3516"/>
      <c r="AI96" s="3516"/>
      <c r="AJ96" s="3516" t="s">
        <v>5013</v>
      </c>
      <c r="AK96" s="3516"/>
      <c r="AL96" s="3516" t="s">
        <v>5014</v>
      </c>
      <c r="AM96" s="3516" t="s">
        <v>5015</v>
      </c>
      <c r="AN96" s="3517"/>
      <c r="AO96" s="251"/>
      <c r="AP96" s="171"/>
      <c r="AQ96" s="171"/>
      <c r="AR96" s="171"/>
      <c r="AS96" s="171"/>
    </row>
    <row r="97" spans="1:45" s="3" customFormat="1" ht="31">
      <c r="A97" s="171"/>
      <c r="B97" s="3479"/>
      <c r="C97" s="2962" t="s">
        <v>5016</v>
      </c>
      <c r="D97" s="2962" t="s">
        <v>5017</v>
      </c>
      <c r="E97" s="2962" t="s">
        <v>5018</v>
      </c>
      <c r="F97" s="2962" t="s">
        <v>5019</v>
      </c>
      <c r="G97" s="2962" t="s">
        <v>5020</v>
      </c>
      <c r="H97" s="2962" t="s">
        <v>5021</v>
      </c>
      <c r="I97" s="3516"/>
      <c r="J97" s="2962" t="s">
        <v>5022</v>
      </c>
      <c r="K97" s="2963" t="s">
        <v>5023</v>
      </c>
      <c r="L97" s="171"/>
      <c r="M97" s="171"/>
      <c r="N97" s="171"/>
      <c r="O97" s="171"/>
      <c r="P97" s="171"/>
      <c r="Q97" s="656"/>
      <c r="R97" s="220"/>
      <c r="S97" s="656"/>
      <c r="T97" s="171"/>
      <c r="U97" s="171"/>
      <c r="V97" s="171"/>
      <c r="W97" s="171"/>
      <c r="X97" s="171"/>
      <c r="Y97" s="171"/>
      <c r="Z97" s="171"/>
      <c r="AA97" s="171"/>
      <c r="AB97" s="171"/>
      <c r="AC97" s="656"/>
      <c r="AD97" s="171"/>
      <c r="AE97" s="3479"/>
      <c r="AF97" s="2962" t="s">
        <v>5016</v>
      </c>
      <c r="AG97" s="2962" t="s">
        <v>5017</v>
      </c>
      <c r="AH97" s="2962" t="s">
        <v>5018</v>
      </c>
      <c r="AI97" s="2962" t="s">
        <v>5019</v>
      </c>
      <c r="AJ97" s="2962" t="s">
        <v>5020</v>
      </c>
      <c r="AK97" s="2962" t="s">
        <v>5021</v>
      </c>
      <c r="AL97" s="3516"/>
      <c r="AM97" s="2962" t="s">
        <v>5022</v>
      </c>
      <c r="AN97" s="2963" t="s">
        <v>5023</v>
      </c>
      <c r="AO97" s="251"/>
      <c r="AP97" s="171"/>
      <c r="AQ97" s="171"/>
      <c r="AR97" s="171"/>
      <c r="AS97" s="171"/>
    </row>
    <row r="98" spans="1:45" s="3" customFormat="1" ht="16.25" customHeight="1">
      <c r="A98" s="171"/>
      <c r="B98" s="2954" t="s">
        <v>672</v>
      </c>
      <c r="C98" s="2962" t="s">
        <v>688</v>
      </c>
      <c r="D98" s="2962" t="s">
        <v>688</v>
      </c>
      <c r="E98" s="2962" t="s">
        <v>688</v>
      </c>
      <c r="F98" s="2962" t="s">
        <v>688</v>
      </c>
      <c r="G98" s="2962" t="s">
        <v>688</v>
      </c>
      <c r="H98" s="2962" t="s">
        <v>688</v>
      </c>
      <c r="I98" s="2962" t="s">
        <v>688</v>
      </c>
      <c r="J98" s="2962" t="s">
        <v>1292</v>
      </c>
      <c r="K98" s="2963" t="s">
        <v>1292</v>
      </c>
      <c r="L98" s="171"/>
      <c r="M98" s="171"/>
      <c r="N98" s="171"/>
      <c r="O98" s="171"/>
      <c r="P98" s="171"/>
      <c r="Q98" s="656"/>
      <c r="R98" s="220"/>
      <c r="S98" s="656"/>
      <c r="T98" s="171"/>
      <c r="U98" s="171"/>
      <c r="V98" s="171"/>
      <c r="W98" s="171"/>
      <c r="X98" s="171"/>
      <c r="Y98" s="171"/>
      <c r="Z98" s="171"/>
      <c r="AA98" s="171"/>
      <c r="AB98" s="171"/>
      <c r="AC98" s="656"/>
      <c r="AD98" s="171"/>
      <c r="AE98" s="2954" t="s">
        <v>672</v>
      </c>
      <c r="AF98" s="2962" t="s">
        <v>688</v>
      </c>
      <c r="AG98" s="2962" t="s">
        <v>688</v>
      </c>
      <c r="AH98" s="2962" t="s">
        <v>688</v>
      </c>
      <c r="AI98" s="2962" t="s">
        <v>688</v>
      </c>
      <c r="AJ98" s="2962" t="s">
        <v>688</v>
      </c>
      <c r="AK98" s="2962" t="s">
        <v>688</v>
      </c>
      <c r="AL98" s="2962" t="s">
        <v>688</v>
      </c>
      <c r="AM98" s="2962" t="s">
        <v>1292</v>
      </c>
      <c r="AN98" s="2963" t="s">
        <v>1292</v>
      </c>
      <c r="AO98" s="251"/>
      <c r="AP98" s="171"/>
      <c r="AQ98" s="171"/>
      <c r="AR98" s="171"/>
      <c r="AS98" s="171"/>
    </row>
    <row r="99" spans="1:45" s="3" customFormat="1" ht="16" thickBot="1">
      <c r="A99" s="171"/>
      <c r="B99" s="2929" t="s">
        <v>673</v>
      </c>
      <c r="C99" s="2914">
        <v>3</v>
      </c>
      <c r="D99" s="2914">
        <v>3</v>
      </c>
      <c r="E99" s="2914">
        <v>3</v>
      </c>
      <c r="F99" s="2914">
        <v>3</v>
      </c>
      <c r="G99" s="2914">
        <v>3</v>
      </c>
      <c r="H99" s="2914">
        <v>3</v>
      </c>
      <c r="I99" s="2914">
        <v>3</v>
      </c>
      <c r="J99" s="2914">
        <v>3</v>
      </c>
      <c r="K99" s="2916">
        <v>3</v>
      </c>
      <c r="L99" s="171"/>
      <c r="M99" s="171"/>
      <c r="N99" s="171"/>
      <c r="O99" s="171"/>
      <c r="P99" s="171"/>
      <c r="Q99" s="656"/>
      <c r="R99" s="220"/>
      <c r="S99" s="656"/>
      <c r="T99" s="3326" t="s">
        <v>670</v>
      </c>
      <c r="U99" s="3326"/>
      <c r="V99" s="3497"/>
      <c r="W99" s="3497"/>
      <c r="X99" s="3497"/>
      <c r="Y99" s="3497"/>
      <c r="Z99" s="3497"/>
      <c r="AA99" s="3497"/>
      <c r="AB99" s="3162"/>
      <c r="AC99" s="656"/>
      <c r="AD99" s="171"/>
      <c r="AE99" s="2929" t="s">
        <v>673</v>
      </c>
      <c r="AF99" s="2914">
        <v>3</v>
      </c>
      <c r="AG99" s="2914">
        <v>3</v>
      </c>
      <c r="AH99" s="2914">
        <v>3</v>
      </c>
      <c r="AI99" s="2914">
        <v>3</v>
      </c>
      <c r="AJ99" s="2914">
        <v>3</v>
      </c>
      <c r="AK99" s="2914">
        <v>3</v>
      </c>
      <c r="AL99" s="2914">
        <v>3</v>
      </c>
      <c r="AM99" s="2914">
        <v>3</v>
      </c>
      <c r="AN99" s="2916">
        <v>3</v>
      </c>
      <c r="AO99" s="171"/>
      <c r="AP99" s="171"/>
      <c r="AQ99" s="171"/>
      <c r="AR99" s="171"/>
      <c r="AS99" s="171"/>
    </row>
    <row r="100" spans="1:45" s="3" customFormat="1" ht="16.5" thickTop="1" thickBot="1">
      <c r="A100" s="171"/>
      <c r="B100" s="766"/>
      <c r="C100" s="766"/>
      <c r="D100" s="767"/>
      <c r="E100" s="767"/>
      <c r="F100" s="767"/>
      <c r="G100" s="767"/>
      <c r="H100" s="767"/>
      <c r="I100" s="767"/>
      <c r="J100" s="767"/>
      <c r="K100" s="767"/>
      <c r="L100" s="171"/>
      <c r="M100" s="171"/>
      <c r="N100" s="171"/>
      <c r="O100" s="171"/>
      <c r="P100" s="171"/>
      <c r="Q100" s="656"/>
      <c r="R100" s="220"/>
      <c r="S100" s="656"/>
      <c r="T100" s="206" t="s">
        <v>679</v>
      </c>
      <c r="U100" s="192"/>
      <c r="V100" s="171"/>
      <c r="W100" s="171"/>
      <c r="X100" s="171"/>
      <c r="Y100" s="171"/>
      <c r="Z100" s="171"/>
      <c r="AA100" s="171"/>
      <c r="AB100" s="171"/>
      <c r="AC100" s="656"/>
      <c r="AD100" s="171"/>
      <c r="AE100" s="766"/>
      <c r="AF100" s="766"/>
      <c r="AG100" s="767"/>
      <c r="AH100" s="767"/>
      <c r="AI100" s="767"/>
      <c r="AJ100" s="767"/>
      <c r="AK100" s="767"/>
      <c r="AL100" s="767"/>
      <c r="AM100" s="767"/>
      <c r="AN100" s="767"/>
      <c r="AO100" s="171"/>
      <c r="AP100" s="171"/>
      <c r="AQ100" s="171"/>
      <c r="AR100" s="171"/>
      <c r="AS100" s="171"/>
    </row>
    <row r="101" spans="1:45" s="3" customFormat="1" ht="15.75" customHeight="1" thickTop="1" thickBot="1">
      <c r="A101" s="171"/>
      <c r="B101" s="319" t="s">
        <v>5024</v>
      </c>
      <c r="C101" s="320"/>
      <c r="D101" s="385"/>
      <c r="E101" s="121"/>
      <c r="F101" s="767"/>
      <c r="G101" s="767"/>
      <c r="H101" s="767"/>
      <c r="I101" s="767"/>
      <c r="J101" s="767"/>
      <c r="K101" s="767"/>
      <c r="L101" s="171"/>
      <c r="M101" s="171"/>
      <c r="N101" s="171"/>
      <c r="O101" s="171"/>
      <c r="P101" s="171"/>
      <c r="Q101" s="656"/>
      <c r="R101" s="220"/>
      <c r="S101" s="656"/>
      <c r="T101" s="171"/>
      <c r="U101" s="171"/>
      <c r="V101" s="171"/>
      <c r="W101" s="171"/>
      <c r="X101" s="171"/>
      <c r="Y101" s="171"/>
      <c r="Z101" s="171"/>
      <c r="AA101" s="171"/>
      <c r="AB101" s="171"/>
      <c r="AC101" s="656"/>
      <c r="AD101" s="171"/>
      <c r="AE101" s="319" t="s">
        <v>5024</v>
      </c>
      <c r="AF101" s="320"/>
      <c r="AG101" s="385"/>
      <c r="AH101" s="121"/>
      <c r="AI101" s="767"/>
      <c r="AJ101" s="767"/>
      <c r="AK101" s="767"/>
      <c r="AL101" s="767"/>
      <c r="AM101" s="767"/>
      <c r="AN101" s="767"/>
      <c r="AO101" s="171"/>
      <c r="AP101" s="171"/>
      <c r="AQ101" s="171"/>
      <c r="AR101" s="171"/>
      <c r="AS101" s="171"/>
    </row>
    <row r="102" spans="1:45" s="3" customFormat="1" ht="15.75" customHeight="1">
      <c r="A102" s="2394" t="s">
        <v>686</v>
      </c>
      <c r="B102" s="2932" t="s">
        <v>5025</v>
      </c>
      <c r="C102" s="1610">
        <v>0</v>
      </c>
      <c r="D102" s="562">
        <v>0</v>
      </c>
      <c r="E102" s="562">
        <v>0</v>
      </c>
      <c r="F102" s="562">
        <v>0</v>
      </c>
      <c r="G102" s="1255">
        <f t="shared" ref="G102:G109" si="55">IFERROR(SUM(C102:F102),0)</f>
        <v>0</v>
      </c>
      <c r="H102" s="1610">
        <v>0</v>
      </c>
      <c r="I102" s="562">
        <v>0</v>
      </c>
      <c r="J102" s="1269">
        <v>0</v>
      </c>
      <c r="K102" s="1270">
        <v>0</v>
      </c>
      <c r="L102" s="171"/>
      <c r="M102" s="217" t="s">
        <v>5530</v>
      </c>
      <c r="N102" s="171"/>
      <c r="O102" s="219"/>
      <c r="P102" s="171"/>
      <c r="Q102" s="656"/>
      <c r="R102" s="220">
        <f t="shared" ref="R102:R108" si="56">IF( SUM( T102:AA102 ) = 0, 0, $T$10 )</f>
        <v>0</v>
      </c>
      <c r="S102" s="656"/>
      <c r="T102" s="221">
        <f t="shared" ref="T102:W108" si="57" xml:space="preserve"> IF( ISNUMBER(C102), 0, 1 )</f>
        <v>0</v>
      </c>
      <c r="U102" s="221">
        <f t="shared" si="57"/>
        <v>0</v>
      </c>
      <c r="V102" s="221">
        <f t="shared" si="57"/>
        <v>0</v>
      </c>
      <c r="W102" s="221">
        <f t="shared" si="57"/>
        <v>0</v>
      </c>
      <c r="X102" s="171"/>
      <c r="Y102" s="221">
        <f t="shared" ref="Y102:AB108" si="58" xml:space="preserve"> IF( ISNUMBER(H102), 0, 1 )</f>
        <v>0</v>
      </c>
      <c r="Z102" s="221">
        <f t="shared" si="58"/>
        <v>0</v>
      </c>
      <c r="AA102" s="221">
        <f t="shared" si="58"/>
        <v>0</v>
      </c>
      <c r="AB102" s="221">
        <f t="shared" si="58"/>
        <v>0</v>
      </c>
      <c r="AC102" s="656"/>
      <c r="AD102" s="171"/>
      <c r="AE102" s="2932" t="s">
        <v>5025</v>
      </c>
      <c r="AF102" s="768" t="s">
        <v>5531</v>
      </c>
      <c r="AG102" s="718" t="s">
        <v>5532</v>
      </c>
      <c r="AH102" s="718" t="s">
        <v>5533</v>
      </c>
      <c r="AI102" s="718" t="s">
        <v>5534</v>
      </c>
      <c r="AJ102" s="769" t="s">
        <v>5535</v>
      </c>
      <c r="AK102" s="768" t="s">
        <v>5536</v>
      </c>
      <c r="AL102" s="718" t="s">
        <v>5537</v>
      </c>
      <c r="AM102" s="718" t="s">
        <v>5538</v>
      </c>
      <c r="AN102" s="770" t="s">
        <v>5539</v>
      </c>
      <c r="AO102" s="771"/>
      <c r="AP102" s="171"/>
      <c r="AQ102" s="171"/>
      <c r="AR102" s="171"/>
      <c r="AS102" s="171"/>
    </row>
    <row r="103" spans="1:45" s="3" customFormat="1" ht="15.75" customHeight="1">
      <c r="A103" s="171"/>
      <c r="B103" s="2933" t="s">
        <v>5036</v>
      </c>
      <c r="C103" s="1611">
        <v>0</v>
      </c>
      <c r="D103" s="565">
        <v>0</v>
      </c>
      <c r="E103" s="565">
        <v>0</v>
      </c>
      <c r="F103" s="565">
        <v>0</v>
      </c>
      <c r="G103" s="1257">
        <f t="shared" si="55"/>
        <v>0</v>
      </c>
      <c r="H103" s="1611">
        <v>0</v>
      </c>
      <c r="I103" s="565">
        <v>0</v>
      </c>
      <c r="J103" s="1271">
        <v>0</v>
      </c>
      <c r="K103" s="1272">
        <v>0</v>
      </c>
      <c r="L103" s="171"/>
      <c r="M103" s="226" t="s">
        <v>5540</v>
      </c>
      <c r="N103" s="171"/>
      <c r="O103" s="227"/>
      <c r="P103" s="171"/>
      <c r="Q103" s="656"/>
      <c r="R103" s="220">
        <f t="shared" si="56"/>
        <v>0</v>
      </c>
      <c r="S103" s="656"/>
      <c r="T103" s="221">
        <f t="shared" si="57"/>
        <v>0</v>
      </c>
      <c r="U103" s="221">
        <f t="shared" si="57"/>
        <v>0</v>
      </c>
      <c r="V103" s="221">
        <f t="shared" si="57"/>
        <v>0</v>
      </c>
      <c r="W103" s="221">
        <f t="shared" si="57"/>
        <v>0</v>
      </c>
      <c r="X103" s="171"/>
      <c r="Y103" s="221">
        <f t="shared" si="58"/>
        <v>0</v>
      </c>
      <c r="Z103" s="221">
        <f t="shared" si="58"/>
        <v>0</v>
      </c>
      <c r="AA103" s="221">
        <f t="shared" si="58"/>
        <v>0</v>
      </c>
      <c r="AB103" s="221">
        <f t="shared" si="58"/>
        <v>0</v>
      </c>
      <c r="AC103" s="656"/>
      <c r="AD103" s="171"/>
      <c r="AE103" s="2933" t="s">
        <v>5036</v>
      </c>
      <c r="AF103" s="772" t="s">
        <v>5541</v>
      </c>
      <c r="AG103" s="719" t="s">
        <v>5542</v>
      </c>
      <c r="AH103" s="719" t="s">
        <v>5543</v>
      </c>
      <c r="AI103" s="719" t="s">
        <v>5544</v>
      </c>
      <c r="AJ103" s="773" t="s">
        <v>5545</v>
      </c>
      <c r="AK103" s="772" t="s">
        <v>5546</v>
      </c>
      <c r="AL103" s="719" t="s">
        <v>5547</v>
      </c>
      <c r="AM103" s="719" t="s">
        <v>5548</v>
      </c>
      <c r="AN103" s="774" t="s">
        <v>5549</v>
      </c>
      <c r="AO103" s="771"/>
      <c r="AP103" s="171"/>
      <c r="AQ103" s="171"/>
      <c r="AR103" s="171"/>
      <c r="AS103" s="171"/>
    </row>
    <row r="104" spans="1:45" s="3" customFormat="1" ht="15.75" customHeight="1">
      <c r="A104" s="171"/>
      <c r="B104" s="2933" t="s">
        <v>5047</v>
      </c>
      <c r="C104" s="1611">
        <v>0</v>
      </c>
      <c r="D104" s="565">
        <v>0</v>
      </c>
      <c r="E104" s="565">
        <v>0</v>
      </c>
      <c r="F104" s="565">
        <v>0</v>
      </c>
      <c r="G104" s="1257">
        <f t="shared" si="55"/>
        <v>0</v>
      </c>
      <c r="H104" s="1611">
        <v>0</v>
      </c>
      <c r="I104" s="565">
        <v>0</v>
      </c>
      <c r="J104" s="1271">
        <v>0</v>
      </c>
      <c r="K104" s="1272">
        <v>0</v>
      </c>
      <c r="L104" s="171"/>
      <c r="M104" s="226" t="s">
        <v>5550</v>
      </c>
      <c r="N104" s="171"/>
      <c r="O104" s="227"/>
      <c r="P104" s="171"/>
      <c r="Q104" s="656"/>
      <c r="R104" s="220">
        <f t="shared" si="56"/>
        <v>0</v>
      </c>
      <c r="S104" s="656"/>
      <c r="T104" s="221">
        <f t="shared" si="57"/>
        <v>0</v>
      </c>
      <c r="U104" s="221">
        <f t="shared" si="57"/>
        <v>0</v>
      </c>
      <c r="V104" s="221">
        <f t="shared" si="57"/>
        <v>0</v>
      </c>
      <c r="W104" s="221">
        <f t="shared" si="57"/>
        <v>0</v>
      </c>
      <c r="X104" s="171"/>
      <c r="Y104" s="221">
        <f t="shared" si="58"/>
        <v>0</v>
      </c>
      <c r="Z104" s="221">
        <f t="shared" si="58"/>
        <v>0</v>
      </c>
      <c r="AA104" s="221">
        <f t="shared" si="58"/>
        <v>0</v>
      </c>
      <c r="AB104" s="221">
        <f t="shared" si="58"/>
        <v>0</v>
      </c>
      <c r="AC104" s="656"/>
      <c r="AD104" s="171"/>
      <c r="AE104" s="2933" t="s">
        <v>5047</v>
      </c>
      <c r="AF104" s="772" t="s">
        <v>5551</v>
      </c>
      <c r="AG104" s="719" t="s">
        <v>5552</v>
      </c>
      <c r="AH104" s="719" t="s">
        <v>5553</v>
      </c>
      <c r="AI104" s="719" t="s">
        <v>5554</v>
      </c>
      <c r="AJ104" s="773" t="s">
        <v>5555</v>
      </c>
      <c r="AK104" s="772" t="s">
        <v>5556</v>
      </c>
      <c r="AL104" s="719" t="s">
        <v>5557</v>
      </c>
      <c r="AM104" s="719" t="s">
        <v>5558</v>
      </c>
      <c r="AN104" s="774" t="s">
        <v>5559</v>
      </c>
      <c r="AO104" s="771"/>
      <c r="AP104" s="171"/>
      <c r="AQ104" s="171"/>
      <c r="AR104" s="171"/>
      <c r="AS104" s="171"/>
    </row>
    <row r="105" spans="1:45" s="3" customFormat="1" ht="15.75" customHeight="1">
      <c r="A105" s="171"/>
      <c r="B105" s="2933" t="s">
        <v>5058</v>
      </c>
      <c r="C105" s="1611">
        <v>0</v>
      </c>
      <c r="D105" s="565">
        <v>0</v>
      </c>
      <c r="E105" s="565">
        <v>0</v>
      </c>
      <c r="F105" s="565">
        <v>0</v>
      </c>
      <c r="G105" s="1257">
        <f t="shared" si="55"/>
        <v>0</v>
      </c>
      <c r="H105" s="1611">
        <v>0</v>
      </c>
      <c r="I105" s="565">
        <v>0</v>
      </c>
      <c r="J105" s="1271">
        <v>0</v>
      </c>
      <c r="K105" s="1272">
        <v>0</v>
      </c>
      <c r="L105" s="171"/>
      <c r="M105" s="226" t="s">
        <v>5560</v>
      </c>
      <c r="N105" s="171"/>
      <c r="O105" s="227"/>
      <c r="P105" s="171"/>
      <c r="Q105" s="656"/>
      <c r="R105" s="220">
        <f t="shared" si="56"/>
        <v>0</v>
      </c>
      <c r="S105" s="656"/>
      <c r="T105" s="221">
        <f t="shared" si="57"/>
        <v>0</v>
      </c>
      <c r="U105" s="221">
        <f t="shared" si="57"/>
        <v>0</v>
      </c>
      <c r="V105" s="221">
        <f t="shared" si="57"/>
        <v>0</v>
      </c>
      <c r="W105" s="221">
        <f t="shared" si="57"/>
        <v>0</v>
      </c>
      <c r="X105" s="171"/>
      <c r="Y105" s="221">
        <f t="shared" si="58"/>
        <v>0</v>
      </c>
      <c r="Z105" s="221">
        <f t="shared" si="58"/>
        <v>0</v>
      </c>
      <c r="AA105" s="221">
        <f t="shared" si="58"/>
        <v>0</v>
      </c>
      <c r="AB105" s="221">
        <f t="shared" si="58"/>
        <v>0</v>
      </c>
      <c r="AC105" s="656"/>
      <c r="AD105" s="171"/>
      <c r="AE105" s="2933" t="s">
        <v>5058</v>
      </c>
      <c r="AF105" s="772" t="s">
        <v>5561</v>
      </c>
      <c r="AG105" s="719" t="s">
        <v>5562</v>
      </c>
      <c r="AH105" s="719" t="s">
        <v>5563</v>
      </c>
      <c r="AI105" s="719" t="s">
        <v>5564</v>
      </c>
      <c r="AJ105" s="773" t="s">
        <v>5565</v>
      </c>
      <c r="AK105" s="772" t="s">
        <v>5566</v>
      </c>
      <c r="AL105" s="719" t="s">
        <v>5567</v>
      </c>
      <c r="AM105" s="719" t="s">
        <v>5568</v>
      </c>
      <c r="AN105" s="774" t="s">
        <v>5569</v>
      </c>
      <c r="AO105" s="771"/>
      <c r="AP105" s="171"/>
      <c r="AQ105" s="171"/>
      <c r="AR105" s="171"/>
      <c r="AS105" s="171"/>
    </row>
    <row r="106" spans="1:45" s="3" customFormat="1" ht="15.75" customHeight="1">
      <c r="A106" s="171"/>
      <c r="B106" s="2933" t="s">
        <v>5069</v>
      </c>
      <c r="C106" s="1611">
        <v>0</v>
      </c>
      <c r="D106" s="565">
        <v>0</v>
      </c>
      <c r="E106" s="565">
        <v>0</v>
      </c>
      <c r="F106" s="565">
        <v>0</v>
      </c>
      <c r="G106" s="1257">
        <f t="shared" si="55"/>
        <v>0</v>
      </c>
      <c r="H106" s="1611">
        <v>0</v>
      </c>
      <c r="I106" s="565">
        <v>0</v>
      </c>
      <c r="J106" s="1271">
        <v>0</v>
      </c>
      <c r="K106" s="1272">
        <v>0</v>
      </c>
      <c r="L106" s="171"/>
      <c r="M106" s="226" t="s">
        <v>5570</v>
      </c>
      <c r="N106" s="171"/>
      <c r="O106" s="227"/>
      <c r="P106" s="171"/>
      <c r="Q106" s="656"/>
      <c r="R106" s="220">
        <f t="shared" si="56"/>
        <v>0</v>
      </c>
      <c r="S106" s="656"/>
      <c r="T106" s="221">
        <f t="shared" si="57"/>
        <v>0</v>
      </c>
      <c r="U106" s="221">
        <f t="shared" si="57"/>
        <v>0</v>
      </c>
      <c r="V106" s="221">
        <f t="shared" si="57"/>
        <v>0</v>
      </c>
      <c r="W106" s="221">
        <f t="shared" si="57"/>
        <v>0</v>
      </c>
      <c r="X106" s="171"/>
      <c r="Y106" s="221">
        <f t="shared" si="58"/>
        <v>0</v>
      </c>
      <c r="Z106" s="221">
        <f t="shared" si="58"/>
        <v>0</v>
      </c>
      <c r="AA106" s="221">
        <f t="shared" si="58"/>
        <v>0</v>
      </c>
      <c r="AB106" s="221">
        <f t="shared" si="58"/>
        <v>0</v>
      </c>
      <c r="AC106" s="656"/>
      <c r="AD106" s="171"/>
      <c r="AE106" s="2933" t="s">
        <v>5069</v>
      </c>
      <c r="AF106" s="772" t="s">
        <v>5571</v>
      </c>
      <c r="AG106" s="719" t="s">
        <v>5572</v>
      </c>
      <c r="AH106" s="719" t="s">
        <v>5573</v>
      </c>
      <c r="AI106" s="719" t="s">
        <v>5574</v>
      </c>
      <c r="AJ106" s="773" t="s">
        <v>5575</v>
      </c>
      <c r="AK106" s="772" t="s">
        <v>5576</v>
      </c>
      <c r="AL106" s="719" t="s">
        <v>5577</v>
      </c>
      <c r="AM106" s="719" t="s">
        <v>5578</v>
      </c>
      <c r="AN106" s="774" t="s">
        <v>5579</v>
      </c>
      <c r="AO106" s="771"/>
      <c r="AP106" s="171"/>
      <c r="AQ106" s="171"/>
      <c r="AR106" s="171"/>
      <c r="AS106" s="171"/>
    </row>
    <row r="107" spans="1:45" s="3" customFormat="1" ht="15.75" customHeight="1">
      <c r="A107" s="171"/>
      <c r="B107" s="2933" t="s">
        <v>5080</v>
      </c>
      <c r="C107" s="1611">
        <v>0</v>
      </c>
      <c r="D107" s="565">
        <v>0</v>
      </c>
      <c r="E107" s="565">
        <v>0</v>
      </c>
      <c r="F107" s="565">
        <v>0</v>
      </c>
      <c r="G107" s="1257">
        <f t="shared" si="55"/>
        <v>0</v>
      </c>
      <c r="H107" s="1611">
        <v>0</v>
      </c>
      <c r="I107" s="565">
        <v>0</v>
      </c>
      <c r="J107" s="1271">
        <v>0</v>
      </c>
      <c r="K107" s="1272">
        <v>0</v>
      </c>
      <c r="L107" s="171"/>
      <c r="M107" s="226" t="s">
        <v>5580</v>
      </c>
      <c r="N107" s="171"/>
      <c r="O107" s="227"/>
      <c r="P107" s="171"/>
      <c r="Q107" s="656"/>
      <c r="R107" s="220">
        <f t="shared" si="56"/>
        <v>0</v>
      </c>
      <c r="S107" s="656"/>
      <c r="T107" s="221">
        <f t="shared" si="57"/>
        <v>0</v>
      </c>
      <c r="U107" s="221">
        <f t="shared" si="57"/>
        <v>0</v>
      </c>
      <c r="V107" s="221">
        <f t="shared" si="57"/>
        <v>0</v>
      </c>
      <c r="W107" s="221">
        <f t="shared" si="57"/>
        <v>0</v>
      </c>
      <c r="X107" s="171"/>
      <c r="Y107" s="221">
        <f t="shared" si="58"/>
        <v>0</v>
      </c>
      <c r="Z107" s="221">
        <f t="shared" si="58"/>
        <v>0</v>
      </c>
      <c r="AA107" s="221">
        <f t="shared" si="58"/>
        <v>0</v>
      </c>
      <c r="AB107" s="221">
        <f t="shared" si="58"/>
        <v>0</v>
      </c>
      <c r="AC107" s="656"/>
      <c r="AD107" s="171"/>
      <c r="AE107" s="2933" t="s">
        <v>5080</v>
      </c>
      <c r="AF107" s="772" t="s">
        <v>5581</v>
      </c>
      <c r="AG107" s="719" t="s">
        <v>5582</v>
      </c>
      <c r="AH107" s="719" t="s">
        <v>5583</v>
      </c>
      <c r="AI107" s="719" t="s">
        <v>5584</v>
      </c>
      <c r="AJ107" s="773" t="s">
        <v>5585</v>
      </c>
      <c r="AK107" s="772" t="s">
        <v>5586</v>
      </c>
      <c r="AL107" s="719" t="s">
        <v>5587</v>
      </c>
      <c r="AM107" s="719" t="s">
        <v>5588</v>
      </c>
      <c r="AN107" s="774" t="s">
        <v>5589</v>
      </c>
      <c r="AO107" s="771"/>
      <c r="AP107" s="171"/>
      <c r="AQ107" s="171"/>
      <c r="AR107" s="171"/>
      <c r="AS107" s="171"/>
    </row>
    <row r="108" spans="1:45" s="3" customFormat="1" ht="15.75" customHeight="1">
      <c r="A108" s="171"/>
      <c r="B108" s="2933" t="s">
        <v>5091</v>
      </c>
      <c r="C108" s="1611">
        <v>0</v>
      </c>
      <c r="D108" s="565">
        <v>0</v>
      </c>
      <c r="E108" s="565">
        <v>0</v>
      </c>
      <c r="F108" s="565">
        <v>0</v>
      </c>
      <c r="G108" s="1257">
        <f t="shared" si="55"/>
        <v>0</v>
      </c>
      <c r="H108" s="1611">
        <v>0</v>
      </c>
      <c r="I108" s="565">
        <v>0</v>
      </c>
      <c r="J108" s="1271">
        <v>0</v>
      </c>
      <c r="K108" s="1272">
        <v>0</v>
      </c>
      <c r="L108" s="171"/>
      <c r="M108" s="226" t="s">
        <v>5590</v>
      </c>
      <c r="N108" s="171"/>
      <c r="O108" s="227"/>
      <c r="P108" s="171"/>
      <c r="Q108" s="656"/>
      <c r="R108" s="220">
        <f t="shared" si="56"/>
        <v>0</v>
      </c>
      <c r="S108" s="656"/>
      <c r="T108" s="221">
        <f t="shared" si="57"/>
        <v>0</v>
      </c>
      <c r="U108" s="221">
        <f t="shared" si="57"/>
        <v>0</v>
      </c>
      <c r="V108" s="221">
        <f t="shared" si="57"/>
        <v>0</v>
      </c>
      <c r="W108" s="221">
        <f t="shared" si="57"/>
        <v>0</v>
      </c>
      <c r="X108" s="171"/>
      <c r="Y108" s="221">
        <f t="shared" si="58"/>
        <v>0</v>
      </c>
      <c r="Z108" s="221">
        <f t="shared" si="58"/>
        <v>0</v>
      </c>
      <c r="AA108" s="221">
        <f t="shared" si="58"/>
        <v>0</v>
      </c>
      <c r="AB108" s="221">
        <f t="shared" si="58"/>
        <v>0</v>
      </c>
      <c r="AC108" s="656"/>
      <c r="AD108" s="171"/>
      <c r="AE108" s="2933" t="s">
        <v>5091</v>
      </c>
      <c r="AF108" s="772" t="s">
        <v>5591</v>
      </c>
      <c r="AG108" s="719" t="s">
        <v>5592</v>
      </c>
      <c r="AH108" s="719" t="s">
        <v>5593</v>
      </c>
      <c r="AI108" s="719" t="s">
        <v>5594</v>
      </c>
      <c r="AJ108" s="773" t="s">
        <v>5595</v>
      </c>
      <c r="AK108" s="772" t="s">
        <v>5596</v>
      </c>
      <c r="AL108" s="719" t="s">
        <v>5597</v>
      </c>
      <c r="AM108" s="719" t="s">
        <v>5598</v>
      </c>
      <c r="AN108" s="774" t="s">
        <v>5599</v>
      </c>
      <c r="AO108" s="771"/>
      <c r="AP108" s="171"/>
      <c r="AQ108" s="171"/>
      <c r="AR108" s="171"/>
      <c r="AS108" s="171"/>
    </row>
    <row r="109" spans="1:45" s="3" customFormat="1" ht="15.75" customHeight="1" thickBot="1">
      <c r="A109" s="2394" t="s">
        <v>784</v>
      </c>
      <c r="B109" s="2934" t="s">
        <v>902</v>
      </c>
      <c r="C109" s="1592">
        <f>IFERROR(SUM(C102:C108), 0)</f>
        <v>0</v>
      </c>
      <c r="D109" s="1249">
        <f>IFERROR(SUM(D102:D108), 0)</f>
        <v>0</v>
      </c>
      <c r="E109" s="1249">
        <f>IFERROR(SUM(E102:E108), 0)</f>
        <v>0</v>
      </c>
      <c r="F109" s="1249">
        <f>IFERROR(SUM(F102:F108), 0)</f>
        <v>0</v>
      </c>
      <c r="G109" s="1249">
        <f t="shared" si="55"/>
        <v>0</v>
      </c>
      <c r="H109" s="1249">
        <f>IFERROR(SUM(H102:H108), 0)</f>
        <v>0</v>
      </c>
      <c r="I109" s="1249">
        <f>IFERROR(SUM(I102:I108), 0)</f>
        <v>0</v>
      </c>
      <c r="J109" s="1273"/>
      <c r="K109" s="1274"/>
      <c r="L109" s="171"/>
      <c r="M109" s="2059" t="s">
        <v>5600</v>
      </c>
      <c r="N109" s="171"/>
      <c r="O109" s="238"/>
      <c r="P109" s="171"/>
      <c r="Q109" s="656"/>
      <c r="R109" s="220"/>
      <c r="S109" s="656"/>
      <c r="T109" s="171"/>
      <c r="U109" s="171"/>
      <c r="V109" s="171"/>
      <c r="W109" s="171"/>
      <c r="X109" s="171"/>
      <c r="Y109" s="171"/>
      <c r="Z109" s="171"/>
      <c r="AA109" s="171"/>
      <c r="AB109" s="171"/>
      <c r="AC109" s="656"/>
      <c r="AD109" s="171"/>
      <c r="AE109" s="2934" t="s">
        <v>902</v>
      </c>
      <c r="AF109" s="775" t="s">
        <v>5601</v>
      </c>
      <c r="AG109" s="550" t="s">
        <v>5602</v>
      </c>
      <c r="AH109" s="550" t="s">
        <v>5603</v>
      </c>
      <c r="AI109" s="550" t="s">
        <v>5604</v>
      </c>
      <c r="AJ109" s="550" t="s">
        <v>5605</v>
      </c>
      <c r="AK109" s="550" t="s">
        <v>5606</v>
      </c>
      <c r="AL109" s="550" t="s">
        <v>5607</v>
      </c>
      <c r="AM109" s="776" t="s">
        <v>5608</v>
      </c>
      <c r="AN109" s="777" t="s">
        <v>5608</v>
      </c>
      <c r="AO109" s="778"/>
      <c r="AP109" s="171"/>
      <c r="AQ109" s="171"/>
      <c r="AR109" s="171"/>
      <c r="AS109" s="171"/>
    </row>
    <row r="110" spans="1:45" s="3" customFormat="1" ht="15.75" customHeight="1" thickTop="1" thickBot="1">
      <c r="A110" s="171"/>
      <c r="B110" s="779"/>
      <c r="C110" s="1263"/>
      <c r="D110" s="1264"/>
      <c r="E110" s="1264"/>
      <c r="F110" s="1264"/>
      <c r="G110" s="1264"/>
      <c r="H110" s="1263"/>
      <c r="I110" s="1263"/>
      <c r="J110" s="1275"/>
      <c r="K110" s="1275"/>
      <c r="L110" s="171"/>
      <c r="M110" s="192" t="s">
        <v>3893</v>
      </c>
      <c r="N110" s="171"/>
      <c r="O110" s="171"/>
      <c r="P110" s="171"/>
      <c r="Q110" s="656"/>
      <c r="R110" s="220"/>
      <c r="S110" s="656"/>
      <c r="T110" s="171"/>
      <c r="U110" s="171"/>
      <c r="V110" s="171"/>
      <c r="W110" s="171"/>
      <c r="X110" s="171"/>
      <c r="Y110" s="171"/>
      <c r="Z110" s="171"/>
      <c r="AA110" s="171"/>
      <c r="AB110" s="171"/>
      <c r="AC110" s="656"/>
      <c r="AD110" s="171"/>
      <c r="AE110" s="779"/>
      <c r="AF110" s="779"/>
      <c r="AG110" s="780"/>
      <c r="AH110" s="780"/>
      <c r="AI110" s="780"/>
      <c r="AJ110" s="780"/>
      <c r="AK110" s="781"/>
      <c r="AL110" s="781"/>
      <c r="AM110" s="782"/>
      <c r="AN110" s="782"/>
      <c r="AO110" s="3102"/>
      <c r="AP110" s="171"/>
      <c r="AQ110" s="171"/>
      <c r="AR110" s="171"/>
      <c r="AS110" s="171"/>
    </row>
    <row r="111" spans="1:45" s="3" customFormat="1" ht="15.75" customHeight="1" thickTop="1" thickBot="1">
      <c r="A111" s="171"/>
      <c r="B111" s="319" t="s">
        <v>5110</v>
      </c>
      <c r="C111" s="594"/>
      <c r="D111" s="1263"/>
      <c r="E111" s="1263"/>
      <c r="F111" s="1263"/>
      <c r="G111" s="1263"/>
      <c r="H111" s="1263"/>
      <c r="I111" s="1263"/>
      <c r="J111" s="1275"/>
      <c r="K111" s="1275"/>
      <c r="L111" s="171"/>
      <c r="M111" s="192" t="s">
        <v>3893</v>
      </c>
      <c r="N111" s="171"/>
      <c r="O111" s="171"/>
      <c r="P111" s="171"/>
      <c r="Q111" s="656"/>
      <c r="R111" s="220"/>
      <c r="S111" s="656"/>
      <c r="T111" s="171"/>
      <c r="U111" s="171"/>
      <c r="V111" s="171"/>
      <c r="W111" s="171"/>
      <c r="X111" s="171"/>
      <c r="Y111" s="171"/>
      <c r="Z111" s="171"/>
      <c r="AA111" s="171"/>
      <c r="AB111" s="171"/>
      <c r="AC111" s="656"/>
      <c r="AD111" s="171"/>
      <c r="AE111" s="319" t="s">
        <v>5110</v>
      </c>
      <c r="AF111" s="320"/>
      <c r="AG111" s="781"/>
      <c r="AH111" s="781"/>
      <c r="AI111" s="781"/>
      <c r="AJ111" s="781"/>
      <c r="AK111" s="781"/>
      <c r="AL111" s="781"/>
      <c r="AM111" s="782"/>
      <c r="AN111" s="782"/>
      <c r="AO111" s="3102"/>
      <c r="AP111" s="171"/>
      <c r="AQ111" s="171"/>
      <c r="AR111" s="171"/>
      <c r="AS111" s="171"/>
    </row>
    <row r="112" spans="1:45" s="3" customFormat="1" ht="15.75" customHeight="1">
      <c r="A112" s="2394" t="s">
        <v>686</v>
      </c>
      <c r="B112" s="2932" t="s">
        <v>5111</v>
      </c>
      <c r="C112" s="1610">
        <v>0</v>
      </c>
      <c r="D112" s="562">
        <v>0</v>
      </c>
      <c r="E112" s="562">
        <v>0</v>
      </c>
      <c r="F112" s="562">
        <v>0</v>
      </c>
      <c r="G112" s="1255">
        <f>IFERROR(SUM(C112:F112),0)</f>
        <v>0</v>
      </c>
      <c r="H112" s="562">
        <v>0</v>
      </c>
      <c r="I112" s="562">
        <v>0</v>
      </c>
      <c r="J112" s="1276"/>
      <c r="K112" s="1277"/>
      <c r="L112" s="171"/>
      <c r="M112" s="217" t="s">
        <v>5609</v>
      </c>
      <c r="N112" s="171"/>
      <c r="O112" s="219"/>
      <c r="P112" s="171"/>
      <c r="Q112" s="656"/>
      <c r="R112" s="220">
        <f>IF( SUM( T112:AA112 ) = 0, 0, $T$10 )</f>
        <v>0</v>
      </c>
      <c r="S112" s="656"/>
      <c r="T112" s="221">
        <f t="shared" ref="T112:W115" si="59" xml:space="preserve"> IF( ISNUMBER(C112), 0, 1 )</f>
        <v>0</v>
      </c>
      <c r="U112" s="221">
        <f t="shared" si="59"/>
        <v>0</v>
      </c>
      <c r="V112" s="221">
        <f t="shared" si="59"/>
        <v>0</v>
      </c>
      <c r="W112" s="221">
        <f t="shared" si="59"/>
        <v>0</v>
      </c>
      <c r="X112" s="171"/>
      <c r="Y112" s="221">
        <f t="shared" ref="Y112:Z115" si="60" xml:space="preserve"> IF( ISNUMBER(H112), 0, 1 )</f>
        <v>0</v>
      </c>
      <c r="Z112" s="221">
        <f t="shared" si="60"/>
        <v>0</v>
      </c>
      <c r="AA112" s="171"/>
      <c r="AB112" s="171"/>
      <c r="AC112" s="656"/>
      <c r="AD112" s="171"/>
      <c r="AE112" s="2932" t="s">
        <v>5111</v>
      </c>
      <c r="AF112" s="768" t="s">
        <v>5610</v>
      </c>
      <c r="AG112" s="718" t="s">
        <v>5611</v>
      </c>
      <c r="AH112" s="718" t="s">
        <v>5612</v>
      </c>
      <c r="AI112" s="718" t="s">
        <v>5613</v>
      </c>
      <c r="AJ112" s="769" t="s">
        <v>5614</v>
      </c>
      <c r="AK112" s="718" t="s">
        <v>5615</v>
      </c>
      <c r="AL112" s="718" t="s">
        <v>5616</v>
      </c>
      <c r="AM112" s="783"/>
      <c r="AN112" s="784"/>
      <c r="AO112" s="771"/>
      <c r="AP112" s="171"/>
      <c r="AQ112" s="171"/>
      <c r="AR112" s="171"/>
      <c r="AS112" s="171"/>
    </row>
    <row r="113" spans="1:45" s="3" customFormat="1" ht="15.75" customHeight="1">
      <c r="A113" s="171"/>
      <c r="B113" s="2933" t="s">
        <v>5120</v>
      </c>
      <c r="C113" s="1611">
        <v>0</v>
      </c>
      <c r="D113" s="565">
        <v>0</v>
      </c>
      <c r="E113" s="565">
        <v>0</v>
      </c>
      <c r="F113" s="565">
        <v>0</v>
      </c>
      <c r="G113" s="1257">
        <f>IFERROR(SUM(C113:F113),0)</f>
        <v>0</v>
      </c>
      <c r="H113" s="565">
        <v>0</v>
      </c>
      <c r="I113" s="565">
        <v>0</v>
      </c>
      <c r="J113" s="1278"/>
      <c r="K113" s="1279"/>
      <c r="L113" s="171"/>
      <c r="M113" s="226" t="s">
        <v>5617</v>
      </c>
      <c r="N113" s="171"/>
      <c r="O113" s="227"/>
      <c r="P113" s="171"/>
      <c r="Q113" s="656"/>
      <c r="R113" s="220">
        <f>IF( SUM( T113:AA113 ) = 0, 0, $T$10 )</f>
        <v>0</v>
      </c>
      <c r="S113" s="656"/>
      <c r="T113" s="221">
        <f t="shared" si="59"/>
        <v>0</v>
      </c>
      <c r="U113" s="221">
        <f t="shared" si="59"/>
        <v>0</v>
      </c>
      <c r="V113" s="221">
        <f t="shared" si="59"/>
        <v>0</v>
      </c>
      <c r="W113" s="221">
        <f t="shared" si="59"/>
        <v>0</v>
      </c>
      <c r="X113" s="171"/>
      <c r="Y113" s="221">
        <f t="shared" si="60"/>
        <v>0</v>
      </c>
      <c r="Z113" s="221">
        <f t="shared" si="60"/>
        <v>0</v>
      </c>
      <c r="AA113" s="171"/>
      <c r="AB113" s="171"/>
      <c r="AC113" s="656"/>
      <c r="AD113" s="171"/>
      <c r="AE113" s="2933" t="s">
        <v>5120</v>
      </c>
      <c r="AF113" s="772" t="s">
        <v>5618</v>
      </c>
      <c r="AG113" s="719" t="s">
        <v>5619</v>
      </c>
      <c r="AH113" s="719" t="s">
        <v>5620</v>
      </c>
      <c r="AI113" s="719" t="s">
        <v>5621</v>
      </c>
      <c r="AJ113" s="773" t="s">
        <v>5622</v>
      </c>
      <c r="AK113" s="719" t="s">
        <v>5623</v>
      </c>
      <c r="AL113" s="719" t="s">
        <v>5624</v>
      </c>
      <c r="AM113" s="785"/>
      <c r="AN113" s="786"/>
      <c r="AO113" s="771"/>
      <c r="AP113" s="171"/>
      <c r="AQ113" s="171"/>
      <c r="AR113" s="171"/>
      <c r="AS113" s="171"/>
    </row>
    <row r="114" spans="1:45" s="3" customFormat="1" ht="15.75" customHeight="1">
      <c r="A114" s="171"/>
      <c r="B114" s="2933" t="s">
        <v>5129</v>
      </c>
      <c r="C114" s="1611">
        <v>153.55099999999999</v>
      </c>
      <c r="D114" s="565">
        <v>0</v>
      </c>
      <c r="E114" s="565">
        <v>0</v>
      </c>
      <c r="F114" s="565">
        <v>0</v>
      </c>
      <c r="G114" s="1257">
        <f>IFERROR(SUM(C114:F114),0)</f>
        <v>153.55099999999999</v>
      </c>
      <c r="H114" s="565">
        <v>6.3449999999999998</v>
      </c>
      <c r="I114" s="565">
        <v>0</v>
      </c>
      <c r="J114" s="1278"/>
      <c r="K114" s="1279"/>
      <c r="L114" s="171"/>
      <c r="M114" s="226" t="s">
        <v>5625</v>
      </c>
      <c r="N114" s="171"/>
      <c r="O114" s="227"/>
      <c r="P114" s="171"/>
      <c r="Q114" s="656"/>
      <c r="R114" s="220">
        <f>IF( SUM( T114:AA114 ) = 0, 0, $T$10 )</f>
        <v>0</v>
      </c>
      <c r="S114" s="656"/>
      <c r="T114" s="221">
        <f t="shared" si="59"/>
        <v>0</v>
      </c>
      <c r="U114" s="221">
        <f t="shared" si="59"/>
        <v>0</v>
      </c>
      <c r="V114" s="221">
        <f t="shared" si="59"/>
        <v>0</v>
      </c>
      <c r="W114" s="221">
        <f t="shared" si="59"/>
        <v>0</v>
      </c>
      <c r="X114" s="171"/>
      <c r="Y114" s="221">
        <f t="shared" si="60"/>
        <v>0</v>
      </c>
      <c r="Z114" s="221">
        <f t="shared" si="60"/>
        <v>0</v>
      </c>
      <c r="AA114" s="171"/>
      <c r="AB114" s="171"/>
      <c r="AC114" s="656"/>
      <c r="AD114" s="171"/>
      <c r="AE114" s="2933" t="s">
        <v>5129</v>
      </c>
      <c r="AF114" s="772" t="s">
        <v>5626</v>
      </c>
      <c r="AG114" s="719" t="s">
        <v>5627</v>
      </c>
      <c r="AH114" s="719" t="s">
        <v>5628</v>
      </c>
      <c r="AI114" s="719" t="s">
        <v>5629</v>
      </c>
      <c r="AJ114" s="773" t="s">
        <v>5630</v>
      </c>
      <c r="AK114" s="719" t="s">
        <v>5631</v>
      </c>
      <c r="AL114" s="719" t="s">
        <v>5632</v>
      </c>
      <c r="AM114" s="785"/>
      <c r="AN114" s="786"/>
      <c r="AO114" s="771"/>
      <c r="AP114" s="171"/>
      <c r="AQ114" s="171"/>
      <c r="AR114" s="171"/>
      <c r="AS114" s="171"/>
    </row>
    <row r="115" spans="1:45" s="3" customFormat="1" ht="15.75" customHeight="1">
      <c r="A115" s="171"/>
      <c r="B115" s="2933" t="s">
        <v>5138</v>
      </c>
      <c r="C115" s="1611">
        <v>0</v>
      </c>
      <c r="D115" s="565">
        <v>0</v>
      </c>
      <c r="E115" s="565">
        <v>0</v>
      </c>
      <c r="F115" s="565">
        <v>0</v>
      </c>
      <c r="G115" s="1257">
        <f>IFERROR(SUM(C115:F115),0)</f>
        <v>0</v>
      </c>
      <c r="H115" s="565">
        <v>0</v>
      </c>
      <c r="I115" s="565">
        <v>0</v>
      </c>
      <c r="J115" s="1278"/>
      <c r="K115" s="1279"/>
      <c r="L115" s="171"/>
      <c r="M115" s="226" t="s">
        <v>5633</v>
      </c>
      <c r="N115" s="171"/>
      <c r="O115" s="227"/>
      <c r="P115" s="171"/>
      <c r="Q115" s="656"/>
      <c r="R115" s="220">
        <f>IF( SUM( T115:AA115 ) = 0, 0, $T$10 )</f>
        <v>0</v>
      </c>
      <c r="S115" s="656"/>
      <c r="T115" s="221">
        <f t="shared" si="59"/>
        <v>0</v>
      </c>
      <c r="U115" s="221">
        <f t="shared" si="59"/>
        <v>0</v>
      </c>
      <c r="V115" s="221">
        <f t="shared" si="59"/>
        <v>0</v>
      </c>
      <c r="W115" s="221">
        <f t="shared" si="59"/>
        <v>0</v>
      </c>
      <c r="X115" s="171"/>
      <c r="Y115" s="221">
        <f t="shared" si="60"/>
        <v>0</v>
      </c>
      <c r="Z115" s="221">
        <f t="shared" si="60"/>
        <v>0</v>
      </c>
      <c r="AA115" s="171"/>
      <c r="AB115" s="171"/>
      <c r="AC115" s="656"/>
      <c r="AD115" s="171"/>
      <c r="AE115" s="2933" t="s">
        <v>5138</v>
      </c>
      <c r="AF115" s="772" t="s">
        <v>5634</v>
      </c>
      <c r="AG115" s="719" t="s">
        <v>5635</v>
      </c>
      <c r="AH115" s="719" t="s">
        <v>5636</v>
      </c>
      <c r="AI115" s="719" t="s">
        <v>5637</v>
      </c>
      <c r="AJ115" s="773" t="s">
        <v>5638</v>
      </c>
      <c r="AK115" s="719" t="s">
        <v>5639</v>
      </c>
      <c r="AL115" s="719" t="s">
        <v>5640</v>
      </c>
      <c r="AM115" s="785"/>
      <c r="AN115" s="786"/>
      <c r="AO115" s="771"/>
      <c r="AP115" s="171"/>
      <c r="AQ115" s="171"/>
      <c r="AR115" s="171"/>
      <c r="AS115" s="171"/>
    </row>
    <row r="116" spans="1:45" s="3" customFormat="1" ht="15.75" customHeight="1" thickBot="1">
      <c r="A116" s="2394" t="s">
        <v>784</v>
      </c>
      <c r="B116" s="2934" t="s">
        <v>902</v>
      </c>
      <c r="C116" s="1592">
        <f>IFERROR(SUM(C112:C115), 0)</f>
        <v>153.55099999999999</v>
      </c>
      <c r="D116" s="1249">
        <f>IFERROR(SUM(D112:D115), 0)</f>
        <v>0</v>
      </c>
      <c r="E116" s="1249">
        <f>IFERROR(SUM(E112:E115), 0)</f>
        <v>0</v>
      </c>
      <c r="F116" s="1249">
        <f>IFERROR(SUM(F112:F115), 0)</f>
        <v>0</v>
      </c>
      <c r="G116" s="1249">
        <f>IFERROR(SUM(C116:F116),0)</f>
        <v>153.55099999999999</v>
      </c>
      <c r="H116" s="1249">
        <f>IFERROR(SUM(H112:H115), 0)</f>
        <v>6.3449999999999998</v>
      </c>
      <c r="I116" s="1249">
        <f>IFERROR(SUM(I112:I115), 0)</f>
        <v>0</v>
      </c>
      <c r="J116" s="1273"/>
      <c r="K116" s="1274"/>
      <c r="L116" s="171"/>
      <c r="M116" s="284" t="s">
        <v>5641</v>
      </c>
      <c r="N116" s="171"/>
      <c r="O116" s="238"/>
      <c r="P116" s="171"/>
      <c r="Q116" s="656"/>
      <c r="R116" s="220"/>
      <c r="S116" s="656"/>
      <c r="T116" s="171"/>
      <c r="U116" s="171"/>
      <c r="V116" s="171"/>
      <c r="W116" s="171"/>
      <c r="X116" s="171"/>
      <c r="Y116" s="171"/>
      <c r="Z116" s="171"/>
      <c r="AA116" s="171"/>
      <c r="AB116" s="171"/>
      <c r="AC116" s="656"/>
      <c r="AD116" s="171"/>
      <c r="AE116" s="2934" t="s">
        <v>902</v>
      </c>
      <c r="AF116" s="775" t="s">
        <v>5642</v>
      </c>
      <c r="AG116" s="550" t="s">
        <v>5643</v>
      </c>
      <c r="AH116" s="550" t="s">
        <v>5644</v>
      </c>
      <c r="AI116" s="550" t="s">
        <v>5645</v>
      </c>
      <c r="AJ116" s="550" t="s">
        <v>5646</v>
      </c>
      <c r="AK116" s="550" t="s">
        <v>5647</v>
      </c>
      <c r="AL116" s="550" t="s">
        <v>5648</v>
      </c>
      <c r="AM116" s="776"/>
      <c r="AN116" s="777"/>
      <c r="AO116" s="771"/>
      <c r="AP116" s="171"/>
      <c r="AQ116" s="171"/>
      <c r="AR116" s="171"/>
      <c r="AS116" s="171"/>
    </row>
    <row r="117" spans="1:45" s="3" customFormat="1" ht="15.75" customHeight="1" thickTop="1" thickBot="1">
      <c r="A117" s="171"/>
      <c r="B117" s="766"/>
      <c r="C117" s="1265"/>
      <c r="D117" s="1263"/>
      <c r="E117" s="1263"/>
      <c r="F117" s="1263"/>
      <c r="G117" s="1263"/>
      <c r="H117" s="1263"/>
      <c r="I117" s="1263"/>
      <c r="J117" s="1275"/>
      <c r="K117" s="1275"/>
      <c r="L117" s="171"/>
      <c r="M117" s="171" t="s">
        <v>3893</v>
      </c>
      <c r="N117" s="171"/>
      <c r="O117" s="171"/>
      <c r="P117" s="171"/>
      <c r="Q117" s="656"/>
      <c r="R117" s="220"/>
      <c r="S117" s="656"/>
      <c r="T117" s="171"/>
      <c r="U117" s="171"/>
      <c r="V117" s="171"/>
      <c r="W117" s="171"/>
      <c r="X117" s="171"/>
      <c r="Y117" s="171"/>
      <c r="Z117" s="171"/>
      <c r="AA117" s="171"/>
      <c r="AB117" s="171"/>
      <c r="AC117" s="656"/>
      <c r="AD117" s="171"/>
      <c r="AE117" s="766"/>
      <c r="AF117" s="766"/>
      <c r="AG117" s="781"/>
      <c r="AH117" s="781"/>
      <c r="AI117" s="781"/>
      <c r="AJ117" s="781"/>
      <c r="AK117" s="781"/>
      <c r="AL117" s="781"/>
      <c r="AM117" s="782"/>
      <c r="AN117" s="782"/>
      <c r="AO117" s="171"/>
      <c r="AP117" s="171"/>
      <c r="AQ117" s="171"/>
      <c r="AR117" s="171"/>
      <c r="AS117" s="171"/>
    </row>
    <row r="118" spans="1:45" s="3" customFormat="1" ht="15.75" customHeight="1" thickTop="1" thickBot="1">
      <c r="A118" s="171"/>
      <c r="B118" s="319" t="s">
        <v>5155</v>
      </c>
      <c r="C118" s="594"/>
      <c r="D118" s="1263"/>
      <c r="E118" s="1263"/>
      <c r="F118" s="1263"/>
      <c r="G118" s="1263"/>
      <c r="H118" s="1263"/>
      <c r="I118" s="1263"/>
      <c r="J118" s="1275"/>
      <c r="K118" s="1275"/>
      <c r="L118" s="171"/>
      <c r="M118" s="192" t="s">
        <v>3893</v>
      </c>
      <c r="N118" s="171"/>
      <c r="O118" s="171"/>
      <c r="P118" s="171"/>
      <c r="Q118" s="656"/>
      <c r="R118" s="220"/>
      <c r="S118" s="656"/>
      <c r="T118" s="171"/>
      <c r="U118" s="171"/>
      <c r="V118" s="171"/>
      <c r="W118" s="171"/>
      <c r="X118" s="171"/>
      <c r="Y118" s="171"/>
      <c r="Z118" s="171"/>
      <c r="AA118" s="171"/>
      <c r="AB118" s="171"/>
      <c r="AC118" s="656"/>
      <c r="AD118" s="171"/>
      <c r="AE118" s="319" t="s">
        <v>5155</v>
      </c>
      <c r="AF118" s="320"/>
      <c r="AG118" s="781"/>
      <c r="AH118" s="781"/>
      <c r="AI118" s="781"/>
      <c r="AJ118" s="781"/>
      <c r="AK118" s="781"/>
      <c r="AL118" s="781"/>
      <c r="AM118" s="782"/>
      <c r="AN118" s="782"/>
      <c r="AO118" s="3102"/>
      <c r="AP118" s="171"/>
      <c r="AQ118" s="171"/>
      <c r="AR118" s="171"/>
      <c r="AS118" s="171"/>
    </row>
    <row r="119" spans="1:45" s="3" customFormat="1" ht="15.75" customHeight="1">
      <c r="A119" s="2394" t="s">
        <v>686</v>
      </c>
      <c r="B119" s="2932" t="s">
        <v>5156</v>
      </c>
      <c r="C119" s="1610">
        <v>0</v>
      </c>
      <c r="D119" s="562">
        <v>0</v>
      </c>
      <c r="E119" s="562">
        <v>0</v>
      </c>
      <c r="F119" s="562">
        <v>0</v>
      </c>
      <c r="G119" s="1255">
        <f>IFERROR(SUM(C119:F119),0)</f>
        <v>0</v>
      </c>
      <c r="H119" s="562">
        <v>0</v>
      </c>
      <c r="I119" s="562">
        <v>0</v>
      </c>
      <c r="J119" s="1276"/>
      <c r="K119" s="1277"/>
      <c r="L119" s="171"/>
      <c r="M119" s="217" t="s">
        <v>5649</v>
      </c>
      <c r="N119" s="171"/>
      <c r="O119" s="219"/>
      <c r="P119" s="171"/>
      <c r="Q119" s="656"/>
      <c r="R119" s="220">
        <f>IF( SUM( T119:AA119 ) = 0, 0, $T$10 )</f>
        <v>0</v>
      </c>
      <c r="S119" s="656"/>
      <c r="T119" s="221">
        <f t="shared" ref="T119:W122" si="61" xml:space="preserve"> IF( ISNUMBER(C119), 0, 1 )</f>
        <v>0</v>
      </c>
      <c r="U119" s="221">
        <f t="shared" si="61"/>
        <v>0</v>
      </c>
      <c r="V119" s="221">
        <f t="shared" si="61"/>
        <v>0</v>
      </c>
      <c r="W119" s="221">
        <f t="shared" si="61"/>
        <v>0</v>
      </c>
      <c r="X119" s="171"/>
      <c r="Y119" s="221">
        <f t="shared" ref="Y119:Z122" si="62" xml:space="preserve"> IF( ISNUMBER(H119), 0, 1 )</f>
        <v>0</v>
      </c>
      <c r="Z119" s="221">
        <f t="shared" si="62"/>
        <v>0</v>
      </c>
      <c r="AA119" s="171"/>
      <c r="AB119" s="171"/>
      <c r="AC119" s="656"/>
      <c r="AD119" s="171"/>
      <c r="AE119" s="2932" t="s">
        <v>5156</v>
      </c>
      <c r="AF119" s="768" t="s">
        <v>5650</v>
      </c>
      <c r="AG119" s="718" t="s">
        <v>5651</v>
      </c>
      <c r="AH119" s="718" t="s">
        <v>5652</v>
      </c>
      <c r="AI119" s="718" t="s">
        <v>5653</v>
      </c>
      <c r="AJ119" s="769" t="s">
        <v>5654</v>
      </c>
      <c r="AK119" s="718" t="s">
        <v>5655</v>
      </c>
      <c r="AL119" s="718" t="s">
        <v>5656</v>
      </c>
      <c r="AM119" s="783"/>
      <c r="AN119" s="784"/>
      <c r="AO119" s="771"/>
      <c r="AP119" s="171"/>
      <c r="AQ119" s="171"/>
      <c r="AR119" s="171"/>
      <c r="AS119" s="171"/>
    </row>
    <row r="120" spans="1:45" s="3" customFormat="1" ht="15.75" customHeight="1">
      <c r="A120" s="171"/>
      <c r="B120" s="2933" t="s">
        <v>5165</v>
      </c>
      <c r="C120" s="1611">
        <v>0</v>
      </c>
      <c r="D120" s="565">
        <v>0</v>
      </c>
      <c r="E120" s="565">
        <v>0</v>
      </c>
      <c r="F120" s="565">
        <v>0</v>
      </c>
      <c r="G120" s="1257">
        <f>IFERROR(SUM(C120:F120),0)</f>
        <v>0</v>
      </c>
      <c r="H120" s="565">
        <v>0</v>
      </c>
      <c r="I120" s="565">
        <v>0</v>
      </c>
      <c r="J120" s="1278"/>
      <c r="K120" s="1279"/>
      <c r="L120" s="171"/>
      <c r="M120" s="226" t="s">
        <v>5657</v>
      </c>
      <c r="N120" s="171"/>
      <c r="O120" s="227"/>
      <c r="P120" s="171"/>
      <c r="Q120" s="656"/>
      <c r="R120" s="220">
        <f>IF( SUM( T120:AA120 ) = 0, 0, $T$10 )</f>
        <v>0</v>
      </c>
      <c r="S120" s="656"/>
      <c r="T120" s="221">
        <f t="shared" si="61"/>
        <v>0</v>
      </c>
      <c r="U120" s="221">
        <f t="shared" si="61"/>
        <v>0</v>
      </c>
      <c r="V120" s="221">
        <f t="shared" si="61"/>
        <v>0</v>
      </c>
      <c r="W120" s="221">
        <f t="shared" si="61"/>
        <v>0</v>
      </c>
      <c r="X120" s="171"/>
      <c r="Y120" s="221">
        <f t="shared" si="62"/>
        <v>0</v>
      </c>
      <c r="Z120" s="221">
        <f t="shared" si="62"/>
        <v>0</v>
      </c>
      <c r="AA120" s="171"/>
      <c r="AB120" s="171"/>
      <c r="AC120" s="656"/>
      <c r="AD120" s="171"/>
      <c r="AE120" s="2933" t="s">
        <v>5165</v>
      </c>
      <c r="AF120" s="772" t="s">
        <v>5658</v>
      </c>
      <c r="AG120" s="719" t="s">
        <v>5659</v>
      </c>
      <c r="AH120" s="719" t="s">
        <v>5660</v>
      </c>
      <c r="AI120" s="719" t="s">
        <v>5661</v>
      </c>
      <c r="AJ120" s="773" t="s">
        <v>5662</v>
      </c>
      <c r="AK120" s="719" t="s">
        <v>5663</v>
      </c>
      <c r="AL120" s="719" t="s">
        <v>5664</v>
      </c>
      <c r="AM120" s="785"/>
      <c r="AN120" s="786"/>
      <c r="AO120" s="771"/>
      <c r="AP120" s="171"/>
      <c r="AQ120" s="171"/>
      <c r="AR120" s="171"/>
      <c r="AS120" s="171"/>
    </row>
    <row r="121" spans="1:45" s="3" customFormat="1" ht="15.75" customHeight="1">
      <c r="A121" s="171"/>
      <c r="B121" s="2933" t="s">
        <v>5174</v>
      </c>
      <c r="C121" s="1611">
        <v>0</v>
      </c>
      <c r="D121" s="565">
        <v>0</v>
      </c>
      <c r="E121" s="565">
        <v>0</v>
      </c>
      <c r="F121" s="565">
        <v>0</v>
      </c>
      <c r="G121" s="1257">
        <f>IFERROR(SUM(C121:F121),0)</f>
        <v>0</v>
      </c>
      <c r="H121" s="565">
        <v>0</v>
      </c>
      <c r="I121" s="565">
        <v>0</v>
      </c>
      <c r="J121" s="1278"/>
      <c r="K121" s="1279"/>
      <c r="L121" s="171"/>
      <c r="M121" s="226" t="s">
        <v>5665</v>
      </c>
      <c r="N121" s="171"/>
      <c r="O121" s="227"/>
      <c r="P121" s="171"/>
      <c r="Q121" s="656"/>
      <c r="R121" s="220">
        <f>IF( SUM( T121:AA121 ) = 0, 0, $T$10 )</f>
        <v>0</v>
      </c>
      <c r="S121" s="656"/>
      <c r="T121" s="221">
        <f t="shared" si="61"/>
        <v>0</v>
      </c>
      <c r="U121" s="221">
        <f t="shared" si="61"/>
        <v>0</v>
      </c>
      <c r="V121" s="221">
        <f t="shared" si="61"/>
        <v>0</v>
      </c>
      <c r="W121" s="221">
        <f t="shared" si="61"/>
        <v>0</v>
      </c>
      <c r="X121" s="171"/>
      <c r="Y121" s="221">
        <f t="shared" si="62"/>
        <v>0</v>
      </c>
      <c r="Z121" s="221">
        <f t="shared" si="62"/>
        <v>0</v>
      </c>
      <c r="AA121" s="171"/>
      <c r="AB121" s="171"/>
      <c r="AC121" s="656"/>
      <c r="AD121" s="171"/>
      <c r="AE121" s="2933" t="s">
        <v>5174</v>
      </c>
      <c r="AF121" s="772" t="s">
        <v>5666</v>
      </c>
      <c r="AG121" s="719" t="s">
        <v>5667</v>
      </c>
      <c r="AH121" s="719" t="s">
        <v>5668</v>
      </c>
      <c r="AI121" s="719" t="s">
        <v>5669</v>
      </c>
      <c r="AJ121" s="773" t="s">
        <v>5670</v>
      </c>
      <c r="AK121" s="719" t="s">
        <v>5671</v>
      </c>
      <c r="AL121" s="719" t="s">
        <v>5672</v>
      </c>
      <c r="AM121" s="785"/>
      <c r="AN121" s="786"/>
      <c r="AO121" s="771"/>
      <c r="AP121" s="171"/>
      <c r="AQ121" s="171"/>
      <c r="AR121" s="171"/>
      <c r="AS121" s="171"/>
    </row>
    <row r="122" spans="1:45" s="3" customFormat="1" ht="15.75" customHeight="1">
      <c r="A122" s="171"/>
      <c r="B122" s="2933" t="s">
        <v>5183</v>
      </c>
      <c r="C122" s="1611">
        <v>0</v>
      </c>
      <c r="D122" s="565">
        <v>0</v>
      </c>
      <c r="E122" s="565">
        <v>0</v>
      </c>
      <c r="F122" s="565">
        <v>0</v>
      </c>
      <c r="G122" s="1257">
        <f>IFERROR(SUM(C122:F122),0)</f>
        <v>0</v>
      </c>
      <c r="H122" s="565">
        <v>0</v>
      </c>
      <c r="I122" s="565">
        <v>0</v>
      </c>
      <c r="J122" s="1278"/>
      <c r="K122" s="1279"/>
      <c r="L122" s="171"/>
      <c r="M122" s="226" t="s">
        <v>5673</v>
      </c>
      <c r="N122" s="171"/>
      <c r="O122" s="227"/>
      <c r="P122" s="171"/>
      <c r="Q122" s="656"/>
      <c r="R122" s="220">
        <f>IF( SUM( T122:AA122 ) = 0, 0, $T$10 )</f>
        <v>0</v>
      </c>
      <c r="S122" s="656"/>
      <c r="T122" s="221">
        <f t="shared" si="61"/>
        <v>0</v>
      </c>
      <c r="U122" s="221">
        <f t="shared" si="61"/>
        <v>0</v>
      </c>
      <c r="V122" s="221">
        <f t="shared" si="61"/>
        <v>0</v>
      </c>
      <c r="W122" s="221">
        <f t="shared" si="61"/>
        <v>0</v>
      </c>
      <c r="X122" s="171"/>
      <c r="Y122" s="221">
        <f t="shared" si="62"/>
        <v>0</v>
      </c>
      <c r="Z122" s="221">
        <f t="shared" si="62"/>
        <v>0</v>
      </c>
      <c r="AA122" s="171"/>
      <c r="AB122" s="171"/>
      <c r="AC122" s="656"/>
      <c r="AD122" s="171"/>
      <c r="AE122" s="2933" t="s">
        <v>5183</v>
      </c>
      <c r="AF122" s="772" t="s">
        <v>5674</v>
      </c>
      <c r="AG122" s="719" t="s">
        <v>5675</v>
      </c>
      <c r="AH122" s="719" t="s">
        <v>5676</v>
      </c>
      <c r="AI122" s="719" t="s">
        <v>5677</v>
      </c>
      <c r="AJ122" s="773" t="s">
        <v>5678</v>
      </c>
      <c r="AK122" s="719" t="s">
        <v>5679</v>
      </c>
      <c r="AL122" s="719" t="s">
        <v>5680</v>
      </c>
      <c r="AM122" s="785"/>
      <c r="AN122" s="786"/>
      <c r="AO122" s="771"/>
      <c r="AP122" s="171"/>
      <c r="AQ122" s="171"/>
      <c r="AR122" s="171"/>
      <c r="AS122" s="171"/>
    </row>
    <row r="123" spans="1:45" s="3" customFormat="1" ht="15.75" customHeight="1" thickBot="1">
      <c r="A123" s="2394" t="s">
        <v>784</v>
      </c>
      <c r="B123" s="2934" t="s">
        <v>902</v>
      </c>
      <c r="C123" s="1592">
        <f>IFERROR(SUM(C119:C122), 0)</f>
        <v>0</v>
      </c>
      <c r="D123" s="1249">
        <f>IFERROR(SUM(D119:D122), 0)</f>
        <v>0</v>
      </c>
      <c r="E123" s="1249">
        <f>IFERROR(SUM(E119:E122), 0)</f>
        <v>0</v>
      </c>
      <c r="F123" s="1249">
        <f>IFERROR(SUM(F119:F122), 0)</f>
        <v>0</v>
      </c>
      <c r="G123" s="1249">
        <f>IFERROR(SUM(C123:F123),0)</f>
        <v>0</v>
      </c>
      <c r="H123" s="1249">
        <f>IFERROR(SUM(H119:H122), 0)</f>
        <v>0</v>
      </c>
      <c r="I123" s="1249">
        <f>IFERROR(SUM(I119:I122), 0)</f>
        <v>0</v>
      </c>
      <c r="J123" s="1273"/>
      <c r="K123" s="1274"/>
      <c r="L123" s="171"/>
      <c r="M123" s="284" t="s">
        <v>5681</v>
      </c>
      <c r="N123" s="171"/>
      <c r="O123" s="238"/>
      <c r="P123" s="171"/>
      <c r="Q123" s="656"/>
      <c r="R123" s="220"/>
      <c r="S123" s="656"/>
      <c r="T123" s="171"/>
      <c r="U123" s="171"/>
      <c r="V123" s="171"/>
      <c r="W123" s="171"/>
      <c r="X123" s="171"/>
      <c r="Y123" s="171"/>
      <c r="Z123" s="171"/>
      <c r="AA123" s="171"/>
      <c r="AB123" s="171"/>
      <c r="AC123" s="656"/>
      <c r="AD123" s="171"/>
      <c r="AE123" s="2934" t="s">
        <v>902</v>
      </c>
      <c r="AF123" s="775" t="s">
        <v>5682</v>
      </c>
      <c r="AG123" s="550" t="s">
        <v>5683</v>
      </c>
      <c r="AH123" s="550" t="s">
        <v>5684</v>
      </c>
      <c r="AI123" s="550" t="s">
        <v>5685</v>
      </c>
      <c r="AJ123" s="550" t="s">
        <v>5686</v>
      </c>
      <c r="AK123" s="550" t="s">
        <v>5687</v>
      </c>
      <c r="AL123" s="550" t="s">
        <v>5688</v>
      </c>
      <c r="AM123" s="776"/>
      <c r="AN123" s="777"/>
      <c r="AO123" s="771"/>
      <c r="AP123" s="171"/>
      <c r="AQ123" s="171"/>
      <c r="AR123" s="171"/>
      <c r="AS123" s="171"/>
    </row>
    <row r="124" spans="1:45" s="3" customFormat="1" ht="15.75" customHeight="1" thickTop="1" thickBot="1">
      <c r="A124" s="171"/>
      <c r="B124" s="766"/>
      <c r="C124" s="1266"/>
      <c r="D124" s="1263"/>
      <c r="E124" s="1263"/>
      <c r="F124" s="1263"/>
      <c r="G124" s="1263"/>
      <c r="H124" s="1263"/>
      <c r="I124" s="1263"/>
      <c r="J124" s="1275"/>
      <c r="K124" s="1275"/>
      <c r="L124" s="171"/>
      <c r="M124" s="171" t="s">
        <v>3893</v>
      </c>
      <c r="N124" s="171"/>
      <c r="O124" s="171"/>
      <c r="P124" s="171"/>
      <c r="Q124" s="656"/>
      <c r="R124" s="220"/>
      <c r="S124" s="656"/>
      <c r="T124" s="171"/>
      <c r="U124" s="171"/>
      <c r="V124" s="171"/>
      <c r="W124" s="171"/>
      <c r="X124" s="171"/>
      <c r="Y124" s="171"/>
      <c r="Z124" s="171"/>
      <c r="AA124" s="171"/>
      <c r="AB124" s="171"/>
      <c r="AC124" s="656"/>
      <c r="AD124" s="171"/>
      <c r="AE124" s="766"/>
      <c r="AF124" s="345"/>
      <c r="AG124" s="781"/>
      <c r="AH124" s="781"/>
      <c r="AI124" s="781"/>
      <c r="AJ124" s="781"/>
      <c r="AK124" s="781"/>
      <c r="AL124" s="781"/>
      <c r="AM124" s="782"/>
      <c r="AN124" s="782"/>
      <c r="AO124" s="171"/>
      <c r="AP124" s="171"/>
      <c r="AQ124" s="171"/>
      <c r="AR124" s="171"/>
      <c r="AS124" s="171"/>
    </row>
    <row r="125" spans="1:45" s="3" customFormat="1" ht="15.75" customHeight="1" thickTop="1" thickBot="1">
      <c r="A125" s="171"/>
      <c r="B125" s="319" t="s">
        <v>5200</v>
      </c>
      <c r="C125" s="594"/>
      <c r="D125" s="1263"/>
      <c r="E125" s="1263"/>
      <c r="F125" s="1263"/>
      <c r="G125" s="1263"/>
      <c r="H125" s="1263"/>
      <c r="I125" s="1263"/>
      <c r="J125" s="1275"/>
      <c r="K125" s="1275"/>
      <c r="L125" s="171"/>
      <c r="M125" s="192" t="s">
        <v>3893</v>
      </c>
      <c r="N125" s="171"/>
      <c r="O125" s="171"/>
      <c r="P125" s="171"/>
      <c r="Q125" s="656"/>
      <c r="R125" s="220"/>
      <c r="S125" s="656"/>
      <c r="T125" s="171"/>
      <c r="U125" s="171"/>
      <c r="V125" s="171"/>
      <c r="W125" s="171"/>
      <c r="X125" s="171"/>
      <c r="Y125" s="171"/>
      <c r="Z125" s="171"/>
      <c r="AA125" s="171"/>
      <c r="AB125" s="171"/>
      <c r="AC125" s="656"/>
      <c r="AD125" s="171"/>
      <c r="AE125" s="319" t="s">
        <v>5200</v>
      </c>
      <c r="AF125" s="320"/>
      <c r="AG125" s="781"/>
      <c r="AH125" s="781"/>
      <c r="AI125" s="781"/>
      <c r="AJ125" s="781"/>
      <c r="AK125" s="781"/>
      <c r="AL125" s="781"/>
      <c r="AM125" s="782"/>
      <c r="AN125" s="782"/>
      <c r="AO125" s="3102"/>
      <c r="AP125" s="171"/>
      <c r="AQ125" s="171"/>
      <c r="AR125" s="171"/>
      <c r="AS125" s="171"/>
    </row>
    <row r="126" spans="1:45" s="3" customFormat="1" ht="15.75" customHeight="1">
      <c r="A126" s="2394" t="s">
        <v>686</v>
      </c>
      <c r="B126" s="2932" t="s">
        <v>5201</v>
      </c>
      <c r="C126" s="1610">
        <v>0</v>
      </c>
      <c r="D126" s="562">
        <v>0</v>
      </c>
      <c r="E126" s="562">
        <v>0</v>
      </c>
      <c r="F126" s="562">
        <v>0</v>
      </c>
      <c r="G126" s="1255">
        <f t="shared" ref="G126:G133" si="63">IFERROR(SUM(C126:F126),0)</f>
        <v>0</v>
      </c>
      <c r="H126" s="562">
        <v>0</v>
      </c>
      <c r="I126" s="562">
        <v>0</v>
      </c>
      <c r="J126" s="1276"/>
      <c r="K126" s="1277"/>
      <c r="L126" s="171"/>
      <c r="M126" s="217" t="s">
        <v>5689</v>
      </c>
      <c r="N126" s="171"/>
      <c r="O126" s="219"/>
      <c r="P126" s="171"/>
      <c r="Q126" s="656"/>
      <c r="R126" s="220">
        <f t="shared" ref="R126:R132" si="64">IF( SUM( T126:AA126 ) = 0, 0, $T$10 )</f>
        <v>0</v>
      </c>
      <c r="S126" s="656"/>
      <c r="T126" s="221">
        <f t="shared" ref="T126:W132" si="65" xml:space="preserve"> IF( ISNUMBER(C126), 0, 1 )</f>
        <v>0</v>
      </c>
      <c r="U126" s="221">
        <f t="shared" si="65"/>
        <v>0</v>
      </c>
      <c r="V126" s="221">
        <f t="shared" si="65"/>
        <v>0</v>
      </c>
      <c r="W126" s="221">
        <f t="shared" si="65"/>
        <v>0</v>
      </c>
      <c r="X126" s="171"/>
      <c r="Y126" s="221">
        <f t="shared" ref="Y126:Z132" si="66" xml:space="preserve"> IF( ISNUMBER(H126), 0, 1 )</f>
        <v>0</v>
      </c>
      <c r="Z126" s="221">
        <f t="shared" si="66"/>
        <v>0</v>
      </c>
      <c r="AA126" s="171"/>
      <c r="AB126" s="171"/>
      <c r="AC126" s="656"/>
      <c r="AD126" s="171"/>
      <c r="AE126" s="2932" t="s">
        <v>5201</v>
      </c>
      <c r="AF126" s="768" t="s">
        <v>5690</v>
      </c>
      <c r="AG126" s="718" t="s">
        <v>5691</v>
      </c>
      <c r="AH126" s="718" t="s">
        <v>5692</v>
      </c>
      <c r="AI126" s="718" t="s">
        <v>5693</v>
      </c>
      <c r="AJ126" s="769" t="s">
        <v>5694</v>
      </c>
      <c r="AK126" s="718" t="s">
        <v>5695</v>
      </c>
      <c r="AL126" s="718" t="s">
        <v>5696</v>
      </c>
      <c r="AM126" s="783"/>
      <c r="AN126" s="784"/>
      <c r="AO126" s="771"/>
      <c r="AP126" s="171"/>
      <c r="AQ126" s="171"/>
      <c r="AR126" s="171"/>
      <c r="AS126" s="171"/>
    </row>
    <row r="127" spans="1:45" s="3" customFormat="1" ht="15.75" customHeight="1">
      <c r="A127" s="171"/>
      <c r="B127" s="2933" t="s">
        <v>5210</v>
      </c>
      <c r="C127" s="1611">
        <v>0</v>
      </c>
      <c r="D127" s="565">
        <v>0</v>
      </c>
      <c r="E127" s="565">
        <v>0</v>
      </c>
      <c r="F127" s="565">
        <v>0</v>
      </c>
      <c r="G127" s="1257">
        <f t="shared" si="63"/>
        <v>0</v>
      </c>
      <c r="H127" s="565">
        <v>0</v>
      </c>
      <c r="I127" s="565">
        <v>0</v>
      </c>
      <c r="J127" s="1278"/>
      <c r="K127" s="1279"/>
      <c r="L127" s="171"/>
      <c r="M127" s="226" t="s">
        <v>5697</v>
      </c>
      <c r="N127" s="171"/>
      <c r="O127" s="227"/>
      <c r="P127" s="171"/>
      <c r="Q127" s="656"/>
      <c r="R127" s="220">
        <f t="shared" si="64"/>
        <v>0</v>
      </c>
      <c r="S127" s="656"/>
      <c r="T127" s="221">
        <f t="shared" si="65"/>
        <v>0</v>
      </c>
      <c r="U127" s="221">
        <f t="shared" si="65"/>
        <v>0</v>
      </c>
      <c r="V127" s="221">
        <f t="shared" si="65"/>
        <v>0</v>
      </c>
      <c r="W127" s="221">
        <f t="shared" si="65"/>
        <v>0</v>
      </c>
      <c r="X127" s="171"/>
      <c r="Y127" s="221">
        <f t="shared" si="66"/>
        <v>0</v>
      </c>
      <c r="Z127" s="221">
        <f t="shared" si="66"/>
        <v>0</v>
      </c>
      <c r="AA127" s="171"/>
      <c r="AB127" s="171"/>
      <c r="AC127" s="656"/>
      <c r="AD127" s="171"/>
      <c r="AE127" s="2933" t="s">
        <v>5210</v>
      </c>
      <c r="AF127" s="772" t="s">
        <v>5698</v>
      </c>
      <c r="AG127" s="719" t="s">
        <v>5699</v>
      </c>
      <c r="AH127" s="719" t="s">
        <v>5700</v>
      </c>
      <c r="AI127" s="719" t="s">
        <v>5701</v>
      </c>
      <c r="AJ127" s="773" t="s">
        <v>5702</v>
      </c>
      <c r="AK127" s="719" t="s">
        <v>5703</v>
      </c>
      <c r="AL127" s="719" t="s">
        <v>5704</v>
      </c>
      <c r="AM127" s="785"/>
      <c r="AN127" s="786"/>
      <c r="AO127" s="771"/>
      <c r="AP127" s="171"/>
      <c r="AQ127" s="171"/>
      <c r="AR127" s="171"/>
      <c r="AS127" s="171"/>
    </row>
    <row r="128" spans="1:45" s="3" customFormat="1" ht="15.75" customHeight="1">
      <c r="A128" s="171"/>
      <c r="B128" s="2933" t="s">
        <v>5219</v>
      </c>
      <c r="C128" s="1611">
        <v>0</v>
      </c>
      <c r="D128" s="565">
        <v>0</v>
      </c>
      <c r="E128" s="565">
        <v>0</v>
      </c>
      <c r="F128" s="565">
        <v>0</v>
      </c>
      <c r="G128" s="1257">
        <f t="shared" si="63"/>
        <v>0</v>
      </c>
      <c r="H128" s="565">
        <v>0</v>
      </c>
      <c r="I128" s="565">
        <v>0</v>
      </c>
      <c r="J128" s="1278"/>
      <c r="K128" s="1279"/>
      <c r="L128" s="171"/>
      <c r="M128" s="226" t="s">
        <v>5705</v>
      </c>
      <c r="N128" s="171"/>
      <c r="O128" s="227"/>
      <c r="P128" s="171"/>
      <c r="Q128" s="656"/>
      <c r="R128" s="220">
        <f t="shared" si="64"/>
        <v>0</v>
      </c>
      <c r="S128" s="656"/>
      <c r="T128" s="221">
        <f t="shared" si="65"/>
        <v>0</v>
      </c>
      <c r="U128" s="221">
        <f t="shared" si="65"/>
        <v>0</v>
      </c>
      <c r="V128" s="221">
        <f t="shared" si="65"/>
        <v>0</v>
      </c>
      <c r="W128" s="221">
        <f t="shared" si="65"/>
        <v>0</v>
      </c>
      <c r="X128" s="171"/>
      <c r="Y128" s="221">
        <f t="shared" si="66"/>
        <v>0</v>
      </c>
      <c r="Z128" s="221">
        <f t="shared" si="66"/>
        <v>0</v>
      </c>
      <c r="AA128" s="171"/>
      <c r="AB128" s="171"/>
      <c r="AC128" s="656"/>
      <c r="AD128" s="171"/>
      <c r="AE128" s="2933" t="s">
        <v>5219</v>
      </c>
      <c r="AF128" s="772" t="s">
        <v>5706</v>
      </c>
      <c r="AG128" s="719" t="s">
        <v>5707</v>
      </c>
      <c r="AH128" s="719" t="s">
        <v>5708</v>
      </c>
      <c r="AI128" s="719" t="s">
        <v>5709</v>
      </c>
      <c r="AJ128" s="773" t="s">
        <v>5710</v>
      </c>
      <c r="AK128" s="719" t="s">
        <v>5711</v>
      </c>
      <c r="AL128" s="719" t="s">
        <v>5712</v>
      </c>
      <c r="AM128" s="785"/>
      <c r="AN128" s="786"/>
      <c r="AO128" s="771"/>
      <c r="AP128" s="171"/>
      <c r="AQ128" s="171"/>
      <c r="AR128" s="171"/>
      <c r="AS128" s="171"/>
    </row>
    <row r="129" spans="1:45" s="3" customFormat="1" ht="15.75" customHeight="1">
      <c r="A129" s="171"/>
      <c r="B129" s="2933" t="s">
        <v>5228</v>
      </c>
      <c r="C129" s="1611">
        <v>0</v>
      </c>
      <c r="D129" s="565">
        <v>0</v>
      </c>
      <c r="E129" s="565">
        <v>0</v>
      </c>
      <c r="F129" s="565">
        <v>0</v>
      </c>
      <c r="G129" s="1257">
        <f t="shared" si="63"/>
        <v>0</v>
      </c>
      <c r="H129" s="565">
        <v>0</v>
      </c>
      <c r="I129" s="565">
        <v>0</v>
      </c>
      <c r="J129" s="1278"/>
      <c r="K129" s="1279"/>
      <c r="L129" s="171"/>
      <c r="M129" s="226" t="s">
        <v>5713</v>
      </c>
      <c r="N129" s="171"/>
      <c r="O129" s="227"/>
      <c r="P129" s="173"/>
      <c r="Q129" s="746"/>
      <c r="R129" s="220">
        <f t="shared" si="64"/>
        <v>0</v>
      </c>
      <c r="S129" s="656"/>
      <c r="T129" s="221">
        <f t="shared" si="65"/>
        <v>0</v>
      </c>
      <c r="U129" s="221">
        <f t="shared" si="65"/>
        <v>0</v>
      </c>
      <c r="V129" s="221">
        <f t="shared" si="65"/>
        <v>0</v>
      </c>
      <c r="W129" s="221">
        <f t="shared" si="65"/>
        <v>0</v>
      </c>
      <c r="X129" s="171"/>
      <c r="Y129" s="221">
        <f t="shared" si="66"/>
        <v>0</v>
      </c>
      <c r="Z129" s="221">
        <f t="shared" si="66"/>
        <v>0</v>
      </c>
      <c r="AA129" s="171"/>
      <c r="AB129" s="171"/>
      <c r="AC129" s="656"/>
      <c r="AD129" s="171"/>
      <c r="AE129" s="2933" t="s">
        <v>5228</v>
      </c>
      <c r="AF129" s="772" t="s">
        <v>5714</v>
      </c>
      <c r="AG129" s="719" t="s">
        <v>5715</v>
      </c>
      <c r="AH129" s="719" t="s">
        <v>5716</v>
      </c>
      <c r="AI129" s="719" t="s">
        <v>5717</v>
      </c>
      <c r="AJ129" s="773" t="s">
        <v>5718</v>
      </c>
      <c r="AK129" s="719" t="s">
        <v>5719</v>
      </c>
      <c r="AL129" s="719" t="s">
        <v>5720</v>
      </c>
      <c r="AM129" s="785"/>
      <c r="AN129" s="786"/>
      <c r="AO129" s="771"/>
      <c r="AP129" s="171"/>
      <c r="AQ129" s="171"/>
      <c r="AR129" s="171"/>
      <c r="AS129" s="171"/>
    </row>
    <row r="130" spans="1:45" s="3" customFormat="1" ht="15.75" customHeight="1">
      <c r="A130" s="171"/>
      <c r="B130" s="2933" t="s">
        <v>5237</v>
      </c>
      <c r="C130" s="1611">
        <v>0</v>
      </c>
      <c r="D130" s="565">
        <v>0</v>
      </c>
      <c r="E130" s="565">
        <v>0</v>
      </c>
      <c r="F130" s="565">
        <v>0</v>
      </c>
      <c r="G130" s="1257">
        <f t="shared" si="63"/>
        <v>0</v>
      </c>
      <c r="H130" s="565">
        <v>0</v>
      </c>
      <c r="I130" s="565">
        <v>0</v>
      </c>
      <c r="J130" s="1278"/>
      <c r="K130" s="1279"/>
      <c r="L130" s="171"/>
      <c r="M130" s="226" t="s">
        <v>5721</v>
      </c>
      <c r="N130" s="171"/>
      <c r="O130" s="227"/>
      <c r="P130" s="173"/>
      <c r="Q130" s="746"/>
      <c r="R130" s="220">
        <f t="shared" si="64"/>
        <v>0</v>
      </c>
      <c r="S130" s="656"/>
      <c r="T130" s="221">
        <f t="shared" si="65"/>
        <v>0</v>
      </c>
      <c r="U130" s="221">
        <f t="shared" si="65"/>
        <v>0</v>
      </c>
      <c r="V130" s="221">
        <f t="shared" si="65"/>
        <v>0</v>
      </c>
      <c r="W130" s="221">
        <f t="shared" si="65"/>
        <v>0</v>
      </c>
      <c r="X130" s="171"/>
      <c r="Y130" s="221">
        <f t="shared" si="66"/>
        <v>0</v>
      </c>
      <c r="Z130" s="221">
        <f t="shared" si="66"/>
        <v>0</v>
      </c>
      <c r="AA130" s="171"/>
      <c r="AB130" s="171"/>
      <c r="AC130" s="656"/>
      <c r="AD130" s="171"/>
      <c r="AE130" s="2933" t="s">
        <v>5237</v>
      </c>
      <c r="AF130" s="772" t="s">
        <v>5722</v>
      </c>
      <c r="AG130" s="719" t="s">
        <v>5723</v>
      </c>
      <c r="AH130" s="719" t="s">
        <v>5724</v>
      </c>
      <c r="AI130" s="719" t="s">
        <v>5725</v>
      </c>
      <c r="AJ130" s="773" t="s">
        <v>5726</v>
      </c>
      <c r="AK130" s="719" t="s">
        <v>5727</v>
      </c>
      <c r="AL130" s="719" t="s">
        <v>5728</v>
      </c>
      <c r="AM130" s="785"/>
      <c r="AN130" s="786"/>
      <c r="AO130" s="771"/>
      <c r="AP130" s="171"/>
      <c r="AQ130" s="171"/>
      <c r="AR130" s="171"/>
      <c r="AS130" s="171"/>
    </row>
    <row r="131" spans="1:45" s="3" customFormat="1" ht="15.75" customHeight="1">
      <c r="A131" s="171"/>
      <c r="B131" s="2933" t="s">
        <v>5246</v>
      </c>
      <c r="C131" s="1611">
        <v>0</v>
      </c>
      <c r="D131" s="565">
        <v>0</v>
      </c>
      <c r="E131" s="565">
        <v>0</v>
      </c>
      <c r="F131" s="565">
        <v>0</v>
      </c>
      <c r="G131" s="1257">
        <f t="shared" si="63"/>
        <v>0</v>
      </c>
      <c r="H131" s="565">
        <v>0</v>
      </c>
      <c r="I131" s="565">
        <v>0</v>
      </c>
      <c r="J131" s="1278"/>
      <c r="K131" s="1279"/>
      <c r="L131" s="171"/>
      <c r="M131" s="226" t="s">
        <v>5729</v>
      </c>
      <c r="N131" s="171"/>
      <c r="O131" s="227"/>
      <c r="P131" s="173"/>
      <c r="Q131" s="746"/>
      <c r="R131" s="220">
        <f t="shared" si="64"/>
        <v>0</v>
      </c>
      <c r="S131" s="656"/>
      <c r="T131" s="221">
        <f t="shared" si="65"/>
        <v>0</v>
      </c>
      <c r="U131" s="221">
        <f t="shared" si="65"/>
        <v>0</v>
      </c>
      <c r="V131" s="221">
        <f t="shared" si="65"/>
        <v>0</v>
      </c>
      <c r="W131" s="221">
        <f t="shared" si="65"/>
        <v>0</v>
      </c>
      <c r="X131" s="171"/>
      <c r="Y131" s="221">
        <f t="shared" si="66"/>
        <v>0</v>
      </c>
      <c r="Z131" s="221">
        <f t="shared" si="66"/>
        <v>0</v>
      </c>
      <c r="AA131" s="171"/>
      <c r="AB131" s="171"/>
      <c r="AC131" s="656"/>
      <c r="AD131" s="171"/>
      <c r="AE131" s="2933" t="s">
        <v>5246</v>
      </c>
      <c r="AF131" s="772" t="s">
        <v>5730</v>
      </c>
      <c r="AG131" s="719" t="s">
        <v>5731</v>
      </c>
      <c r="AH131" s="719" t="s">
        <v>5732</v>
      </c>
      <c r="AI131" s="719" t="s">
        <v>5733</v>
      </c>
      <c r="AJ131" s="773" t="s">
        <v>5734</v>
      </c>
      <c r="AK131" s="719" t="s">
        <v>5735</v>
      </c>
      <c r="AL131" s="719" t="s">
        <v>5736</v>
      </c>
      <c r="AM131" s="785"/>
      <c r="AN131" s="786"/>
      <c r="AO131" s="771"/>
      <c r="AP131" s="171"/>
      <c r="AQ131" s="171"/>
      <c r="AR131" s="171"/>
      <c r="AS131" s="171"/>
    </row>
    <row r="132" spans="1:45" s="3" customFormat="1" ht="15.75" customHeight="1">
      <c r="A132" s="171"/>
      <c r="B132" s="2933" t="s">
        <v>5255</v>
      </c>
      <c r="C132" s="1611">
        <v>0</v>
      </c>
      <c r="D132" s="565">
        <v>0</v>
      </c>
      <c r="E132" s="565">
        <v>0</v>
      </c>
      <c r="F132" s="565">
        <v>0</v>
      </c>
      <c r="G132" s="1257">
        <f t="shared" si="63"/>
        <v>0</v>
      </c>
      <c r="H132" s="565">
        <v>0</v>
      </c>
      <c r="I132" s="565">
        <v>0</v>
      </c>
      <c r="J132" s="1278"/>
      <c r="K132" s="1279"/>
      <c r="L132" s="171"/>
      <c r="M132" s="226" t="s">
        <v>5737</v>
      </c>
      <c r="N132" s="171"/>
      <c r="O132" s="227"/>
      <c r="P132" s="171"/>
      <c r="Q132" s="656"/>
      <c r="R132" s="220">
        <f t="shared" si="64"/>
        <v>0</v>
      </c>
      <c r="S132" s="656"/>
      <c r="T132" s="221">
        <f t="shared" si="65"/>
        <v>0</v>
      </c>
      <c r="U132" s="221">
        <f t="shared" si="65"/>
        <v>0</v>
      </c>
      <c r="V132" s="221">
        <f t="shared" si="65"/>
        <v>0</v>
      </c>
      <c r="W132" s="221">
        <f t="shared" si="65"/>
        <v>0</v>
      </c>
      <c r="X132" s="171"/>
      <c r="Y132" s="221">
        <f t="shared" si="66"/>
        <v>0</v>
      </c>
      <c r="Z132" s="221">
        <f t="shared" si="66"/>
        <v>0</v>
      </c>
      <c r="AA132" s="171"/>
      <c r="AB132" s="171"/>
      <c r="AC132" s="656"/>
      <c r="AD132" s="171"/>
      <c r="AE132" s="2933" t="s">
        <v>5255</v>
      </c>
      <c r="AF132" s="772" t="s">
        <v>5738</v>
      </c>
      <c r="AG132" s="719" t="s">
        <v>5739</v>
      </c>
      <c r="AH132" s="719" t="s">
        <v>5740</v>
      </c>
      <c r="AI132" s="719" t="s">
        <v>5741</v>
      </c>
      <c r="AJ132" s="773" t="s">
        <v>5742</v>
      </c>
      <c r="AK132" s="719" t="s">
        <v>5743</v>
      </c>
      <c r="AL132" s="719" t="s">
        <v>5744</v>
      </c>
      <c r="AM132" s="785"/>
      <c r="AN132" s="786"/>
      <c r="AO132" s="771"/>
      <c r="AP132" s="171"/>
      <c r="AQ132" s="171"/>
      <c r="AR132" s="171"/>
      <c r="AS132" s="171"/>
    </row>
    <row r="133" spans="1:45" s="3" customFormat="1" ht="15.75" customHeight="1" thickBot="1">
      <c r="A133" s="2394" t="s">
        <v>784</v>
      </c>
      <c r="B133" s="2934" t="s">
        <v>902</v>
      </c>
      <c r="C133" s="1592">
        <f>IFERROR(SUM(C126:C132), 0)</f>
        <v>0</v>
      </c>
      <c r="D133" s="1249">
        <f>IFERROR(SUM(D126:D132), 0)</f>
        <v>0</v>
      </c>
      <c r="E133" s="1249">
        <f>IFERROR(SUM(E126:E132), 0)</f>
        <v>0</v>
      </c>
      <c r="F133" s="1249">
        <f>IFERROR(SUM(F126:F132), 0)</f>
        <v>0</v>
      </c>
      <c r="G133" s="1249">
        <f t="shared" si="63"/>
        <v>0</v>
      </c>
      <c r="H133" s="1249">
        <f>IFERROR(SUM(H126:H132), 0)</f>
        <v>0</v>
      </c>
      <c r="I133" s="1249">
        <f>IFERROR(SUM(I126:I132), 0)</f>
        <v>0</v>
      </c>
      <c r="J133" s="1273"/>
      <c r="K133" s="1274"/>
      <c r="L133" s="171"/>
      <c r="M133" s="284" t="s">
        <v>5745</v>
      </c>
      <c r="N133" s="171"/>
      <c r="O133" s="238"/>
      <c r="P133" s="171"/>
      <c r="Q133" s="656"/>
      <c r="R133" s="220"/>
      <c r="S133" s="656"/>
      <c r="T133" s="171"/>
      <c r="U133" s="171"/>
      <c r="V133" s="171"/>
      <c r="W133" s="171"/>
      <c r="X133" s="171"/>
      <c r="Y133" s="171"/>
      <c r="Z133" s="171"/>
      <c r="AA133" s="171"/>
      <c r="AB133" s="171"/>
      <c r="AC133" s="656"/>
      <c r="AD133" s="171"/>
      <c r="AE133" s="2934" t="s">
        <v>902</v>
      </c>
      <c r="AF133" s="775" t="s">
        <v>5746</v>
      </c>
      <c r="AG133" s="550" t="s">
        <v>5747</v>
      </c>
      <c r="AH133" s="550" t="s">
        <v>5748</v>
      </c>
      <c r="AI133" s="550" t="s">
        <v>5749</v>
      </c>
      <c r="AJ133" s="550" t="s">
        <v>5750</v>
      </c>
      <c r="AK133" s="550" t="s">
        <v>5751</v>
      </c>
      <c r="AL133" s="550" t="s">
        <v>5752</v>
      </c>
      <c r="AM133" s="776"/>
      <c r="AN133" s="777"/>
      <c r="AO133" s="771"/>
      <c r="AP133" s="171"/>
      <c r="AQ133" s="171"/>
      <c r="AR133" s="171"/>
      <c r="AS133" s="171"/>
    </row>
    <row r="134" spans="1:45" s="3" customFormat="1" ht="15.75" customHeight="1" thickTop="1" thickBot="1">
      <c r="A134" s="171"/>
      <c r="B134" s="766"/>
      <c r="C134" s="1265"/>
      <c r="D134" s="1267"/>
      <c r="E134" s="1267"/>
      <c r="F134" s="1267"/>
      <c r="G134" s="1591"/>
      <c r="H134" s="1267"/>
      <c r="I134" s="1267"/>
      <c r="J134" s="1275"/>
      <c r="K134" s="1275"/>
      <c r="L134" s="171"/>
      <c r="M134" s="198" t="s">
        <v>3893</v>
      </c>
      <c r="N134" s="171"/>
      <c r="O134" s="171"/>
      <c r="P134" s="171"/>
      <c r="Q134" s="656"/>
      <c r="R134" s="220"/>
      <c r="S134" s="656"/>
      <c r="T134" s="171"/>
      <c r="U134" s="171"/>
      <c r="V134" s="171"/>
      <c r="W134" s="171"/>
      <c r="X134" s="171"/>
      <c r="Y134" s="171"/>
      <c r="Z134" s="171"/>
      <c r="AA134" s="171"/>
      <c r="AB134" s="171"/>
      <c r="AC134" s="656"/>
      <c r="AD134" s="171"/>
      <c r="AE134" s="766"/>
      <c r="AF134" s="766"/>
      <c r="AG134" s="787"/>
      <c r="AH134" s="787"/>
      <c r="AI134" s="787"/>
      <c r="AJ134" s="787"/>
      <c r="AK134" s="787"/>
      <c r="AL134" s="787"/>
      <c r="AM134" s="782"/>
      <c r="AN134" s="782"/>
      <c r="AO134" s="199"/>
      <c r="AP134" s="171"/>
      <c r="AQ134" s="171"/>
      <c r="AR134" s="171"/>
      <c r="AS134" s="171"/>
    </row>
    <row r="135" spans="1:45" s="3" customFormat="1" ht="15.75" customHeight="1" thickTop="1" thickBot="1">
      <c r="A135" s="171"/>
      <c r="B135" s="319" t="s">
        <v>5272</v>
      </c>
      <c r="C135" s="594"/>
      <c r="D135" s="1263"/>
      <c r="E135" s="1263"/>
      <c r="F135" s="1263"/>
      <c r="G135" s="1263"/>
      <c r="H135" s="1263"/>
      <c r="I135" s="1263"/>
      <c r="J135" s="1275"/>
      <c r="K135" s="1275"/>
      <c r="L135" s="171"/>
      <c r="M135" s="198" t="s">
        <v>3893</v>
      </c>
      <c r="N135" s="171"/>
      <c r="O135" s="171"/>
      <c r="P135" s="171"/>
      <c r="Q135" s="656"/>
      <c r="R135" s="220"/>
      <c r="S135" s="656"/>
      <c r="T135" s="171"/>
      <c r="U135" s="171"/>
      <c r="V135" s="171"/>
      <c r="W135" s="171"/>
      <c r="X135" s="171"/>
      <c r="Y135" s="171"/>
      <c r="Z135" s="171"/>
      <c r="AA135" s="171"/>
      <c r="AB135" s="171"/>
      <c r="AC135" s="656"/>
      <c r="AD135" s="171"/>
      <c r="AE135" s="319" t="s">
        <v>5272</v>
      </c>
      <c r="AF135" s="320"/>
      <c r="AG135" s="781"/>
      <c r="AH135" s="781"/>
      <c r="AI135" s="781"/>
      <c r="AJ135" s="781"/>
      <c r="AK135" s="781"/>
      <c r="AL135" s="781"/>
      <c r="AM135" s="782"/>
      <c r="AN135" s="782"/>
      <c r="AO135" s="199"/>
      <c r="AP135" s="171"/>
      <c r="AQ135" s="171"/>
      <c r="AR135" s="171"/>
      <c r="AS135" s="171"/>
    </row>
    <row r="136" spans="1:45" s="7" customFormat="1" ht="15.75" customHeight="1">
      <c r="A136" s="2394" t="s">
        <v>686</v>
      </c>
      <c r="B136" s="2935" t="s">
        <v>5272</v>
      </c>
      <c r="C136" s="569">
        <v>0</v>
      </c>
      <c r="D136" s="569">
        <v>0</v>
      </c>
      <c r="E136" s="569">
        <v>0</v>
      </c>
      <c r="F136" s="569">
        <v>0</v>
      </c>
      <c r="G136" s="1246">
        <f>IFERROR(SUM(C136:F136),0)</f>
        <v>0</v>
      </c>
      <c r="H136" s="569">
        <v>0</v>
      </c>
      <c r="I136" s="569">
        <v>0</v>
      </c>
      <c r="J136" s="1280"/>
      <c r="K136" s="1281"/>
      <c r="L136" s="171"/>
      <c r="M136" s="300" t="s">
        <v>5753</v>
      </c>
      <c r="N136" s="171"/>
      <c r="O136" s="792"/>
      <c r="P136" s="315"/>
      <c r="Q136" s="653"/>
      <c r="R136" s="220">
        <f>IF( SUM( T136:AA136 ) = 0, 0, $T$10 )</f>
        <v>0</v>
      </c>
      <c r="S136" s="653"/>
      <c r="T136" s="221">
        <f xml:space="preserve"> IF( ISNUMBER(C136), 0, 1 )</f>
        <v>0</v>
      </c>
      <c r="U136" s="221">
        <f xml:space="preserve"> IF( ISNUMBER(D136), 0, 1 )</f>
        <v>0</v>
      </c>
      <c r="V136" s="221">
        <f xml:space="preserve"> IF( ISNUMBER(E136), 0, 1 )</f>
        <v>0</v>
      </c>
      <c r="W136" s="221">
        <f xml:space="preserve"> IF( ISNUMBER(F136), 0, 1 )</f>
        <v>0</v>
      </c>
      <c r="X136" s="171"/>
      <c r="Y136" s="221">
        <f xml:space="preserve"> IF( ISNUMBER(H136), 0, 1 )</f>
        <v>0</v>
      </c>
      <c r="Z136" s="221">
        <f xml:space="preserve"> IF( ISNUMBER(I136), 0, 1 )</f>
        <v>0</v>
      </c>
      <c r="AA136" s="171"/>
      <c r="AB136" s="171"/>
      <c r="AC136" s="653"/>
      <c r="AD136" s="315"/>
      <c r="AE136" s="2935" t="s">
        <v>5272</v>
      </c>
      <c r="AF136" s="788" t="s">
        <v>5754</v>
      </c>
      <c r="AG136" s="788" t="s">
        <v>5755</v>
      </c>
      <c r="AH136" s="788" t="s">
        <v>5756</v>
      </c>
      <c r="AI136" s="788" t="s">
        <v>5757</v>
      </c>
      <c r="AJ136" s="789" t="s">
        <v>5758</v>
      </c>
      <c r="AK136" s="788" t="s">
        <v>5759</v>
      </c>
      <c r="AL136" s="788" t="s">
        <v>5760</v>
      </c>
      <c r="AM136" s="790"/>
      <c r="AN136" s="791"/>
      <c r="AO136" s="771"/>
      <c r="AP136" s="315"/>
      <c r="AQ136" s="315"/>
      <c r="AR136" s="315"/>
      <c r="AS136" s="315"/>
    </row>
    <row r="137" spans="1:45" s="3" customFormat="1" ht="15.75" customHeight="1" thickTop="1" thickBot="1">
      <c r="A137" s="171"/>
      <c r="B137" s="793"/>
      <c r="C137" s="1612"/>
      <c r="D137" s="1613"/>
      <c r="E137" s="1613"/>
      <c r="F137" s="1613"/>
      <c r="G137" s="1268"/>
      <c r="H137" s="1268"/>
      <c r="I137" s="1268"/>
      <c r="J137" s="1275"/>
      <c r="K137" s="1275"/>
      <c r="L137" s="171"/>
      <c r="M137" s="198" t="s">
        <v>3893</v>
      </c>
      <c r="N137" s="171"/>
      <c r="O137" s="171"/>
      <c r="P137" s="171"/>
      <c r="Q137" s="656"/>
      <c r="R137" s="220"/>
      <c r="S137" s="656"/>
      <c r="T137" s="171"/>
      <c r="U137" s="171"/>
      <c r="V137" s="171"/>
      <c r="W137" s="171"/>
      <c r="X137" s="171"/>
      <c r="Y137" s="171"/>
      <c r="Z137" s="171"/>
      <c r="AA137" s="171"/>
      <c r="AB137" s="171"/>
      <c r="AC137" s="656"/>
      <c r="AD137" s="171"/>
      <c r="AE137" s="793"/>
      <c r="AF137" s="793"/>
      <c r="AG137" s="794"/>
      <c r="AH137" s="794"/>
      <c r="AI137" s="794"/>
      <c r="AJ137" s="794"/>
      <c r="AK137" s="794"/>
      <c r="AL137" s="794"/>
      <c r="AM137" s="782"/>
      <c r="AN137" s="782"/>
      <c r="AO137" s="199"/>
      <c r="AP137" s="171"/>
      <c r="AQ137" s="171"/>
      <c r="AR137" s="171"/>
      <c r="AS137" s="171"/>
    </row>
    <row r="138" spans="1:45" s="7" customFormat="1" ht="15.75" customHeight="1" thickTop="1" thickBot="1">
      <c r="A138" s="2394" t="s">
        <v>784</v>
      </c>
      <c r="B138" s="2935" t="s">
        <v>5281</v>
      </c>
      <c r="C138" s="1593">
        <f>IFERROR(SUM(C109,C116,C123,C133,C136), 0)</f>
        <v>153.55099999999999</v>
      </c>
      <c r="D138" s="1246">
        <f>IFERROR(SUM(D109,D116,D123,D133,D136), 0)</f>
        <v>0</v>
      </c>
      <c r="E138" s="1246">
        <f>IFERROR(SUM(E109,E116,E123,E133,E136), 0)</f>
        <v>0</v>
      </c>
      <c r="F138" s="1246">
        <f>IFERROR(SUM(F109,F116,F123,F133,F136), 0)</f>
        <v>0</v>
      </c>
      <c r="G138" s="1246">
        <f>IFERROR(SUM(C138:F138),0)</f>
        <v>153.55099999999999</v>
      </c>
      <c r="H138" s="1246">
        <f>IFERROR(SUM(H109,H116,H123,H133,H136), 0)</f>
        <v>6.3449999999999998</v>
      </c>
      <c r="I138" s="1246">
        <f>IFERROR(SUM(I109,I116,I123,I133,I136), 0)</f>
        <v>0</v>
      </c>
      <c r="J138" s="1282"/>
      <c r="K138" s="1283"/>
      <c r="L138" s="315"/>
      <c r="M138" s="300" t="s">
        <v>5761</v>
      </c>
      <c r="N138" s="171"/>
      <c r="O138" s="792"/>
      <c r="P138" s="315"/>
      <c r="Q138" s="653"/>
      <c r="R138" s="220"/>
      <c r="S138" s="653"/>
      <c r="T138" s="171"/>
      <c r="U138" s="171"/>
      <c r="V138" s="171"/>
      <c r="W138" s="171"/>
      <c r="X138" s="171"/>
      <c r="Y138" s="171"/>
      <c r="Z138" s="171"/>
      <c r="AA138" s="171"/>
      <c r="AB138" s="171"/>
      <c r="AC138" s="653"/>
      <c r="AD138" s="315"/>
      <c r="AE138" s="2935" t="s">
        <v>5281</v>
      </c>
      <c r="AF138" s="795" t="s">
        <v>5762</v>
      </c>
      <c r="AG138" s="298" t="s">
        <v>5763</v>
      </c>
      <c r="AH138" s="298" t="s">
        <v>5764</v>
      </c>
      <c r="AI138" s="298" t="s">
        <v>5765</v>
      </c>
      <c r="AJ138" s="298" t="s">
        <v>5766</v>
      </c>
      <c r="AK138" s="298" t="s">
        <v>5767</v>
      </c>
      <c r="AL138" s="298" t="s">
        <v>5768</v>
      </c>
      <c r="AM138" s="796"/>
      <c r="AN138" s="797"/>
      <c r="AO138" s="771"/>
      <c r="AP138" s="315"/>
      <c r="AQ138" s="315"/>
      <c r="AR138" s="315"/>
      <c r="AS138" s="315"/>
    </row>
    <row r="139" spans="1:45" s="3" customFormat="1" ht="16.5" thickTop="1" thickBot="1">
      <c r="A139" s="171"/>
      <c r="B139" s="798"/>
      <c r="C139" s="798"/>
      <c r="D139" s="171"/>
      <c r="E139" s="171"/>
      <c r="F139" s="171"/>
      <c r="G139" s="171"/>
      <c r="H139" s="171"/>
      <c r="I139" s="171"/>
      <c r="J139" s="171"/>
      <c r="K139" s="171"/>
      <c r="L139" s="171"/>
      <c r="M139" s="600"/>
      <c r="N139" s="171"/>
      <c r="O139" s="171"/>
      <c r="P139" s="171"/>
      <c r="Q139" s="171"/>
      <c r="R139" s="220"/>
      <c r="S139" s="171"/>
      <c r="T139" s="171"/>
      <c r="U139" s="171"/>
      <c r="V139" s="171"/>
      <c r="W139" s="171"/>
      <c r="X139" s="171"/>
      <c r="Y139" s="171"/>
      <c r="Z139" s="171"/>
      <c r="AA139" s="171"/>
      <c r="AB139" s="171"/>
      <c r="AC139" s="171"/>
      <c r="AD139" s="171"/>
      <c r="AE139" s="798"/>
      <c r="AF139" s="798"/>
      <c r="AG139" s="171"/>
      <c r="AH139" s="171"/>
      <c r="AI139" s="171"/>
      <c r="AJ139" s="171"/>
      <c r="AK139" s="171"/>
      <c r="AL139" s="171"/>
      <c r="AM139" s="171"/>
      <c r="AN139" s="171"/>
      <c r="AO139" s="744"/>
      <c r="AP139" s="171"/>
      <c r="AQ139" s="171"/>
      <c r="AR139" s="171"/>
      <c r="AS139" s="171"/>
    </row>
    <row r="140" spans="1:45" s="3" customFormat="1" ht="16.25" customHeight="1" thickTop="1">
      <c r="A140" s="171"/>
      <c r="B140" s="3376" t="s">
        <v>671</v>
      </c>
      <c r="C140" s="3332" t="s">
        <v>5769</v>
      </c>
      <c r="D140" s="3332"/>
      <c r="E140" s="3332"/>
      <c r="F140" s="3332"/>
      <c r="G140" s="3332"/>
      <c r="H140" s="3332"/>
      <c r="I140" s="3332"/>
      <c r="J140" s="3332"/>
      <c r="K140" s="3334"/>
      <c r="L140" s="528"/>
      <c r="M140" s="171"/>
      <c r="N140" s="171"/>
      <c r="O140" s="171"/>
      <c r="P140" s="528"/>
      <c r="Q140" s="721"/>
      <c r="R140" s="220"/>
      <c r="S140" s="721"/>
      <c r="T140" s="528"/>
      <c r="U140" s="528"/>
      <c r="V140" s="528"/>
      <c r="W140" s="528"/>
      <c r="X140" s="528"/>
      <c r="Y140" s="528"/>
      <c r="Z140" s="528"/>
      <c r="AA140" s="528"/>
      <c r="AB140" s="528"/>
      <c r="AC140" s="721"/>
      <c r="AD140" s="528"/>
      <c r="AE140" s="3376" t="s">
        <v>671</v>
      </c>
      <c r="AF140" s="3332" t="s">
        <v>5769</v>
      </c>
      <c r="AG140" s="3332"/>
      <c r="AH140" s="3332"/>
      <c r="AI140" s="3332"/>
      <c r="AJ140" s="3332"/>
      <c r="AK140" s="3332"/>
      <c r="AL140" s="3332"/>
      <c r="AM140" s="3332"/>
      <c r="AN140" s="3334"/>
      <c r="AO140" s="251"/>
      <c r="AP140" s="171"/>
      <c r="AQ140" s="171"/>
      <c r="AR140" s="171"/>
      <c r="AS140" s="171"/>
    </row>
    <row r="141" spans="1:45" s="3" customFormat="1">
      <c r="A141" s="171"/>
      <c r="B141" s="3479"/>
      <c r="C141" s="3516" t="s">
        <v>5012</v>
      </c>
      <c r="D141" s="3516"/>
      <c r="E141" s="3516"/>
      <c r="F141" s="3516"/>
      <c r="G141" s="3516" t="s">
        <v>5013</v>
      </c>
      <c r="H141" s="3516"/>
      <c r="I141" s="3516" t="s">
        <v>5014</v>
      </c>
      <c r="J141" s="3516" t="s">
        <v>5015</v>
      </c>
      <c r="K141" s="3517"/>
      <c r="L141" s="171"/>
      <c r="M141" s="171"/>
      <c r="N141" s="171"/>
      <c r="O141" s="171"/>
      <c r="P141" s="171"/>
      <c r="Q141" s="656"/>
      <c r="R141" s="220"/>
      <c r="S141" s="656"/>
      <c r="T141" s="171"/>
      <c r="U141" s="171"/>
      <c r="V141" s="171"/>
      <c r="W141" s="171"/>
      <c r="X141" s="171"/>
      <c r="Y141" s="171"/>
      <c r="Z141" s="171"/>
      <c r="AA141" s="171"/>
      <c r="AB141" s="171"/>
      <c r="AC141" s="656"/>
      <c r="AD141" s="171"/>
      <c r="AE141" s="3479"/>
      <c r="AF141" s="3516" t="s">
        <v>5012</v>
      </c>
      <c r="AG141" s="3516"/>
      <c r="AH141" s="3516"/>
      <c r="AI141" s="3516"/>
      <c r="AJ141" s="3516" t="s">
        <v>5013</v>
      </c>
      <c r="AK141" s="3516"/>
      <c r="AL141" s="3516" t="s">
        <v>5014</v>
      </c>
      <c r="AM141" s="3516" t="s">
        <v>5015</v>
      </c>
      <c r="AN141" s="3517"/>
      <c r="AO141" s="251"/>
      <c r="AP141" s="171"/>
      <c r="AQ141" s="171"/>
      <c r="AR141" s="171"/>
      <c r="AS141" s="171"/>
    </row>
    <row r="142" spans="1:45" s="3" customFormat="1" ht="31">
      <c r="A142" s="171"/>
      <c r="B142" s="3479"/>
      <c r="C142" s="2962" t="s">
        <v>5016</v>
      </c>
      <c r="D142" s="2962" t="s">
        <v>5017</v>
      </c>
      <c r="E142" s="2962" t="s">
        <v>5018</v>
      </c>
      <c r="F142" s="2962" t="s">
        <v>5019</v>
      </c>
      <c r="G142" s="2962" t="s">
        <v>5020</v>
      </c>
      <c r="H142" s="2962" t="s">
        <v>5021</v>
      </c>
      <c r="I142" s="3516"/>
      <c r="J142" s="2962" t="s">
        <v>5022</v>
      </c>
      <c r="K142" s="2963" t="s">
        <v>5023</v>
      </c>
      <c r="L142" s="171"/>
      <c r="M142" s="171"/>
      <c r="N142" s="171"/>
      <c r="O142" s="171"/>
      <c r="P142" s="171"/>
      <c r="Q142" s="656"/>
      <c r="R142" s="220"/>
      <c r="S142" s="656"/>
      <c r="T142" s="171"/>
      <c r="U142" s="171"/>
      <c r="V142" s="171"/>
      <c r="W142" s="171"/>
      <c r="X142" s="171"/>
      <c r="Y142" s="171"/>
      <c r="Z142" s="171"/>
      <c r="AA142" s="171"/>
      <c r="AB142" s="171"/>
      <c r="AC142" s="656"/>
      <c r="AD142" s="171"/>
      <c r="AE142" s="3479"/>
      <c r="AF142" s="2962" t="s">
        <v>5016</v>
      </c>
      <c r="AG142" s="2962" t="s">
        <v>5017</v>
      </c>
      <c r="AH142" s="2962" t="s">
        <v>5018</v>
      </c>
      <c r="AI142" s="2962" t="s">
        <v>5019</v>
      </c>
      <c r="AJ142" s="2962" t="s">
        <v>5020</v>
      </c>
      <c r="AK142" s="2962" t="s">
        <v>5021</v>
      </c>
      <c r="AL142" s="3516"/>
      <c r="AM142" s="2962" t="s">
        <v>5022</v>
      </c>
      <c r="AN142" s="2963" t="s">
        <v>5023</v>
      </c>
      <c r="AO142" s="251"/>
      <c r="AP142" s="171"/>
      <c r="AQ142" s="171"/>
      <c r="AR142" s="171"/>
      <c r="AS142" s="171"/>
    </row>
    <row r="143" spans="1:45" s="3" customFormat="1" ht="16.25" customHeight="1">
      <c r="A143" s="171"/>
      <c r="B143" s="2954" t="s">
        <v>672</v>
      </c>
      <c r="C143" s="2962" t="s">
        <v>688</v>
      </c>
      <c r="D143" s="2962" t="s">
        <v>688</v>
      </c>
      <c r="E143" s="2962" t="s">
        <v>688</v>
      </c>
      <c r="F143" s="2962" t="s">
        <v>688</v>
      </c>
      <c r="G143" s="2962" t="s">
        <v>688</v>
      </c>
      <c r="H143" s="2962" t="s">
        <v>688</v>
      </c>
      <c r="I143" s="2962" t="s">
        <v>688</v>
      </c>
      <c r="J143" s="2962" t="s">
        <v>1292</v>
      </c>
      <c r="K143" s="2963" t="s">
        <v>1292</v>
      </c>
      <c r="L143" s="171"/>
      <c r="M143" s="171"/>
      <c r="N143" s="171"/>
      <c r="O143" s="171"/>
      <c r="P143" s="171"/>
      <c r="Q143" s="656"/>
      <c r="R143" s="220"/>
      <c r="S143" s="656"/>
      <c r="T143" s="171"/>
      <c r="U143" s="171"/>
      <c r="V143" s="171"/>
      <c r="W143" s="171"/>
      <c r="X143" s="171"/>
      <c r="Y143" s="171"/>
      <c r="Z143" s="171"/>
      <c r="AA143" s="171"/>
      <c r="AB143" s="171"/>
      <c r="AC143" s="656"/>
      <c r="AD143" s="171"/>
      <c r="AE143" s="2954" t="s">
        <v>672</v>
      </c>
      <c r="AF143" s="2962" t="s">
        <v>688</v>
      </c>
      <c r="AG143" s="2962" t="s">
        <v>688</v>
      </c>
      <c r="AH143" s="2962" t="s">
        <v>688</v>
      </c>
      <c r="AI143" s="2962" t="s">
        <v>688</v>
      </c>
      <c r="AJ143" s="2962" t="s">
        <v>688</v>
      </c>
      <c r="AK143" s="2962" t="s">
        <v>688</v>
      </c>
      <c r="AL143" s="2962" t="s">
        <v>688</v>
      </c>
      <c r="AM143" s="2962" t="s">
        <v>1292</v>
      </c>
      <c r="AN143" s="2963" t="s">
        <v>1292</v>
      </c>
      <c r="AO143" s="251"/>
      <c r="AP143" s="171"/>
      <c r="AQ143" s="171"/>
      <c r="AR143" s="171"/>
      <c r="AS143" s="171"/>
    </row>
    <row r="144" spans="1:45" s="3" customFormat="1" ht="16" thickBot="1">
      <c r="A144" s="171"/>
      <c r="B144" s="2929" t="s">
        <v>673</v>
      </c>
      <c r="C144" s="2914">
        <v>3</v>
      </c>
      <c r="D144" s="2914">
        <v>3</v>
      </c>
      <c r="E144" s="2914">
        <v>3</v>
      </c>
      <c r="F144" s="2914">
        <v>3</v>
      </c>
      <c r="G144" s="2914">
        <v>3</v>
      </c>
      <c r="H144" s="2914">
        <v>3</v>
      </c>
      <c r="I144" s="2914">
        <v>3</v>
      </c>
      <c r="J144" s="2914">
        <v>3</v>
      </c>
      <c r="K144" s="2916">
        <v>3</v>
      </c>
      <c r="L144" s="171"/>
      <c r="M144" s="171"/>
      <c r="N144" s="171"/>
      <c r="O144" s="171"/>
      <c r="P144" s="171"/>
      <c r="Q144" s="656"/>
      <c r="R144" s="220"/>
      <c r="S144" s="656"/>
      <c r="T144" s="3326" t="s">
        <v>670</v>
      </c>
      <c r="U144" s="3326"/>
      <c r="V144" s="3497"/>
      <c r="W144" s="3497"/>
      <c r="X144" s="3497"/>
      <c r="Y144" s="3497"/>
      <c r="Z144" s="3497"/>
      <c r="AA144" s="3497"/>
      <c r="AB144" s="3162"/>
      <c r="AC144" s="656"/>
      <c r="AD144" s="171"/>
      <c r="AE144" s="2929" t="s">
        <v>673</v>
      </c>
      <c r="AF144" s="2914">
        <v>3</v>
      </c>
      <c r="AG144" s="2914">
        <v>3</v>
      </c>
      <c r="AH144" s="2914">
        <v>3</v>
      </c>
      <c r="AI144" s="2914">
        <v>3</v>
      </c>
      <c r="AJ144" s="2914">
        <v>3</v>
      </c>
      <c r="AK144" s="2914">
        <v>3</v>
      </c>
      <c r="AL144" s="2914">
        <v>3</v>
      </c>
      <c r="AM144" s="2914">
        <v>3</v>
      </c>
      <c r="AN144" s="2916">
        <v>3</v>
      </c>
      <c r="AO144" s="171"/>
      <c r="AP144" s="171"/>
      <c r="AQ144" s="171"/>
      <c r="AR144" s="171"/>
      <c r="AS144" s="171"/>
    </row>
    <row r="145" spans="1:45" s="3" customFormat="1" ht="16.5" thickTop="1" thickBot="1">
      <c r="A145" s="171"/>
      <c r="B145" s="766"/>
      <c r="C145" s="766"/>
      <c r="D145" s="767"/>
      <c r="E145" s="767"/>
      <c r="F145" s="767"/>
      <c r="G145" s="767"/>
      <c r="H145" s="767"/>
      <c r="I145" s="767"/>
      <c r="J145" s="767"/>
      <c r="K145" s="767"/>
      <c r="L145" s="171"/>
      <c r="M145" s="171"/>
      <c r="N145" s="171"/>
      <c r="O145" s="171"/>
      <c r="P145" s="171"/>
      <c r="Q145" s="656"/>
      <c r="R145" s="220"/>
      <c r="S145" s="656"/>
      <c r="T145" s="206" t="s">
        <v>679</v>
      </c>
      <c r="U145" s="192"/>
      <c r="V145" s="171"/>
      <c r="W145" s="171"/>
      <c r="X145" s="171"/>
      <c r="Y145" s="171"/>
      <c r="Z145" s="171"/>
      <c r="AA145" s="171"/>
      <c r="AB145" s="171"/>
      <c r="AC145" s="656"/>
      <c r="AD145" s="171"/>
      <c r="AE145" s="766"/>
      <c r="AF145" s="766"/>
      <c r="AG145" s="767"/>
      <c r="AH145" s="767"/>
      <c r="AI145" s="767"/>
      <c r="AJ145" s="767"/>
      <c r="AK145" s="767"/>
      <c r="AL145" s="767"/>
      <c r="AM145" s="767"/>
      <c r="AN145" s="767"/>
      <c r="AO145" s="171"/>
      <c r="AP145" s="171"/>
      <c r="AQ145" s="171"/>
      <c r="AR145" s="171"/>
      <c r="AS145" s="171"/>
    </row>
    <row r="146" spans="1:45" s="3" customFormat="1" ht="15.75" customHeight="1" thickTop="1" thickBot="1">
      <c r="A146" s="171"/>
      <c r="B146" s="319" t="s">
        <v>5024</v>
      </c>
      <c r="C146" s="320"/>
      <c r="D146" s="385"/>
      <c r="E146" s="121"/>
      <c r="F146" s="767"/>
      <c r="G146" s="767"/>
      <c r="H146" s="767"/>
      <c r="I146" s="767"/>
      <c r="J146" s="767"/>
      <c r="K146" s="767"/>
      <c r="L146" s="171"/>
      <c r="M146" s="171"/>
      <c r="N146" s="171"/>
      <c r="O146" s="171"/>
      <c r="P146" s="171"/>
      <c r="Q146" s="656"/>
      <c r="R146" s="220"/>
      <c r="S146" s="656"/>
      <c r="T146" s="171"/>
      <c r="U146" s="171"/>
      <c r="V146" s="171"/>
      <c r="W146" s="171"/>
      <c r="X146" s="171"/>
      <c r="Y146" s="171"/>
      <c r="Z146" s="171"/>
      <c r="AA146" s="171"/>
      <c r="AB146" s="171"/>
      <c r="AC146" s="656"/>
      <c r="AD146" s="171"/>
      <c r="AE146" s="319" t="s">
        <v>5024</v>
      </c>
      <c r="AF146" s="320"/>
      <c r="AG146" s="385"/>
      <c r="AH146" s="121"/>
      <c r="AI146" s="767"/>
      <c r="AJ146" s="767"/>
      <c r="AK146" s="767"/>
      <c r="AL146" s="767"/>
      <c r="AM146" s="767"/>
      <c r="AN146" s="767"/>
      <c r="AO146" s="171"/>
      <c r="AP146" s="171"/>
      <c r="AQ146" s="171"/>
      <c r="AR146" s="171"/>
      <c r="AS146" s="171"/>
    </row>
    <row r="147" spans="1:45" s="3" customFormat="1" ht="15.75" customHeight="1">
      <c r="A147" s="2394" t="s">
        <v>686</v>
      </c>
      <c r="B147" s="2932" t="s">
        <v>5025</v>
      </c>
      <c r="C147" s="1610">
        <v>0</v>
      </c>
      <c r="D147" s="562">
        <v>0</v>
      </c>
      <c r="E147" s="562">
        <v>0</v>
      </c>
      <c r="F147" s="562">
        <v>0</v>
      </c>
      <c r="G147" s="1255">
        <f t="shared" ref="G147:G154" si="67">IFERROR(SUM(C147:F147),0)</f>
        <v>0</v>
      </c>
      <c r="H147" s="1610">
        <v>0</v>
      </c>
      <c r="I147" s="562">
        <v>0</v>
      </c>
      <c r="J147" s="1269">
        <v>0</v>
      </c>
      <c r="K147" s="1270">
        <v>0</v>
      </c>
      <c r="L147" s="171"/>
      <c r="M147" s="217" t="s">
        <v>5770</v>
      </c>
      <c r="N147" s="171"/>
      <c r="O147" s="219"/>
      <c r="P147" s="171"/>
      <c r="Q147" s="656"/>
      <c r="R147" s="220">
        <f t="shared" ref="R147:R153" si="68">IF( SUM( T147:AA147 ) = 0, 0, $T$10 )</f>
        <v>0</v>
      </c>
      <c r="S147" s="656"/>
      <c r="T147" s="221">
        <f t="shared" ref="T147:W153" si="69" xml:space="preserve"> IF( ISNUMBER(C147), 0, 1 )</f>
        <v>0</v>
      </c>
      <c r="U147" s="221">
        <f t="shared" si="69"/>
        <v>0</v>
      </c>
      <c r="V147" s="221">
        <f t="shared" si="69"/>
        <v>0</v>
      </c>
      <c r="W147" s="221">
        <f t="shared" si="69"/>
        <v>0</v>
      </c>
      <c r="X147" s="171"/>
      <c r="Y147" s="221">
        <f t="shared" ref="Y147:AB153" si="70" xml:space="preserve"> IF( ISNUMBER(H147), 0, 1 )</f>
        <v>0</v>
      </c>
      <c r="Z147" s="221">
        <f t="shared" si="70"/>
        <v>0</v>
      </c>
      <c r="AA147" s="221">
        <f t="shared" si="70"/>
        <v>0</v>
      </c>
      <c r="AB147" s="221">
        <f t="shared" si="70"/>
        <v>0</v>
      </c>
      <c r="AC147" s="656"/>
      <c r="AD147" s="171"/>
      <c r="AE147" s="2932" t="s">
        <v>5025</v>
      </c>
      <c r="AF147" s="768" t="s">
        <v>5771</v>
      </c>
      <c r="AG147" s="718" t="s">
        <v>5772</v>
      </c>
      <c r="AH147" s="718" t="s">
        <v>5773</v>
      </c>
      <c r="AI147" s="718" t="s">
        <v>5774</v>
      </c>
      <c r="AJ147" s="769" t="s">
        <v>5775</v>
      </c>
      <c r="AK147" s="768" t="s">
        <v>5776</v>
      </c>
      <c r="AL147" s="718" t="s">
        <v>5777</v>
      </c>
      <c r="AM147" s="718" t="s">
        <v>5778</v>
      </c>
      <c r="AN147" s="770" t="s">
        <v>5779</v>
      </c>
      <c r="AO147" s="771"/>
      <c r="AP147" s="171"/>
      <c r="AQ147" s="171"/>
      <c r="AR147" s="171"/>
      <c r="AS147" s="171"/>
    </row>
    <row r="148" spans="1:45" s="3" customFormat="1" ht="15.75" customHeight="1">
      <c r="A148" s="171"/>
      <c r="B148" s="2933" t="s">
        <v>5036</v>
      </c>
      <c r="C148" s="1611">
        <v>0</v>
      </c>
      <c r="D148" s="565">
        <v>0</v>
      </c>
      <c r="E148" s="565">
        <v>0</v>
      </c>
      <c r="F148" s="565">
        <v>0</v>
      </c>
      <c r="G148" s="1257">
        <f t="shared" si="67"/>
        <v>0</v>
      </c>
      <c r="H148" s="1611">
        <v>0</v>
      </c>
      <c r="I148" s="565">
        <v>0</v>
      </c>
      <c r="J148" s="1271">
        <v>0</v>
      </c>
      <c r="K148" s="1272">
        <v>0</v>
      </c>
      <c r="L148" s="171"/>
      <c r="M148" s="226" t="s">
        <v>5780</v>
      </c>
      <c r="N148" s="171"/>
      <c r="O148" s="227"/>
      <c r="P148" s="171"/>
      <c r="Q148" s="656"/>
      <c r="R148" s="220">
        <f t="shared" si="68"/>
        <v>0</v>
      </c>
      <c r="S148" s="656"/>
      <c r="T148" s="221">
        <f t="shared" si="69"/>
        <v>0</v>
      </c>
      <c r="U148" s="221">
        <f t="shared" si="69"/>
        <v>0</v>
      </c>
      <c r="V148" s="221">
        <f t="shared" si="69"/>
        <v>0</v>
      </c>
      <c r="W148" s="221">
        <f t="shared" si="69"/>
        <v>0</v>
      </c>
      <c r="X148" s="171"/>
      <c r="Y148" s="221">
        <f t="shared" si="70"/>
        <v>0</v>
      </c>
      <c r="Z148" s="221">
        <f t="shared" si="70"/>
        <v>0</v>
      </c>
      <c r="AA148" s="221">
        <f t="shared" si="70"/>
        <v>0</v>
      </c>
      <c r="AB148" s="221">
        <f t="shared" si="70"/>
        <v>0</v>
      </c>
      <c r="AC148" s="656"/>
      <c r="AD148" s="171"/>
      <c r="AE148" s="2933" t="s">
        <v>5036</v>
      </c>
      <c r="AF148" s="772" t="s">
        <v>5781</v>
      </c>
      <c r="AG148" s="719" t="s">
        <v>5782</v>
      </c>
      <c r="AH148" s="719" t="s">
        <v>5783</v>
      </c>
      <c r="AI148" s="719" t="s">
        <v>5784</v>
      </c>
      <c r="AJ148" s="773" t="s">
        <v>5785</v>
      </c>
      <c r="AK148" s="772" t="s">
        <v>5786</v>
      </c>
      <c r="AL148" s="719" t="s">
        <v>5787</v>
      </c>
      <c r="AM148" s="719" t="s">
        <v>5788</v>
      </c>
      <c r="AN148" s="774" t="s">
        <v>5789</v>
      </c>
      <c r="AO148" s="771"/>
      <c r="AP148" s="171"/>
      <c r="AQ148" s="171"/>
      <c r="AR148" s="171"/>
      <c r="AS148" s="171"/>
    </row>
    <row r="149" spans="1:45" s="3" customFormat="1" ht="15.75" customHeight="1">
      <c r="A149" s="171"/>
      <c r="B149" s="2933" t="s">
        <v>5047</v>
      </c>
      <c r="C149" s="1611">
        <v>0</v>
      </c>
      <c r="D149" s="565">
        <v>0</v>
      </c>
      <c r="E149" s="565">
        <v>0</v>
      </c>
      <c r="F149" s="565">
        <v>0</v>
      </c>
      <c r="G149" s="1257">
        <f t="shared" si="67"/>
        <v>0</v>
      </c>
      <c r="H149" s="1611">
        <v>0</v>
      </c>
      <c r="I149" s="565">
        <v>0</v>
      </c>
      <c r="J149" s="1271">
        <v>0</v>
      </c>
      <c r="K149" s="1272">
        <v>0</v>
      </c>
      <c r="L149" s="171"/>
      <c r="M149" s="226" t="s">
        <v>5790</v>
      </c>
      <c r="N149" s="171"/>
      <c r="O149" s="227"/>
      <c r="P149" s="171"/>
      <c r="Q149" s="656"/>
      <c r="R149" s="220">
        <f t="shared" si="68"/>
        <v>0</v>
      </c>
      <c r="S149" s="656"/>
      <c r="T149" s="221">
        <f t="shared" si="69"/>
        <v>0</v>
      </c>
      <c r="U149" s="221">
        <f t="shared" si="69"/>
        <v>0</v>
      </c>
      <c r="V149" s="221">
        <f t="shared" si="69"/>
        <v>0</v>
      </c>
      <c r="W149" s="221">
        <f t="shared" si="69"/>
        <v>0</v>
      </c>
      <c r="X149" s="171"/>
      <c r="Y149" s="221">
        <f t="shared" si="70"/>
        <v>0</v>
      </c>
      <c r="Z149" s="221">
        <f t="shared" si="70"/>
        <v>0</v>
      </c>
      <c r="AA149" s="221">
        <f t="shared" si="70"/>
        <v>0</v>
      </c>
      <c r="AB149" s="221">
        <f t="shared" si="70"/>
        <v>0</v>
      </c>
      <c r="AC149" s="656"/>
      <c r="AD149" s="171"/>
      <c r="AE149" s="2933" t="s">
        <v>5047</v>
      </c>
      <c r="AF149" s="772" t="s">
        <v>5791</v>
      </c>
      <c r="AG149" s="719" t="s">
        <v>5792</v>
      </c>
      <c r="AH149" s="719" t="s">
        <v>5793</v>
      </c>
      <c r="AI149" s="719" t="s">
        <v>5794</v>
      </c>
      <c r="AJ149" s="773" t="s">
        <v>5795</v>
      </c>
      <c r="AK149" s="772" t="s">
        <v>5796</v>
      </c>
      <c r="AL149" s="719" t="s">
        <v>5797</v>
      </c>
      <c r="AM149" s="719" t="s">
        <v>5798</v>
      </c>
      <c r="AN149" s="774" t="s">
        <v>5799</v>
      </c>
      <c r="AO149" s="771"/>
      <c r="AP149" s="171"/>
      <c r="AQ149" s="171"/>
      <c r="AR149" s="171"/>
      <c r="AS149" s="171"/>
    </row>
    <row r="150" spans="1:45" s="3" customFormat="1" ht="15.75" customHeight="1">
      <c r="A150" s="171"/>
      <c r="B150" s="2933" t="s">
        <v>5058</v>
      </c>
      <c r="C150" s="1611">
        <v>0</v>
      </c>
      <c r="D150" s="565">
        <v>0</v>
      </c>
      <c r="E150" s="565">
        <v>0</v>
      </c>
      <c r="F150" s="565">
        <v>0</v>
      </c>
      <c r="G150" s="1257">
        <f t="shared" si="67"/>
        <v>0</v>
      </c>
      <c r="H150" s="1611">
        <v>0</v>
      </c>
      <c r="I150" s="565">
        <v>0</v>
      </c>
      <c r="J150" s="1271">
        <v>0</v>
      </c>
      <c r="K150" s="1272">
        <v>0</v>
      </c>
      <c r="L150" s="171"/>
      <c r="M150" s="226" t="s">
        <v>5800</v>
      </c>
      <c r="N150" s="171"/>
      <c r="O150" s="227"/>
      <c r="P150" s="171"/>
      <c r="Q150" s="656"/>
      <c r="R150" s="220">
        <f t="shared" si="68"/>
        <v>0</v>
      </c>
      <c r="S150" s="656"/>
      <c r="T150" s="221">
        <f t="shared" si="69"/>
        <v>0</v>
      </c>
      <c r="U150" s="221">
        <f t="shared" si="69"/>
        <v>0</v>
      </c>
      <c r="V150" s="221">
        <f t="shared" si="69"/>
        <v>0</v>
      </c>
      <c r="W150" s="221">
        <f t="shared" si="69"/>
        <v>0</v>
      </c>
      <c r="X150" s="171"/>
      <c r="Y150" s="221">
        <f t="shared" si="70"/>
        <v>0</v>
      </c>
      <c r="Z150" s="221">
        <f t="shared" si="70"/>
        <v>0</v>
      </c>
      <c r="AA150" s="221">
        <f t="shared" si="70"/>
        <v>0</v>
      </c>
      <c r="AB150" s="221">
        <f t="shared" si="70"/>
        <v>0</v>
      </c>
      <c r="AC150" s="656"/>
      <c r="AD150" s="171"/>
      <c r="AE150" s="2933" t="s">
        <v>5058</v>
      </c>
      <c r="AF150" s="772" t="s">
        <v>5801</v>
      </c>
      <c r="AG150" s="719" t="s">
        <v>5802</v>
      </c>
      <c r="AH150" s="719" t="s">
        <v>5803</v>
      </c>
      <c r="AI150" s="719" t="s">
        <v>5804</v>
      </c>
      <c r="AJ150" s="773" t="s">
        <v>5805</v>
      </c>
      <c r="AK150" s="772" t="s">
        <v>5806</v>
      </c>
      <c r="AL150" s="719" t="s">
        <v>5807</v>
      </c>
      <c r="AM150" s="719" t="s">
        <v>5808</v>
      </c>
      <c r="AN150" s="774" t="s">
        <v>5809</v>
      </c>
      <c r="AO150" s="771"/>
      <c r="AP150" s="171"/>
      <c r="AQ150" s="171"/>
      <c r="AR150" s="171"/>
      <c r="AS150" s="171"/>
    </row>
    <row r="151" spans="1:45" s="3" customFormat="1" ht="15.75" customHeight="1">
      <c r="A151" s="171"/>
      <c r="B151" s="2933" t="s">
        <v>5069</v>
      </c>
      <c r="C151" s="1611">
        <v>0</v>
      </c>
      <c r="D151" s="565">
        <v>0</v>
      </c>
      <c r="E151" s="565">
        <v>0</v>
      </c>
      <c r="F151" s="565">
        <v>0</v>
      </c>
      <c r="G151" s="1257">
        <f t="shared" si="67"/>
        <v>0</v>
      </c>
      <c r="H151" s="1611">
        <v>0</v>
      </c>
      <c r="I151" s="565">
        <v>0</v>
      </c>
      <c r="J151" s="1271">
        <v>0</v>
      </c>
      <c r="K151" s="1272">
        <v>0</v>
      </c>
      <c r="L151" s="171"/>
      <c r="M151" s="226" t="s">
        <v>5810</v>
      </c>
      <c r="N151" s="171"/>
      <c r="O151" s="227"/>
      <c r="P151" s="171"/>
      <c r="Q151" s="656"/>
      <c r="R151" s="220">
        <f t="shared" si="68"/>
        <v>0</v>
      </c>
      <c r="S151" s="656"/>
      <c r="T151" s="221">
        <f t="shared" si="69"/>
        <v>0</v>
      </c>
      <c r="U151" s="221">
        <f t="shared" si="69"/>
        <v>0</v>
      </c>
      <c r="V151" s="221">
        <f t="shared" si="69"/>
        <v>0</v>
      </c>
      <c r="W151" s="221">
        <f t="shared" si="69"/>
        <v>0</v>
      </c>
      <c r="X151" s="171"/>
      <c r="Y151" s="221">
        <f t="shared" si="70"/>
        <v>0</v>
      </c>
      <c r="Z151" s="221">
        <f t="shared" si="70"/>
        <v>0</v>
      </c>
      <c r="AA151" s="221">
        <f t="shared" si="70"/>
        <v>0</v>
      </c>
      <c r="AB151" s="221">
        <f t="shared" si="70"/>
        <v>0</v>
      </c>
      <c r="AC151" s="656"/>
      <c r="AD151" s="171"/>
      <c r="AE151" s="2933" t="s">
        <v>5069</v>
      </c>
      <c r="AF151" s="772" t="s">
        <v>5811</v>
      </c>
      <c r="AG151" s="719" t="s">
        <v>5812</v>
      </c>
      <c r="AH151" s="719" t="s">
        <v>5813</v>
      </c>
      <c r="AI151" s="719" t="s">
        <v>5814</v>
      </c>
      <c r="AJ151" s="773" t="s">
        <v>5815</v>
      </c>
      <c r="AK151" s="772" t="s">
        <v>5816</v>
      </c>
      <c r="AL151" s="719" t="s">
        <v>5817</v>
      </c>
      <c r="AM151" s="719" t="s">
        <v>5818</v>
      </c>
      <c r="AN151" s="774" t="s">
        <v>5819</v>
      </c>
      <c r="AO151" s="771"/>
      <c r="AP151" s="171"/>
      <c r="AQ151" s="171"/>
      <c r="AR151" s="171"/>
      <c r="AS151" s="171"/>
    </row>
    <row r="152" spans="1:45" s="3" customFormat="1" ht="15.75" customHeight="1">
      <c r="A152" s="171"/>
      <c r="B152" s="2933" t="s">
        <v>5080</v>
      </c>
      <c r="C152" s="1611">
        <v>0</v>
      </c>
      <c r="D152" s="565">
        <v>0</v>
      </c>
      <c r="E152" s="565">
        <v>0</v>
      </c>
      <c r="F152" s="565">
        <v>0</v>
      </c>
      <c r="G152" s="1257">
        <f t="shared" si="67"/>
        <v>0</v>
      </c>
      <c r="H152" s="1611">
        <v>0</v>
      </c>
      <c r="I152" s="565">
        <v>0</v>
      </c>
      <c r="J152" s="1271">
        <v>0</v>
      </c>
      <c r="K152" s="1272">
        <v>0</v>
      </c>
      <c r="L152" s="171"/>
      <c r="M152" s="226" t="s">
        <v>5820</v>
      </c>
      <c r="N152" s="171"/>
      <c r="O152" s="227"/>
      <c r="P152" s="171"/>
      <c r="Q152" s="656"/>
      <c r="R152" s="220">
        <f t="shared" si="68"/>
        <v>0</v>
      </c>
      <c r="S152" s="656"/>
      <c r="T152" s="221">
        <f t="shared" si="69"/>
        <v>0</v>
      </c>
      <c r="U152" s="221">
        <f t="shared" si="69"/>
        <v>0</v>
      </c>
      <c r="V152" s="221">
        <f t="shared" si="69"/>
        <v>0</v>
      </c>
      <c r="W152" s="221">
        <f t="shared" si="69"/>
        <v>0</v>
      </c>
      <c r="X152" s="171"/>
      <c r="Y152" s="221">
        <f t="shared" si="70"/>
        <v>0</v>
      </c>
      <c r="Z152" s="221">
        <f t="shared" si="70"/>
        <v>0</v>
      </c>
      <c r="AA152" s="221">
        <f t="shared" si="70"/>
        <v>0</v>
      </c>
      <c r="AB152" s="221">
        <f t="shared" si="70"/>
        <v>0</v>
      </c>
      <c r="AC152" s="656"/>
      <c r="AD152" s="171"/>
      <c r="AE152" s="2933" t="s">
        <v>5080</v>
      </c>
      <c r="AF152" s="772" t="s">
        <v>5821</v>
      </c>
      <c r="AG152" s="719" t="s">
        <v>5822</v>
      </c>
      <c r="AH152" s="719" t="s">
        <v>5823</v>
      </c>
      <c r="AI152" s="719" t="s">
        <v>5824</v>
      </c>
      <c r="AJ152" s="773" t="s">
        <v>5825</v>
      </c>
      <c r="AK152" s="772" t="s">
        <v>5826</v>
      </c>
      <c r="AL152" s="719" t="s">
        <v>5827</v>
      </c>
      <c r="AM152" s="719" t="s">
        <v>5828</v>
      </c>
      <c r="AN152" s="774" t="s">
        <v>5829</v>
      </c>
      <c r="AO152" s="771"/>
      <c r="AP152" s="171"/>
      <c r="AQ152" s="171"/>
      <c r="AR152" s="171"/>
      <c r="AS152" s="171"/>
    </row>
    <row r="153" spans="1:45" s="3" customFormat="1" ht="15.75" customHeight="1">
      <c r="A153" s="171"/>
      <c r="B153" s="2933" t="s">
        <v>5091</v>
      </c>
      <c r="C153" s="1611">
        <v>0</v>
      </c>
      <c r="D153" s="565">
        <v>0</v>
      </c>
      <c r="E153" s="565">
        <v>0</v>
      </c>
      <c r="F153" s="565">
        <v>0</v>
      </c>
      <c r="G153" s="1257">
        <f t="shared" si="67"/>
        <v>0</v>
      </c>
      <c r="H153" s="1611">
        <v>0</v>
      </c>
      <c r="I153" s="565">
        <v>0</v>
      </c>
      <c r="J153" s="1271">
        <v>0</v>
      </c>
      <c r="K153" s="1272">
        <v>0</v>
      </c>
      <c r="L153" s="171"/>
      <c r="M153" s="226" t="s">
        <v>5830</v>
      </c>
      <c r="N153" s="171"/>
      <c r="O153" s="227"/>
      <c r="P153" s="171"/>
      <c r="Q153" s="656"/>
      <c r="R153" s="220">
        <f t="shared" si="68"/>
        <v>0</v>
      </c>
      <c r="S153" s="656"/>
      <c r="T153" s="221">
        <f t="shared" si="69"/>
        <v>0</v>
      </c>
      <c r="U153" s="221">
        <f t="shared" si="69"/>
        <v>0</v>
      </c>
      <c r="V153" s="221">
        <f t="shared" si="69"/>
        <v>0</v>
      </c>
      <c r="W153" s="221">
        <f t="shared" si="69"/>
        <v>0</v>
      </c>
      <c r="X153" s="171"/>
      <c r="Y153" s="221">
        <f t="shared" si="70"/>
        <v>0</v>
      </c>
      <c r="Z153" s="221">
        <f t="shared" si="70"/>
        <v>0</v>
      </c>
      <c r="AA153" s="221">
        <f t="shared" si="70"/>
        <v>0</v>
      </c>
      <c r="AB153" s="221">
        <f t="shared" si="70"/>
        <v>0</v>
      </c>
      <c r="AC153" s="656"/>
      <c r="AD153" s="171"/>
      <c r="AE153" s="2933" t="s">
        <v>5091</v>
      </c>
      <c r="AF153" s="772" t="s">
        <v>5831</v>
      </c>
      <c r="AG153" s="719" t="s">
        <v>5832</v>
      </c>
      <c r="AH153" s="719" t="s">
        <v>5833</v>
      </c>
      <c r="AI153" s="719" t="s">
        <v>5834</v>
      </c>
      <c r="AJ153" s="773" t="s">
        <v>5835</v>
      </c>
      <c r="AK153" s="772" t="s">
        <v>5836</v>
      </c>
      <c r="AL153" s="719" t="s">
        <v>5837</v>
      </c>
      <c r="AM153" s="719" t="s">
        <v>5838</v>
      </c>
      <c r="AN153" s="774" t="s">
        <v>5839</v>
      </c>
      <c r="AO153" s="771"/>
      <c r="AP153" s="171"/>
      <c r="AQ153" s="171"/>
      <c r="AR153" s="171"/>
      <c r="AS153" s="171"/>
    </row>
    <row r="154" spans="1:45" s="3" customFormat="1" ht="15.75" customHeight="1" thickBot="1">
      <c r="A154" s="2394" t="s">
        <v>784</v>
      </c>
      <c r="B154" s="2934" t="s">
        <v>902</v>
      </c>
      <c r="C154" s="1592">
        <f>IFERROR(SUM(C147:C153), 0)</f>
        <v>0</v>
      </c>
      <c r="D154" s="1249">
        <f>IFERROR(SUM(D147:D153), 0)</f>
        <v>0</v>
      </c>
      <c r="E154" s="1249">
        <f>IFERROR(SUM(E147:E153), 0)</f>
        <v>0</v>
      </c>
      <c r="F154" s="1249">
        <f>IFERROR(SUM(F147:F153), 0)</f>
        <v>0</v>
      </c>
      <c r="G154" s="1249">
        <f t="shared" si="67"/>
        <v>0</v>
      </c>
      <c r="H154" s="1249">
        <f>IFERROR(SUM(H147:H153), 0)</f>
        <v>0</v>
      </c>
      <c r="I154" s="1249">
        <f>IFERROR(SUM(I147:I153), 0)</f>
        <v>0</v>
      </c>
      <c r="J154" s="1273"/>
      <c r="K154" s="1274"/>
      <c r="L154" s="171"/>
      <c r="M154" s="2059" t="s">
        <v>5840</v>
      </c>
      <c r="N154" s="171"/>
      <c r="O154" s="238"/>
      <c r="P154" s="171"/>
      <c r="Q154" s="656"/>
      <c r="R154" s="220"/>
      <c r="S154" s="656"/>
      <c r="T154" s="171"/>
      <c r="U154" s="171"/>
      <c r="V154" s="171"/>
      <c r="W154" s="171"/>
      <c r="X154" s="171"/>
      <c r="Y154" s="171"/>
      <c r="Z154" s="171"/>
      <c r="AA154" s="171"/>
      <c r="AB154" s="171"/>
      <c r="AC154" s="656"/>
      <c r="AD154" s="171"/>
      <c r="AE154" s="2934" t="s">
        <v>902</v>
      </c>
      <c r="AF154" s="775" t="s">
        <v>5841</v>
      </c>
      <c r="AG154" s="550" t="s">
        <v>5842</v>
      </c>
      <c r="AH154" s="550" t="s">
        <v>5843</v>
      </c>
      <c r="AI154" s="550" t="s">
        <v>5844</v>
      </c>
      <c r="AJ154" s="550" t="s">
        <v>5845</v>
      </c>
      <c r="AK154" s="550" t="s">
        <v>5846</v>
      </c>
      <c r="AL154" s="550" t="s">
        <v>5847</v>
      </c>
      <c r="AM154" s="776" t="s">
        <v>5848</v>
      </c>
      <c r="AN154" s="777" t="s">
        <v>5848</v>
      </c>
      <c r="AO154" s="778"/>
      <c r="AP154" s="171"/>
      <c r="AQ154" s="171"/>
      <c r="AR154" s="171"/>
      <c r="AS154" s="171"/>
    </row>
    <row r="155" spans="1:45" s="3" customFormat="1" ht="15.75" customHeight="1" thickTop="1" thickBot="1">
      <c r="A155" s="171"/>
      <c r="B155" s="779"/>
      <c r="C155" s="1263"/>
      <c r="D155" s="1264"/>
      <c r="E155" s="1264"/>
      <c r="F155" s="1264"/>
      <c r="G155" s="1264"/>
      <c r="H155" s="1263"/>
      <c r="I155" s="1263"/>
      <c r="J155" s="1275"/>
      <c r="K155" s="1275"/>
      <c r="L155" s="171"/>
      <c r="M155" s="192" t="s">
        <v>3893</v>
      </c>
      <c r="N155" s="171"/>
      <c r="O155" s="171"/>
      <c r="P155" s="171"/>
      <c r="Q155" s="656"/>
      <c r="R155" s="220"/>
      <c r="S155" s="656"/>
      <c r="T155" s="171"/>
      <c r="U155" s="171"/>
      <c r="V155" s="171"/>
      <c r="W155" s="171"/>
      <c r="X155" s="171"/>
      <c r="Y155" s="171"/>
      <c r="Z155" s="171"/>
      <c r="AA155" s="171"/>
      <c r="AB155" s="171"/>
      <c r="AC155" s="656"/>
      <c r="AD155" s="171"/>
      <c r="AE155" s="779"/>
      <c r="AF155" s="779"/>
      <c r="AG155" s="780"/>
      <c r="AH155" s="780"/>
      <c r="AI155" s="780"/>
      <c r="AJ155" s="780"/>
      <c r="AK155" s="781"/>
      <c r="AL155" s="781"/>
      <c r="AM155" s="782"/>
      <c r="AN155" s="782"/>
      <c r="AO155" s="3102"/>
      <c r="AP155" s="171"/>
      <c r="AQ155" s="171"/>
      <c r="AR155" s="171"/>
      <c r="AS155" s="171"/>
    </row>
    <row r="156" spans="1:45" s="3" customFormat="1" ht="15.75" customHeight="1" thickTop="1" thickBot="1">
      <c r="A156" s="171"/>
      <c r="B156" s="319" t="s">
        <v>5110</v>
      </c>
      <c r="C156" s="594"/>
      <c r="D156" s="1263"/>
      <c r="E156" s="1263"/>
      <c r="F156" s="1263"/>
      <c r="G156" s="1263"/>
      <c r="H156" s="1263"/>
      <c r="I156" s="1263"/>
      <c r="J156" s="1275"/>
      <c r="K156" s="1275"/>
      <c r="L156" s="171"/>
      <c r="M156" s="192" t="s">
        <v>3893</v>
      </c>
      <c r="N156" s="171"/>
      <c r="O156" s="171"/>
      <c r="P156" s="171"/>
      <c r="Q156" s="656"/>
      <c r="R156" s="220"/>
      <c r="S156" s="656"/>
      <c r="T156" s="171"/>
      <c r="U156" s="171"/>
      <c r="V156" s="171"/>
      <c r="W156" s="171"/>
      <c r="X156" s="171"/>
      <c r="Y156" s="171"/>
      <c r="Z156" s="171"/>
      <c r="AA156" s="171"/>
      <c r="AB156" s="171"/>
      <c r="AC156" s="656"/>
      <c r="AD156" s="171"/>
      <c r="AE156" s="319" t="s">
        <v>5110</v>
      </c>
      <c r="AF156" s="320"/>
      <c r="AG156" s="781"/>
      <c r="AH156" s="781"/>
      <c r="AI156" s="781"/>
      <c r="AJ156" s="781"/>
      <c r="AK156" s="781"/>
      <c r="AL156" s="781"/>
      <c r="AM156" s="782"/>
      <c r="AN156" s="782"/>
      <c r="AO156" s="3102"/>
      <c r="AP156" s="171"/>
      <c r="AQ156" s="171"/>
      <c r="AR156" s="171"/>
      <c r="AS156" s="171"/>
    </row>
    <row r="157" spans="1:45" s="3" customFormat="1" ht="15.75" customHeight="1">
      <c r="A157" s="2394" t="s">
        <v>686</v>
      </c>
      <c r="B157" s="2932" t="s">
        <v>5111</v>
      </c>
      <c r="C157" s="1610">
        <v>0</v>
      </c>
      <c r="D157" s="562">
        <v>0</v>
      </c>
      <c r="E157" s="562">
        <v>0</v>
      </c>
      <c r="F157" s="562">
        <v>0</v>
      </c>
      <c r="G157" s="1255">
        <f>IFERROR(SUM(C157:F157),0)</f>
        <v>0</v>
      </c>
      <c r="H157" s="562">
        <v>0</v>
      </c>
      <c r="I157" s="562">
        <v>0</v>
      </c>
      <c r="J157" s="1276"/>
      <c r="K157" s="1277"/>
      <c r="L157" s="171"/>
      <c r="M157" s="217" t="s">
        <v>5849</v>
      </c>
      <c r="N157" s="171"/>
      <c r="O157" s="219"/>
      <c r="P157" s="171"/>
      <c r="Q157" s="656"/>
      <c r="R157" s="220">
        <f>IF( SUM( T157:AA157 ) = 0, 0, $T$10 )</f>
        <v>0</v>
      </c>
      <c r="S157" s="656"/>
      <c r="T157" s="221">
        <f t="shared" ref="T157:W160" si="71" xml:space="preserve"> IF( ISNUMBER(C157), 0, 1 )</f>
        <v>0</v>
      </c>
      <c r="U157" s="221">
        <f t="shared" si="71"/>
        <v>0</v>
      </c>
      <c r="V157" s="221">
        <f t="shared" si="71"/>
        <v>0</v>
      </c>
      <c r="W157" s="221">
        <f t="shared" si="71"/>
        <v>0</v>
      </c>
      <c r="X157" s="171"/>
      <c r="Y157" s="221">
        <f t="shared" ref="Y157:Z160" si="72" xml:space="preserve"> IF( ISNUMBER(H157), 0, 1 )</f>
        <v>0</v>
      </c>
      <c r="Z157" s="221">
        <f t="shared" si="72"/>
        <v>0</v>
      </c>
      <c r="AA157" s="171"/>
      <c r="AB157" s="171"/>
      <c r="AC157" s="656"/>
      <c r="AD157" s="171"/>
      <c r="AE157" s="2932" t="s">
        <v>5111</v>
      </c>
      <c r="AF157" s="768" t="s">
        <v>5850</v>
      </c>
      <c r="AG157" s="718" t="s">
        <v>5851</v>
      </c>
      <c r="AH157" s="718" t="s">
        <v>5852</v>
      </c>
      <c r="AI157" s="718" t="s">
        <v>5853</v>
      </c>
      <c r="AJ157" s="769" t="s">
        <v>5854</v>
      </c>
      <c r="AK157" s="718" t="s">
        <v>5855</v>
      </c>
      <c r="AL157" s="718" t="s">
        <v>5856</v>
      </c>
      <c r="AM157" s="783"/>
      <c r="AN157" s="784"/>
      <c r="AO157" s="771"/>
      <c r="AP157" s="171"/>
      <c r="AQ157" s="171"/>
      <c r="AR157" s="171"/>
      <c r="AS157" s="171"/>
    </row>
    <row r="158" spans="1:45" s="3" customFormat="1" ht="15.75" customHeight="1">
      <c r="A158" s="171"/>
      <c r="B158" s="2933" t="s">
        <v>5120</v>
      </c>
      <c r="C158" s="1611">
        <v>0</v>
      </c>
      <c r="D158" s="565">
        <v>0</v>
      </c>
      <c r="E158" s="565">
        <v>0</v>
      </c>
      <c r="F158" s="565">
        <v>0</v>
      </c>
      <c r="G158" s="1257">
        <f>IFERROR(SUM(C158:F158),0)</f>
        <v>0</v>
      </c>
      <c r="H158" s="565">
        <v>0</v>
      </c>
      <c r="I158" s="565">
        <v>0</v>
      </c>
      <c r="J158" s="1278"/>
      <c r="K158" s="1279"/>
      <c r="L158" s="171"/>
      <c r="M158" s="226" t="s">
        <v>5857</v>
      </c>
      <c r="N158" s="171"/>
      <c r="O158" s="227"/>
      <c r="P158" s="171"/>
      <c r="Q158" s="656"/>
      <c r="R158" s="220">
        <f>IF( SUM( T158:AA158 ) = 0, 0, $T$10 )</f>
        <v>0</v>
      </c>
      <c r="S158" s="656"/>
      <c r="T158" s="221">
        <f t="shared" si="71"/>
        <v>0</v>
      </c>
      <c r="U158" s="221">
        <f t="shared" si="71"/>
        <v>0</v>
      </c>
      <c r="V158" s="221">
        <f t="shared" si="71"/>
        <v>0</v>
      </c>
      <c r="W158" s="221">
        <f t="shared" si="71"/>
        <v>0</v>
      </c>
      <c r="X158" s="171"/>
      <c r="Y158" s="221">
        <f t="shared" si="72"/>
        <v>0</v>
      </c>
      <c r="Z158" s="221">
        <f t="shared" si="72"/>
        <v>0</v>
      </c>
      <c r="AA158" s="171"/>
      <c r="AB158" s="171"/>
      <c r="AC158" s="656"/>
      <c r="AD158" s="171"/>
      <c r="AE158" s="2933" t="s">
        <v>5120</v>
      </c>
      <c r="AF158" s="772" t="s">
        <v>5858</v>
      </c>
      <c r="AG158" s="719" t="s">
        <v>5859</v>
      </c>
      <c r="AH158" s="719" t="s">
        <v>5860</v>
      </c>
      <c r="AI158" s="719" t="s">
        <v>5861</v>
      </c>
      <c r="AJ158" s="773" t="s">
        <v>5862</v>
      </c>
      <c r="AK158" s="719" t="s">
        <v>5863</v>
      </c>
      <c r="AL158" s="719" t="s">
        <v>5864</v>
      </c>
      <c r="AM158" s="785"/>
      <c r="AN158" s="786"/>
      <c r="AO158" s="771"/>
      <c r="AP158" s="171"/>
      <c r="AQ158" s="171"/>
      <c r="AR158" s="171"/>
      <c r="AS158" s="171"/>
    </row>
    <row r="159" spans="1:45" s="3" customFormat="1" ht="15.75" customHeight="1">
      <c r="A159" s="171"/>
      <c r="B159" s="2933" t="s">
        <v>5129</v>
      </c>
      <c r="C159" s="1611">
        <v>0</v>
      </c>
      <c r="D159" s="565">
        <v>0</v>
      </c>
      <c r="E159" s="565">
        <v>0</v>
      </c>
      <c r="F159" s="565">
        <v>0</v>
      </c>
      <c r="G159" s="1257">
        <f>IFERROR(SUM(C159:F159),0)</f>
        <v>0</v>
      </c>
      <c r="H159" s="565">
        <v>0</v>
      </c>
      <c r="I159" s="565">
        <v>0</v>
      </c>
      <c r="J159" s="1278"/>
      <c r="K159" s="1279"/>
      <c r="L159" s="171"/>
      <c r="M159" s="226" t="s">
        <v>5865</v>
      </c>
      <c r="N159" s="171"/>
      <c r="O159" s="227"/>
      <c r="P159" s="171"/>
      <c r="Q159" s="656"/>
      <c r="R159" s="220">
        <f>IF( SUM( T159:AA159 ) = 0, 0, $T$10 )</f>
        <v>0</v>
      </c>
      <c r="S159" s="656"/>
      <c r="T159" s="221">
        <f t="shared" si="71"/>
        <v>0</v>
      </c>
      <c r="U159" s="221">
        <f t="shared" si="71"/>
        <v>0</v>
      </c>
      <c r="V159" s="221">
        <f t="shared" si="71"/>
        <v>0</v>
      </c>
      <c r="W159" s="221">
        <f t="shared" si="71"/>
        <v>0</v>
      </c>
      <c r="X159" s="171"/>
      <c r="Y159" s="221">
        <f t="shared" si="72"/>
        <v>0</v>
      </c>
      <c r="Z159" s="221">
        <f t="shared" si="72"/>
        <v>0</v>
      </c>
      <c r="AA159" s="171"/>
      <c r="AB159" s="171"/>
      <c r="AC159" s="656"/>
      <c r="AD159" s="171"/>
      <c r="AE159" s="2933" t="s">
        <v>5129</v>
      </c>
      <c r="AF159" s="772" t="s">
        <v>5866</v>
      </c>
      <c r="AG159" s="719" t="s">
        <v>5867</v>
      </c>
      <c r="AH159" s="719" t="s">
        <v>5868</v>
      </c>
      <c r="AI159" s="719" t="s">
        <v>5869</v>
      </c>
      <c r="AJ159" s="773" t="s">
        <v>5870</v>
      </c>
      <c r="AK159" s="719" t="s">
        <v>5871</v>
      </c>
      <c r="AL159" s="719" t="s">
        <v>5872</v>
      </c>
      <c r="AM159" s="785"/>
      <c r="AN159" s="786"/>
      <c r="AO159" s="771"/>
      <c r="AP159" s="171"/>
      <c r="AQ159" s="171"/>
      <c r="AR159" s="171"/>
      <c r="AS159" s="171"/>
    </row>
    <row r="160" spans="1:45" s="3" customFormat="1" ht="15.75" customHeight="1">
      <c r="A160" s="171"/>
      <c r="B160" s="2933" t="s">
        <v>5138</v>
      </c>
      <c r="C160" s="1611">
        <v>0</v>
      </c>
      <c r="D160" s="565">
        <v>0</v>
      </c>
      <c r="E160" s="565">
        <v>0</v>
      </c>
      <c r="F160" s="565">
        <v>0</v>
      </c>
      <c r="G160" s="1257">
        <f>IFERROR(SUM(C160:F160),0)</f>
        <v>0</v>
      </c>
      <c r="H160" s="565">
        <v>0</v>
      </c>
      <c r="I160" s="565">
        <v>0</v>
      </c>
      <c r="J160" s="1278"/>
      <c r="K160" s="1279"/>
      <c r="L160" s="171"/>
      <c r="M160" s="226" t="s">
        <v>5873</v>
      </c>
      <c r="N160" s="171"/>
      <c r="O160" s="227"/>
      <c r="P160" s="171"/>
      <c r="Q160" s="656"/>
      <c r="R160" s="220">
        <f>IF( SUM( T160:AA160 ) = 0, 0, $T$10 )</f>
        <v>0</v>
      </c>
      <c r="S160" s="656"/>
      <c r="T160" s="221">
        <f t="shared" si="71"/>
        <v>0</v>
      </c>
      <c r="U160" s="221">
        <f t="shared" si="71"/>
        <v>0</v>
      </c>
      <c r="V160" s="221">
        <f t="shared" si="71"/>
        <v>0</v>
      </c>
      <c r="W160" s="221">
        <f t="shared" si="71"/>
        <v>0</v>
      </c>
      <c r="X160" s="171"/>
      <c r="Y160" s="221">
        <f t="shared" si="72"/>
        <v>0</v>
      </c>
      <c r="Z160" s="221">
        <f t="shared" si="72"/>
        <v>0</v>
      </c>
      <c r="AA160" s="171"/>
      <c r="AB160" s="171"/>
      <c r="AC160" s="656"/>
      <c r="AD160" s="171"/>
      <c r="AE160" s="2933" t="s">
        <v>5138</v>
      </c>
      <c r="AF160" s="772" t="s">
        <v>5874</v>
      </c>
      <c r="AG160" s="719" t="s">
        <v>5875</v>
      </c>
      <c r="AH160" s="719" t="s">
        <v>5876</v>
      </c>
      <c r="AI160" s="719" t="s">
        <v>5877</v>
      </c>
      <c r="AJ160" s="773" t="s">
        <v>5878</v>
      </c>
      <c r="AK160" s="719" t="s">
        <v>5879</v>
      </c>
      <c r="AL160" s="719" t="s">
        <v>5880</v>
      </c>
      <c r="AM160" s="785"/>
      <c r="AN160" s="786"/>
      <c r="AO160" s="771"/>
      <c r="AP160" s="171"/>
      <c r="AQ160" s="171"/>
      <c r="AR160" s="171"/>
      <c r="AS160" s="171"/>
    </row>
    <row r="161" spans="1:45" s="3" customFormat="1" ht="15.75" customHeight="1" thickBot="1">
      <c r="A161" s="2394" t="s">
        <v>784</v>
      </c>
      <c r="B161" s="2934" t="s">
        <v>902</v>
      </c>
      <c r="C161" s="1592">
        <f>IFERROR(SUM(C157:C160), 0)</f>
        <v>0</v>
      </c>
      <c r="D161" s="1249">
        <f>IFERROR(SUM(D157:D160), 0)</f>
        <v>0</v>
      </c>
      <c r="E161" s="1249">
        <f>IFERROR(SUM(E157:E160), 0)</f>
        <v>0</v>
      </c>
      <c r="F161" s="1249">
        <f>IFERROR(SUM(F157:F160), 0)</f>
        <v>0</v>
      </c>
      <c r="G161" s="1249">
        <f>IFERROR(SUM(C161:F161),0)</f>
        <v>0</v>
      </c>
      <c r="H161" s="1249">
        <f>IFERROR(SUM(H157:H160), 0)</f>
        <v>0</v>
      </c>
      <c r="I161" s="1249">
        <f>IFERROR(SUM(I157:I160), 0)</f>
        <v>0</v>
      </c>
      <c r="J161" s="1273"/>
      <c r="K161" s="1274"/>
      <c r="L161" s="171"/>
      <c r="M161" s="284" t="s">
        <v>5881</v>
      </c>
      <c r="N161" s="171"/>
      <c r="O161" s="238"/>
      <c r="P161" s="171"/>
      <c r="Q161" s="656"/>
      <c r="R161" s="220"/>
      <c r="S161" s="656"/>
      <c r="T161" s="171"/>
      <c r="U161" s="171"/>
      <c r="V161" s="171"/>
      <c r="W161" s="171"/>
      <c r="X161" s="171"/>
      <c r="Y161" s="171"/>
      <c r="Z161" s="171"/>
      <c r="AA161" s="171"/>
      <c r="AB161" s="171"/>
      <c r="AC161" s="656"/>
      <c r="AD161" s="171"/>
      <c r="AE161" s="2934" t="s">
        <v>902</v>
      </c>
      <c r="AF161" s="775" t="s">
        <v>5882</v>
      </c>
      <c r="AG161" s="550" t="s">
        <v>5883</v>
      </c>
      <c r="AH161" s="550" t="s">
        <v>5884</v>
      </c>
      <c r="AI161" s="550" t="s">
        <v>5885</v>
      </c>
      <c r="AJ161" s="550" t="s">
        <v>5886</v>
      </c>
      <c r="AK161" s="550" t="s">
        <v>5887</v>
      </c>
      <c r="AL161" s="550" t="s">
        <v>5888</v>
      </c>
      <c r="AM161" s="776"/>
      <c r="AN161" s="777"/>
      <c r="AO161" s="771"/>
      <c r="AP161" s="171"/>
      <c r="AQ161" s="171"/>
      <c r="AR161" s="171"/>
      <c r="AS161" s="171"/>
    </row>
    <row r="162" spans="1:45" s="3" customFormat="1" ht="15.75" customHeight="1" thickTop="1" thickBot="1">
      <c r="A162" s="171"/>
      <c r="B162" s="766"/>
      <c r="C162" s="1265"/>
      <c r="D162" s="1263"/>
      <c r="E162" s="1263"/>
      <c r="F162" s="1263"/>
      <c r="G162" s="1263"/>
      <c r="H162" s="1263"/>
      <c r="I162" s="1263"/>
      <c r="J162" s="1275"/>
      <c r="K162" s="1275"/>
      <c r="L162" s="171"/>
      <c r="M162" s="171" t="s">
        <v>3893</v>
      </c>
      <c r="N162" s="171"/>
      <c r="O162" s="171"/>
      <c r="P162" s="171"/>
      <c r="Q162" s="656"/>
      <c r="R162" s="220"/>
      <c r="S162" s="656"/>
      <c r="T162" s="171"/>
      <c r="U162" s="171"/>
      <c r="V162" s="171"/>
      <c r="W162" s="171"/>
      <c r="X162" s="171"/>
      <c r="Y162" s="171"/>
      <c r="Z162" s="171"/>
      <c r="AA162" s="171"/>
      <c r="AB162" s="171"/>
      <c r="AC162" s="656"/>
      <c r="AD162" s="171"/>
      <c r="AE162" s="766"/>
      <c r="AF162" s="766"/>
      <c r="AG162" s="781"/>
      <c r="AH162" s="781"/>
      <c r="AI162" s="781"/>
      <c r="AJ162" s="781"/>
      <c r="AK162" s="781"/>
      <c r="AL162" s="781"/>
      <c r="AM162" s="782"/>
      <c r="AN162" s="782"/>
      <c r="AO162" s="171"/>
      <c r="AP162" s="171"/>
      <c r="AQ162" s="171"/>
      <c r="AR162" s="171"/>
      <c r="AS162" s="171"/>
    </row>
    <row r="163" spans="1:45" s="3" customFormat="1" ht="15.75" customHeight="1" thickTop="1" thickBot="1">
      <c r="A163" s="171"/>
      <c r="B163" s="319" t="s">
        <v>5155</v>
      </c>
      <c r="C163" s="594"/>
      <c r="D163" s="1263"/>
      <c r="E163" s="1263"/>
      <c r="F163" s="1263"/>
      <c r="G163" s="1263"/>
      <c r="H163" s="1263"/>
      <c r="I163" s="1263"/>
      <c r="J163" s="1275"/>
      <c r="K163" s="1275"/>
      <c r="L163" s="171"/>
      <c r="M163" s="192" t="s">
        <v>3893</v>
      </c>
      <c r="N163" s="171"/>
      <c r="O163" s="171"/>
      <c r="P163" s="171"/>
      <c r="Q163" s="656"/>
      <c r="R163" s="220"/>
      <c r="S163" s="656"/>
      <c r="T163" s="171"/>
      <c r="U163" s="171"/>
      <c r="V163" s="171"/>
      <c r="W163" s="171"/>
      <c r="X163" s="171"/>
      <c r="Y163" s="171"/>
      <c r="Z163" s="171"/>
      <c r="AA163" s="171"/>
      <c r="AB163" s="171"/>
      <c r="AC163" s="656"/>
      <c r="AD163" s="171"/>
      <c r="AE163" s="319" t="s">
        <v>5155</v>
      </c>
      <c r="AF163" s="320"/>
      <c r="AG163" s="781"/>
      <c r="AH163" s="781"/>
      <c r="AI163" s="781"/>
      <c r="AJ163" s="781"/>
      <c r="AK163" s="781"/>
      <c r="AL163" s="781"/>
      <c r="AM163" s="782"/>
      <c r="AN163" s="782"/>
      <c r="AO163" s="3102"/>
      <c r="AP163" s="171"/>
      <c r="AQ163" s="171"/>
      <c r="AR163" s="171"/>
      <c r="AS163" s="171"/>
    </row>
    <row r="164" spans="1:45" s="3" customFormat="1" ht="15.75" customHeight="1">
      <c r="A164" s="2394" t="s">
        <v>686</v>
      </c>
      <c r="B164" s="2932" t="s">
        <v>5156</v>
      </c>
      <c r="C164" s="1610">
        <v>0</v>
      </c>
      <c r="D164" s="562">
        <v>0</v>
      </c>
      <c r="E164" s="562">
        <v>0</v>
      </c>
      <c r="F164" s="562">
        <v>0</v>
      </c>
      <c r="G164" s="1255">
        <f>IFERROR(SUM(C164:F164),0)</f>
        <v>0</v>
      </c>
      <c r="H164" s="562">
        <v>0</v>
      </c>
      <c r="I164" s="562">
        <v>0</v>
      </c>
      <c r="J164" s="1276"/>
      <c r="K164" s="1277"/>
      <c r="L164" s="171"/>
      <c r="M164" s="217" t="s">
        <v>5889</v>
      </c>
      <c r="N164" s="171"/>
      <c r="O164" s="219"/>
      <c r="P164" s="171"/>
      <c r="Q164" s="656"/>
      <c r="R164" s="220">
        <f>IF( SUM( T164:AA164 ) = 0, 0, $T$10 )</f>
        <v>0</v>
      </c>
      <c r="S164" s="656"/>
      <c r="T164" s="221">
        <f t="shared" ref="T164:W167" si="73" xml:space="preserve"> IF( ISNUMBER(C164), 0, 1 )</f>
        <v>0</v>
      </c>
      <c r="U164" s="221">
        <f t="shared" si="73"/>
        <v>0</v>
      </c>
      <c r="V164" s="221">
        <f t="shared" si="73"/>
        <v>0</v>
      </c>
      <c r="W164" s="221">
        <f t="shared" si="73"/>
        <v>0</v>
      </c>
      <c r="X164" s="171"/>
      <c r="Y164" s="221">
        <f t="shared" ref="Y164:Z167" si="74" xml:space="preserve"> IF( ISNUMBER(H164), 0, 1 )</f>
        <v>0</v>
      </c>
      <c r="Z164" s="221">
        <f t="shared" si="74"/>
        <v>0</v>
      </c>
      <c r="AA164" s="171"/>
      <c r="AB164" s="171"/>
      <c r="AC164" s="656"/>
      <c r="AD164" s="171"/>
      <c r="AE164" s="2932" t="s">
        <v>5156</v>
      </c>
      <c r="AF164" s="768" t="s">
        <v>5890</v>
      </c>
      <c r="AG164" s="718" t="s">
        <v>5891</v>
      </c>
      <c r="AH164" s="718" t="s">
        <v>5892</v>
      </c>
      <c r="AI164" s="718" t="s">
        <v>5893</v>
      </c>
      <c r="AJ164" s="769" t="s">
        <v>5894</v>
      </c>
      <c r="AK164" s="718" t="s">
        <v>5895</v>
      </c>
      <c r="AL164" s="718" t="s">
        <v>5896</v>
      </c>
      <c r="AM164" s="783"/>
      <c r="AN164" s="784"/>
      <c r="AO164" s="771"/>
      <c r="AP164" s="171"/>
      <c r="AQ164" s="171"/>
      <c r="AR164" s="171"/>
      <c r="AS164" s="171"/>
    </row>
    <row r="165" spans="1:45" s="3" customFormat="1" ht="15.75" customHeight="1">
      <c r="A165" s="171"/>
      <c r="B165" s="2933" t="s">
        <v>5165</v>
      </c>
      <c r="C165" s="1611">
        <v>0</v>
      </c>
      <c r="D165" s="565">
        <v>0</v>
      </c>
      <c r="E165" s="565">
        <v>0</v>
      </c>
      <c r="F165" s="565">
        <v>0</v>
      </c>
      <c r="G165" s="1257">
        <f>IFERROR(SUM(C165:F165),0)</f>
        <v>0</v>
      </c>
      <c r="H165" s="565">
        <v>0</v>
      </c>
      <c r="I165" s="565">
        <v>0</v>
      </c>
      <c r="J165" s="1278"/>
      <c r="K165" s="1279"/>
      <c r="L165" s="171"/>
      <c r="M165" s="226" t="s">
        <v>5897</v>
      </c>
      <c r="N165" s="171"/>
      <c r="O165" s="227"/>
      <c r="P165" s="171"/>
      <c r="Q165" s="656"/>
      <c r="R165" s="220">
        <f>IF( SUM( T165:AA165 ) = 0, 0, $T$10 )</f>
        <v>0</v>
      </c>
      <c r="S165" s="656"/>
      <c r="T165" s="221">
        <f t="shared" si="73"/>
        <v>0</v>
      </c>
      <c r="U165" s="221">
        <f t="shared" si="73"/>
        <v>0</v>
      </c>
      <c r="V165" s="221">
        <f t="shared" si="73"/>
        <v>0</v>
      </c>
      <c r="W165" s="221">
        <f t="shared" si="73"/>
        <v>0</v>
      </c>
      <c r="X165" s="171"/>
      <c r="Y165" s="221">
        <f t="shared" si="74"/>
        <v>0</v>
      </c>
      <c r="Z165" s="221">
        <f t="shared" si="74"/>
        <v>0</v>
      </c>
      <c r="AA165" s="171"/>
      <c r="AB165" s="171"/>
      <c r="AC165" s="656"/>
      <c r="AD165" s="171"/>
      <c r="AE165" s="2933" t="s">
        <v>5165</v>
      </c>
      <c r="AF165" s="772" t="s">
        <v>5898</v>
      </c>
      <c r="AG165" s="719" t="s">
        <v>5899</v>
      </c>
      <c r="AH165" s="719" t="s">
        <v>5900</v>
      </c>
      <c r="AI165" s="719" t="s">
        <v>5901</v>
      </c>
      <c r="AJ165" s="773" t="s">
        <v>5902</v>
      </c>
      <c r="AK165" s="719" t="s">
        <v>5903</v>
      </c>
      <c r="AL165" s="719" t="s">
        <v>5904</v>
      </c>
      <c r="AM165" s="785"/>
      <c r="AN165" s="786"/>
      <c r="AO165" s="771"/>
      <c r="AP165" s="171"/>
      <c r="AQ165" s="171"/>
      <c r="AR165" s="171"/>
      <c r="AS165" s="171"/>
    </row>
    <row r="166" spans="1:45" s="3" customFormat="1" ht="15.75" customHeight="1">
      <c r="A166" s="171"/>
      <c r="B166" s="2933" t="s">
        <v>5174</v>
      </c>
      <c r="C166" s="1611">
        <v>0</v>
      </c>
      <c r="D166" s="565">
        <v>0</v>
      </c>
      <c r="E166" s="565">
        <v>0</v>
      </c>
      <c r="F166" s="565">
        <v>0</v>
      </c>
      <c r="G166" s="1257">
        <f>IFERROR(SUM(C166:F166),0)</f>
        <v>0</v>
      </c>
      <c r="H166" s="565">
        <v>0</v>
      </c>
      <c r="I166" s="565">
        <v>0</v>
      </c>
      <c r="J166" s="1278"/>
      <c r="K166" s="1279"/>
      <c r="L166" s="171"/>
      <c r="M166" s="226" t="s">
        <v>5905</v>
      </c>
      <c r="N166" s="171"/>
      <c r="O166" s="227"/>
      <c r="P166" s="171"/>
      <c r="Q166" s="656"/>
      <c r="R166" s="220">
        <f>IF( SUM( T166:AA166 ) = 0, 0, $T$10 )</f>
        <v>0</v>
      </c>
      <c r="S166" s="656"/>
      <c r="T166" s="221">
        <f t="shared" si="73"/>
        <v>0</v>
      </c>
      <c r="U166" s="221">
        <f t="shared" si="73"/>
        <v>0</v>
      </c>
      <c r="V166" s="221">
        <f t="shared" si="73"/>
        <v>0</v>
      </c>
      <c r="W166" s="221">
        <f t="shared" si="73"/>
        <v>0</v>
      </c>
      <c r="X166" s="171"/>
      <c r="Y166" s="221">
        <f t="shared" si="74"/>
        <v>0</v>
      </c>
      <c r="Z166" s="221">
        <f t="shared" si="74"/>
        <v>0</v>
      </c>
      <c r="AA166" s="171"/>
      <c r="AB166" s="171"/>
      <c r="AC166" s="656"/>
      <c r="AD166" s="171"/>
      <c r="AE166" s="2933" t="s">
        <v>5174</v>
      </c>
      <c r="AF166" s="772" t="s">
        <v>5906</v>
      </c>
      <c r="AG166" s="719" t="s">
        <v>5907</v>
      </c>
      <c r="AH166" s="719" t="s">
        <v>5908</v>
      </c>
      <c r="AI166" s="719" t="s">
        <v>5909</v>
      </c>
      <c r="AJ166" s="773" t="s">
        <v>5910</v>
      </c>
      <c r="AK166" s="719" t="s">
        <v>5911</v>
      </c>
      <c r="AL166" s="719" t="s">
        <v>5912</v>
      </c>
      <c r="AM166" s="785"/>
      <c r="AN166" s="786"/>
      <c r="AO166" s="771"/>
      <c r="AP166" s="171"/>
      <c r="AQ166" s="171"/>
      <c r="AR166" s="171"/>
      <c r="AS166" s="171"/>
    </row>
    <row r="167" spans="1:45" s="3" customFormat="1" ht="15.75" customHeight="1">
      <c r="A167" s="171"/>
      <c r="B167" s="2933" t="s">
        <v>5183</v>
      </c>
      <c r="C167" s="1611">
        <v>0</v>
      </c>
      <c r="D167" s="565">
        <v>0</v>
      </c>
      <c r="E167" s="565">
        <v>0</v>
      </c>
      <c r="F167" s="565">
        <v>0</v>
      </c>
      <c r="G167" s="1257">
        <f>IFERROR(SUM(C167:F167),0)</f>
        <v>0</v>
      </c>
      <c r="H167" s="565">
        <v>0</v>
      </c>
      <c r="I167" s="565">
        <v>0</v>
      </c>
      <c r="J167" s="1278"/>
      <c r="K167" s="1279"/>
      <c r="L167" s="171"/>
      <c r="M167" s="226" t="s">
        <v>5913</v>
      </c>
      <c r="N167" s="171"/>
      <c r="O167" s="227"/>
      <c r="P167" s="171"/>
      <c r="Q167" s="656"/>
      <c r="R167" s="220">
        <f>IF( SUM( T167:AA167 ) = 0, 0, $T$10 )</f>
        <v>0</v>
      </c>
      <c r="S167" s="656"/>
      <c r="T167" s="221">
        <f t="shared" si="73"/>
        <v>0</v>
      </c>
      <c r="U167" s="221">
        <f t="shared" si="73"/>
        <v>0</v>
      </c>
      <c r="V167" s="221">
        <f t="shared" si="73"/>
        <v>0</v>
      </c>
      <c r="W167" s="221">
        <f t="shared" si="73"/>
        <v>0</v>
      </c>
      <c r="X167" s="171"/>
      <c r="Y167" s="221">
        <f t="shared" si="74"/>
        <v>0</v>
      </c>
      <c r="Z167" s="221">
        <f t="shared" si="74"/>
        <v>0</v>
      </c>
      <c r="AA167" s="171"/>
      <c r="AB167" s="171"/>
      <c r="AC167" s="656"/>
      <c r="AD167" s="171"/>
      <c r="AE167" s="2933" t="s">
        <v>5183</v>
      </c>
      <c r="AF167" s="772" t="s">
        <v>5914</v>
      </c>
      <c r="AG167" s="719" t="s">
        <v>5915</v>
      </c>
      <c r="AH167" s="719" t="s">
        <v>5916</v>
      </c>
      <c r="AI167" s="719" t="s">
        <v>5917</v>
      </c>
      <c r="AJ167" s="773" t="s">
        <v>5918</v>
      </c>
      <c r="AK167" s="719" t="s">
        <v>5919</v>
      </c>
      <c r="AL167" s="719" t="s">
        <v>5920</v>
      </c>
      <c r="AM167" s="785"/>
      <c r="AN167" s="786"/>
      <c r="AO167" s="771"/>
      <c r="AP167" s="171"/>
      <c r="AQ167" s="171"/>
      <c r="AR167" s="171"/>
      <c r="AS167" s="171"/>
    </row>
    <row r="168" spans="1:45" s="3" customFormat="1" ht="15.75" customHeight="1" thickBot="1">
      <c r="A168" s="2394" t="s">
        <v>784</v>
      </c>
      <c r="B168" s="2934" t="s">
        <v>902</v>
      </c>
      <c r="C168" s="1592">
        <f>IFERROR(SUM(C164:C167), 0)</f>
        <v>0</v>
      </c>
      <c r="D168" s="1249">
        <f>IFERROR(SUM(D164:D167), 0)</f>
        <v>0</v>
      </c>
      <c r="E168" s="1249">
        <f>IFERROR(SUM(E164:E167), 0)</f>
        <v>0</v>
      </c>
      <c r="F168" s="1249">
        <f>IFERROR(SUM(F164:F167), 0)</f>
        <v>0</v>
      </c>
      <c r="G168" s="1249">
        <f>IFERROR(SUM(C168:F168),0)</f>
        <v>0</v>
      </c>
      <c r="H168" s="1249">
        <f>IFERROR(SUM(H164:H167), 0)</f>
        <v>0</v>
      </c>
      <c r="I168" s="1249">
        <f>IFERROR(SUM(I164:I167), 0)</f>
        <v>0</v>
      </c>
      <c r="J168" s="1273"/>
      <c r="K168" s="1274"/>
      <c r="L168" s="171"/>
      <c r="M168" s="284" t="s">
        <v>5921</v>
      </c>
      <c r="N168" s="171"/>
      <c r="O168" s="238"/>
      <c r="P168" s="171"/>
      <c r="Q168" s="656"/>
      <c r="R168" s="220"/>
      <c r="S168" s="656"/>
      <c r="T168" s="171"/>
      <c r="U168" s="171"/>
      <c r="V168" s="171"/>
      <c r="W168" s="171"/>
      <c r="X168" s="171"/>
      <c r="Y168" s="171"/>
      <c r="Z168" s="171"/>
      <c r="AA168" s="171"/>
      <c r="AB168" s="171"/>
      <c r="AC168" s="656"/>
      <c r="AD168" s="171"/>
      <c r="AE168" s="2934" t="s">
        <v>902</v>
      </c>
      <c r="AF168" s="775" t="s">
        <v>5922</v>
      </c>
      <c r="AG168" s="550" t="s">
        <v>5923</v>
      </c>
      <c r="AH168" s="550" t="s">
        <v>5924</v>
      </c>
      <c r="AI168" s="550" t="s">
        <v>5925</v>
      </c>
      <c r="AJ168" s="550" t="s">
        <v>5926</v>
      </c>
      <c r="AK168" s="550" t="s">
        <v>5927</v>
      </c>
      <c r="AL168" s="550" t="s">
        <v>5928</v>
      </c>
      <c r="AM168" s="776"/>
      <c r="AN168" s="777"/>
      <c r="AO168" s="771"/>
      <c r="AP168" s="171"/>
      <c r="AQ168" s="171"/>
      <c r="AR168" s="171"/>
      <c r="AS168" s="171"/>
    </row>
    <row r="169" spans="1:45" s="3" customFormat="1" ht="15.75" customHeight="1" thickTop="1" thickBot="1">
      <c r="A169" s="171"/>
      <c r="B169" s="766"/>
      <c r="C169" s="1266"/>
      <c r="D169" s="1263"/>
      <c r="E169" s="1263"/>
      <c r="F169" s="1263"/>
      <c r="G169" s="1263"/>
      <c r="H169" s="1263"/>
      <c r="I169" s="1263"/>
      <c r="J169" s="1275"/>
      <c r="K169" s="1275"/>
      <c r="L169" s="171"/>
      <c r="M169" s="171" t="s">
        <v>3893</v>
      </c>
      <c r="N169" s="171"/>
      <c r="O169" s="171"/>
      <c r="P169" s="171"/>
      <c r="Q169" s="656"/>
      <c r="R169" s="220"/>
      <c r="S169" s="656"/>
      <c r="T169" s="171"/>
      <c r="U169" s="171"/>
      <c r="V169" s="171"/>
      <c r="W169" s="171"/>
      <c r="X169" s="171"/>
      <c r="Y169" s="171"/>
      <c r="Z169" s="171"/>
      <c r="AA169" s="171"/>
      <c r="AB169" s="171"/>
      <c r="AC169" s="656"/>
      <c r="AD169" s="171"/>
      <c r="AE169" s="766"/>
      <c r="AF169" s="345"/>
      <c r="AG169" s="781"/>
      <c r="AH169" s="781"/>
      <c r="AI169" s="781"/>
      <c r="AJ169" s="781"/>
      <c r="AK169" s="781"/>
      <c r="AL169" s="781"/>
      <c r="AM169" s="782"/>
      <c r="AN169" s="782"/>
      <c r="AO169" s="171"/>
      <c r="AP169" s="171"/>
      <c r="AQ169" s="171"/>
      <c r="AR169" s="171"/>
      <c r="AS169" s="171"/>
    </row>
    <row r="170" spans="1:45" s="3" customFormat="1" ht="15.75" customHeight="1" thickTop="1" thickBot="1">
      <c r="A170" s="171"/>
      <c r="B170" s="319" t="s">
        <v>5200</v>
      </c>
      <c r="C170" s="594"/>
      <c r="D170" s="1263"/>
      <c r="E170" s="1263"/>
      <c r="F170" s="1263"/>
      <c r="G170" s="1263"/>
      <c r="H170" s="1263"/>
      <c r="I170" s="1263"/>
      <c r="J170" s="1275"/>
      <c r="K170" s="1275"/>
      <c r="L170" s="171"/>
      <c r="M170" s="192" t="s">
        <v>3893</v>
      </c>
      <c r="N170" s="171"/>
      <c r="O170" s="171"/>
      <c r="P170" s="171"/>
      <c r="Q170" s="656"/>
      <c r="R170" s="220"/>
      <c r="S170" s="656"/>
      <c r="T170" s="171"/>
      <c r="U170" s="171"/>
      <c r="V170" s="171"/>
      <c r="W170" s="171"/>
      <c r="X170" s="171"/>
      <c r="Y170" s="171"/>
      <c r="Z170" s="171"/>
      <c r="AA170" s="171"/>
      <c r="AB170" s="171"/>
      <c r="AC170" s="656"/>
      <c r="AD170" s="171"/>
      <c r="AE170" s="319" t="s">
        <v>5200</v>
      </c>
      <c r="AF170" s="320"/>
      <c r="AG170" s="781"/>
      <c r="AH170" s="781"/>
      <c r="AI170" s="781"/>
      <c r="AJ170" s="781"/>
      <c r="AK170" s="781"/>
      <c r="AL170" s="781"/>
      <c r="AM170" s="782"/>
      <c r="AN170" s="782"/>
      <c r="AO170" s="3102"/>
      <c r="AP170" s="171"/>
      <c r="AQ170" s="171"/>
      <c r="AR170" s="171"/>
      <c r="AS170" s="171"/>
    </row>
    <row r="171" spans="1:45" s="3" customFormat="1" ht="15.75" customHeight="1">
      <c r="A171" s="2394" t="s">
        <v>686</v>
      </c>
      <c r="B171" s="2932" t="s">
        <v>5201</v>
      </c>
      <c r="C171" s="1610">
        <v>0</v>
      </c>
      <c r="D171" s="562">
        <v>0</v>
      </c>
      <c r="E171" s="562">
        <v>0</v>
      </c>
      <c r="F171" s="562">
        <v>0</v>
      </c>
      <c r="G171" s="1255">
        <f t="shared" ref="G171:G178" si="75">IFERROR(SUM(C171:F171),0)</f>
        <v>0</v>
      </c>
      <c r="H171" s="562">
        <v>0</v>
      </c>
      <c r="I171" s="562">
        <v>0</v>
      </c>
      <c r="J171" s="1276"/>
      <c r="K171" s="1277"/>
      <c r="L171" s="171"/>
      <c r="M171" s="217" t="s">
        <v>5929</v>
      </c>
      <c r="N171" s="171"/>
      <c r="O171" s="219"/>
      <c r="P171" s="171"/>
      <c r="Q171" s="656"/>
      <c r="R171" s="220">
        <f t="shared" ref="R171:R177" si="76">IF( SUM( T171:AA171 ) = 0, 0, $T$10 )</f>
        <v>0</v>
      </c>
      <c r="S171" s="656"/>
      <c r="T171" s="221">
        <f t="shared" ref="T171:W177" si="77" xml:space="preserve"> IF( ISNUMBER(C171), 0, 1 )</f>
        <v>0</v>
      </c>
      <c r="U171" s="221">
        <f t="shared" si="77"/>
        <v>0</v>
      </c>
      <c r="V171" s="221">
        <f t="shared" si="77"/>
        <v>0</v>
      </c>
      <c r="W171" s="221">
        <f t="shared" si="77"/>
        <v>0</v>
      </c>
      <c r="X171" s="171"/>
      <c r="Y171" s="221">
        <f t="shared" ref="Y171:Z177" si="78" xml:space="preserve"> IF( ISNUMBER(H171), 0, 1 )</f>
        <v>0</v>
      </c>
      <c r="Z171" s="221">
        <f t="shared" si="78"/>
        <v>0</v>
      </c>
      <c r="AA171" s="171"/>
      <c r="AB171" s="171"/>
      <c r="AC171" s="656"/>
      <c r="AD171" s="171"/>
      <c r="AE171" s="2932" t="s">
        <v>5201</v>
      </c>
      <c r="AF171" s="768" t="s">
        <v>5930</v>
      </c>
      <c r="AG171" s="718" t="s">
        <v>5931</v>
      </c>
      <c r="AH171" s="718" t="s">
        <v>5932</v>
      </c>
      <c r="AI171" s="718" t="s">
        <v>5933</v>
      </c>
      <c r="AJ171" s="769" t="s">
        <v>5934</v>
      </c>
      <c r="AK171" s="718" t="s">
        <v>5935</v>
      </c>
      <c r="AL171" s="718" t="s">
        <v>5936</v>
      </c>
      <c r="AM171" s="783"/>
      <c r="AN171" s="784"/>
      <c r="AO171" s="771"/>
      <c r="AP171" s="171"/>
      <c r="AQ171" s="171"/>
      <c r="AR171" s="171"/>
      <c r="AS171" s="171"/>
    </row>
    <row r="172" spans="1:45" s="3" customFormat="1" ht="15.75" customHeight="1">
      <c r="A172" s="171"/>
      <c r="B172" s="2933" t="s">
        <v>5210</v>
      </c>
      <c r="C172" s="1611">
        <v>0</v>
      </c>
      <c r="D172" s="565">
        <v>0</v>
      </c>
      <c r="E172" s="565">
        <v>0</v>
      </c>
      <c r="F172" s="565">
        <v>0</v>
      </c>
      <c r="G172" s="1257">
        <f t="shared" si="75"/>
        <v>0</v>
      </c>
      <c r="H172" s="565">
        <v>0</v>
      </c>
      <c r="I172" s="565">
        <v>0</v>
      </c>
      <c r="J172" s="1278"/>
      <c r="K172" s="1279"/>
      <c r="L172" s="171"/>
      <c r="M172" s="226" t="s">
        <v>5937</v>
      </c>
      <c r="N172" s="171"/>
      <c r="O172" s="227"/>
      <c r="P172" s="171"/>
      <c r="Q172" s="656"/>
      <c r="R172" s="220">
        <f t="shared" si="76"/>
        <v>0</v>
      </c>
      <c r="S172" s="656"/>
      <c r="T172" s="221">
        <f t="shared" si="77"/>
        <v>0</v>
      </c>
      <c r="U172" s="221">
        <f t="shared" si="77"/>
        <v>0</v>
      </c>
      <c r="V172" s="221">
        <f t="shared" si="77"/>
        <v>0</v>
      </c>
      <c r="W172" s="221">
        <f t="shared" si="77"/>
        <v>0</v>
      </c>
      <c r="X172" s="171"/>
      <c r="Y172" s="221">
        <f t="shared" si="78"/>
        <v>0</v>
      </c>
      <c r="Z172" s="221">
        <f t="shared" si="78"/>
        <v>0</v>
      </c>
      <c r="AA172" s="171"/>
      <c r="AB172" s="171"/>
      <c r="AC172" s="656"/>
      <c r="AD172" s="171"/>
      <c r="AE172" s="2933" t="s">
        <v>5210</v>
      </c>
      <c r="AF172" s="772" t="s">
        <v>5938</v>
      </c>
      <c r="AG172" s="719" t="s">
        <v>5939</v>
      </c>
      <c r="AH172" s="719" t="s">
        <v>5940</v>
      </c>
      <c r="AI172" s="719" t="s">
        <v>5941</v>
      </c>
      <c r="AJ172" s="773" t="s">
        <v>5942</v>
      </c>
      <c r="AK172" s="719" t="s">
        <v>5943</v>
      </c>
      <c r="AL172" s="719" t="s">
        <v>5944</v>
      </c>
      <c r="AM172" s="785"/>
      <c r="AN172" s="786"/>
      <c r="AO172" s="771"/>
      <c r="AP172" s="171"/>
      <c r="AQ172" s="171"/>
      <c r="AR172" s="171"/>
      <c r="AS172" s="171"/>
    </row>
    <row r="173" spans="1:45" s="3" customFormat="1" ht="15.75" customHeight="1">
      <c r="A173" s="171"/>
      <c r="B173" s="2933" t="s">
        <v>5219</v>
      </c>
      <c r="C173" s="1611">
        <v>0</v>
      </c>
      <c r="D173" s="565">
        <v>0</v>
      </c>
      <c r="E173" s="565">
        <v>0</v>
      </c>
      <c r="F173" s="565">
        <v>0</v>
      </c>
      <c r="G173" s="1257">
        <f t="shared" si="75"/>
        <v>0</v>
      </c>
      <c r="H173" s="565">
        <v>0</v>
      </c>
      <c r="I173" s="565">
        <v>0</v>
      </c>
      <c r="J173" s="1278"/>
      <c r="K173" s="1279"/>
      <c r="L173" s="171"/>
      <c r="M173" s="226" t="s">
        <v>5945</v>
      </c>
      <c r="N173" s="171"/>
      <c r="O173" s="227"/>
      <c r="P173" s="171"/>
      <c r="Q173" s="656"/>
      <c r="R173" s="220">
        <f t="shared" si="76"/>
        <v>0</v>
      </c>
      <c r="S173" s="656"/>
      <c r="T173" s="221">
        <f t="shared" si="77"/>
        <v>0</v>
      </c>
      <c r="U173" s="221">
        <f t="shared" si="77"/>
        <v>0</v>
      </c>
      <c r="V173" s="221">
        <f t="shared" si="77"/>
        <v>0</v>
      </c>
      <c r="W173" s="221">
        <f t="shared" si="77"/>
        <v>0</v>
      </c>
      <c r="X173" s="171"/>
      <c r="Y173" s="221">
        <f t="shared" si="78"/>
        <v>0</v>
      </c>
      <c r="Z173" s="221">
        <f t="shared" si="78"/>
        <v>0</v>
      </c>
      <c r="AA173" s="171"/>
      <c r="AB173" s="171"/>
      <c r="AC173" s="656"/>
      <c r="AD173" s="171"/>
      <c r="AE173" s="2933" t="s">
        <v>5219</v>
      </c>
      <c r="AF173" s="772" t="s">
        <v>5946</v>
      </c>
      <c r="AG173" s="719" t="s">
        <v>5947</v>
      </c>
      <c r="AH173" s="719" t="s">
        <v>5948</v>
      </c>
      <c r="AI173" s="719" t="s">
        <v>5949</v>
      </c>
      <c r="AJ173" s="773" t="s">
        <v>5950</v>
      </c>
      <c r="AK173" s="719" t="s">
        <v>5951</v>
      </c>
      <c r="AL173" s="719" t="s">
        <v>5952</v>
      </c>
      <c r="AM173" s="785"/>
      <c r="AN173" s="786"/>
      <c r="AO173" s="771"/>
      <c r="AP173" s="171"/>
      <c r="AQ173" s="171"/>
      <c r="AR173" s="171"/>
      <c r="AS173" s="171"/>
    </row>
    <row r="174" spans="1:45" s="3" customFormat="1" ht="15.75" customHeight="1">
      <c r="A174" s="171"/>
      <c r="B174" s="2933" t="s">
        <v>5228</v>
      </c>
      <c r="C174" s="1611">
        <v>0</v>
      </c>
      <c r="D174" s="565">
        <v>0</v>
      </c>
      <c r="E174" s="565">
        <v>0</v>
      </c>
      <c r="F174" s="565">
        <v>0</v>
      </c>
      <c r="G174" s="1257">
        <f t="shared" si="75"/>
        <v>0</v>
      </c>
      <c r="H174" s="565">
        <v>0</v>
      </c>
      <c r="I174" s="565">
        <v>0</v>
      </c>
      <c r="J174" s="1278"/>
      <c r="K174" s="1279"/>
      <c r="L174" s="171"/>
      <c r="M174" s="226" t="s">
        <v>5953</v>
      </c>
      <c r="N174" s="171"/>
      <c r="O174" s="227"/>
      <c r="P174" s="173"/>
      <c r="Q174" s="746"/>
      <c r="R174" s="220">
        <f t="shared" si="76"/>
        <v>0</v>
      </c>
      <c r="S174" s="656"/>
      <c r="T174" s="221">
        <f t="shared" si="77"/>
        <v>0</v>
      </c>
      <c r="U174" s="221">
        <f t="shared" si="77"/>
        <v>0</v>
      </c>
      <c r="V174" s="221">
        <f t="shared" si="77"/>
        <v>0</v>
      </c>
      <c r="W174" s="221">
        <f t="shared" si="77"/>
        <v>0</v>
      </c>
      <c r="X174" s="171"/>
      <c r="Y174" s="221">
        <f t="shared" si="78"/>
        <v>0</v>
      </c>
      <c r="Z174" s="221">
        <f t="shared" si="78"/>
        <v>0</v>
      </c>
      <c r="AA174" s="171"/>
      <c r="AB174" s="171"/>
      <c r="AC174" s="656"/>
      <c r="AD174" s="171"/>
      <c r="AE174" s="2933" t="s">
        <v>5228</v>
      </c>
      <c r="AF174" s="772" t="s">
        <v>5954</v>
      </c>
      <c r="AG174" s="719" t="s">
        <v>5955</v>
      </c>
      <c r="AH174" s="719" t="s">
        <v>5956</v>
      </c>
      <c r="AI174" s="719" t="s">
        <v>5957</v>
      </c>
      <c r="AJ174" s="773" t="s">
        <v>5958</v>
      </c>
      <c r="AK174" s="719" t="s">
        <v>5959</v>
      </c>
      <c r="AL174" s="719" t="s">
        <v>5960</v>
      </c>
      <c r="AM174" s="785"/>
      <c r="AN174" s="786"/>
      <c r="AO174" s="771"/>
      <c r="AP174" s="171"/>
      <c r="AQ174" s="171"/>
      <c r="AR174" s="171"/>
      <c r="AS174" s="171"/>
    </row>
    <row r="175" spans="1:45" s="3" customFormat="1" ht="15.75" customHeight="1">
      <c r="A175" s="171"/>
      <c r="B175" s="2933" t="s">
        <v>5237</v>
      </c>
      <c r="C175" s="1611">
        <v>0</v>
      </c>
      <c r="D175" s="565">
        <v>0</v>
      </c>
      <c r="E175" s="565">
        <v>0</v>
      </c>
      <c r="F175" s="565">
        <v>0</v>
      </c>
      <c r="G175" s="1257">
        <f t="shared" si="75"/>
        <v>0</v>
      </c>
      <c r="H175" s="565">
        <v>0</v>
      </c>
      <c r="I175" s="565">
        <v>0</v>
      </c>
      <c r="J175" s="1278"/>
      <c r="K175" s="1279"/>
      <c r="L175" s="171"/>
      <c r="M175" s="226" t="s">
        <v>5961</v>
      </c>
      <c r="N175" s="171"/>
      <c r="O175" s="227"/>
      <c r="P175" s="173"/>
      <c r="Q175" s="746"/>
      <c r="R175" s="220">
        <f t="shared" si="76"/>
        <v>0</v>
      </c>
      <c r="S175" s="656"/>
      <c r="T175" s="221">
        <f t="shared" si="77"/>
        <v>0</v>
      </c>
      <c r="U175" s="221">
        <f t="shared" si="77"/>
        <v>0</v>
      </c>
      <c r="V175" s="221">
        <f t="shared" si="77"/>
        <v>0</v>
      </c>
      <c r="W175" s="221">
        <f t="shared" si="77"/>
        <v>0</v>
      </c>
      <c r="X175" s="171"/>
      <c r="Y175" s="221">
        <f t="shared" si="78"/>
        <v>0</v>
      </c>
      <c r="Z175" s="221">
        <f t="shared" si="78"/>
        <v>0</v>
      </c>
      <c r="AA175" s="171"/>
      <c r="AB175" s="171"/>
      <c r="AC175" s="656"/>
      <c r="AD175" s="171"/>
      <c r="AE175" s="2933" t="s">
        <v>5237</v>
      </c>
      <c r="AF175" s="772" t="s">
        <v>5962</v>
      </c>
      <c r="AG175" s="719" t="s">
        <v>5963</v>
      </c>
      <c r="AH175" s="719" t="s">
        <v>5964</v>
      </c>
      <c r="AI175" s="719" t="s">
        <v>5965</v>
      </c>
      <c r="AJ175" s="773" t="s">
        <v>5966</v>
      </c>
      <c r="AK175" s="719" t="s">
        <v>5967</v>
      </c>
      <c r="AL175" s="719" t="s">
        <v>5968</v>
      </c>
      <c r="AM175" s="785"/>
      <c r="AN175" s="786"/>
      <c r="AO175" s="771"/>
      <c r="AP175" s="171"/>
      <c r="AQ175" s="171"/>
      <c r="AR175" s="171"/>
      <c r="AS175" s="171"/>
    </row>
    <row r="176" spans="1:45" s="3" customFormat="1" ht="15.75" customHeight="1">
      <c r="A176" s="171"/>
      <c r="B176" s="2933" t="s">
        <v>5246</v>
      </c>
      <c r="C176" s="1611">
        <v>0</v>
      </c>
      <c r="D176" s="565">
        <v>0</v>
      </c>
      <c r="E176" s="565">
        <v>0</v>
      </c>
      <c r="F176" s="565">
        <v>0</v>
      </c>
      <c r="G176" s="1257">
        <f t="shared" si="75"/>
        <v>0</v>
      </c>
      <c r="H176" s="565">
        <v>0</v>
      </c>
      <c r="I176" s="565">
        <v>0</v>
      </c>
      <c r="J176" s="1278"/>
      <c r="K176" s="1279"/>
      <c r="L176" s="171"/>
      <c r="M176" s="226" t="s">
        <v>5969</v>
      </c>
      <c r="N176" s="171"/>
      <c r="O176" s="227"/>
      <c r="P176" s="173"/>
      <c r="Q176" s="746"/>
      <c r="R176" s="220">
        <f t="shared" si="76"/>
        <v>0</v>
      </c>
      <c r="S176" s="656"/>
      <c r="T176" s="221">
        <f t="shared" si="77"/>
        <v>0</v>
      </c>
      <c r="U176" s="221">
        <f t="shared" si="77"/>
        <v>0</v>
      </c>
      <c r="V176" s="221">
        <f t="shared" si="77"/>
        <v>0</v>
      </c>
      <c r="W176" s="221">
        <f t="shared" si="77"/>
        <v>0</v>
      </c>
      <c r="X176" s="171"/>
      <c r="Y176" s="221">
        <f t="shared" si="78"/>
        <v>0</v>
      </c>
      <c r="Z176" s="221">
        <f t="shared" si="78"/>
        <v>0</v>
      </c>
      <c r="AA176" s="171"/>
      <c r="AB176" s="171"/>
      <c r="AC176" s="656"/>
      <c r="AD176" s="171"/>
      <c r="AE176" s="2933" t="s">
        <v>5246</v>
      </c>
      <c r="AF176" s="772" t="s">
        <v>5970</v>
      </c>
      <c r="AG176" s="719" t="s">
        <v>5971</v>
      </c>
      <c r="AH176" s="719" t="s">
        <v>5972</v>
      </c>
      <c r="AI176" s="719" t="s">
        <v>5973</v>
      </c>
      <c r="AJ176" s="773" t="s">
        <v>5974</v>
      </c>
      <c r="AK176" s="719" t="s">
        <v>5975</v>
      </c>
      <c r="AL176" s="719" t="s">
        <v>5976</v>
      </c>
      <c r="AM176" s="785"/>
      <c r="AN176" s="786"/>
      <c r="AO176" s="771"/>
      <c r="AP176" s="171"/>
      <c r="AQ176" s="171"/>
      <c r="AR176" s="171"/>
      <c r="AS176" s="171"/>
    </row>
    <row r="177" spans="1:45" s="3" customFormat="1" ht="15.75" customHeight="1">
      <c r="A177" s="171"/>
      <c r="B177" s="2933" t="s">
        <v>5255</v>
      </c>
      <c r="C177" s="1611">
        <v>0</v>
      </c>
      <c r="D177" s="565">
        <v>0</v>
      </c>
      <c r="E177" s="565">
        <v>0</v>
      </c>
      <c r="F177" s="565">
        <v>0</v>
      </c>
      <c r="G177" s="1257">
        <f t="shared" si="75"/>
        <v>0</v>
      </c>
      <c r="H177" s="565">
        <v>0</v>
      </c>
      <c r="I177" s="565">
        <v>0</v>
      </c>
      <c r="J177" s="1278"/>
      <c r="K177" s="1279"/>
      <c r="L177" s="171"/>
      <c r="M177" s="226" t="s">
        <v>5977</v>
      </c>
      <c r="N177" s="171"/>
      <c r="O177" s="227"/>
      <c r="P177" s="171"/>
      <c r="Q177" s="656"/>
      <c r="R177" s="220">
        <f t="shared" si="76"/>
        <v>0</v>
      </c>
      <c r="S177" s="656"/>
      <c r="T177" s="221">
        <f t="shared" si="77"/>
        <v>0</v>
      </c>
      <c r="U177" s="221">
        <f t="shared" si="77"/>
        <v>0</v>
      </c>
      <c r="V177" s="221">
        <f t="shared" si="77"/>
        <v>0</v>
      </c>
      <c r="W177" s="221">
        <f t="shared" si="77"/>
        <v>0</v>
      </c>
      <c r="X177" s="171"/>
      <c r="Y177" s="221">
        <f t="shared" si="78"/>
        <v>0</v>
      </c>
      <c r="Z177" s="221">
        <f t="shared" si="78"/>
        <v>0</v>
      </c>
      <c r="AA177" s="171"/>
      <c r="AB177" s="171"/>
      <c r="AC177" s="656"/>
      <c r="AD177" s="171"/>
      <c r="AE177" s="2933" t="s">
        <v>5255</v>
      </c>
      <c r="AF177" s="772" t="s">
        <v>5978</v>
      </c>
      <c r="AG177" s="719" t="s">
        <v>5979</v>
      </c>
      <c r="AH177" s="719" t="s">
        <v>5980</v>
      </c>
      <c r="AI177" s="719" t="s">
        <v>5981</v>
      </c>
      <c r="AJ177" s="773" t="s">
        <v>5982</v>
      </c>
      <c r="AK177" s="719" t="s">
        <v>5983</v>
      </c>
      <c r="AL177" s="719" t="s">
        <v>5984</v>
      </c>
      <c r="AM177" s="785"/>
      <c r="AN177" s="786"/>
      <c r="AO177" s="771"/>
      <c r="AP177" s="171"/>
      <c r="AQ177" s="171"/>
      <c r="AR177" s="171"/>
      <c r="AS177" s="171"/>
    </row>
    <row r="178" spans="1:45" s="3" customFormat="1" ht="15.75" customHeight="1" thickBot="1">
      <c r="A178" s="2394" t="s">
        <v>784</v>
      </c>
      <c r="B178" s="2934" t="s">
        <v>902</v>
      </c>
      <c r="C178" s="1592">
        <f>IFERROR(SUM(C171:C177), 0)</f>
        <v>0</v>
      </c>
      <c r="D178" s="1249">
        <f>IFERROR(SUM(D171:D177), 0)</f>
        <v>0</v>
      </c>
      <c r="E178" s="1249">
        <f>IFERROR(SUM(E171:E177), 0)</f>
        <v>0</v>
      </c>
      <c r="F178" s="1249">
        <f>IFERROR(SUM(F171:F177), 0)</f>
        <v>0</v>
      </c>
      <c r="G178" s="1249">
        <f t="shared" si="75"/>
        <v>0</v>
      </c>
      <c r="H178" s="1249">
        <f>IFERROR(SUM(H171:H177), 0)</f>
        <v>0</v>
      </c>
      <c r="I178" s="1249">
        <f>IFERROR(SUM(I171:I177), 0)</f>
        <v>0</v>
      </c>
      <c r="J178" s="1273"/>
      <c r="K178" s="1274"/>
      <c r="L178" s="171"/>
      <c r="M178" s="284" t="s">
        <v>5985</v>
      </c>
      <c r="N178" s="171"/>
      <c r="O178" s="238"/>
      <c r="P178" s="171"/>
      <c r="Q178" s="656"/>
      <c r="R178" s="220"/>
      <c r="S178" s="656"/>
      <c r="T178" s="171"/>
      <c r="U178" s="171"/>
      <c r="V178" s="171"/>
      <c r="W178" s="171"/>
      <c r="X178" s="171"/>
      <c r="Y178" s="171"/>
      <c r="Z178" s="171"/>
      <c r="AA178" s="171"/>
      <c r="AB178" s="171"/>
      <c r="AC178" s="656"/>
      <c r="AD178" s="171"/>
      <c r="AE178" s="2934" t="s">
        <v>902</v>
      </c>
      <c r="AF178" s="775" t="s">
        <v>5986</v>
      </c>
      <c r="AG178" s="550" t="s">
        <v>5987</v>
      </c>
      <c r="AH178" s="550" t="s">
        <v>5988</v>
      </c>
      <c r="AI178" s="550" t="s">
        <v>5989</v>
      </c>
      <c r="AJ178" s="550" t="s">
        <v>5990</v>
      </c>
      <c r="AK178" s="550" t="s">
        <v>5991</v>
      </c>
      <c r="AL178" s="550" t="s">
        <v>5992</v>
      </c>
      <c r="AM178" s="776"/>
      <c r="AN178" s="777"/>
      <c r="AO178" s="771"/>
      <c r="AP178" s="171"/>
      <c r="AQ178" s="171"/>
      <c r="AR178" s="171"/>
      <c r="AS178" s="171"/>
    </row>
    <row r="179" spans="1:45" s="3" customFormat="1" ht="15.75" customHeight="1" thickTop="1" thickBot="1">
      <c r="A179" s="171"/>
      <c r="B179" s="766"/>
      <c r="C179" s="1265"/>
      <c r="D179" s="1267"/>
      <c r="E179" s="1267"/>
      <c r="F179" s="1267"/>
      <c r="G179" s="1591"/>
      <c r="H179" s="1267"/>
      <c r="I179" s="1267"/>
      <c r="J179" s="1275"/>
      <c r="K179" s="1275"/>
      <c r="L179" s="171"/>
      <c r="M179" s="198" t="s">
        <v>3893</v>
      </c>
      <c r="N179" s="171"/>
      <c r="O179" s="171"/>
      <c r="P179" s="171"/>
      <c r="Q179" s="656"/>
      <c r="R179" s="220"/>
      <c r="S179" s="656"/>
      <c r="T179" s="171"/>
      <c r="U179" s="171"/>
      <c r="V179" s="171"/>
      <c r="W179" s="171"/>
      <c r="X179" s="171"/>
      <c r="Y179" s="171"/>
      <c r="Z179" s="171"/>
      <c r="AA179" s="171"/>
      <c r="AB179" s="171"/>
      <c r="AC179" s="656"/>
      <c r="AD179" s="171"/>
      <c r="AE179" s="766"/>
      <c r="AF179" s="766"/>
      <c r="AG179" s="787"/>
      <c r="AH179" s="787"/>
      <c r="AI179" s="787"/>
      <c r="AJ179" s="787"/>
      <c r="AK179" s="787"/>
      <c r="AL179" s="787"/>
      <c r="AM179" s="782"/>
      <c r="AN179" s="782"/>
      <c r="AO179" s="199"/>
      <c r="AP179" s="171"/>
      <c r="AQ179" s="171"/>
      <c r="AR179" s="171"/>
      <c r="AS179" s="171"/>
    </row>
    <row r="180" spans="1:45" s="3" customFormat="1" ht="15.75" customHeight="1" thickTop="1" thickBot="1">
      <c r="A180" s="171"/>
      <c r="B180" s="319" t="s">
        <v>5272</v>
      </c>
      <c r="C180" s="594"/>
      <c r="D180" s="1263"/>
      <c r="E180" s="1263"/>
      <c r="F180" s="1263"/>
      <c r="G180" s="1263"/>
      <c r="H180" s="1263"/>
      <c r="I180" s="1263"/>
      <c r="J180" s="1275"/>
      <c r="K180" s="1275"/>
      <c r="L180" s="171"/>
      <c r="M180" s="198" t="s">
        <v>3893</v>
      </c>
      <c r="N180" s="171"/>
      <c r="O180" s="171"/>
      <c r="P180" s="171"/>
      <c r="Q180" s="656"/>
      <c r="R180" s="220"/>
      <c r="S180" s="656"/>
      <c r="T180" s="171"/>
      <c r="U180" s="171"/>
      <c r="V180" s="171"/>
      <c r="W180" s="171"/>
      <c r="X180" s="171"/>
      <c r="Y180" s="171"/>
      <c r="Z180" s="171"/>
      <c r="AA180" s="171"/>
      <c r="AB180" s="171"/>
      <c r="AC180" s="656"/>
      <c r="AD180" s="171"/>
      <c r="AE180" s="319" t="s">
        <v>5272</v>
      </c>
      <c r="AF180" s="320"/>
      <c r="AG180" s="781"/>
      <c r="AH180" s="781"/>
      <c r="AI180" s="781"/>
      <c r="AJ180" s="781"/>
      <c r="AK180" s="781"/>
      <c r="AL180" s="781"/>
      <c r="AM180" s="782"/>
      <c r="AN180" s="782"/>
      <c r="AO180" s="199"/>
      <c r="AP180" s="171"/>
      <c r="AQ180" s="171"/>
      <c r="AR180" s="171"/>
      <c r="AS180" s="171"/>
    </row>
    <row r="181" spans="1:45" s="7" customFormat="1" ht="15.75" customHeight="1">
      <c r="A181" s="2394" t="s">
        <v>686</v>
      </c>
      <c r="B181" s="2935" t="s">
        <v>5272</v>
      </c>
      <c r="C181" s="569">
        <v>0</v>
      </c>
      <c r="D181" s="569">
        <v>0</v>
      </c>
      <c r="E181" s="569">
        <v>0</v>
      </c>
      <c r="F181" s="569">
        <v>0</v>
      </c>
      <c r="G181" s="1246">
        <f>IFERROR(SUM(C181:F181),0)</f>
        <v>0</v>
      </c>
      <c r="H181" s="569">
        <v>0</v>
      </c>
      <c r="I181" s="569">
        <v>0</v>
      </c>
      <c r="J181" s="1280"/>
      <c r="K181" s="1281"/>
      <c r="L181" s="171"/>
      <c r="M181" s="300" t="s">
        <v>5993</v>
      </c>
      <c r="N181" s="171"/>
      <c r="O181" s="792"/>
      <c r="P181" s="315"/>
      <c r="Q181" s="653"/>
      <c r="R181" s="220">
        <f>IF( SUM( T181:AA181 ) = 0, 0, $T$10 )</f>
        <v>0</v>
      </c>
      <c r="S181" s="653"/>
      <c r="T181" s="221">
        <f xml:space="preserve"> IF( ISNUMBER(C181), 0, 1 )</f>
        <v>0</v>
      </c>
      <c r="U181" s="221">
        <f xml:space="preserve"> IF( ISNUMBER(D181), 0, 1 )</f>
        <v>0</v>
      </c>
      <c r="V181" s="221">
        <f xml:space="preserve"> IF( ISNUMBER(E181), 0, 1 )</f>
        <v>0</v>
      </c>
      <c r="W181" s="221">
        <f xml:space="preserve"> IF( ISNUMBER(F181), 0, 1 )</f>
        <v>0</v>
      </c>
      <c r="X181" s="171"/>
      <c r="Y181" s="221">
        <f xml:space="preserve"> IF( ISNUMBER(H181), 0, 1 )</f>
        <v>0</v>
      </c>
      <c r="Z181" s="221">
        <f xml:space="preserve"> IF( ISNUMBER(I181), 0, 1 )</f>
        <v>0</v>
      </c>
      <c r="AA181" s="171"/>
      <c r="AB181" s="171"/>
      <c r="AC181" s="653"/>
      <c r="AD181" s="315"/>
      <c r="AE181" s="2935" t="s">
        <v>5272</v>
      </c>
      <c r="AF181" s="788" t="s">
        <v>5994</v>
      </c>
      <c r="AG181" s="788" t="s">
        <v>5995</v>
      </c>
      <c r="AH181" s="788" t="s">
        <v>5996</v>
      </c>
      <c r="AI181" s="788" t="s">
        <v>5997</v>
      </c>
      <c r="AJ181" s="789" t="s">
        <v>5998</v>
      </c>
      <c r="AK181" s="788" t="s">
        <v>5999</v>
      </c>
      <c r="AL181" s="788" t="s">
        <v>6000</v>
      </c>
      <c r="AM181" s="790"/>
      <c r="AN181" s="791"/>
      <c r="AO181" s="771"/>
      <c r="AP181" s="315"/>
      <c r="AQ181" s="315"/>
      <c r="AR181" s="315"/>
      <c r="AS181" s="315"/>
    </row>
    <row r="182" spans="1:45" s="3" customFormat="1" ht="15.75" customHeight="1" thickTop="1" thickBot="1">
      <c r="A182" s="171"/>
      <c r="B182" s="793"/>
      <c r="C182" s="1612"/>
      <c r="D182" s="1613"/>
      <c r="E182" s="1613"/>
      <c r="F182" s="1613"/>
      <c r="G182" s="1268"/>
      <c r="H182" s="1268"/>
      <c r="I182" s="1268"/>
      <c r="J182" s="1275"/>
      <c r="K182" s="1275"/>
      <c r="L182" s="171"/>
      <c r="M182" s="198" t="s">
        <v>3893</v>
      </c>
      <c r="N182" s="171"/>
      <c r="O182" s="171"/>
      <c r="P182" s="171"/>
      <c r="Q182" s="656"/>
      <c r="R182" s="220"/>
      <c r="S182" s="656"/>
      <c r="T182" s="171"/>
      <c r="U182" s="171"/>
      <c r="V182" s="171"/>
      <c r="W182" s="171"/>
      <c r="X182" s="171"/>
      <c r="Y182" s="171"/>
      <c r="Z182" s="171"/>
      <c r="AA182" s="171"/>
      <c r="AB182" s="171"/>
      <c r="AC182" s="656"/>
      <c r="AD182" s="171"/>
      <c r="AE182" s="793"/>
      <c r="AF182" s="793"/>
      <c r="AG182" s="794"/>
      <c r="AH182" s="794"/>
      <c r="AI182" s="794"/>
      <c r="AJ182" s="794"/>
      <c r="AK182" s="794"/>
      <c r="AL182" s="794"/>
      <c r="AM182" s="782"/>
      <c r="AN182" s="782"/>
      <c r="AO182" s="199"/>
      <c r="AP182" s="171"/>
      <c r="AQ182" s="171"/>
      <c r="AR182" s="171"/>
      <c r="AS182" s="171"/>
    </row>
    <row r="183" spans="1:45" s="7" customFormat="1" ht="15.75" customHeight="1" thickTop="1" thickBot="1">
      <c r="A183" s="315"/>
      <c r="B183" s="2935" t="s">
        <v>5281</v>
      </c>
      <c r="C183" s="1593">
        <f>IFERROR(SUM(C154,C161,C168,C178,C181), 0)</f>
        <v>0</v>
      </c>
      <c r="D183" s="1246">
        <f>IFERROR(SUM(D154,D161,D168,D178,D181), 0)</f>
        <v>0</v>
      </c>
      <c r="E183" s="1246">
        <f>IFERROR(SUM(E154,E161,E168,E178,E181), 0)</f>
        <v>0</v>
      </c>
      <c r="F183" s="1246">
        <f>IFERROR(SUM(F154,F161,F168,F178,F181), 0)</f>
        <v>0</v>
      </c>
      <c r="G183" s="1246">
        <f>IFERROR(SUM(C183:F183),0)</f>
        <v>0</v>
      </c>
      <c r="H183" s="1246">
        <f>IFERROR(SUM(H154,H161,H168,H178,H181), 0)</f>
        <v>0</v>
      </c>
      <c r="I183" s="1246">
        <f>IFERROR(SUM(I154,I161,I168,I178,I181), 0)</f>
        <v>0</v>
      </c>
      <c r="J183" s="1282"/>
      <c r="K183" s="1283"/>
      <c r="L183" s="315"/>
      <c r="M183" s="300" t="s">
        <v>6001</v>
      </c>
      <c r="N183" s="171"/>
      <c r="O183" s="792"/>
      <c r="P183" s="315"/>
      <c r="Q183" s="653"/>
      <c r="R183" s="220"/>
      <c r="S183" s="653"/>
      <c r="T183" s="171"/>
      <c r="U183" s="171"/>
      <c r="V183" s="171"/>
      <c r="W183" s="171"/>
      <c r="X183" s="171"/>
      <c r="Y183" s="171"/>
      <c r="Z183" s="171"/>
      <c r="AA183" s="171"/>
      <c r="AB183" s="171"/>
      <c r="AC183" s="653"/>
      <c r="AD183" s="315"/>
      <c r="AE183" s="2935" t="s">
        <v>5281</v>
      </c>
      <c r="AF183" s="795" t="s">
        <v>6002</v>
      </c>
      <c r="AG183" s="298" t="s">
        <v>6003</v>
      </c>
      <c r="AH183" s="298" t="s">
        <v>6004</v>
      </c>
      <c r="AI183" s="298" t="s">
        <v>6005</v>
      </c>
      <c r="AJ183" s="298" t="s">
        <v>6006</v>
      </c>
      <c r="AK183" s="298" t="s">
        <v>6007</v>
      </c>
      <c r="AL183" s="298" t="s">
        <v>6008</v>
      </c>
      <c r="AM183" s="796"/>
      <c r="AN183" s="797"/>
      <c r="AO183" s="771"/>
      <c r="AP183" s="315"/>
      <c r="AQ183" s="315"/>
      <c r="AR183" s="315"/>
      <c r="AS183" s="315"/>
    </row>
    <row r="184" spans="1:45" s="3" customFormat="1" ht="16.5" thickTop="1" thickBot="1">
      <c r="A184" s="171"/>
      <c r="B184" s="798"/>
      <c r="C184" s="798"/>
      <c r="D184" s="171"/>
      <c r="E184" s="171"/>
      <c r="F184" s="171"/>
      <c r="G184" s="171"/>
      <c r="H184" s="171"/>
      <c r="I184" s="171"/>
      <c r="J184" s="171"/>
      <c r="K184" s="171"/>
      <c r="L184" s="171"/>
      <c r="M184" s="600"/>
      <c r="N184" s="171"/>
      <c r="O184" s="171"/>
      <c r="P184" s="171"/>
      <c r="Q184" s="171"/>
      <c r="R184" s="220"/>
      <c r="S184" s="171"/>
      <c r="T184" s="171"/>
      <c r="U184" s="171"/>
      <c r="V184" s="171"/>
      <c r="W184" s="171"/>
      <c r="X184" s="171"/>
      <c r="Y184" s="171"/>
      <c r="Z184" s="171"/>
      <c r="AA184" s="171"/>
      <c r="AB184" s="171"/>
      <c r="AC184" s="171"/>
      <c r="AD184" s="171"/>
      <c r="AE184" s="798"/>
      <c r="AF184" s="798"/>
      <c r="AG184" s="171"/>
      <c r="AH184" s="171"/>
      <c r="AI184" s="171"/>
      <c r="AJ184" s="171"/>
      <c r="AK184" s="171"/>
      <c r="AL184" s="171"/>
      <c r="AM184" s="171"/>
      <c r="AN184" s="171"/>
      <c r="AO184" s="744"/>
      <c r="AP184" s="171"/>
      <c r="AQ184" s="171"/>
      <c r="AR184" s="171"/>
      <c r="AS184" s="171"/>
    </row>
    <row r="185" spans="1:45" s="3" customFormat="1" ht="16.25" customHeight="1" thickTop="1">
      <c r="A185" s="171"/>
      <c r="B185" s="3376" t="s">
        <v>671</v>
      </c>
      <c r="C185" s="3332" t="s">
        <v>6009</v>
      </c>
      <c r="D185" s="3332"/>
      <c r="E185" s="3332"/>
      <c r="F185" s="3332"/>
      <c r="G185" s="3332"/>
      <c r="H185" s="3332"/>
      <c r="I185" s="3332"/>
      <c r="J185" s="3332"/>
      <c r="K185" s="3334"/>
      <c r="L185" s="528"/>
      <c r="M185" s="171"/>
      <c r="N185" s="171"/>
      <c r="O185" s="171"/>
      <c r="P185" s="528"/>
      <c r="Q185" s="721"/>
      <c r="R185" s="220"/>
      <c r="S185" s="721"/>
      <c r="T185" s="528"/>
      <c r="U185" s="528"/>
      <c r="V185" s="528"/>
      <c r="W185" s="528"/>
      <c r="X185" s="528"/>
      <c r="Y185" s="528"/>
      <c r="Z185" s="528"/>
      <c r="AA185" s="528"/>
      <c r="AB185" s="528"/>
      <c r="AC185" s="721"/>
      <c r="AD185" s="528"/>
      <c r="AE185" s="3376" t="s">
        <v>671</v>
      </c>
      <c r="AF185" s="3332" t="s">
        <v>6009</v>
      </c>
      <c r="AG185" s="3332"/>
      <c r="AH185" s="3332"/>
      <c r="AI185" s="3332"/>
      <c r="AJ185" s="3332"/>
      <c r="AK185" s="3332"/>
      <c r="AL185" s="3332"/>
      <c r="AM185" s="3332"/>
      <c r="AN185" s="3334"/>
      <c r="AO185" s="251"/>
      <c r="AP185" s="171"/>
      <c r="AQ185" s="171"/>
      <c r="AR185" s="171"/>
      <c r="AS185" s="171"/>
    </row>
    <row r="186" spans="1:45" s="3" customFormat="1">
      <c r="A186" s="171"/>
      <c r="B186" s="3479"/>
      <c r="C186" s="3516" t="s">
        <v>5012</v>
      </c>
      <c r="D186" s="3516"/>
      <c r="E186" s="3516"/>
      <c r="F186" s="3516"/>
      <c r="G186" s="3516" t="s">
        <v>5013</v>
      </c>
      <c r="H186" s="3516"/>
      <c r="I186" s="3516" t="s">
        <v>5014</v>
      </c>
      <c r="J186" s="3516" t="s">
        <v>5015</v>
      </c>
      <c r="K186" s="3517"/>
      <c r="L186" s="171"/>
      <c r="M186" s="171"/>
      <c r="N186" s="171"/>
      <c r="O186" s="171"/>
      <c r="P186" s="171"/>
      <c r="Q186" s="656"/>
      <c r="R186" s="220"/>
      <c r="S186" s="656"/>
      <c r="T186" s="171"/>
      <c r="U186" s="171"/>
      <c r="V186" s="171"/>
      <c r="W186" s="171"/>
      <c r="X186" s="171"/>
      <c r="Y186" s="171"/>
      <c r="Z186" s="171"/>
      <c r="AA186" s="171"/>
      <c r="AB186" s="171"/>
      <c r="AC186" s="656"/>
      <c r="AD186" s="171"/>
      <c r="AE186" s="3479"/>
      <c r="AF186" s="3516" t="s">
        <v>5012</v>
      </c>
      <c r="AG186" s="3516"/>
      <c r="AH186" s="3516"/>
      <c r="AI186" s="3516"/>
      <c r="AJ186" s="3516" t="s">
        <v>5013</v>
      </c>
      <c r="AK186" s="3516"/>
      <c r="AL186" s="3516" t="s">
        <v>5014</v>
      </c>
      <c r="AM186" s="3516" t="s">
        <v>5015</v>
      </c>
      <c r="AN186" s="3517"/>
      <c r="AO186" s="251"/>
      <c r="AP186" s="171"/>
      <c r="AQ186" s="171"/>
      <c r="AR186" s="171"/>
      <c r="AS186" s="171"/>
    </row>
    <row r="187" spans="1:45" s="3" customFormat="1" ht="31">
      <c r="A187" s="171"/>
      <c r="B187" s="3479"/>
      <c r="C187" s="2962" t="s">
        <v>5016</v>
      </c>
      <c r="D187" s="2962" t="s">
        <v>5017</v>
      </c>
      <c r="E187" s="2962" t="s">
        <v>5018</v>
      </c>
      <c r="F187" s="2962" t="s">
        <v>5019</v>
      </c>
      <c r="G187" s="2962" t="s">
        <v>5020</v>
      </c>
      <c r="H187" s="2962" t="s">
        <v>5021</v>
      </c>
      <c r="I187" s="3516"/>
      <c r="J187" s="2962" t="s">
        <v>5022</v>
      </c>
      <c r="K187" s="2963" t="s">
        <v>5023</v>
      </c>
      <c r="L187" s="171"/>
      <c r="M187" s="171"/>
      <c r="N187" s="171"/>
      <c r="O187" s="171"/>
      <c r="P187" s="171"/>
      <c r="Q187" s="656"/>
      <c r="R187" s="220"/>
      <c r="S187" s="656"/>
      <c r="T187" s="171"/>
      <c r="U187" s="171"/>
      <c r="V187" s="171"/>
      <c r="W187" s="171"/>
      <c r="X187" s="171"/>
      <c r="Y187" s="171"/>
      <c r="Z187" s="171"/>
      <c r="AA187" s="171"/>
      <c r="AB187" s="171"/>
      <c r="AC187" s="656"/>
      <c r="AD187" s="171"/>
      <c r="AE187" s="3479"/>
      <c r="AF187" s="2962" t="s">
        <v>5016</v>
      </c>
      <c r="AG187" s="2962" t="s">
        <v>5017</v>
      </c>
      <c r="AH187" s="2962" t="s">
        <v>5018</v>
      </c>
      <c r="AI187" s="2962" t="s">
        <v>5019</v>
      </c>
      <c r="AJ187" s="2962" t="s">
        <v>5020</v>
      </c>
      <c r="AK187" s="2962" t="s">
        <v>5021</v>
      </c>
      <c r="AL187" s="3516"/>
      <c r="AM187" s="2962" t="s">
        <v>5022</v>
      </c>
      <c r="AN187" s="2963" t="s">
        <v>5023</v>
      </c>
      <c r="AO187" s="251"/>
      <c r="AP187" s="171"/>
      <c r="AQ187" s="171"/>
      <c r="AR187" s="171"/>
      <c r="AS187" s="171"/>
    </row>
    <row r="188" spans="1:45" s="3" customFormat="1" ht="16.25" customHeight="1">
      <c r="A188" s="171"/>
      <c r="B188" s="2954" t="s">
        <v>672</v>
      </c>
      <c r="C188" s="2962" t="s">
        <v>688</v>
      </c>
      <c r="D188" s="2962" t="s">
        <v>688</v>
      </c>
      <c r="E188" s="2962" t="s">
        <v>688</v>
      </c>
      <c r="F188" s="2962" t="s">
        <v>688</v>
      </c>
      <c r="G188" s="2962" t="s">
        <v>688</v>
      </c>
      <c r="H188" s="2962" t="s">
        <v>688</v>
      </c>
      <c r="I188" s="2962" t="s">
        <v>688</v>
      </c>
      <c r="J188" s="2962" t="s">
        <v>1292</v>
      </c>
      <c r="K188" s="2963" t="s">
        <v>1292</v>
      </c>
      <c r="L188" s="171"/>
      <c r="M188" s="171"/>
      <c r="N188" s="171"/>
      <c r="O188" s="171"/>
      <c r="P188" s="171"/>
      <c r="Q188" s="656"/>
      <c r="R188" s="220"/>
      <c r="S188" s="656"/>
      <c r="T188" s="171"/>
      <c r="U188" s="171"/>
      <c r="V188" s="171"/>
      <c r="W188" s="171"/>
      <c r="X188" s="171"/>
      <c r="Y188" s="171"/>
      <c r="Z188" s="171"/>
      <c r="AA188" s="171"/>
      <c r="AB188" s="171"/>
      <c r="AC188" s="656"/>
      <c r="AD188" s="171"/>
      <c r="AE188" s="2954" t="s">
        <v>672</v>
      </c>
      <c r="AF188" s="2962" t="s">
        <v>688</v>
      </c>
      <c r="AG188" s="2962" t="s">
        <v>688</v>
      </c>
      <c r="AH188" s="2962" t="s">
        <v>688</v>
      </c>
      <c r="AI188" s="2962" t="s">
        <v>688</v>
      </c>
      <c r="AJ188" s="2962" t="s">
        <v>688</v>
      </c>
      <c r="AK188" s="2962" t="s">
        <v>688</v>
      </c>
      <c r="AL188" s="2962" t="s">
        <v>688</v>
      </c>
      <c r="AM188" s="2962" t="s">
        <v>1292</v>
      </c>
      <c r="AN188" s="2963" t="s">
        <v>1292</v>
      </c>
      <c r="AO188" s="251"/>
      <c r="AP188" s="171"/>
      <c r="AQ188" s="171"/>
      <c r="AR188" s="171"/>
      <c r="AS188" s="171"/>
    </row>
    <row r="189" spans="1:45" s="3" customFormat="1" ht="16" thickBot="1">
      <c r="A189" s="171"/>
      <c r="B189" s="2929" t="s">
        <v>673</v>
      </c>
      <c r="C189" s="2914">
        <v>3</v>
      </c>
      <c r="D189" s="2914">
        <v>3</v>
      </c>
      <c r="E189" s="2914">
        <v>3</v>
      </c>
      <c r="F189" s="2914">
        <v>3</v>
      </c>
      <c r="G189" s="2914">
        <v>3</v>
      </c>
      <c r="H189" s="2914">
        <v>3</v>
      </c>
      <c r="I189" s="2914">
        <v>3</v>
      </c>
      <c r="J189" s="2914">
        <v>3</v>
      </c>
      <c r="K189" s="2916">
        <v>3</v>
      </c>
      <c r="L189" s="171"/>
      <c r="M189" s="171"/>
      <c r="N189" s="171"/>
      <c r="O189" s="171"/>
      <c r="P189" s="171"/>
      <c r="Q189" s="656"/>
      <c r="R189" s="220"/>
      <c r="S189" s="656"/>
      <c r="T189" s="3326" t="s">
        <v>670</v>
      </c>
      <c r="U189" s="3326"/>
      <c r="V189" s="3497"/>
      <c r="W189" s="3497"/>
      <c r="X189" s="3497"/>
      <c r="Y189" s="3497"/>
      <c r="Z189" s="3497"/>
      <c r="AA189" s="3497"/>
      <c r="AB189" s="3162"/>
      <c r="AC189" s="656"/>
      <c r="AD189" s="171"/>
      <c r="AE189" s="2929" t="s">
        <v>673</v>
      </c>
      <c r="AF189" s="2914">
        <v>3</v>
      </c>
      <c r="AG189" s="2914">
        <v>3</v>
      </c>
      <c r="AH189" s="2914">
        <v>3</v>
      </c>
      <c r="AI189" s="2914">
        <v>3</v>
      </c>
      <c r="AJ189" s="2914">
        <v>3</v>
      </c>
      <c r="AK189" s="2914">
        <v>3</v>
      </c>
      <c r="AL189" s="2914">
        <v>3</v>
      </c>
      <c r="AM189" s="2914">
        <v>3</v>
      </c>
      <c r="AN189" s="2916">
        <v>3</v>
      </c>
      <c r="AO189" s="171"/>
      <c r="AP189" s="171"/>
      <c r="AQ189" s="171"/>
      <c r="AR189" s="171"/>
      <c r="AS189" s="171"/>
    </row>
    <row r="190" spans="1:45" s="3" customFormat="1" ht="16.5" thickTop="1" thickBot="1">
      <c r="A190" s="171"/>
      <c r="B190" s="766"/>
      <c r="C190" s="766"/>
      <c r="D190" s="767"/>
      <c r="E190" s="767"/>
      <c r="F190" s="767"/>
      <c r="G190" s="767"/>
      <c r="H190" s="767"/>
      <c r="I190" s="767"/>
      <c r="J190" s="767"/>
      <c r="K190" s="767"/>
      <c r="L190" s="171"/>
      <c r="M190" s="171"/>
      <c r="N190" s="171"/>
      <c r="O190" s="171"/>
      <c r="P190" s="171"/>
      <c r="Q190" s="656"/>
      <c r="R190" s="220"/>
      <c r="S190" s="656"/>
      <c r="T190" s="206" t="s">
        <v>679</v>
      </c>
      <c r="U190" s="192"/>
      <c r="V190" s="171"/>
      <c r="W190" s="171"/>
      <c r="X190" s="171"/>
      <c r="Y190" s="171"/>
      <c r="Z190" s="171"/>
      <c r="AA190" s="171"/>
      <c r="AB190" s="171"/>
      <c r="AC190" s="656"/>
      <c r="AD190" s="171"/>
      <c r="AE190" s="766"/>
      <c r="AF190" s="766"/>
      <c r="AG190" s="767"/>
      <c r="AH190" s="767"/>
      <c r="AI190" s="767"/>
      <c r="AJ190" s="767"/>
      <c r="AK190" s="767"/>
      <c r="AL190" s="767"/>
      <c r="AM190" s="767"/>
      <c r="AN190" s="767"/>
      <c r="AO190" s="171"/>
      <c r="AP190" s="171"/>
      <c r="AQ190" s="171"/>
      <c r="AR190" s="171"/>
      <c r="AS190" s="171"/>
    </row>
    <row r="191" spans="1:45" s="3" customFormat="1" ht="15.75" customHeight="1" thickTop="1" thickBot="1">
      <c r="A191" s="171"/>
      <c r="B191" s="319" t="s">
        <v>5024</v>
      </c>
      <c r="C191" s="320"/>
      <c r="D191" s="385"/>
      <c r="E191" s="121"/>
      <c r="F191" s="767"/>
      <c r="G191" s="767"/>
      <c r="H191" s="767"/>
      <c r="I191" s="767"/>
      <c r="J191" s="767"/>
      <c r="K191" s="767"/>
      <c r="L191" s="171"/>
      <c r="M191" s="171"/>
      <c r="N191" s="171"/>
      <c r="O191" s="171"/>
      <c r="P191" s="171"/>
      <c r="Q191" s="656"/>
      <c r="R191" s="220"/>
      <c r="S191" s="656"/>
      <c r="T191" s="171"/>
      <c r="U191" s="171"/>
      <c r="V191" s="171"/>
      <c r="W191" s="171"/>
      <c r="X191" s="171"/>
      <c r="Y191" s="171"/>
      <c r="Z191" s="171"/>
      <c r="AA191" s="171"/>
      <c r="AB191" s="171"/>
      <c r="AC191" s="656"/>
      <c r="AD191" s="171"/>
      <c r="AE191" s="319" t="s">
        <v>5024</v>
      </c>
      <c r="AF191" s="320"/>
      <c r="AG191" s="385"/>
      <c r="AH191" s="121"/>
      <c r="AI191" s="767"/>
      <c r="AJ191" s="767"/>
      <c r="AK191" s="767"/>
      <c r="AL191" s="767"/>
      <c r="AM191" s="767"/>
      <c r="AN191" s="767"/>
      <c r="AO191" s="171"/>
      <c r="AP191" s="171"/>
      <c r="AQ191" s="171"/>
      <c r="AR191" s="171"/>
      <c r="AS191" s="171"/>
    </row>
    <row r="192" spans="1:45" s="3" customFormat="1" ht="15.75" customHeight="1">
      <c r="A192" s="2394" t="s">
        <v>686</v>
      </c>
      <c r="B192" s="2932" t="s">
        <v>5025</v>
      </c>
      <c r="C192" s="1610">
        <v>0</v>
      </c>
      <c r="D192" s="562">
        <v>0</v>
      </c>
      <c r="E192" s="562">
        <v>0</v>
      </c>
      <c r="F192" s="562">
        <v>0</v>
      </c>
      <c r="G192" s="1255">
        <f t="shared" ref="G192:G199" si="79">IFERROR(SUM(C192:F192),0)</f>
        <v>0</v>
      </c>
      <c r="H192" s="1610">
        <v>0</v>
      </c>
      <c r="I192" s="562">
        <v>0</v>
      </c>
      <c r="J192" s="1269">
        <v>0</v>
      </c>
      <c r="K192" s="1270">
        <v>0</v>
      </c>
      <c r="L192" s="171"/>
      <c r="M192" s="217" t="s">
        <v>6010</v>
      </c>
      <c r="N192" s="171"/>
      <c r="O192" s="219"/>
      <c r="P192" s="171"/>
      <c r="Q192" s="656"/>
      <c r="R192" s="220">
        <f t="shared" ref="R192:R198" si="80">IF( SUM( T192:AA192 ) = 0, 0, $T$10 )</f>
        <v>0</v>
      </c>
      <c r="S192" s="656"/>
      <c r="T192" s="221">
        <f t="shared" ref="T192:W198" si="81" xml:space="preserve"> IF( ISNUMBER(C192), 0, 1 )</f>
        <v>0</v>
      </c>
      <c r="U192" s="221">
        <f t="shared" si="81"/>
        <v>0</v>
      </c>
      <c r="V192" s="221">
        <f t="shared" si="81"/>
        <v>0</v>
      </c>
      <c r="W192" s="221">
        <f t="shared" si="81"/>
        <v>0</v>
      </c>
      <c r="X192" s="171"/>
      <c r="Y192" s="221">
        <f t="shared" ref="Y192:AB198" si="82" xml:space="preserve"> IF( ISNUMBER(H192), 0, 1 )</f>
        <v>0</v>
      </c>
      <c r="Z192" s="221">
        <f t="shared" si="82"/>
        <v>0</v>
      </c>
      <c r="AA192" s="221">
        <f t="shared" si="82"/>
        <v>0</v>
      </c>
      <c r="AB192" s="221">
        <f t="shared" si="82"/>
        <v>0</v>
      </c>
      <c r="AC192" s="656"/>
      <c r="AD192" s="171"/>
      <c r="AE192" s="2932" t="s">
        <v>5025</v>
      </c>
      <c r="AF192" s="768" t="s">
        <v>6011</v>
      </c>
      <c r="AG192" s="718" t="s">
        <v>6012</v>
      </c>
      <c r="AH192" s="718" t="s">
        <v>6013</v>
      </c>
      <c r="AI192" s="718" t="s">
        <v>6014</v>
      </c>
      <c r="AJ192" s="769" t="s">
        <v>6015</v>
      </c>
      <c r="AK192" s="768" t="s">
        <v>6016</v>
      </c>
      <c r="AL192" s="718" t="s">
        <v>6017</v>
      </c>
      <c r="AM192" s="718" t="s">
        <v>6018</v>
      </c>
      <c r="AN192" s="770" t="s">
        <v>6019</v>
      </c>
      <c r="AO192" s="771"/>
      <c r="AP192" s="171"/>
      <c r="AQ192" s="171"/>
      <c r="AR192" s="171"/>
      <c r="AS192" s="171"/>
    </row>
    <row r="193" spans="1:45" s="3" customFormat="1" ht="15.75" customHeight="1">
      <c r="A193" s="171"/>
      <c r="B193" s="2933" t="s">
        <v>5036</v>
      </c>
      <c r="C193" s="1611">
        <v>0</v>
      </c>
      <c r="D193" s="565">
        <v>0</v>
      </c>
      <c r="E193" s="565">
        <v>0</v>
      </c>
      <c r="F193" s="565">
        <v>0</v>
      </c>
      <c r="G193" s="1257">
        <f t="shared" si="79"/>
        <v>0</v>
      </c>
      <c r="H193" s="1611">
        <v>0</v>
      </c>
      <c r="I193" s="565">
        <v>0</v>
      </c>
      <c r="J193" s="1271">
        <v>0</v>
      </c>
      <c r="K193" s="1272">
        <v>0</v>
      </c>
      <c r="L193" s="171"/>
      <c r="M193" s="226" t="s">
        <v>6020</v>
      </c>
      <c r="N193" s="171"/>
      <c r="O193" s="227"/>
      <c r="P193" s="171"/>
      <c r="Q193" s="656"/>
      <c r="R193" s="220">
        <f t="shared" si="80"/>
        <v>0</v>
      </c>
      <c r="S193" s="656"/>
      <c r="T193" s="221">
        <f t="shared" si="81"/>
        <v>0</v>
      </c>
      <c r="U193" s="221">
        <f t="shared" si="81"/>
        <v>0</v>
      </c>
      <c r="V193" s="221">
        <f t="shared" si="81"/>
        <v>0</v>
      </c>
      <c r="W193" s="221">
        <f t="shared" si="81"/>
        <v>0</v>
      </c>
      <c r="X193" s="171"/>
      <c r="Y193" s="221">
        <f t="shared" si="82"/>
        <v>0</v>
      </c>
      <c r="Z193" s="221">
        <f t="shared" si="82"/>
        <v>0</v>
      </c>
      <c r="AA193" s="221">
        <f t="shared" si="82"/>
        <v>0</v>
      </c>
      <c r="AB193" s="221">
        <f t="shared" si="82"/>
        <v>0</v>
      </c>
      <c r="AC193" s="656"/>
      <c r="AD193" s="171"/>
      <c r="AE193" s="2933" t="s">
        <v>5036</v>
      </c>
      <c r="AF193" s="772" t="s">
        <v>6021</v>
      </c>
      <c r="AG193" s="719" t="s">
        <v>6022</v>
      </c>
      <c r="AH193" s="719" t="s">
        <v>6023</v>
      </c>
      <c r="AI193" s="719" t="s">
        <v>6024</v>
      </c>
      <c r="AJ193" s="773" t="s">
        <v>6025</v>
      </c>
      <c r="AK193" s="772" t="s">
        <v>6026</v>
      </c>
      <c r="AL193" s="719" t="s">
        <v>6027</v>
      </c>
      <c r="AM193" s="719" t="s">
        <v>6028</v>
      </c>
      <c r="AN193" s="774" t="s">
        <v>6029</v>
      </c>
      <c r="AO193" s="771"/>
      <c r="AP193" s="171"/>
      <c r="AQ193" s="171"/>
      <c r="AR193" s="171"/>
      <c r="AS193" s="171"/>
    </row>
    <row r="194" spans="1:45" s="3" customFormat="1" ht="15.75" customHeight="1">
      <c r="A194" s="171"/>
      <c r="B194" s="2933" t="s">
        <v>5047</v>
      </c>
      <c r="C194" s="1611">
        <v>0</v>
      </c>
      <c r="D194" s="565">
        <v>0</v>
      </c>
      <c r="E194" s="565">
        <v>0</v>
      </c>
      <c r="F194" s="565">
        <v>0</v>
      </c>
      <c r="G194" s="1257">
        <f t="shared" si="79"/>
        <v>0</v>
      </c>
      <c r="H194" s="1611">
        <v>0</v>
      </c>
      <c r="I194" s="565">
        <v>0</v>
      </c>
      <c r="J194" s="1271">
        <v>0</v>
      </c>
      <c r="K194" s="1272">
        <v>0</v>
      </c>
      <c r="L194" s="171"/>
      <c r="M194" s="226" t="s">
        <v>6030</v>
      </c>
      <c r="N194" s="171"/>
      <c r="O194" s="227"/>
      <c r="P194" s="171"/>
      <c r="Q194" s="656"/>
      <c r="R194" s="220">
        <f t="shared" si="80"/>
        <v>0</v>
      </c>
      <c r="S194" s="656"/>
      <c r="T194" s="221">
        <f t="shared" si="81"/>
        <v>0</v>
      </c>
      <c r="U194" s="221">
        <f t="shared" si="81"/>
        <v>0</v>
      </c>
      <c r="V194" s="221">
        <f t="shared" si="81"/>
        <v>0</v>
      </c>
      <c r="W194" s="221">
        <f t="shared" si="81"/>
        <v>0</v>
      </c>
      <c r="X194" s="171"/>
      <c r="Y194" s="221">
        <f t="shared" si="82"/>
        <v>0</v>
      </c>
      <c r="Z194" s="221">
        <f t="shared" si="82"/>
        <v>0</v>
      </c>
      <c r="AA194" s="221">
        <f t="shared" si="82"/>
        <v>0</v>
      </c>
      <c r="AB194" s="221">
        <f t="shared" si="82"/>
        <v>0</v>
      </c>
      <c r="AC194" s="656"/>
      <c r="AD194" s="171"/>
      <c r="AE194" s="2933" t="s">
        <v>5047</v>
      </c>
      <c r="AF194" s="772" t="s">
        <v>6031</v>
      </c>
      <c r="AG194" s="719" t="s">
        <v>6032</v>
      </c>
      <c r="AH194" s="719" t="s">
        <v>6033</v>
      </c>
      <c r="AI194" s="719" t="s">
        <v>6034</v>
      </c>
      <c r="AJ194" s="773" t="s">
        <v>6035</v>
      </c>
      <c r="AK194" s="772" t="s">
        <v>6036</v>
      </c>
      <c r="AL194" s="719" t="s">
        <v>6037</v>
      </c>
      <c r="AM194" s="719" t="s">
        <v>6038</v>
      </c>
      <c r="AN194" s="774" t="s">
        <v>6039</v>
      </c>
      <c r="AO194" s="771"/>
      <c r="AP194" s="171"/>
      <c r="AQ194" s="171"/>
      <c r="AR194" s="171"/>
      <c r="AS194" s="171"/>
    </row>
    <row r="195" spans="1:45" s="3" customFormat="1" ht="15.75" customHeight="1">
      <c r="A195" s="171"/>
      <c r="B195" s="2933" t="s">
        <v>5058</v>
      </c>
      <c r="C195" s="1611">
        <v>0</v>
      </c>
      <c r="D195" s="565">
        <v>0</v>
      </c>
      <c r="E195" s="565">
        <v>0</v>
      </c>
      <c r="F195" s="565">
        <v>0</v>
      </c>
      <c r="G195" s="1257">
        <f t="shared" si="79"/>
        <v>0</v>
      </c>
      <c r="H195" s="1611">
        <v>0</v>
      </c>
      <c r="I195" s="565">
        <v>0</v>
      </c>
      <c r="J195" s="1271">
        <v>0</v>
      </c>
      <c r="K195" s="1272">
        <v>0</v>
      </c>
      <c r="L195" s="171"/>
      <c r="M195" s="226" t="s">
        <v>6040</v>
      </c>
      <c r="N195" s="171"/>
      <c r="O195" s="227"/>
      <c r="P195" s="171"/>
      <c r="Q195" s="656"/>
      <c r="R195" s="220">
        <f t="shared" si="80"/>
        <v>0</v>
      </c>
      <c r="S195" s="656"/>
      <c r="T195" s="221">
        <f t="shared" si="81"/>
        <v>0</v>
      </c>
      <c r="U195" s="221">
        <f t="shared" si="81"/>
        <v>0</v>
      </c>
      <c r="V195" s="221">
        <f t="shared" si="81"/>
        <v>0</v>
      </c>
      <c r="W195" s="221">
        <f t="shared" si="81"/>
        <v>0</v>
      </c>
      <c r="X195" s="171"/>
      <c r="Y195" s="221">
        <f t="shared" si="82"/>
        <v>0</v>
      </c>
      <c r="Z195" s="221">
        <f t="shared" si="82"/>
        <v>0</v>
      </c>
      <c r="AA195" s="221">
        <f t="shared" si="82"/>
        <v>0</v>
      </c>
      <c r="AB195" s="221">
        <f t="shared" si="82"/>
        <v>0</v>
      </c>
      <c r="AC195" s="656"/>
      <c r="AD195" s="171"/>
      <c r="AE195" s="2933" t="s">
        <v>5058</v>
      </c>
      <c r="AF195" s="772" t="s">
        <v>6041</v>
      </c>
      <c r="AG195" s="719" t="s">
        <v>6042</v>
      </c>
      <c r="AH195" s="719" t="s">
        <v>6043</v>
      </c>
      <c r="AI195" s="719" t="s">
        <v>6044</v>
      </c>
      <c r="AJ195" s="773" t="s">
        <v>6045</v>
      </c>
      <c r="AK195" s="772" t="s">
        <v>6046</v>
      </c>
      <c r="AL195" s="719" t="s">
        <v>6047</v>
      </c>
      <c r="AM195" s="719" t="s">
        <v>6048</v>
      </c>
      <c r="AN195" s="774" t="s">
        <v>6049</v>
      </c>
      <c r="AO195" s="771"/>
      <c r="AP195" s="171"/>
      <c r="AQ195" s="171"/>
      <c r="AR195" s="171"/>
      <c r="AS195" s="171"/>
    </row>
    <row r="196" spans="1:45" s="3" customFormat="1" ht="15.75" customHeight="1">
      <c r="A196" s="171"/>
      <c r="B196" s="2933" t="s">
        <v>5069</v>
      </c>
      <c r="C196" s="1611">
        <v>0</v>
      </c>
      <c r="D196" s="565">
        <v>0</v>
      </c>
      <c r="E196" s="565">
        <v>0</v>
      </c>
      <c r="F196" s="565">
        <v>0</v>
      </c>
      <c r="G196" s="1257">
        <f t="shared" si="79"/>
        <v>0</v>
      </c>
      <c r="H196" s="1611">
        <v>0</v>
      </c>
      <c r="I196" s="565">
        <v>0</v>
      </c>
      <c r="J196" s="1271">
        <v>0</v>
      </c>
      <c r="K196" s="1272">
        <v>0</v>
      </c>
      <c r="L196" s="171"/>
      <c r="M196" s="226" t="s">
        <v>6050</v>
      </c>
      <c r="N196" s="171"/>
      <c r="O196" s="227"/>
      <c r="P196" s="171"/>
      <c r="Q196" s="656"/>
      <c r="R196" s="220">
        <f t="shared" si="80"/>
        <v>0</v>
      </c>
      <c r="S196" s="656"/>
      <c r="T196" s="221">
        <f t="shared" si="81"/>
        <v>0</v>
      </c>
      <c r="U196" s="221">
        <f t="shared" si="81"/>
        <v>0</v>
      </c>
      <c r="V196" s="221">
        <f t="shared" si="81"/>
        <v>0</v>
      </c>
      <c r="W196" s="221">
        <f t="shared" si="81"/>
        <v>0</v>
      </c>
      <c r="X196" s="171"/>
      <c r="Y196" s="221">
        <f t="shared" si="82"/>
        <v>0</v>
      </c>
      <c r="Z196" s="221">
        <f t="shared" si="82"/>
        <v>0</v>
      </c>
      <c r="AA196" s="221">
        <f t="shared" si="82"/>
        <v>0</v>
      </c>
      <c r="AB196" s="221">
        <f t="shared" si="82"/>
        <v>0</v>
      </c>
      <c r="AC196" s="656"/>
      <c r="AD196" s="171"/>
      <c r="AE196" s="2933" t="s">
        <v>5069</v>
      </c>
      <c r="AF196" s="772" t="s">
        <v>6051</v>
      </c>
      <c r="AG196" s="719" t="s">
        <v>6052</v>
      </c>
      <c r="AH196" s="719" t="s">
        <v>6053</v>
      </c>
      <c r="AI196" s="719" t="s">
        <v>6054</v>
      </c>
      <c r="AJ196" s="773" t="s">
        <v>6055</v>
      </c>
      <c r="AK196" s="772" t="s">
        <v>6056</v>
      </c>
      <c r="AL196" s="719" t="s">
        <v>6057</v>
      </c>
      <c r="AM196" s="719" t="s">
        <v>6058</v>
      </c>
      <c r="AN196" s="774" t="s">
        <v>6059</v>
      </c>
      <c r="AO196" s="771"/>
      <c r="AP196" s="171"/>
      <c r="AQ196" s="171"/>
      <c r="AR196" s="171"/>
      <c r="AS196" s="171"/>
    </row>
    <row r="197" spans="1:45" s="3" customFormat="1" ht="15.75" customHeight="1">
      <c r="A197" s="171"/>
      <c r="B197" s="2933" t="s">
        <v>5080</v>
      </c>
      <c r="C197" s="1611">
        <v>0</v>
      </c>
      <c r="D197" s="565">
        <v>0</v>
      </c>
      <c r="E197" s="565">
        <v>0</v>
      </c>
      <c r="F197" s="565">
        <v>0</v>
      </c>
      <c r="G197" s="1257">
        <f t="shared" si="79"/>
        <v>0</v>
      </c>
      <c r="H197" s="1611">
        <v>0</v>
      </c>
      <c r="I197" s="565">
        <v>0</v>
      </c>
      <c r="J197" s="1271">
        <v>0</v>
      </c>
      <c r="K197" s="1272">
        <v>0</v>
      </c>
      <c r="L197" s="171"/>
      <c r="M197" s="226" t="s">
        <v>6060</v>
      </c>
      <c r="N197" s="171"/>
      <c r="O197" s="227"/>
      <c r="P197" s="171"/>
      <c r="Q197" s="656"/>
      <c r="R197" s="220">
        <f t="shared" si="80"/>
        <v>0</v>
      </c>
      <c r="S197" s="656"/>
      <c r="T197" s="221">
        <f t="shared" si="81"/>
        <v>0</v>
      </c>
      <c r="U197" s="221">
        <f t="shared" si="81"/>
        <v>0</v>
      </c>
      <c r="V197" s="221">
        <f t="shared" si="81"/>
        <v>0</v>
      </c>
      <c r="W197" s="221">
        <f t="shared" si="81"/>
        <v>0</v>
      </c>
      <c r="X197" s="171"/>
      <c r="Y197" s="221">
        <f t="shared" si="82"/>
        <v>0</v>
      </c>
      <c r="Z197" s="221">
        <f t="shared" si="82"/>
        <v>0</v>
      </c>
      <c r="AA197" s="221">
        <f t="shared" si="82"/>
        <v>0</v>
      </c>
      <c r="AB197" s="221">
        <f t="shared" si="82"/>
        <v>0</v>
      </c>
      <c r="AC197" s="656"/>
      <c r="AD197" s="171"/>
      <c r="AE197" s="2933" t="s">
        <v>5080</v>
      </c>
      <c r="AF197" s="772" t="s">
        <v>6061</v>
      </c>
      <c r="AG197" s="719" t="s">
        <v>6062</v>
      </c>
      <c r="AH197" s="719" t="s">
        <v>6063</v>
      </c>
      <c r="AI197" s="719" t="s">
        <v>6064</v>
      </c>
      <c r="AJ197" s="773" t="s">
        <v>6065</v>
      </c>
      <c r="AK197" s="772" t="s">
        <v>6066</v>
      </c>
      <c r="AL197" s="719" t="s">
        <v>6067</v>
      </c>
      <c r="AM197" s="719" t="s">
        <v>6068</v>
      </c>
      <c r="AN197" s="774" t="s">
        <v>6069</v>
      </c>
      <c r="AO197" s="771"/>
      <c r="AP197" s="171"/>
      <c r="AQ197" s="171"/>
      <c r="AR197" s="171"/>
      <c r="AS197" s="171"/>
    </row>
    <row r="198" spans="1:45" s="3" customFormat="1" ht="15.75" customHeight="1">
      <c r="A198" s="171"/>
      <c r="B198" s="2933" t="s">
        <v>5091</v>
      </c>
      <c r="C198" s="1611">
        <v>0</v>
      </c>
      <c r="D198" s="565">
        <v>0</v>
      </c>
      <c r="E198" s="565">
        <v>0</v>
      </c>
      <c r="F198" s="565">
        <v>0</v>
      </c>
      <c r="G198" s="1257">
        <f t="shared" si="79"/>
        <v>0</v>
      </c>
      <c r="H198" s="1611">
        <v>0</v>
      </c>
      <c r="I198" s="565">
        <v>0</v>
      </c>
      <c r="J198" s="1271">
        <v>0</v>
      </c>
      <c r="K198" s="1272">
        <v>0</v>
      </c>
      <c r="L198" s="171"/>
      <c r="M198" s="226" t="s">
        <v>6070</v>
      </c>
      <c r="N198" s="171"/>
      <c r="O198" s="227"/>
      <c r="P198" s="171"/>
      <c r="Q198" s="656"/>
      <c r="R198" s="220">
        <f t="shared" si="80"/>
        <v>0</v>
      </c>
      <c r="S198" s="656"/>
      <c r="T198" s="221">
        <f t="shared" si="81"/>
        <v>0</v>
      </c>
      <c r="U198" s="221">
        <f t="shared" si="81"/>
        <v>0</v>
      </c>
      <c r="V198" s="221">
        <f t="shared" si="81"/>
        <v>0</v>
      </c>
      <c r="W198" s="221">
        <f t="shared" si="81"/>
        <v>0</v>
      </c>
      <c r="X198" s="171"/>
      <c r="Y198" s="221">
        <f t="shared" si="82"/>
        <v>0</v>
      </c>
      <c r="Z198" s="221">
        <f t="shared" si="82"/>
        <v>0</v>
      </c>
      <c r="AA198" s="221">
        <f t="shared" si="82"/>
        <v>0</v>
      </c>
      <c r="AB198" s="221">
        <f t="shared" si="82"/>
        <v>0</v>
      </c>
      <c r="AC198" s="656"/>
      <c r="AD198" s="171"/>
      <c r="AE198" s="2933" t="s">
        <v>5091</v>
      </c>
      <c r="AF198" s="772" t="s">
        <v>6071</v>
      </c>
      <c r="AG198" s="719" t="s">
        <v>6072</v>
      </c>
      <c r="AH198" s="719" t="s">
        <v>6073</v>
      </c>
      <c r="AI198" s="719" t="s">
        <v>6074</v>
      </c>
      <c r="AJ198" s="773" t="s">
        <v>6075</v>
      </c>
      <c r="AK198" s="772" t="s">
        <v>6076</v>
      </c>
      <c r="AL198" s="719" t="s">
        <v>6077</v>
      </c>
      <c r="AM198" s="719" t="s">
        <v>6078</v>
      </c>
      <c r="AN198" s="774" t="s">
        <v>6079</v>
      </c>
      <c r="AO198" s="771"/>
      <c r="AP198" s="171"/>
      <c r="AQ198" s="171"/>
      <c r="AR198" s="171"/>
      <c r="AS198" s="171"/>
    </row>
    <row r="199" spans="1:45" s="3" customFormat="1" ht="15.75" customHeight="1" thickBot="1">
      <c r="A199" s="2394" t="s">
        <v>784</v>
      </c>
      <c r="B199" s="2934" t="s">
        <v>902</v>
      </c>
      <c r="C199" s="1592">
        <f>IFERROR(SUM(C192:C198), 0)</f>
        <v>0</v>
      </c>
      <c r="D199" s="1249">
        <f>IFERROR(SUM(D192:D198), 0)</f>
        <v>0</v>
      </c>
      <c r="E199" s="1249">
        <f>IFERROR(SUM(E192:E198), 0)</f>
        <v>0</v>
      </c>
      <c r="F199" s="1249">
        <f>IFERROR(SUM(F192:F198), 0)</f>
        <v>0</v>
      </c>
      <c r="G199" s="1249">
        <f t="shared" si="79"/>
        <v>0</v>
      </c>
      <c r="H199" s="1249">
        <f>IFERROR(SUM(H192:H198), 0)</f>
        <v>0</v>
      </c>
      <c r="I199" s="1249">
        <f>IFERROR(SUM(I192:I198), 0)</f>
        <v>0</v>
      </c>
      <c r="J199" s="1273"/>
      <c r="K199" s="1274"/>
      <c r="L199" s="171"/>
      <c r="M199" s="2059" t="s">
        <v>6080</v>
      </c>
      <c r="N199" s="171"/>
      <c r="O199" s="238"/>
      <c r="P199" s="171"/>
      <c r="Q199" s="656"/>
      <c r="R199" s="220"/>
      <c r="S199" s="656"/>
      <c r="T199" s="171"/>
      <c r="U199" s="171"/>
      <c r="V199" s="171"/>
      <c r="W199" s="171"/>
      <c r="X199" s="171"/>
      <c r="Y199" s="171"/>
      <c r="Z199" s="171"/>
      <c r="AA199" s="171"/>
      <c r="AB199" s="171"/>
      <c r="AC199" s="656"/>
      <c r="AD199" s="171"/>
      <c r="AE199" s="2934" t="s">
        <v>902</v>
      </c>
      <c r="AF199" s="775" t="s">
        <v>6081</v>
      </c>
      <c r="AG199" s="550" t="s">
        <v>6082</v>
      </c>
      <c r="AH199" s="550" t="s">
        <v>6083</v>
      </c>
      <c r="AI199" s="550" t="s">
        <v>6084</v>
      </c>
      <c r="AJ199" s="550" t="s">
        <v>6085</v>
      </c>
      <c r="AK199" s="550" t="s">
        <v>6086</v>
      </c>
      <c r="AL199" s="550" t="s">
        <v>6087</v>
      </c>
      <c r="AM199" s="776" t="s">
        <v>6088</v>
      </c>
      <c r="AN199" s="777" t="s">
        <v>6088</v>
      </c>
      <c r="AO199" s="778"/>
      <c r="AP199" s="171"/>
      <c r="AQ199" s="171"/>
      <c r="AR199" s="171"/>
      <c r="AS199" s="171"/>
    </row>
    <row r="200" spans="1:45" s="3" customFormat="1" ht="15.75" customHeight="1" thickTop="1" thickBot="1">
      <c r="A200" s="171"/>
      <c r="B200" s="779"/>
      <c r="C200" s="1263"/>
      <c r="D200" s="1264"/>
      <c r="E200" s="1264"/>
      <c r="F200" s="1264"/>
      <c r="G200" s="1264"/>
      <c r="H200" s="1263"/>
      <c r="I200" s="1263"/>
      <c r="J200" s="1275"/>
      <c r="K200" s="1275"/>
      <c r="L200" s="171"/>
      <c r="M200" s="192" t="s">
        <v>3893</v>
      </c>
      <c r="N200" s="171"/>
      <c r="O200" s="171"/>
      <c r="P200" s="171"/>
      <c r="Q200" s="656"/>
      <c r="R200" s="220"/>
      <c r="S200" s="656"/>
      <c r="T200" s="171"/>
      <c r="U200" s="171"/>
      <c r="V200" s="171"/>
      <c r="W200" s="171"/>
      <c r="X200" s="171"/>
      <c r="Y200" s="171"/>
      <c r="Z200" s="171"/>
      <c r="AA200" s="171"/>
      <c r="AB200" s="171"/>
      <c r="AC200" s="656"/>
      <c r="AD200" s="171"/>
      <c r="AE200" s="779"/>
      <c r="AF200" s="779"/>
      <c r="AG200" s="780"/>
      <c r="AH200" s="780"/>
      <c r="AI200" s="780"/>
      <c r="AJ200" s="780"/>
      <c r="AK200" s="781"/>
      <c r="AL200" s="781"/>
      <c r="AM200" s="782"/>
      <c r="AN200" s="782"/>
      <c r="AO200" s="3102"/>
      <c r="AP200" s="171"/>
      <c r="AQ200" s="171"/>
      <c r="AR200" s="171"/>
      <c r="AS200" s="171"/>
    </row>
    <row r="201" spans="1:45" s="3" customFormat="1" ht="15.75" customHeight="1" thickTop="1" thickBot="1">
      <c r="A201" s="171"/>
      <c r="B201" s="319" t="s">
        <v>5110</v>
      </c>
      <c r="C201" s="594"/>
      <c r="D201" s="1263"/>
      <c r="E201" s="1263"/>
      <c r="F201" s="1263"/>
      <c r="G201" s="1263"/>
      <c r="H201" s="1263"/>
      <c r="I201" s="1263"/>
      <c r="J201" s="1275"/>
      <c r="K201" s="1275"/>
      <c r="L201" s="171"/>
      <c r="M201" s="192" t="s">
        <v>3893</v>
      </c>
      <c r="N201" s="171"/>
      <c r="O201" s="171"/>
      <c r="P201" s="171"/>
      <c r="Q201" s="656"/>
      <c r="R201" s="220"/>
      <c r="S201" s="656"/>
      <c r="T201" s="171"/>
      <c r="U201" s="171"/>
      <c r="V201" s="171"/>
      <c r="W201" s="171"/>
      <c r="X201" s="171"/>
      <c r="Y201" s="171"/>
      <c r="Z201" s="171"/>
      <c r="AA201" s="171"/>
      <c r="AB201" s="171"/>
      <c r="AC201" s="656"/>
      <c r="AD201" s="171"/>
      <c r="AE201" s="319" t="s">
        <v>5110</v>
      </c>
      <c r="AF201" s="320"/>
      <c r="AG201" s="781"/>
      <c r="AH201" s="781"/>
      <c r="AI201" s="781"/>
      <c r="AJ201" s="781"/>
      <c r="AK201" s="781"/>
      <c r="AL201" s="781"/>
      <c r="AM201" s="782"/>
      <c r="AN201" s="782"/>
      <c r="AO201" s="3102"/>
      <c r="AP201" s="171"/>
      <c r="AQ201" s="171"/>
      <c r="AR201" s="171"/>
      <c r="AS201" s="171"/>
    </row>
    <row r="202" spans="1:45" s="3" customFormat="1" ht="15.75" customHeight="1">
      <c r="A202" s="2394" t="s">
        <v>686</v>
      </c>
      <c r="B202" s="2932" t="s">
        <v>5111</v>
      </c>
      <c r="C202" s="1610">
        <v>0</v>
      </c>
      <c r="D202" s="562">
        <v>242.959</v>
      </c>
      <c r="E202" s="562">
        <v>211.125</v>
      </c>
      <c r="F202" s="562">
        <v>328.65</v>
      </c>
      <c r="G202" s="1255">
        <f>IFERROR(SUM(C202:F202),0)</f>
        <v>782.73399999999992</v>
      </c>
      <c r="H202" s="562">
        <v>-20.056999999999999</v>
      </c>
      <c r="I202" s="562">
        <v>0</v>
      </c>
      <c r="J202" s="1276"/>
      <c r="K202" s="1277"/>
      <c r="L202" s="171"/>
      <c r="M202" s="217" t="s">
        <v>6089</v>
      </c>
      <c r="N202" s="171"/>
      <c r="O202" s="219"/>
      <c r="P202" s="171"/>
      <c r="Q202" s="656"/>
      <c r="R202" s="220">
        <f>IF( SUM( T202:AA202 ) = 0, 0, $T$10 )</f>
        <v>0</v>
      </c>
      <c r="S202" s="656"/>
      <c r="T202" s="221">
        <f t="shared" ref="T202:W205" si="83" xml:space="preserve"> IF( ISNUMBER(C202), 0, 1 )</f>
        <v>0</v>
      </c>
      <c r="U202" s="221">
        <f t="shared" si="83"/>
        <v>0</v>
      </c>
      <c r="V202" s="221">
        <f t="shared" si="83"/>
        <v>0</v>
      </c>
      <c r="W202" s="221">
        <f t="shared" si="83"/>
        <v>0</v>
      </c>
      <c r="X202" s="171"/>
      <c r="Y202" s="221">
        <f t="shared" ref="Y202:Z205" si="84" xml:space="preserve"> IF( ISNUMBER(H202), 0, 1 )</f>
        <v>0</v>
      </c>
      <c r="Z202" s="221">
        <f t="shared" si="84"/>
        <v>0</v>
      </c>
      <c r="AA202" s="171"/>
      <c r="AB202" s="171"/>
      <c r="AC202" s="656"/>
      <c r="AD202" s="171"/>
      <c r="AE202" s="2932" t="s">
        <v>5111</v>
      </c>
      <c r="AF202" s="768" t="s">
        <v>6090</v>
      </c>
      <c r="AG202" s="718" t="s">
        <v>6091</v>
      </c>
      <c r="AH202" s="718" t="s">
        <v>6092</v>
      </c>
      <c r="AI202" s="718" t="s">
        <v>6093</v>
      </c>
      <c r="AJ202" s="769" t="s">
        <v>6094</v>
      </c>
      <c r="AK202" s="718" t="s">
        <v>6095</v>
      </c>
      <c r="AL202" s="718" t="s">
        <v>6096</v>
      </c>
      <c r="AM202" s="783"/>
      <c r="AN202" s="784"/>
      <c r="AO202" s="771"/>
      <c r="AP202" s="171"/>
      <c r="AQ202" s="171"/>
      <c r="AR202" s="171"/>
      <c r="AS202" s="171"/>
    </row>
    <row r="203" spans="1:45" s="3" customFormat="1" ht="15.75" customHeight="1">
      <c r="A203" s="171"/>
      <c r="B203" s="2933" t="s">
        <v>5120</v>
      </c>
      <c r="C203" s="1611">
        <v>0</v>
      </c>
      <c r="D203" s="565">
        <v>0</v>
      </c>
      <c r="E203" s="565">
        <v>1059.597</v>
      </c>
      <c r="F203" s="565">
        <v>1414.3989999999999</v>
      </c>
      <c r="G203" s="1257">
        <f>IFERROR(SUM(C203:F203),0)</f>
        <v>2473.9960000000001</v>
      </c>
      <c r="H203" s="565">
        <v>-55.314</v>
      </c>
      <c r="I203" s="565">
        <v>0</v>
      </c>
      <c r="J203" s="1278"/>
      <c r="K203" s="1279"/>
      <c r="L203" s="171"/>
      <c r="M203" s="226" t="s">
        <v>6097</v>
      </c>
      <c r="N203" s="171"/>
      <c r="O203" s="227"/>
      <c r="P203" s="171"/>
      <c r="Q203" s="656"/>
      <c r="R203" s="220">
        <f>IF( SUM( T203:AA203 ) = 0, 0, $T$10 )</f>
        <v>0</v>
      </c>
      <c r="S203" s="656"/>
      <c r="T203" s="221">
        <f t="shared" si="83"/>
        <v>0</v>
      </c>
      <c r="U203" s="221">
        <f t="shared" si="83"/>
        <v>0</v>
      </c>
      <c r="V203" s="221">
        <f t="shared" si="83"/>
        <v>0</v>
      </c>
      <c r="W203" s="221">
        <f t="shared" si="83"/>
        <v>0</v>
      </c>
      <c r="X203" s="171"/>
      <c r="Y203" s="221">
        <f t="shared" si="84"/>
        <v>0</v>
      </c>
      <c r="Z203" s="221">
        <f t="shared" si="84"/>
        <v>0</v>
      </c>
      <c r="AA203" s="171"/>
      <c r="AB203" s="171"/>
      <c r="AC203" s="656"/>
      <c r="AD203" s="171"/>
      <c r="AE203" s="2933" t="s">
        <v>5120</v>
      </c>
      <c r="AF203" s="772" t="s">
        <v>6098</v>
      </c>
      <c r="AG203" s="719" t="s">
        <v>6099</v>
      </c>
      <c r="AH203" s="719" t="s">
        <v>6100</v>
      </c>
      <c r="AI203" s="719" t="s">
        <v>6101</v>
      </c>
      <c r="AJ203" s="773" t="s">
        <v>6102</v>
      </c>
      <c r="AK203" s="719" t="s">
        <v>6103</v>
      </c>
      <c r="AL203" s="719" t="s">
        <v>6104</v>
      </c>
      <c r="AM203" s="785"/>
      <c r="AN203" s="786"/>
      <c r="AO203" s="771"/>
      <c r="AP203" s="171"/>
      <c r="AQ203" s="171"/>
      <c r="AR203" s="171"/>
      <c r="AS203" s="171"/>
    </row>
    <row r="204" spans="1:45" s="3" customFormat="1" ht="15.75" customHeight="1">
      <c r="A204" s="171"/>
      <c r="B204" s="2933" t="s">
        <v>5129</v>
      </c>
      <c r="C204" s="1611">
        <v>0</v>
      </c>
      <c r="D204" s="565">
        <v>0</v>
      </c>
      <c r="E204" s="565">
        <v>0</v>
      </c>
      <c r="F204" s="565">
        <v>0</v>
      </c>
      <c r="G204" s="1257">
        <f>IFERROR(SUM(C204:F204),0)</f>
        <v>0</v>
      </c>
      <c r="H204" s="565">
        <v>0</v>
      </c>
      <c r="I204" s="565">
        <v>0</v>
      </c>
      <c r="J204" s="1278"/>
      <c r="K204" s="1279"/>
      <c r="L204" s="171"/>
      <c r="M204" s="226" t="s">
        <v>6105</v>
      </c>
      <c r="N204" s="171"/>
      <c r="O204" s="227"/>
      <c r="P204" s="171"/>
      <c r="Q204" s="656"/>
      <c r="R204" s="220">
        <f>IF( SUM( T204:AA204 ) = 0, 0, $T$10 )</f>
        <v>0</v>
      </c>
      <c r="S204" s="656"/>
      <c r="T204" s="221">
        <f t="shared" si="83"/>
        <v>0</v>
      </c>
      <c r="U204" s="221">
        <f t="shared" si="83"/>
        <v>0</v>
      </c>
      <c r="V204" s="221">
        <f t="shared" si="83"/>
        <v>0</v>
      </c>
      <c r="W204" s="221">
        <f t="shared" si="83"/>
        <v>0</v>
      </c>
      <c r="X204" s="171"/>
      <c r="Y204" s="221">
        <f t="shared" si="84"/>
        <v>0</v>
      </c>
      <c r="Z204" s="221">
        <f t="shared" si="84"/>
        <v>0</v>
      </c>
      <c r="AA204" s="171"/>
      <c r="AB204" s="171"/>
      <c r="AC204" s="656"/>
      <c r="AD204" s="171"/>
      <c r="AE204" s="2933" t="s">
        <v>5129</v>
      </c>
      <c r="AF204" s="772" t="s">
        <v>6106</v>
      </c>
      <c r="AG204" s="719" t="s">
        <v>6107</v>
      </c>
      <c r="AH204" s="719" t="s">
        <v>6108</v>
      </c>
      <c r="AI204" s="719" t="s">
        <v>6109</v>
      </c>
      <c r="AJ204" s="773" t="s">
        <v>6110</v>
      </c>
      <c r="AK204" s="719" t="s">
        <v>6111</v>
      </c>
      <c r="AL204" s="719" t="s">
        <v>6112</v>
      </c>
      <c r="AM204" s="785"/>
      <c r="AN204" s="786"/>
      <c r="AO204" s="771"/>
      <c r="AP204" s="171"/>
      <c r="AQ204" s="171"/>
      <c r="AR204" s="171"/>
      <c r="AS204" s="171"/>
    </row>
    <row r="205" spans="1:45" s="3" customFormat="1" ht="15.75" customHeight="1">
      <c r="A205" s="171"/>
      <c r="B205" s="2933" t="s">
        <v>5138</v>
      </c>
      <c r="C205" s="1611">
        <v>0</v>
      </c>
      <c r="D205" s="565">
        <v>0</v>
      </c>
      <c r="E205" s="565">
        <v>0</v>
      </c>
      <c r="F205" s="565">
        <v>0</v>
      </c>
      <c r="G205" s="1257">
        <f>IFERROR(SUM(C205:F205),0)</f>
        <v>0</v>
      </c>
      <c r="H205" s="565">
        <v>0</v>
      </c>
      <c r="I205" s="565">
        <v>0</v>
      </c>
      <c r="J205" s="1278"/>
      <c r="K205" s="1279"/>
      <c r="L205" s="171"/>
      <c r="M205" s="226" t="s">
        <v>6113</v>
      </c>
      <c r="N205" s="171"/>
      <c r="O205" s="227"/>
      <c r="P205" s="171"/>
      <c r="Q205" s="656"/>
      <c r="R205" s="220">
        <f>IF( SUM( T205:AA205 ) = 0, 0, $T$10 )</f>
        <v>0</v>
      </c>
      <c r="S205" s="656"/>
      <c r="T205" s="221">
        <f t="shared" si="83"/>
        <v>0</v>
      </c>
      <c r="U205" s="221">
        <f t="shared" si="83"/>
        <v>0</v>
      </c>
      <c r="V205" s="221">
        <f t="shared" si="83"/>
        <v>0</v>
      </c>
      <c r="W205" s="221">
        <f t="shared" si="83"/>
        <v>0</v>
      </c>
      <c r="X205" s="171"/>
      <c r="Y205" s="221">
        <f t="shared" si="84"/>
        <v>0</v>
      </c>
      <c r="Z205" s="221">
        <f t="shared" si="84"/>
        <v>0</v>
      </c>
      <c r="AA205" s="171"/>
      <c r="AB205" s="171"/>
      <c r="AC205" s="656"/>
      <c r="AD205" s="171"/>
      <c r="AE205" s="2933" t="s">
        <v>5138</v>
      </c>
      <c r="AF205" s="772" t="s">
        <v>6114</v>
      </c>
      <c r="AG205" s="719" t="s">
        <v>6115</v>
      </c>
      <c r="AH205" s="719" t="s">
        <v>6116</v>
      </c>
      <c r="AI205" s="719" t="s">
        <v>6117</v>
      </c>
      <c r="AJ205" s="773" t="s">
        <v>6118</v>
      </c>
      <c r="AK205" s="719" t="s">
        <v>6119</v>
      </c>
      <c r="AL205" s="719" t="s">
        <v>6120</v>
      </c>
      <c r="AM205" s="785"/>
      <c r="AN205" s="786"/>
      <c r="AO205" s="771"/>
      <c r="AP205" s="171"/>
      <c r="AQ205" s="171"/>
      <c r="AR205" s="171"/>
      <c r="AS205" s="171"/>
    </row>
    <row r="206" spans="1:45" s="3" customFormat="1" ht="15.75" customHeight="1" thickBot="1">
      <c r="A206" s="2394" t="s">
        <v>784</v>
      </c>
      <c r="B206" s="2934" t="s">
        <v>902</v>
      </c>
      <c r="C206" s="1592">
        <f>IFERROR(SUM(C202:C205), 0)</f>
        <v>0</v>
      </c>
      <c r="D206" s="1249">
        <f>IFERROR(SUM(D202:D205), 0)</f>
        <v>242.959</v>
      </c>
      <c r="E206" s="1249">
        <f>IFERROR(SUM(E202:E205), 0)</f>
        <v>1270.722</v>
      </c>
      <c r="F206" s="1249">
        <f>IFERROR(SUM(F202:F205), 0)</f>
        <v>1743.049</v>
      </c>
      <c r="G206" s="1249">
        <f>IFERROR(SUM(C206:F206),0)</f>
        <v>3256.73</v>
      </c>
      <c r="H206" s="1249">
        <f>IFERROR(SUM(H202:H205), 0)</f>
        <v>-75.370999999999995</v>
      </c>
      <c r="I206" s="1249">
        <f>IFERROR(SUM(I202:I205), 0)</f>
        <v>0</v>
      </c>
      <c r="J206" s="1273"/>
      <c r="K206" s="1274"/>
      <c r="L206" s="171"/>
      <c r="M206" s="284" t="s">
        <v>6121</v>
      </c>
      <c r="N206" s="171"/>
      <c r="O206" s="238"/>
      <c r="P206" s="171"/>
      <c r="Q206" s="656"/>
      <c r="R206" s="220"/>
      <c r="S206" s="656"/>
      <c r="T206" s="171"/>
      <c r="U206" s="171"/>
      <c r="V206" s="171"/>
      <c r="W206" s="171"/>
      <c r="X206" s="171"/>
      <c r="Y206" s="171"/>
      <c r="Z206" s="171"/>
      <c r="AA206" s="171"/>
      <c r="AB206" s="171"/>
      <c r="AC206" s="656"/>
      <c r="AD206" s="171"/>
      <c r="AE206" s="2934" t="s">
        <v>902</v>
      </c>
      <c r="AF206" s="775" t="s">
        <v>6122</v>
      </c>
      <c r="AG206" s="550" t="s">
        <v>6123</v>
      </c>
      <c r="AH206" s="550" t="s">
        <v>6124</v>
      </c>
      <c r="AI206" s="550" t="s">
        <v>6125</v>
      </c>
      <c r="AJ206" s="550" t="s">
        <v>6126</v>
      </c>
      <c r="AK206" s="550" t="s">
        <v>6127</v>
      </c>
      <c r="AL206" s="550" t="s">
        <v>6128</v>
      </c>
      <c r="AM206" s="776"/>
      <c r="AN206" s="777"/>
      <c r="AO206" s="771"/>
      <c r="AP206" s="171"/>
      <c r="AQ206" s="171"/>
      <c r="AR206" s="171"/>
      <c r="AS206" s="171"/>
    </row>
    <row r="207" spans="1:45" s="3" customFormat="1" ht="15.75" customHeight="1" thickTop="1" thickBot="1">
      <c r="A207" s="171"/>
      <c r="B207" s="766"/>
      <c r="C207" s="1265"/>
      <c r="D207" s="1263"/>
      <c r="E207" s="1263"/>
      <c r="F207" s="1263"/>
      <c r="G207" s="1263"/>
      <c r="H207" s="1263"/>
      <c r="I207" s="1263"/>
      <c r="J207" s="1275"/>
      <c r="K207" s="1275"/>
      <c r="L207" s="171"/>
      <c r="M207" s="171" t="s">
        <v>3893</v>
      </c>
      <c r="N207" s="171"/>
      <c r="O207" s="171"/>
      <c r="P207" s="171"/>
      <c r="Q207" s="656"/>
      <c r="R207" s="220"/>
      <c r="S207" s="656"/>
      <c r="T207" s="171"/>
      <c r="U207" s="171"/>
      <c r="V207" s="171"/>
      <c r="W207" s="171"/>
      <c r="X207" s="171"/>
      <c r="Y207" s="171"/>
      <c r="Z207" s="171"/>
      <c r="AA207" s="171"/>
      <c r="AB207" s="171"/>
      <c r="AC207" s="656"/>
      <c r="AD207" s="171"/>
      <c r="AE207" s="766"/>
      <c r="AF207" s="766"/>
      <c r="AG207" s="781"/>
      <c r="AH207" s="781"/>
      <c r="AI207" s="781"/>
      <c r="AJ207" s="781"/>
      <c r="AK207" s="781"/>
      <c r="AL207" s="781"/>
      <c r="AM207" s="782"/>
      <c r="AN207" s="782"/>
      <c r="AO207" s="171"/>
      <c r="AP207" s="171"/>
      <c r="AQ207" s="171"/>
      <c r="AR207" s="171"/>
      <c r="AS207" s="171"/>
    </row>
    <row r="208" spans="1:45" s="3" customFormat="1" ht="15.75" customHeight="1" thickTop="1" thickBot="1">
      <c r="A208" s="171"/>
      <c r="B208" s="319" t="s">
        <v>5155</v>
      </c>
      <c r="C208" s="594"/>
      <c r="D208" s="1263"/>
      <c r="E208" s="1263"/>
      <c r="F208" s="1263"/>
      <c r="G208" s="1263"/>
      <c r="H208" s="1263"/>
      <c r="I208" s="1263"/>
      <c r="J208" s="1275"/>
      <c r="K208" s="1275"/>
      <c r="L208" s="171"/>
      <c r="M208" s="192" t="s">
        <v>3893</v>
      </c>
      <c r="N208" s="171"/>
      <c r="O208" s="171"/>
      <c r="P208" s="171"/>
      <c r="Q208" s="656"/>
      <c r="R208" s="220"/>
      <c r="S208" s="656"/>
      <c r="T208" s="171"/>
      <c r="U208" s="171"/>
      <c r="V208" s="171"/>
      <c r="W208" s="171"/>
      <c r="X208" s="171"/>
      <c r="Y208" s="171"/>
      <c r="Z208" s="171"/>
      <c r="AA208" s="171"/>
      <c r="AB208" s="171"/>
      <c r="AC208" s="656"/>
      <c r="AD208" s="171"/>
      <c r="AE208" s="319" t="s">
        <v>5155</v>
      </c>
      <c r="AF208" s="320"/>
      <c r="AG208" s="781"/>
      <c r="AH208" s="781"/>
      <c r="AI208" s="781"/>
      <c r="AJ208" s="781"/>
      <c r="AK208" s="781"/>
      <c r="AL208" s="781"/>
      <c r="AM208" s="782"/>
      <c r="AN208" s="782"/>
      <c r="AO208" s="3102"/>
      <c r="AP208" s="171"/>
      <c r="AQ208" s="171"/>
      <c r="AR208" s="171"/>
      <c r="AS208" s="171"/>
    </row>
    <row r="209" spans="1:45" s="3" customFormat="1" ht="15.75" customHeight="1">
      <c r="A209" s="2394" t="s">
        <v>686</v>
      </c>
      <c r="B209" s="2932" t="s">
        <v>5156</v>
      </c>
      <c r="C209" s="1610">
        <v>0</v>
      </c>
      <c r="D209" s="562">
        <v>0</v>
      </c>
      <c r="E209" s="562">
        <v>0</v>
      </c>
      <c r="F209" s="562">
        <v>0</v>
      </c>
      <c r="G209" s="1255">
        <f>IFERROR(SUM(C209:F209),0)</f>
        <v>0</v>
      </c>
      <c r="H209" s="562">
        <v>0</v>
      </c>
      <c r="I209" s="562">
        <v>0</v>
      </c>
      <c r="J209" s="1276"/>
      <c r="K209" s="1277"/>
      <c r="L209" s="171"/>
      <c r="M209" s="217" t="s">
        <v>6129</v>
      </c>
      <c r="N209" s="171"/>
      <c r="O209" s="219"/>
      <c r="P209" s="171"/>
      <c r="Q209" s="656"/>
      <c r="R209" s="220">
        <f>IF( SUM( T209:AA209 ) = 0, 0, $T$10 )</f>
        <v>0</v>
      </c>
      <c r="S209" s="656"/>
      <c r="T209" s="221">
        <f t="shared" ref="T209:W212" si="85" xml:space="preserve"> IF( ISNUMBER(C209), 0, 1 )</f>
        <v>0</v>
      </c>
      <c r="U209" s="221">
        <f t="shared" si="85"/>
        <v>0</v>
      </c>
      <c r="V209" s="221">
        <f t="shared" si="85"/>
        <v>0</v>
      </c>
      <c r="W209" s="221">
        <f t="shared" si="85"/>
        <v>0</v>
      </c>
      <c r="X209" s="171"/>
      <c r="Y209" s="221">
        <f t="shared" ref="Y209:Z212" si="86" xml:space="preserve"> IF( ISNUMBER(H209), 0, 1 )</f>
        <v>0</v>
      </c>
      <c r="Z209" s="221">
        <f t="shared" si="86"/>
        <v>0</v>
      </c>
      <c r="AA209" s="171"/>
      <c r="AB209" s="171"/>
      <c r="AC209" s="656"/>
      <c r="AD209" s="171"/>
      <c r="AE209" s="2932" t="s">
        <v>5156</v>
      </c>
      <c r="AF209" s="768" t="s">
        <v>6130</v>
      </c>
      <c r="AG209" s="718" t="s">
        <v>6131</v>
      </c>
      <c r="AH209" s="718" t="s">
        <v>6132</v>
      </c>
      <c r="AI209" s="718" t="s">
        <v>6133</v>
      </c>
      <c r="AJ209" s="769" t="s">
        <v>6134</v>
      </c>
      <c r="AK209" s="718" t="s">
        <v>6135</v>
      </c>
      <c r="AL209" s="718" t="s">
        <v>6136</v>
      </c>
      <c r="AM209" s="783"/>
      <c r="AN209" s="784"/>
      <c r="AO209" s="771"/>
      <c r="AP209" s="171"/>
      <c r="AQ209" s="171"/>
      <c r="AR209" s="171"/>
      <c r="AS209" s="171"/>
    </row>
    <row r="210" spans="1:45" s="3" customFormat="1" ht="15.75" customHeight="1">
      <c r="A210" s="171"/>
      <c r="B210" s="2933" t="s">
        <v>5165</v>
      </c>
      <c r="C210" s="1611">
        <v>0</v>
      </c>
      <c r="D210" s="565">
        <v>0</v>
      </c>
      <c r="E210" s="565">
        <v>0</v>
      </c>
      <c r="F210" s="565">
        <v>0</v>
      </c>
      <c r="G210" s="1257">
        <f>IFERROR(SUM(C210:F210),0)</f>
        <v>0</v>
      </c>
      <c r="H210" s="565">
        <v>0</v>
      </c>
      <c r="I210" s="565">
        <v>0</v>
      </c>
      <c r="J210" s="1278"/>
      <c r="K210" s="1279"/>
      <c r="L210" s="171"/>
      <c r="M210" s="226" t="s">
        <v>6137</v>
      </c>
      <c r="N210" s="171"/>
      <c r="O210" s="227"/>
      <c r="P210" s="171"/>
      <c r="Q210" s="656"/>
      <c r="R210" s="220">
        <f>IF( SUM( T210:AA210 ) = 0, 0, $T$10 )</f>
        <v>0</v>
      </c>
      <c r="S210" s="656"/>
      <c r="T210" s="221">
        <f t="shared" si="85"/>
        <v>0</v>
      </c>
      <c r="U210" s="221">
        <f t="shared" si="85"/>
        <v>0</v>
      </c>
      <c r="V210" s="221">
        <f t="shared" si="85"/>
        <v>0</v>
      </c>
      <c r="W210" s="221">
        <f t="shared" si="85"/>
        <v>0</v>
      </c>
      <c r="X210" s="171"/>
      <c r="Y210" s="221">
        <f t="shared" si="86"/>
        <v>0</v>
      </c>
      <c r="Z210" s="221">
        <f t="shared" si="86"/>
        <v>0</v>
      </c>
      <c r="AA210" s="171"/>
      <c r="AB210" s="171"/>
      <c r="AC210" s="656"/>
      <c r="AD210" s="171"/>
      <c r="AE210" s="2933" t="s">
        <v>5165</v>
      </c>
      <c r="AF210" s="772" t="s">
        <v>6138</v>
      </c>
      <c r="AG210" s="719" t="s">
        <v>6139</v>
      </c>
      <c r="AH210" s="719" t="s">
        <v>6140</v>
      </c>
      <c r="AI210" s="719" t="s">
        <v>6141</v>
      </c>
      <c r="AJ210" s="773" t="s">
        <v>6142</v>
      </c>
      <c r="AK210" s="719" t="s">
        <v>6143</v>
      </c>
      <c r="AL210" s="719" t="s">
        <v>6144</v>
      </c>
      <c r="AM210" s="785"/>
      <c r="AN210" s="786"/>
      <c r="AO210" s="771"/>
      <c r="AP210" s="171"/>
      <c r="AQ210" s="171"/>
      <c r="AR210" s="171"/>
      <c r="AS210" s="171"/>
    </row>
    <row r="211" spans="1:45" s="3" customFormat="1" ht="15.75" customHeight="1">
      <c r="A211" s="171"/>
      <c r="B211" s="2933" t="s">
        <v>5174</v>
      </c>
      <c r="C211" s="1611">
        <v>0</v>
      </c>
      <c r="D211" s="565">
        <v>0</v>
      </c>
      <c r="E211" s="565">
        <v>0</v>
      </c>
      <c r="F211" s="565">
        <v>0</v>
      </c>
      <c r="G211" s="1257">
        <f>IFERROR(SUM(C211:F211),0)</f>
        <v>0</v>
      </c>
      <c r="H211" s="565">
        <v>0</v>
      </c>
      <c r="I211" s="565">
        <v>0</v>
      </c>
      <c r="J211" s="1278"/>
      <c r="K211" s="1279"/>
      <c r="L211" s="171"/>
      <c r="M211" s="226" t="s">
        <v>6145</v>
      </c>
      <c r="N211" s="171"/>
      <c r="O211" s="227"/>
      <c r="P211" s="171"/>
      <c r="Q211" s="656"/>
      <c r="R211" s="220">
        <f>IF( SUM( T211:AA211 ) = 0, 0, $T$10 )</f>
        <v>0</v>
      </c>
      <c r="S211" s="656"/>
      <c r="T211" s="221">
        <f t="shared" si="85"/>
        <v>0</v>
      </c>
      <c r="U211" s="221">
        <f t="shared" si="85"/>
        <v>0</v>
      </c>
      <c r="V211" s="221">
        <f t="shared" si="85"/>
        <v>0</v>
      </c>
      <c r="W211" s="221">
        <f t="shared" si="85"/>
        <v>0</v>
      </c>
      <c r="X211" s="171"/>
      <c r="Y211" s="221">
        <f t="shared" si="86"/>
        <v>0</v>
      </c>
      <c r="Z211" s="221">
        <f t="shared" si="86"/>
        <v>0</v>
      </c>
      <c r="AA211" s="171"/>
      <c r="AB211" s="171"/>
      <c r="AC211" s="656"/>
      <c r="AD211" s="171"/>
      <c r="AE211" s="2933" t="s">
        <v>5174</v>
      </c>
      <c r="AF211" s="772" t="s">
        <v>6146</v>
      </c>
      <c r="AG211" s="719" t="s">
        <v>6147</v>
      </c>
      <c r="AH211" s="719" t="s">
        <v>6148</v>
      </c>
      <c r="AI211" s="719" t="s">
        <v>6149</v>
      </c>
      <c r="AJ211" s="773" t="s">
        <v>6150</v>
      </c>
      <c r="AK211" s="719" t="s">
        <v>6151</v>
      </c>
      <c r="AL211" s="719" t="s">
        <v>6152</v>
      </c>
      <c r="AM211" s="785"/>
      <c r="AN211" s="786"/>
      <c r="AO211" s="771"/>
      <c r="AP211" s="171"/>
      <c r="AQ211" s="171"/>
      <c r="AR211" s="171"/>
      <c r="AS211" s="171"/>
    </row>
    <row r="212" spans="1:45" s="3" customFormat="1" ht="15.75" customHeight="1">
      <c r="A212" s="171"/>
      <c r="B212" s="2933" t="s">
        <v>5183</v>
      </c>
      <c r="C212" s="1611">
        <v>0</v>
      </c>
      <c r="D212" s="565">
        <v>0</v>
      </c>
      <c r="E212" s="565">
        <v>0</v>
      </c>
      <c r="F212" s="565">
        <v>0</v>
      </c>
      <c r="G212" s="1257">
        <f>IFERROR(SUM(C212:F212),0)</f>
        <v>0</v>
      </c>
      <c r="H212" s="565">
        <v>0</v>
      </c>
      <c r="I212" s="565">
        <v>0</v>
      </c>
      <c r="J212" s="1278"/>
      <c r="K212" s="1279"/>
      <c r="L212" s="171"/>
      <c r="M212" s="226" t="s">
        <v>6153</v>
      </c>
      <c r="N212" s="171"/>
      <c r="O212" s="227"/>
      <c r="P212" s="171"/>
      <c r="Q212" s="656"/>
      <c r="R212" s="220">
        <f>IF( SUM( T212:AA212 ) = 0, 0, $T$10 )</f>
        <v>0</v>
      </c>
      <c r="S212" s="656"/>
      <c r="T212" s="221">
        <f t="shared" si="85"/>
        <v>0</v>
      </c>
      <c r="U212" s="221">
        <f t="shared" si="85"/>
        <v>0</v>
      </c>
      <c r="V212" s="221">
        <f t="shared" si="85"/>
        <v>0</v>
      </c>
      <c r="W212" s="221">
        <f t="shared" si="85"/>
        <v>0</v>
      </c>
      <c r="X212" s="171"/>
      <c r="Y212" s="221">
        <f t="shared" si="86"/>
        <v>0</v>
      </c>
      <c r="Z212" s="221">
        <f t="shared" si="86"/>
        <v>0</v>
      </c>
      <c r="AA212" s="171"/>
      <c r="AB212" s="171"/>
      <c r="AC212" s="656"/>
      <c r="AD212" s="171"/>
      <c r="AE212" s="2933" t="s">
        <v>5183</v>
      </c>
      <c r="AF212" s="772" t="s">
        <v>6154</v>
      </c>
      <c r="AG212" s="719" t="s">
        <v>6155</v>
      </c>
      <c r="AH212" s="719" t="s">
        <v>6156</v>
      </c>
      <c r="AI212" s="719" t="s">
        <v>6157</v>
      </c>
      <c r="AJ212" s="773" t="s">
        <v>6158</v>
      </c>
      <c r="AK212" s="719" t="s">
        <v>6159</v>
      </c>
      <c r="AL212" s="719" t="s">
        <v>6160</v>
      </c>
      <c r="AM212" s="785"/>
      <c r="AN212" s="786"/>
      <c r="AO212" s="771"/>
      <c r="AP212" s="171"/>
      <c r="AQ212" s="171"/>
      <c r="AR212" s="171"/>
      <c r="AS212" s="171"/>
    </row>
    <row r="213" spans="1:45" s="3" customFormat="1" ht="15.75" customHeight="1" thickBot="1">
      <c r="A213" s="2394" t="s">
        <v>784</v>
      </c>
      <c r="B213" s="2934" t="s">
        <v>902</v>
      </c>
      <c r="C213" s="1592">
        <f>IFERROR(SUM(C209:C212), 0)</f>
        <v>0</v>
      </c>
      <c r="D213" s="1249">
        <f>IFERROR(SUM(D209:D212), 0)</f>
        <v>0</v>
      </c>
      <c r="E213" s="1249">
        <f>IFERROR(SUM(E209:E212), 0)</f>
        <v>0</v>
      </c>
      <c r="F213" s="1249">
        <f>IFERROR(SUM(F209:F212), 0)</f>
        <v>0</v>
      </c>
      <c r="G213" s="1249">
        <f>IFERROR(SUM(C213:F213),0)</f>
        <v>0</v>
      </c>
      <c r="H213" s="1249">
        <f>IFERROR(SUM(H209:H212), 0)</f>
        <v>0</v>
      </c>
      <c r="I213" s="1249">
        <f>IFERROR(SUM(I209:I212), 0)</f>
        <v>0</v>
      </c>
      <c r="J213" s="1273"/>
      <c r="K213" s="1274"/>
      <c r="L213" s="171"/>
      <c r="M213" s="284" t="s">
        <v>6161</v>
      </c>
      <c r="N213" s="171"/>
      <c r="O213" s="238"/>
      <c r="P213" s="171"/>
      <c r="Q213" s="656"/>
      <c r="R213" s="220"/>
      <c r="S213" s="656"/>
      <c r="T213" s="171"/>
      <c r="U213" s="171"/>
      <c r="V213" s="171"/>
      <c r="W213" s="171"/>
      <c r="X213" s="171"/>
      <c r="Y213" s="171"/>
      <c r="Z213" s="171"/>
      <c r="AA213" s="171"/>
      <c r="AB213" s="171"/>
      <c r="AC213" s="656"/>
      <c r="AD213" s="171"/>
      <c r="AE213" s="2934" t="s">
        <v>902</v>
      </c>
      <c r="AF213" s="775" t="s">
        <v>6162</v>
      </c>
      <c r="AG213" s="550" t="s">
        <v>6163</v>
      </c>
      <c r="AH213" s="550" t="s">
        <v>6164</v>
      </c>
      <c r="AI213" s="550" t="s">
        <v>6165</v>
      </c>
      <c r="AJ213" s="550" t="s">
        <v>6166</v>
      </c>
      <c r="AK213" s="550" t="s">
        <v>6167</v>
      </c>
      <c r="AL213" s="550" t="s">
        <v>6168</v>
      </c>
      <c r="AM213" s="776"/>
      <c r="AN213" s="777"/>
      <c r="AO213" s="771"/>
      <c r="AP213" s="171"/>
      <c r="AQ213" s="171"/>
      <c r="AR213" s="171"/>
      <c r="AS213" s="171"/>
    </row>
    <row r="214" spans="1:45" s="3" customFormat="1" ht="15.75" customHeight="1" thickTop="1" thickBot="1">
      <c r="A214" s="171"/>
      <c r="B214" s="766"/>
      <c r="C214" s="1266"/>
      <c r="D214" s="1263"/>
      <c r="E214" s="1263"/>
      <c r="F214" s="1263"/>
      <c r="G214" s="1263"/>
      <c r="H214" s="1263"/>
      <c r="I214" s="1263"/>
      <c r="J214" s="1275"/>
      <c r="K214" s="1275"/>
      <c r="L214" s="171"/>
      <c r="M214" s="171" t="s">
        <v>3893</v>
      </c>
      <c r="N214" s="171"/>
      <c r="O214" s="171"/>
      <c r="P214" s="171"/>
      <c r="Q214" s="656"/>
      <c r="R214" s="220"/>
      <c r="S214" s="656"/>
      <c r="T214" s="171"/>
      <c r="U214" s="171"/>
      <c r="V214" s="171"/>
      <c r="W214" s="171"/>
      <c r="X214" s="171"/>
      <c r="Y214" s="171"/>
      <c r="Z214" s="171"/>
      <c r="AA214" s="171"/>
      <c r="AB214" s="171"/>
      <c r="AC214" s="656"/>
      <c r="AD214" s="171"/>
      <c r="AE214" s="766"/>
      <c r="AF214" s="345"/>
      <c r="AG214" s="781"/>
      <c r="AH214" s="781"/>
      <c r="AI214" s="781"/>
      <c r="AJ214" s="781"/>
      <c r="AK214" s="781"/>
      <c r="AL214" s="781"/>
      <c r="AM214" s="782"/>
      <c r="AN214" s="782"/>
      <c r="AO214" s="171"/>
      <c r="AP214" s="171"/>
      <c r="AQ214" s="171"/>
      <c r="AR214" s="171"/>
      <c r="AS214" s="171"/>
    </row>
    <row r="215" spans="1:45" s="3" customFormat="1" ht="15.75" customHeight="1" thickTop="1" thickBot="1">
      <c r="A215" s="171"/>
      <c r="B215" s="319" t="s">
        <v>5200</v>
      </c>
      <c r="C215" s="594"/>
      <c r="D215" s="1263"/>
      <c r="E215" s="1263"/>
      <c r="F215" s="1263"/>
      <c r="G215" s="1263"/>
      <c r="H215" s="1263"/>
      <c r="I215" s="1263"/>
      <c r="J215" s="1275"/>
      <c r="K215" s="1275"/>
      <c r="L215" s="171"/>
      <c r="M215" s="192" t="s">
        <v>3893</v>
      </c>
      <c r="N215" s="171"/>
      <c r="O215" s="171"/>
      <c r="P215" s="171"/>
      <c r="Q215" s="656"/>
      <c r="R215" s="220"/>
      <c r="S215" s="656"/>
      <c r="T215" s="171"/>
      <c r="U215" s="171"/>
      <c r="V215" s="171"/>
      <c r="W215" s="171"/>
      <c r="X215" s="171"/>
      <c r="Y215" s="171"/>
      <c r="Z215" s="171"/>
      <c r="AA215" s="171"/>
      <c r="AB215" s="171"/>
      <c r="AC215" s="656"/>
      <c r="AD215" s="171"/>
      <c r="AE215" s="319" t="s">
        <v>5200</v>
      </c>
      <c r="AF215" s="320"/>
      <c r="AG215" s="781"/>
      <c r="AH215" s="781"/>
      <c r="AI215" s="781"/>
      <c r="AJ215" s="781"/>
      <c r="AK215" s="781"/>
      <c r="AL215" s="781"/>
      <c r="AM215" s="782"/>
      <c r="AN215" s="782"/>
      <c r="AO215" s="3102"/>
      <c r="AP215" s="171"/>
      <c r="AQ215" s="171"/>
      <c r="AR215" s="171"/>
      <c r="AS215" s="171"/>
    </row>
    <row r="216" spans="1:45" s="3" customFormat="1" ht="15.75" customHeight="1">
      <c r="A216" s="2394" t="s">
        <v>686</v>
      </c>
      <c r="B216" s="2932" t="s">
        <v>5201</v>
      </c>
      <c r="C216" s="1610">
        <v>0</v>
      </c>
      <c r="D216" s="562">
        <v>0</v>
      </c>
      <c r="E216" s="562">
        <v>0</v>
      </c>
      <c r="F216" s="562">
        <v>0</v>
      </c>
      <c r="G216" s="1255">
        <f t="shared" ref="G216:G223" si="87">IFERROR(SUM(C216:F216),0)</f>
        <v>0</v>
      </c>
      <c r="H216" s="562">
        <v>0</v>
      </c>
      <c r="I216" s="562">
        <v>0</v>
      </c>
      <c r="J216" s="1276"/>
      <c r="K216" s="1277"/>
      <c r="L216" s="171"/>
      <c r="M216" s="217" t="s">
        <v>6169</v>
      </c>
      <c r="N216" s="171"/>
      <c r="O216" s="219"/>
      <c r="P216" s="171"/>
      <c r="Q216" s="656"/>
      <c r="R216" s="220">
        <f t="shared" ref="R216:R222" si="88">IF( SUM( T216:AA216 ) = 0, 0, $T$10 )</f>
        <v>0</v>
      </c>
      <c r="S216" s="656"/>
      <c r="T216" s="221">
        <f t="shared" ref="T216:W222" si="89" xml:space="preserve"> IF( ISNUMBER(C216), 0, 1 )</f>
        <v>0</v>
      </c>
      <c r="U216" s="221">
        <f t="shared" si="89"/>
        <v>0</v>
      </c>
      <c r="V216" s="221">
        <f t="shared" si="89"/>
        <v>0</v>
      </c>
      <c r="W216" s="221">
        <f t="shared" si="89"/>
        <v>0</v>
      </c>
      <c r="X216" s="171"/>
      <c r="Y216" s="221">
        <f t="shared" ref="Y216:Z222" si="90" xml:space="preserve"> IF( ISNUMBER(H216), 0, 1 )</f>
        <v>0</v>
      </c>
      <c r="Z216" s="221">
        <f t="shared" si="90"/>
        <v>0</v>
      </c>
      <c r="AA216" s="171"/>
      <c r="AB216" s="171"/>
      <c r="AC216" s="656"/>
      <c r="AD216" s="171"/>
      <c r="AE216" s="2932" t="s">
        <v>5201</v>
      </c>
      <c r="AF216" s="768" t="s">
        <v>6170</v>
      </c>
      <c r="AG216" s="718" t="s">
        <v>6171</v>
      </c>
      <c r="AH216" s="718" t="s">
        <v>6172</v>
      </c>
      <c r="AI216" s="718" t="s">
        <v>6173</v>
      </c>
      <c r="AJ216" s="769" t="s">
        <v>6174</v>
      </c>
      <c r="AK216" s="718" t="s">
        <v>6175</v>
      </c>
      <c r="AL216" s="718" t="s">
        <v>6176</v>
      </c>
      <c r="AM216" s="783"/>
      <c r="AN216" s="784"/>
      <c r="AO216" s="771"/>
      <c r="AP216" s="171"/>
      <c r="AQ216" s="171"/>
      <c r="AR216" s="171"/>
      <c r="AS216" s="171"/>
    </row>
    <row r="217" spans="1:45" s="3" customFormat="1" ht="15.75" customHeight="1">
      <c r="A217" s="171"/>
      <c r="B217" s="2933" t="s">
        <v>5210</v>
      </c>
      <c r="C217" s="1611">
        <v>0</v>
      </c>
      <c r="D217" s="565">
        <v>0</v>
      </c>
      <c r="E217" s="565">
        <v>0</v>
      </c>
      <c r="F217" s="565">
        <v>0</v>
      </c>
      <c r="G217" s="1257">
        <f t="shared" si="87"/>
        <v>0</v>
      </c>
      <c r="H217" s="565">
        <v>0</v>
      </c>
      <c r="I217" s="565">
        <v>0</v>
      </c>
      <c r="J217" s="1278"/>
      <c r="K217" s="1279"/>
      <c r="L217" s="171"/>
      <c r="M217" s="226" t="s">
        <v>6177</v>
      </c>
      <c r="N217" s="171"/>
      <c r="O217" s="227"/>
      <c r="P217" s="171"/>
      <c r="Q217" s="656"/>
      <c r="R217" s="220">
        <f t="shared" si="88"/>
        <v>0</v>
      </c>
      <c r="S217" s="656"/>
      <c r="T217" s="221">
        <f t="shared" si="89"/>
        <v>0</v>
      </c>
      <c r="U217" s="221">
        <f t="shared" si="89"/>
        <v>0</v>
      </c>
      <c r="V217" s="221">
        <f t="shared" si="89"/>
        <v>0</v>
      </c>
      <c r="W217" s="221">
        <f t="shared" si="89"/>
        <v>0</v>
      </c>
      <c r="X217" s="171"/>
      <c r="Y217" s="221">
        <f t="shared" si="90"/>
        <v>0</v>
      </c>
      <c r="Z217" s="221">
        <f t="shared" si="90"/>
        <v>0</v>
      </c>
      <c r="AA217" s="171"/>
      <c r="AB217" s="171"/>
      <c r="AC217" s="656"/>
      <c r="AD217" s="171"/>
      <c r="AE217" s="2933" t="s">
        <v>5210</v>
      </c>
      <c r="AF217" s="772" t="s">
        <v>6178</v>
      </c>
      <c r="AG217" s="719" t="s">
        <v>6179</v>
      </c>
      <c r="AH217" s="719" t="s">
        <v>6180</v>
      </c>
      <c r="AI217" s="719" t="s">
        <v>6181</v>
      </c>
      <c r="AJ217" s="773" t="s">
        <v>6182</v>
      </c>
      <c r="AK217" s="719" t="s">
        <v>6183</v>
      </c>
      <c r="AL217" s="719" t="s">
        <v>6184</v>
      </c>
      <c r="AM217" s="785"/>
      <c r="AN217" s="786"/>
      <c r="AO217" s="771"/>
      <c r="AP217" s="171"/>
      <c r="AQ217" s="171"/>
      <c r="AR217" s="171"/>
      <c r="AS217" s="171"/>
    </row>
    <row r="218" spans="1:45" s="3" customFormat="1" ht="15.75" customHeight="1">
      <c r="A218" s="171"/>
      <c r="B218" s="2933" t="s">
        <v>5219</v>
      </c>
      <c r="C218" s="1611">
        <v>0</v>
      </c>
      <c r="D218" s="565">
        <v>0</v>
      </c>
      <c r="E218" s="565">
        <v>0</v>
      </c>
      <c r="F218" s="565">
        <v>0</v>
      </c>
      <c r="G218" s="1257">
        <f t="shared" si="87"/>
        <v>0</v>
      </c>
      <c r="H218" s="565">
        <v>0</v>
      </c>
      <c r="I218" s="565">
        <v>0</v>
      </c>
      <c r="J218" s="1278"/>
      <c r="K218" s="1279"/>
      <c r="L218" s="171"/>
      <c r="M218" s="226" t="s">
        <v>6185</v>
      </c>
      <c r="N218" s="171"/>
      <c r="O218" s="227"/>
      <c r="P218" s="171"/>
      <c r="Q218" s="656"/>
      <c r="R218" s="220">
        <f t="shared" si="88"/>
        <v>0</v>
      </c>
      <c r="S218" s="656"/>
      <c r="T218" s="221">
        <f t="shared" si="89"/>
        <v>0</v>
      </c>
      <c r="U218" s="221">
        <f t="shared" si="89"/>
        <v>0</v>
      </c>
      <c r="V218" s="221">
        <f t="shared" si="89"/>
        <v>0</v>
      </c>
      <c r="W218" s="221">
        <f t="shared" si="89"/>
        <v>0</v>
      </c>
      <c r="X218" s="171"/>
      <c r="Y218" s="221">
        <f t="shared" si="90"/>
        <v>0</v>
      </c>
      <c r="Z218" s="221">
        <f t="shared" si="90"/>
        <v>0</v>
      </c>
      <c r="AA218" s="171"/>
      <c r="AB218" s="171"/>
      <c r="AC218" s="656"/>
      <c r="AD218" s="171"/>
      <c r="AE218" s="2933" t="s">
        <v>5219</v>
      </c>
      <c r="AF218" s="772" t="s">
        <v>6186</v>
      </c>
      <c r="AG218" s="719" t="s">
        <v>6187</v>
      </c>
      <c r="AH218" s="719" t="s">
        <v>6188</v>
      </c>
      <c r="AI218" s="719" t="s">
        <v>6189</v>
      </c>
      <c r="AJ218" s="773" t="s">
        <v>6190</v>
      </c>
      <c r="AK218" s="719" t="s">
        <v>6191</v>
      </c>
      <c r="AL218" s="719" t="s">
        <v>6192</v>
      </c>
      <c r="AM218" s="785"/>
      <c r="AN218" s="786"/>
      <c r="AO218" s="771"/>
      <c r="AP218" s="171"/>
      <c r="AQ218" s="171"/>
      <c r="AR218" s="171"/>
      <c r="AS218" s="171"/>
    </row>
    <row r="219" spans="1:45" s="3" customFormat="1" ht="15.75" customHeight="1">
      <c r="A219" s="171"/>
      <c r="B219" s="2933" t="s">
        <v>5228</v>
      </c>
      <c r="C219" s="1611">
        <v>0</v>
      </c>
      <c r="D219" s="565">
        <v>0</v>
      </c>
      <c r="E219" s="565">
        <v>0</v>
      </c>
      <c r="F219" s="565">
        <v>0</v>
      </c>
      <c r="G219" s="1257">
        <f t="shared" si="87"/>
        <v>0</v>
      </c>
      <c r="H219" s="565">
        <v>0</v>
      </c>
      <c r="I219" s="565">
        <v>0</v>
      </c>
      <c r="J219" s="1278"/>
      <c r="K219" s="1279"/>
      <c r="L219" s="171"/>
      <c r="M219" s="226" t="s">
        <v>6193</v>
      </c>
      <c r="N219" s="171"/>
      <c r="O219" s="227"/>
      <c r="P219" s="173"/>
      <c r="Q219" s="746"/>
      <c r="R219" s="220">
        <f t="shared" si="88"/>
        <v>0</v>
      </c>
      <c r="S219" s="656"/>
      <c r="T219" s="221">
        <f t="shared" si="89"/>
        <v>0</v>
      </c>
      <c r="U219" s="221">
        <f t="shared" si="89"/>
        <v>0</v>
      </c>
      <c r="V219" s="221">
        <f t="shared" si="89"/>
        <v>0</v>
      </c>
      <c r="W219" s="221">
        <f t="shared" si="89"/>
        <v>0</v>
      </c>
      <c r="X219" s="171"/>
      <c r="Y219" s="221">
        <f t="shared" si="90"/>
        <v>0</v>
      </c>
      <c r="Z219" s="221">
        <f t="shared" si="90"/>
        <v>0</v>
      </c>
      <c r="AA219" s="171"/>
      <c r="AB219" s="171"/>
      <c r="AC219" s="656"/>
      <c r="AD219" s="171"/>
      <c r="AE219" s="2933" t="s">
        <v>5228</v>
      </c>
      <c r="AF219" s="772" t="s">
        <v>6194</v>
      </c>
      <c r="AG219" s="719" t="s">
        <v>6195</v>
      </c>
      <c r="AH219" s="719" t="s">
        <v>6196</v>
      </c>
      <c r="AI219" s="719" t="s">
        <v>6197</v>
      </c>
      <c r="AJ219" s="773" t="s">
        <v>6198</v>
      </c>
      <c r="AK219" s="719" t="s">
        <v>6199</v>
      </c>
      <c r="AL219" s="719" t="s">
        <v>6200</v>
      </c>
      <c r="AM219" s="785"/>
      <c r="AN219" s="786"/>
      <c r="AO219" s="771"/>
      <c r="AP219" s="171"/>
      <c r="AQ219" s="171"/>
      <c r="AR219" s="171"/>
      <c r="AS219" s="171"/>
    </row>
    <row r="220" spans="1:45" s="3" customFormat="1" ht="15.75" customHeight="1">
      <c r="A220" s="171"/>
      <c r="B220" s="2933" t="s">
        <v>5237</v>
      </c>
      <c r="C220" s="1611">
        <v>0</v>
      </c>
      <c r="D220" s="565">
        <v>0</v>
      </c>
      <c r="E220" s="565">
        <v>0</v>
      </c>
      <c r="F220" s="565">
        <v>0</v>
      </c>
      <c r="G220" s="1257">
        <f t="shared" si="87"/>
        <v>0</v>
      </c>
      <c r="H220" s="565">
        <v>0</v>
      </c>
      <c r="I220" s="565">
        <v>0</v>
      </c>
      <c r="J220" s="1278"/>
      <c r="K220" s="1279"/>
      <c r="L220" s="171"/>
      <c r="M220" s="226" t="s">
        <v>6201</v>
      </c>
      <c r="N220" s="171"/>
      <c r="O220" s="227"/>
      <c r="P220" s="173"/>
      <c r="Q220" s="746"/>
      <c r="R220" s="220">
        <f t="shared" si="88"/>
        <v>0</v>
      </c>
      <c r="S220" s="656"/>
      <c r="T220" s="221">
        <f t="shared" si="89"/>
        <v>0</v>
      </c>
      <c r="U220" s="221">
        <f t="shared" si="89"/>
        <v>0</v>
      </c>
      <c r="V220" s="221">
        <f t="shared" si="89"/>
        <v>0</v>
      </c>
      <c r="W220" s="221">
        <f t="shared" si="89"/>
        <v>0</v>
      </c>
      <c r="X220" s="171"/>
      <c r="Y220" s="221">
        <f t="shared" si="90"/>
        <v>0</v>
      </c>
      <c r="Z220" s="221">
        <f t="shared" si="90"/>
        <v>0</v>
      </c>
      <c r="AA220" s="171"/>
      <c r="AB220" s="171"/>
      <c r="AC220" s="656"/>
      <c r="AD220" s="171"/>
      <c r="AE220" s="2933" t="s">
        <v>5237</v>
      </c>
      <c r="AF220" s="772" t="s">
        <v>6202</v>
      </c>
      <c r="AG220" s="719" t="s">
        <v>6203</v>
      </c>
      <c r="AH220" s="719" t="s">
        <v>6204</v>
      </c>
      <c r="AI220" s="719" t="s">
        <v>6205</v>
      </c>
      <c r="AJ220" s="773" t="s">
        <v>6206</v>
      </c>
      <c r="AK220" s="719" t="s">
        <v>6207</v>
      </c>
      <c r="AL220" s="719" t="s">
        <v>6208</v>
      </c>
      <c r="AM220" s="785"/>
      <c r="AN220" s="786"/>
      <c r="AO220" s="771"/>
      <c r="AP220" s="171"/>
      <c r="AQ220" s="171"/>
      <c r="AR220" s="171"/>
      <c r="AS220" s="171"/>
    </row>
    <row r="221" spans="1:45" s="3" customFormat="1" ht="15.75" customHeight="1">
      <c r="A221" s="171"/>
      <c r="B221" s="2933" t="s">
        <v>5246</v>
      </c>
      <c r="C221" s="1611">
        <v>0</v>
      </c>
      <c r="D221" s="565">
        <v>0</v>
      </c>
      <c r="E221" s="565">
        <v>0</v>
      </c>
      <c r="F221" s="565">
        <v>0</v>
      </c>
      <c r="G221" s="1257">
        <f t="shared" si="87"/>
        <v>0</v>
      </c>
      <c r="H221" s="565">
        <v>0</v>
      </c>
      <c r="I221" s="565">
        <v>0</v>
      </c>
      <c r="J221" s="1278"/>
      <c r="K221" s="1279"/>
      <c r="L221" s="171"/>
      <c r="M221" s="226" t="s">
        <v>6209</v>
      </c>
      <c r="N221" s="171"/>
      <c r="O221" s="227"/>
      <c r="P221" s="173"/>
      <c r="Q221" s="746"/>
      <c r="R221" s="220">
        <f t="shared" si="88"/>
        <v>0</v>
      </c>
      <c r="S221" s="656"/>
      <c r="T221" s="221">
        <f t="shared" si="89"/>
        <v>0</v>
      </c>
      <c r="U221" s="221">
        <f t="shared" si="89"/>
        <v>0</v>
      </c>
      <c r="V221" s="221">
        <f t="shared" si="89"/>
        <v>0</v>
      </c>
      <c r="W221" s="221">
        <f t="shared" si="89"/>
        <v>0</v>
      </c>
      <c r="X221" s="171"/>
      <c r="Y221" s="221">
        <f t="shared" si="90"/>
        <v>0</v>
      </c>
      <c r="Z221" s="221">
        <f t="shared" si="90"/>
        <v>0</v>
      </c>
      <c r="AA221" s="171"/>
      <c r="AB221" s="171"/>
      <c r="AC221" s="656"/>
      <c r="AD221" s="171"/>
      <c r="AE221" s="2933" t="s">
        <v>5246</v>
      </c>
      <c r="AF221" s="772" t="s">
        <v>6210</v>
      </c>
      <c r="AG221" s="719" t="s">
        <v>6211</v>
      </c>
      <c r="AH221" s="719" t="s">
        <v>6212</v>
      </c>
      <c r="AI221" s="719" t="s">
        <v>6213</v>
      </c>
      <c r="AJ221" s="773" t="s">
        <v>6214</v>
      </c>
      <c r="AK221" s="719" t="s">
        <v>6215</v>
      </c>
      <c r="AL221" s="719" t="s">
        <v>6216</v>
      </c>
      <c r="AM221" s="785"/>
      <c r="AN221" s="786"/>
      <c r="AO221" s="771"/>
      <c r="AP221" s="171"/>
      <c r="AQ221" s="171"/>
      <c r="AR221" s="171"/>
      <c r="AS221" s="171"/>
    </row>
    <row r="222" spans="1:45" s="3" customFormat="1" ht="15.75" customHeight="1">
      <c r="A222" s="171"/>
      <c r="B222" s="2933" t="s">
        <v>5255</v>
      </c>
      <c r="C222" s="1611">
        <v>0</v>
      </c>
      <c r="D222" s="565">
        <v>0</v>
      </c>
      <c r="E222" s="565">
        <v>0</v>
      </c>
      <c r="F222" s="565">
        <v>0</v>
      </c>
      <c r="G222" s="1257">
        <f t="shared" si="87"/>
        <v>0</v>
      </c>
      <c r="H222" s="565">
        <v>0</v>
      </c>
      <c r="I222" s="565">
        <v>0</v>
      </c>
      <c r="J222" s="1278"/>
      <c r="K222" s="1279"/>
      <c r="L222" s="171"/>
      <c r="M222" s="226" t="s">
        <v>6217</v>
      </c>
      <c r="N222" s="171"/>
      <c r="O222" s="227"/>
      <c r="P222" s="171"/>
      <c r="Q222" s="656"/>
      <c r="R222" s="220">
        <f t="shared" si="88"/>
        <v>0</v>
      </c>
      <c r="S222" s="656"/>
      <c r="T222" s="221">
        <f t="shared" si="89"/>
        <v>0</v>
      </c>
      <c r="U222" s="221">
        <f t="shared" si="89"/>
        <v>0</v>
      </c>
      <c r="V222" s="221">
        <f t="shared" si="89"/>
        <v>0</v>
      </c>
      <c r="W222" s="221">
        <f t="shared" si="89"/>
        <v>0</v>
      </c>
      <c r="X222" s="171"/>
      <c r="Y222" s="221">
        <f t="shared" si="90"/>
        <v>0</v>
      </c>
      <c r="Z222" s="221">
        <f t="shared" si="90"/>
        <v>0</v>
      </c>
      <c r="AA222" s="171"/>
      <c r="AB222" s="171"/>
      <c r="AC222" s="656"/>
      <c r="AD222" s="171"/>
      <c r="AE222" s="2933" t="s">
        <v>5255</v>
      </c>
      <c r="AF222" s="772" t="s">
        <v>6218</v>
      </c>
      <c r="AG222" s="719" t="s">
        <v>6219</v>
      </c>
      <c r="AH222" s="719" t="s">
        <v>6220</v>
      </c>
      <c r="AI222" s="719" t="s">
        <v>6221</v>
      </c>
      <c r="AJ222" s="773" t="s">
        <v>6222</v>
      </c>
      <c r="AK222" s="719" t="s">
        <v>6223</v>
      </c>
      <c r="AL222" s="719" t="s">
        <v>6224</v>
      </c>
      <c r="AM222" s="785"/>
      <c r="AN222" s="786"/>
      <c r="AO222" s="771"/>
      <c r="AP222" s="171"/>
      <c r="AQ222" s="171"/>
      <c r="AR222" s="171"/>
      <c r="AS222" s="171"/>
    </row>
    <row r="223" spans="1:45" s="3" customFormat="1" ht="15.75" customHeight="1" thickBot="1">
      <c r="A223" s="2394" t="s">
        <v>784</v>
      </c>
      <c r="B223" s="2934" t="s">
        <v>902</v>
      </c>
      <c r="C223" s="1592">
        <f>IFERROR(SUM(C216:C222), 0)</f>
        <v>0</v>
      </c>
      <c r="D223" s="1249">
        <f>IFERROR(SUM(D216:D222), 0)</f>
        <v>0</v>
      </c>
      <c r="E223" s="1249">
        <f>IFERROR(SUM(E216:E222), 0)</f>
        <v>0</v>
      </c>
      <c r="F223" s="1249">
        <f>IFERROR(SUM(F216:F222), 0)</f>
        <v>0</v>
      </c>
      <c r="G223" s="1249">
        <f t="shared" si="87"/>
        <v>0</v>
      </c>
      <c r="H223" s="1249">
        <f>IFERROR(SUM(H216:H222), 0)</f>
        <v>0</v>
      </c>
      <c r="I223" s="1249">
        <f>IFERROR(SUM(I216:I222), 0)</f>
        <v>0</v>
      </c>
      <c r="J223" s="1273"/>
      <c r="K223" s="1274"/>
      <c r="L223" s="171"/>
      <c r="M223" s="284" t="s">
        <v>6225</v>
      </c>
      <c r="N223" s="171"/>
      <c r="O223" s="238"/>
      <c r="P223" s="171"/>
      <c r="Q223" s="656"/>
      <c r="R223" s="220"/>
      <c r="S223" s="656"/>
      <c r="T223" s="171"/>
      <c r="U223" s="171"/>
      <c r="V223" s="171"/>
      <c r="W223" s="171"/>
      <c r="X223" s="171"/>
      <c r="Y223" s="171"/>
      <c r="Z223" s="171"/>
      <c r="AA223" s="171"/>
      <c r="AB223" s="171"/>
      <c r="AC223" s="656"/>
      <c r="AD223" s="171"/>
      <c r="AE223" s="2934" t="s">
        <v>902</v>
      </c>
      <c r="AF223" s="775" t="s">
        <v>6226</v>
      </c>
      <c r="AG223" s="550" t="s">
        <v>6227</v>
      </c>
      <c r="AH223" s="550" t="s">
        <v>6228</v>
      </c>
      <c r="AI223" s="550" t="s">
        <v>6229</v>
      </c>
      <c r="AJ223" s="550" t="s">
        <v>6230</v>
      </c>
      <c r="AK223" s="550" t="s">
        <v>6231</v>
      </c>
      <c r="AL223" s="550" t="s">
        <v>6232</v>
      </c>
      <c r="AM223" s="776"/>
      <c r="AN223" s="777"/>
      <c r="AO223" s="771"/>
      <c r="AP223" s="171"/>
      <c r="AQ223" s="171"/>
      <c r="AR223" s="171"/>
      <c r="AS223" s="171"/>
    </row>
    <row r="224" spans="1:45" s="3" customFormat="1" ht="15.75" customHeight="1" thickTop="1" thickBot="1">
      <c r="A224" s="171"/>
      <c r="B224" s="766"/>
      <c r="C224" s="1265"/>
      <c r="D224" s="1267"/>
      <c r="E224" s="1267"/>
      <c r="F224" s="1267"/>
      <c r="G224" s="1591"/>
      <c r="H224" s="1267"/>
      <c r="I224" s="1267"/>
      <c r="J224" s="1275"/>
      <c r="K224" s="1275"/>
      <c r="L224" s="171"/>
      <c r="M224" s="198" t="s">
        <v>3893</v>
      </c>
      <c r="N224" s="171"/>
      <c r="O224" s="171"/>
      <c r="P224" s="171"/>
      <c r="Q224" s="656"/>
      <c r="R224" s="220"/>
      <c r="S224" s="656"/>
      <c r="T224" s="171"/>
      <c r="U224" s="171"/>
      <c r="V224" s="171"/>
      <c r="W224" s="171"/>
      <c r="X224" s="171"/>
      <c r="Y224" s="171"/>
      <c r="Z224" s="171"/>
      <c r="AA224" s="171"/>
      <c r="AB224" s="171"/>
      <c r="AC224" s="656"/>
      <c r="AD224" s="171"/>
      <c r="AE224" s="766"/>
      <c r="AF224" s="766"/>
      <c r="AG224" s="787"/>
      <c r="AH224" s="787"/>
      <c r="AI224" s="787"/>
      <c r="AJ224" s="787"/>
      <c r="AK224" s="787"/>
      <c r="AL224" s="787"/>
      <c r="AM224" s="782"/>
      <c r="AN224" s="782"/>
      <c r="AO224" s="199"/>
      <c r="AP224" s="171"/>
      <c r="AQ224" s="171"/>
      <c r="AR224" s="171"/>
      <c r="AS224" s="171"/>
    </row>
    <row r="225" spans="1:45" s="3" customFormat="1" ht="15.75" customHeight="1" thickTop="1" thickBot="1">
      <c r="A225" s="171"/>
      <c r="B225" s="319" t="s">
        <v>5272</v>
      </c>
      <c r="C225" s="594"/>
      <c r="D225" s="1263"/>
      <c r="E225" s="1263"/>
      <c r="F225" s="1263"/>
      <c r="G225" s="1263"/>
      <c r="H225" s="1263"/>
      <c r="I225" s="1263"/>
      <c r="J225" s="1275"/>
      <c r="K225" s="1275"/>
      <c r="L225" s="171"/>
      <c r="M225" s="198" t="s">
        <v>3893</v>
      </c>
      <c r="N225" s="171"/>
      <c r="O225" s="171"/>
      <c r="P225" s="171"/>
      <c r="Q225" s="656"/>
      <c r="R225" s="220"/>
      <c r="S225" s="656"/>
      <c r="T225" s="171"/>
      <c r="U225" s="171"/>
      <c r="V225" s="171"/>
      <c r="W225" s="171"/>
      <c r="X225" s="171"/>
      <c r="Y225" s="171"/>
      <c r="Z225" s="171"/>
      <c r="AA225" s="171"/>
      <c r="AB225" s="171"/>
      <c r="AC225" s="656"/>
      <c r="AD225" s="171"/>
      <c r="AE225" s="319" t="s">
        <v>5272</v>
      </c>
      <c r="AF225" s="320"/>
      <c r="AG225" s="781"/>
      <c r="AH225" s="781"/>
      <c r="AI225" s="781"/>
      <c r="AJ225" s="781"/>
      <c r="AK225" s="781"/>
      <c r="AL225" s="781"/>
      <c r="AM225" s="782"/>
      <c r="AN225" s="782"/>
      <c r="AO225" s="199"/>
      <c r="AP225" s="171"/>
      <c r="AQ225" s="171"/>
      <c r="AR225" s="171"/>
      <c r="AS225" s="171"/>
    </row>
    <row r="226" spans="1:45" s="7" customFormat="1" ht="15.75" customHeight="1">
      <c r="A226" s="2394" t="s">
        <v>686</v>
      </c>
      <c r="B226" s="2935" t="s">
        <v>5272</v>
      </c>
      <c r="C226" s="569">
        <v>0</v>
      </c>
      <c r="D226" s="569">
        <v>0</v>
      </c>
      <c r="E226" s="569">
        <v>1420.1210000000001</v>
      </c>
      <c r="F226" s="569">
        <v>0</v>
      </c>
      <c r="G226" s="1246">
        <f>IFERROR(SUM(C226:F226),0)</f>
        <v>1420.1210000000001</v>
      </c>
      <c r="H226" s="569">
        <v>92.474999999999994</v>
      </c>
      <c r="I226" s="569">
        <v>0</v>
      </c>
      <c r="J226" s="1280"/>
      <c r="K226" s="1281"/>
      <c r="L226" s="171"/>
      <c r="M226" s="300" t="s">
        <v>6233</v>
      </c>
      <c r="N226" s="171"/>
      <c r="O226" s="792"/>
      <c r="P226" s="315"/>
      <c r="Q226" s="653"/>
      <c r="R226" s="220">
        <f>IF( SUM( T226:AA226 ) = 0, 0, $T$10 )</f>
        <v>0</v>
      </c>
      <c r="S226" s="653"/>
      <c r="T226" s="221">
        <f xml:space="preserve"> IF( ISNUMBER(C226), 0, 1 )</f>
        <v>0</v>
      </c>
      <c r="U226" s="221">
        <f xml:space="preserve"> IF( ISNUMBER(D226), 0, 1 )</f>
        <v>0</v>
      </c>
      <c r="V226" s="221">
        <f xml:space="preserve"> IF( ISNUMBER(E226), 0, 1 )</f>
        <v>0</v>
      </c>
      <c r="W226" s="221">
        <f xml:space="preserve"> IF( ISNUMBER(F226), 0, 1 )</f>
        <v>0</v>
      </c>
      <c r="X226" s="171"/>
      <c r="Y226" s="221">
        <f xml:space="preserve"> IF( ISNUMBER(H226), 0, 1 )</f>
        <v>0</v>
      </c>
      <c r="Z226" s="221">
        <f xml:space="preserve"> IF( ISNUMBER(I226), 0, 1 )</f>
        <v>0</v>
      </c>
      <c r="AA226" s="171"/>
      <c r="AB226" s="171"/>
      <c r="AC226" s="653"/>
      <c r="AD226" s="315"/>
      <c r="AE226" s="2935" t="s">
        <v>5272</v>
      </c>
      <c r="AF226" s="788" t="s">
        <v>6234</v>
      </c>
      <c r="AG226" s="788" t="s">
        <v>6235</v>
      </c>
      <c r="AH226" s="788" t="s">
        <v>6236</v>
      </c>
      <c r="AI226" s="788" t="s">
        <v>6237</v>
      </c>
      <c r="AJ226" s="789" t="s">
        <v>6238</v>
      </c>
      <c r="AK226" s="788" t="s">
        <v>6239</v>
      </c>
      <c r="AL226" s="788" t="s">
        <v>6240</v>
      </c>
      <c r="AM226" s="790"/>
      <c r="AN226" s="791"/>
      <c r="AO226" s="771"/>
      <c r="AP226" s="315"/>
      <c r="AQ226" s="315"/>
      <c r="AR226" s="315"/>
      <c r="AS226" s="315"/>
    </row>
    <row r="227" spans="1:45" s="3" customFormat="1" ht="15.75" customHeight="1" thickTop="1" thickBot="1">
      <c r="A227" s="171"/>
      <c r="B227" s="793"/>
      <c r="C227" s="1612"/>
      <c r="D227" s="1613"/>
      <c r="E227" s="1613"/>
      <c r="F227" s="1613"/>
      <c r="G227" s="1268"/>
      <c r="H227" s="1268"/>
      <c r="I227" s="1268"/>
      <c r="J227" s="1275"/>
      <c r="K227" s="1275"/>
      <c r="L227" s="171"/>
      <c r="M227" s="198" t="s">
        <v>3893</v>
      </c>
      <c r="N227" s="171"/>
      <c r="O227" s="171"/>
      <c r="P227" s="171"/>
      <c r="Q227" s="656"/>
      <c r="R227" s="220"/>
      <c r="S227" s="656"/>
      <c r="T227" s="171"/>
      <c r="U227" s="171"/>
      <c r="V227" s="171"/>
      <c r="W227" s="171"/>
      <c r="X227" s="171"/>
      <c r="Y227" s="171"/>
      <c r="Z227" s="171"/>
      <c r="AA227" s="171"/>
      <c r="AB227" s="171"/>
      <c r="AC227" s="656"/>
      <c r="AD227" s="171"/>
      <c r="AE227" s="793"/>
      <c r="AF227" s="793"/>
      <c r="AG227" s="794"/>
      <c r="AH227" s="794"/>
      <c r="AI227" s="794"/>
      <c r="AJ227" s="794"/>
      <c r="AK227" s="794"/>
      <c r="AL227" s="794"/>
      <c r="AM227" s="782"/>
      <c r="AN227" s="782"/>
      <c r="AO227" s="199"/>
      <c r="AP227" s="171"/>
      <c r="AQ227" s="171"/>
      <c r="AR227" s="171"/>
      <c r="AS227" s="171"/>
    </row>
    <row r="228" spans="1:45" s="7" customFormat="1" ht="15.75" customHeight="1" thickTop="1" thickBot="1">
      <c r="A228" s="2394" t="s">
        <v>784</v>
      </c>
      <c r="B228" s="2935" t="s">
        <v>5281</v>
      </c>
      <c r="C228" s="1593">
        <f>IFERROR(SUM(C199,C206,C213,C223,C226), 0)</f>
        <v>0</v>
      </c>
      <c r="D228" s="1246">
        <f>IFERROR(SUM(D199,D206,D213,D223,D226), 0)</f>
        <v>242.959</v>
      </c>
      <c r="E228" s="1246">
        <f>IFERROR(SUM(E199,E206,E213,E223,E226), 0)</f>
        <v>2690.8429999999998</v>
      </c>
      <c r="F228" s="1246">
        <f>IFERROR(SUM(F199,F206,F213,F223,F226), 0)</f>
        <v>1743.049</v>
      </c>
      <c r="G228" s="1246">
        <f>IFERROR(SUM(C228:F228),0)</f>
        <v>4676.8509999999997</v>
      </c>
      <c r="H228" s="1246">
        <f>IFERROR(SUM(H199,H206,H213,H223,H226), 0)</f>
        <v>17.103999999999999</v>
      </c>
      <c r="I228" s="1246">
        <f>IFERROR(SUM(I199,I206,I213,I223,I226), 0)</f>
        <v>0</v>
      </c>
      <c r="J228" s="1282"/>
      <c r="K228" s="1283"/>
      <c r="L228" s="315"/>
      <c r="M228" s="300" t="s">
        <v>6241</v>
      </c>
      <c r="N228" s="171"/>
      <c r="O228" s="792"/>
      <c r="P228" s="315"/>
      <c r="Q228" s="653"/>
      <c r="R228" s="220"/>
      <c r="S228" s="653"/>
      <c r="T228" s="171"/>
      <c r="U228" s="171"/>
      <c r="V228" s="171"/>
      <c r="W228" s="171"/>
      <c r="X228" s="171"/>
      <c r="Y228" s="171"/>
      <c r="Z228" s="171"/>
      <c r="AA228" s="171"/>
      <c r="AB228" s="171"/>
      <c r="AC228" s="653"/>
      <c r="AD228" s="315"/>
      <c r="AE228" s="2935" t="s">
        <v>5281</v>
      </c>
      <c r="AF228" s="795" t="s">
        <v>6242</v>
      </c>
      <c r="AG228" s="298" t="s">
        <v>6243</v>
      </c>
      <c r="AH228" s="298" t="s">
        <v>6244</v>
      </c>
      <c r="AI228" s="298" t="s">
        <v>6245</v>
      </c>
      <c r="AJ228" s="298" t="s">
        <v>6246</v>
      </c>
      <c r="AK228" s="298" t="s">
        <v>6247</v>
      </c>
      <c r="AL228" s="298" t="s">
        <v>6248</v>
      </c>
      <c r="AM228" s="796"/>
      <c r="AN228" s="797"/>
      <c r="AO228" s="771"/>
      <c r="AP228" s="315"/>
      <c r="AQ228" s="315"/>
      <c r="AR228" s="315"/>
      <c r="AS228" s="315"/>
    </row>
    <row r="229" spans="1:45" s="3" customFormat="1" ht="16" thickTop="1">
      <c r="A229" s="171"/>
      <c r="B229" s="798"/>
      <c r="C229" s="798"/>
      <c r="D229" s="171"/>
      <c r="E229" s="171"/>
      <c r="F229" s="171"/>
      <c r="G229" s="171"/>
      <c r="H229" s="171"/>
      <c r="I229" s="171"/>
      <c r="J229" s="171"/>
      <c r="K229" s="171"/>
      <c r="L229" s="171"/>
      <c r="M229" s="600"/>
      <c r="N229" s="171"/>
      <c r="P229" s="2394" t="s">
        <v>826</v>
      </c>
      <c r="Q229" s="171"/>
      <c r="R229" s="220"/>
      <c r="S229" s="171"/>
      <c r="T229" s="171"/>
      <c r="U229" s="171"/>
      <c r="V229" s="171"/>
      <c r="W229" s="171"/>
      <c r="X229" s="171"/>
      <c r="Y229" s="171"/>
      <c r="Z229" s="171"/>
      <c r="AA229" s="171"/>
      <c r="AB229" s="171"/>
      <c r="AC229" s="171"/>
      <c r="AD229" s="171"/>
      <c r="AE229" s="798"/>
      <c r="AF229" s="798"/>
      <c r="AG229" s="171"/>
      <c r="AH229" s="171"/>
      <c r="AI229" s="171"/>
      <c r="AJ229" s="171"/>
      <c r="AK229" s="171"/>
      <c r="AL229" s="171"/>
      <c r="AM229" s="171"/>
      <c r="AN229" s="2661" t="s">
        <v>827</v>
      </c>
      <c r="AO229" s="744"/>
      <c r="AP229" s="171"/>
      <c r="AQ229" s="171"/>
      <c r="AR229" s="171"/>
      <c r="AS229" s="171"/>
    </row>
    <row r="232" spans="1:45">
      <c r="B232" s="17" t="s">
        <v>4046</v>
      </c>
    </row>
    <row r="233" spans="1:45">
      <c r="B233" s="3515" t="s">
        <v>6249</v>
      </c>
      <c r="C233" s="3515"/>
      <c r="D233" s="3515"/>
      <c r="E233" s="3515"/>
      <c r="F233" s="3515"/>
      <c r="G233" s="3515"/>
      <c r="H233" s="3515"/>
      <c r="I233" s="3515"/>
      <c r="J233" s="3515"/>
      <c r="K233" s="3515"/>
      <c r="L233" s="3515"/>
      <c r="M233" s="3515"/>
      <c r="N233" s="3515"/>
      <c r="O233" s="3515"/>
    </row>
    <row r="234" spans="1:45">
      <c r="B234" s="3515" t="s">
        <v>6250</v>
      </c>
      <c r="C234" s="3515"/>
      <c r="D234" s="3515"/>
      <c r="E234" s="3515"/>
      <c r="F234" s="3515"/>
      <c r="G234" s="3515"/>
      <c r="H234" s="3515"/>
      <c r="I234" s="3515"/>
      <c r="J234" s="3515"/>
      <c r="K234" s="3515"/>
      <c r="L234" s="3515"/>
      <c r="M234" s="3515"/>
      <c r="N234" s="3515"/>
      <c r="O234" s="3515"/>
    </row>
    <row r="235" spans="1:45">
      <c r="B235" s="3515" t="s">
        <v>6251</v>
      </c>
      <c r="C235" s="3515"/>
      <c r="D235" s="3515"/>
      <c r="E235" s="3515"/>
      <c r="F235" s="3515"/>
      <c r="G235" s="3515"/>
      <c r="H235" s="3515"/>
      <c r="I235" s="3515"/>
      <c r="J235" s="3515"/>
      <c r="K235" s="3515"/>
      <c r="L235" s="3515"/>
      <c r="M235" s="3515"/>
      <c r="N235" s="3515"/>
      <c r="O235" s="3515"/>
    </row>
    <row r="236" spans="1:45">
      <c r="B236" s="3515" t="s">
        <v>6252</v>
      </c>
      <c r="C236" s="3515"/>
      <c r="D236" s="3515"/>
      <c r="E236" s="3515"/>
      <c r="F236" s="3515"/>
      <c r="G236" s="3515"/>
      <c r="H236" s="3515"/>
      <c r="I236" s="3515"/>
      <c r="J236" s="3515"/>
      <c r="K236" s="3515"/>
      <c r="L236" s="3515"/>
      <c r="M236" s="3515"/>
      <c r="N236" s="3515"/>
      <c r="O236" s="3515"/>
    </row>
    <row r="237" spans="1:45">
      <c r="B237" s="3515" t="s">
        <v>6253</v>
      </c>
      <c r="C237" s="3515"/>
      <c r="D237" s="3515"/>
      <c r="E237" s="3515"/>
      <c r="F237" s="3515"/>
      <c r="G237" s="3515"/>
      <c r="H237" s="3515"/>
      <c r="I237" s="3515"/>
      <c r="J237" s="3515"/>
      <c r="K237" s="3515"/>
      <c r="L237" s="3515"/>
      <c r="M237" s="3515"/>
      <c r="N237" s="3515"/>
      <c r="O237" s="3515"/>
    </row>
    <row r="238" spans="1:45" ht="39.75" customHeight="1">
      <c r="B238" s="3515" t="s">
        <v>6254</v>
      </c>
      <c r="C238" s="3515"/>
      <c r="D238" s="3515"/>
      <c r="E238" s="3515"/>
      <c r="F238" s="3515"/>
      <c r="G238" s="3515"/>
      <c r="H238" s="3515"/>
      <c r="I238" s="3515"/>
      <c r="J238" s="3515"/>
      <c r="K238" s="3515"/>
      <c r="L238" s="3515"/>
      <c r="M238" s="3515"/>
      <c r="N238" s="3515"/>
      <c r="O238" s="3515"/>
    </row>
  </sheetData>
  <sheetProtection formatColumns="0" formatRows="0"/>
  <mergeCells count="76">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B238:O238"/>
    <mergeCell ref="B233:O233"/>
    <mergeCell ref="B234:O234"/>
    <mergeCell ref="B235:O235"/>
    <mergeCell ref="B236:O236"/>
    <mergeCell ref="B237:O23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topLeftCell="B1" workbookViewId="0"/>
  </sheetViews>
  <sheetFormatPr defaultColWidth="9" defaultRowHeight="15.5"/>
  <cols>
    <col min="1" max="1" width="11.5" style="189" hidden="1" customWidth="1"/>
    <col min="2" max="2" width="64.6640625" style="189" customWidth="1"/>
    <col min="3" max="3" width="5.5" style="189" bestFit="1" customWidth="1"/>
    <col min="4" max="4" width="4.6640625" style="189" bestFit="1" customWidth="1"/>
    <col min="5" max="5" width="15.6640625" style="189" bestFit="1" customWidth="1"/>
    <col min="6" max="6" width="10.6640625" style="189" bestFit="1" customWidth="1"/>
    <col min="7" max="7" width="10.1640625" style="189" bestFit="1" customWidth="1"/>
    <col min="8" max="8" width="9.1640625" style="189" bestFit="1" customWidth="1"/>
    <col min="9" max="9" width="13.1640625" style="189" bestFit="1" customWidth="1"/>
    <col min="10" max="10" width="11.6640625" style="189" customWidth="1"/>
    <col min="11" max="11" width="1.58203125" style="189" customWidth="1"/>
    <col min="12" max="12" width="15.6640625" style="196" bestFit="1" customWidth="1"/>
    <col min="13" max="13" width="1.58203125" style="196" customWidth="1"/>
    <col min="14" max="14" width="29.5" style="196" bestFit="1" customWidth="1"/>
    <col min="15" max="15" width="9" style="196" hidden="1" customWidth="1"/>
    <col min="16" max="16" width="1.58203125" style="80" customWidth="1"/>
    <col min="17" max="17" width="25" style="189" customWidth="1"/>
    <col min="18" max="18" width="1.58203125" style="189" customWidth="1"/>
    <col min="19" max="23" width="4.58203125" style="189" hidden="1" customWidth="1"/>
    <col min="24" max="24" width="1.58203125" style="189" hidden="1" customWidth="1"/>
    <col min="25" max="25" width="1.58203125" style="189" customWidth="1"/>
    <col min="26" max="26" width="36.08203125" style="189" customWidth="1"/>
    <col min="27" max="32" width="12.5" style="189" customWidth="1"/>
    <col min="33" max="34" width="1.58203125" style="189" customWidth="1"/>
    <col min="35" max="16384" width="9" style="189"/>
  </cols>
  <sheetData>
    <row r="1" spans="1:32" s="315" customFormat="1" ht="29.25" customHeight="1">
      <c r="B1" s="3319" t="s">
        <v>6255</v>
      </c>
      <c r="C1" s="3319"/>
      <c r="D1" s="3319"/>
      <c r="E1" s="3319"/>
      <c r="F1" s="3319"/>
      <c r="G1" s="3319"/>
      <c r="H1" s="3319"/>
      <c r="I1" s="3319"/>
      <c r="J1" s="3319"/>
      <c r="K1" s="270"/>
      <c r="L1" s="2911"/>
      <c r="M1" s="2968"/>
      <c r="N1" s="2968"/>
      <c r="O1" s="2968"/>
      <c r="P1" s="799"/>
      <c r="R1" s="653"/>
      <c r="X1" s="653"/>
      <c r="Z1" s="3319" t="s">
        <v>667</v>
      </c>
      <c r="AA1" s="3319"/>
      <c r="AB1" s="3319"/>
      <c r="AC1" s="3319"/>
      <c r="AD1" s="3319"/>
      <c r="AE1" s="3319"/>
      <c r="AF1" s="3319"/>
    </row>
    <row r="2" spans="1:32" s="315" customFormat="1" ht="29.25" customHeight="1">
      <c r="B2" s="3319" t="str">
        <f>SelectCompany!B4</f>
        <v>Thames Water</v>
      </c>
      <c r="C2" s="3319"/>
      <c r="D2" s="3319"/>
      <c r="E2" s="3319"/>
      <c r="F2" s="3319"/>
      <c r="G2" s="3319"/>
      <c r="H2" s="3319"/>
      <c r="I2" s="418"/>
      <c r="J2" s="418"/>
      <c r="K2" s="418"/>
      <c r="L2" s="418"/>
      <c r="M2" s="418"/>
      <c r="N2" s="418"/>
      <c r="O2" s="418"/>
      <c r="P2" s="799"/>
      <c r="R2" s="653"/>
      <c r="X2" s="653"/>
      <c r="Z2" s="3319"/>
      <c r="AA2" s="3319"/>
      <c r="AB2" s="3319"/>
      <c r="AC2" s="3319"/>
      <c r="AD2" s="3319"/>
      <c r="AE2" s="3319"/>
      <c r="AF2" s="3319"/>
    </row>
    <row r="3" spans="1:32" s="171" customFormat="1" ht="45" customHeight="1">
      <c r="B3" s="3486" t="s">
        <v>6256</v>
      </c>
      <c r="C3" s="3486"/>
      <c r="D3" s="3486"/>
      <c r="E3" s="3486"/>
      <c r="F3" s="3486"/>
      <c r="G3" s="3486"/>
      <c r="H3" s="3486"/>
      <c r="I3" s="3486"/>
      <c r="J3" s="3486"/>
      <c r="K3" s="3486"/>
      <c r="L3" s="3486"/>
      <c r="M3" s="3486"/>
      <c r="N3" s="3486"/>
      <c r="O3" s="800"/>
      <c r="P3" s="801"/>
      <c r="Q3" s="527" t="s">
        <v>669</v>
      </c>
      <c r="R3" s="802"/>
      <c r="X3" s="656"/>
      <c r="Z3" s="3486" t="s">
        <v>6256</v>
      </c>
      <c r="AA3" s="3486"/>
      <c r="AB3" s="3486"/>
      <c r="AC3" s="3486"/>
      <c r="AD3" s="3486"/>
      <c r="AE3" s="3486"/>
      <c r="AF3" s="3486"/>
    </row>
    <row r="4" spans="1:32" s="171" customFormat="1" ht="15" customHeight="1" thickBot="1">
      <c r="B4" s="803"/>
      <c r="C4" s="803"/>
      <c r="D4" s="803"/>
      <c r="E4" s="803"/>
      <c r="F4" s="803"/>
      <c r="G4" s="803"/>
      <c r="H4" s="803"/>
      <c r="I4" s="803"/>
      <c r="J4" s="803"/>
      <c r="K4" s="804"/>
      <c r="L4" s="805"/>
      <c r="M4" s="800"/>
      <c r="N4" s="800"/>
      <c r="O4" s="800"/>
      <c r="P4" s="801"/>
      <c r="Q4" s="81"/>
      <c r="R4" s="802"/>
      <c r="X4" s="656"/>
      <c r="Z4" s="803"/>
      <c r="AA4" s="803"/>
      <c r="AB4" s="803"/>
      <c r="AC4" s="803"/>
      <c r="AD4" s="803"/>
      <c r="AE4" s="803"/>
      <c r="AF4" s="803"/>
    </row>
    <row r="5" spans="1:32" s="171" customFormat="1" ht="21.75" customHeight="1" thickTop="1">
      <c r="B5" s="3521" t="s">
        <v>671</v>
      </c>
      <c r="C5" s="3523" t="s">
        <v>672</v>
      </c>
      <c r="D5" s="3523" t="s">
        <v>673</v>
      </c>
      <c r="E5" s="3523" t="s">
        <v>1604</v>
      </c>
      <c r="F5" s="3518" t="s">
        <v>2549</v>
      </c>
      <c r="G5" s="3518"/>
      <c r="H5" s="3518"/>
      <c r="I5" s="3518"/>
      <c r="J5" s="3519" t="s">
        <v>902</v>
      </c>
      <c r="K5" s="804"/>
      <c r="L5" s="3487" t="s">
        <v>677</v>
      </c>
      <c r="M5" s="385"/>
      <c r="N5" s="3487" t="s">
        <v>678</v>
      </c>
      <c r="O5" s="385"/>
      <c r="P5" s="801"/>
      <c r="Q5" s="81"/>
      <c r="R5" s="802"/>
      <c r="X5" s="656"/>
      <c r="Z5" s="3521" t="s">
        <v>671</v>
      </c>
      <c r="AA5" s="3523" t="s">
        <v>1604</v>
      </c>
      <c r="AB5" s="3518" t="s">
        <v>2549</v>
      </c>
      <c r="AC5" s="3518"/>
      <c r="AD5" s="3518"/>
      <c r="AE5" s="3518"/>
      <c r="AF5" s="3519" t="s">
        <v>902</v>
      </c>
    </row>
    <row r="6" spans="1:32" s="171" customFormat="1" ht="48" customHeight="1" thickBot="1">
      <c r="A6" s="2248" t="s">
        <v>680</v>
      </c>
      <c r="B6" s="3522"/>
      <c r="C6" s="3524"/>
      <c r="D6" s="3524"/>
      <c r="E6" s="3525"/>
      <c r="F6" s="806" t="s">
        <v>6257</v>
      </c>
      <c r="G6" s="806" t="s">
        <v>4413</v>
      </c>
      <c r="H6" s="806" t="s">
        <v>4414</v>
      </c>
      <c r="I6" s="806" t="s">
        <v>4415</v>
      </c>
      <c r="J6" s="3520"/>
      <c r="K6" s="804"/>
      <c r="L6" s="3526"/>
      <c r="M6" s="385"/>
      <c r="N6" s="3526"/>
      <c r="O6" s="385"/>
      <c r="P6" s="801"/>
      <c r="Q6" s="702"/>
      <c r="R6" s="807"/>
      <c r="X6" s="656"/>
      <c r="Z6" s="3522"/>
      <c r="AA6" s="3525"/>
      <c r="AB6" s="806" t="s">
        <v>6257</v>
      </c>
      <c r="AC6" s="806" t="s">
        <v>4413</v>
      </c>
      <c r="AD6" s="806" t="s">
        <v>4414</v>
      </c>
      <c r="AE6" s="806" t="s">
        <v>4415</v>
      </c>
      <c r="AF6" s="3520"/>
    </row>
    <row r="7" spans="1:32" s="171" customFormat="1" ht="15.75" customHeight="1" thickTop="1" thickBot="1">
      <c r="A7" s="2394" t="s">
        <v>684</v>
      </c>
      <c r="C7" s="808"/>
      <c r="D7" s="808"/>
      <c r="E7" s="804"/>
      <c r="F7" s="804"/>
      <c r="G7" s="804"/>
      <c r="H7" s="804"/>
      <c r="I7" s="804"/>
      <c r="J7" s="809"/>
      <c r="K7" s="804"/>
      <c r="L7" s="809"/>
      <c r="M7" s="61"/>
      <c r="N7" s="61"/>
      <c r="O7" s="61"/>
      <c r="P7" s="801"/>
      <c r="Q7" s="81"/>
      <c r="R7" s="802"/>
      <c r="S7" s="3326" t="s">
        <v>670</v>
      </c>
      <c r="T7" s="3497"/>
      <c r="U7" s="3497"/>
      <c r="V7" s="3497"/>
      <c r="W7" s="3497"/>
      <c r="X7" s="3175"/>
      <c r="Y7" s="3162"/>
      <c r="Z7" s="808"/>
      <c r="AA7" s="2856" t="s">
        <v>831</v>
      </c>
      <c r="AB7" s="804"/>
      <c r="AC7" s="804"/>
      <c r="AD7" s="804"/>
      <c r="AE7" s="804"/>
      <c r="AF7" s="809"/>
    </row>
    <row r="8" spans="1:32" s="171" customFormat="1" ht="15.75" customHeight="1" thickTop="1" thickBot="1">
      <c r="B8" s="30" t="s">
        <v>1886</v>
      </c>
      <c r="C8" s="320"/>
      <c r="D8" s="320"/>
      <c r="E8" s="385"/>
      <c r="F8" s="385"/>
      <c r="G8" s="385"/>
      <c r="H8" s="808"/>
      <c r="I8" s="808"/>
      <c r="J8" s="804"/>
      <c r="K8" s="804"/>
      <c r="L8" s="810"/>
      <c r="M8" s="811"/>
      <c r="N8" s="811"/>
      <c r="O8" s="811"/>
      <c r="P8" s="801"/>
      <c r="Q8" s="81"/>
      <c r="R8" s="802"/>
      <c r="S8" s="206" t="s">
        <v>679</v>
      </c>
      <c r="T8" s="192"/>
      <c r="U8" s="192"/>
      <c r="V8" s="192"/>
      <c r="W8" s="192"/>
      <c r="X8" s="701"/>
      <c r="Y8" s="192"/>
      <c r="Z8" s="30" t="s">
        <v>1886</v>
      </c>
      <c r="AA8" s="385"/>
      <c r="AB8" s="385"/>
      <c r="AC8" s="385"/>
      <c r="AD8" s="808"/>
      <c r="AE8" s="808"/>
      <c r="AF8" s="804"/>
    </row>
    <row r="9" spans="1:32" s="171" customFormat="1" ht="15.75" customHeight="1">
      <c r="A9" s="2394" t="s">
        <v>686</v>
      </c>
      <c r="B9" s="68" t="s">
        <v>1685</v>
      </c>
      <c r="C9" s="69" t="s">
        <v>688</v>
      </c>
      <c r="D9" s="69">
        <v>3</v>
      </c>
      <c r="E9" s="1284">
        <v>26.713000000000001</v>
      </c>
      <c r="F9" s="1284">
        <v>1.5449999999999999</v>
      </c>
      <c r="G9" s="1284">
        <v>0</v>
      </c>
      <c r="H9" s="1284">
        <v>29.948</v>
      </c>
      <c r="I9" s="1284">
        <v>46.704999999999998</v>
      </c>
      <c r="J9" s="1285">
        <f>IFERROR(SUM(E9:I9), 0)</f>
        <v>104.911</v>
      </c>
      <c r="K9" s="804"/>
      <c r="L9" s="33" t="s">
        <v>6258</v>
      </c>
      <c r="M9" s="149"/>
      <c r="N9" s="732"/>
      <c r="O9" s="149"/>
      <c r="P9" s="801"/>
      <c r="Q9" s="220">
        <f t="shared" ref="Q9:Q15" si="0">IF( SUM( S9:W9 ) = 0, 0, $S$8 )</f>
        <v>0</v>
      </c>
      <c r="R9" s="802"/>
      <c r="S9" s="221">
        <f t="shared" ref="S9" si="1" xml:space="preserve"> IF( ISNUMBER(E9), 0, 1 )</f>
        <v>0</v>
      </c>
      <c r="T9" s="221">
        <f t="shared" ref="T9:T15" si="2" xml:space="preserve"> IF( ISNUMBER(F9), 0, 1 )</f>
        <v>0</v>
      </c>
      <c r="U9" s="221">
        <f t="shared" ref="U9:U15" si="3" xml:space="preserve"> IF( ISNUMBER(G9), 0, 1 )</f>
        <v>0</v>
      </c>
      <c r="V9" s="221">
        <f t="shared" ref="V9:V15" si="4" xml:space="preserve"> IF( ISNUMBER(H9), 0, 1 )</f>
        <v>0</v>
      </c>
      <c r="W9" s="221">
        <f t="shared" ref="W9:W15" si="5" xml:space="preserve"> IF( ISNUMBER(I9), 0, 1 )</f>
        <v>0</v>
      </c>
      <c r="X9" s="656"/>
      <c r="Z9" s="68" t="s">
        <v>1685</v>
      </c>
      <c r="AA9" s="812" t="s">
        <v>6259</v>
      </c>
      <c r="AB9" s="812" t="s">
        <v>6260</v>
      </c>
      <c r="AC9" s="812" t="s">
        <v>6261</v>
      </c>
      <c r="AD9" s="812" t="s">
        <v>6262</v>
      </c>
      <c r="AE9" s="812" t="s">
        <v>6263</v>
      </c>
      <c r="AF9" s="813" t="s">
        <v>6264</v>
      </c>
    </row>
    <row r="10" spans="1:32" s="171" customFormat="1" ht="15.75" customHeight="1">
      <c r="B10" s="71" t="s">
        <v>1692</v>
      </c>
      <c r="C10" s="72" t="s">
        <v>688</v>
      </c>
      <c r="D10" s="72">
        <v>3</v>
      </c>
      <c r="E10" s="1286">
        <v>-6.2E-2</v>
      </c>
      <c r="F10" s="1286">
        <v>1E-3</v>
      </c>
      <c r="G10" s="1286">
        <v>0</v>
      </c>
      <c r="H10" s="1286">
        <v>2.4E-2</v>
      </c>
      <c r="I10" s="1286">
        <v>2E-3</v>
      </c>
      <c r="J10" s="1287">
        <f>IFERROR(SUM(E10:I10), 0)</f>
        <v>-3.4999999999999996E-2</v>
      </c>
      <c r="K10" s="804"/>
      <c r="L10" s="34" t="s">
        <v>6265</v>
      </c>
      <c r="M10" s="149"/>
      <c r="N10" s="738"/>
      <c r="O10" s="149"/>
      <c r="P10" s="801"/>
      <c r="Q10" s="220">
        <f t="shared" si="0"/>
        <v>0</v>
      </c>
      <c r="R10" s="802"/>
      <c r="S10" s="221">
        <f t="shared" ref="S10:S15" si="6" xml:space="preserve"> IF( ISNUMBER(E10), 0, 1 )</f>
        <v>0</v>
      </c>
      <c r="T10" s="221">
        <f t="shared" si="2"/>
        <v>0</v>
      </c>
      <c r="U10" s="221">
        <f t="shared" si="3"/>
        <v>0</v>
      </c>
      <c r="V10" s="221">
        <f t="shared" si="4"/>
        <v>0</v>
      </c>
      <c r="W10" s="221">
        <f t="shared" si="5"/>
        <v>0</v>
      </c>
      <c r="X10" s="656"/>
      <c r="Z10" s="71" t="s">
        <v>1692</v>
      </c>
      <c r="AA10" s="814" t="s">
        <v>6266</v>
      </c>
      <c r="AB10" s="814" t="s">
        <v>6267</v>
      </c>
      <c r="AC10" s="814" t="s">
        <v>6268</v>
      </c>
      <c r="AD10" s="814" t="s">
        <v>6269</v>
      </c>
      <c r="AE10" s="814" t="s">
        <v>6270</v>
      </c>
      <c r="AF10" s="815" t="s">
        <v>6271</v>
      </c>
    </row>
    <row r="11" spans="1:32" s="171" customFormat="1" ht="15.75" customHeight="1">
      <c r="B11" s="71" t="s">
        <v>1708</v>
      </c>
      <c r="C11" s="72" t="s">
        <v>688</v>
      </c>
      <c r="D11" s="72">
        <v>3</v>
      </c>
      <c r="E11" s="1286">
        <v>5.3579999999999997</v>
      </c>
      <c r="F11" s="1286">
        <v>0</v>
      </c>
      <c r="G11" s="1286">
        <v>0</v>
      </c>
      <c r="H11" s="1286">
        <v>0</v>
      </c>
      <c r="I11" s="1286">
        <v>0</v>
      </c>
      <c r="J11" s="1287">
        <f t="shared" ref="J11:J14" si="7">IFERROR(SUM(E11:I11), 0)</f>
        <v>5.3579999999999997</v>
      </c>
      <c r="K11" s="804"/>
      <c r="L11" s="34" t="s">
        <v>6272</v>
      </c>
      <c r="M11" s="149"/>
      <c r="N11" s="738"/>
      <c r="O11" s="149"/>
      <c r="P11" s="801"/>
      <c r="Q11" s="220">
        <f t="shared" si="0"/>
        <v>0</v>
      </c>
      <c r="R11" s="802"/>
      <c r="S11" s="221">
        <f t="shared" si="6"/>
        <v>0</v>
      </c>
      <c r="T11" s="221">
        <f t="shared" si="2"/>
        <v>0</v>
      </c>
      <c r="U11" s="221">
        <f t="shared" si="3"/>
        <v>0</v>
      </c>
      <c r="V11" s="221">
        <f t="shared" si="4"/>
        <v>0</v>
      </c>
      <c r="W11" s="221">
        <f t="shared" si="5"/>
        <v>0</v>
      </c>
      <c r="X11" s="656"/>
      <c r="Z11" s="71" t="s">
        <v>6273</v>
      </c>
      <c r="AA11" s="814" t="s">
        <v>6274</v>
      </c>
      <c r="AB11" s="814" t="s">
        <v>6275</v>
      </c>
      <c r="AC11" s="814" t="s">
        <v>6276</v>
      </c>
      <c r="AD11" s="814" t="s">
        <v>6277</v>
      </c>
      <c r="AE11" s="814" t="s">
        <v>6278</v>
      </c>
      <c r="AF11" s="815" t="s">
        <v>6279</v>
      </c>
    </row>
    <row r="12" spans="1:32" s="171" customFormat="1" ht="15.75" customHeight="1">
      <c r="B12" s="71" t="s">
        <v>6280</v>
      </c>
      <c r="C12" s="72" t="s">
        <v>688</v>
      </c>
      <c r="D12" s="72">
        <v>3</v>
      </c>
      <c r="E12" s="1286">
        <v>0</v>
      </c>
      <c r="F12" s="1286">
        <v>0</v>
      </c>
      <c r="G12" s="1286">
        <v>0</v>
      </c>
      <c r="H12" s="1286">
        <v>0</v>
      </c>
      <c r="I12" s="1286">
        <v>75.343999999999994</v>
      </c>
      <c r="J12" s="1287">
        <f t="shared" si="7"/>
        <v>75.343999999999994</v>
      </c>
      <c r="K12" s="804"/>
      <c r="L12" s="34" t="s">
        <v>6281</v>
      </c>
      <c r="M12" s="149"/>
      <c r="N12" s="738"/>
      <c r="O12" s="149"/>
      <c r="P12" s="801"/>
      <c r="Q12" s="220">
        <f t="shared" si="0"/>
        <v>0</v>
      </c>
      <c r="R12" s="802"/>
      <c r="S12" s="221">
        <f t="shared" si="6"/>
        <v>0</v>
      </c>
      <c r="T12" s="221">
        <f t="shared" si="2"/>
        <v>0</v>
      </c>
      <c r="U12" s="221">
        <f t="shared" si="3"/>
        <v>0</v>
      </c>
      <c r="V12" s="221">
        <f t="shared" si="4"/>
        <v>0</v>
      </c>
      <c r="W12" s="221">
        <f t="shared" si="5"/>
        <v>0</v>
      </c>
      <c r="X12" s="656"/>
      <c r="Z12" s="71" t="s">
        <v>6280</v>
      </c>
      <c r="AA12" s="814" t="s">
        <v>6282</v>
      </c>
      <c r="AB12" s="814" t="s">
        <v>6283</v>
      </c>
      <c r="AC12" s="814" t="s">
        <v>6284</v>
      </c>
      <c r="AD12" s="814" t="s">
        <v>6285</v>
      </c>
      <c r="AE12" s="814" t="s">
        <v>6286</v>
      </c>
      <c r="AF12" s="815" t="s">
        <v>6287</v>
      </c>
    </row>
    <row r="13" spans="1:32" s="171" customFormat="1" ht="15.75" customHeight="1">
      <c r="B13" s="71" t="s">
        <v>6288</v>
      </c>
      <c r="C13" s="72" t="s">
        <v>688</v>
      </c>
      <c r="D13" s="72">
        <v>3</v>
      </c>
      <c r="E13" s="1286">
        <v>0</v>
      </c>
      <c r="F13" s="1286">
        <v>0</v>
      </c>
      <c r="G13" s="1286">
        <v>0</v>
      </c>
      <c r="H13" s="1286">
        <v>0</v>
      </c>
      <c r="I13" s="1286">
        <v>0</v>
      </c>
      <c r="J13" s="1287">
        <f t="shared" si="7"/>
        <v>0</v>
      </c>
      <c r="K13" s="804"/>
      <c r="L13" s="34" t="s">
        <v>6289</v>
      </c>
      <c r="M13" s="149"/>
      <c r="N13" s="738"/>
      <c r="O13" s="149"/>
      <c r="P13" s="801"/>
      <c r="Q13" s="220">
        <f t="shared" si="0"/>
        <v>0</v>
      </c>
      <c r="R13" s="802"/>
      <c r="S13" s="221">
        <f t="shared" si="6"/>
        <v>0</v>
      </c>
      <c r="T13" s="221">
        <f t="shared" si="2"/>
        <v>0</v>
      </c>
      <c r="U13" s="221">
        <f t="shared" si="3"/>
        <v>0</v>
      </c>
      <c r="V13" s="221">
        <f t="shared" si="4"/>
        <v>0</v>
      </c>
      <c r="W13" s="221">
        <f t="shared" si="5"/>
        <v>0</v>
      </c>
      <c r="X13" s="656"/>
      <c r="Z13" s="71" t="s">
        <v>6288</v>
      </c>
      <c r="AA13" s="814" t="s">
        <v>6290</v>
      </c>
      <c r="AB13" s="814" t="s">
        <v>6291</v>
      </c>
      <c r="AC13" s="814" t="s">
        <v>6292</v>
      </c>
      <c r="AD13" s="814" t="s">
        <v>6293</v>
      </c>
      <c r="AE13" s="814" t="s">
        <v>6294</v>
      </c>
      <c r="AF13" s="815" t="s">
        <v>6295</v>
      </c>
    </row>
    <row r="14" spans="1:32" s="171" customFormat="1" ht="15.75" customHeight="1">
      <c r="B14" s="71" t="s">
        <v>1731</v>
      </c>
      <c r="C14" s="72" t="s">
        <v>688</v>
      </c>
      <c r="D14" s="72">
        <v>3</v>
      </c>
      <c r="E14" s="1286">
        <v>14.884</v>
      </c>
      <c r="F14" s="1286">
        <v>6.056</v>
      </c>
      <c r="G14" s="1286">
        <v>4.1000000000000002E-2</v>
      </c>
      <c r="H14" s="1286">
        <v>82.334000000000003</v>
      </c>
      <c r="I14" s="1286">
        <v>149.04</v>
      </c>
      <c r="J14" s="1287">
        <f t="shared" si="7"/>
        <v>252.35499999999999</v>
      </c>
      <c r="K14" s="804"/>
      <c r="L14" s="34" t="s">
        <v>6296</v>
      </c>
      <c r="M14" s="149"/>
      <c r="N14" s="738"/>
      <c r="O14" s="149"/>
      <c r="P14" s="801"/>
      <c r="Q14" s="220">
        <f t="shared" si="0"/>
        <v>0</v>
      </c>
      <c r="R14" s="802"/>
      <c r="S14" s="221">
        <f t="shared" si="6"/>
        <v>0</v>
      </c>
      <c r="T14" s="221">
        <f t="shared" si="2"/>
        <v>0</v>
      </c>
      <c r="U14" s="221">
        <f t="shared" si="3"/>
        <v>0</v>
      </c>
      <c r="V14" s="221">
        <f t="shared" si="4"/>
        <v>0</v>
      </c>
      <c r="W14" s="221">
        <f t="shared" si="5"/>
        <v>0</v>
      </c>
      <c r="X14" s="656"/>
      <c r="Z14" s="71" t="s">
        <v>1731</v>
      </c>
      <c r="AA14" s="814" t="s">
        <v>6297</v>
      </c>
      <c r="AB14" s="814" t="s">
        <v>6298</v>
      </c>
      <c r="AC14" s="814" t="s">
        <v>6299</v>
      </c>
      <c r="AD14" s="814" t="s">
        <v>6300</v>
      </c>
      <c r="AE14" s="814" t="s">
        <v>6301</v>
      </c>
      <c r="AF14" s="815" t="s">
        <v>6302</v>
      </c>
    </row>
    <row r="15" spans="1:32" s="171" customFormat="1" ht="15.75" customHeight="1">
      <c r="A15" s="2394" t="s">
        <v>784</v>
      </c>
      <c r="B15" s="75" t="s">
        <v>1738</v>
      </c>
      <c r="C15" s="76" t="s">
        <v>688</v>
      </c>
      <c r="D15" s="76">
        <v>3</v>
      </c>
      <c r="E15" s="1288">
        <v>3.605</v>
      </c>
      <c r="F15" s="1288">
        <v>6.0389999999999997</v>
      </c>
      <c r="G15" s="1288">
        <v>0</v>
      </c>
      <c r="H15" s="1288">
        <v>4.7009999999999996</v>
      </c>
      <c r="I15" s="1288">
        <v>62.746000000000002</v>
      </c>
      <c r="J15" s="1289">
        <f>IFERROR(SUM(E15:I15), 0)</f>
        <v>77.091000000000008</v>
      </c>
      <c r="K15" s="804"/>
      <c r="L15" s="35" t="s">
        <v>6303</v>
      </c>
      <c r="M15" s="149"/>
      <c r="N15" s="752"/>
      <c r="O15" s="149"/>
      <c r="P15" s="801"/>
      <c r="Q15" s="220">
        <f t="shared" si="0"/>
        <v>0</v>
      </c>
      <c r="R15" s="802"/>
      <c r="S15" s="221">
        <f t="shared" si="6"/>
        <v>0</v>
      </c>
      <c r="T15" s="221">
        <f t="shared" si="2"/>
        <v>0</v>
      </c>
      <c r="U15" s="221">
        <f t="shared" si="3"/>
        <v>0</v>
      </c>
      <c r="V15" s="221">
        <f t="shared" si="4"/>
        <v>0</v>
      </c>
      <c r="W15" s="221">
        <f t="shared" si="5"/>
        <v>0</v>
      </c>
      <c r="X15" s="656"/>
      <c r="Z15" s="75" t="s">
        <v>1738</v>
      </c>
      <c r="AA15" s="816" t="s">
        <v>6304</v>
      </c>
      <c r="AB15" s="816" t="s">
        <v>6305</v>
      </c>
      <c r="AC15" s="816" t="s">
        <v>6306</v>
      </c>
      <c r="AD15" s="816" t="s">
        <v>6307</v>
      </c>
      <c r="AE15" s="816" t="s">
        <v>6308</v>
      </c>
      <c r="AF15" s="817" t="s">
        <v>6309</v>
      </c>
    </row>
    <row r="16" spans="1:32" s="171" customFormat="1" ht="15.75" customHeight="1" thickTop="1" thickBot="1">
      <c r="B16" s="818"/>
      <c r="C16" s="818"/>
      <c r="D16" s="818"/>
      <c r="E16" s="1290"/>
      <c r="F16" s="1290"/>
      <c r="G16" s="1290"/>
      <c r="H16" s="1290"/>
      <c r="I16" s="1290"/>
      <c r="J16" s="1290"/>
      <c r="K16" s="804"/>
      <c r="L16" s="819"/>
      <c r="M16" s="820"/>
      <c r="N16" s="820"/>
      <c r="O16" s="820"/>
      <c r="P16" s="801"/>
      <c r="Q16" s="81"/>
      <c r="R16" s="802"/>
      <c r="S16" s="207"/>
      <c r="T16" s="207"/>
      <c r="U16" s="207"/>
      <c r="V16" s="207"/>
      <c r="W16" s="207"/>
      <c r="X16" s="656"/>
      <c r="Z16" s="818"/>
      <c r="AA16" s="809"/>
      <c r="AB16" s="809"/>
      <c r="AC16" s="809"/>
      <c r="AD16" s="809"/>
      <c r="AE16" s="809"/>
      <c r="AF16" s="809"/>
    </row>
    <row r="17" spans="1:32" s="171" customFormat="1" ht="15.75" customHeight="1">
      <c r="B17" s="30" t="s">
        <v>6310</v>
      </c>
      <c r="C17" s="320"/>
      <c r="D17" s="320"/>
      <c r="E17" s="1291"/>
      <c r="F17" s="1291"/>
      <c r="G17" s="1291"/>
      <c r="H17" s="1292"/>
      <c r="I17" s="1292"/>
      <c r="J17" s="1293"/>
      <c r="K17" s="804"/>
      <c r="L17" s="810"/>
      <c r="M17" s="811"/>
      <c r="N17" s="811"/>
      <c r="O17" s="811"/>
      <c r="P17" s="801"/>
      <c r="Q17" s="81"/>
      <c r="R17" s="802"/>
      <c r="S17" s="207"/>
      <c r="T17" s="207"/>
      <c r="U17" s="207"/>
      <c r="V17" s="207"/>
      <c r="W17" s="207"/>
      <c r="X17" s="656"/>
      <c r="Z17" s="30" t="s">
        <v>6310</v>
      </c>
      <c r="AA17" s="385"/>
      <c r="AB17" s="385"/>
      <c r="AC17" s="385"/>
      <c r="AD17" s="808"/>
      <c r="AE17" s="808"/>
      <c r="AF17" s="804"/>
    </row>
    <row r="18" spans="1:32" s="171" customFormat="1" ht="15.75" customHeight="1">
      <c r="A18" s="2394" t="s">
        <v>686</v>
      </c>
      <c r="B18" s="68" t="s">
        <v>6311</v>
      </c>
      <c r="C18" s="69" t="s">
        <v>688</v>
      </c>
      <c r="D18" s="69">
        <v>3</v>
      </c>
      <c r="E18" s="1284">
        <v>4.9880000000000004</v>
      </c>
      <c r="F18" s="1284">
        <v>0</v>
      </c>
      <c r="G18" s="1284">
        <v>0</v>
      </c>
      <c r="H18" s="1284">
        <v>0</v>
      </c>
      <c r="I18" s="1284">
        <v>0</v>
      </c>
      <c r="J18" s="1285">
        <f>IFERROR(SUM(E18:I18), 0)</f>
        <v>4.9880000000000004</v>
      </c>
      <c r="K18" s="804"/>
      <c r="L18" s="33" t="s">
        <v>6312</v>
      </c>
      <c r="M18" s="149"/>
      <c r="N18" s="732"/>
      <c r="O18" s="149"/>
      <c r="P18" s="801"/>
      <c r="Q18" s="220">
        <f t="shared" ref="Q18:Q20" si="8">IF( SUM( S18:W18 ) = 0, 0, $S$8 )</f>
        <v>0</v>
      </c>
      <c r="R18" s="802"/>
      <c r="S18" s="221">
        <f t="shared" ref="S18:S20" si="9" xml:space="preserve"> IF( ISNUMBER(E18), 0, 1 )</f>
        <v>0</v>
      </c>
      <c r="T18" s="221">
        <f t="shared" ref="T18:T20" si="10" xml:space="preserve"> IF( ISNUMBER(F18), 0, 1 )</f>
        <v>0</v>
      </c>
      <c r="U18" s="221">
        <f t="shared" ref="U18:U20" si="11" xml:space="preserve"> IF( ISNUMBER(G18), 0, 1 )</f>
        <v>0</v>
      </c>
      <c r="V18" s="221">
        <f t="shared" ref="V18:V20" si="12" xml:space="preserve"> IF( ISNUMBER(H18), 0, 1 )</f>
        <v>0</v>
      </c>
      <c r="W18" s="221">
        <f t="shared" ref="W18:W20" si="13" xml:space="preserve"> IF( ISNUMBER(I18), 0, 1 )</f>
        <v>0</v>
      </c>
      <c r="X18" s="656"/>
      <c r="Z18" s="68" t="s">
        <v>6311</v>
      </c>
      <c r="AA18" s="812" t="s">
        <v>6313</v>
      </c>
      <c r="AB18" s="812" t="s">
        <v>6314</v>
      </c>
      <c r="AC18" s="812" t="s">
        <v>6315</v>
      </c>
      <c r="AD18" s="812" t="s">
        <v>6316</v>
      </c>
      <c r="AE18" s="812" t="s">
        <v>6317</v>
      </c>
      <c r="AF18" s="813" t="s">
        <v>6318</v>
      </c>
    </row>
    <row r="19" spans="1:32" s="171" customFormat="1" ht="15.75" customHeight="1">
      <c r="B19" s="71" t="s">
        <v>6319</v>
      </c>
      <c r="C19" s="72" t="s">
        <v>688</v>
      </c>
      <c r="D19" s="72">
        <v>3</v>
      </c>
      <c r="E19" s="1286">
        <v>18.199000000000002</v>
      </c>
      <c r="F19" s="1286">
        <v>0</v>
      </c>
      <c r="G19" s="1286">
        <v>0</v>
      </c>
      <c r="H19" s="1286">
        <v>0</v>
      </c>
      <c r="I19" s="1286">
        <v>0</v>
      </c>
      <c r="J19" s="1287">
        <f>IFERROR(SUM(E19:I19), 0)</f>
        <v>18.199000000000002</v>
      </c>
      <c r="K19" s="804"/>
      <c r="L19" s="34" t="s">
        <v>6320</v>
      </c>
      <c r="M19" s="149"/>
      <c r="N19" s="738"/>
      <c r="O19" s="149"/>
      <c r="P19" s="801"/>
      <c r="Q19" s="220">
        <f t="shared" si="8"/>
        <v>0</v>
      </c>
      <c r="R19" s="802"/>
      <c r="S19" s="221">
        <f t="shared" si="9"/>
        <v>0</v>
      </c>
      <c r="T19" s="221">
        <f t="shared" si="10"/>
        <v>0</v>
      </c>
      <c r="U19" s="221">
        <f t="shared" si="11"/>
        <v>0</v>
      </c>
      <c r="V19" s="221">
        <f t="shared" si="12"/>
        <v>0</v>
      </c>
      <c r="W19" s="221">
        <f t="shared" si="13"/>
        <v>0</v>
      </c>
      <c r="X19" s="656"/>
      <c r="Z19" s="71" t="s">
        <v>6319</v>
      </c>
      <c r="AA19" s="814" t="s">
        <v>6321</v>
      </c>
      <c r="AB19" s="814" t="s">
        <v>6322</v>
      </c>
      <c r="AC19" s="814" t="s">
        <v>6323</v>
      </c>
      <c r="AD19" s="814" t="s">
        <v>6324</v>
      </c>
      <c r="AE19" s="814" t="s">
        <v>6325</v>
      </c>
      <c r="AF19" s="815" t="s">
        <v>6326</v>
      </c>
    </row>
    <row r="20" spans="1:32" s="171" customFormat="1" ht="15.75" customHeight="1">
      <c r="A20" s="2394" t="s">
        <v>784</v>
      </c>
      <c r="B20" s="75" t="s">
        <v>6327</v>
      </c>
      <c r="C20" s="76" t="s">
        <v>688</v>
      </c>
      <c r="D20" s="76">
        <v>3</v>
      </c>
      <c r="E20" s="1288">
        <v>0.38700000000000001</v>
      </c>
      <c r="F20" s="1288">
        <v>0</v>
      </c>
      <c r="G20" s="1288">
        <v>0</v>
      </c>
      <c r="H20" s="1288">
        <v>0</v>
      </c>
      <c r="I20" s="1288">
        <v>0</v>
      </c>
      <c r="J20" s="1289">
        <f>IFERROR(SUM(E20:I20), 0)</f>
        <v>0.38700000000000001</v>
      </c>
      <c r="K20" s="804"/>
      <c r="L20" s="35" t="s">
        <v>6328</v>
      </c>
      <c r="M20" s="149"/>
      <c r="N20" s="752"/>
      <c r="O20" s="149"/>
      <c r="P20" s="801"/>
      <c r="Q20" s="220">
        <f t="shared" si="8"/>
        <v>0</v>
      </c>
      <c r="R20" s="802"/>
      <c r="S20" s="221">
        <f t="shared" si="9"/>
        <v>0</v>
      </c>
      <c r="T20" s="221">
        <f t="shared" si="10"/>
        <v>0</v>
      </c>
      <c r="U20" s="221">
        <f t="shared" si="11"/>
        <v>0</v>
      </c>
      <c r="V20" s="221">
        <f t="shared" si="12"/>
        <v>0</v>
      </c>
      <c r="W20" s="221">
        <f t="shared" si="13"/>
        <v>0</v>
      </c>
      <c r="X20" s="656"/>
      <c r="Z20" s="75" t="s">
        <v>6327</v>
      </c>
      <c r="AA20" s="816" t="s">
        <v>6329</v>
      </c>
      <c r="AB20" s="816" t="s">
        <v>6330</v>
      </c>
      <c r="AC20" s="816" t="s">
        <v>6331</v>
      </c>
      <c r="AD20" s="816" t="s">
        <v>6332</v>
      </c>
      <c r="AE20" s="816" t="s">
        <v>6333</v>
      </c>
      <c r="AF20" s="817" t="s">
        <v>6334</v>
      </c>
    </row>
    <row r="21" spans="1:32" s="171" customFormat="1" ht="15.75" customHeight="1">
      <c r="B21" s="808"/>
      <c r="C21" s="808"/>
      <c r="D21" s="808"/>
      <c r="E21" s="1293"/>
      <c r="F21" s="1293"/>
      <c r="G21" s="1293"/>
      <c r="H21" s="1293"/>
      <c r="I21" s="1293"/>
      <c r="J21" s="1290"/>
      <c r="K21" s="804"/>
      <c r="L21" s="809"/>
      <c r="M21" s="61"/>
      <c r="N21" s="61"/>
      <c r="O21" s="61"/>
      <c r="P21" s="801"/>
      <c r="Q21" s="81"/>
      <c r="R21" s="802"/>
      <c r="S21" s="207"/>
      <c r="T21" s="207"/>
      <c r="U21" s="207"/>
      <c r="V21" s="207"/>
      <c r="W21" s="207"/>
      <c r="X21" s="656"/>
      <c r="Z21" s="808"/>
      <c r="AA21" s="804"/>
      <c r="AB21" s="804"/>
      <c r="AC21" s="804"/>
      <c r="AD21" s="804"/>
      <c r="AE21" s="804"/>
      <c r="AF21" s="809"/>
    </row>
    <row r="22" spans="1:32" s="171" customFormat="1" ht="15.75" customHeight="1">
      <c r="B22" s="30" t="s">
        <v>6335</v>
      </c>
      <c r="C22" s="320"/>
      <c r="D22" s="320"/>
      <c r="E22" s="1291"/>
      <c r="F22" s="1291"/>
      <c r="G22" s="1291"/>
      <c r="H22" s="1292"/>
      <c r="I22" s="1292"/>
      <c r="J22" s="1293"/>
      <c r="K22" s="804"/>
      <c r="L22" s="810"/>
      <c r="M22" s="811"/>
      <c r="N22" s="811"/>
      <c r="O22" s="811"/>
      <c r="P22" s="801"/>
      <c r="Q22" s="81"/>
      <c r="R22" s="802"/>
      <c r="S22" s="207"/>
      <c r="T22" s="207"/>
      <c r="U22" s="207"/>
      <c r="V22" s="207"/>
      <c r="W22" s="207"/>
      <c r="X22" s="656"/>
      <c r="Z22" s="30" t="s">
        <v>1731</v>
      </c>
      <c r="AA22" s="385"/>
      <c r="AB22" s="385"/>
      <c r="AC22" s="385"/>
      <c r="AD22" s="808"/>
      <c r="AE22" s="808"/>
      <c r="AF22" s="804"/>
    </row>
    <row r="23" spans="1:32" s="171" customFormat="1" ht="15.75" customHeight="1">
      <c r="A23" s="2394" t="s">
        <v>686</v>
      </c>
      <c r="B23" s="68" t="s">
        <v>6336</v>
      </c>
      <c r="C23" s="69" t="s">
        <v>688</v>
      </c>
      <c r="D23" s="69">
        <v>3</v>
      </c>
      <c r="E23" s="1284">
        <v>0</v>
      </c>
      <c r="F23" s="1284">
        <v>0</v>
      </c>
      <c r="G23" s="1284">
        <v>0</v>
      </c>
      <c r="H23" s="1284">
        <v>0</v>
      </c>
      <c r="I23" s="1284">
        <v>27.98</v>
      </c>
      <c r="J23" s="1285">
        <f>IFERROR(SUM(E23:I23), 0)</f>
        <v>27.98</v>
      </c>
      <c r="K23" s="804"/>
      <c r="L23" s="33" t="s">
        <v>6337</v>
      </c>
      <c r="M23" s="149"/>
      <c r="N23" s="732"/>
      <c r="O23" s="149"/>
      <c r="P23" s="801"/>
      <c r="Q23" s="220">
        <f t="shared" ref="Q23:Q25" si="14">IF( SUM( S23:W23 ) = 0, 0, $S$8 )</f>
        <v>0</v>
      </c>
      <c r="R23" s="802"/>
      <c r="S23" s="221">
        <f t="shared" ref="S23:S25" si="15" xml:space="preserve"> IF( ISNUMBER(E23), 0, 1 )</f>
        <v>0</v>
      </c>
      <c r="T23" s="221">
        <f t="shared" ref="T23:T25" si="16" xml:space="preserve"> IF( ISNUMBER(F23), 0, 1 )</f>
        <v>0</v>
      </c>
      <c r="U23" s="221">
        <f t="shared" ref="U23:U25" si="17" xml:space="preserve"> IF( ISNUMBER(G23), 0, 1 )</f>
        <v>0</v>
      </c>
      <c r="V23" s="221">
        <f t="shared" ref="V23:V25" si="18" xml:space="preserve"> IF( ISNUMBER(H23), 0, 1 )</f>
        <v>0</v>
      </c>
      <c r="W23" s="221">
        <f t="shared" ref="W23:W25" si="19" xml:space="preserve"> IF( ISNUMBER(I23), 0, 1 )</f>
        <v>0</v>
      </c>
      <c r="X23" s="656"/>
      <c r="Z23" s="68" t="s">
        <v>6336</v>
      </c>
      <c r="AA23" s="812" t="s">
        <v>6338</v>
      </c>
      <c r="AB23" s="812" t="s">
        <v>6339</v>
      </c>
      <c r="AC23" s="812" t="s">
        <v>6340</v>
      </c>
      <c r="AD23" s="812" t="s">
        <v>6341</v>
      </c>
      <c r="AE23" s="812" t="s">
        <v>6342</v>
      </c>
      <c r="AF23" s="813" t="s">
        <v>6343</v>
      </c>
    </row>
    <row r="24" spans="1:32" s="171" customFormat="1" ht="15.75" customHeight="1">
      <c r="B24" s="71" t="s">
        <v>6344</v>
      </c>
      <c r="C24" s="72" t="s">
        <v>688</v>
      </c>
      <c r="D24" s="72">
        <v>3</v>
      </c>
      <c r="E24" s="1286">
        <v>0</v>
      </c>
      <c r="F24" s="1286">
        <v>0</v>
      </c>
      <c r="G24" s="1286">
        <v>0</v>
      </c>
      <c r="H24" s="1286">
        <v>0</v>
      </c>
      <c r="I24" s="1286">
        <v>1.61</v>
      </c>
      <c r="J24" s="1287">
        <f>IFERROR(SUM(E24:I24), 0)</f>
        <v>1.61</v>
      </c>
      <c r="K24" s="804"/>
      <c r="L24" s="34" t="s">
        <v>6345</v>
      </c>
      <c r="M24" s="149"/>
      <c r="N24" s="738"/>
      <c r="O24" s="149"/>
      <c r="P24" s="801"/>
      <c r="Q24" s="220">
        <f t="shared" si="14"/>
        <v>0</v>
      </c>
      <c r="R24" s="802"/>
      <c r="S24" s="221">
        <f t="shared" si="15"/>
        <v>0</v>
      </c>
      <c r="T24" s="221">
        <f t="shared" si="16"/>
        <v>0</v>
      </c>
      <c r="U24" s="221">
        <f t="shared" si="17"/>
        <v>0</v>
      </c>
      <c r="V24" s="221">
        <f t="shared" si="18"/>
        <v>0</v>
      </c>
      <c r="W24" s="221">
        <f t="shared" si="19"/>
        <v>0</v>
      </c>
      <c r="X24" s="656"/>
      <c r="Z24" s="71" t="s">
        <v>6344</v>
      </c>
      <c r="AA24" s="814" t="s">
        <v>6346</v>
      </c>
      <c r="AB24" s="814" t="s">
        <v>6347</v>
      </c>
      <c r="AC24" s="814" t="s">
        <v>6348</v>
      </c>
      <c r="AD24" s="814" t="s">
        <v>6349</v>
      </c>
      <c r="AE24" s="814" t="s">
        <v>6350</v>
      </c>
      <c r="AF24" s="815" t="s">
        <v>6351</v>
      </c>
    </row>
    <row r="25" spans="1:32" s="171" customFormat="1" ht="15.75" customHeight="1">
      <c r="B25" s="75" t="s">
        <v>6352</v>
      </c>
      <c r="C25" s="76" t="s">
        <v>688</v>
      </c>
      <c r="D25" s="76">
        <v>3</v>
      </c>
      <c r="E25" s="1288">
        <v>0</v>
      </c>
      <c r="F25" s="1288">
        <v>0</v>
      </c>
      <c r="G25" s="1288">
        <v>0</v>
      </c>
      <c r="H25" s="1288">
        <v>0</v>
      </c>
      <c r="I25" s="1288">
        <v>0</v>
      </c>
      <c r="J25" s="1289">
        <f>IFERROR(SUM(E25:I25), 0)</f>
        <v>0</v>
      </c>
      <c r="K25" s="804"/>
      <c r="L25" s="35" t="s">
        <v>6353</v>
      </c>
      <c r="M25" s="149"/>
      <c r="N25" s="752"/>
      <c r="O25" s="149"/>
      <c r="P25" s="801"/>
      <c r="Q25" s="220">
        <f t="shared" si="14"/>
        <v>0</v>
      </c>
      <c r="R25" s="802"/>
      <c r="S25" s="221">
        <f t="shared" si="15"/>
        <v>0</v>
      </c>
      <c r="T25" s="221">
        <f t="shared" si="16"/>
        <v>0</v>
      </c>
      <c r="U25" s="221">
        <f t="shared" si="17"/>
        <v>0</v>
      </c>
      <c r="V25" s="221">
        <f t="shared" si="18"/>
        <v>0</v>
      </c>
      <c r="W25" s="221">
        <f t="shared" si="19"/>
        <v>0</v>
      </c>
      <c r="X25" s="656"/>
      <c r="Z25" s="75" t="s">
        <v>6352</v>
      </c>
      <c r="AA25" s="816" t="s">
        <v>6354</v>
      </c>
      <c r="AB25" s="816" t="s">
        <v>6355</v>
      </c>
      <c r="AC25" s="816" t="s">
        <v>6356</v>
      </c>
      <c r="AD25" s="816" t="s">
        <v>6357</v>
      </c>
      <c r="AE25" s="816" t="s">
        <v>6358</v>
      </c>
      <c r="AF25" s="817" t="s">
        <v>6359</v>
      </c>
    </row>
    <row r="26" spans="1:32" s="171" customFormat="1" ht="15.75" customHeight="1" thickTop="1" thickBot="1">
      <c r="B26" s="291"/>
      <c r="C26" s="291"/>
      <c r="D26" s="291"/>
      <c r="E26" s="1294"/>
      <c r="F26" s="1294"/>
      <c r="G26" s="1294"/>
      <c r="H26" s="1294"/>
      <c r="I26" s="1294"/>
      <c r="J26" s="1294"/>
      <c r="K26" s="804"/>
      <c r="L26" s="218"/>
      <c r="M26" s="149"/>
      <c r="N26" s="149"/>
      <c r="O26" s="149"/>
      <c r="P26" s="801"/>
      <c r="Q26" s="81"/>
      <c r="R26" s="802"/>
      <c r="S26" s="207"/>
      <c r="T26" s="207"/>
      <c r="U26" s="207"/>
      <c r="V26" s="207"/>
      <c r="W26" s="207"/>
      <c r="X26" s="656"/>
      <c r="Z26" s="291"/>
      <c r="AA26" s="59"/>
      <c r="AB26" s="59"/>
      <c r="AC26" s="59"/>
      <c r="AD26" s="59"/>
      <c r="AE26" s="59"/>
      <c r="AF26" s="59"/>
    </row>
    <row r="27" spans="1:32" s="171" customFormat="1" ht="15.75" customHeight="1" thickTop="1" thickBot="1">
      <c r="A27" s="2394" t="s">
        <v>784</v>
      </c>
      <c r="B27" s="166" t="s">
        <v>1745</v>
      </c>
      <c r="C27" s="821" t="s">
        <v>688</v>
      </c>
      <c r="D27" s="821">
        <v>3</v>
      </c>
      <c r="E27" s="1295">
        <f>IFERROR(SUM(E9:E15,E18:E20,E23:E25), 0)</f>
        <v>74.072000000000003</v>
      </c>
      <c r="F27" s="1295">
        <f t="shared" ref="F27:I27" si="20">IFERROR(SUM(F9:F15,F18:F20,F23:F25), 0)</f>
        <v>13.641</v>
      </c>
      <c r="G27" s="1295">
        <f t="shared" si="20"/>
        <v>4.1000000000000002E-2</v>
      </c>
      <c r="H27" s="1295">
        <f t="shared" si="20"/>
        <v>117.00700000000001</v>
      </c>
      <c r="I27" s="1295">
        <f t="shared" si="20"/>
        <v>363.42700000000002</v>
      </c>
      <c r="J27" s="1296">
        <f>IFERROR(SUM(J9:J15,J18:J20,J23:J25), 0)</f>
        <v>568.18799999999999</v>
      </c>
      <c r="K27" s="804"/>
      <c r="L27" s="37" t="s">
        <v>6360</v>
      </c>
      <c r="M27" s="149"/>
      <c r="N27" s="824"/>
      <c r="O27" s="149"/>
      <c r="P27" s="801"/>
      <c r="Q27" s="81"/>
      <c r="R27" s="802"/>
      <c r="S27" s="207"/>
      <c r="T27" s="207"/>
      <c r="U27" s="207"/>
      <c r="V27" s="207"/>
      <c r="W27" s="207"/>
      <c r="X27" s="656"/>
      <c r="Z27" s="166" t="s">
        <v>1745</v>
      </c>
      <c r="AA27" s="822" t="s">
        <v>6361</v>
      </c>
      <c r="AB27" s="822" t="s">
        <v>6362</v>
      </c>
      <c r="AC27" s="822" t="s">
        <v>6363</v>
      </c>
      <c r="AD27" s="822" t="s">
        <v>6364</v>
      </c>
      <c r="AE27" s="822" t="s">
        <v>6365</v>
      </c>
      <c r="AF27" s="823" t="s">
        <v>6366</v>
      </c>
    </row>
    <row r="28" spans="1:32" s="171" customFormat="1" ht="15.75" customHeight="1" thickTop="1" thickBot="1">
      <c r="B28" s="291"/>
      <c r="C28" s="291"/>
      <c r="D28" s="291"/>
      <c r="E28" s="1294"/>
      <c r="F28" s="1294"/>
      <c r="G28" s="1294"/>
      <c r="H28" s="1294"/>
      <c r="I28" s="1294"/>
      <c r="J28" s="1294"/>
      <c r="K28" s="804"/>
      <c r="L28" s="218"/>
      <c r="M28" s="149"/>
      <c r="N28" s="149"/>
      <c r="O28" s="149"/>
      <c r="P28" s="801"/>
      <c r="Q28" s="81"/>
      <c r="R28" s="802"/>
      <c r="S28" s="207"/>
      <c r="T28" s="207"/>
      <c r="U28" s="207"/>
      <c r="V28" s="207"/>
      <c r="W28" s="207"/>
      <c r="X28" s="656"/>
      <c r="Z28" s="291"/>
      <c r="AA28" s="59"/>
      <c r="AB28" s="59"/>
      <c r="AC28" s="59"/>
      <c r="AD28" s="59"/>
      <c r="AE28" s="59"/>
      <c r="AF28" s="59"/>
    </row>
    <row r="29" spans="1:32" s="171" customFormat="1" ht="15.75" customHeight="1" thickTop="1" thickBot="1">
      <c r="B29" s="30" t="s">
        <v>1179</v>
      </c>
      <c r="C29" s="320"/>
      <c r="D29" s="320"/>
      <c r="E29" s="1291"/>
      <c r="F29" s="1291"/>
      <c r="G29" s="1291"/>
      <c r="H29" s="1292"/>
      <c r="I29" s="1292"/>
      <c r="J29" s="1293"/>
      <c r="K29" s="804"/>
      <c r="L29" s="810"/>
      <c r="M29" s="811"/>
      <c r="N29" s="811"/>
      <c r="O29" s="811"/>
      <c r="P29" s="801"/>
      <c r="Q29" s="81"/>
      <c r="R29" s="802"/>
      <c r="S29" s="207"/>
      <c r="T29" s="207"/>
      <c r="U29" s="207"/>
      <c r="V29" s="207"/>
      <c r="W29" s="207"/>
      <c r="X29" s="656"/>
      <c r="Z29" s="30" t="s">
        <v>1179</v>
      </c>
      <c r="AA29" s="385"/>
      <c r="AB29" s="385"/>
      <c r="AC29" s="385"/>
      <c r="AD29" s="808"/>
      <c r="AE29" s="808"/>
      <c r="AF29" s="804"/>
    </row>
    <row r="30" spans="1:32" s="171" customFormat="1" ht="15.75" customHeight="1" thickTop="1">
      <c r="A30" s="2394" t="s">
        <v>686</v>
      </c>
      <c r="B30" s="68" t="s">
        <v>6367</v>
      </c>
      <c r="C30" s="69" t="s">
        <v>688</v>
      </c>
      <c r="D30" s="69">
        <v>3</v>
      </c>
      <c r="E30" s="1284">
        <v>5.8579999999999997</v>
      </c>
      <c r="F30" s="1284">
        <v>14.887</v>
      </c>
      <c r="G30" s="1284">
        <v>0</v>
      </c>
      <c r="H30" s="1284">
        <v>-0.621</v>
      </c>
      <c r="I30" s="1284">
        <v>119.58</v>
      </c>
      <c r="J30" s="1285">
        <f>IFERROR(SUM(E30:I30), 0)</f>
        <v>139.70400000000001</v>
      </c>
      <c r="K30" s="804"/>
      <c r="L30" s="33" t="s">
        <v>6368</v>
      </c>
      <c r="M30" s="149"/>
      <c r="N30" s="732"/>
      <c r="O30" s="149"/>
      <c r="P30" s="801"/>
      <c r="Q30" s="220">
        <f t="shared" ref="Q30:Q31" si="21">IF( SUM( S30:W30 ) = 0, 0, $S$8 )</f>
        <v>0</v>
      </c>
      <c r="R30" s="802"/>
      <c r="S30" s="221">
        <f t="shared" ref="S30:S31" si="22" xml:space="preserve"> IF( ISNUMBER(E30), 0, 1 )</f>
        <v>0</v>
      </c>
      <c r="T30" s="221">
        <f t="shared" ref="T30:T31" si="23" xml:space="preserve"> IF( ISNUMBER(F30), 0, 1 )</f>
        <v>0</v>
      </c>
      <c r="U30" s="221">
        <f t="shared" ref="U30:U31" si="24" xml:space="preserve"> IF( ISNUMBER(G30), 0, 1 )</f>
        <v>0</v>
      </c>
      <c r="V30" s="221">
        <f t="shared" ref="V30:V31" si="25" xml:space="preserve"> IF( ISNUMBER(H30), 0, 1 )</f>
        <v>0</v>
      </c>
      <c r="W30" s="221">
        <f t="shared" ref="W30:W31" si="26" xml:space="preserve"> IF( ISNUMBER(I30), 0, 1 )</f>
        <v>0</v>
      </c>
      <c r="X30" s="656"/>
      <c r="Z30" s="68" t="s">
        <v>6367</v>
      </c>
      <c r="AA30" s="812" t="s">
        <v>6369</v>
      </c>
      <c r="AB30" s="812" t="s">
        <v>6370</v>
      </c>
      <c r="AC30" s="812" t="s">
        <v>6371</v>
      </c>
      <c r="AD30" s="812" t="s">
        <v>6372</v>
      </c>
      <c r="AE30" s="812" t="s">
        <v>6373</v>
      </c>
      <c r="AF30" s="813" t="s">
        <v>6374</v>
      </c>
    </row>
    <row r="31" spans="1:32" s="171" customFormat="1" ht="15.75" customHeight="1">
      <c r="B31" s="71" t="s">
        <v>6375</v>
      </c>
      <c r="C31" s="72" t="s">
        <v>688</v>
      </c>
      <c r="D31" s="72">
        <v>3</v>
      </c>
      <c r="E31" s="1286">
        <v>8.5030000000000001</v>
      </c>
      <c r="F31" s="1286">
        <v>3.173</v>
      </c>
      <c r="G31" s="1286">
        <v>0</v>
      </c>
      <c r="H31" s="1286">
        <v>125.774</v>
      </c>
      <c r="I31" s="1286">
        <v>173.46100000000001</v>
      </c>
      <c r="J31" s="1287">
        <f>IFERROR(SUM(E31:I31), 0)</f>
        <v>310.911</v>
      </c>
      <c r="K31" s="804"/>
      <c r="L31" s="34" t="s">
        <v>6376</v>
      </c>
      <c r="M31" s="149"/>
      <c r="N31" s="738"/>
      <c r="O31" s="149"/>
      <c r="P31" s="801"/>
      <c r="Q31" s="220">
        <f t="shared" si="21"/>
        <v>0</v>
      </c>
      <c r="R31" s="802"/>
      <c r="S31" s="221">
        <f t="shared" si="22"/>
        <v>0</v>
      </c>
      <c r="T31" s="221">
        <f t="shared" si="23"/>
        <v>0</v>
      </c>
      <c r="U31" s="221">
        <f t="shared" si="24"/>
        <v>0</v>
      </c>
      <c r="V31" s="221">
        <f t="shared" si="25"/>
        <v>0</v>
      </c>
      <c r="W31" s="221">
        <f t="shared" si="26"/>
        <v>0</v>
      </c>
      <c r="X31" s="656"/>
      <c r="Z31" s="71" t="s">
        <v>6375</v>
      </c>
      <c r="AA31" s="814" t="s">
        <v>6377</v>
      </c>
      <c r="AB31" s="814" t="s">
        <v>6378</v>
      </c>
      <c r="AC31" s="814" t="s">
        <v>6379</v>
      </c>
      <c r="AD31" s="814" t="s">
        <v>6380</v>
      </c>
      <c r="AE31" s="814" t="s">
        <v>6381</v>
      </c>
      <c r="AF31" s="815" t="s">
        <v>6382</v>
      </c>
    </row>
    <row r="32" spans="1:32" s="171" customFormat="1" ht="15.75" customHeight="1" thickBot="1">
      <c r="A32" s="2394" t="s">
        <v>784</v>
      </c>
      <c r="B32" s="75" t="s">
        <v>6383</v>
      </c>
      <c r="C32" s="76" t="s">
        <v>688</v>
      </c>
      <c r="D32" s="76">
        <v>3</v>
      </c>
      <c r="E32" s="1297">
        <f>IFERROR(SUM(E30:E31), 0)</f>
        <v>14.361000000000001</v>
      </c>
      <c r="F32" s="1297">
        <f>IFERROR(SUM(F30:F31), 0)</f>
        <v>18.060000000000002</v>
      </c>
      <c r="G32" s="1297">
        <f>IFERROR(SUM(G30:G31), 0)</f>
        <v>0</v>
      </c>
      <c r="H32" s="1297">
        <f>IFERROR(SUM(H30:H31), 0)</f>
        <v>125.15300000000001</v>
      </c>
      <c r="I32" s="1297">
        <f>IFERROR(SUM(I30:I31), 0)</f>
        <v>293.041</v>
      </c>
      <c r="J32" s="1289">
        <f>IFERROR(SUM(E32:I32), 0)</f>
        <v>450.61500000000001</v>
      </c>
      <c r="K32" s="804"/>
      <c r="L32" s="35" t="s">
        <v>6384</v>
      </c>
      <c r="M32" s="149"/>
      <c r="N32" s="752"/>
      <c r="O32" s="149"/>
      <c r="P32" s="801"/>
      <c r="Q32" s="81"/>
      <c r="R32" s="802"/>
      <c r="S32" s="207"/>
      <c r="T32" s="207"/>
      <c r="U32" s="207"/>
      <c r="V32" s="207"/>
      <c r="W32" s="207"/>
      <c r="X32" s="656"/>
      <c r="Z32" s="75" t="s">
        <v>6383</v>
      </c>
      <c r="AA32" s="825" t="s">
        <v>6385</v>
      </c>
      <c r="AB32" s="825" t="s">
        <v>6386</v>
      </c>
      <c r="AC32" s="825" t="s">
        <v>6387</v>
      </c>
      <c r="AD32" s="825" t="s">
        <v>6388</v>
      </c>
      <c r="AE32" s="825" t="s">
        <v>6389</v>
      </c>
      <c r="AF32" s="817" t="s">
        <v>6390</v>
      </c>
    </row>
    <row r="33" spans="1:32" s="171" customFormat="1" ht="15.75" customHeight="1" thickTop="1" thickBot="1">
      <c r="B33" s="291"/>
      <c r="C33" s="291"/>
      <c r="D33" s="291"/>
      <c r="E33" s="59"/>
      <c r="F33" s="59"/>
      <c r="G33" s="59"/>
      <c r="H33" s="59"/>
      <c r="I33" s="59"/>
      <c r="J33" s="59"/>
      <c r="K33" s="804"/>
      <c r="L33" s="218"/>
      <c r="M33" s="149"/>
      <c r="N33" s="149"/>
      <c r="O33" s="149"/>
      <c r="P33" s="801"/>
      <c r="Q33" s="81"/>
      <c r="R33" s="802"/>
      <c r="S33" s="207"/>
      <c r="T33" s="207"/>
      <c r="U33" s="207"/>
      <c r="V33" s="207"/>
      <c r="W33" s="207"/>
      <c r="X33" s="656"/>
      <c r="Z33" s="291"/>
      <c r="AA33" s="59"/>
      <c r="AB33" s="59"/>
      <c r="AC33" s="59"/>
      <c r="AD33" s="59"/>
      <c r="AE33" s="59"/>
      <c r="AF33" s="59"/>
    </row>
    <row r="34" spans="1:32" s="171" customFormat="1" ht="15.75" customHeight="1" thickTop="1" thickBot="1">
      <c r="B34" s="30" t="s">
        <v>6391</v>
      </c>
      <c r="C34" s="320"/>
      <c r="D34" s="320"/>
      <c r="E34" s="59"/>
      <c r="F34" s="59"/>
      <c r="G34" s="59"/>
      <c r="H34" s="59"/>
      <c r="I34" s="59"/>
      <c r="J34" s="59"/>
      <c r="K34" s="804"/>
      <c r="L34" s="218"/>
      <c r="M34" s="149"/>
      <c r="N34" s="149"/>
      <c r="O34" s="149"/>
      <c r="P34" s="801"/>
      <c r="Q34" s="81"/>
      <c r="R34" s="802"/>
      <c r="S34" s="207"/>
      <c r="T34" s="207"/>
      <c r="U34" s="207"/>
      <c r="V34" s="207"/>
      <c r="W34" s="207"/>
      <c r="X34" s="656"/>
      <c r="Z34" s="30" t="s">
        <v>6391</v>
      </c>
      <c r="AA34" s="59"/>
      <c r="AB34" s="59"/>
      <c r="AC34" s="59"/>
      <c r="AD34" s="59"/>
      <c r="AE34" s="59"/>
      <c r="AF34" s="59"/>
    </row>
    <row r="35" spans="1:32" ht="15.75" customHeight="1" thickTop="1" thickBot="1">
      <c r="A35" s="2394" t="s">
        <v>686</v>
      </c>
      <c r="B35" s="166" t="s">
        <v>6392</v>
      </c>
      <c r="C35" s="821" t="s">
        <v>1330</v>
      </c>
      <c r="D35" s="821">
        <v>0</v>
      </c>
      <c r="E35" s="1298">
        <v>0</v>
      </c>
      <c r="F35" s="1298">
        <v>0</v>
      </c>
      <c r="G35" s="1298">
        <v>0</v>
      </c>
      <c r="H35" s="1298">
        <v>0</v>
      </c>
      <c r="I35" s="1298">
        <v>51975</v>
      </c>
      <c r="J35" s="1299">
        <f>IFERROR(SUM(E35:I35), 0)</f>
        <v>51975</v>
      </c>
      <c r="K35" s="804"/>
      <c r="L35" s="37" t="s">
        <v>6393</v>
      </c>
      <c r="M35" s="149"/>
      <c r="N35" s="824"/>
      <c r="O35" s="149"/>
      <c r="P35" s="801"/>
      <c r="Q35" s="220">
        <f t="shared" ref="Q35" si="27">IF( SUM( S35:W35 ) = 0, 0, $S$8 )</f>
        <v>0</v>
      </c>
      <c r="R35" s="827"/>
      <c r="S35" s="221">
        <f t="shared" ref="S35" si="28" xml:space="preserve"> IF( ISNUMBER(E35), 0, 1 )</f>
        <v>0</v>
      </c>
      <c r="T35" s="221">
        <f t="shared" ref="T35" si="29" xml:space="preserve"> IF( ISNUMBER(F35), 0, 1 )</f>
        <v>0</v>
      </c>
      <c r="U35" s="221">
        <f t="shared" ref="U35" si="30" xml:space="preserve"> IF( ISNUMBER(G35), 0, 1 )</f>
        <v>0</v>
      </c>
      <c r="V35" s="221">
        <f t="shared" ref="V35" si="31" xml:space="preserve"> IF( ISNUMBER(H35), 0, 1 )</f>
        <v>0</v>
      </c>
      <c r="W35" s="221">
        <f t="shared" ref="W35" si="32" xml:space="preserve"> IF( ISNUMBER(I35), 0, 1 )</f>
        <v>0</v>
      </c>
      <c r="X35" s="3161"/>
      <c r="Y35" s="3125"/>
      <c r="Z35" s="166" t="s">
        <v>6392</v>
      </c>
      <c r="AA35" s="826" t="s">
        <v>6394</v>
      </c>
      <c r="AB35" s="826" t="s">
        <v>6395</v>
      </c>
      <c r="AC35" s="826" t="s">
        <v>6396</v>
      </c>
      <c r="AD35" s="826" t="s">
        <v>6397</v>
      </c>
      <c r="AE35" s="826" t="s">
        <v>6398</v>
      </c>
      <c r="AF35" s="823" t="s">
        <v>6399</v>
      </c>
    </row>
    <row r="36" spans="1:32" ht="18.75" customHeight="1" thickTop="1">
      <c r="A36" s="171"/>
      <c r="B36" s="291"/>
      <c r="C36" s="291"/>
      <c r="D36" s="291"/>
      <c r="E36" s="59"/>
      <c r="F36" s="59"/>
      <c r="G36" s="59"/>
      <c r="H36" s="59"/>
      <c r="I36" s="59"/>
      <c r="J36" s="59" t="s">
        <v>2425</v>
      </c>
      <c r="K36" s="804"/>
      <c r="L36" s="218"/>
      <c r="M36" s="149"/>
      <c r="N36" s="3153"/>
      <c r="O36" s="2394" t="s">
        <v>826</v>
      </c>
      <c r="P36" s="828"/>
      <c r="Q36" s="81"/>
      <c r="R36" s="288"/>
      <c r="S36" s="207"/>
      <c r="T36" s="207"/>
      <c r="U36" s="207"/>
      <c r="V36" s="207"/>
      <c r="W36" s="207"/>
      <c r="X36" s="3125"/>
      <c r="Y36" s="3125"/>
      <c r="Z36" s="372"/>
      <c r="AA36" s="309"/>
      <c r="AB36" s="309"/>
      <c r="AC36" s="309"/>
      <c r="AD36" s="309"/>
      <c r="AE36" s="309"/>
      <c r="AF36" s="2856" t="s">
        <v>827</v>
      </c>
    </row>
    <row r="37" spans="1:32">
      <c r="A37" s="171"/>
      <c r="B37" s="171"/>
      <c r="C37" s="171"/>
      <c r="D37" s="171"/>
      <c r="E37" s="171"/>
      <c r="F37" s="171"/>
      <c r="G37" s="171"/>
      <c r="H37" s="171"/>
      <c r="I37" s="171"/>
      <c r="J37" s="171"/>
      <c r="K37" s="171"/>
      <c r="L37" s="152"/>
      <c r="M37" s="152"/>
      <c r="N37" s="152"/>
      <c r="O37" s="152"/>
      <c r="Q37" s="3125"/>
      <c r="R37" s="3125"/>
      <c r="S37" s="207"/>
      <c r="T37" s="207"/>
      <c r="U37" s="207"/>
      <c r="V37" s="207"/>
      <c r="W37" s="207"/>
      <c r="X37" s="3125"/>
      <c r="Y37" s="3125"/>
      <c r="Z37" s="3125"/>
      <c r="AA37" s="3125"/>
      <c r="AB37" s="3125"/>
      <c r="AC37" s="3125"/>
      <c r="AD37" s="3125"/>
      <c r="AE37" s="3125"/>
      <c r="AF37" s="3125"/>
    </row>
    <row r="38" spans="1:32">
      <c r="A38" s="171"/>
      <c r="B38" s="171"/>
      <c r="C38" s="171"/>
      <c r="D38" s="171"/>
      <c r="E38" s="171"/>
      <c r="F38" s="171"/>
      <c r="G38" s="171"/>
      <c r="H38" s="171"/>
      <c r="I38" s="171"/>
      <c r="J38" s="171"/>
      <c r="K38" s="171"/>
      <c r="L38" s="152"/>
      <c r="M38" s="152"/>
      <c r="N38" s="152"/>
      <c r="O38" s="152"/>
      <c r="Q38" s="3125"/>
      <c r="R38" s="3125"/>
      <c r="S38" s="207"/>
      <c r="T38" s="207"/>
      <c r="U38" s="207"/>
      <c r="V38" s="207"/>
      <c r="W38" s="207"/>
      <c r="X38" s="3125"/>
      <c r="Y38" s="3125"/>
      <c r="Z38" s="3125"/>
      <c r="AA38" s="3125"/>
      <c r="AB38" s="3125"/>
      <c r="AC38" s="3125"/>
      <c r="AD38" s="3125"/>
      <c r="AE38" s="3125"/>
      <c r="AF38" s="3125"/>
    </row>
    <row r="39" spans="1:32">
      <c r="A39" s="171"/>
      <c r="B39" s="171"/>
      <c r="C39" s="171"/>
      <c r="D39" s="171"/>
      <c r="E39" s="171"/>
      <c r="F39" s="171"/>
      <c r="G39" s="171"/>
      <c r="H39" s="171"/>
      <c r="I39" s="171"/>
      <c r="J39" s="171"/>
      <c r="K39" s="171"/>
      <c r="L39" s="152"/>
      <c r="M39" s="152"/>
      <c r="N39" s="152"/>
      <c r="O39" s="152"/>
      <c r="Q39" s="3125"/>
      <c r="R39" s="3125"/>
      <c r="S39" s="207"/>
      <c r="T39" s="207"/>
      <c r="U39" s="207"/>
      <c r="V39" s="207"/>
      <c r="W39" s="207"/>
      <c r="X39" s="3125"/>
      <c r="Y39" s="3125"/>
      <c r="Z39" s="3125"/>
      <c r="AA39" s="3125"/>
      <c r="AB39" s="3125"/>
      <c r="AC39" s="3125"/>
      <c r="AD39" s="3125"/>
      <c r="AE39" s="3125"/>
      <c r="AF39" s="3125"/>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B1" workbookViewId="0"/>
  </sheetViews>
  <sheetFormatPr defaultColWidth="9" defaultRowHeight="15.5"/>
  <cols>
    <col min="1" max="1" width="11.5" style="15" hidden="1" customWidth="1"/>
    <col min="2" max="2" width="57.6640625" style="17" bestFit="1" customWidth="1"/>
    <col min="3" max="3" width="5.5" style="15" customWidth="1"/>
    <col min="4" max="4" width="5" style="15" bestFit="1" customWidth="1"/>
    <col min="5" max="5" width="8.58203125" style="15" customWidth="1"/>
    <col min="6" max="6" width="13.4140625" style="15" bestFit="1" customWidth="1"/>
    <col min="7" max="7" width="8.58203125" style="15" bestFit="1" customWidth="1"/>
    <col min="8" max="8" width="17.08203125" style="15" bestFit="1" customWidth="1"/>
    <col min="9" max="9" width="12.58203125" style="15" bestFit="1" customWidth="1"/>
    <col min="10" max="10" width="9.4140625" style="15" bestFit="1" customWidth="1"/>
    <col min="11" max="11" width="9.9140625" style="15" bestFit="1" customWidth="1"/>
    <col min="12" max="12" width="8.58203125" style="15" bestFit="1" customWidth="1"/>
    <col min="13" max="13" width="9.5" style="15" customWidth="1"/>
    <col min="14" max="14" width="1.58203125" style="15" customWidth="1"/>
    <col min="15" max="15" width="15.9140625" style="18" bestFit="1" customWidth="1"/>
    <col min="16" max="16" width="1.58203125" style="12" customWidth="1"/>
    <col min="17" max="17" width="28" style="12" bestFit="1" customWidth="1"/>
    <col min="18" max="18" width="9" style="12" hidden="1" customWidth="1"/>
    <col min="19" max="19" width="1.58203125" style="15" customWidth="1"/>
    <col min="20" max="20" width="19.9140625" style="15" bestFit="1" customWidth="1"/>
    <col min="21" max="21" width="1.58203125" style="15" customWidth="1"/>
    <col min="22" max="29" width="1.5" style="15" customWidth="1"/>
    <col min="30" max="30" width="1.58203125" style="15" hidden="1" customWidth="1"/>
    <col min="31" max="31" width="1.58203125" style="15" customWidth="1"/>
    <col min="32" max="32" width="57.6640625" style="15" bestFit="1" customWidth="1"/>
    <col min="33" max="33" width="20" style="15" bestFit="1" customWidth="1"/>
    <col min="34" max="34" width="22.5" style="15" bestFit="1" customWidth="1"/>
    <col min="35" max="35" width="20.5" style="15" bestFit="1" customWidth="1"/>
    <col min="36" max="36" width="21.6640625" style="15" bestFit="1" customWidth="1"/>
    <col min="37" max="37" width="21.1640625" style="15" bestFit="1" customWidth="1"/>
    <col min="38" max="38" width="21.58203125" style="15" bestFit="1" customWidth="1"/>
    <col min="39" max="39" width="21.664062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15"/>
      <c r="B1" s="3424" t="s">
        <v>6400</v>
      </c>
      <c r="C1" s="3424"/>
      <c r="D1" s="3424"/>
      <c r="E1" s="3424"/>
      <c r="F1" s="3424"/>
      <c r="G1" s="3424"/>
      <c r="H1" s="3424"/>
      <c r="I1" s="3424"/>
      <c r="J1" s="3424"/>
      <c r="K1" s="829"/>
      <c r="L1" s="829"/>
      <c r="M1" s="829"/>
      <c r="N1" s="829"/>
      <c r="O1" s="2941"/>
      <c r="P1" s="830"/>
      <c r="Q1" s="830"/>
      <c r="R1" s="830"/>
      <c r="S1" s="653"/>
      <c r="T1" s="315"/>
      <c r="U1" s="653"/>
      <c r="V1" s="315"/>
      <c r="W1" s="315"/>
      <c r="X1" s="315"/>
      <c r="Y1" s="315"/>
      <c r="Z1" s="315"/>
      <c r="AA1" s="315"/>
      <c r="AB1" s="315"/>
      <c r="AC1" s="315"/>
      <c r="AD1" s="653"/>
      <c r="AE1" s="315"/>
      <c r="AF1" s="3424" t="s">
        <v>667</v>
      </c>
      <c r="AG1" s="3424"/>
      <c r="AH1" s="3424"/>
      <c r="AI1" s="3424"/>
      <c r="AJ1" s="3424"/>
      <c r="AK1" s="3424"/>
      <c r="AL1" s="3424"/>
      <c r="AM1" s="3424"/>
      <c r="AN1" s="3424"/>
      <c r="AO1" s="3424"/>
      <c r="AP1" s="315"/>
      <c r="AQ1" s="315"/>
      <c r="AR1" s="315"/>
      <c r="AS1" s="315"/>
    </row>
    <row r="2" spans="1:45" s="7" customFormat="1" ht="29.25" customHeight="1">
      <c r="A2" s="315"/>
      <c r="B2" s="3424" t="str">
        <f>SelectCompany!B4</f>
        <v>Thames Water</v>
      </c>
      <c r="C2" s="3424"/>
      <c r="D2" s="3424"/>
      <c r="E2" s="3424"/>
      <c r="F2" s="3424"/>
      <c r="G2" s="3424"/>
      <c r="H2" s="3424"/>
      <c r="I2" s="3424"/>
      <c r="J2" s="3424"/>
      <c r="K2" s="829"/>
      <c r="L2" s="829"/>
      <c r="M2" s="829"/>
      <c r="N2" s="829"/>
      <c r="O2" s="831"/>
      <c r="P2" s="830"/>
      <c r="Q2" s="830"/>
      <c r="R2" s="830"/>
      <c r="S2" s="653"/>
      <c r="T2" s="315"/>
      <c r="U2" s="653"/>
      <c r="V2" s="315"/>
      <c r="W2" s="315"/>
      <c r="X2" s="315"/>
      <c r="Y2" s="315"/>
      <c r="Z2" s="315"/>
      <c r="AA2" s="315"/>
      <c r="AB2" s="315"/>
      <c r="AC2" s="315"/>
      <c r="AD2" s="653"/>
      <c r="AE2" s="315"/>
      <c r="AF2" s="3424"/>
      <c r="AG2" s="3424"/>
      <c r="AH2" s="3424"/>
      <c r="AI2" s="3424"/>
      <c r="AJ2" s="3424"/>
      <c r="AK2" s="3424"/>
      <c r="AL2" s="3424"/>
      <c r="AM2" s="3424"/>
      <c r="AN2" s="3424"/>
      <c r="AO2" s="3424"/>
      <c r="AP2" s="3424"/>
      <c r="AQ2" s="3424"/>
      <c r="AR2" s="3424"/>
      <c r="AS2" s="315"/>
    </row>
    <row r="3" spans="1:45" ht="46.5" customHeight="1">
      <c r="A3" s="3125"/>
      <c r="B3" s="3486" t="s">
        <v>6401</v>
      </c>
      <c r="C3" s="3486"/>
      <c r="D3" s="3486"/>
      <c r="E3" s="3486"/>
      <c r="F3" s="3486"/>
      <c r="G3" s="3486"/>
      <c r="H3" s="3486"/>
      <c r="I3" s="3486"/>
      <c r="J3" s="3486"/>
      <c r="K3" s="3486"/>
      <c r="L3" s="3486"/>
      <c r="M3" s="3486"/>
      <c r="N3" s="3486"/>
      <c r="O3" s="3486"/>
      <c r="P3" s="3486"/>
      <c r="Q3" s="3486"/>
      <c r="R3" s="830"/>
      <c r="S3" s="827"/>
      <c r="T3" s="527" t="s">
        <v>669</v>
      </c>
      <c r="U3" s="3161"/>
      <c r="V3" s="3125"/>
      <c r="W3" s="3125"/>
      <c r="X3" s="3125"/>
      <c r="Y3" s="3125"/>
      <c r="Z3" s="3125"/>
      <c r="AA3" s="3125"/>
      <c r="AB3" s="3125"/>
      <c r="AC3" s="3125"/>
      <c r="AD3" s="3161"/>
      <c r="AE3" s="3125"/>
      <c r="AF3" s="3527" t="s">
        <v>6401</v>
      </c>
      <c r="AG3" s="3527"/>
      <c r="AH3" s="3527"/>
      <c r="AI3" s="3527"/>
      <c r="AJ3" s="3527"/>
      <c r="AK3" s="3527"/>
      <c r="AL3" s="3527"/>
      <c r="AM3" s="3527"/>
      <c r="AN3" s="3527"/>
      <c r="AO3" s="3527"/>
      <c r="AP3" s="3125"/>
      <c r="AQ3" s="3125"/>
      <c r="AR3" s="3125"/>
      <c r="AS3" s="3125"/>
    </row>
    <row r="4" spans="1:45" ht="15" customHeight="1" thickBot="1">
      <c r="A4" s="3125"/>
      <c r="B4" s="419"/>
      <c r="C4" s="419"/>
      <c r="D4" s="419"/>
      <c r="E4" s="419"/>
      <c r="F4" s="419"/>
      <c r="G4" s="419"/>
      <c r="H4" s="419"/>
      <c r="I4" s="832"/>
      <c r="J4" s="832"/>
      <c r="K4" s="832"/>
      <c r="L4" s="832"/>
      <c r="M4" s="832"/>
      <c r="N4" s="833"/>
      <c r="O4" s="805"/>
      <c r="P4" s="830"/>
      <c r="Q4" s="830"/>
      <c r="R4" s="830"/>
      <c r="S4" s="827"/>
      <c r="T4" s="3125"/>
      <c r="U4" s="3161"/>
      <c r="V4" s="3125"/>
      <c r="W4" s="3125"/>
      <c r="X4" s="3125"/>
      <c r="Y4" s="3125"/>
      <c r="Z4" s="3125"/>
      <c r="AA4" s="3125"/>
      <c r="AB4" s="3125"/>
      <c r="AC4" s="3125"/>
      <c r="AD4" s="3161"/>
      <c r="AE4" s="3125"/>
      <c r="AF4" s="419"/>
      <c r="AG4" s="419"/>
      <c r="AH4" s="419"/>
      <c r="AI4" s="419"/>
      <c r="AJ4" s="419"/>
      <c r="AK4" s="832"/>
      <c r="AL4" s="832"/>
      <c r="AM4" s="832"/>
      <c r="AN4" s="832"/>
      <c r="AO4" s="832"/>
      <c r="AP4" s="3125"/>
      <c r="AQ4" s="3125"/>
      <c r="AR4" s="3125"/>
      <c r="AS4" s="3125"/>
    </row>
    <row r="5" spans="1:45" ht="18" customHeight="1" thickTop="1">
      <c r="A5" s="171"/>
      <c r="B5" s="3528" t="s">
        <v>671</v>
      </c>
      <c r="C5" s="3511" t="s">
        <v>672</v>
      </c>
      <c r="D5" s="3511" t="s">
        <v>673</v>
      </c>
      <c r="E5" s="3491" t="s">
        <v>6402</v>
      </c>
      <c r="F5" s="3491"/>
      <c r="G5" s="3491"/>
      <c r="H5" s="3491"/>
      <c r="I5" s="3491"/>
      <c r="J5" s="3491"/>
      <c r="K5" s="3491"/>
      <c r="L5" s="3491"/>
      <c r="M5" s="3492"/>
      <c r="N5" s="804"/>
      <c r="O5" s="3457" t="s">
        <v>677</v>
      </c>
      <c r="P5" s="834"/>
      <c r="Q5" s="3457" t="s">
        <v>678</v>
      </c>
      <c r="R5" s="834"/>
      <c r="S5" s="827"/>
      <c r="T5" s="3125"/>
      <c r="U5" s="3161"/>
      <c r="V5" s="3125"/>
      <c r="W5" s="3125"/>
      <c r="X5" s="3125"/>
      <c r="Y5" s="3125"/>
      <c r="Z5" s="3125"/>
      <c r="AA5" s="3125"/>
      <c r="AB5" s="3125"/>
      <c r="AC5" s="3125"/>
      <c r="AD5" s="3161"/>
      <c r="AE5" s="3125"/>
      <c r="AF5" s="3528" t="s">
        <v>671</v>
      </c>
      <c r="AG5" s="3491" t="s">
        <v>6402</v>
      </c>
      <c r="AH5" s="3491"/>
      <c r="AI5" s="3491"/>
      <c r="AJ5" s="3491"/>
      <c r="AK5" s="3491"/>
      <c r="AL5" s="3491"/>
      <c r="AM5" s="3491"/>
      <c r="AN5" s="3491"/>
      <c r="AO5" s="3492"/>
      <c r="AP5" s="3125"/>
      <c r="AQ5" s="3125"/>
      <c r="AR5" s="3125"/>
      <c r="AS5" s="3125"/>
    </row>
    <row r="6" spans="1:45" ht="18" customHeight="1">
      <c r="A6" s="171"/>
      <c r="B6" s="3529"/>
      <c r="C6" s="3512"/>
      <c r="D6" s="3512"/>
      <c r="E6" s="3513" t="s">
        <v>6403</v>
      </c>
      <c r="F6" s="3513"/>
      <c r="G6" s="3513"/>
      <c r="H6" s="3513"/>
      <c r="I6" s="3513"/>
      <c r="J6" s="3506" t="s">
        <v>1607</v>
      </c>
      <c r="K6" s="3506"/>
      <c r="L6" s="3506"/>
      <c r="M6" s="3508" t="s">
        <v>902</v>
      </c>
      <c r="N6" s="804"/>
      <c r="O6" s="3458"/>
      <c r="P6" s="834"/>
      <c r="Q6" s="3458"/>
      <c r="R6" s="834"/>
      <c r="S6" s="827"/>
      <c r="T6" s="3125"/>
      <c r="U6" s="3161"/>
      <c r="V6" s="3125"/>
      <c r="W6" s="3125"/>
      <c r="X6" s="3125"/>
      <c r="Y6" s="3125"/>
      <c r="Z6" s="3125"/>
      <c r="AA6" s="3125"/>
      <c r="AB6" s="3125"/>
      <c r="AC6" s="3125"/>
      <c r="AD6" s="3161"/>
      <c r="AE6" s="3125"/>
      <c r="AF6" s="3529"/>
      <c r="AG6" s="3513" t="s">
        <v>6403</v>
      </c>
      <c r="AH6" s="3513"/>
      <c r="AI6" s="3513"/>
      <c r="AJ6" s="3513"/>
      <c r="AK6" s="3513"/>
      <c r="AL6" s="3506" t="s">
        <v>1607</v>
      </c>
      <c r="AM6" s="3506"/>
      <c r="AN6" s="3506"/>
      <c r="AO6" s="3508" t="s">
        <v>902</v>
      </c>
      <c r="AP6" s="3125"/>
      <c r="AQ6" s="3125"/>
      <c r="AR6" s="3125"/>
      <c r="AS6" s="3125"/>
    </row>
    <row r="7" spans="1:45" s="3" customFormat="1" ht="45" customHeight="1" thickBot="1">
      <c r="A7" s="2248" t="s">
        <v>680</v>
      </c>
      <c r="B7" s="3530"/>
      <c r="C7" s="3494"/>
      <c r="D7" s="3494"/>
      <c r="E7" s="2960" t="s">
        <v>4582</v>
      </c>
      <c r="F7" s="2960" t="s">
        <v>4583</v>
      </c>
      <c r="G7" s="2960" t="s">
        <v>4584</v>
      </c>
      <c r="H7" s="2960" t="s">
        <v>4585</v>
      </c>
      <c r="I7" s="2960" t="s">
        <v>4872</v>
      </c>
      <c r="J7" s="2960" t="s">
        <v>6404</v>
      </c>
      <c r="K7" s="2960" t="s">
        <v>6405</v>
      </c>
      <c r="L7" s="2960" t="s">
        <v>6406</v>
      </c>
      <c r="M7" s="3509"/>
      <c r="N7" s="835"/>
      <c r="O7" s="3459"/>
      <c r="P7" s="836"/>
      <c r="Q7" s="3459"/>
      <c r="R7" s="836"/>
      <c r="S7" s="802"/>
      <c r="T7" s="702"/>
      <c r="U7" s="656"/>
      <c r="V7" s="171"/>
      <c r="W7" s="171"/>
      <c r="X7" s="171"/>
      <c r="Y7" s="171"/>
      <c r="Z7" s="171"/>
      <c r="AA7" s="171"/>
      <c r="AB7" s="171"/>
      <c r="AC7" s="171"/>
      <c r="AD7" s="656"/>
      <c r="AE7" s="171"/>
      <c r="AF7" s="3530"/>
      <c r="AG7" s="2960" t="s">
        <v>4582</v>
      </c>
      <c r="AH7" s="2960" t="s">
        <v>4583</v>
      </c>
      <c r="AI7" s="2960" t="s">
        <v>4584</v>
      </c>
      <c r="AJ7" s="2960" t="s">
        <v>4585</v>
      </c>
      <c r="AK7" s="2960" t="s">
        <v>4872</v>
      </c>
      <c r="AL7" s="2960" t="s">
        <v>6404</v>
      </c>
      <c r="AM7" s="2960" t="s">
        <v>6405</v>
      </c>
      <c r="AN7" s="2960" t="s">
        <v>6406</v>
      </c>
      <c r="AO7" s="3509"/>
      <c r="AP7" s="171"/>
      <c r="AQ7" s="171"/>
      <c r="AR7" s="171"/>
      <c r="AS7" s="171"/>
    </row>
    <row r="8" spans="1:45" s="3" customFormat="1" ht="15.75" customHeight="1" thickTop="1" thickBot="1">
      <c r="A8" s="2394" t="s">
        <v>684</v>
      </c>
      <c r="C8" s="818"/>
      <c r="D8" s="818"/>
      <c r="E8" s="818"/>
      <c r="F8" s="818"/>
      <c r="G8" s="818"/>
      <c r="H8" s="818"/>
      <c r="I8" s="804"/>
      <c r="J8" s="804"/>
      <c r="K8" s="804"/>
      <c r="L8" s="804"/>
      <c r="M8" s="804"/>
      <c r="N8" s="835"/>
      <c r="O8" s="837"/>
      <c r="P8" s="838"/>
      <c r="Q8" s="839"/>
      <c r="R8" s="838"/>
      <c r="S8" s="802"/>
      <c r="T8" s="171"/>
      <c r="U8" s="656"/>
      <c r="V8" s="3326" t="s">
        <v>670</v>
      </c>
      <c r="W8" s="3497"/>
      <c r="X8" s="3497"/>
      <c r="Y8" s="3497"/>
      <c r="Z8" s="3497"/>
      <c r="AA8" s="3497"/>
      <c r="AB8" s="3497"/>
      <c r="AC8" s="3497"/>
      <c r="AD8" s="656"/>
      <c r="AE8" s="171"/>
      <c r="AF8" s="818"/>
      <c r="AG8" s="2856" t="s">
        <v>831</v>
      </c>
      <c r="AH8" s="818"/>
      <c r="AI8" s="818"/>
      <c r="AJ8" s="818"/>
      <c r="AK8" s="804"/>
      <c r="AL8" s="804"/>
      <c r="AM8" s="804"/>
      <c r="AN8" s="804"/>
      <c r="AO8" s="804"/>
      <c r="AP8" s="171"/>
      <c r="AQ8" s="171"/>
      <c r="AR8" s="171"/>
      <c r="AS8" s="171"/>
    </row>
    <row r="9" spans="1:45" s="3" customFormat="1" ht="15.75" customHeight="1" thickTop="1" thickBot="1">
      <c r="A9" s="171"/>
      <c r="B9" s="319" t="s">
        <v>1886</v>
      </c>
      <c r="C9" s="320"/>
      <c r="D9" s="320"/>
      <c r="E9" s="840"/>
      <c r="F9" s="840"/>
      <c r="G9" s="840"/>
      <c r="H9" s="840"/>
      <c r="I9" s="210"/>
      <c r="J9" s="210"/>
      <c r="K9" s="210"/>
      <c r="L9" s="808"/>
      <c r="M9" s="808"/>
      <c r="N9" s="804"/>
      <c r="O9" s="279"/>
      <c r="P9" s="834"/>
      <c r="Q9" s="841"/>
      <c r="R9" s="834"/>
      <c r="S9" s="801"/>
      <c r="T9" s="171"/>
      <c r="U9" s="656"/>
      <c r="V9" s="206" t="s">
        <v>679</v>
      </c>
      <c r="W9" s="171"/>
      <c r="X9" s="171"/>
      <c r="Y9" s="171"/>
      <c r="Z9" s="171"/>
      <c r="AA9" s="171"/>
      <c r="AB9" s="171"/>
      <c r="AC9" s="171"/>
      <c r="AD9" s="656"/>
      <c r="AE9" s="171"/>
      <c r="AF9" s="319" t="s">
        <v>1886</v>
      </c>
      <c r="AG9" s="840"/>
      <c r="AH9" s="840"/>
      <c r="AI9" s="840"/>
      <c r="AJ9" s="840"/>
      <c r="AK9" s="210"/>
      <c r="AL9" s="210"/>
      <c r="AM9" s="210"/>
      <c r="AN9" s="808"/>
      <c r="AO9" s="808"/>
      <c r="AP9" s="171"/>
      <c r="AQ9" s="171"/>
      <c r="AR9" s="171"/>
      <c r="AS9" s="171"/>
    </row>
    <row r="10" spans="1:45" s="3" customFormat="1" ht="15.75" customHeight="1">
      <c r="A10" s="2394" t="s">
        <v>686</v>
      </c>
      <c r="B10" s="2919" t="s">
        <v>1685</v>
      </c>
      <c r="C10" s="213" t="s">
        <v>688</v>
      </c>
      <c r="D10" s="213">
        <v>3</v>
      </c>
      <c r="E10" s="562">
        <v>21.939</v>
      </c>
      <c r="F10" s="562">
        <v>3.8069999999999999</v>
      </c>
      <c r="G10" s="562">
        <v>0.64800000000000002</v>
      </c>
      <c r="H10" s="562">
        <v>97.344999999999999</v>
      </c>
      <c r="I10" s="562">
        <v>9.3190000000000008</v>
      </c>
      <c r="J10" s="562">
        <v>0.245</v>
      </c>
      <c r="K10" s="562">
        <v>-17.327000000000002</v>
      </c>
      <c r="L10" s="562">
        <v>1.1719999999999999</v>
      </c>
      <c r="M10" s="1256">
        <f>IFERROR(SUM(E10:L10), 0)</f>
        <v>117.148</v>
      </c>
      <c r="N10" s="842"/>
      <c r="O10" s="843" t="s">
        <v>6407</v>
      </c>
      <c r="P10" s="834"/>
      <c r="Q10" s="219"/>
      <c r="R10" s="834"/>
      <c r="S10" s="801"/>
      <c r="T10" s="220">
        <f>IF( SUM( V10:AC10 ) = 0, 0, $V$9 )</f>
        <v>0</v>
      </c>
      <c r="U10" s="656"/>
      <c r="V10" s="221">
        <f xml:space="preserve"> IF( ISNUMBER(E10), 0, 1 )</f>
        <v>0</v>
      </c>
      <c r="W10" s="221">
        <f t="shared" ref="W10:W16" si="0" xml:space="preserve"> IF( ISNUMBER(F10), 0, 1 )</f>
        <v>0</v>
      </c>
      <c r="X10" s="221">
        <f t="shared" ref="X10:X16" si="1" xml:space="preserve"> IF( ISNUMBER(G10), 0, 1 )</f>
        <v>0</v>
      </c>
      <c r="Y10" s="221">
        <f t="shared" ref="Y10:Y16" si="2" xml:space="preserve"> IF( ISNUMBER(H10), 0, 1 )</f>
        <v>0</v>
      </c>
      <c r="Z10" s="221">
        <f t="shared" ref="Z10:Z16" si="3" xml:space="preserve"> IF( ISNUMBER(I10), 0, 1 )</f>
        <v>0</v>
      </c>
      <c r="AA10" s="221">
        <f t="shared" ref="AA10:AA16" si="4" xml:space="preserve"> IF( ISNUMBER(J10), 0, 1 )</f>
        <v>0</v>
      </c>
      <c r="AB10" s="221">
        <f t="shared" ref="AB10:AB16" si="5" xml:space="preserve"> IF( ISNUMBER(K10), 0, 1 )</f>
        <v>0</v>
      </c>
      <c r="AC10" s="221">
        <f t="shared" ref="AC10:AC16" si="6" xml:space="preserve"> IF( ISNUMBER(L10), 0, 1 )</f>
        <v>0</v>
      </c>
      <c r="AD10" s="656"/>
      <c r="AE10" s="171"/>
      <c r="AF10" s="2919" t="s">
        <v>1685</v>
      </c>
      <c r="AG10" s="718" t="s">
        <v>6408</v>
      </c>
      <c r="AH10" s="718" t="s">
        <v>6409</v>
      </c>
      <c r="AI10" s="718" t="s">
        <v>6410</v>
      </c>
      <c r="AJ10" s="718" t="s">
        <v>6411</v>
      </c>
      <c r="AK10" s="718" t="s">
        <v>6412</v>
      </c>
      <c r="AL10" s="718" t="s">
        <v>6413</v>
      </c>
      <c r="AM10" s="718" t="s">
        <v>6414</v>
      </c>
      <c r="AN10" s="718" t="s">
        <v>6415</v>
      </c>
      <c r="AO10" s="336" t="s">
        <v>6416</v>
      </c>
      <c r="AP10" s="171"/>
      <c r="AQ10" s="171"/>
      <c r="AR10" s="171"/>
      <c r="AS10" s="171"/>
    </row>
    <row r="11" spans="1:45" s="3" customFormat="1" ht="15.75" customHeight="1">
      <c r="A11" s="171"/>
      <c r="B11" s="2917" t="s">
        <v>1692</v>
      </c>
      <c r="C11" s="222" t="s">
        <v>688</v>
      </c>
      <c r="D11" s="222">
        <v>3</v>
      </c>
      <c r="E11" s="565">
        <v>0</v>
      </c>
      <c r="F11" s="565">
        <v>0</v>
      </c>
      <c r="G11" s="565">
        <v>0</v>
      </c>
      <c r="H11" s="565">
        <v>0</v>
      </c>
      <c r="I11" s="565">
        <v>0</v>
      </c>
      <c r="J11" s="565">
        <v>0</v>
      </c>
      <c r="K11" s="565">
        <v>-15.670999999999999</v>
      </c>
      <c r="L11" s="565">
        <v>0</v>
      </c>
      <c r="M11" s="1258">
        <f t="shared" ref="M11:M16" si="7">IFERROR(SUM(E11:L11), 0)</f>
        <v>-15.670999999999999</v>
      </c>
      <c r="N11" s="842"/>
      <c r="O11" s="844" t="s">
        <v>6417</v>
      </c>
      <c r="P11" s="834"/>
      <c r="Q11" s="227"/>
      <c r="R11" s="834"/>
      <c r="S11" s="801"/>
      <c r="T11" s="220">
        <f t="shared" ref="T11:T16" si="8">IF( SUM( V11:AC11 ) = 0, 0, $V$9 )</f>
        <v>0</v>
      </c>
      <c r="U11" s="656"/>
      <c r="V11" s="221">
        <f t="shared" ref="V11:V16" si="9" xml:space="preserve"> IF( ISNUMBER(E11), 0, 1 )</f>
        <v>0</v>
      </c>
      <c r="W11" s="221">
        <f t="shared" si="0"/>
        <v>0</v>
      </c>
      <c r="X11" s="221">
        <f t="shared" si="1"/>
        <v>0</v>
      </c>
      <c r="Y11" s="221">
        <f t="shared" si="2"/>
        <v>0</v>
      </c>
      <c r="Z11" s="221">
        <f t="shared" si="3"/>
        <v>0</v>
      </c>
      <c r="AA11" s="221">
        <f t="shared" si="4"/>
        <v>0</v>
      </c>
      <c r="AB11" s="221">
        <f t="shared" si="5"/>
        <v>0</v>
      </c>
      <c r="AC11" s="221">
        <f t="shared" si="6"/>
        <v>0</v>
      </c>
      <c r="AD11" s="656"/>
      <c r="AE11" s="171"/>
      <c r="AF11" s="2917" t="s">
        <v>1692</v>
      </c>
      <c r="AG11" s="719" t="s">
        <v>6418</v>
      </c>
      <c r="AH11" s="719" t="s">
        <v>6419</v>
      </c>
      <c r="AI11" s="719" t="s">
        <v>6420</v>
      </c>
      <c r="AJ11" s="719" t="s">
        <v>6421</v>
      </c>
      <c r="AK11" s="719" t="s">
        <v>6422</v>
      </c>
      <c r="AL11" s="719" t="s">
        <v>6423</v>
      </c>
      <c r="AM11" s="719" t="s">
        <v>6424</v>
      </c>
      <c r="AN11" s="719" t="s">
        <v>6425</v>
      </c>
      <c r="AO11" s="707" t="s">
        <v>6426</v>
      </c>
      <c r="AP11" s="171"/>
      <c r="AQ11" s="171"/>
      <c r="AR11" s="171"/>
      <c r="AS11" s="171"/>
    </row>
    <row r="12" spans="1:45" s="3" customFormat="1" ht="15.75" customHeight="1">
      <c r="A12" s="171"/>
      <c r="B12" s="2917" t="s">
        <v>1708</v>
      </c>
      <c r="C12" s="222" t="s">
        <v>688</v>
      </c>
      <c r="D12" s="222">
        <v>3</v>
      </c>
      <c r="E12" s="565">
        <v>0</v>
      </c>
      <c r="F12" s="565">
        <v>0</v>
      </c>
      <c r="G12" s="565">
        <v>0</v>
      </c>
      <c r="H12" s="565">
        <v>3.238</v>
      </c>
      <c r="I12" s="565">
        <v>0</v>
      </c>
      <c r="J12" s="565">
        <v>0</v>
      </c>
      <c r="K12" s="565">
        <v>0</v>
      </c>
      <c r="L12" s="565">
        <v>0</v>
      </c>
      <c r="M12" s="1258">
        <f t="shared" si="7"/>
        <v>3.238</v>
      </c>
      <c r="N12" s="842"/>
      <c r="O12" s="844" t="s">
        <v>6427</v>
      </c>
      <c r="P12" s="834"/>
      <c r="Q12" s="227"/>
      <c r="R12" s="834"/>
      <c r="S12" s="801"/>
      <c r="T12" s="220">
        <f t="shared" si="8"/>
        <v>0</v>
      </c>
      <c r="U12" s="656"/>
      <c r="V12" s="221">
        <f t="shared" si="9"/>
        <v>0</v>
      </c>
      <c r="W12" s="221">
        <f t="shared" si="0"/>
        <v>0</v>
      </c>
      <c r="X12" s="221">
        <f t="shared" si="1"/>
        <v>0</v>
      </c>
      <c r="Y12" s="221">
        <f t="shared" si="2"/>
        <v>0</v>
      </c>
      <c r="Z12" s="221">
        <f t="shared" si="3"/>
        <v>0</v>
      </c>
      <c r="AA12" s="221">
        <f t="shared" si="4"/>
        <v>0</v>
      </c>
      <c r="AB12" s="221">
        <f t="shared" si="5"/>
        <v>0</v>
      </c>
      <c r="AC12" s="221">
        <f t="shared" si="6"/>
        <v>0</v>
      </c>
      <c r="AD12" s="656"/>
      <c r="AE12" s="171"/>
      <c r="AF12" s="2917" t="s">
        <v>6428</v>
      </c>
      <c r="AG12" s="719" t="s">
        <v>6429</v>
      </c>
      <c r="AH12" s="719" t="s">
        <v>6430</v>
      </c>
      <c r="AI12" s="719" t="s">
        <v>6431</v>
      </c>
      <c r="AJ12" s="719" t="s">
        <v>6432</v>
      </c>
      <c r="AK12" s="719" t="s">
        <v>6433</v>
      </c>
      <c r="AL12" s="719" t="s">
        <v>6434</v>
      </c>
      <c r="AM12" s="719" t="s">
        <v>6435</v>
      </c>
      <c r="AN12" s="719" t="s">
        <v>6436</v>
      </c>
      <c r="AO12" s="707" t="s">
        <v>6437</v>
      </c>
      <c r="AP12" s="171"/>
      <c r="AQ12" s="171"/>
      <c r="AR12" s="171"/>
      <c r="AS12" s="171"/>
    </row>
    <row r="13" spans="1:45" s="3" customFormat="1" ht="15.75" customHeight="1">
      <c r="A13" s="171"/>
      <c r="B13" s="2917" t="s">
        <v>6280</v>
      </c>
      <c r="C13" s="222" t="s">
        <v>688</v>
      </c>
      <c r="D13" s="222">
        <v>3</v>
      </c>
      <c r="E13" s="565">
        <v>74.472999999999999</v>
      </c>
      <c r="F13" s="565">
        <v>12.994999999999999</v>
      </c>
      <c r="G13" s="565">
        <v>2.1509999999999998</v>
      </c>
      <c r="H13" s="565">
        <v>0</v>
      </c>
      <c r="I13" s="565">
        <v>0</v>
      </c>
      <c r="J13" s="565">
        <v>0</v>
      </c>
      <c r="K13" s="565">
        <v>0</v>
      </c>
      <c r="L13" s="565">
        <v>0</v>
      </c>
      <c r="M13" s="1258">
        <f t="shared" si="7"/>
        <v>89.619</v>
      </c>
      <c r="N13" s="842"/>
      <c r="O13" s="844" t="s">
        <v>6438</v>
      </c>
      <c r="P13" s="834"/>
      <c r="Q13" s="227"/>
      <c r="R13" s="834"/>
      <c r="S13" s="801"/>
      <c r="T13" s="220">
        <f t="shared" si="8"/>
        <v>0</v>
      </c>
      <c r="U13" s="656"/>
      <c r="V13" s="221">
        <f t="shared" si="9"/>
        <v>0</v>
      </c>
      <c r="W13" s="221">
        <f t="shared" si="0"/>
        <v>0</v>
      </c>
      <c r="X13" s="221">
        <f t="shared" si="1"/>
        <v>0</v>
      </c>
      <c r="Y13" s="221">
        <f t="shared" si="2"/>
        <v>0</v>
      </c>
      <c r="Z13" s="221">
        <f t="shared" si="3"/>
        <v>0</v>
      </c>
      <c r="AA13" s="221">
        <f t="shared" si="4"/>
        <v>0</v>
      </c>
      <c r="AB13" s="221">
        <f t="shared" si="5"/>
        <v>0</v>
      </c>
      <c r="AC13" s="221">
        <f t="shared" si="6"/>
        <v>0</v>
      </c>
      <c r="AD13" s="656"/>
      <c r="AE13" s="171"/>
      <c r="AF13" s="2917" t="s">
        <v>6280</v>
      </c>
      <c r="AG13" s="719" t="s">
        <v>6439</v>
      </c>
      <c r="AH13" s="719" t="s">
        <v>6440</v>
      </c>
      <c r="AI13" s="719" t="s">
        <v>6441</v>
      </c>
      <c r="AJ13" s="719" t="s">
        <v>6442</v>
      </c>
      <c r="AK13" s="719" t="s">
        <v>6443</v>
      </c>
      <c r="AL13" s="719" t="s">
        <v>6444</v>
      </c>
      <c r="AM13" s="719" t="s">
        <v>6445</v>
      </c>
      <c r="AN13" s="719" t="s">
        <v>6446</v>
      </c>
      <c r="AO13" s="707" t="s">
        <v>6447</v>
      </c>
      <c r="AP13" s="171"/>
      <c r="AQ13" s="171"/>
      <c r="AR13" s="171"/>
      <c r="AS13" s="171"/>
    </row>
    <row r="14" spans="1:45" s="3" customFormat="1" ht="15.75" customHeight="1">
      <c r="A14" s="171"/>
      <c r="B14" s="2917" t="s">
        <v>6288</v>
      </c>
      <c r="C14" s="222" t="s">
        <v>688</v>
      </c>
      <c r="D14" s="222">
        <v>3</v>
      </c>
      <c r="E14" s="565">
        <v>0</v>
      </c>
      <c r="F14" s="565">
        <v>0</v>
      </c>
      <c r="G14" s="565">
        <v>0</v>
      </c>
      <c r="H14" s="565">
        <v>0</v>
      </c>
      <c r="I14" s="565">
        <v>0</v>
      </c>
      <c r="J14" s="565">
        <v>0</v>
      </c>
      <c r="K14" s="565">
        <v>0</v>
      </c>
      <c r="L14" s="565">
        <v>0</v>
      </c>
      <c r="M14" s="1258">
        <f t="shared" si="7"/>
        <v>0</v>
      </c>
      <c r="N14" s="842"/>
      <c r="O14" s="844" t="s">
        <v>6448</v>
      </c>
      <c r="P14" s="834"/>
      <c r="Q14" s="227"/>
      <c r="R14" s="834"/>
      <c r="S14" s="801"/>
      <c r="T14" s="220">
        <f t="shared" si="8"/>
        <v>0</v>
      </c>
      <c r="U14" s="656"/>
      <c r="V14" s="221">
        <f t="shared" si="9"/>
        <v>0</v>
      </c>
      <c r="W14" s="221">
        <f t="shared" si="0"/>
        <v>0</v>
      </c>
      <c r="X14" s="221">
        <f t="shared" si="1"/>
        <v>0</v>
      </c>
      <c r="Y14" s="221">
        <f t="shared" si="2"/>
        <v>0</v>
      </c>
      <c r="Z14" s="221">
        <f t="shared" si="3"/>
        <v>0</v>
      </c>
      <c r="AA14" s="221">
        <f t="shared" si="4"/>
        <v>0</v>
      </c>
      <c r="AB14" s="221">
        <f t="shared" si="5"/>
        <v>0</v>
      </c>
      <c r="AC14" s="221">
        <f t="shared" si="6"/>
        <v>0</v>
      </c>
      <c r="AD14" s="656"/>
      <c r="AE14" s="171"/>
      <c r="AF14" s="2917" t="s">
        <v>6288</v>
      </c>
      <c r="AG14" s="719" t="s">
        <v>6449</v>
      </c>
      <c r="AH14" s="719" t="s">
        <v>6450</v>
      </c>
      <c r="AI14" s="719" t="s">
        <v>6451</v>
      </c>
      <c r="AJ14" s="719" t="s">
        <v>6452</v>
      </c>
      <c r="AK14" s="719" t="s">
        <v>6453</v>
      </c>
      <c r="AL14" s="719" t="s">
        <v>6454</v>
      </c>
      <c r="AM14" s="719" t="s">
        <v>6455</v>
      </c>
      <c r="AN14" s="719" t="s">
        <v>6456</v>
      </c>
      <c r="AO14" s="707" t="s">
        <v>6457</v>
      </c>
      <c r="AP14" s="171"/>
      <c r="AQ14" s="171"/>
      <c r="AR14" s="171"/>
      <c r="AS14" s="171"/>
    </row>
    <row r="15" spans="1:45" s="3" customFormat="1" ht="15.75" customHeight="1">
      <c r="A15" s="171"/>
      <c r="B15" s="2917" t="s">
        <v>1731</v>
      </c>
      <c r="C15" s="222" t="s">
        <v>688</v>
      </c>
      <c r="D15" s="222">
        <v>3</v>
      </c>
      <c r="E15" s="565">
        <v>180.82599999999999</v>
      </c>
      <c r="F15" s="565">
        <v>24.846</v>
      </c>
      <c r="G15" s="565">
        <v>4.9210000000000003</v>
      </c>
      <c r="H15" s="565">
        <v>171.17</v>
      </c>
      <c r="I15" s="565">
        <v>7.0640000000000001</v>
      </c>
      <c r="J15" s="565">
        <v>5.383</v>
      </c>
      <c r="K15" s="565">
        <v>74.120999999999995</v>
      </c>
      <c r="L15" s="565">
        <v>27.213999999999999</v>
      </c>
      <c r="M15" s="1258">
        <f t="shared" si="7"/>
        <v>495.54499999999996</v>
      </c>
      <c r="N15" s="842"/>
      <c r="O15" s="844" t="s">
        <v>6458</v>
      </c>
      <c r="P15" s="834"/>
      <c r="Q15" s="227"/>
      <c r="R15" s="834"/>
      <c r="S15" s="801"/>
      <c r="T15" s="220">
        <f t="shared" si="8"/>
        <v>0</v>
      </c>
      <c r="U15" s="656"/>
      <c r="V15" s="221">
        <f t="shared" si="9"/>
        <v>0</v>
      </c>
      <c r="W15" s="221">
        <f t="shared" si="0"/>
        <v>0</v>
      </c>
      <c r="X15" s="221">
        <f t="shared" si="1"/>
        <v>0</v>
      </c>
      <c r="Y15" s="221">
        <f t="shared" si="2"/>
        <v>0</v>
      </c>
      <c r="Z15" s="221">
        <f t="shared" si="3"/>
        <v>0</v>
      </c>
      <c r="AA15" s="221">
        <f t="shared" si="4"/>
        <v>0</v>
      </c>
      <c r="AB15" s="221">
        <f t="shared" si="5"/>
        <v>0</v>
      </c>
      <c r="AC15" s="221">
        <f t="shared" si="6"/>
        <v>0</v>
      </c>
      <c r="AD15" s="656"/>
      <c r="AE15" s="171"/>
      <c r="AF15" s="2917" t="s">
        <v>1731</v>
      </c>
      <c r="AG15" s="719" t="s">
        <v>6459</v>
      </c>
      <c r="AH15" s="719" t="s">
        <v>6460</v>
      </c>
      <c r="AI15" s="719" t="s">
        <v>6461</v>
      </c>
      <c r="AJ15" s="719" t="s">
        <v>6462</v>
      </c>
      <c r="AK15" s="719" t="s">
        <v>6463</v>
      </c>
      <c r="AL15" s="719" t="s">
        <v>6464</v>
      </c>
      <c r="AM15" s="719" t="s">
        <v>6465</v>
      </c>
      <c r="AN15" s="719" t="s">
        <v>6466</v>
      </c>
      <c r="AO15" s="707" t="s">
        <v>6467</v>
      </c>
      <c r="AP15" s="171"/>
      <c r="AQ15" s="171"/>
      <c r="AR15" s="171"/>
      <c r="AS15" s="171"/>
    </row>
    <row r="16" spans="1:45" s="3" customFormat="1" ht="15.75" customHeight="1">
      <c r="A16" s="2394" t="s">
        <v>784</v>
      </c>
      <c r="B16" s="2930" t="s">
        <v>1738</v>
      </c>
      <c r="C16" s="283" t="s">
        <v>688</v>
      </c>
      <c r="D16" s="283">
        <v>3</v>
      </c>
      <c r="E16" s="1300">
        <v>2E-3</v>
      </c>
      <c r="F16" s="1300">
        <v>0</v>
      </c>
      <c r="G16" s="1300">
        <v>0</v>
      </c>
      <c r="H16" s="1300">
        <v>49.866999999999997</v>
      </c>
      <c r="I16" s="1300">
        <v>0</v>
      </c>
      <c r="J16" s="1300">
        <v>0</v>
      </c>
      <c r="K16" s="1300">
        <v>0.51100000000000001</v>
      </c>
      <c r="L16" s="1300">
        <v>7.6999999999999999E-2</v>
      </c>
      <c r="M16" s="1259">
        <f t="shared" si="7"/>
        <v>50.457000000000001</v>
      </c>
      <c r="N16" s="842"/>
      <c r="O16" s="846" t="s">
        <v>6468</v>
      </c>
      <c r="P16" s="208"/>
      <c r="Q16" s="238"/>
      <c r="R16" s="208"/>
      <c r="S16" s="801"/>
      <c r="T16" s="220">
        <f t="shared" si="8"/>
        <v>0</v>
      </c>
      <c r="U16" s="656"/>
      <c r="V16" s="221">
        <f t="shared" si="9"/>
        <v>0</v>
      </c>
      <c r="W16" s="221">
        <f t="shared" si="0"/>
        <v>0</v>
      </c>
      <c r="X16" s="221">
        <f t="shared" si="1"/>
        <v>0</v>
      </c>
      <c r="Y16" s="221">
        <f t="shared" si="2"/>
        <v>0</v>
      </c>
      <c r="Z16" s="221">
        <f t="shared" si="3"/>
        <v>0</v>
      </c>
      <c r="AA16" s="221">
        <f t="shared" si="4"/>
        <v>0</v>
      </c>
      <c r="AB16" s="221">
        <f t="shared" si="5"/>
        <v>0</v>
      </c>
      <c r="AC16" s="221">
        <f t="shared" si="6"/>
        <v>0</v>
      </c>
      <c r="AD16" s="656"/>
      <c r="AE16" s="171"/>
      <c r="AF16" s="2930" t="s">
        <v>1738</v>
      </c>
      <c r="AG16" s="845" t="s">
        <v>6469</v>
      </c>
      <c r="AH16" s="845" t="s">
        <v>6470</v>
      </c>
      <c r="AI16" s="845" t="s">
        <v>6471</v>
      </c>
      <c r="AJ16" s="845" t="s">
        <v>6472</v>
      </c>
      <c r="AK16" s="845" t="s">
        <v>6473</v>
      </c>
      <c r="AL16" s="845" t="s">
        <v>6474</v>
      </c>
      <c r="AM16" s="845" t="s">
        <v>6475</v>
      </c>
      <c r="AN16" s="845" t="s">
        <v>6476</v>
      </c>
      <c r="AO16" s="337" t="s">
        <v>6477</v>
      </c>
      <c r="AP16" s="171"/>
      <c r="AQ16" s="171"/>
      <c r="AR16" s="171"/>
      <c r="AS16" s="171"/>
    </row>
    <row r="17" spans="1:45" s="3" customFormat="1" ht="15.75" customHeight="1">
      <c r="A17" s="171"/>
      <c r="B17" s="335"/>
      <c r="C17" s="335"/>
      <c r="D17" s="335"/>
      <c r="E17" s="1301"/>
      <c r="F17" s="1301"/>
      <c r="G17" s="1301"/>
      <c r="H17" s="1301"/>
      <c r="I17" s="1290"/>
      <c r="J17" s="1290"/>
      <c r="K17" s="1290"/>
      <c r="L17" s="1290"/>
      <c r="M17" s="1290"/>
      <c r="N17" s="809"/>
      <c r="O17" s="279"/>
      <c r="P17" s="847"/>
      <c r="Q17" s="848"/>
      <c r="R17" s="847"/>
      <c r="S17" s="801"/>
      <c r="T17" s="220"/>
      <c r="U17" s="656"/>
      <c r="V17" s="171"/>
      <c r="W17" s="171"/>
      <c r="X17" s="171"/>
      <c r="Y17" s="171"/>
      <c r="Z17" s="171"/>
      <c r="AA17" s="171"/>
      <c r="AB17" s="171"/>
      <c r="AC17" s="171"/>
      <c r="AD17" s="656"/>
      <c r="AE17" s="171"/>
      <c r="AF17" s="335"/>
      <c r="AG17" s="335"/>
      <c r="AH17" s="335"/>
      <c r="AI17" s="335"/>
      <c r="AJ17" s="335"/>
      <c r="AK17" s="809"/>
      <c r="AL17" s="809"/>
      <c r="AM17" s="809"/>
      <c r="AN17" s="809"/>
      <c r="AO17" s="809"/>
      <c r="AP17" s="171"/>
      <c r="AQ17" s="171"/>
      <c r="AR17" s="171"/>
      <c r="AS17" s="171"/>
    </row>
    <row r="18" spans="1:45" s="3" customFormat="1" ht="15.75" customHeight="1">
      <c r="A18" s="171"/>
      <c r="B18" s="319" t="s">
        <v>6310</v>
      </c>
      <c r="C18" s="320"/>
      <c r="D18" s="320"/>
      <c r="E18" s="1302"/>
      <c r="F18" s="1302"/>
      <c r="G18" s="1302"/>
      <c r="H18" s="1302"/>
      <c r="I18" s="1303"/>
      <c r="J18" s="1303"/>
      <c r="K18" s="1303"/>
      <c r="L18" s="1292"/>
      <c r="M18" s="1292"/>
      <c r="N18" s="804"/>
      <c r="O18" s="279"/>
      <c r="P18" s="835"/>
      <c r="Q18" s="849"/>
      <c r="R18" s="835"/>
      <c r="S18" s="801"/>
      <c r="T18" s="220"/>
      <c r="U18" s="656"/>
      <c r="V18" s="171"/>
      <c r="W18" s="171"/>
      <c r="X18" s="171"/>
      <c r="Y18" s="171"/>
      <c r="Z18" s="171"/>
      <c r="AA18" s="171"/>
      <c r="AB18" s="171"/>
      <c r="AC18" s="171"/>
      <c r="AD18" s="656"/>
      <c r="AE18" s="171"/>
      <c r="AF18" s="319" t="s">
        <v>6310</v>
      </c>
      <c r="AG18" s="840"/>
      <c r="AH18" s="840"/>
      <c r="AI18" s="840"/>
      <c r="AJ18" s="840"/>
      <c r="AK18" s="210"/>
      <c r="AL18" s="210"/>
      <c r="AM18" s="210"/>
      <c r="AN18" s="808"/>
      <c r="AO18" s="808"/>
      <c r="AP18" s="171"/>
      <c r="AQ18" s="171"/>
      <c r="AR18" s="171"/>
      <c r="AS18" s="171"/>
    </row>
    <row r="19" spans="1:45" s="3" customFormat="1" ht="15.75" customHeight="1">
      <c r="A19" s="2394" t="s">
        <v>686</v>
      </c>
      <c r="B19" s="2919" t="s">
        <v>6311</v>
      </c>
      <c r="C19" s="213" t="s">
        <v>688</v>
      </c>
      <c r="D19" s="213">
        <v>3</v>
      </c>
      <c r="E19" s="562">
        <v>0.78700000000000003</v>
      </c>
      <c r="F19" s="562">
        <v>0.13700000000000001</v>
      </c>
      <c r="G19" s="562">
        <v>2.3E-2</v>
      </c>
      <c r="H19" s="562">
        <v>0</v>
      </c>
      <c r="I19" s="562">
        <v>0</v>
      </c>
      <c r="J19" s="562">
        <v>0</v>
      </c>
      <c r="K19" s="562">
        <v>0</v>
      </c>
      <c r="L19" s="562">
        <v>0</v>
      </c>
      <c r="M19" s="1256">
        <f>IFERROR(SUM(E19:L19), 0)</f>
        <v>0.94700000000000006</v>
      </c>
      <c r="N19" s="842"/>
      <c r="O19" s="843" t="s">
        <v>6478</v>
      </c>
      <c r="P19" s="835"/>
      <c r="Q19" s="219"/>
      <c r="R19" s="835"/>
      <c r="S19" s="801"/>
      <c r="T19" s="220">
        <f t="shared" ref="T19:T21" si="10">IF( SUM( V19:AC19 ) = 0, 0, $V$9 )</f>
        <v>0</v>
      </c>
      <c r="U19" s="656"/>
      <c r="V19" s="221">
        <f t="shared" ref="V19:V21" si="11" xml:space="preserve"> IF( ISNUMBER(E19), 0, 1 )</f>
        <v>0</v>
      </c>
      <c r="W19" s="221">
        <f t="shared" ref="W19:W21" si="12" xml:space="preserve"> IF( ISNUMBER(F19), 0, 1 )</f>
        <v>0</v>
      </c>
      <c r="X19" s="221">
        <f t="shared" ref="X19:X21" si="13" xml:space="preserve"> IF( ISNUMBER(G19), 0, 1 )</f>
        <v>0</v>
      </c>
      <c r="Y19" s="221">
        <f t="shared" ref="Y19:Y21" si="14" xml:space="preserve"> IF( ISNUMBER(H19), 0, 1 )</f>
        <v>0</v>
      </c>
      <c r="Z19" s="221">
        <f t="shared" ref="Z19:Z21" si="15" xml:space="preserve"> IF( ISNUMBER(I19), 0, 1 )</f>
        <v>0</v>
      </c>
      <c r="AA19" s="221">
        <f t="shared" ref="AA19:AA21" si="16" xml:space="preserve"> IF( ISNUMBER(J19), 0, 1 )</f>
        <v>0</v>
      </c>
      <c r="AB19" s="221">
        <f t="shared" ref="AB19:AB21" si="17" xml:space="preserve"> IF( ISNUMBER(K19), 0, 1 )</f>
        <v>0</v>
      </c>
      <c r="AC19" s="221">
        <f t="shared" ref="AC19:AC21" si="18" xml:space="preserve"> IF( ISNUMBER(L19), 0, 1 )</f>
        <v>0</v>
      </c>
      <c r="AD19" s="656"/>
      <c r="AE19" s="171"/>
      <c r="AF19" s="2919" t="s">
        <v>6479</v>
      </c>
      <c r="AG19" s="718" t="s">
        <v>6480</v>
      </c>
      <c r="AH19" s="718" t="s">
        <v>6481</v>
      </c>
      <c r="AI19" s="718" t="s">
        <v>6482</v>
      </c>
      <c r="AJ19" s="718" t="s">
        <v>6483</v>
      </c>
      <c r="AK19" s="718" t="s">
        <v>6484</v>
      </c>
      <c r="AL19" s="718" t="s">
        <v>6485</v>
      </c>
      <c r="AM19" s="718" t="s">
        <v>6486</v>
      </c>
      <c r="AN19" s="718" t="s">
        <v>6487</v>
      </c>
      <c r="AO19" s="336" t="s">
        <v>6488</v>
      </c>
      <c r="AP19" s="171"/>
      <c r="AQ19" s="171"/>
      <c r="AR19" s="171"/>
      <c r="AS19" s="171"/>
    </row>
    <row r="20" spans="1:45" s="3" customFormat="1" ht="15.75" customHeight="1">
      <c r="A20" s="171"/>
      <c r="B20" s="2917" t="s">
        <v>6489</v>
      </c>
      <c r="C20" s="222" t="s">
        <v>688</v>
      </c>
      <c r="D20" s="222">
        <v>3</v>
      </c>
      <c r="E20" s="565">
        <v>0.77</v>
      </c>
      <c r="F20" s="565">
        <v>0.13400000000000001</v>
      </c>
      <c r="G20" s="565">
        <v>2.1999999999999999E-2</v>
      </c>
      <c r="H20" s="565">
        <v>7.2939999999999996</v>
      </c>
      <c r="I20" s="565">
        <v>0</v>
      </c>
      <c r="J20" s="565">
        <v>0</v>
      </c>
      <c r="K20" s="565">
        <v>0</v>
      </c>
      <c r="L20" s="565">
        <v>0</v>
      </c>
      <c r="M20" s="1258">
        <f t="shared" ref="M20:M21" si="19">IFERROR(SUM(E20:L20), 0)</f>
        <v>8.2199999999999989</v>
      </c>
      <c r="N20" s="842"/>
      <c r="O20" s="844" t="s">
        <v>6490</v>
      </c>
      <c r="P20" s="835"/>
      <c r="Q20" s="227"/>
      <c r="R20" s="835"/>
      <c r="S20" s="801"/>
      <c r="T20" s="220">
        <f t="shared" si="10"/>
        <v>0</v>
      </c>
      <c r="U20" s="656"/>
      <c r="V20" s="221">
        <f t="shared" si="11"/>
        <v>0</v>
      </c>
      <c r="W20" s="221">
        <f t="shared" si="12"/>
        <v>0</v>
      </c>
      <c r="X20" s="221">
        <f t="shared" si="13"/>
        <v>0</v>
      </c>
      <c r="Y20" s="221">
        <f t="shared" si="14"/>
        <v>0</v>
      </c>
      <c r="Z20" s="221">
        <f t="shared" si="15"/>
        <v>0</v>
      </c>
      <c r="AA20" s="221">
        <f t="shared" si="16"/>
        <v>0</v>
      </c>
      <c r="AB20" s="221">
        <f t="shared" si="17"/>
        <v>0</v>
      </c>
      <c r="AC20" s="221">
        <f t="shared" si="18"/>
        <v>0</v>
      </c>
      <c r="AD20" s="656"/>
      <c r="AE20" s="171"/>
      <c r="AF20" s="2917" t="s">
        <v>6491</v>
      </c>
      <c r="AG20" s="719" t="s">
        <v>6492</v>
      </c>
      <c r="AH20" s="719" t="s">
        <v>6493</v>
      </c>
      <c r="AI20" s="719" t="s">
        <v>6494</v>
      </c>
      <c r="AJ20" s="719" t="s">
        <v>6495</v>
      </c>
      <c r="AK20" s="719" t="s">
        <v>6496</v>
      </c>
      <c r="AL20" s="719" t="s">
        <v>6497</v>
      </c>
      <c r="AM20" s="719" t="s">
        <v>6498</v>
      </c>
      <c r="AN20" s="719" t="s">
        <v>6499</v>
      </c>
      <c r="AO20" s="707" t="s">
        <v>6500</v>
      </c>
      <c r="AP20" s="171"/>
      <c r="AQ20" s="171"/>
      <c r="AR20" s="171"/>
      <c r="AS20" s="171"/>
    </row>
    <row r="21" spans="1:45" s="3" customFormat="1" ht="15.75" customHeight="1">
      <c r="A21" s="2394" t="s">
        <v>784</v>
      </c>
      <c r="B21" s="2930" t="s">
        <v>6327</v>
      </c>
      <c r="C21" s="283" t="s">
        <v>688</v>
      </c>
      <c r="D21" s="283">
        <v>3</v>
      </c>
      <c r="E21" s="1300">
        <v>0.94099999999999995</v>
      </c>
      <c r="F21" s="1300">
        <v>0.16400000000000001</v>
      </c>
      <c r="G21" s="1300">
        <v>2.7E-2</v>
      </c>
      <c r="H21" s="1300">
        <v>0</v>
      </c>
      <c r="I21" s="1300">
        <v>0</v>
      </c>
      <c r="J21" s="1300">
        <v>0</v>
      </c>
      <c r="K21" s="1300">
        <v>0</v>
      </c>
      <c r="L21" s="1300">
        <v>0</v>
      </c>
      <c r="M21" s="1259">
        <f t="shared" si="19"/>
        <v>1.1319999999999999</v>
      </c>
      <c r="N21" s="842"/>
      <c r="O21" s="846" t="s">
        <v>6501</v>
      </c>
      <c r="P21" s="835"/>
      <c r="Q21" s="238"/>
      <c r="R21" s="835"/>
      <c r="S21" s="801"/>
      <c r="T21" s="220">
        <f t="shared" si="10"/>
        <v>0</v>
      </c>
      <c r="U21" s="656"/>
      <c r="V21" s="221">
        <f t="shared" si="11"/>
        <v>0</v>
      </c>
      <c r="W21" s="221">
        <f t="shared" si="12"/>
        <v>0</v>
      </c>
      <c r="X21" s="221">
        <f t="shared" si="13"/>
        <v>0</v>
      </c>
      <c r="Y21" s="221">
        <f t="shared" si="14"/>
        <v>0</v>
      </c>
      <c r="Z21" s="221">
        <f t="shared" si="15"/>
        <v>0</v>
      </c>
      <c r="AA21" s="221">
        <f t="shared" si="16"/>
        <v>0</v>
      </c>
      <c r="AB21" s="221">
        <f t="shared" si="17"/>
        <v>0</v>
      </c>
      <c r="AC21" s="221">
        <f t="shared" si="18"/>
        <v>0</v>
      </c>
      <c r="AD21" s="656"/>
      <c r="AE21" s="171"/>
      <c r="AF21" s="2930" t="s">
        <v>6502</v>
      </c>
      <c r="AG21" s="845" t="s">
        <v>6503</v>
      </c>
      <c r="AH21" s="845" t="s">
        <v>6504</v>
      </c>
      <c r="AI21" s="845" t="s">
        <v>6505</v>
      </c>
      <c r="AJ21" s="845" t="s">
        <v>6506</v>
      </c>
      <c r="AK21" s="845" t="s">
        <v>6507</v>
      </c>
      <c r="AL21" s="845" t="s">
        <v>6508</v>
      </c>
      <c r="AM21" s="845" t="s">
        <v>6509</v>
      </c>
      <c r="AN21" s="845" t="s">
        <v>6510</v>
      </c>
      <c r="AO21" s="337" t="s">
        <v>6511</v>
      </c>
      <c r="AP21" s="171"/>
      <c r="AQ21" s="171"/>
      <c r="AR21" s="171"/>
      <c r="AS21" s="171"/>
    </row>
    <row r="22" spans="1:45" s="3" customFormat="1" ht="15.75" customHeight="1">
      <c r="A22" s="171"/>
      <c r="B22" s="818"/>
      <c r="C22" s="818"/>
      <c r="D22" s="818"/>
      <c r="E22" s="1304"/>
      <c r="F22" s="1304"/>
      <c r="G22" s="1304"/>
      <c r="H22" s="1304"/>
      <c r="I22" s="1293"/>
      <c r="J22" s="1293"/>
      <c r="K22" s="1293"/>
      <c r="L22" s="1293"/>
      <c r="M22" s="1293"/>
      <c r="N22" s="835"/>
      <c r="O22" s="837"/>
      <c r="P22" s="838"/>
      <c r="Q22" s="839"/>
      <c r="R22" s="838"/>
      <c r="S22" s="802"/>
      <c r="T22" s="220"/>
      <c r="U22" s="656"/>
      <c r="V22" s="171"/>
      <c r="W22" s="171"/>
      <c r="X22" s="171"/>
      <c r="Y22" s="171"/>
      <c r="Z22" s="171"/>
      <c r="AA22" s="171"/>
      <c r="AB22" s="171"/>
      <c r="AC22" s="171"/>
      <c r="AD22" s="656"/>
      <c r="AE22" s="171"/>
      <c r="AF22" s="818"/>
      <c r="AG22" s="818"/>
      <c r="AH22" s="818"/>
      <c r="AI22" s="818"/>
      <c r="AJ22" s="818"/>
      <c r="AK22" s="804"/>
      <c r="AL22" s="804"/>
      <c r="AM22" s="804"/>
      <c r="AN22" s="804"/>
      <c r="AO22" s="804"/>
      <c r="AP22" s="171"/>
      <c r="AQ22" s="171"/>
      <c r="AR22" s="171"/>
      <c r="AS22" s="171"/>
    </row>
    <row r="23" spans="1:45" s="3" customFormat="1" ht="15.75" customHeight="1">
      <c r="A23" s="171"/>
      <c r="B23" s="319" t="s">
        <v>6335</v>
      </c>
      <c r="C23" s="320"/>
      <c r="D23" s="320"/>
      <c r="E23" s="1302"/>
      <c r="F23" s="1302"/>
      <c r="G23" s="1302"/>
      <c r="H23" s="1302"/>
      <c r="I23" s="1303"/>
      <c r="J23" s="1303"/>
      <c r="K23" s="1303"/>
      <c r="L23" s="1292"/>
      <c r="M23" s="1292"/>
      <c r="N23" s="804"/>
      <c r="O23" s="279"/>
      <c r="P23" s="834"/>
      <c r="Q23" s="841"/>
      <c r="R23" s="834"/>
      <c r="S23" s="801"/>
      <c r="T23" s="220"/>
      <c r="U23" s="656"/>
      <c r="V23" s="171"/>
      <c r="W23" s="171"/>
      <c r="X23" s="171"/>
      <c r="Y23" s="171"/>
      <c r="Z23" s="171"/>
      <c r="AA23" s="171"/>
      <c r="AB23" s="171"/>
      <c r="AC23" s="171"/>
      <c r="AD23" s="656"/>
      <c r="AE23" s="171"/>
      <c r="AF23" s="319" t="s">
        <v>6512</v>
      </c>
      <c r="AG23" s="840"/>
      <c r="AH23" s="840"/>
      <c r="AI23" s="840"/>
      <c r="AJ23" s="840"/>
      <c r="AK23" s="210"/>
      <c r="AL23" s="210"/>
      <c r="AM23" s="210"/>
      <c r="AN23" s="808"/>
      <c r="AO23" s="808"/>
      <c r="AP23" s="171"/>
      <c r="AQ23" s="171"/>
      <c r="AR23" s="171"/>
      <c r="AS23" s="171"/>
    </row>
    <row r="24" spans="1:45" s="3" customFormat="1" ht="15.75" customHeight="1">
      <c r="A24" s="2394" t="s">
        <v>686</v>
      </c>
      <c r="B24" s="2919" t="s">
        <v>6336</v>
      </c>
      <c r="C24" s="213" t="s">
        <v>688</v>
      </c>
      <c r="D24" s="213">
        <v>3</v>
      </c>
      <c r="E24" s="562">
        <v>0.20499999999999999</v>
      </c>
      <c r="F24" s="562">
        <v>3.5999999999999997E-2</v>
      </c>
      <c r="G24" s="562">
        <v>6.0000000000000001E-3</v>
      </c>
      <c r="H24" s="562">
        <v>0</v>
      </c>
      <c r="I24" s="562">
        <v>0</v>
      </c>
      <c r="J24" s="562">
        <v>0</v>
      </c>
      <c r="K24" s="562">
        <v>0</v>
      </c>
      <c r="L24" s="562">
        <v>0</v>
      </c>
      <c r="M24" s="1256">
        <f>IFERROR(SUM(E24:L24), 0)</f>
        <v>0.247</v>
      </c>
      <c r="N24" s="842"/>
      <c r="O24" s="843" t="s">
        <v>6513</v>
      </c>
      <c r="P24" s="834"/>
      <c r="Q24" s="219"/>
      <c r="R24" s="834"/>
      <c r="S24" s="801"/>
      <c r="T24" s="220">
        <f t="shared" ref="T24:T26" si="20">IF( SUM( V24:AC24 ) = 0, 0, $V$9 )</f>
        <v>0</v>
      </c>
      <c r="U24" s="656"/>
      <c r="V24" s="221">
        <f t="shared" ref="V24:V26" si="21" xml:space="preserve"> IF( ISNUMBER(E24), 0, 1 )</f>
        <v>0</v>
      </c>
      <c r="W24" s="221">
        <f t="shared" ref="W24:W26" si="22" xml:space="preserve"> IF( ISNUMBER(F24), 0, 1 )</f>
        <v>0</v>
      </c>
      <c r="X24" s="221">
        <f t="shared" ref="X24:X26" si="23" xml:space="preserve"> IF( ISNUMBER(G24), 0, 1 )</f>
        <v>0</v>
      </c>
      <c r="Y24" s="221">
        <f t="shared" ref="Y24:Y26" si="24" xml:space="preserve"> IF( ISNUMBER(H24), 0, 1 )</f>
        <v>0</v>
      </c>
      <c r="Z24" s="221">
        <f t="shared" ref="Z24:Z26" si="25" xml:space="preserve"> IF( ISNUMBER(I24), 0, 1 )</f>
        <v>0</v>
      </c>
      <c r="AA24" s="221">
        <f t="shared" ref="AA24:AA26" si="26" xml:space="preserve"> IF( ISNUMBER(J24), 0, 1 )</f>
        <v>0</v>
      </c>
      <c r="AB24" s="221">
        <f t="shared" ref="AB24:AB26" si="27" xml:space="preserve"> IF( ISNUMBER(K24), 0, 1 )</f>
        <v>0</v>
      </c>
      <c r="AC24" s="221">
        <f t="shared" ref="AC24:AC26" si="28" xml:space="preserve"> IF( ISNUMBER(L24), 0, 1 )</f>
        <v>0</v>
      </c>
      <c r="AD24" s="656"/>
      <c r="AE24" s="171"/>
      <c r="AF24" s="2919" t="s">
        <v>6336</v>
      </c>
      <c r="AG24" s="718" t="s">
        <v>6514</v>
      </c>
      <c r="AH24" s="718" t="s">
        <v>6515</v>
      </c>
      <c r="AI24" s="718" t="s">
        <v>6516</v>
      </c>
      <c r="AJ24" s="718" t="s">
        <v>6517</v>
      </c>
      <c r="AK24" s="718" t="s">
        <v>6518</v>
      </c>
      <c r="AL24" s="718" t="s">
        <v>6519</v>
      </c>
      <c r="AM24" s="718" t="s">
        <v>6520</v>
      </c>
      <c r="AN24" s="718" t="s">
        <v>6521</v>
      </c>
      <c r="AO24" s="336" t="s">
        <v>6522</v>
      </c>
      <c r="AP24" s="171"/>
      <c r="AQ24" s="171"/>
      <c r="AR24" s="171"/>
      <c r="AS24" s="171"/>
    </row>
    <row r="25" spans="1:45" s="3" customFormat="1" ht="15.75" customHeight="1">
      <c r="A25" s="171"/>
      <c r="B25" s="2917" t="s">
        <v>6344</v>
      </c>
      <c r="C25" s="222" t="s">
        <v>688</v>
      </c>
      <c r="D25" s="222">
        <v>3</v>
      </c>
      <c r="E25" s="565">
        <v>0.71099999999999997</v>
      </c>
      <c r="F25" s="565">
        <v>0.124</v>
      </c>
      <c r="G25" s="565">
        <v>2.1000000000000001E-2</v>
      </c>
      <c r="H25" s="565">
        <v>0</v>
      </c>
      <c r="I25" s="565">
        <v>0</v>
      </c>
      <c r="J25" s="565">
        <v>0</v>
      </c>
      <c r="K25" s="565">
        <v>0</v>
      </c>
      <c r="L25" s="565">
        <v>0</v>
      </c>
      <c r="M25" s="1258">
        <f t="shared" ref="M25:M26" si="29">IFERROR(SUM(E25:L25), 0)</f>
        <v>0.85599999999999998</v>
      </c>
      <c r="N25" s="842"/>
      <c r="O25" s="844" t="s">
        <v>6523</v>
      </c>
      <c r="P25" s="208"/>
      <c r="Q25" s="227"/>
      <c r="R25" s="208"/>
      <c r="S25" s="801"/>
      <c r="T25" s="220">
        <f t="shared" si="20"/>
        <v>0</v>
      </c>
      <c r="U25" s="656"/>
      <c r="V25" s="221">
        <f t="shared" si="21"/>
        <v>0</v>
      </c>
      <c r="W25" s="221">
        <f t="shared" si="22"/>
        <v>0</v>
      </c>
      <c r="X25" s="221">
        <f t="shared" si="23"/>
        <v>0</v>
      </c>
      <c r="Y25" s="221">
        <f t="shared" si="24"/>
        <v>0</v>
      </c>
      <c r="Z25" s="221">
        <f t="shared" si="25"/>
        <v>0</v>
      </c>
      <c r="AA25" s="221">
        <f t="shared" si="26"/>
        <v>0</v>
      </c>
      <c r="AB25" s="221">
        <f t="shared" si="27"/>
        <v>0</v>
      </c>
      <c r="AC25" s="221">
        <f t="shared" si="28"/>
        <v>0</v>
      </c>
      <c r="AD25" s="656"/>
      <c r="AE25" s="171"/>
      <c r="AF25" s="2917" t="s">
        <v>6344</v>
      </c>
      <c r="AG25" s="719" t="s">
        <v>6524</v>
      </c>
      <c r="AH25" s="719" t="s">
        <v>6525</v>
      </c>
      <c r="AI25" s="719" t="s">
        <v>6526</v>
      </c>
      <c r="AJ25" s="719" t="s">
        <v>6527</v>
      </c>
      <c r="AK25" s="719" t="s">
        <v>6528</v>
      </c>
      <c r="AL25" s="719" t="s">
        <v>6529</v>
      </c>
      <c r="AM25" s="719" t="s">
        <v>6530</v>
      </c>
      <c r="AN25" s="719" t="s">
        <v>6531</v>
      </c>
      <c r="AO25" s="707" t="s">
        <v>6532</v>
      </c>
      <c r="AP25" s="171"/>
      <c r="AQ25" s="171"/>
      <c r="AR25" s="171"/>
      <c r="AS25" s="171"/>
    </row>
    <row r="26" spans="1:45" s="3" customFormat="1">
      <c r="A26" s="2394" t="s">
        <v>784</v>
      </c>
      <c r="B26" s="2930" t="s">
        <v>6533</v>
      </c>
      <c r="C26" s="283" t="s">
        <v>688</v>
      </c>
      <c r="D26" s="283">
        <v>3</v>
      </c>
      <c r="E26" s="1300">
        <v>0</v>
      </c>
      <c r="F26" s="1300">
        <v>0</v>
      </c>
      <c r="G26" s="1300">
        <v>0</v>
      </c>
      <c r="H26" s="1300">
        <v>0</v>
      </c>
      <c r="I26" s="1300">
        <v>0</v>
      </c>
      <c r="J26" s="1300">
        <v>0</v>
      </c>
      <c r="K26" s="1300">
        <v>9.2999999999999999E-2</v>
      </c>
      <c r="L26" s="1300">
        <v>0</v>
      </c>
      <c r="M26" s="1259">
        <f t="shared" si="29"/>
        <v>9.2999999999999999E-2</v>
      </c>
      <c r="N26" s="842"/>
      <c r="O26" s="846" t="s">
        <v>6534</v>
      </c>
      <c r="P26" s="847"/>
      <c r="Q26" s="238"/>
      <c r="R26" s="847"/>
      <c r="S26" s="801"/>
      <c r="T26" s="220">
        <f t="shared" si="20"/>
        <v>0</v>
      </c>
      <c r="U26" s="656"/>
      <c r="V26" s="221">
        <f t="shared" si="21"/>
        <v>0</v>
      </c>
      <c r="W26" s="221">
        <f t="shared" si="22"/>
        <v>0</v>
      </c>
      <c r="X26" s="221">
        <f t="shared" si="23"/>
        <v>0</v>
      </c>
      <c r="Y26" s="221">
        <f t="shared" si="24"/>
        <v>0</v>
      </c>
      <c r="Z26" s="221">
        <f t="shared" si="25"/>
        <v>0</v>
      </c>
      <c r="AA26" s="221">
        <f t="shared" si="26"/>
        <v>0</v>
      </c>
      <c r="AB26" s="221">
        <f t="shared" si="27"/>
        <v>0</v>
      </c>
      <c r="AC26" s="221">
        <f t="shared" si="28"/>
        <v>0</v>
      </c>
      <c r="AD26" s="656"/>
      <c r="AE26" s="171"/>
      <c r="AF26" s="2930" t="s">
        <v>6535</v>
      </c>
      <c r="AG26" s="845" t="s">
        <v>6536</v>
      </c>
      <c r="AH26" s="845" t="s">
        <v>6537</v>
      </c>
      <c r="AI26" s="845" t="s">
        <v>6538</v>
      </c>
      <c r="AJ26" s="845" t="s">
        <v>6539</v>
      </c>
      <c r="AK26" s="845" t="s">
        <v>6540</v>
      </c>
      <c r="AL26" s="845" t="s">
        <v>6541</v>
      </c>
      <c r="AM26" s="845" t="s">
        <v>6542</v>
      </c>
      <c r="AN26" s="845" t="s">
        <v>6543</v>
      </c>
      <c r="AO26" s="337" t="s">
        <v>6544</v>
      </c>
      <c r="AP26" s="171"/>
      <c r="AQ26" s="171"/>
      <c r="AR26" s="171"/>
      <c r="AS26" s="171"/>
    </row>
    <row r="27" spans="1:45" s="3" customFormat="1" ht="15.75" customHeight="1" thickTop="1" thickBot="1">
      <c r="A27" s="171"/>
      <c r="B27" s="291"/>
      <c r="C27" s="291"/>
      <c r="D27" s="291"/>
      <c r="E27" s="1305"/>
      <c r="F27" s="1305"/>
      <c r="G27" s="1305"/>
      <c r="H27" s="1305"/>
      <c r="I27" s="1305"/>
      <c r="J27" s="1305"/>
      <c r="K27" s="1305"/>
      <c r="L27" s="1305"/>
      <c r="M27" s="1305"/>
      <c r="N27" s="842"/>
      <c r="O27" s="149"/>
      <c r="P27" s="835"/>
      <c r="Q27" s="849"/>
      <c r="R27" s="835"/>
      <c r="S27" s="801"/>
      <c r="T27" s="220"/>
      <c r="U27" s="656"/>
      <c r="V27" s="171"/>
      <c r="W27" s="171"/>
      <c r="X27" s="171"/>
      <c r="Y27" s="171"/>
      <c r="Z27" s="171"/>
      <c r="AA27" s="171"/>
      <c r="AB27" s="171"/>
      <c r="AC27" s="171"/>
      <c r="AD27" s="656"/>
      <c r="AE27" s="171"/>
      <c r="AF27" s="291"/>
      <c r="AG27" s="842"/>
      <c r="AH27" s="842"/>
      <c r="AI27" s="842"/>
      <c r="AJ27" s="842"/>
      <c r="AK27" s="842"/>
      <c r="AL27" s="842"/>
      <c r="AM27" s="842"/>
      <c r="AN27" s="842"/>
      <c r="AO27" s="842"/>
      <c r="AP27" s="171"/>
      <c r="AQ27" s="171"/>
      <c r="AR27" s="171"/>
      <c r="AS27" s="171"/>
    </row>
    <row r="28" spans="1:45" s="3" customFormat="1" ht="15.75" customHeight="1" thickTop="1" thickBot="1">
      <c r="A28" s="171"/>
      <c r="B28" s="374" t="s">
        <v>1745</v>
      </c>
      <c r="C28" s="297" t="s">
        <v>688</v>
      </c>
      <c r="D28" s="297">
        <v>3</v>
      </c>
      <c r="E28" s="1246">
        <f>IFERROR(SUM(E10:E16,E19:E21,E24:E26), 0)</f>
        <v>280.65399999999994</v>
      </c>
      <c r="F28" s="1246">
        <f t="shared" ref="F28:L28" si="30">IFERROR(SUM(F10:F16,F19:F21,F24:F26), 0)</f>
        <v>42.243000000000002</v>
      </c>
      <c r="G28" s="1246">
        <f t="shared" si="30"/>
        <v>7.8190000000000008</v>
      </c>
      <c r="H28" s="1246">
        <f t="shared" si="30"/>
        <v>328.91399999999999</v>
      </c>
      <c r="I28" s="1246">
        <f t="shared" si="30"/>
        <v>16.383000000000003</v>
      </c>
      <c r="J28" s="1246">
        <f t="shared" si="30"/>
        <v>5.6280000000000001</v>
      </c>
      <c r="K28" s="1246">
        <f t="shared" si="30"/>
        <v>41.726999999999997</v>
      </c>
      <c r="L28" s="1246">
        <f t="shared" si="30"/>
        <v>28.463000000000001</v>
      </c>
      <c r="M28" s="1242">
        <f>IFERROR(SUM(M10:M16,M19:M21,M24:M26), 0)</f>
        <v>751.83099999999979</v>
      </c>
      <c r="N28" s="842"/>
      <c r="O28" s="851" t="s">
        <v>6545</v>
      </c>
      <c r="P28" s="835"/>
      <c r="Q28" s="301"/>
      <c r="R28" s="835"/>
      <c r="S28" s="801"/>
      <c r="T28" s="220"/>
      <c r="U28" s="656"/>
      <c r="V28" s="171"/>
      <c r="W28" s="171"/>
      <c r="X28" s="171"/>
      <c r="Y28" s="171"/>
      <c r="Z28" s="171"/>
      <c r="AA28" s="171"/>
      <c r="AB28" s="171"/>
      <c r="AC28" s="171"/>
      <c r="AD28" s="656"/>
      <c r="AE28" s="171"/>
      <c r="AF28" s="374" t="s">
        <v>1745</v>
      </c>
      <c r="AG28" s="789" t="s">
        <v>4591</v>
      </c>
      <c r="AH28" s="789" t="s">
        <v>4592</v>
      </c>
      <c r="AI28" s="789" t="s">
        <v>4593</v>
      </c>
      <c r="AJ28" s="789" t="s">
        <v>4594</v>
      </c>
      <c r="AK28" s="789" t="s">
        <v>4595</v>
      </c>
      <c r="AL28" s="789" t="s">
        <v>4596</v>
      </c>
      <c r="AM28" s="789" t="s">
        <v>4597</v>
      </c>
      <c r="AN28" s="789" t="s">
        <v>4598</v>
      </c>
      <c r="AO28" s="556" t="s">
        <v>6546</v>
      </c>
      <c r="AP28" s="171"/>
      <c r="AQ28" s="171"/>
      <c r="AR28" s="171"/>
      <c r="AS28" s="171"/>
    </row>
    <row r="29" spans="1:45" s="3" customFormat="1" ht="15.75" customHeight="1" thickTop="1" thickBot="1">
      <c r="A29" s="171"/>
      <c r="B29" s="291"/>
      <c r="C29" s="291"/>
      <c r="D29" s="291"/>
      <c r="E29" s="1302"/>
      <c r="F29" s="1302"/>
      <c r="G29" s="1302"/>
      <c r="H29" s="1306"/>
      <c r="I29" s="1305"/>
      <c r="J29" s="1305"/>
      <c r="K29" s="1305"/>
      <c r="L29" s="1305"/>
      <c r="M29" s="1305"/>
      <c r="N29" s="842"/>
      <c r="O29" s="149"/>
      <c r="P29" s="835"/>
      <c r="Q29" s="849"/>
      <c r="R29" s="835"/>
      <c r="S29" s="801"/>
      <c r="T29" s="220"/>
      <c r="U29" s="656"/>
      <c r="V29" s="171"/>
      <c r="W29" s="171"/>
      <c r="X29" s="171"/>
      <c r="Y29" s="171"/>
      <c r="Z29" s="171"/>
      <c r="AA29" s="171"/>
      <c r="AB29" s="171"/>
      <c r="AC29" s="171"/>
      <c r="AD29" s="656"/>
      <c r="AE29" s="171"/>
      <c r="AF29" s="291"/>
      <c r="AG29" s="840"/>
      <c r="AH29" s="840"/>
      <c r="AI29" s="840"/>
      <c r="AJ29" s="291"/>
      <c r="AK29" s="842"/>
      <c r="AL29" s="842"/>
      <c r="AM29" s="842"/>
      <c r="AN29" s="842"/>
      <c r="AO29" s="842"/>
      <c r="AP29" s="171"/>
      <c r="AQ29" s="171"/>
      <c r="AR29" s="171"/>
      <c r="AS29" s="171"/>
    </row>
    <row r="30" spans="1:45" s="3" customFormat="1" ht="15.75" customHeight="1" thickTop="1" thickBot="1">
      <c r="A30" s="171"/>
      <c r="B30" s="319" t="s">
        <v>1179</v>
      </c>
      <c r="C30" s="320"/>
      <c r="D30" s="320"/>
      <c r="E30" s="1302"/>
      <c r="F30" s="1302"/>
      <c r="G30" s="1302"/>
      <c r="H30" s="1302"/>
      <c r="I30" s="1307"/>
      <c r="J30" s="1305"/>
      <c r="K30" s="1305"/>
      <c r="L30" s="1305"/>
      <c r="M30" s="1305"/>
      <c r="N30" s="842"/>
      <c r="O30" s="59"/>
      <c r="P30" s="834"/>
      <c r="Q30" s="841"/>
      <c r="R30" s="834"/>
      <c r="S30" s="801"/>
      <c r="T30" s="220"/>
      <c r="U30" s="656"/>
      <c r="V30" s="171"/>
      <c r="W30" s="171"/>
      <c r="X30" s="171"/>
      <c r="Y30" s="171"/>
      <c r="Z30" s="171"/>
      <c r="AA30" s="171"/>
      <c r="AB30" s="171"/>
      <c r="AC30" s="171"/>
      <c r="AD30" s="656"/>
      <c r="AE30" s="171"/>
      <c r="AF30" s="319" t="s">
        <v>1179</v>
      </c>
      <c r="AG30" s="840"/>
      <c r="AH30" s="840"/>
      <c r="AI30" s="840"/>
      <c r="AJ30" s="840"/>
      <c r="AK30" s="852"/>
      <c r="AL30" s="842"/>
      <c r="AM30" s="842"/>
      <c r="AN30" s="842"/>
      <c r="AO30" s="842"/>
      <c r="AP30" s="171"/>
      <c r="AQ30" s="171"/>
      <c r="AR30" s="171"/>
      <c r="AS30" s="171"/>
    </row>
    <row r="31" spans="1:45" s="3" customFormat="1" ht="15.75" customHeight="1" thickTop="1">
      <c r="A31" s="2394" t="s">
        <v>686</v>
      </c>
      <c r="B31" s="2919" t="s">
        <v>6367</v>
      </c>
      <c r="C31" s="213" t="s">
        <v>688</v>
      </c>
      <c r="D31" s="213">
        <v>3</v>
      </c>
      <c r="E31" s="562">
        <v>213.15299999999999</v>
      </c>
      <c r="F31" s="562">
        <v>-6.0000000000000001E-3</v>
      </c>
      <c r="G31" s="562">
        <v>-7.6999999999999999E-2</v>
      </c>
      <c r="H31" s="562">
        <v>-2.9390000000000001</v>
      </c>
      <c r="I31" s="562">
        <v>0</v>
      </c>
      <c r="J31" s="562">
        <v>-3.3000000000000002E-2</v>
      </c>
      <c r="K31" s="562">
        <v>-0.73</v>
      </c>
      <c r="L31" s="562">
        <v>0</v>
      </c>
      <c r="M31" s="1256">
        <f>IFERROR(SUM(E31:L31), 0)</f>
        <v>209.36800000000002</v>
      </c>
      <c r="N31" s="842"/>
      <c r="O31" s="843" t="s">
        <v>6547</v>
      </c>
      <c r="P31" s="834"/>
      <c r="Q31" s="219"/>
      <c r="R31" s="834"/>
      <c r="S31" s="801"/>
      <c r="T31" s="220">
        <f t="shared" ref="T31:T32" si="31">IF( SUM( V31:AC31 ) = 0, 0, $V$9 )</f>
        <v>0</v>
      </c>
      <c r="U31" s="656"/>
      <c r="V31" s="221">
        <f t="shared" ref="V31:V32" si="32" xml:space="preserve"> IF( ISNUMBER(E31), 0, 1 )</f>
        <v>0</v>
      </c>
      <c r="W31" s="221">
        <f t="shared" ref="W31:W32" si="33" xml:space="preserve"> IF( ISNUMBER(F31), 0, 1 )</f>
        <v>0</v>
      </c>
      <c r="X31" s="221">
        <f t="shared" ref="X31:X32" si="34" xml:space="preserve"> IF( ISNUMBER(G31), 0, 1 )</f>
        <v>0</v>
      </c>
      <c r="Y31" s="221">
        <f t="shared" ref="Y31:Y32" si="35" xml:space="preserve"> IF( ISNUMBER(H31), 0, 1 )</f>
        <v>0</v>
      </c>
      <c r="Z31" s="221">
        <f t="shared" ref="Z31:Z32" si="36" xml:space="preserve"> IF( ISNUMBER(I31), 0, 1 )</f>
        <v>0</v>
      </c>
      <c r="AA31" s="221">
        <f t="shared" ref="AA31:AA32" si="37" xml:space="preserve"> IF( ISNUMBER(J31), 0, 1 )</f>
        <v>0</v>
      </c>
      <c r="AB31" s="221">
        <f t="shared" ref="AB31:AB32" si="38" xml:space="preserve"> IF( ISNUMBER(K31), 0, 1 )</f>
        <v>0</v>
      </c>
      <c r="AC31" s="221">
        <f t="shared" ref="AC31:AC32" si="39" xml:space="preserve"> IF( ISNUMBER(L31), 0, 1 )</f>
        <v>0</v>
      </c>
      <c r="AD31" s="656"/>
      <c r="AE31" s="171"/>
      <c r="AF31" s="2919" t="s">
        <v>6367</v>
      </c>
      <c r="AG31" s="718" t="s">
        <v>6548</v>
      </c>
      <c r="AH31" s="718" t="s">
        <v>6549</v>
      </c>
      <c r="AI31" s="718" t="s">
        <v>6550</v>
      </c>
      <c r="AJ31" s="718" t="s">
        <v>6551</v>
      </c>
      <c r="AK31" s="718" t="s">
        <v>6552</v>
      </c>
      <c r="AL31" s="718" t="s">
        <v>6553</v>
      </c>
      <c r="AM31" s="718" t="s">
        <v>6554</v>
      </c>
      <c r="AN31" s="718" t="s">
        <v>6555</v>
      </c>
      <c r="AO31" s="336" t="s">
        <v>6556</v>
      </c>
      <c r="AP31" s="171"/>
      <c r="AQ31" s="171"/>
      <c r="AR31" s="171"/>
      <c r="AS31" s="171"/>
    </row>
    <row r="32" spans="1:45" s="3" customFormat="1" ht="15.75" customHeight="1">
      <c r="A32" s="171"/>
      <c r="B32" s="2917" t="s">
        <v>6375</v>
      </c>
      <c r="C32" s="222" t="s">
        <v>688</v>
      </c>
      <c r="D32" s="222">
        <v>3</v>
      </c>
      <c r="E32" s="565">
        <v>79.099000000000004</v>
      </c>
      <c r="F32" s="565">
        <v>3.242</v>
      </c>
      <c r="G32" s="565">
        <v>0.54400000000000004</v>
      </c>
      <c r="H32" s="565">
        <v>199.75200000000001</v>
      </c>
      <c r="I32" s="565">
        <v>0</v>
      </c>
      <c r="J32" s="565">
        <v>1.4330000000000001</v>
      </c>
      <c r="K32" s="565">
        <v>88.25</v>
      </c>
      <c r="L32" s="565">
        <v>3.069</v>
      </c>
      <c r="M32" s="1258">
        <f t="shared" ref="M32" si="40">IFERROR(SUM(E32:L32), 0)</f>
        <v>375.38900000000001</v>
      </c>
      <c r="N32" s="842"/>
      <c r="O32" s="844" t="s">
        <v>6557</v>
      </c>
      <c r="P32" s="834"/>
      <c r="Q32" s="227"/>
      <c r="R32" s="834"/>
      <c r="S32" s="801"/>
      <c r="T32" s="220">
        <f t="shared" si="31"/>
        <v>0</v>
      </c>
      <c r="U32" s="656"/>
      <c r="V32" s="221">
        <f t="shared" si="32"/>
        <v>0</v>
      </c>
      <c r="W32" s="221">
        <f t="shared" si="33"/>
        <v>0</v>
      </c>
      <c r="X32" s="221">
        <f t="shared" si="34"/>
        <v>0</v>
      </c>
      <c r="Y32" s="221">
        <f t="shared" si="35"/>
        <v>0</v>
      </c>
      <c r="Z32" s="221">
        <f t="shared" si="36"/>
        <v>0</v>
      </c>
      <c r="AA32" s="221">
        <f t="shared" si="37"/>
        <v>0</v>
      </c>
      <c r="AB32" s="221">
        <f t="shared" si="38"/>
        <v>0</v>
      </c>
      <c r="AC32" s="221">
        <f t="shared" si="39"/>
        <v>0</v>
      </c>
      <c r="AD32" s="656"/>
      <c r="AE32" s="171"/>
      <c r="AF32" s="2917" t="s">
        <v>6375</v>
      </c>
      <c r="AG32" s="719" t="s">
        <v>6558</v>
      </c>
      <c r="AH32" s="719" t="s">
        <v>6559</v>
      </c>
      <c r="AI32" s="719" t="s">
        <v>6560</v>
      </c>
      <c r="AJ32" s="719" t="s">
        <v>6561</v>
      </c>
      <c r="AK32" s="719" t="s">
        <v>6562</v>
      </c>
      <c r="AL32" s="719" t="s">
        <v>6563</v>
      </c>
      <c r="AM32" s="719" t="s">
        <v>6564</v>
      </c>
      <c r="AN32" s="719" t="s">
        <v>6565</v>
      </c>
      <c r="AO32" s="707" t="s">
        <v>6566</v>
      </c>
      <c r="AP32" s="171"/>
      <c r="AQ32" s="171"/>
      <c r="AR32" s="171"/>
      <c r="AS32" s="171"/>
    </row>
    <row r="33" spans="1:45" s="3" customFormat="1" ht="15.75" customHeight="1" thickBot="1">
      <c r="A33" s="2394" t="s">
        <v>784</v>
      </c>
      <c r="B33" s="2930" t="s">
        <v>6383</v>
      </c>
      <c r="C33" s="283" t="s">
        <v>688</v>
      </c>
      <c r="D33" s="283">
        <v>3</v>
      </c>
      <c r="E33" s="1249">
        <f>IFERROR(SUM(E31:E32), 0)</f>
        <v>292.25200000000001</v>
      </c>
      <c r="F33" s="1249">
        <f t="shared" ref="F33:L33" si="41">IFERROR(SUM(F31:F32), 0)</f>
        <v>3.2360000000000002</v>
      </c>
      <c r="G33" s="1249">
        <f t="shared" si="41"/>
        <v>0.46700000000000003</v>
      </c>
      <c r="H33" s="1249">
        <f t="shared" si="41"/>
        <v>196.81300000000002</v>
      </c>
      <c r="I33" s="1249">
        <f t="shared" si="41"/>
        <v>0</v>
      </c>
      <c r="J33" s="1249">
        <f t="shared" si="41"/>
        <v>1.4000000000000001</v>
      </c>
      <c r="K33" s="1249">
        <f t="shared" si="41"/>
        <v>87.52</v>
      </c>
      <c r="L33" s="1249">
        <f t="shared" si="41"/>
        <v>3.069</v>
      </c>
      <c r="M33" s="1259">
        <f>IFERROR(SUM(M31:M32), 0)</f>
        <v>584.75700000000006</v>
      </c>
      <c r="N33" s="842"/>
      <c r="O33" s="846" t="s">
        <v>6567</v>
      </c>
      <c r="P33" s="834"/>
      <c r="Q33" s="238"/>
      <c r="R33" s="834"/>
      <c r="S33" s="801"/>
      <c r="T33" s="220"/>
      <c r="U33" s="656"/>
      <c r="V33" s="171"/>
      <c r="W33" s="171"/>
      <c r="X33" s="171"/>
      <c r="Y33" s="171"/>
      <c r="Z33" s="171"/>
      <c r="AA33" s="171"/>
      <c r="AB33" s="171"/>
      <c r="AC33" s="171"/>
      <c r="AD33" s="656"/>
      <c r="AE33" s="171"/>
      <c r="AF33" s="2930" t="s">
        <v>6383</v>
      </c>
      <c r="AG33" s="550" t="s">
        <v>4654</v>
      </c>
      <c r="AH33" s="550" t="s">
        <v>4655</v>
      </c>
      <c r="AI33" s="550" t="s">
        <v>4656</v>
      </c>
      <c r="AJ33" s="550" t="s">
        <v>4657</v>
      </c>
      <c r="AK33" s="550" t="s">
        <v>4658</v>
      </c>
      <c r="AL33" s="550" t="s">
        <v>4659</v>
      </c>
      <c r="AM33" s="550" t="s">
        <v>4660</v>
      </c>
      <c r="AN33" s="550" t="s">
        <v>4661</v>
      </c>
      <c r="AO33" s="337" t="s">
        <v>6568</v>
      </c>
      <c r="AP33" s="171"/>
      <c r="AQ33" s="171"/>
      <c r="AR33" s="171"/>
      <c r="AS33" s="171"/>
    </row>
    <row r="34" spans="1:45" s="3" customFormat="1" ht="15.75" customHeight="1" thickTop="1" thickBot="1">
      <c r="A34" s="171"/>
      <c r="B34" s="291"/>
      <c r="C34" s="291"/>
      <c r="D34" s="291"/>
      <c r="E34" s="291"/>
      <c r="F34" s="291"/>
      <c r="G34" s="291"/>
      <c r="H34" s="291"/>
      <c r="I34" s="852"/>
      <c r="J34" s="842"/>
      <c r="K34" s="842"/>
      <c r="L34" s="842"/>
      <c r="M34" s="842"/>
      <c r="N34" s="842"/>
      <c r="O34" s="59"/>
      <c r="P34" s="834"/>
      <c r="Q34" s="841"/>
      <c r="R34" s="834"/>
      <c r="S34" s="801"/>
      <c r="T34" s="220"/>
      <c r="U34" s="656"/>
      <c r="V34" s="171"/>
      <c r="W34" s="171"/>
      <c r="X34" s="171"/>
      <c r="Y34" s="171"/>
      <c r="Z34" s="171"/>
      <c r="AA34" s="171"/>
      <c r="AB34" s="171"/>
      <c r="AC34" s="171"/>
      <c r="AD34" s="656"/>
      <c r="AE34" s="171"/>
      <c r="AF34" s="291"/>
      <c r="AG34" s="291"/>
      <c r="AH34" s="291"/>
      <c r="AI34" s="291"/>
      <c r="AJ34" s="291"/>
      <c r="AK34" s="852"/>
      <c r="AL34" s="842"/>
      <c r="AM34" s="842"/>
      <c r="AN34" s="842"/>
      <c r="AO34" s="842"/>
      <c r="AP34" s="171"/>
      <c r="AQ34" s="171"/>
      <c r="AR34" s="171"/>
      <c r="AS34" s="171"/>
    </row>
    <row r="35" spans="1:45" s="3" customFormat="1" ht="15.75" customHeight="1" thickTop="1" thickBot="1">
      <c r="A35" s="171"/>
      <c r="B35" s="319" t="s">
        <v>6391</v>
      </c>
      <c r="C35" s="320"/>
      <c r="D35" s="320"/>
      <c r="E35" s="840"/>
      <c r="F35" s="840"/>
      <c r="G35" s="840"/>
      <c r="H35" s="840"/>
      <c r="I35" s="842"/>
      <c r="J35" s="842"/>
      <c r="K35" s="842"/>
      <c r="L35" s="842"/>
      <c r="M35" s="842"/>
      <c r="N35" s="842"/>
      <c r="O35" s="149"/>
      <c r="P35" s="835"/>
      <c r="Q35" s="849"/>
      <c r="R35" s="835"/>
      <c r="S35" s="801"/>
      <c r="T35" s="220"/>
      <c r="U35" s="656"/>
      <c r="V35" s="171"/>
      <c r="W35" s="171"/>
      <c r="X35" s="171"/>
      <c r="Y35" s="171"/>
      <c r="Z35" s="171"/>
      <c r="AA35" s="171"/>
      <c r="AB35" s="171"/>
      <c r="AC35" s="171"/>
      <c r="AD35" s="656"/>
      <c r="AE35" s="171"/>
      <c r="AF35" s="319" t="s">
        <v>6391</v>
      </c>
      <c r="AG35" s="840"/>
      <c r="AH35" s="840"/>
      <c r="AI35" s="840"/>
      <c r="AJ35" s="840"/>
      <c r="AK35" s="842"/>
      <c r="AL35" s="842"/>
      <c r="AM35" s="842"/>
      <c r="AN35" s="842"/>
      <c r="AO35" s="842"/>
      <c r="AP35" s="171"/>
      <c r="AQ35" s="171"/>
      <c r="AR35" s="171"/>
      <c r="AS35" s="171"/>
    </row>
    <row r="36" spans="1:45" s="3" customFormat="1" ht="15.75" customHeight="1" thickTop="1" thickBot="1">
      <c r="A36" s="2394" t="s">
        <v>686</v>
      </c>
      <c r="B36" s="374" t="s">
        <v>6392</v>
      </c>
      <c r="C36" s="297" t="s">
        <v>1330</v>
      </c>
      <c r="D36" s="297">
        <v>0</v>
      </c>
      <c r="E36" s="1308">
        <v>5789</v>
      </c>
      <c r="F36" s="1308">
        <v>1010</v>
      </c>
      <c r="G36" s="1308">
        <v>167</v>
      </c>
      <c r="H36" s="1308">
        <v>0</v>
      </c>
      <c r="I36" s="1308">
        <v>0</v>
      </c>
      <c r="J36" s="1308">
        <v>0</v>
      </c>
      <c r="K36" s="1308">
        <v>0</v>
      </c>
      <c r="L36" s="1308">
        <v>0</v>
      </c>
      <c r="M36" s="1594">
        <f>IFERROR(SUM(E36:L36), 0)</f>
        <v>6966</v>
      </c>
      <c r="N36" s="842"/>
      <c r="O36" s="851" t="s">
        <v>6569</v>
      </c>
      <c r="P36" s="834"/>
      <c r="Q36" s="301"/>
      <c r="R36" s="834"/>
      <c r="S36" s="801"/>
      <c r="T36" s="220">
        <f>IF( SUM( V36:AC36 ) = 0, 0, $V$9 )</f>
        <v>0</v>
      </c>
      <c r="U36" s="656"/>
      <c r="V36" s="221">
        <f t="shared" ref="V36" si="42" xml:space="preserve"> IF( ISNUMBER(E36), 0, 1 )</f>
        <v>0</v>
      </c>
      <c r="W36" s="221">
        <f t="shared" ref="W36" si="43" xml:space="preserve"> IF( ISNUMBER(F36), 0, 1 )</f>
        <v>0</v>
      </c>
      <c r="X36" s="221">
        <f t="shared" ref="X36" si="44" xml:space="preserve"> IF( ISNUMBER(G36), 0, 1 )</f>
        <v>0</v>
      </c>
      <c r="Y36" s="221">
        <f t="shared" ref="Y36" si="45" xml:space="preserve"> IF( ISNUMBER(H36), 0, 1 )</f>
        <v>0</v>
      </c>
      <c r="Z36" s="221">
        <f t="shared" ref="Z36" si="46" xml:space="preserve"> IF( ISNUMBER(I36), 0, 1 )</f>
        <v>0</v>
      </c>
      <c r="AA36" s="221">
        <f t="shared" ref="AA36" si="47" xml:space="preserve"> IF( ISNUMBER(J36), 0, 1 )</f>
        <v>0</v>
      </c>
      <c r="AB36" s="221">
        <f t="shared" ref="AB36" si="48" xml:space="preserve"> IF( ISNUMBER(K36), 0, 1 )</f>
        <v>0</v>
      </c>
      <c r="AC36" s="221">
        <f t="shared" ref="AC36" si="49" xml:space="preserve"> IF( ISNUMBER(L36), 0, 1 )</f>
        <v>0</v>
      </c>
      <c r="AD36" s="656"/>
      <c r="AE36" s="171"/>
      <c r="AF36" s="374" t="s">
        <v>6392</v>
      </c>
      <c r="AG36" s="788" t="s">
        <v>6570</v>
      </c>
      <c r="AH36" s="788" t="s">
        <v>6571</v>
      </c>
      <c r="AI36" s="788" t="s">
        <v>6572</v>
      </c>
      <c r="AJ36" s="788" t="s">
        <v>6573</v>
      </c>
      <c r="AK36" s="788" t="s">
        <v>6574</v>
      </c>
      <c r="AL36" s="788" t="s">
        <v>6575</v>
      </c>
      <c r="AM36" s="788" t="s">
        <v>6576</v>
      </c>
      <c r="AN36" s="788" t="s">
        <v>6577</v>
      </c>
      <c r="AO36" s="556" t="s">
        <v>6578</v>
      </c>
      <c r="AP36" s="171"/>
      <c r="AQ36" s="171"/>
      <c r="AR36" s="171"/>
      <c r="AS36" s="171"/>
    </row>
    <row r="37" spans="1:45" ht="15.75" customHeight="1" thickTop="1" thickBot="1">
      <c r="A37" s="171"/>
      <c r="B37" s="335"/>
      <c r="C37" s="81"/>
      <c r="D37" s="81"/>
      <c r="E37" s="81"/>
      <c r="F37" s="81"/>
      <c r="G37" s="81"/>
      <c r="H37" s="81"/>
      <c r="I37" s="279"/>
      <c r="J37" s="279"/>
      <c r="K37" s="279"/>
      <c r="L37" s="279"/>
      <c r="M37" s="279"/>
      <c r="N37" s="279"/>
      <c r="O37" s="279"/>
      <c r="P37" s="828"/>
      <c r="Q37" s="853"/>
      <c r="R37" s="828"/>
      <c r="S37" s="801"/>
      <c r="T37" s="220"/>
      <c r="U37" s="656"/>
      <c r="V37" s="171"/>
      <c r="W37" s="171"/>
      <c r="X37" s="171"/>
      <c r="Y37" s="171"/>
      <c r="Z37" s="171"/>
      <c r="AA37" s="171"/>
      <c r="AB37" s="171"/>
      <c r="AC37" s="171"/>
      <c r="AD37" s="656"/>
      <c r="AE37" s="3125"/>
      <c r="AF37" s="335"/>
      <c r="AG37" s="81"/>
      <c r="AH37" s="81"/>
      <c r="AI37" s="81"/>
      <c r="AJ37" s="81"/>
      <c r="AK37" s="279"/>
      <c r="AL37" s="279"/>
      <c r="AM37" s="279"/>
      <c r="AN37" s="279"/>
      <c r="AO37" s="279"/>
      <c r="AP37" s="3125"/>
      <c r="AQ37" s="3125"/>
      <c r="AR37" s="3125"/>
      <c r="AS37" s="3125"/>
    </row>
    <row r="38" spans="1:45" ht="15.75" customHeight="1" thickTop="1" thickBot="1">
      <c r="A38" s="171"/>
      <c r="B38" s="319" t="s">
        <v>6579</v>
      </c>
      <c r="C38" s="320"/>
      <c r="D38" s="320"/>
      <c r="E38" s="840"/>
      <c r="F38" s="840"/>
      <c r="G38" s="840"/>
      <c r="H38" s="840"/>
      <c r="I38" s="852"/>
      <c r="J38" s="842"/>
      <c r="K38" s="842"/>
      <c r="L38" s="842"/>
      <c r="M38" s="842"/>
      <c r="N38" s="842"/>
      <c r="O38" s="59"/>
      <c r="P38" s="834"/>
      <c r="Q38" s="841"/>
      <c r="R38" s="828"/>
      <c r="S38" s="801"/>
      <c r="T38" s="220"/>
      <c r="U38" s="656"/>
      <c r="V38" s="171"/>
      <c r="W38" s="171"/>
      <c r="X38" s="171"/>
      <c r="Y38" s="171"/>
      <c r="Z38" s="171"/>
      <c r="AA38" s="171"/>
      <c r="AB38" s="171"/>
      <c r="AC38" s="171"/>
      <c r="AD38" s="656"/>
      <c r="AE38" s="3125"/>
      <c r="AF38" s="319" t="s">
        <v>6579</v>
      </c>
      <c r="AG38" s="840"/>
      <c r="AH38" s="840"/>
      <c r="AI38" s="840"/>
      <c r="AJ38" s="840"/>
      <c r="AK38" s="852"/>
      <c r="AL38" s="842"/>
      <c r="AM38" s="842"/>
      <c r="AN38" s="842"/>
      <c r="AO38" s="842"/>
      <c r="AP38" s="850"/>
      <c r="AQ38" s="850"/>
      <c r="AR38" s="3125"/>
      <c r="AS38" s="3125"/>
    </row>
    <row r="39" spans="1:45" ht="15.75" customHeight="1" thickTop="1">
      <c r="A39" s="2394" t="s">
        <v>686</v>
      </c>
      <c r="B39" s="2919" t="s">
        <v>1685</v>
      </c>
      <c r="C39" s="213" t="s">
        <v>688</v>
      </c>
      <c r="D39" s="213">
        <v>3</v>
      </c>
      <c r="E39" s="562">
        <v>21.939</v>
      </c>
      <c r="F39" s="562">
        <v>3.8069999999999999</v>
      </c>
      <c r="G39" s="562">
        <v>0.64800000000000002</v>
      </c>
      <c r="H39" s="562">
        <v>97.344999999999999</v>
      </c>
      <c r="I39" s="562">
        <v>0</v>
      </c>
      <c r="J39" s="562">
        <v>0.245</v>
      </c>
      <c r="K39" s="562">
        <v>-8.0079999999999991</v>
      </c>
      <c r="L39" s="562">
        <v>1.1719999999999999</v>
      </c>
      <c r="M39" s="1256">
        <f t="shared" ref="M39:M40" si="50">IFERROR(SUM(E39:L39), 0)</f>
        <v>117.14800000000001</v>
      </c>
      <c r="N39" s="842"/>
      <c r="O39" s="843" t="s">
        <v>6580</v>
      </c>
      <c r="P39" s="834"/>
      <c r="Q39" s="219"/>
      <c r="R39" s="80"/>
      <c r="S39" s="801"/>
      <c r="T39" s="220">
        <f t="shared" ref="T39:T40" si="51">IF( SUM( V39:AC39 ) = 0, 0, $V$9 )</f>
        <v>0</v>
      </c>
      <c r="U39" s="656"/>
      <c r="V39" s="221">
        <f t="shared" ref="V39:V40" si="52" xml:space="preserve"> IF( ISNUMBER(E39), 0, 1 )</f>
        <v>0</v>
      </c>
      <c r="W39" s="221">
        <f t="shared" ref="W39:W40" si="53" xml:space="preserve"> IF( ISNUMBER(F39), 0, 1 )</f>
        <v>0</v>
      </c>
      <c r="X39" s="221">
        <f t="shared" ref="X39:X40" si="54" xml:space="preserve"> IF( ISNUMBER(G39), 0, 1 )</f>
        <v>0</v>
      </c>
      <c r="Y39" s="221">
        <f t="shared" ref="Y39:Y40" si="55" xml:space="preserve"> IF( ISNUMBER(H39), 0, 1 )</f>
        <v>0</v>
      </c>
      <c r="Z39" s="221">
        <f t="shared" ref="Z39:Z40" si="56" xml:space="preserve"> IF( ISNUMBER(I39), 0, 1 )</f>
        <v>0</v>
      </c>
      <c r="AA39" s="221">
        <f t="shared" ref="AA39:AA40" si="57" xml:space="preserve"> IF( ISNUMBER(J39), 0, 1 )</f>
        <v>0</v>
      </c>
      <c r="AB39" s="221">
        <f t="shared" ref="AB39:AB40" si="58" xml:space="preserve"> IF( ISNUMBER(K39), 0, 1 )</f>
        <v>0</v>
      </c>
      <c r="AC39" s="221">
        <f t="shared" ref="AC39:AC40" si="59" xml:space="preserve"> IF( ISNUMBER(L39), 0, 1 )</f>
        <v>0</v>
      </c>
      <c r="AD39" s="656"/>
      <c r="AE39" s="3125"/>
      <c r="AF39" s="2919" t="s">
        <v>1685</v>
      </c>
      <c r="AG39" s="718" t="str">
        <f>CONCATENATE(AG10 &amp;"_AMP")</f>
        <v>WWS01001FL_AMP</v>
      </c>
      <c r="AH39" s="718" t="str">
        <f t="shared" ref="AH39:AO39" si="60">CONCATENATE(AH10 &amp;"_AMP")</f>
        <v>WWS01001SWD_AMP</v>
      </c>
      <c r="AI39" s="718" t="str">
        <f t="shared" si="60"/>
        <v>WWS01001HD_AMP</v>
      </c>
      <c r="AJ39" s="718" t="str">
        <f t="shared" si="60"/>
        <v>WWS01001STD_AMP</v>
      </c>
      <c r="AK39" s="718" t="str">
        <f t="shared" si="60"/>
        <v>WWS01001SLT_AMP</v>
      </c>
      <c r="AL39" s="718" t="str">
        <f t="shared" si="60"/>
        <v>WWS01001STP_AMP</v>
      </c>
      <c r="AM39" s="718" t="str">
        <f t="shared" si="60"/>
        <v>WWS01001SDT_AMP</v>
      </c>
      <c r="AN39" s="718" t="str">
        <f t="shared" si="60"/>
        <v>WWS01001SDD_AMP</v>
      </c>
      <c r="AO39" s="336" t="str">
        <f t="shared" si="60"/>
        <v>WWS01001CAS_AMP</v>
      </c>
      <c r="AP39" s="3125"/>
      <c r="AQ39" s="3125"/>
      <c r="AR39" s="3125"/>
      <c r="AS39" s="3125"/>
    </row>
    <row r="40" spans="1:45" ht="15.75" customHeight="1" thickBot="1">
      <c r="A40" s="2394" t="s">
        <v>784</v>
      </c>
      <c r="B40" s="2930" t="s">
        <v>1692</v>
      </c>
      <c r="C40" s="283" t="s">
        <v>688</v>
      </c>
      <c r="D40" s="283">
        <v>3</v>
      </c>
      <c r="E40" s="1300">
        <v>0</v>
      </c>
      <c r="F40" s="1300">
        <v>0</v>
      </c>
      <c r="G40" s="1300">
        <v>0</v>
      </c>
      <c r="H40" s="1300">
        <v>0</v>
      </c>
      <c r="I40" s="1300">
        <v>0</v>
      </c>
      <c r="J40" s="1300">
        <v>0</v>
      </c>
      <c r="K40" s="1300">
        <v>-15.670999999999999</v>
      </c>
      <c r="L40" s="1300">
        <v>0</v>
      </c>
      <c r="M40" s="1259">
        <f t="shared" si="50"/>
        <v>-15.670999999999999</v>
      </c>
      <c r="N40" s="842"/>
      <c r="O40" s="846" t="s">
        <v>6581</v>
      </c>
      <c r="P40" s="834"/>
      <c r="Q40" s="238"/>
      <c r="R40" s="80"/>
      <c r="S40" s="801"/>
      <c r="T40" s="220">
        <f t="shared" si="51"/>
        <v>0</v>
      </c>
      <c r="U40" s="656"/>
      <c r="V40" s="221">
        <f t="shared" si="52"/>
        <v>0</v>
      </c>
      <c r="W40" s="221">
        <f t="shared" si="53"/>
        <v>0</v>
      </c>
      <c r="X40" s="221">
        <f t="shared" si="54"/>
        <v>0</v>
      </c>
      <c r="Y40" s="221">
        <f t="shared" si="55"/>
        <v>0</v>
      </c>
      <c r="Z40" s="221">
        <f t="shared" si="56"/>
        <v>0</v>
      </c>
      <c r="AA40" s="221">
        <f t="shared" si="57"/>
        <v>0</v>
      </c>
      <c r="AB40" s="221">
        <f t="shared" si="58"/>
        <v>0</v>
      </c>
      <c r="AC40" s="221">
        <f t="shared" si="59"/>
        <v>0</v>
      </c>
      <c r="AD40" s="656"/>
      <c r="AE40" s="3125"/>
      <c r="AF40" s="2930" t="s">
        <v>1692</v>
      </c>
      <c r="AG40" s="845" t="str">
        <f>CONCATENATE(AG11 &amp;"_AMP")</f>
        <v>WWS01002FL_AMP</v>
      </c>
      <c r="AH40" s="845" t="str">
        <f t="shared" ref="AH40:AO40" si="61">CONCATENATE(AH11 &amp;"_AMP")</f>
        <v>WWS01002SWD_AMP</v>
      </c>
      <c r="AI40" s="845" t="str">
        <f t="shared" si="61"/>
        <v>WWS01002HD_AMP</v>
      </c>
      <c r="AJ40" s="845" t="str">
        <f t="shared" si="61"/>
        <v>WWS01002STD_AMP</v>
      </c>
      <c r="AK40" s="845" t="str">
        <f t="shared" si="61"/>
        <v>WWS01002SLT_AMP</v>
      </c>
      <c r="AL40" s="845" t="str">
        <f t="shared" si="61"/>
        <v>WWS01002STP_AMP</v>
      </c>
      <c r="AM40" s="845" t="str">
        <f t="shared" si="61"/>
        <v>WWS01002SDT_AMP</v>
      </c>
      <c r="AN40" s="845" t="str">
        <f t="shared" si="61"/>
        <v>WWS01002SDD_AMP</v>
      </c>
      <c r="AO40" s="337" t="str">
        <f t="shared" si="61"/>
        <v>WWS01002CAS_AMP</v>
      </c>
      <c r="AP40" s="3125"/>
      <c r="AQ40" s="3125"/>
      <c r="AR40" s="3125"/>
      <c r="AS40" s="3125"/>
    </row>
    <row r="41" spans="1:45" ht="16" thickTop="1">
      <c r="A41" s="171"/>
      <c r="B41" s="169"/>
      <c r="C41" s="171"/>
      <c r="D41" s="171"/>
      <c r="E41" s="171"/>
      <c r="F41" s="171"/>
      <c r="G41" s="171"/>
      <c r="H41" s="171"/>
      <c r="I41" s="171"/>
      <c r="J41" s="171"/>
      <c r="K41" s="171"/>
      <c r="L41" s="171"/>
      <c r="M41" s="171"/>
      <c r="N41" s="171"/>
      <c r="O41" s="152"/>
      <c r="P41" s="80"/>
      <c r="R41" s="2394" t="s">
        <v>826</v>
      </c>
      <c r="S41" s="3125"/>
      <c r="T41" s="3125"/>
      <c r="U41" s="3125"/>
      <c r="V41" s="171"/>
      <c r="W41" s="171"/>
      <c r="X41" s="171"/>
      <c r="Y41" s="171"/>
      <c r="Z41" s="171"/>
      <c r="AA41" s="171"/>
      <c r="AB41" s="171"/>
      <c r="AC41" s="171"/>
      <c r="AD41" s="3125"/>
      <c r="AE41" s="3125"/>
      <c r="AF41" s="3125"/>
      <c r="AG41" s="3125"/>
      <c r="AH41" s="3125"/>
      <c r="AI41" s="3125"/>
      <c r="AJ41" s="3125"/>
      <c r="AK41" s="3125"/>
      <c r="AL41" s="3125"/>
      <c r="AM41" s="3125"/>
      <c r="AN41" s="3125"/>
      <c r="AO41" s="2856" t="s">
        <v>827</v>
      </c>
      <c r="AP41" s="3125"/>
      <c r="AQ41" s="3125"/>
      <c r="AR41" s="3125"/>
      <c r="AS41" s="3125"/>
    </row>
    <row r="42" spans="1:45">
      <c r="A42" s="171"/>
      <c r="B42" s="169"/>
      <c r="C42" s="171"/>
      <c r="D42" s="171"/>
      <c r="E42" s="171"/>
      <c r="F42" s="171"/>
      <c r="G42" s="171"/>
      <c r="H42" s="171"/>
      <c r="I42" s="171"/>
      <c r="J42" s="171"/>
      <c r="K42" s="171"/>
      <c r="L42" s="171"/>
      <c r="M42" s="171"/>
      <c r="N42" s="171"/>
      <c r="O42" s="152"/>
      <c r="P42" s="80"/>
      <c r="Q42" s="854"/>
      <c r="R42" s="80"/>
      <c r="S42" s="3125"/>
      <c r="T42" s="3125"/>
      <c r="U42" s="3125"/>
      <c r="V42" s="171"/>
      <c r="W42" s="171"/>
      <c r="X42" s="171"/>
      <c r="Y42" s="171"/>
      <c r="Z42" s="171"/>
      <c r="AA42" s="171"/>
      <c r="AB42" s="171"/>
      <c r="AC42" s="171"/>
      <c r="AD42" s="3125"/>
      <c r="AE42" s="3125"/>
      <c r="AF42" s="3125"/>
      <c r="AG42" s="3125"/>
      <c r="AH42" s="3125"/>
      <c r="AI42" s="3125"/>
      <c r="AJ42" s="3125"/>
      <c r="AK42" s="3125"/>
      <c r="AL42" s="3125"/>
      <c r="AM42" s="3125"/>
      <c r="AN42" s="3125"/>
      <c r="AO42" s="3125"/>
      <c r="AP42" s="3125"/>
      <c r="AQ42" s="3125"/>
      <c r="AR42" s="3125"/>
      <c r="AS42" s="3125"/>
    </row>
    <row r="43" spans="1:45">
      <c r="A43" s="171"/>
      <c r="B43" s="169"/>
      <c r="C43" s="171"/>
      <c r="D43" s="171"/>
      <c r="E43" s="171"/>
      <c r="F43" s="171"/>
      <c r="G43" s="171"/>
      <c r="H43" s="171"/>
      <c r="I43" s="171"/>
      <c r="J43" s="171"/>
      <c r="K43" s="171"/>
      <c r="L43" s="171"/>
      <c r="M43" s="171"/>
      <c r="N43" s="171"/>
      <c r="O43" s="152"/>
      <c r="P43" s="80"/>
      <c r="Q43" s="854"/>
      <c r="R43" s="80"/>
      <c r="S43" s="3125"/>
      <c r="T43" s="3125"/>
      <c r="U43" s="3125"/>
      <c r="V43" s="3125"/>
      <c r="W43" s="3125"/>
      <c r="X43" s="3125"/>
      <c r="Y43" s="3125"/>
      <c r="Z43" s="3125"/>
      <c r="AA43" s="3125"/>
      <c r="AB43" s="3125"/>
      <c r="AC43" s="3125"/>
      <c r="AD43" s="3125"/>
      <c r="AE43" s="3125"/>
      <c r="AF43" s="3125"/>
      <c r="AG43" s="3125"/>
      <c r="AH43" s="3125"/>
      <c r="AI43" s="3125"/>
      <c r="AJ43" s="3125"/>
      <c r="AK43" s="3125"/>
      <c r="AL43" s="3125"/>
      <c r="AM43" s="3125"/>
      <c r="AN43" s="3125"/>
      <c r="AO43" s="3125"/>
      <c r="AP43" s="3125"/>
      <c r="AQ43" s="3125"/>
      <c r="AR43" s="3125"/>
      <c r="AS43" s="3125"/>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workbookViewId="0"/>
  </sheetViews>
  <sheetFormatPr defaultColWidth="9" defaultRowHeight="14"/>
  <cols>
    <col min="1" max="1" width="1.58203125" style="184" customWidth="1"/>
    <col min="2" max="2" width="36.6640625" style="196" bestFit="1" customWidth="1"/>
    <col min="3" max="3" width="32.08203125" style="196" bestFit="1" customWidth="1"/>
    <col min="4" max="4" width="6.6640625" style="196" customWidth="1"/>
    <col min="5" max="5" width="6" style="196" customWidth="1"/>
    <col min="6" max="6" width="5.1640625" style="196" customWidth="1"/>
    <col min="7" max="16384" width="9" style="184"/>
  </cols>
  <sheetData>
    <row r="1" spans="1:6" ht="30" customHeight="1">
      <c r="A1" s="3102"/>
      <c r="B1" s="3102"/>
      <c r="C1" s="3102"/>
      <c r="D1" s="3102"/>
      <c r="E1" s="3102"/>
      <c r="F1" s="3151"/>
    </row>
    <row r="2" spans="1:6" ht="45" customHeight="1">
      <c r="A2" s="3102"/>
      <c r="B2" s="3318" t="s">
        <v>18</v>
      </c>
      <c r="C2" s="3318"/>
      <c r="D2" s="3318"/>
      <c r="E2" s="3318"/>
      <c r="F2" s="3318"/>
    </row>
    <row r="3" spans="1:6" ht="14.5" thickBot="1">
      <c r="A3" s="3102"/>
      <c r="B3" s="193"/>
      <c r="C3" s="193"/>
      <c r="D3" s="3102"/>
      <c r="E3" s="3102"/>
      <c r="F3" s="3151"/>
    </row>
    <row r="4" spans="1:6" ht="14.5" thickBot="1">
      <c r="A4" s="3125"/>
      <c r="B4" s="3150" t="s">
        <v>12</v>
      </c>
      <c r="C4" s="3152" t="s">
        <v>665</v>
      </c>
      <c r="D4" s="3152"/>
      <c r="E4" s="3152"/>
      <c r="F4" s="3153"/>
    </row>
    <row r="5" spans="1:6">
      <c r="A5" s="3102"/>
      <c r="B5" s="3102"/>
      <c r="C5" s="3102"/>
      <c r="D5" s="3102"/>
      <c r="E5" s="3102"/>
      <c r="F5" s="31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topLeftCell="B1" workbookViewId="0"/>
  </sheetViews>
  <sheetFormatPr defaultColWidth="9" defaultRowHeight="14"/>
  <cols>
    <col min="1" max="1" width="11.5" style="189" hidden="1" customWidth="1"/>
    <col min="2" max="2" width="104.58203125" style="858" customWidth="1"/>
    <col min="3" max="3" width="8.58203125" style="189" customWidth="1"/>
    <col min="4" max="4" width="7" style="189" customWidth="1"/>
    <col min="5" max="5" width="5.08203125" style="189" customWidth="1"/>
    <col min="6" max="6" width="9.58203125" style="189" customWidth="1"/>
    <col min="7" max="13" width="12.58203125" style="189" customWidth="1"/>
    <col min="14" max="15" width="9.58203125" style="189" customWidth="1"/>
    <col min="16" max="20" width="12.58203125" style="189" customWidth="1"/>
    <col min="21" max="21" width="9.58203125" style="189" customWidth="1"/>
    <col min="22" max="22" width="18.08203125" style="189" customWidth="1"/>
    <col min="23" max="23" width="16.58203125" style="189" customWidth="1"/>
    <col min="24" max="24" width="17" style="189" customWidth="1"/>
    <col min="25" max="25" width="2.58203125" style="189" customWidth="1"/>
    <col min="26" max="26" width="9.5" style="189" bestFit="1" customWidth="1"/>
    <col min="27" max="27" width="8.08203125" style="189" customWidth="1"/>
    <col min="28" max="28" width="21.58203125" style="189" customWidth="1"/>
    <col min="29" max="29" width="1.58203125" style="189" hidden="1" customWidth="1"/>
    <col min="30" max="30" width="1.58203125" style="189" customWidth="1"/>
    <col min="31" max="31" width="24.58203125" style="189" customWidth="1"/>
    <col min="32" max="32" width="1.58203125" style="189" customWidth="1"/>
    <col min="33" max="47" width="6.5" style="189" hidden="1" customWidth="1"/>
    <col min="48" max="48" width="1.58203125" style="189" hidden="1" customWidth="1"/>
    <col min="49" max="49" width="1.58203125" style="189" customWidth="1"/>
    <col min="50" max="50" width="36.08203125" style="858" customWidth="1"/>
    <col min="51" max="51" width="7.08203125" style="189" bestFit="1" customWidth="1"/>
    <col min="52" max="52" width="17.08203125" style="189" bestFit="1" customWidth="1"/>
    <col min="53" max="53" width="20.58203125" style="189" bestFit="1" customWidth="1"/>
    <col min="54" max="54" width="19" style="189" bestFit="1" customWidth="1"/>
    <col min="55" max="55" width="17.08203125" style="189" bestFit="1" customWidth="1"/>
    <col min="56" max="56" width="25.58203125" style="189" bestFit="1" customWidth="1"/>
    <col min="57" max="57" width="22.08203125" style="189" bestFit="1" customWidth="1"/>
    <col min="58" max="60" width="22.08203125" style="189" customWidth="1"/>
    <col min="61" max="61" width="20.5" style="189" bestFit="1" customWidth="1"/>
    <col min="62" max="67" width="16.08203125" style="189" customWidth="1"/>
    <col min="68" max="70" width="27.58203125" style="189" bestFit="1" customWidth="1"/>
    <col min="71" max="16384" width="9" style="189"/>
  </cols>
  <sheetData>
    <row r="1" spans="1:70" s="315" customFormat="1" ht="29.25" customHeight="1">
      <c r="B1" s="855" t="s">
        <v>6582</v>
      </c>
      <c r="C1" s="856"/>
      <c r="D1" s="856"/>
      <c r="E1" s="856"/>
      <c r="F1" s="856"/>
      <c r="G1" s="856"/>
      <c r="H1" s="856"/>
      <c r="I1" s="856"/>
      <c r="J1" s="3102"/>
      <c r="K1" s="3102"/>
      <c r="L1" s="3102"/>
      <c r="M1" s="3102"/>
      <c r="N1" s="3102"/>
      <c r="O1" s="3102"/>
      <c r="P1" s="3102"/>
      <c r="Q1" s="3102"/>
      <c r="R1" s="3102"/>
      <c r="S1" s="3102"/>
      <c r="T1" s="3102"/>
      <c r="U1" s="3102"/>
      <c r="V1" s="3102"/>
      <c r="W1" s="3102"/>
      <c r="X1" s="3102"/>
      <c r="Y1" s="3535"/>
      <c r="Z1" s="3535"/>
      <c r="AD1" s="857"/>
      <c r="AF1" s="653"/>
      <c r="AV1" s="653"/>
      <c r="AX1" s="855" t="s">
        <v>667</v>
      </c>
      <c r="AY1" s="856"/>
      <c r="AZ1" s="856"/>
      <c r="BA1" s="856"/>
      <c r="BB1" s="856"/>
      <c r="BC1" s="856"/>
      <c r="BD1" s="3102"/>
      <c r="BE1" s="3102"/>
      <c r="BF1" s="3102"/>
      <c r="BG1" s="3102"/>
      <c r="BH1" s="3102"/>
      <c r="BI1" s="3102"/>
      <c r="BJ1" s="3102"/>
      <c r="BK1" s="3102"/>
      <c r="BL1" s="3102"/>
      <c r="BM1" s="3102"/>
      <c r="BN1" s="3102"/>
      <c r="BO1" s="3102"/>
      <c r="BP1" s="3102"/>
      <c r="BQ1" s="3102"/>
      <c r="BR1" s="3102"/>
    </row>
    <row r="2" spans="1:70" s="315" customFormat="1" ht="29.25" customHeight="1">
      <c r="B2" s="855" t="str">
        <f>SelectCompany!B4</f>
        <v>Thames Water</v>
      </c>
      <c r="C2" s="3102"/>
      <c r="D2" s="3102"/>
      <c r="E2" s="3102"/>
      <c r="F2" s="3102"/>
      <c r="G2" s="3102"/>
      <c r="H2" s="3102"/>
      <c r="I2" s="3102"/>
      <c r="J2" s="3102"/>
      <c r="K2" s="3102"/>
      <c r="L2" s="3102"/>
      <c r="M2" s="3102"/>
      <c r="N2" s="3102"/>
      <c r="O2" s="3102"/>
      <c r="P2" s="316"/>
      <c r="Q2" s="316"/>
      <c r="R2" s="316"/>
      <c r="S2" s="316"/>
      <c r="T2" s="316"/>
      <c r="U2" s="316"/>
      <c r="V2" s="316"/>
      <c r="W2" s="316"/>
      <c r="X2" s="316"/>
      <c r="Y2" s="3102"/>
      <c r="Z2" s="3102"/>
      <c r="AD2" s="857"/>
      <c r="AF2" s="653"/>
      <c r="AV2" s="653"/>
      <c r="AX2" s="855"/>
      <c r="AY2" s="3102"/>
      <c r="AZ2" s="3102"/>
      <c r="BA2" s="3102"/>
      <c r="BB2" s="3102"/>
      <c r="BC2" s="3102"/>
      <c r="BD2" s="3102"/>
      <c r="BE2" s="3102"/>
      <c r="BF2" s="3102"/>
      <c r="BG2" s="3102"/>
      <c r="BH2" s="3102"/>
      <c r="BI2" s="3102"/>
      <c r="BJ2" s="316"/>
      <c r="BK2" s="316"/>
      <c r="BL2" s="316"/>
      <c r="BM2" s="316"/>
      <c r="BN2" s="316"/>
      <c r="BO2" s="316"/>
      <c r="BP2" s="316"/>
      <c r="BQ2" s="316"/>
      <c r="BR2" s="316"/>
    </row>
    <row r="3" spans="1:70" ht="46.5" customHeight="1">
      <c r="A3" s="3125"/>
      <c r="B3" s="3536" t="s">
        <v>6583</v>
      </c>
      <c r="C3" s="3536"/>
      <c r="D3" s="3536"/>
      <c r="E3" s="3536"/>
      <c r="F3" s="3536"/>
      <c r="G3" s="3536"/>
      <c r="H3" s="3536"/>
      <c r="I3" s="3536"/>
      <c r="J3" s="3536"/>
      <c r="K3" s="3536"/>
      <c r="L3" s="3536"/>
      <c r="M3" s="3536"/>
      <c r="N3" s="3536"/>
      <c r="O3" s="3536"/>
      <c r="P3" s="3536"/>
      <c r="Q3" s="3536"/>
      <c r="R3" s="3536"/>
      <c r="S3" s="3536"/>
      <c r="T3" s="3536"/>
      <c r="U3" s="3536"/>
      <c r="V3" s="3536"/>
      <c r="W3" s="3536"/>
      <c r="X3" s="3536"/>
      <c r="Y3" s="3536"/>
      <c r="Z3" s="3536"/>
      <c r="AA3" s="3536"/>
      <c r="AB3" s="3536"/>
      <c r="AC3" s="3125"/>
      <c r="AD3" s="3159"/>
      <c r="AE3" s="527" t="s">
        <v>669</v>
      </c>
      <c r="AF3" s="3161"/>
      <c r="AG3" s="3125"/>
      <c r="AH3" s="3125"/>
      <c r="AI3" s="3125"/>
      <c r="AJ3" s="3125"/>
      <c r="AK3" s="3125"/>
      <c r="AL3" s="3125"/>
      <c r="AM3" s="3125"/>
      <c r="AN3" s="3125"/>
      <c r="AO3" s="3125"/>
      <c r="AP3" s="3125"/>
      <c r="AQ3" s="3125"/>
      <c r="AR3" s="3125"/>
      <c r="AS3" s="3125"/>
      <c r="AT3" s="3125"/>
      <c r="AU3" s="3125"/>
      <c r="AV3" s="3161"/>
      <c r="AW3" s="3125"/>
      <c r="AX3" s="3537" t="s">
        <v>6583</v>
      </c>
      <c r="AY3" s="3537"/>
      <c r="AZ3" s="3537"/>
      <c r="BA3" s="3537"/>
      <c r="BB3" s="3537"/>
      <c r="BC3" s="3537"/>
      <c r="BD3" s="3537"/>
      <c r="BE3" s="3537"/>
      <c r="BF3" s="3537"/>
      <c r="BG3" s="3537"/>
      <c r="BH3" s="3537"/>
      <c r="BI3" s="3537"/>
      <c r="BJ3" s="3537"/>
      <c r="BK3" s="3537"/>
      <c r="BL3" s="3537"/>
      <c r="BM3" s="3537"/>
      <c r="BN3" s="3537"/>
      <c r="BO3" s="3537"/>
      <c r="BP3" s="3537"/>
      <c r="BQ3" s="3537"/>
      <c r="BR3" s="3537"/>
    </row>
    <row r="4" spans="1:70" ht="14.25" customHeight="1" thickBot="1">
      <c r="A4" s="3125"/>
      <c r="B4" s="3176"/>
      <c r="C4" s="3102"/>
      <c r="D4" s="3102"/>
      <c r="E4" s="3102"/>
      <c r="F4" s="3102"/>
      <c r="G4" s="3102"/>
      <c r="H4" s="3102"/>
      <c r="I4" s="3102"/>
      <c r="J4" s="3102"/>
      <c r="K4" s="3102"/>
      <c r="L4" s="3102"/>
      <c r="M4" s="3102"/>
      <c r="N4" s="3102"/>
      <c r="O4" s="3102"/>
      <c r="P4" s="859"/>
      <c r="Q4" s="655"/>
      <c r="R4" s="655"/>
      <c r="S4" s="655"/>
      <c r="T4" s="655"/>
      <c r="U4" s="655"/>
      <c r="V4" s="655"/>
      <c r="W4" s="655"/>
      <c r="X4" s="655"/>
      <c r="Y4" s="3102"/>
      <c r="Z4" s="3102"/>
      <c r="AA4" s="3125"/>
      <c r="AB4" s="3125"/>
      <c r="AC4" s="3125"/>
      <c r="AD4" s="3159"/>
      <c r="AE4" s="3125"/>
      <c r="AF4" s="3161"/>
      <c r="AG4" s="3125"/>
      <c r="AH4" s="3125"/>
      <c r="AI4" s="3125"/>
      <c r="AJ4" s="3125"/>
      <c r="AK4" s="3125"/>
      <c r="AL4" s="3125"/>
      <c r="AM4" s="3125"/>
      <c r="AN4" s="3125"/>
      <c r="AO4" s="3125"/>
      <c r="AP4" s="3125"/>
      <c r="AQ4" s="3125"/>
      <c r="AR4" s="3125"/>
      <c r="AS4" s="3125"/>
      <c r="AT4" s="3125"/>
      <c r="AU4" s="3125"/>
      <c r="AV4" s="3161"/>
      <c r="AW4" s="3125"/>
      <c r="AX4" s="2372"/>
      <c r="AY4" s="3102"/>
      <c r="AZ4" s="3102"/>
      <c r="BA4" s="3102"/>
      <c r="BB4" s="3102"/>
      <c r="BC4" s="3102"/>
      <c r="BD4" s="3102"/>
      <c r="BE4" s="3102"/>
      <c r="BF4" s="3102"/>
      <c r="BG4" s="3102"/>
      <c r="BH4" s="3102"/>
      <c r="BI4" s="3102"/>
      <c r="BJ4" s="859"/>
      <c r="BK4" s="655"/>
      <c r="BL4" s="655"/>
      <c r="BM4" s="655"/>
      <c r="BN4" s="655"/>
      <c r="BO4" s="655"/>
      <c r="BP4" s="655"/>
      <c r="BQ4" s="655"/>
      <c r="BR4" s="655"/>
    </row>
    <row r="5" spans="1:70" s="171" customFormat="1" ht="46.5" customHeight="1" thickTop="1">
      <c r="B5" s="3531" t="s">
        <v>6584</v>
      </c>
      <c r="C5" s="3495"/>
      <c r="D5" s="3495" t="s">
        <v>672</v>
      </c>
      <c r="E5" s="3495" t="s">
        <v>673</v>
      </c>
      <c r="F5" s="3538" t="s">
        <v>6585</v>
      </c>
      <c r="G5" s="3539"/>
      <c r="H5" s="3539"/>
      <c r="I5" s="3539"/>
      <c r="J5" s="3539"/>
      <c r="K5" s="3540"/>
      <c r="L5" s="3538" t="s">
        <v>6586</v>
      </c>
      <c r="M5" s="3539"/>
      <c r="N5" s="3540"/>
      <c r="O5" s="3541" t="s">
        <v>6587</v>
      </c>
      <c r="P5" s="3511" t="s">
        <v>6588</v>
      </c>
      <c r="Q5" s="3511"/>
      <c r="R5" s="3511"/>
      <c r="S5" s="3511"/>
      <c r="T5" s="3511"/>
      <c r="U5" s="3511"/>
      <c r="V5" s="3541" t="s">
        <v>6589</v>
      </c>
      <c r="W5" s="3495" t="s">
        <v>6590</v>
      </c>
      <c r="X5" s="3498" t="s">
        <v>6591</v>
      </c>
      <c r="Y5" s="192"/>
      <c r="Z5" s="3546" t="s">
        <v>677</v>
      </c>
      <c r="AB5" s="3457" t="s">
        <v>678</v>
      </c>
      <c r="AD5" s="860"/>
      <c r="AF5" s="656"/>
      <c r="AV5" s="656"/>
      <c r="AX5" s="3531" t="s">
        <v>6584</v>
      </c>
      <c r="AY5" s="3495"/>
      <c r="AZ5" s="3559" t="s">
        <v>6585</v>
      </c>
      <c r="BA5" s="3559"/>
      <c r="BB5" s="3559"/>
      <c r="BC5" s="3559"/>
      <c r="BD5" s="3559"/>
      <c r="BE5" s="3559"/>
      <c r="BF5" s="3560" t="s">
        <v>6586</v>
      </c>
      <c r="BG5" s="3561"/>
      <c r="BH5" s="3562"/>
      <c r="BI5" s="3563" t="s">
        <v>6587</v>
      </c>
      <c r="BJ5" s="3511" t="s">
        <v>6588</v>
      </c>
      <c r="BK5" s="3511"/>
      <c r="BL5" s="3511"/>
      <c r="BM5" s="3511"/>
      <c r="BN5" s="3511"/>
      <c r="BO5" s="3511"/>
      <c r="BP5" s="3495" t="s">
        <v>6589</v>
      </c>
      <c r="BQ5" s="3495" t="s">
        <v>6590</v>
      </c>
      <c r="BR5" s="3498" t="s">
        <v>6591</v>
      </c>
    </row>
    <row r="6" spans="1:70" s="171" customFormat="1" ht="45" customHeight="1">
      <c r="A6" s="2248" t="s">
        <v>680</v>
      </c>
      <c r="B6" s="3532"/>
      <c r="C6" s="3533"/>
      <c r="D6" s="3512"/>
      <c r="E6" s="3533"/>
      <c r="F6" s="3533" t="s">
        <v>1604</v>
      </c>
      <c r="G6" s="3549" t="s">
        <v>2549</v>
      </c>
      <c r="H6" s="3549"/>
      <c r="I6" s="3549"/>
      <c r="J6" s="3549"/>
      <c r="K6" s="3555" t="s">
        <v>902</v>
      </c>
      <c r="L6" s="3557" t="s">
        <v>6592</v>
      </c>
      <c r="M6" s="3557" t="s">
        <v>6593</v>
      </c>
      <c r="N6" s="3549" t="s">
        <v>902</v>
      </c>
      <c r="O6" s="3542"/>
      <c r="P6" s="3533" t="s">
        <v>1604</v>
      </c>
      <c r="Q6" s="3506" t="s">
        <v>2549</v>
      </c>
      <c r="R6" s="3506"/>
      <c r="S6" s="3506"/>
      <c r="T6" s="3506"/>
      <c r="U6" s="3533" t="s">
        <v>902</v>
      </c>
      <c r="V6" s="3544"/>
      <c r="W6" s="3533"/>
      <c r="X6" s="3545"/>
      <c r="Y6" s="192"/>
      <c r="Z6" s="3547"/>
      <c r="AB6" s="3458"/>
      <c r="AD6" s="860"/>
      <c r="AF6" s="656"/>
      <c r="AV6" s="656"/>
      <c r="AX6" s="3532"/>
      <c r="AY6" s="3533"/>
      <c r="AZ6" s="3533" t="s">
        <v>1604</v>
      </c>
      <c r="BA6" s="3549" t="s">
        <v>2549</v>
      </c>
      <c r="BB6" s="3549"/>
      <c r="BC6" s="3549"/>
      <c r="BD6" s="3549"/>
      <c r="BE6" s="3550" t="s">
        <v>902</v>
      </c>
      <c r="BF6" s="3552" t="s">
        <v>6592</v>
      </c>
      <c r="BG6" s="3552" t="s">
        <v>6593</v>
      </c>
      <c r="BH6" s="3552" t="s">
        <v>902</v>
      </c>
      <c r="BI6" s="3564"/>
      <c r="BJ6" s="3533" t="s">
        <v>1604</v>
      </c>
      <c r="BK6" s="3506" t="s">
        <v>2549</v>
      </c>
      <c r="BL6" s="3506"/>
      <c r="BM6" s="3506"/>
      <c r="BN6" s="3506"/>
      <c r="BO6" s="3533" t="s">
        <v>902</v>
      </c>
      <c r="BP6" s="3533"/>
      <c r="BQ6" s="3533"/>
      <c r="BR6" s="3545"/>
    </row>
    <row r="7" spans="1:70" s="171" customFormat="1" ht="29.25" customHeight="1" thickBot="1">
      <c r="B7" s="3534"/>
      <c r="C7" s="3496"/>
      <c r="D7" s="3494"/>
      <c r="E7" s="3496"/>
      <c r="F7" s="3496"/>
      <c r="G7" s="2957" t="s">
        <v>4412</v>
      </c>
      <c r="H7" s="2957" t="s">
        <v>4413</v>
      </c>
      <c r="I7" s="2957" t="s">
        <v>4414</v>
      </c>
      <c r="J7" s="2957" t="s">
        <v>4415</v>
      </c>
      <c r="K7" s="3556"/>
      <c r="L7" s="3543"/>
      <c r="M7" s="3543"/>
      <c r="N7" s="3558"/>
      <c r="O7" s="3543"/>
      <c r="P7" s="3554"/>
      <c r="Q7" s="2957" t="s">
        <v>4412</v>
      </c>
      <c r="R7" s="2957" t="s">
        <v>4413</v>
      </c>
      <c r="S7" s="2957" t="s">
        <v>4414</v>
      </c>
      <c r="T7" s="2957" t="s">
        <v>4415</v>
      </c>
      <c r="U7" s="3554"/>
      <c r="V7" s="2957" t="s">
        <v>902</v>
      </c>
      <c r="W7" s="2957" t="s">
        <v>902</v>
      </c>
      <c r="X7" s="2958" t="s">
        <v>902</v>
      </c>
      <c r="Y7" s="861"/>
      <c r="Z7" s="3548"/>
      <c r="AB7" s="3459"/>
      <c r="AD7" s="860"/>
      <c r="AE7" s="702"/>
      <c r="AF7" s="656"/>
      <c r="AV7" s="656"/>
      <c r="AX7" s="3534"/>
      <c r="AY7" s="3496"/>
      <c r="AZ7" s="3496"/>
      <c r="BA7" s="2957" t="s">
        <v>4412</v>
      </c>
      <c r="BB7" s="2957" t="s">
        <v>4413</v>
      </c>
      <c r="BC7" s="2957" t="s">
        <v>4414</v>
      </c>
      <c r="BD7" s="2957" t="s">
        <v>4415</v>
      </c>
      <c r="BE7" s="3551"/>
      <c r="BF7" s="3553"/>
      <c r="BG7" s="3553"/>
      <c r="BH7" s="3553"/>
      <c r="BI7" s="3565"/>
      <c r="BJ7" s="3554"/>
      <c r="BK7" s="2957" t="s">
        <v>4412</v>
      </c>
      <c r="BL7" s="2957" t="s">
        <v>4413</v>
      </c>
      <c r="BM7" s="2957" t="s">
        <v>4414</v>
      </c>
      <c r="BN7" s="2957" t="s">
        <v>4415</v>
      </c>
      <c r="BO7" s="3554"/>
      <c r="BP7" s="2957" t="s">
        <v>902</v>
      </c>
      <c r="BQ7" s="2957" t="s">
        <v>902</v>
      </c>
      <c r="BR7" s="2958" t="s">
        <v>902</v>
      </c>
    </row>
    <row r="8" spans="1:70" s="171" customFormat="1" ht="14.25" customHeight="1" thickTop="1" thickBot="1">
      <c r="A8" s="2394" t="s">
        <v>684</v>
      </c>
      <c r="C8" s="804"/>
      <c r="D8" s="804"/>
      <c r="E8" s="804"/>
      <c r="F8" s="804"/>
      <c r="G8" s="804"/>
      <c r="H8" s="804"/>
      <c r="I8" s="804"/>
      <c r="J8" s="804"/>
      <c r="K8" s="804"/>
      <c r="L8" s="279"/>
      <c r="M8" s="279"/>
      <c r="N8" s="279"/>
      <c r="O8" s="279"/>
      <c r="P8" s="804"/>
      <c r="Q8" s="804"/>
      <c r="R8" s="804"/>
      <c r="S8" s="804"/>
      <c r="T8" s="804"/>
      <c r="U8" s="804"/>
      <c r="V8" s="804"/>
      <c r="W8" s="804"/>
      <c r="X8" s="804"/>
      <c r="Y8" s="861"/>
      <c r="Z8" s="804"/>
      <c r="AD8" s="860"/>
      <c r="AF8" s="656"/>
      <c r="AG8" s="3326" t="s">
        <v>670</v>
      </c>
      <c r="AH8" s="3497"/>
      <c r="AI8" s="3497"/>
      <c r="AJ8" s="3497"/>
      <c r="AK8" s="3162"/>
      <c r="AL8" s="3162"/>
      <c r="AM8" s="3162"/>
      <c r="AN8" s="3162"/>
      <c r="AO8" s="3162"/>
      <c r="AP8" s="3162"/>
      <c r="AQ8" s="3162"/>
      <c r="AR8" s="3162"/>
      <c r="AS8" s="3162"/>
      <c r="AT8" s="3162"/>
      <c r="AU8" s="3162"/>
      <c r="AV8" s="3175"/>
      <c r="AW8" s="3162"/>
      <c r="AX8" s="862"/>
      <c r="AY8" s="804"/>
      <c r="AZ8" s="2863" t="s">
        <v>831</v>
      </c>
      <c r="BA8" s="804"/>
      <c r="BB8" s="804"/>
      <c r="BC8" s="804"/>
      <c r="BD8" s="804"/>
      <c r="BE8" s="804"/>
      <c r="BF8" s="279"/>
      <c r="BG8" s="279"/>
      <c r="BH8" s="279"/>
      <c r="BI8" s="279"/>
      <c r="BJ8" s="804"/>
      <c r="BK8" s="804"/>
      <c r="BL8" s="804"/>
      <c r="BM8" s="804"/>
      <c r="BN8" s="804"/>
      <c r="BO8" s="804"/>
      <c r="BP8" s="804"/>
      <c r="BQ8" s="804"/>
      <c r="BR8" s="804"/>
    </row>
    <row r="9" spans="1:70" s="171" customFormat="1" ht="15.75" customHeight="1" thickTop="1" thickBot="1">
      <c r="B9" s="863" t="s">
        <v>6594</v>
      </c>
      <c r="C9" s="804"/>
      <c r="D9" s="804"/>
      <c r="E9" s="804"/>
      <c r="F9" s="804"/>
      <c r="G9" s="804"/>
      <c r="H9" s="804"/>
      <c r="I9" s="804"/>
      <c r="J9" s="804"/>
      <c r="K9" s="804"/>
      <c r="L9" s="279"/>
      <c r="M9" s="279"/>
      <c r="N9" s="279"/>
      <c r="O9" s="279"/>
      <c r="P9" s="804"/>
      <c r="Q9" s="804"/>
      <c r="R9" s="804"/>
      <c r="S9" s="804"/>
      <c r="T9" s="804"/>
      <c r="U9" s="804"/>
      <c r="V9" s="804"/>
      <c r="W9" s="804"/>
      <c r="X9" s="804"/>
      <c r="Y9" s="861"/>
      <c r="Z9" s="804"/>
      <c r="AD9" s="860"/>
      <c r="AF9" s="656"/>
      <c r="AG9" s="206" t="s">
        <v>679</v>
      </c>
      <c r="AV9" s="656"/>
      <c r="AX9" s="863" t="s">
        <v>6594</v>
      </c>
      <c r="AY9" s="804"/>
      <c r="AZ9" s="804"/>
      <c r="BA9" s="804"/>
      <c r="BB9" s="804"/>
      <c r="BC9" s="804"/>
      <c r="BD9" s="804"/>
      <c r="BE9" s="804"/>
      <c r="BF9" s="279"/>
      <c r="BG9" s="279"/>
      <c r="BH9" s="279"/>
      <c r="BI9" s="279"/>
      <c r="BJ9" s="804"/>
      <c r="BK9" s="804"/>
      <c r="BL9" s="804"/>
      <c r="BM9" s="804"/>
      <c r="BN9" s="804"/>
      <c r="BO9" s="804"/>
      <c r="BP9" s="804"/>
      <c r="BQ9" s="804"/>
      <c r="BR9" s="804"/>
    </row>
    <row r="10" spans="1:70" s="171" customFormat="1" ht="15.75" customHeight="1">
      <c r="A10" s="2394" t="s">
        <v>686</v>
      </c>
      <c r="B10" s="864" t="s">
        <v>6595</v>
      </c>
      <c r="C10" s="2920" t="s">
        <v>6596</v>
      </c>
      <c r="D10" s="213" t="s">
        <v>688</v>
      </c>
      <c r="E10" s="213">
        <v>3</v>
      </c>
      <c r="F10" s="562">
        <v>0.56299999999999994</v>
      </c>
      <c r="G10" s="562">
        <v>0</v>
      </c>
      <c r="H10" s="562">
        <v>0</v>
      </c>
      <c r="I10" s="562">
        <v>0</v>
      </c>
      <c r="J10" s="562">
        <v>0</v>
      </c>
      <c r="K10" s="1805">
        <f>IFERROR(SUM(F10:J10),0)</f>
        <v>0.56299999999999994</v>
      </c>
      <c r="L10" s="562">
        <v>0</v>
      </c>
      <c r="M10" s="562">
        <v>0</v>
      </c>
      <c r="N10" s="2029">
        <f t="shared" ref="N10:N28" si="0">IFERROR(SUM(L10:M10), 0)</f>
        <v>0</v>
      </c>
      <c r="O10" s="2029">
        <f>IFERROR(SUM(K10,N10),0)</f>
        <v>0.56299999999999994</v>
      </c>
      <c r="P10" s="1309"/>
      <c r="Q10" s="1310"/>
      <c r="R10" s="1310"/>
      <c r="S10" s="1310"/>
      <c r="T10" s="1310"/>
      <c r="U10" s="1310"/>
      <c r="V10" s="1310"/>
      <c r="W10" s="1310"/>
      <c r="X10" s="1311"/>
      <c r="Y10" s="192"/>
      <c r="Z10" s="867" t="s">
        <v>6597</v>
      </c>
      <c r="AB10" s="219"/>
      <c r="AD10" s="860"/>
      <c r="AE10" s="220">
        <f t="shared" ref="AE10:AE27" si="1">IF( SUM( AG10:AU10 ) = 0, 0, $AG$9 )</f>
        <v>0</v>
      </c>
      <c r="AF10" s="656"/>
      <c r="AG10" s="221">
        <f t="shared" ref="AG10:AJ11" si="2" xml:space="preserve"> IF( ISNUMBER(F10), 0, 1 )</f>
        <v>0</v>
      </c>
      <c r="AH10" s="221">
        <f t="shared" si="2"/>
        <v>0</v>
      </c>
      <c r="AI10" s="221">
        <f t="shared" si="2"/>
        <v>0</v>
      </c>
      <c r="AJ10" s="221">
        <f t="shared" si="2"/>
        <v>0</v>
      </c>
      <c r="AK10" s="221">
        <f xml:space="preserve"> IF( ISNUMBER(M10), 0, 1 )</f>
        <v>0</v>
      </c>
      <c r="AL10" s="207"/>
      <c r="AM10" s="207"/>
      <c r="AN10" s="207"/>
      <c r="AO10" s="207"/>
      <c r="AP10" s="207"/>
      <c r="AQ10" s="207"/>
      <c r="AR10" s="207"/>
      <c r="AS10" s="207"/>
      <c r="AT10" s="207"/>
      <c r="AU10" s="207"/>
      <c r="AV10" s="656"/>
      <c r="AX10" s="864" t="s">
        <v>6595</v>
      </c>
      <c r="AY10" s="2920" t="s">
        <v>6596</v>
      </c>
      <c r="AZ10" s="562" t="s">
        <v>6598</v>
      </c>
      <c r="BA10" s="562" t="s">
        <v>6599</v>
      </c>
      <c r="BB10" s="562" t="s">
        <v>6600</v>
      </c>
      <c r="BC10" s="562" t="s">
        <v>6601</v>
      </c>
      <c r="BD10" s="562" t="s">
        <v>6602</v>
      </c>
      <c r="BE10" s="546" t="s">
        <v>6603</v>
      </c>
      <c r="BF10" s="562" t="s">
        <v>6604</v>
      </c>
      <c r="BG10" s="562" t="s">
        <v>6605</v>
      </c>
      <c r="BH10" s="2029" t="s">
        <v>6606</v>
      </c>
      <c r="BI10" s="2029" t="s">
        <v>6607</v>
      </c>
      <c r="BJ10" s="865"/>
      <c r="BK10" s="329"/>
      <c r="BL10" s="329"/>
      <c r="BM10" s="329"/>
      <c r="BN10" s="329"/>
      <c r="BO10" s="329"/>
      <c r="BP10" s="329"/>
      <c r="BQ10" s="329"/>
      <c r="BR10" s="866"/>
    </row>
    <row r="11" spans="1:70" s="171" customFormat="1" ht="15.75" customHeight="1">
      <c r="B11" s="868" t="s">
        <v>6595</v>
      </c>
      <c r="C11" s="2918" t="s">
        <v>6608</v>
      </c>
      <c r="D11" s="222" t="s">
        <v>688</v>
      </c>
      <c r="E11" s="222">
        <v>3</v>
      </c>
      <c r="F11" s="565">
        <v>0.27900000000000003</v>
      </c>
      <c r="G11" s="565">
        <v>0</v>
      </c>
      <c r="H11" s="565">
        <v>0</v>
      </c>
      <c r="I11" s="565">
        <v>0</v>
      </c>
      <c r="J11" s="565">
        <v>0</v>
      </c>
      <c r="K11" s="1809">
        <f t="shared" ref="K11:K28" si="3">IFERROR(SUM(F11:J11),0)</f>
        <v>0.27900000000000003</v>
      </c>
      <c r="L11" s="565">
        <v>0</v>
      </c>
      <c r="M11" s="565">
        <v>0</v>
      </c>
      <c r="N11" s="1794">
        <f t="shared" si="0"/>
        <v>0</v>
      </c>
      <c r="O11" s="1794">
        <f t="shared" ref="O11:O28" si="4">IFERROR(SUM(K11,N11),0)</f>
        <v>0.27900000000000003</v>
      </c>
      <c r="P11" s="1312"/>
      <c r="Q11" s="1313"/>
      <c r="R11" s="1313"/>
      <c r="S11" s="1313"/>
      <c r="T11" s="1313"/>
      <c r="U11" s="1313"/>
      <c r="V11" s="1313"/>
      <c r="W11" s="1313"/>
      <c r="X11" s="1314"/>
      <c r="Y11" s="192"/>
      <c r="Z11" s="872" t="s">
        <v>6609</v>
      </c>
      <c r="AB11" s="227"/>
      <c r="AD11" s="860"/>
      <c r="AE11" s="220">
        <f t="shared" si="1"/>
        <v>0</v>
      </c>
      <c r="AF11" s="656"/>
      <c r="AG11" s="221">
        <f t="shared" si="2"/>
        <v>0</v>
      </c>
      <c r="AH11" s="221">
        <f t="shared" si="2"/>
        <v>0</v>
      </c>
      <c r="AI11" s="221">
        <f t="shared" si="2"/>
        <v>0</v>
      </c>
      <c r="AJ11" s="221">
        <f t="shared" si="2"/>
        <v>0</v>
      </c>
      <c r="AK11" s="221">
        <f xml:space="preserve"> IF( ISNUMBER(M11), 0, 1 )</f>
        <v>0</v>
      </c>
      <c r="AL11" s="207"/>
      <c r="AM11" s="207"/>
      <c r="AN11" s="207"/>
      <c r="AO11" s="207"/>
      <c r="AP11" s="207"/>
      <c r="AQ11" s="207"/>
      <c r="AR11" s="207"/>
      <c r="AS11" s="207"/>
      <c r="AT11" s="207"/>
      <c r="AU11" s="207"/>
      <c r="AV11" s="656"/>
      <c r="AX11" s="868" t="s">
        <v>6595</v>
      </c>
      <c r="AY11" s="2918" t="s">
        <v>6608</v>
      </c>
      <c r="AZ11" s="565" t="s">
        <v>6610</v>
      </c>
      <c r="BA11" s="565" t="s">
        <v>6611</v>
      </c>
      <c r="BB11" s="565" t="s">
        <v>6612</v>
      </c>
      <c r="BC11" s="565" t="s">
        <v>6613</v>
      </c>
      <c r="BD11" s="565" t="s">
        <v>6614</v>
      </c>
      <c r="BE11" s="548" t="s">
        <v>6615</v>
      </c>
      <c r="BF11" s="565" t="s">
        <v>6616</v>
      </c>
      <c r="BG11" s="565" t="s">
        <v>6617</v>
      </c>
      <c r="BH11" s="1794" t="s">
        <v>6618</v>
      </c>
      <c r="BI11" s="1794" t="s">
        <v>6619</v>
      </c>
      <c r="BJ11" s="869"/>
      <c r="BK11" s="870"/>
      <c r="BL11" s="870"/>
      <c r="BM11" s="870"/>
      <c r="BN11" s="870"/>
      <c r="BO11" s="870"/>
      <c r="BP11" s="870"/>
      <c r="BQ11" s="870"/>
      <c r="BR11" s="871"/>
    </row>
    <row r="12" spans="1:70" s="171" customFormat="1" ht="15.75" customHeight="1">
      <c r="B12" s="868" t="s">
        <v>6595</v>
      </c>
      <c r="C12" s="2918" t="s">
        <v>6620</v>
      </c>
      <c r="D12" s="222" t="s">
        <v>688</v>
      </c>
      <c r="E12" s="222">
        <v>3</v>
      </c>
      <c r="F12" s="1257">
        <f>IFERROR(SUM(F10:F11), 0)</f>
        <v>0.84199999999999997</v>
      </c>
      <c r="G12" s="1257">
        <f t="shared" ref="G12:M12" si="5">IFERROR(SUM(G10:G11), 0)</f>
        <v>0</v>
      </c>
      <c r="H12" s="1257">
        <f t="shared" si="5"/>
        <v>0</v>
      </c>
      <c r="I12" s="1257">
        <f>IFERROR(SUM(I10:I11), 0)</f>
        <v>0</v>
      </c>
      <c r="J12" s="1257">
        <f>IFERROR(SUM(J10:J11), 0)</f>
        <v>0</v>
      </c>
      <c r="K12" s="1809">
        <f t="shared" si="3"/>
        <v>0.84199999999999997</v>
      </c>
      <c r="L12" s="1794">
        <f t="shared" si="5"/>
        <v>0</v>
      </c>
      <c r="M12" s="1794">
        <f t="shared" si="5"/>
        <v>0</v>
      </c>
      <c r="N12" s="1794">
        <f t="shared" si="0"/>
        <v>0</v>
      </c>
      <c r="O12" s="1794">
        <f t="shared" si="4"/>
        <v>0.84199999999999997</v>
      </c>
      <c r="P12" s="1312"/>
      <c r="Q12" s="1313"/>
      <c r="R12" s="1313"/>
      <c r="S12" s="1313"/>
      <c r="T12" s="1313"/>
      <c r="U12" s="1313"/>
      <c r="V12" s="565">
        <v>24.536000000000001</v>
      </c>
      <c r="W12" s="565">
        <v>33.648000000000003</v>
      </c>
      <c r="X12" s="566">
        <v>33.648000000000003</v>
      </c>
      <c r="Y12" s="192"/>
      <c r="Z12" s="872" t="s">
        <v>6621</v>
      </c>
      <c r="AB12" s="227"/>
      <c r="AD12" s="860"/>
      <c r="AE12" s="220">
        <f t="shared" si="1"/>
        <v>0</v>
      </c>
      <c r="AF12" s="656"/>
      <c r="AG12" s="207"/>
      <c r="AH12" s="207"/>
      <c r="AI12" s="207"/>
      <c r="AJ12" s="207"/>
      <c r="AK12" s="207"/>
      <c r="AL12" s="207"/>
      <c r="AM12" s="207"/>
      <c r="AN12" s="207"/>
      <c r="AO12" s="207"/>
      <c r="AP12" s="207"/>
      <c r="AQ12" s="207"/>
      <c r="AR12" s="207"/>
      <c r="AS12" s="221">
        <f t="shared" ref="AS12:AU12" si="6" xml:space="preserve"> IF( ISNUMBER(V12), 0, 1 )</f>
        <v>0</v>
      </c>
      <c r="AT12" s="221">
        <f t="shared" si="6"/>
        <v>0</v>
      </c>
      <c r="AU12" s="221">
        <f t="shared" si="6"/>
        <v>0</v>
      </c>
      <c r="AV12" s="656"/>
      <c r="AX12" s="868" t="s">
        <v>6595</v>
      </c>
      <c r="AY12" s="2918" t="s">
        <v>6620</v>
      </c>
      <c r="AZ12" s="548" t="s">
        <v>6622</v>
      </c>
      <c r="BA12" s="548" t="s">
        <v>6623</v>
      </c>
      <c r="BB12" s="548" t="s">
        <v>6624</v>
      </c>
      <c r="BC12" s="548" t="s">
        <v>6625</v>
      </c>
      <c r="BD12" s="548" t="s">
        <v>6626</v>
      </c>
      <c r="BE12" s="548" t="s">
        <v>6627</v>
      </c>
      <c r="BF12" s="1794" t="s">
        <v>6628</v>
      </c>
      <c r="BG12" s="1794" t="s">
        <v>6629</v>
      </c>
      <c r="BH12" s="1794" t="s">
        <v>6630</v>
      </c>
      <c r="BI12" s="1794" t="s">
        <v>6631</v>
      </c>
      <c r="BJ12" s="869"/>
      <c r="BK12" s="870"/>
      <c r="BL12" s="870"/>
      <c r="BM12" s="870"/>
      <c r="BN12" s="870"/>
      <c r="BO12" s="870"/>
      <c r="BP12" s="873" t="s">
        <v>6632</v>
      </c>
      <c r="BQ12" s="873" t="s">
        <v>6633</v>
      </c>
      <c r="BR12" s="874" t="s">
        <v>6634</v>
      </c>
    </row>
    <row r="13" spans="1:70" s="171" customFormat="1" ht="15.75" customHeight="1">
      <c r="B13" s="868" t="s">
        <v>6635</v>
      </c>
      <c r="C13" s="2918" t="s">
        <v>6596</v>
      </c>
      <c r="D13" s="222" t="s">
        <v>688</v>
      </c>
      <c r="E13" s="222">
        <v>3</v>
      </c>
      <c r="F13" s="565">
        <v>6.6000000000000003E-2</v>
      </c>
      <c r="G13" s="565">
        <v>0</v>
      </c>
      <c r="H13" s="565">
        <v>0</v>
      </c>
      <c r="I13" s="565">
        <v>0</v>
      </c>
      <c r="J13" s="565">
        <v>0</v>
      </c>
      <c r="K13" s="1809">
        <f t="shared" si="3"/>
        <v>6.6000000000000003E-2</v>
      </c>
      <c r="L13" s="565">
        <v>0</v>
      </c>
      <c r="M13" s="565">
        <v>0</v>
      </c>
      <c r="N13" s="1794">
        <f t="shared" si="0"/>
        <v>0</v>
      </c>
      <c r="O13" s="1794">
        <f t="shared" si="4"/>
        <v>6.6000000000000003E-2</v>
      </c>
      <c r="P13" s="1315"/>
      <c r="Q13" s="1315"/>
      <c r="R13" s="1315"/>
      <c r="S13" s="1315"/>
      <c r="T13" s="1315"/>
      <c r="U13" s="1315"/>
      <c r="V13" s="1315"/>
      <c r="W13" s="1315"/>
      <c r="X13" s="1316"/>
      <c r="Y13" s="192"/>
      <c r="Z13" s="872" t="s">
        <v>6636</v>
      </c>
      <c r="AB13" s="227"/>
      <c r="AD13" s="860"/>
      <c r="AE13" s="220">
        <f t="shared" si="1"/>
        <v>0</v>
      </c>
      <c r="AF13" s="656"/>
      <c r="AG13" s="221">
        <f t="shared" ref="AG13:AJ14" si="7" xml:space="preserve"> IF( ISNUMBER(F13), 0, 1 )</f>
        <v>0</v>
      </c>
      <c r="AH13" s="221">
        <f t="shared" si="7"/>
        <v>0</v>
      </c>
      <c r="AI13" s="221">
        <f t="shared" si="7"/>
        <v>0</v>
      </c>
      <c r="AJ13" s="221">
        <f t="shared" si="7"/>
        <v>0</v>
      </c>
      <c r="AK13" s="221">
        <f xml:space="preserve"> IF( ISNUMBER(M13), 0, 1 )</f>
        <v>0</v>
      </c>
      <c r="AL13" s="207"/>
      <c r="AM13" s="207"/>
      <c r="AN13" s="207"/>
      <c r="AO13" s="207"/>
      <c r="AP13" s="207"/>
      <c r="AQ13" s="207"/>
      <c r="AR13" s="207"/>
      <c r="AS13" s="207"/>
      <c r="AT13" s="207"/>
      <c r="AU13" s="207"/>
      <c r="AV13" s="656"/>
      <c r="AX13" s="868" t="s">
        <v>6635</v>
      </c>
      <c r="AY13" s="2918" t="s">
        <v>6596</v>
      </c>
      <c r="AZ13" s="565" t="s">
        <v>6637</v>
      </c>
      <c r="BA13" s="565" t="s">
        <v>6638</v>
      </c>
      <c r="BB13" s="565" t="s">
        <v>6639</v>
      </c>
      <c r="BC13" s="565" t="s">
        <v>6640</v>
      </c>
      <c r="BD13" s="565" t="s">
        <v>6641</v>
      </c>
      <c r="BE13" s="548" t="s">
        <v>6642</v>
      </c>
      <c r="BF13" s="565" t="s">
        <v>6643</v>
      </c>
      <c r="BG13" s="565" t="s">
        <v>6644</v>
      </c>
      <c r="BH13" s="1794" t="s">
        <v>6645</v>
      </c>
      <c r="BI13" s="1794" t="s">
        <v>6646</v>
      </c>
      <c r="BJ13" s="875"/>
      <c r="BK13" s="875"/>
      <c r="BL13" s="875"/>
      <c r="BM13" s="875"/>
      <c r="BN13" s="875"/>
      <c r="BO13" s="875"/>
      <c r="BP13" s="875"/>
      <c r="BQ13" s="875"/>
      <c r="BR13" s="876"/>
    </row>
    <row r="14" spans="1:70" s="171" customFormat="1" ht="15.75" customHeight="1">
      <c r="B14" s="868" t="s">
        <v>6635</v>
      </c>
      <c r="C14" s="2918" t="s">
        <v>6608</v>
      </c>
      <c r="D14" s="222" t="s">
        <v>688</v>
      </c>
      <c r="E14" s="222">
        <v>3</v>
      </c>
      <c r="F14" s="565">
        <v>0</v>
      </c>
      <c r="G14" s="565">
        <v>0</v>
      </c>
      <c r="H14" s="565">
        <v>0</v>
      </c>
      <c r="I14" s="565">
        <v>0</v>
      </c>
      <c r="J14" s="565">
        <v>0</v>
      </c>
      <c r="K14" s="1809">
        <f t="shared" si="3"/>
        <v>0</v>
      </c>
      <c r="L14" s="565">
        <v>0</v>
      </c>
      <c r="M14" s="565">
        <v>0</v>
      </c>
      <c r="N14" s="1794">
        <f t="shared" si="0"/>
        <v>0</v>
      </c>
      <c r="O14" s="1794">
        <f t="shared" si="4"/>
        <v>0</v>
      </c>
      <c r="P14" s="1315"/>
      <c r="Q14" s="1315"/>
      <c r="R14" s="1315"/>
      <c r="S14" s="1315"/>
      <c r="T14" s="1315"/>
      <c r="U14" s="1315"/>
      <c r="V14" s="1315"/>
      <c r="W14" s="1315"/>
      <c r="X14" s="1316"/>
      <c r="Y14" s="192"/>
      <c r="Z14" s="872" t="s">
        <v>6647</v>
      </c>
      <c r="AB14" s="227"/>
      <c r="AD14" s="860"/>
      <c r="AE14" s="220">
        <f t="shared" si="1"/>
        <v>0</v>
      </c>
      <c r="AF14" s="656"/>
      <c r="AG14" s="221">
        <f t="shared" si="7"/>
        <v>0</v>
      </c>
      <c r="AH14" s="221">
        <f t="shared" si="7"/>
        <v>0</v>
      </c>
      <c r="AI14" s="221">
        <f t="shared" si="7"/>
        <v>0</v>
      </c>
      <c r="AJ14" s="221">
        <f t="shared" si="7"/>
        <v>0</v>
      </c>
      <c r="AK14" s="221">
        <f xml:space="preserve"> IF( ISNUMBER(M14), 0, 1 )</f>
        <v>0</v>
      </c>
      <c r="AL14" s="207"/>
      <c r="AM14" s="207"/>
      <c r="AN14" s="207"/>
      <c r="AO14" s="207"/>
      <c r="AP14" s="207"/>
      <c r="AQ14" s="207"/>
      <c r="AR14" s="207"/>
      <c r="AS14" s="207"/>
      <c r="AT14" s="207"/>
      <c r="AU14" s="207"/>
      <c r="AV14" s="656"/>
      <c r="AX14" s="868" t="s">
        <v>6635</v>
      </c>
      <c r="AY14" s="2918" t="s">
        <v>6608</v>
      </c>
      <c r="AZ14" s="565" t="s">
        <v>6648</v>
      </c>
      <c r="BA14" s="565" t="s">
        <v>6649</v>
      </c>
      <c r="BB14" s="565" t="s">
        <v>6650</v>
      </c>
      <c r="BC14" s="565" t="s">
        <v>6651</v>
      </c>
      <c r="BD14" s="565" t="s">
        <v>6652</v>
      </c>
      <c r="BE14" s="548" t="s">
        <v>6653</v>
      </c>
      <c r="BF14" s="565" t="s">
        <v>6654</v>
      </c>
      <c r="BG14" s="565" t="s">
        <v>6655</v>
      </c>
      <c r="BH14" s="1794" t="s">
        <v>6656</v>
      </c>
      <c r="BI14" s="1794" t="s">
        <v>6657</v>
      </c>
      <c r="BJ14" s="875"/>
      <c r="BK14" s="875"/>
      <c r="BL14" s="875"/>
      <c r="BM14" s="875"/>
      <c r="BN14" s="875"/>
      <c r="BO14" s="875"/>
      <c r="BP14" s="875"/>
      <c r="BQ14" s="875"/>
      <c r="BR14" s="876"/>
    </row>
    <row r="15" spans="1:70" s="171" customFormat="1" ht="15.75" customHeight="1">
      <c r="B15" s="868" t="s">
        <v>6635</v>
      </c>
      <c r="C15" s="2918" t="s">
        <v>6620</v>
      </c>
      <c r="D15" s="222" t="s">
        <v>688</v>
      </c>
      <c r="E15" s="222">
        <v>3</v>
      </c>
      <c r="F15" s="1257">
        <f>IFERROR(SUM(F13:F14), 0)</f>
        <v>6.6000000000000003E-2</v>
      </c>
      <c r="G15" s="1257">
        <f t="shared" ref="G15:M15" si="8">IFERROR(SUM(G13:G14), 0)</f>
        <v>0</v>
      </c>
      <c r="H15" s="1257">
        <f t="shared" si="8"/>
        <v>0</v>
      </c>
      <c r="I15" s="1257">
        <f t="shared" si="8"/>
        <v>0</v>
      </c>
      <c r="J15" s="1257">
        <f>IFERROR(SUM(J13:J14), 0)</f>
        <v>0</v>
      </c>
      <c r="K15" s="1809">
        <f t="shared" si="3"/>
        <v>6.6000000000000003E-2</v>
      </c>
      <c r="L15" s="1794">
        <f t="shared" si="8"/>
        <v>0</v>
      </c>
      <c r="M15" s="1794">
        <f t="shared" si="8"/>
        <v>0</v>
      </c>
      <c r="N15" s="1794">
        <f t="shared" si="0"/>
        <v>0</v>
      </c>
      <c r="O15" s="1794">
        <f t="shared" si="4"/>
        <v>6.6000000000000003E-2</v>
      </c>
      <c r="P15" s="1315"/>
      <c r="Q15" s="1317"/>
      <c r="R15" s="1317"/>
      <c r="S15" s="1317"/>
      <c r="T15" s="1317"/>
      <c r="U15" s="1318"/>
      <c r="V15" s="565">
        <v>17.832000000000001</v>
      </c>
      <c r="W15" s="565">
        <v>0.48299999999999998</v>
      </c>
      <c r="X15" s="566">
        <v>0.48299999999999998</v>
      </c>
      <c r="Y15" s="192"/>
      <c r="Z15" s="872" t="s">
        <v>6658</v>
      </c>
      <c r="AB15" s="227"/>
      <c r="AD15" s="860"/>
      <c r="AE15" s="220">
        <f t="shared" si="1"/>
        <v>0</v>
      </c>
      <c r="AF15" s="656"/>
      <c r="AG15" s="207"/>
      <c r="AH15" s="207"/>
      <c r="AI15" s="207"/>
      <c r="AJ15" s="207"/>
      <c r="AK15" s="207"/>
      <c r="AL15" s="207"/>
      <c r="AM15" s="207"/>
      <c r="AN15" s="207"/>
      <c r="AO15" s="207"/>
      <c r="AP15" s="207"/>
      <c r="AQ15" s="207"/>
      <c r="AR15" s="207"/>
      <c r="AS15" s="221">
        <f t="shared" ref="AS15:AU15" si="9" xml:space="preserve"> IF( ISNUMBER(V15), 0, 1 )</f>
        <v>0</v>
      </c>
      <c r="AT15" s="221">
        <f t="shared" si="9"/>
        <v>0</v>
      </c>
      <c r="AU15" s="221">
        <f t="shared" si="9"/>
        <v>0</v>
      </c>
      <c r="AV15" s="656"/>
      <c r="AX15" s="868" t="s">
        <v>6635</v>
      </c>
      <c r="AY15" s="2918" t="s">
        <v>6620</v>
      </c>
      <c r="AZ15" s="548" t="s">
        <v>6659</v>
      </c>
      <c r="BA15" s="548" t="s">
        <v>6660</v>
      </c>
      <c r="BB15" s="548" t="s">
        <v>6661</v>
      </c>
      <c r="BC15" s="548" t="s">
        <v>6662</v>
      </c>
      <c r="BD15" s="548" t="s">
        <v>6663</v>
      </c>
      <c r="BE15" s="548" t="s">
        <v>6664</v>
      </c>
      <c r="BF15" s="1794" t="s">
        <v>6665</v>
      </c>
      <c r="BG15" s="1794" t="s">
        <v>6666</v>
      </c>
      <c r="BH15" s="1794" t="s">
        <v>6667</v>
      </c>
      <c r="BI15" s="1794" t="s">
        <v>6668</v>
      </c>
      <c r="BJ15" s="875"/>
      <c r="BK15" s="877"/>
      <c r="BL15" s="877"/>
      <c r="BM15" s="877"/>
      <c r="BN15" s="877"/>
      <c r="BO15" s="878"/>
      <c r="BP15" s="873" t="s">
        <v>6669</v>
      </c>
      <c r="BQ15" s="873" t="s">
        <v>6670</v>
      </c>
      <c r="BR15" s="874" t="s">
        <v>6671</v>
      </c>
    </row>
    <row r="16" spans="1:70" s="171" customFormat="1" ht="15.75" customHeight="1">
      <c r="B16" s="868" t="s">
        <v>6672</v>
      </c>
      <c r="C16" s="2918" t="s">
        <v>6596</v>
      </c>
      <c r="D16" s="222" t="s">
        <v>688</v>
      </c>
      <c r="E16" s="222">
        <v>3</v>
      </c>
      <c r="F16" s="565">
        <v>0</v>
      </c>
      <c r="G16" s="565">
        <v>0</v>
      </c>
      <c r="H16" s="565">
        <v>0</v>
      </c>
      <c r="I16" s="565">
        <v>0</v>
      </c>
      <c r="J16" s="565">
        <v>0</v>
      </c>
      <c r="K16" s="1809">
        <f t="shared" si="3"/>
        <v>0</v>
      </c>
      <c r="L16" s="565">
        <v>0</v>
      </c>
      <c r="M16" s="565">
        <v>0</v>
      </c>
      <c r="N16" s="1794">
        <f t="shared" si="0"/>
        <v>0</v>
      </c>
      <c r="O16" s="1794">
        <f t="shared" si="4"/>
        <v>0</v>
      </c>
      <c r="P16" s="1315"/>
      <c r="Q16" s="1317"/>
      <c r="R16" s="1317"/>
      <c r="S16" s="1317"/>
      <c r="T16" s="1317"/>
      <c r="U16" s="1318"/>
      <c r="V16" s="1317"/>
      <c r="W16" s="1317"/>
      <c r="X16" s="1319"/>
      <c r="Y16" s="192"/>
      <c r="Z16" s="872" t="s">
        <v>6673</v>
      </c>
      <c r="AB16" s="227"/>
      <c r="AD16" s="860"/>
      <c r="AE16" s="220">
        <f t="shared" si="1"/>
        <v>0</v>
      </c>
      <c r="AF16" s="656"/>
      <c r="AG16" s="221">
        <f t="shared" ref="AG16:AJ17" si="10" xml:space="preserve"> IF( ISNUMBER(F16), 0, 1 )</f>
        <v>0</v>
      </c>
      <c r="AH16" s="221">
        <f t="shared" si="10"/>
        <v>0</v>
      </c>
      <c r="AI16" s="221">
        <f t="shared" si="10"/>
        <v>0</v>
      </c>
      <c r="AJ16" s="221">
        <f t="shared" si="10"/>
        <v>0</v>
      </c>
      <c r="AK16" s="221">
        <f xml:space="preserve"> IF( ISNUMBER(M16), 0, 1 )</f>
        <v>0</v>
      </c>
      <c r="AL16" s="207"/>
      <c r="AM16" s="207"/>
      <c r="AN16" s="207"/>
      <c r="AO16" s="207"/>
      <c r="AP16" s="207"/>
      <c r="AQ16" s="207"/>
      <c r="AR16" s="207"/>
      <c r="AS16" s="207"/>
      <c r="AT16" s="207"/>
      <c r="AU16" s="207"/>
      <c r="AV16" s="656"/>
      <c r="AX16" s="868" t="s">
        <v>6672</v>
      </c>
      <c r="AY16" s="2918" t="s">
        <v>6596</v>
      </c>
      <c r="AZ16" s="565" t="s">
        <v>6674</v>
      </c>
      <c r="BA16" s="565" t="s">
        <v>6675</v>
      </c>
      <c r="BB16" s="565" t="s">
        <v>6676</v>
      </c>
      <c r="BC16" s="565" t="s">
        <v>6677</v>
      </c>
      <c r="BD16" s="565" t="s">
        <v>6678</v>
      </c>
      <c r="BE16" s="548" t="s">
        <v>6679</v>
      </c>
      <c r="BF16" s="565" t="s">
        <v>6680</v>
      </c>
      <c r="BG16" s="565" t="s">
        <v>6681</v>
      </c>
      <c r="BH16" s="1794" t="s">
        <v>6682</v>
      </c>
      <c r="BI16" s="1794" t="s">
        <v>6683</v>
      </c>
      <c r="BJ16" s="875"/>
      <c r="BK16" s="877"/>
      <c r="BL16" s="877"/>
      <c r="BM16" s="877"/>
      <c r="BN16" s="877"/>
      <c r="BO16" s="878"/>
      <c r="BP16" s="877"/>
      <c r="BQ16" s="877"/>
      <c r="BR16" s="879"/>
    </row>
    <row r="17" spans="1:70" ht="15.75" customHeight="1">
      <c r="A17" s="171"/>
      <c r="B17" s="868" t="s">
        <v>6672</v>
      </c>
      <c r="C17" s="2918" t="s">
        <v>6608</v>
      </c>
      <c r="D17" s="222" t="s">
        <v>688</v>
      </c>
      <c r="E17" s="222">
        <v>3</v>
      </c>
      <c r="F17" s="565">
        <v>3.6999999999999998E-2</v>
      </c>
      <c r="G17" s="565">
        <v>0</v>
      </c>
      <c r="H17" s="565">
        <v>0</v>
      </c>
      <c r="I17" s="565">
        <v>0</v>
      </c>
      <c r="J17" s="565">
        <v>0</v>
      </c>
      <c r="K17" s="1809">
        <f t="shared" si="3"/>
        <v>3.6999999999999998E-2</v>
      </c>
      <c r="L17" s="565">
        <v>0</v>
      </c>
      <c r="M17" s="565">
        <v>0</v>
      </c>
      <c r="N17" s="1794">
        <f t="shared" si="0"/>
        <v>0</v>
      </c>
      <c r="O17" s="1794">
        <f t="shared" si="4"/>
        <v>3.6999999999999998E-2</v>
      </c>
      <c r="P17" s="1320"/>
      <c r="Q17" s="1320"/>
      <c r="R17" s="1320"/>
      <c r="S17" s="1320"/>
      <c r="T17" s="1320"/>
      <c r="U17" s="1318"/>
      <c r="V17" s="1320"/>
      <c r="W17" s="1320"/>
      <c r="X17" s="1319"/>
      <c r="Y17" s="192"/>
      <c r="Z17" s="872" t="s">
        <v>6684</v>
      </c>
      <c r="AA17" s="171"/>
      <c r="AB17" s="227"/>
      <c r="AC17" s="171"/>
      <c r="AD17" s="3159"/>
      <c r="AE17" s="220">
        <f t="shared" si="1"/>
        <v>0</v>
      </c>
      <c r="AF17" s="3161"/>
      <c r="AG17" s="221">
        <f t="shared" si="10"/>
        <v>0</v>
      </c>
      <c r="AH17" s="221">
        <f t="shared" si="10"/>
        <v>0</v>
      </c>
      <c r="AI17" s="221">
        <f t="shared" si="10"/>
        <v>0</v>
      </c>
      <c r="AJ17" s="221">
        <f t="shared" si="10"/>
        <v>0</v>
      </c>
      <c r="AK17" s="221">
        <f xml:space="preserve"> IF( ISNUMBER(M17), 0, 1 )</f>
        <v>0</v>
      </c>
      <c r="AL17" s="207"/>
      <c r="AM17" s="207"/>
      <c r="AN17" s="207"/>
      <c r="AO17" s="207"/>
      <c r="AP17" s="207"/>
      <c r="AQ17" s="207"/>
      <c r="AR17" s="207"/>
      <c r="AS17" s="207"/>
      <c r="AT17" s="207"/>
      <c r="AU17" s="207"/>
      <c r="AV17" s="3161"/>
      <c r="AW17" s="3125"/>
      <c r="AX17" s="868" t="s">
        <v>6672</v>
      </c>
      <c r="AY17" s="2918" t="s">
        <v>6608</v>
      </c>
      <c r="AZ17" s="565" t="s">
        <v>6685</v>
      </c>
      <c r="BA17" s="565" t="s">
        <v>6686</v>
      </c>
      <c r="BB17" s="565" t="s">
        <v>6687</v>
      </c>
      <c r="BC17" s="565" t="s">
        <v>6688</v>
      </c>
      <c r="BD17" s="565" t="s">
        <v>6689</v>
      </c>
      <c r="BE17" s="548" t="s">
        <v>6690</v>
      </c>
      <c r="BF17" s="565" t="s">
        <v>6691</v>
      </c>
      <c r="BG17" s="565" t="s">
        <v>6692</v>
      </c>
      <c r="BH17" s="1794" t="s">
        <v>6693</v>
      </c>
      <c r="BI17" s="1794" t="s">
        <v>6694</v>
      </c>
      <c r="BJ17" s="880"/>
      <c r="BK17" s="880"/>
      <c r="BL17" s="880"/>
      <c r="BM17" s="880"/>
      <c r="BN17" s="880"/>
      <c r="BO17" s="878"/>
      <c r="BP17" s="880"/>
      <c r="BQ17" s="880"/>
      <c r="BR17" s="879"/>
    </row>
    <row r="18" spans="1:70" ht="15.75" customHeight="1">
      <c r="A18" s="171"/>
      <c r="B18" s="868" t="s">
        <v>6672</v>
      </c>
      <c r="C18" s="2918" t="s">
        <v>6620</v>
      </c>
      <c r="D18" s="222" t="s">
        <v>688</v>
      </c>
      <c r="E18" s="222">
        <v>3</v>
      </c>
      <c r="F18" s="1257">
        <f>IFERROR(SUM(F16:F17), 0)</f>
        <v>3.6999999999999998E-2</v>
      </c>
      <c r="G18" s="1257">
        <f t="shared" ref="G18:I18" si="11">IFERROR(SUM(G16:G17), 0)</f>
        <v>0</v>
      </c>
      <c r="H18" s="1257">
        <f t="shared" si="11"/>
        <v>0</v>
      </c>
      <c r="I18" s="1257">
        <f t="shared" si="11"/>
        <v>0</v>
      </c>
      <c r="J18" s="1257">
        <f>IFERROR(SUM(J16:J17), 0)</f>
        <v>0</v>
      </c>
      <c r="K18" s="1809">
        <f t="shared" si="3"/>
        <v>3.6999999999999998E-2</v>
      </c>
      <c r="L18" s="1794">
        <f t="shared" ref="L18:M18" si="12">IFERROR(SUM(L16:L17), 0)</f>
        <v>0</v>
      </c>
      <c r="M18" s="1794">
        <f t="shared" si="12"/>
        <v>0</v>
      </c>
      <c r="N18" s="1794">
        <f t="shared" si="0"/>
        <v>0</v>
      </c>
      <c r="O18" s="1794">
        <f t="shared" si="4"/>
        <v>3.6999999999999998E-2</v>
      </c>
      <c r="P18" s="1315"/>
      <c r="Q18" s="1320"/>
      <c r="R18" s="1320"/>
      <c r="S18" s="1320"/>
      <c r="T18" s="1320"/>
      <c r="U18" s="1318"/>
      <c r="V18" s="565">
        <v>0.41099999999999998</v>
      </c>
      <c r="W18" s="565">
        <v>5.75</v>
      </c>
      <c r="X18" s="566">
        <v>5.75</v>
      </c>
      <c r="Y18" s="192"/>
      <c r="Z18" s="872" t="s">
        <v>6695</v>
      </c>
      <c r="AA18" s="171"/>
      <c r="AB18" s="227"/>
      <c r="AC18" s="171"/>
      <c r="AD18" s="3159"/>
      <c r="AE18" s="220">
        <f t="shared" si="1"/>
        <v>0</v>
      </c>
      <c r="AF18" s="656"/>
      <c r="AG18" s="207"/>
      <c r="AH18" s="207"/>
      <c r="AI18" s="207"/>
      <c r="AJ18" s="207"/>
      <c r="AK18" s="207"/>
      <c r="AL18" s="207"/>
      <c r="AM18" s="207"/>
      <c r="AN18" s="207"/>
      <c r="AO18" s="207"/>
      <c r="AP18" s="207"/>
      <c r="AQ18" s="207"/>
      <c r="AR18" s="207"/>
      <c r="AS18" s="221">
        <f t="shared" ref="AS18:AU18" si="13" xml:space="preserve"> IF( ISNUMBER(V18), 0, 1 )</f>
        <v>0</v>
      </c>
      <c r="AT18" s="221">
        <f t="shared" si="13"/>
        <v>0</v>
      </c>
      <c r="AU18" s="221">
        <f t="shared" si="13"/>
        <v>0</v>
      </c>
      <c r="AV18" s="3161"/>
      <c r="AW18" s="3125"/>
      <c r="AX18" s="868" t="s">
        <v>6672</v>
      </c>
      <c r="AY18" s="2918" t="s">
        <v>6620</v>
      </c>
      <c r="AZ18" s="548" t="s">
        <v>6696</v>
      </c>
      <c r="BA18" s="548" t="s">
        <v>6697</v>
      </c>
      <c r="BB18" s="548" t="s">
        <v>6698</v>
      </c>
      <c r="BC18" s="548" t="s">
        <v>6699</v>
      </c>
      <c r="BD18" s="548" t="s">
        <v>6700</v>
      </c>
      <c r="BE18" s="548" t="s">
        <v>6701</v>
      </c>
      <c r="BF18" s="1794" t="s">
        <v>6702</v>
      </c>
      <c r="BG18" s="1794" t="s">
        <v>6703</v>
      </c>
      <c r="BH18" s="1794" t="s">
        <v>6704</v>
      </c>
      <c r="BI18" s="1794" t="s">
        <v>6705</v>
      </c>
      <c r="BJ18" s="875"/>
      <c r="BK18" s="880"/>
      <c r="BL18" s="880"/>
      <c r="BM18" s="880"/>
      <c r="BN18" s="880"/>
      <c r="BO18" s="878"/>
      <c r="BP18" s="873" t="s">
        <v>6706</v>
      </c>
      <c r="BQ18" s="873" t="s">
        <v>6707</v>
      </c>
      <c r="BR18" s="874" t="s">
        <v>6708</v>
      </c>
    </row>
    <row r="19" spans="1:70" ht="15.75" customHeight="1">
      <c r="A19" s="171"/>
      <c r="B19" s="868" t="s">
        <v>6709</v>
      </c>
      <c r="C19" s="2918" t="s">
        <v>6596</v>
      </c>
      <c r="D19" s="222" t="s">
        <v>688</v>
      </c>
      <c r="E19" s="222">
        <v>3</v>
      </c>
      <c r="F19" s="565">
        <v>0.48899999999999999</v>
      </c>
      <c r="G19" s="565">
        <v>0</v>
      </c>
      <c r="H19" s="565">
        <v>0</v>
      </c>
      <c r="I19" s="565">
        <v>0</v>
      </c>
      <c r="J19" s="565">
        <v>0</v>
      </c>
      <c r="K19" s="1809">
        <f t="shared" si="3"/>
        <v>0.48899999999999999</v>
      </c>
      <c r="L19" s="565">
        <v>0</v>
      </c>
      <c r="M19" s="565">
        <v>0</v>
      </c>
      <c r="N19" s="1794">
        <f t="shared" si="0"/>
        <v>0</v>
      </c>
      <c r="O19" s="1794">
        <f t="shared" si="4"/>
        <v>0.48899999999999999</v>
      </c>
      <c r="P19" s="1315"/>
      <c r="Q19" s="1320"/>
      <c r="R19" s="1320"/>
      <c r="S19" s="1320"/>
      <c r="T19" s="1320"/>
      <c r="U19" s="1318"/>
      <c r="V19" s="1320"/>
      <c r="W19" s="1320"/>
      <c r="X19" s="1319"/>
      <c r="Y19" s="192"/>
      <c r="Z19" s="872" t="s">
        <v>6710</v>
      </c>
      <c r="AA19" s="171"/>
      <c r="AB19" s="227"/>
      <c r="AC19" s="171"/>
      <c r="AD19" s="3159"/>
      <c r="AE19" s="220">
        <f t="shared" si="1"/>
        <v>0</v>
      </c>
      <c r="AF19" s="3161"/>
      <c r="AG19" s="221">
        <f t="shared" ref="AG19:AJ20" si="14" xml:space="preserve"> IF( ISNUMBER(F19), 0, 1 )</f>
        <v>0</v>
      </c>
      <c r="AH19" s="221">
        <f t="shared" si="14"/>
        <v>0</v>
      </c>
      <c r="AI19" s="221">
        <f t="shared" si="14"/>
        <v>0</v>
      </c>
      <c r="AJ19" s="221">
        <f t="shared" si="14"/>
        <v>0</v>
      </c>
      <c r="AK19" s="221">
        <f xml:space="preserve"> IF( ISNUMBER(M19), 0, 1 )</f>
        <v>0</v>
      </c>
      <c r="AL19" s="207"/>
      <c r="AM19" s="207"/>
      <c r="AN19" s="207"/>
      <c r="AO19" s="207"/>
      <c r="AP19" s="207"/>
      <c r="AQ19" s="207"/>
      <c r="AR19" s="207"/>
      <c r="AS19" s="207"/>
      <c r="AT19" s="207"/>
      <c r="AU19" s="207"/>
      <c r="AV19" s="3161"/>
      <c r="AW19" s="3125"/>
      <c r="AX19" s="868" t="s">
        <v>6709</v>
      </c>
      <c r="AY19" s="2918" t="s">
        <v>6596</v>
      </c>
      <c r="AZ19" s="565" t="s">
        <v>6711</v>
      </c>
      <c r="BA19" s="565" t="s">
        <v>6712</v>
      </c>
      <c r="BB19" s="565" t="s">
        <v>6713</v>
      </c>
      <c r="BC19" s="565" t="s">
        <v>6714</v>
      </c>
      <c r="BD19" s="565" t="s">
        <v>6715</v>
      </c>
      <c r="BE19" s="548" t="s">
        <v>6716</v>
      </c>
      <c r="BF19" s="565" t="s">
        <v>6717</v>
      </c>
      <c r="BG19" s="565" t="s">
        <v>6718</v>
      </c>
      <c r="BH19" s="1794" t="s">
        <v>6719</v>
      </c>
      <c r="BI19" s="1794" t="s">
        <v>6720</v>
      </c>
      <c r="BJ19" s="875"/>
      <c r="BK19" s="880"/>
      <c r="BL19" s="880"/>
      <c r="BM19" s="880"/>
      <c r="BN19" s="880"/>
      <c r="BO19" s="878"/>
      <c r="BP19" s="880"/>
      <c r="BQ19" s="880"/>
      <c r="BR19" s="879"/>
    </row>
    <row r="20" spans="1:70" ht="15.75" customHeight="1">
      <c r="A20" s="171"/>
      <c r="B20" s="868" t="s">
        <v>6709</v>
      </c>
      <c r="C20" s="2918" t="s">
        <v>6608</v>
      </c>
      <c r="D20" s="222" t="s">
        <v>688</v>
      </c>
      <c r="E20" s="222">
        <v>3</v>
      </c>
      <c r="F20" s="565">
        <v>0</v>
      </c>
      <c r="G20" s="565">
        <v>0</v>
      </c>
      <c r="H20" s="565">
        <v>0</v>
      </c>
      <c r="I20" s="565">
        <v>0</v>
      </c>
      <c r="J20" s="565">
        <v>0</v>
      </c>
      <c r="K20" s="1809">
        <f t="shared" si="3"/>
        <v>0</v>
      </c>
      <c r="L20" s="565">
        <v>0</v>
      </c>
      <c r="M20" s="565">
        <v>0</v>
      </c>
      <c r="N20" s="1794">
        <f t="shared" si="0"/>
        <v>0</v>
      </c>
      <c r="O20" s="1794">
        <f t="shared" si="4"/>
        <v>0</v>
      </c>
      <c r="P20" s="1315"/>
      <c r="Q20" s="1320"/>
      <c r="R20" s="1320"/>
      <c r="S20" s="1320"/>
      <c r="T20" s="1320"/>
      <c r="U20" s="1318"/>
      <c r="V20" s="1320"/>
      <c r="W20" s="1320"/>
      <c r="X20" s="1319"/>
      <c r="Y20" s="192"/>
      <c r="Z20" s="872" t="s">
        <v>6721</v>
      </c>
      <c r="AA20" s="171"/>
      <c r="AB20" s="227"/>
      <c r="AC20" s="171"/>
      <c r="AD20" s="3159"/>
      <c r="AE20" s="220">
        <f t="shared" si="1"/>
        <v>0</v>
      </c>
      <c r="AF20" s="3161"/>
      <c r="AG20" s="221">
        <f t="shared" si="14"/>
        <v>0</v>
      </c>
      <c r="AH20" s="221">
        <f t="shared" si="14"/>
        <v>0</v>
      </c>
      <c r="AI20" s="221">
        <f t="shared" si="14"/>
        <v>0</v>
      </c>
      <c r="AJ20" s="221">
        <f t="shared" si="14"/>
        <v>0</v>
      </c>
      <c r="AK20" s="221">
        <f xml:space="preserve"> IF( ISNUMBER(M20), 0, 1 )</f>
        <v>0</v>
      </c>
      <c r="AL20" s="207"/>
      <c r="AM20" s="207"/>
      <c r="AN20" s="207"/>
      <c r="AO20" s="207"/>
      <c r="AP20" s="207"/>
      <c r="AQ20" s="207"/>
      <c r="AR20" s="207"/>
      <c r="AS20" s="207"/>
      <c r="AT20" s="207"/>
      <c r="AU20" s="207"/>
      <c r="AV20" s="3161"/>
      <c r="AW20" s="3125"/>
      <c r="AX20" s="868" t="s">
        <v>6709</v>
      </c>
      <c r="AY20" s="2918" t="s">
        <v>6608</v>
      </c>
      <c r="AZ20" s="565" t="s">
        <v>6722</v>
      </c>
      <c r="BA20" s="565" t="s">
        <v>6723</v>
      </c>
      <c r="BB20" s="565" t="s">
        <v>6724</v>
      </c>
      <c r="BC20" s="565" t="s">
        <v>6725</v>
      </c>
      <c r="BD20" s="565" t="s">
        <v>6726</v>
      </c>
      <c r="BE20" s="548" t="s">
        <v>6727</v>
      </c>
      <c r="BF20" s="565" t="s">
        <v>6728</v>
      </c>
      <c r="BG20" s="565" t="s">
        <v>6729</v>
      </c>
      <c r="BH20" s="1794" t="s">
        <v>6730</v>
      </c>
      <c r="BI20" s="1794" t="s">
        <v>6731</v>
      </c>
      <c r="BJ20" s="875"/>
      <c r="BK20" s="880"/>
      <c r="BL20" s="880"/>
      <c r="BM20" s="880"/>
      <c r="BN20" s="880"/>
      <c r="BO20" s="878"/>
      <c r="BP20" s="880"/>
      <c r="BQ20" s="880"/>
      <c r="BR20" s="879"/>
    </row>
    <row r="21" spans="1:70" ht="15.75" customHeight="1">
      <c r="A21" s="171"/>
      <c r="B21" s="868" t="s">
        <v>6709</v>
      </c>
      <c r="C21" s="2918" t="s">
        <v>6620</v>
      </c>
      <c r="D21" s="222" t="s">
        <v>688</v>
      </c>
      <c r="E21" s="222">
        <v>3</v>
      </c>
      <c r="F21" s="1257">
        <f>IFERROR(SUM(F19:F20), 0)</f>
        <v>0.48899999999999999</v>
      </c>
      <c r="G21" s="1257">
        <f>IFERROR(SUM(G19:G20), 0)</f>
        <v>0</v>
      </c>
      <c r="H21" s="1257">
        <f>IFERROR(SUM(H19:H20), 0)</f>
        <v>0</v>
      </c>
      <c r="I21" s="1257">
        <f>IFERROR(SUM(I19:I20), 0)</f>
        <v>0</v>
      </c>
      <c r="J21" s="1257">
        <f>IFERROR(SUM(J19:J20), 0)</f>
        <v>0</v>
      </c>
      <c r="K21" s="1809">
        <f t="shared" si="3"/>
        <v>0.48899999999999999</v>
      </c>
      <c r="L21" s="1794">
        <f t="shared" ref="L21:M21" si="15">IFERROR(SUM(L19:L20), 0)</f>
        <v>0</v>
      </c>
      <c r="M21" s="1794">
        <f t="shared" si="15"/>
        <v>0</v>
      </c>
      <c r="N21" s="1794">
        <f t="shared" si="0"/>
        <v>0</v>
      </c>
      <c r="O21" s="1794">
        <f t="shared" si="4"/>
        <v>0.48899999999999999</v>
      </c>
      <c r="P21" s="1315"/>
      <c r="Q21" s="1315"/>
      <c r="R21" s="1315"/>
      <c r="S21" s="1315"/>
      <c r="T21" s="1315"/>
      <c r="U21" s="1315"/>
      <c r="V21" s="565">
        <v>0.48899999999999999</v>
      </c>
      <c r="W21" s="565">
        <v>25.048999999999999</v>
      </c>
      <c r="X21" s="566">
        <v>25.048999999999999</v>
      </c>
      <c r="Y21" s="192"/>
      <c r="Z21" s="872" t="s">
        <v>6732</v>
      </c>
      <c r="AA21" s="171"/>
      <c r="AB21" s="227"/>
      <c r="AC21" s="171"/>
      <c r="AD21" s="3159"/>
      <c r="AE21" s="220">
        <f t="shared" si="1"/>
        <v>0</v>
      </c>
      <c r="AF21" s="656"/>
      <c r="AG21" s="207"/>
      <c r="AH21" s="207"/>
      <c r="AI21" s="207"/>
      <c r="AJ21" s="207"/>
      <c r="AK21" s="207"/>
      <c r="AL21" s="207"/>
      <c r="AM21" s="207"/>
      <c r="AN21" s="207"/>
      <c r="AO21" s="207"/>
      <c r="AP21" s="207"/>
      <c r="AQ21" s="207"/>
      <c r="AR21" s="207"/>
      <c r="AS21" s="221">
        <f t="shared" ref="AS21:AU21" si="16" xml:space="preserve"> IF( ISNUMBER(V21), 0, 1 )</f>
        <v>0</v>
      </c>
      <c r="AT21" s="221">
        <f t="shared" si="16"/>
        <v>0</v>
      </c>
      <c r="AU21" s="221">
        <f t="shared" si="16"/>
        <v>0</v>
      </c>
      <c r="AV21" s="3161"/>
      <c r="AW21" s="3125"/>
      <c r="AX21" s="868" t="s">
        <v>6709</v>
      </c>
      <c r="AY21" s="2918" t="s">
        <v>6620</v>
      </c>
      <c r="AZ21" s="548" t="s">
        <v>6733</v>
      </c>
      <c r="BA21" s="548" t="s">
        <v>6734</v>
      </c>
      <c r="BB21" s="548" t="s">
        <v>6735</v>
      </c>
      <c r="BC21" s="548" t="s">
        <v>6736</v>
      </c>
      <c r="BD21" s="548" t="s">
        <v>6737</v>
      </c>
      <c r="BE21" s="548" t="s">
        <v>6738</v>
      </c>
      <c r="BF21" s="1794" t="s">
        <v>6739</v>
      </c>
      <c r="BG21" s="1794" t="s">
        <v>6740</v>
      </c>
      <c r="BH21" s="1794" t="s">
        <v>6741</v>
      </c>
      <c r="BI21" s="1794" t="s">
        <v>6742</v>
      </c>
      <c r="BJ21" s="875"/>
      <c r="BK21" s="875"/>
      <c r="BL21" s="875"/>
      <c r="BM21" s="875"/>
      <c r="BN21" s="875"/>
      <c r="BO21" s="875"/>
      <c r="BP21" s="873" t="s">
        <v>6743</v>
      </c>
      <c r="BQ21" s="873" t="s">
        <v>6744</v>
      </c>
      <c r="BR21" s="874" t="s">
        <v>6745</v>
      </c>
    </row>
    <row r="22" spans="1:70" ht="15.75" customHeight="1">
      <c r="A22" s="171"/>
      <c r="B22" s="868" t="s">
        <v>6746</v>
      </c>
      <c r="C22" s="2918" t="s">
        <v>6596</v>
      </c>
      <c r="D22" s="222" t="s">
        <v>688</v>
      </c>
      <c r="E22" s="222">
        <v>3</v>
      </c>
      <c r="F22" s="565">
        <v>2.101</v>
      </c>
      <c r="G22" s="565">
        <v>0</v>
      </c>
      <c r="H22" s="565">
        <v>0</v>
      </c>
      <c r="I22" s="565">
        <v>0</v>
      </c>
      <c r="J22" s="565">
        <v>0</v>
      </c>
      <c r="K22" s="1809">
        <f t="shared" si="3"/>
        <v>2.101</v>
      </c>
      <c r="L22" s="565">
        <v>0</v>
      </c>
      <c r="M22" s="565">
        <v>0</v>
      </c>
      <c r="N22" s="1794">
        <f t="shared" si="0"/>
        <v>0</v>
      </c>
      <c r="O22" s="1794">
        <f t="shared" si="4"/>
        <v>2.101</v>
      </c>
      <c r="P22" s="1315"/>
      <c r="Q22" s="1315"/>
      <c r="R22" s="1315"/>
      <c r="S22" s="1315"/>
      <c r="T22" s="1315"/>
      <c r="U22" s="1315"/>
      <c r="V22" s="1315"/>
      <c r="W22" s="1315"/>
      <c r="X22" s="1316"/>
      <c r="Y22" s="192"/>
      <c r="Z22" s="872" t="s">
        <v>6747</v>
      </c>
      <c r="AA22" s="171"/>
      <c r="AB22" s="227"/>
      <c r="AC22" s="171"/>
      <c r="AD22" s="3159"/>
      <c r="AE22" s="220">
        <f t="shared" si="1"/>
        <v>0</v>
      </c>
      <c r="AF22" s="3161"/>
      <c r="AG22" s="221">
        <f t="shared" ref="AG22:AJ23" si="17" xml:space="preserve"> IF( ISNUMBER(F22), 0, 1 )</f>
        <v>0</v>
      </c>
      <c r="AH22" s="221">
        <f t="shared" si="17"/>
        <v>0</v>
      </c>
      <c r="AI22" s="221">
        <f t="shared" si="17"/>
        <v>0</v>
      </c>
      <c r="AJ22" s="221">
        <f t="shared" si="17"/>
        <v>0</v>
      </c>
      <c r="AK22" s="221">
        <f xml:space="preserve"> IF( ISNUMBER(M22), 0, 1 )</f>
        <v>0</v>
      </c>
      <c r="AL22" s="207"/>
      <c r="AM22" s="207"/>
      <c r="AN22" s="207"/>
      <c r="AO22" s="207"/>
      <c r="AP22" s="207"/>
      <c r="AQ22" s="207"/>
      <c r="AR22" s="207"/>
      <c r="AS22" s="207"/>
      <c r="AT22" s="207"/>
      <c r="AU22" s="207"/>
      <c r="AV22" s="3161"/>
      <c r="AW22" s="3125"/>
      <c r="AX22" s="868" t="s">
        <v>6748</v>
      </c>
      <c r="AY22" s="2918" t="s">
        <v>6596</v>
      </c>
      <c r="AZ22" s="565" t="s">
        <v>6749</v>
      </c>
      <c r="BA22" s="565" t="s">
        <v>6750</v>
      </c>
      <c r="BB22" s="565" t="s">
        <v>6751</v>
      </c>
      <c r="BC22" s="565" t="s">
        <v>6752</v>
      </c>
      <c r="BD22" s="565" t="s">
        <v>6753</v>
      </c>
      <c r="BE22" s="548" t="s">
        <v>6754</v>
      </c>
      <c r="BF22" s="565" t="s">
        <v>6755</v>
      </c>
      <c r="BG22" s="565" t="s">
        <v>6756</v>
      </c>
      <c r="BH22" s="1794" t="s">
        <v>6757</v>
      </c>
      <c r="BI22" s="1794" t="s">
        <v>6758</v>
      </c>
      <c r="BJ22" s="875"/>
      <c r="BK22" s="875"/>
      <c r="BL22" s="875"/>
      <c r="BM22" s="875"/>
      <c r="BN22" s="875"/>
      <c r="BO22" s="875"/>
      <c r="BP22" s="875"/>
      <c r="BQ22" s="875"/>
      <c r="BR22" s="876"/>
    </row>
    <row r="23" spans="1:70" ht="15.75" customHeight="1">
      <c r="A23" s="171"/>
      <c r="B23" s="868" t="s">
        <v>6746</v>
      </c>
      <c r="C23" s="2918" t="s">
        <v>6608</v>
      </c>
      <c r="D23" s="222" t="s">
        <v>688</v>
      </c>
      <c r="E23" s="222">
        <v>3</v>
      </c>
      <c r="F23" s="565">
        <v>3.5920000000000001</v>
      </c>
      <c r="G23" s="565">
        <v>0</v>
      </c>
      <c r="H23" s="565">
        <v>0</v>
      </c>
      <c r="I23" s="565">
        <v>0</v>
      </c>
      <c r="J23" s="565">
        <v>0</v>
      </c>
      <c r="K23" s="1809">
        <f t="shared" si="3"/>
        <v>3.5920000000000001</v>
      </c>
      <c r="L23" s="565">
        <v>0</v>
      </c>
      <c r="M23" s="565">
        <v>0</v>
      </c>
      <c r="N23" s="1794">
        <f t="shared" si="0"/>
        <v>0</v>
      </c>
      <c r="O23" s="1794">
        <f t="shared" si="4"/>
        <v>3.5920000000000001</v>
      </c>
      <c r="P23" s="1315"/>
      <c r="Q23" s="1320"/>
      <c r="R23" s="1320"/>
      <c r="S23" s="1320"/>
      <c r="T23" s="1320"/>
      <c r="U23" s="1318"/>
      <c r="V23" s="1320"/>
      <c r="W23" s="1320"/>
      <c r="X23" s="1319"/>
      <c r="Y23" s="192"/>
      <c r="Z23" s="872" t="s">
        <v>6759</v>
      </c>
      <c r="AA23" s="171"/>
      <c r="AB23" s="227"/>
      <c r="AC23" s="171"/>
      <c r="AD23" s="3159"/>
      <c r="AE23" s="220">
        <f t="shared" si="1"/>
        <v>0</v>
      </c>
      <c r="AF23" s="3161"/>
      <c r="AG23" s="221">
        <f t="shared" si="17"/>
        <v>0</v>
      </c>
      <c r="AH23" s="221">
        <f t="shared" si="17"/>
        <v>0</v>
      </c>
      <c r="AI23" s="221">
        <f t="shared" si="17"/>
        <v>0</v>
      </c>
      <c r="AJ23" s="221">
        <f t="shared" si="17"/>
        <v>0</v>
      </c>
      <c r="AK23" s="221">
        <f xml:space="preserve"> IF( ISNUMBER(M23), 0, 1 )</f>
        <v>0</v>
      </c>
      <c r="AL23" s="207"/>
      <c r="AM23" s="207"/>
      <c r="AN23" s="207"/>
      <c r="AO23" s="207"/>
      <c r="AP23" s="207"/>
      <c r="AQ23" s="207"/>
      <c r="AR23" s="207"/>
      <c r="AS23" s="207"/>
      <c r="AT23" s="207"/>
      <c r="AU23" s="207"/>
      <c r="AV23" s="3161"/>
      <c r="AW23" s="3125"/>
      <c r="AX23" s="868" t="s">
        <v>6748</v>
      </c>
      <c r="AY23" s="2918" t="s">
        <v>6608</v>
      </c>
      <c r="AZ23" s="565" t="s">
        <v>6760</v>
      </c>
      <c r="BA23" s="565" t="s">
        <v>6761</v>
      </c>
      <c r="BB23" s="565" t="s">
        <v>6762</v>
      </c>
      <c r="BC23" s="565" t="s">
        <v>6763</v>
      </c>
      <c r="BD23" s="565" t="s">
        <v>6764</v>
      </c>
      <c r="BE23" s="548" t="s">
        <v>6765</v>
      </c>
      <c r="BF23" s="565" t="s">
        <v>6766</v>
      </c>
      <c r="BG23" s="565" t="s">
        <v>6767</v>
      </c>
      <c r="BH23" s="1794" t="s">
        <v>6768</v>
      </c>
      <c r="BI23" s="1794" t="s">
        <v>6769</v>
      </c>
      <c r="BJ23" s="875"/>
      <c r="BK23" s="880"/>
      <c r="BL23" s="880"/>
      <c r="BM23" s="880"/>
      <c r="BN23" s="880"/>
      <c r="BO23" s="878"/>
      <c r="BP23" s="880"/>
      <c r="BQ23" s="880"/>
      <c r="BR23" s="879"/>
    </row>
    <row r="24" spans="1:70" ht="15.75" customHeight="1">
      <c r="A24" s="171"/>
      <c r="B24" s="868" t="s">
        <v>6746</v>
      </c>
      <c r="C24" s="2918" t="s">
        <v>6620</v>
      </c>
      <c r="D24" s="222" t="s">
        <v>688</v>
      </c>
      <c r="E24" s="222">
        <v>3</v>
      </c>
      <c r="F24" s="1257">
        <f>IFERROR(SUM(F22:F23), 0)</f>
        <v>5.6929999999999996</v>
      </c>
      <c r="G24" s="1257">
        <f>IFERROR(SUM(G22:G23), 0)</f>
        <v>0</v>
      </c>
      <c r="H24" s="1257">
        <f>IFERROR(SUM(H22:H23), 0)</f>
        <v>0</v>
      </c>
      <c r="I24" s="1257">
        <f>IFERROR(SUM(I22:I23), 0)</f>
        <v>0</v>
      </c>
      <c r="J24" s="1257">
        <f>IFERROR(SUM(J22:J23), 0)</f>
        <v>0</v>
      </c>
      <c r="K24" s="1809">
        <f t="shared" si="3"/>
        <v>5.6929999999999996</v>
      </c>
      <c r="L24" s="1794">
        <f t="shared" ref="L24:M24" si="18">IFERROR(SUM(L22:L23), 0)</f>
        <v>0</v>
      </c>
      <c r="M24" s="1794">
        <f t="shared" si="18"/>
        <v>0</v>
      </c>
      <c r="N24" s="1794">
        <f t="shared" si="0"/>
        <v>0</v>
      </c>
      <c r="O24" s="1794">
        <f t="shared" si="4"/>
        <v>5.6929999999999996</v>
      </c>
      <c r="P24" s="1315"/>
      <c r="Q24" s="1320"/>
      <c r="R24" s="1320"/>
      <c r="S24" s="1320"/>
      <c r="T24" s="1320"/>
      <c r="U24" s="1318"/>
      <c r="V24" s="565">
        <v>20.082999999999998</v>
      </c>
      <c r="W24" s="565">
        <v>122.741</v>
      </c>
      <c r="X24" s="566">
        <v>122.741</v>
      </c>
      <c r="Y24" s="192"/>
      <c r="Z24" s="872" t="s">
        <v>6770</v>
      </c>
      <c r="AA24" s="171"/>
      <c r="AB24" s="227"/>
      <c r="AC24" s="171"/>
      <c r="AD24" s="3159"/>
      <c r="AE24" s="220">
        <f t="shared" si="1"/>
        <v>0</v>
      </c>
      <c r="AF24" s="656"/>
      <c r="AG24" s="207"/>
      <c r="AH24" s="207"/>
      <c r="AI24" s="207"/>
      <c r="AJ24" s="207"/>
      <c r="AK24" s="207"/>
      <c r="AL24" s="207"/>
      <c r="AM24" s="207"/>
      <c r="AN24" s="207"/>
      <c r="AO24" s="207"/>
      <c r="AP24" s="207"/>
      <c r="AQ24" s="207"/>
      <c r="AR24" s="207"/>
      <c r="AS24" s="221">
        <f t="shared" ref="AS24:AU24" si="19" xml:space="preserve"> IF( ISNUMBER(V24), 0, 1 )</f>
        <v>0</v>
      </c>
      <c r="AT24" s="221">
        <f t="shared" si="19"/>
        <v>0</v>
      </c>
      <c r="AU24" s="221">
        <f t="shared" si="19"/>
        <v>0</v>
      </c>
      <c r="AV24" s="3161"/>
      <c r="AW24" s="3125"/>
      <c r="AX24" s="868" t="s">
        <v>6748</v>
      </c>
      <c r="AY24" s="2918" t="s">
        <v>6620</v>
      </c>
      <c r="AZ24" s="548" t="s">
        <v>6771</v>
      </c>
      <c r="BA24" s="548" t="s">
        <v>6772</v>
      </c>
      <c r="BB24" s="548" t="s">
        <v>6773</v>
      </c>
      <c r="BC24" s="548" t="s">
        <v>6774</v>
      </c>
      <c r="BD24" s="548" t="s">
        <v>6775</v>
      </c>
      <c r="BE24" s="548" t="s">
        <v>6776</v>
      </c>
      <c r="BF24" s="1794" t="s">
        <v>6777</v>
      </c>
      <c r="BG24" s="1794" t="s">
        <v>6778</v>
      </c>
      <c r="BH24" s="1794" t="s">
        <v>6779</v>
      </c>
      <c r="BI24" s="1794" t="s">
        <v>6780</v>
      </c>
      <c r="BJ24" s="875"/>
      <c r="BK24" s="880"/>
      <c r="BL24" s="880"/>
      <c r="BM24" s="880"/>
      <c r="BN24" s="880"/>
      <c r="BO24" s="878"/>
      <c r="BP24" s="873" t="s">
        <v>6781</v>
      </c>
      <c r="BQ24" s="873" t="s">
        <v>6782</v>
      </c>
      <c r="BR24" s="874" t="s">
        <v>6783</v>
      </c>
    </row>
    <row r="25" spans="1:70" ht="15.75" customHeight="1">
      <c r="A25" s="171"/>
      <c r="B25" s="868" t="s">
        <v>6784</v>
      </c>
      <c r="C25" s="2918" t="s">
        <v>6596</v>
      </c>
      <c r="D25" s="222" t="s">
        <v>688</v>
      </c>
      <c r="E25" s="222">
        <v>3</v>
      </c>
      <c r="F25" s="565">
        <v>0</v>
      </c>
      <c r="G25" s="565">
        <v>0</v>
      </c>
      <c r="H25" s="565">
        <v>0</v>
      </c>
      <c r="I25" s="565">
        <v>0</v>
      </c>
      <c r="J25" s="565">
        <v>0</v>
      </c>
      <c r="K25" s="1809">
        <f t="shared" si="3"/>
        <v>0</v>
      </c>
      <c r="L25" s="565">
        <v>0</v>
      </c>
      <c r="M25" s="565">
        <v>0</v>
      </c>
      <c r="N25" s="1794">
        <f t="shared" si="0"/>
        <v>0</v>
      </c>
      <c r="O25" s="1794">
        <f t="shared" si="4"/>
        <v>0</v>
      </c>
      <c r="P25" s="1787">
        <v>0</v>
      </c>
      <c r="Q25" s="1787">
        <v>0</v>
      </c>
      <c r="R25" s="1787">
        <v>0</v>
      </c>
      <c r="S25" s="1787">
        <v>0</v>
      </c>
      <c r="T25" s="1787">
        <v>0</v>
      </c>
      <c r="U25" s="1788">
        <f>IFERROR(SUM(P25:T25), 0)</f>
        <v>0</v>
      </c>
      <c r="V25" s="1320"/>
      <c r="W25" s="1320"/>
      <c r="X25" s="1319"/>
      <c r="Y25" s="192"/>
      <c r="Z25" s="872" t="s">
        <v>6785</v>
      </c>
      <c r="AA25" s="171"/>
      <c r="AB25" s="227"/>
      <c r="AC25" s="171"/>
      <c r="AD25" s="3159"/>
      <c r="AE25" s="220">
        <f t="shared" si="1"/>
        <v>0</v>
      </c>
      <c r="AF25" s="3161"/>
      <c r="AG25" s="221">
        <f t="shared" ref="AG25:AJ26" si="20" xml:space="preserve"> IF( ISNUMBER(F25), 0, 1 )</f>
        <v>0</v>
      </c>
      <c r="AH25" s="221">
        <f t="shared" si="20"/>
        <v>0</v>
      </c>
      <c r="AI25" s="221">
        <f t="shared" si="20"/>
        <v>0</v>
      </c>
      <c r="AJ25" s="221">
        <f t="shared" si="20"/>
        <v>0</v>
      </c>
      <c r="AK25" s="221">
        <f xml:space="preserve"> IF( ISNUMBER(M25), 0, 1 )</f>
        <v>0</v>
      </c>
      <c r="AL25" s="207"/>
      <c r="AM25" s="207"/>
      <c r="AN25" s="207"/>
      <c r="AO25" s="207"/>
      <c r="AP25" s="207"/>
      <c r="AQ25" s="207"/>
      <c r="AR25" s="207"/>
      <c r="AS25" s="207"/>
      <c r="AT25" s="207"/>
      <c r="AU25" s="207"/>
      <c r="AV25" s="3161"/>
      <c r="AW25" s="3125"/>
      <c r="AX25" s="868" t="s">
        <v>6784</v>
      </c>
      <c r="AY25" s="2918" t="s">
        <v>6596</v>
      </c>
      <c r="AZ25" s="565" t="s">
        <v>6786</v>
      </c>
      <c r="BA25" s="565" t="s">
        <v>6787</v>
      </c>
      <c r="BB25" s="565" t="s">
        <v>6788</v>
      </c>
      <c r="BC25" s="565" t="s">
        <v>6789</v>
      </c>
      <c r="BD25" s="565" t="s">
        <v>6790</v>
      </c>
      <c r="BE25" s="548" t="s">
        <v>6791</v>
      </c>
      <c r="BF25" s="565" t="s">
        <v>6792</v>
      </c>
      <c r="BG25" s="565" t="s">
        <v>6793</v>
      </c>
      <c r="BH25" s="1794" t="s">
        <v>6794</v>
      </c>
      <c r="BI25" s="1794" t="s">
        <v>6795</v>
      </c>
      <c r="BJ25" s="1787" t="s">
        <v>6796</v>
      </c>
      <c r="BK25" s="1787" t="s">
        <v>6797</v>
      </c>
      <c r="BL25" s="1787" t="s">
        <v>6798</v>
      </c>
      <c r="BM25" s="1787" t="s">
        <v>6799</v>
      </c>
      <c r="BN25" s="1787" t="s">
        <v>6800</v>
      </c>
      <c r="BO25" s="1788" t="s">
        <v>6801</v>
      </c>
      <c r="BP25" s="880"/>
      <c r="BQ25" s="880"/>
      <c r="BR25" s="879"/>
    </row>
    <row r="26" spans="1:70" ht="15.75" customHeight="1">
      <c r="A26" s="171"/>
      <c r="B26" s="868" t="s">
        <v>6784</v>
      </c>
      <c r="C26" s="2918" t="s">
        <v>6608</v>
      </c>
      <c r="D26" s="222" t="s">
        <v>688</v>
      </c>
      <c r="E26" s="222">
        <v>3</v>
      </c>
      <c r="F26" s="565">
        <v>0</v>
      </c>
      <c r="G26" s="565">
        <v>0</v>
      </c>
      <c r="H26" s="565">
        <v>0</v>
      </c>
      <c r="I26" s="565">
        <v>0</v>
      </c>
      <c r="J26" s="565">
        <v>0</v>
      </c>
      <c r="K26" s="1809">
        <f t="shared" si="3"/>
        <v>0</v>
      </c>
      <c r="L26" s="565">
        <v>0</v>
      </c>
      <c r="M26" s="565">
        <v>0</v>
      </c>
      <c r="N26" s="1794">
        <f t="shared" si="0"/>
        <v>0</v>
      </c>
      <c r="O26" s="1794">
        <f t="shared" si="4"/>
        <v>0</v>
      </c>
      <c r="P26" s="1787">
        <v>0</v>
      </c>
      <c r="Q26" s="1787">
        <v>0</v>
      </c>
      <c r="R26" s="1787">
        <v>0</v>
      </c>
      <c r="S26" s="1787">
        <v>0</v>
      </c>
      <c r="T26" s="1787">
        <v>0</v>
      </c>
      <c r="U26" s="1788">
        <f>IFERROR(SUM(P26:T26), 0)</f>
        <v>0</v>
      </c>
      <c r="V26" s="1320"/>
      <c r="W26" s="1320"/>
      <c r="X26" s="1319"/>
      <c r="Y26" s="192"/>
      <c r="Z26" s="872" t="s">
        <v>6802</v>
      </c>
      <c r="AA26" s="171"/>
      <c r="AB26" s="227"/>
      <c r="AC26" s="171"/>
      <c r="AD26" s="3159"/>
      <c r="AE26" s="220">
        <f t="shared" si="1"/>
        <v>0</v>
      </c>
      <c r="AF26" s="3161"/>
      <c r="AG26" s="221">
        <f t="shared" si="20"/>
        <v>0</v>
      </c>
      <c r="AH26" s="221">
        <f t="shared" si="20"/>
        <v>0</v>
      </c>
      <c r="AI26" s="221">
        <f t="shared" si="20"/>
        <v>0</v>
      </c>
      <c r="AJ26" s="221">
        <f t="shared" si="20"/>
        <v>0</v>
      </c>
      <c r="AK26" s="221">
        <f xml:space="preserve"> IF( ISNUMBER(M26), 0, 1 )</f>
        <v>0</v>
      </c>
      <c r="AL26" s="207"/>
      <c r="AM26" s="207"/>
      <c r="AN26" s="207"/>
      <c r="AO26" s="207"/>
      <c r="AP26" s="207"/>
      <c r="AQ26" s="207"/>
      <c r="AR26" s="207"/>
      <c r="AS26" s="207"/>
      <c r="AT26" s="207"/>
      <c r="AU26" s="207"/>
      <c r="AV26" s="3161"/>
      <c r="AW26" s="3125"/>
      <c r="AX26" s="868" t="s">
        <v>6784</v>
      </c>
      <c r="AY26" s="2918" t="s">
        <v>6608</v>
      </c>
      <c r="AZ26" s="565" t="s">
        <v>6803</v>
      </c>
      <c r="BA26" s="565" t="s">
        <v>6804</v>
      </c>
      <c r="BB26" s="565" t="s">
        <v>6805</v>
      </c>
      <c r="BC26" s="565" t="s">
        <v>6806</v>
      </c>
      <c r="BD26" s="565" t="s">
        <v>6807</v>
      </c>
      <c r="BE26" s="548" t="s">
        <v>6808</v>
      </c>
      <c r="BF26" s="565" t="s">
        <v>6809</v>
      </c>
      <c r="BG26" s="565" t="s">
        <v>6810</v>
      </c>
      <c r="BH26" s="1794" t="s">
        <v>6811</v>
      </c>
      <c r="BI26" s="1794" t="s">
        <v>6812</v>
      </c>
      <c r="BJ26" s="1787" t="s">
        <v>6813</v>
      </c>
      <c r="BK26" s="1787" t="s">
        <v>6814</v>
      </c>
      <c r="BL26" s="1787" t="s">
        <v>6815</v>
      </c>
      <c r="BM26" s="1787" t="s">
        <v>6816</v>
      </c>
      <c r="BN26" s="1787" t="s">
        <v>6817</v>
      </c>
      <c r="BO26" s="1788" t="s">
        <v>6818</v>
      </c>
      <c r="BP26" s="880"/>
      <c r="BQ26" s="880"/>
      <c r="BR26" s="879"/>
    </row>
    <row r="27" spans="1:70" ht="15.75" customHeight="1">
      <c r="A27" s="171"/>
      <c r="B27" s="868" t="s">
        <v>6784</v>
      </c>
      <c r="C27" s="2918" t="s">
        <v>6620</v>
      </c>
      <c r="D27" s="222" t="s">
        <v>688</v>
      </c>
      <c r="E27" s="222">
        <v>3</v>
      </c>
      <c r="F27" s="1257">
        <f>IFERROR(SUM(F25:F26), 0)</f>
        <v>0</v>
      </c>
      <c r="G27" s="1257">
        <f>IFERROR(SUM(G25:G26), 0)</f>
        <v>0</v>
      </c>
      <c r="H27" s="1257">
        <f>IFERROR(SUM(H25:H26), 0)</f>
        <v>0</v>
      </c>
      <c r="I27" s="1257">
        <f>IFERROR(SUM(I25:I26), 0)</f>
        <v>0</v>
      </c>
      <c r="J27" s="1257">
        <f>IFERROR(SUM(J25:J26), 0)</f>
        <v>0</v>
      </c>
      <c r="K27" s="1809">
        <f t="shared" si="3"/>
        <v>0</v>
      </c>
      <c r="L27" s="1794">
        <f t="shared" ref="L27:M27" si="21">IFERROR(SUM(L25:L26), 0)</f>
        <v>0</v>
      </c>
      <c r="M27" s="1794">
        <f t="shared" si="21"/>
        <v>0</v>
      </c>
      <c r="N27" s="1794">
        <f t="shared" si="0"/>
        <v>0</v>
      </c>
      <c r="O27" s="1794">
        <f t="shared" si="4"/>
        <v>0</v>
      </c>
      <c r="P27" s="1934">
        <f>IFERROR(SUM(P25:P26), 0)</f>
        <v>0</v>
      </c>
      <c r="Q27" s="1934">
        <f>IFERROR(SUM(Q25:Q26), 0)</f>
        <v>0</v>
      </c>
      <c r="R27" s="1934">
        <f t="shared" ref="R27:T27" si="22">IFERROR(SUM(R25:R26), 0)</f>
        <v>0</v>
      </c>
      <c r="S27" s="1934">
        <f t="shared" si="22"/>
        <v>0</v>
      </c>
      <c r="T27" s="1934">
        <f t="shared" si="22"/>
        <v>0</v>
      </c>
      <c r="U27" s="1788">
        <f>IFERROR(SUM(P27:T27), 0)</f>
        <v>0</v>
      </c>
      <c r="V27" s="565">
        <v>0</v>
      </c>
      <c r="W27" s="565">
        <v>0</v>
      </c>
      <c r="X27" s="566">
        <v>0</v>
      </c>
      <c r="Y27" s="192"/>
      <c r="Z27" s="872" t="s">
        <v>6819</v>
      </c>
      <c r="AA27" s="171"/>
      <c r="AB27" s="227"/>
      <c r="AC27" s="171"/>
      <c r="AD27" s="3159"/>
      <c r="AE27" s="220">
        <f t="shared" si="1"/>
        <v>0</v>
      </c>
      <c r="AF27" s="656"/>
      <c r="AG27" s="207"/>
      <c r="AH27" s="207"/>
      <c r="AI27" s="207"/>
      <c r="AJ27" s="207"/>
      <c r="AK27" s="207"/>
      <c r="AL27" s="207"/>
      <c r="AM27" s="207"/>
      <c r="AN27" s="207"/>
      <c r="AO27" s="207"/>
      <c r="AP27" s="207"/>
      <c r="AQ27" s="207"/>
      <c r="AR27" s="207"/>
      <c r="AS27" s="221">
        <f t="shared" ref="AS27:AU27" si="23" xml:space="preserve"> IF( ISNUMBER(V27), 0, 1 )</f>
        <v>0</v>
      </c>
      <c r="AT27" s="221">
        <f t="shared" si="23"/>
        <v>0</v>
      </c>
      <c r="AU27" s="221">
        <f t="shared" si="23"/>
        <v>0</v>
      </c>
      <c r="AV27" s="3161"/>
      <c r="AW27" s="3125"/>
      <c r="AX27" s="868" t="s">
        <v>6784</v>
      </c>
      <c r="AY27" s="2918" t="s">
        <v>6620</v>
      </c>
      <c r="AZ27" s="548" t="s">
        <v>6820</v>
      </c>
      <c r="BA27" s="548" t="s">
        <v>6821</v>
      </c>
      <c r="BB27" s="548" t="s">
        <v>6822</v>
      </c>
      <c r="BC27" s="548" t="s">
        <v>6823</v>
      </c>
      <c r="BD27" s="548" t="s">
        <v>6824</v>
      </c>
      <c r="BE27" s="548" t="s">
        <v>6825</v>
      </c>
      <c r="BF27" s="1794" t="s">
        <v>6826</v>
      </c>
      <c r="BG27" s="1794" t="s">
        <v>6827</v>
      </c>
      <c r="BH27" s="1794" t="s">
        <v>6828</v>
      </c>
      <c r="BI27" s="1794" t="s">
        <v>6829</v>
      </c>
      <c r="BJ27" s="1789" t="s">
        <v>6830</v>
      </c>
      <c r="BK27" s="1789" t="s">
        <v>6831</v>
      </c>
      <c r="BL27" s="1789" t="s">
        <v>6832</v>
      </c>
      <c r="BM27" s="1789" t="s">
        <v>6833</v>
      </c>
      <c r="BN27" s="1789" t="s">
        <v>6834</v>
      </c>
      <c r="BO27" s="1788" t="s">
        <v>6835</v>
      </c>
      <c r="BP27" s="873" t="s">
        <v>6836</v>
      </c>
      <c r="BQ27" s="873" t="s">
        <v>6837</v>
      </c>
      <c r="BR27" s="874" t="s">
        <v>6838</v>
      </c>
    </row>
    <row r="28" spans="1:70" ht="15.75" customHeight="1" thickBot="1">
      <c r="A28" s="2394" t="s">
        <v>784</v>
      </c>
      <c r="B28" s="881" t="s">
        <v>6839</v>
      </c>
      <c r="C28" s="2931" t="s">
        <v>6620</v>
      </c>
      <c r="D28" s="283" t="s">
        <v>688</v>
      </c>
      <c r="E28" s="283">
        <v>3</v>
      </c>
      <c r="F28" s="1249">
        <f>IFERROR(SUM(F12,F15,F18,F21,F24,F27), 0)</f>
        <v>7.1269999999999998</v>
      </c>
      <c r="G28" s="1249">
        <f t="shared" ref="G28:I28" si="24">IFERROR(SUM(G12,G15,G18,G21,G24,G27), 0)</f>
        <v>0</v>
      </c>
      <c r="H28" s="1249">
        <f t="shared" si="24"/>
        <v>0</v>
      </c>
      <c r="I28" s="1249">
        <f t="shared" si="24"/>
        <v>0</v>
      </c>
      <c r="J28" s="1249">
        <f>IFERROR(SUM(J12,J15,J18,J21,J24,J27), 0)</f>
        <v>0</v>
      </c>
      <c r="K28" s="1935">
        <f t="shared" si="3"/>
        <v>7.1269999999999998</v>
      </c>
      <c r="L28" s="1812">
        <f t="shared" ref="L28:M28" si="25">IFERROR(SUM(L12,L15,L18,L21,L24,L27), 0)</f>
        <v>0</v>
      </c>
      <c r="M28" s="1812">
        <f t="shared" si="25"/>
        <v>0</v>
      </c>
      <c r="N28" s="1812">
        <f t="shared" si="0"/>
        <v>0</v>
      </c>
      <c r="O28" s="1812">
        <f t="shared" si="4"/>
        <v>7.1269999999999998</v>
      </c>
      <c r="P28" s="1321"/>
      <c r="Q28" s="1322"/>
      <c r="R28" s="1322"/>
      <c r="S28" s="1322"/>
      <c r="T28" s="1322"/>
      <c r="U28" s="1323"/>
      <c r="V28" s="1324">
        <f>IFERROR(SUM(V27,V24,V21,V18,V15,V12), 0)</f>
        <v>63.350999999999999</v>
      </c>
      <c r="W28" s="1324">
        <f>IFERROR(SUM(W27,W24,W21,W18,W15,W12), 0)</f>
        <v>187.67099999999999</v>
      </c>
      <c r="X28" s="1325">
        <f>IFERROR(SUM(X27,X24,X21,X18,X15,X12), 0)</f>
        <v>187.67099999999999</v>
      </c>
      <c r="Y28" s="192"/>
      <c r="Z28" s="885" t="s">
        <v>6840</v>
      </c>
      <c r="AA28" s="171"/>
      <c r="AB28" s="238"/>
      <c r="AC28" s="171"/>
      <c r="AD28" s="3159"/>
      <c r="AE28" s="3125"/>
      <c r="AF28" s="3161"/>
      <c r="AG28" s="207"/>
      <c r="AH28" s="207"/>
      <c r="AI28" s="207"/>
      <c r="AJ28" s="207"/>
      <c r="AK28" s="207"/>
      <c r="AL28" s="207"/>
      <c r="AM28" s="207"/>
      <c r="AN28" s="207"/>
      <c r="AO28" s="207"/>
      <c r="AP28" s="207"/>
      <c r="AQ28" s="207"/>
      <c r="AR28" s="207"/>
      <c r="AS28" s="207"/>
      <c r="AT28" s="207"/>
      <c r="AU28" s="207"/>
      <c r="AV28" s="3161"/>
      <c r="AW28" s="3125"/>
      <c r="AX28" s="881" t="s">
        <v>6839</v>
      </c>
      <c r="AY28" s="2931" t="s">
        <v>6620</v>
      </c>
      <c r="AZ28" s="550" t="s">
        <v>6841</v>
      </c>
      <c r="BA28" s="550" t="s">
        <v>6842</v>
      </c>
      <c r="BB28" s="550" t="s">
        <v>6843</v>
      </c>
      <c r="BC28" s="550" t="s">
        <v>6844</v>
      </c>
      <c r="BD28" s="550" t="s">
        <v>6845</v>
      </c>
      <c r="BE28" s="550" t="s">
        <v>6846</v>
      </c>
      <c r="BF28" s="1812" t="s">
        <v>6847</v>
      </c>
      <c r="BG28" s="1812" t="s">
        <v>6848</v>
      </c>
      <c r="BH28" s="1812" t="s">
        <v>6849</v>
      </c>
      <c r="BI28" s="1812" t="s">
        <v>6850</v>
      </c>
      <c r="BJ28" s="2373"/>
      <c r="BK28" s="2373"/>
      <c r="BL28" s="2373"/>
      <c r="BM28" s="2373"/>
      <c r="BN28" s="2373"/>
      <c r="BO28" s="2374"/>
      <c r="BP28" s="884" t="s">
        <v>6851</v>
      </c>
      <c r="BQ28" s="884" t="s">
        <v>6852</v>
      </c>
      <c r="BR28" s="642" t="s">
        <v>6853</v>
      </c>
    </row>
    <row r="29" spans="1:70" ht="15.75" customHeight="1" thickTop="1" thickBot="1">
      <c r="A29" s="171"/>
      <c r="B29" s="886"/>
      <c r="C29" s="171"/>
      <c r="D29" s="171"/>
      <c r="E29" s="171"/>
      <c r="F29" s="381"/>
      <c r="G29" s="381"/>
      <c r="H29" s="381"/>
      <c r="I29" s="381"/>
      <c r="J29" s="381"/>
      <c r="K29" s="381"/>
      <c r="L29" s="381"/>
      <c r="M29" s="381"/>
      <c r="N29" s="381"/>
      <c r="O29" s="381"/>
      <c r="P29" s="381"/>
      <c r="Q29" s="1326"/>
      <c r="R29" s="1326"/>
      <c r="S29" s="1326"/>
      <c r="T29" s="1326"/>
      <c r="U29" s="1327"/>
      <c r="V29" s="1326"/>
      <c r="W29" s="1326"/>
      <c r="X29" s="1327"/>
      <c r="Y29" s="192"/>
      <c r="Z29" s="192"/>
      <c r="AA29" s="171"/>
      <c r="AB29" s="171"/>
      <c r="AC29" s="171"/>
      <c r="AD29" s="3159"/>
      <c r="AE29" s="3125"/>
      <c r="AF29" s="3161"/>
      <c r="AG29" s="207"/>
      <c r="AH29" s="207"/>
      <c r="AI29" s="207"/>
      <c r="AJ29" s="207"/>
      <c r="AK29" s="207"/>
      <c r="AL29" s="207"/>
      <c r="AM29" s="207"/>
      <c r="AN29" s="207"/>
      <c r="AO29" s="207"/>
      <c r="AP29" s="207"/>
      <c r="AQ29" s="207"/>
      <c r="AR29" s="207"/>
      <c r="AS29" s="207"/>
      <c r="AT29" s="207"/>
      <c r="AU29" s="207"/>
      <c r="AV29" s="3161"/>
      <c r="AW29" s="3125"/>
      <c r="AX29" s="886"/>
      <c r="AY29" s="171"/>
      <c r="AZ29" s="171"/>
      <c r="BA29" s="171"/>
      <c r="BB29" s="171"/>
      <c r="BC29" s="171"/>
      <c r="BD29" s="171"/>
      <c r="BE29" s="171"/>
      <c r="BF29" s="381"/>
      <c r="BG29" s="381"/>
      <c r="BH29" s="381"/>
      <c r="BI29" s="381"/>
      <c r="BJ29" s="171"/>
      <c r="BK29" s="173"/>
      <c r="BL29" s="173"/>
      <c r="BM29" s="173"/>
      <c r="BN29" s="173"/>
      <c r="BO29" s="887"/>
      <c r="BP29" s="173"/>
      <c r="BQ29" s="173"/>
      <c r="BR29" s="887"/>
    </row>
    <row r="30" spans="1:70" ht="15.75" customHeight="1" thickTop="1" thickBot="1">
      <c r="A30" s="171"/>
      <c r="B30" s="863" t="s">
        <v>6854</v>
      </c>
      <c r="C30" s="171"/>
      <c r="D30" s="171"/>
      <c r="E30" s="171"/>
      <c r="F30" s="381"/>
      <c r="G30" s="381"/>
      <c r="H30" s="381"/>
      <c r="I30" s="381"/>
      <c r="J30" s="381"/>
      <c r="K30" s="381"/>
      <c r="L30" s="381"/>
      <c r="M30" s="381"/>
      <c r="N30" s="381"/>
      <c r="O30" s="381"/>
      <c r="P30" s="381"/>
      <c r="Q30" s="1326"/>
      <c r="R30" s="1326"/>
      <c r="S30" s="1326"/>
      <c r="T30" s="1326"/>
      <c r="U30" s="1327"/>
      <c r="V30" s="1326"/>
      <c r="W30" s="1326"/>
      <c r="X30" s="1327"/>
      <c r="Y30" s="192"/>
      <c r="Z30" s="192"/>
      <c r="AA30" s="171"/>
      <c r="AB30" s="171"/>
      <c r="AC30" s="171"/>
      <c r="AD30" s="3159"/>
      <c r="AE30" s="3125"/>
      <c r="AF30" s="3161"/>
      <c r="AG30" s="207"/>
      <c r="AH30" s="207"/>
      <c r="AI30" s="207"/>
      <c r="AJ30" s="207"/>
      <c r="AK30" s="207"/>
      <c r="AL30" s="207"/>
      <c r="AM30" s="207"/>
      <c r="AN30" s="207"/>
      <c r="AO30" s="207"/>
      <c r="AP30" s="207"/>
      <c r="AQ30" s="207"/>
      <c r="AR30" s="207"/>
      <c r="AS30" s="207"/>
      <c r="AT30" s="207"/>
      <c r="AU30" s="207"/>
      <c r="AV30" s="3161"/>
      <c r="AW30" s="3125"/>
      <c r="AX30" s="863" t="s">
        <v>6854</v>
      </c>
      <c r="AY30" s="171"/>
      <c r="AZ30" s="171"/>
      <c r="BA30" s="171"/>
      <c r="BB30" s="171"/>
      <c r="BC30" s="171"/>
      <c r="BD30" s="171"/>
      <c r="BE30" s="171"/>
      <c r="BF30" s="381"/>
      <c r="BG30" s="381"/>
      <c r="BH30" s="381"/>
      <c r="BI30" s="381"/>
      <c r="BJ30" s="171"/>
      <c r="BK30" s="173"/>
      <c r="BL30" s="173"/>
      <c r="BM30" s="173"/>
      <c r="BN30" s="173"/>
      <c r="BO30" s="887"/>
      <c r="BP30" s="173"/>
      <c r="BQ30" s="173"/>
      <c r="BR30" s="887"/>
    </row>
    <row r="31" spans="1:70" ht="32.25" customHeight="1">
      <c r="A31" s="171"/>
      <c r="B31" s="864" t="s">
        <v>33</v>
      </c>
      <c r="C31" s="2920" t="s">
        <v>6596</v>
      </c>
      <c r="D31" s="213" t="s">
        <v>688</v>
      </c>
      <c r="E31" s="213">
        <v>3</v>
      </c>
      <c r="F31" s="562">
        <v>0.94099999999999995</v>
      </c>
      <c r="G31" s="562">
        <v>0</v>
      </c>
      <c r="H31" s="562">
        <v>0</v>
      </c>
      <c r="I31" s="562">
        <v>6.9000000000000006E-2</v>
      </c>
      <c r="J31" s="562">
        <v>0</v>
      </c>
      <c r="K31" s="1805">
        <f>IFERROR(SUM(F31:J31),0)</f>
        <v>1.01</v>
      </c>
      <c r="L31" s="562">
        <v>0</v>
      </c>
      <c r="M31" s="562">
        <v>0</v>
      </c>
      <c r="N31" s="2029">
        <f t="shared" ref="N31:N49" si="26">IFERROR(SUM(L31:M31), 0)</f>
        <v>0</v>
      </c>
      <c r="O31" s="2029">
        <f t="shared" ref="O31:O49" si="27">IFERROR(SUM(K31,N31),0)</f>
        <v>1.01</v>
      </c>
      <c r="P31" s="3068">
        <v>38.302999999999997</v>
      </c>
      <c r="Q31" s="3068">
        <v>0</v>
      </c>
      <c r="R31" s="3068">
        <v>0</v>
      </c>
      <c r="S31" s="3068">
        <v>0</v>
      </c>
      <c r="T31" s="3068">
        <v>0</v>
      </c>
      <c r="U31" s="1790">
        <f>IFERROR(SUM(P31:T31), 0)</f>
        <v>38.302999999999997</v>
      </c>
      <c r="V31" s="1328"/>
      <c r="W31" s="1328"/>
      <c r="X31" s="1329"/>
      <c r="Y31" s="192"/>
      <c r="Z31" s="867" t="s">
        <v>6855</v>
      </c>
      <c r="AA31" s="171"/>
      <c r="AB31" s="219"/>
      <c r="AC31" s="171"/>
      <c r="AD31" s="3159"/>
      <c r="AE31" s="220">
        <f t="shared" ref="AE31:AE48" si="28">IF( SUM( AG31:AU31 ) = 0, 0, $AG$9 )</f>
        <v>0</v>
      </c>
      <c r="AF31" s="3161"/>
      <c r="AG31" s="221">
        <f t="shared" ref="AG31:AJ32" si="29" xml:space="preserve"> IF( ISNUMBER(F31), 0, 1 )</f>
        <v>0</v>
      </c>
      <c r="AH31" s="221">
        <f t="shared" si="29"/>
        <v>0</v>
      </c>
      <c r="AI31" s="221">
        <f t="shared" si="29"/>
        <v>0</v>
      </c>
      <c r="AJ31" s="221">
        <f t="shared" si="29"/>
        <v>0</v>
      </c>
      <c r="AK31" s="221">
        <f xml:space="preserve"> IF( ISNUMBER(M31), 0, 1 )</f>
        <v>0</v>
      </c>
      <c r="AL31" s="207"/>
      <c r="AM31" s="207"/>
      <c r="AN31" s="207"/>
      <c r="AO31" s="207"/>
      <c r="AP31" s="207"/>
      <c r="AQ31" s="207"/>
      <c r="AR31" s="207"/>
      <c r="AS31" s="207"/>
      <c r="AT31" s="207"/>
      <c r="AU31" s="207"/>
      <c r="AV31" s="3161"/>
      <c r="AW31" s="3125"/>
      <c r="AX31" s="864" t="s">
        <v>33</v>
      </c>
      <c r="AY31" s="2920" t="s">
        <v>6596</v>
      </c>
      <c r="AZ31" s="562" t="s">
        <v>6856</v>
      </c>
      <c r="BA31" s="562" t="s">
        <v>6857</v>
      </c>
      <c r="BB31" s="562" t="s">
        <v>6858</v>
      </c>
      <c r="BC31" s="562" t="s">
        <v>6859</v>
      </c>
      <c r="BD31" s="562" t="s">
        <v>6860</v>
      </c>
      <c r="BE31" s="546" t="s">
        <v>6861</v>
      </c>
      <c r="BF31" s="562" t="s">
        <v>6862</v>
      </c>
      <c r="BG31" s="562" t="s">
        <v>6863</v>
      </c>
      <c r="BH31" s="2029" t="s">
        <v>6864</v>
      </c>
      <c r="BI31" s="2029" t="s">
        <v>6865</v>
      </c>
      <c r="BJ31" s="1919" t="s">
        <v>6866</v>
      </c>
      <c r="BK31" s="1919" t="s">
        <v>6867</v>
      </c>
      <c r="BL31" s="1919" t="s">
        <v>6868</v>
      </c>
      <c r="BM31" s="1919" t="s">
        <v>6869</v>
      </c>
      <c r="BN31" s="1919" t="s">
        <v>6870</v>
      </c>
      <c r="BO31" s="1790" t="s">
        <v>6871</v>
      </c>
      <c r="BP31" s="888"/>
      <c r="BQ31" s="888"/>
      <c r="BR31" s="889"/>
    </row>
    <row r="32" spans="1:70" ht="32.25" customHeight="1">
      <c r="A32" s="171"/>
      <c r="B32" s="868" t="s">
        <v>33</v>
      </c>
      <c r="C32" s="2918" t="s">
        <v>6608</v>
      </c>
      <c r="D32" s="222" t="s">
        <v>688</v>
      </c>
      <c r="E32" s="222">
        <v>3</v>
      </c>
      <c r="F32" s="565">
        <v>3.4710000000000001</v>
      </c>
      <c r="G32" s="565">
        <v>0</v>
      </c>
      <c r="H32" s="565">
        <v>0</v>
      </c>
      <c r="I32" s="565">
        <v>7.3999999999999996E-2</v>
      </c>
      <c r="J32" s="565">
        <v>0</v>
      </c>
      <c r="K32" s="1809">
        <f t="shared" ref="K32:K49" si="30">IFERROR(SUM(F32:J32),0)</f>
        <v>3.5449999999999999</v>
      </c>
      <c r="L32" s="2032">
        <v>0</v>
      </c>
      <c r="M32" s="2032">
        <v>0</v>
      </c>
      <c r="N32" s="1794">
        <f t="shared" si="26"/>
        <v>0</v>
      </c>
      <c r="O32" s="1794">
        <f t="shared" si="27"/>
        <v>3.5449999999999999</v>
      </c>
      <c r="P32" s="3069">
        <v>0</v>
      </c>
      <c r="Q32" s="3069">
        <v>0</v>
      </c>
      <c r="R32" s="3069">
        <v>0</v>
      </c>
      <c r="S32" s="3069">
        <v>0</v>
      </c>
      <c r="T32" s="3069">
        <v>0</v>
      </c>
      <c r="U32" s="1788">
        <f>IFERROR(SUM(P32:T32), 0)</f>
        <v>0</v>
      </c>
      <c r="V32" s="1320"/>
      <c r="W32" s="1320"/>
      <c r="X32" s="1319"/>
      <c r="Y32" s="192"/>
      <c r="Z32" s="872" t="s">
        <v>6872</v>
      </c>
      <c r="AA32" s="171"/>
      <c r="AB32" s="227"/>
      <c r="AC32" s="171"/>
      <c r="AD32" s="3159"/>
      <c r="AE32" s="220">
        <f t="shared" si="28"/>
        <v>0</v>
      </c>
      <c r="AF32" s="3161"/>
      <c r="AG32" s="221">
        <f t="shared" si="29"/>
        <v>0</v>
      </c>
      <c r="AH32" s="221">
        <f t="shared" si="29"/>
        <v>0</v>
      </c>
      <c r="AI32" s="221">
        <f t="shared" si="29"/>
        <v>0</v>
      </c>
      <c r="AJ32" s="221">
        <f t="shared" si="29"/>
        <v>0</v>
      </c>
      <c r="AK32" s="221">
        <f xml:space="preserve"> IF( ISNUMBER(M32), 0, 1 )</f>
        <v>0</v>
      </c>
      <c r="AL32" s="207"/>
      <c r="AM32" s="207"/>
      <c r="AN32" s="207"/>
      <c r="AO32" s="207"/>
      <c r="AP32" s="207"/>
      <c r="AQ32" s="207"/>
      <c r="AR32" s="207"/>
      <c r="AS32" s="207"/>
      <c r="AT32" s="207"/>
      <c r="AU32" s="207"/>
      <c r="AV32" s="3161"/>
      <c r="AW32" s="3125"/>
      <c r="AX32" s="868" t="s">
        <v>33</v>
      </c>
      <c r="AY32" s="2918" t="s">
        <v>6608</v>
      </c>
      <c r="AZ32" s="565" t="s">
        <v>6873</v>
      </c>
      <c r="BA32" s="565" t="s">
        <v>6874</v>
      </c>
      <c r="BB32" s="565" t="s">
        <v>6875</v>
      </c>
      <c r="BC32" s="565" t="s">
        <v>6876</v>
      </c>
      <c r="BD32" s="565" t="s">
        <v>6877</v>
      </c>
      <c r="BE32" s="548" t="s">
        <v>6878</v>
      </c>
      <c r="BF32" s="2032" t="s">
        <v>6879</v>
      </c>
      <c r="BG32" s="2032" t="s">
        <v>6880</v>
      </c>
      <c r="BH32" s="1794" t="s">
        <v>6881</v>
      </c>
      <c r="BI32" s="1794" t="s">
        <v>6882</v>
      </c>
      <c r="BJ32" s="1787" t="s">
        <v>6883</v>
      </c>
      <c r="BK32" s="1787" t="s">
        <v>6884</v>
      </c>
      <c r="BL32" s="1787" t="s">
        <v>6885</v>
      </c>
      <c r="BM32" s="1787" t="s">
        <v>6886</v>
      </c>
      <c r="BN32" s="2385" t="s">
        <v>6887</v>
      </c>
      <c r="BO32" s="1788" t="s">
        <v>6888</v>
      </c>
      <c r="BP32" s="880"/>
      <c r="BQ32" s="880"/>
      <c r="BR32" s="879"/>
    </row>
    <row r="33" spans="1:70" ht="32.25" customHeight="1">
      <c r="A33" s="171"/>
      <c r="B33" s="868" t="s">
        <v>33</v>
      </c>
      <c r="C33" s="2918" t="s">
        <v>6620</v>
      </c>
      <c r="D33" s="222" t="s">
        <v>688</v>
      </c>
      <c r="E33" s="222">
        <v>3</v>
      </c>
      <c r="F33" s="1257">
        <f>IFERROR(SUM(F31:F32), 0)</f>
        <v>4.4119999999999999</v>
      </c>
      <c r="G33" s="1257">
        <f t="shared" ref="G33:I33" si="31">IFERROR(SUM(G31:G32), 0)</f>
        <v>0</v>
      </c>
      <c r="H33" s="1257">
        <f t="shared" si="31"/>
        <v>0</v>
      </c>
      <c r="I33" s="1257">
        <f t="shared" si="31"/>
        <v>0.14300000000000002</v>
      </c>
      <c r="J33" s="1257">
        <f>IFERROR(SUM(J31:J32), 0)</f>
        <v>0</v>
      </c>
      <c r="K33" s="2030">
        <f t="shared" si="30"/>
        <v>4.5549999999999997</v>
      </c>
      <c r="L33" s="1794">
        <f t="shared" ref="L33:M33" si="32">IFERROR(SUM(L31:L32), 0)</f>
        <v>0</v>
      </c>
      <c r="M33" s="1794">
        <f t="shared" si="32"/>
        <v>0</v>
      </c>
      <c r="N33" s="2031">
        <f t="shared" si="26"/>
        <v>0</v>
      </c>
      <c r="O33" s="1794">
        <f t="shared" si="27"/>
        <v>4.5549999999999997</v>
      </c>
      <c r="P33" s="1789">
        <f>IFERROR(SUM(P31:P32), 0)</f>
        <v>38.302999999999997</v>
      </c>
      <c r="Q33" s="1789">
        <f>IFERROR(SUM(Q31:Q32), 0)</f>
        <v>0</v>
      </c>
      <c r="R33" s="1789">
        <f t="shared" ref="R33:T33" si="33">IFERROR(SUM(R31:R32), 0)</f>
        <v>0</v>
      </c>
      <c r="S33" s="1789">
        <f t="shared" si="33"/>
        <v>0</v>
      </c>
      <c r="T33" s="1789">
        <f t="shared" si="33"/>
        <v>0</v>
      </c>
      <c r="U33" s="1788">
        <f>IFERROR(SUM(P33:T33), 0)</f>
        <v>38.302999999999997</v>
      </c>
      <c r="V33" s="565">
        <v>8.6560000000000006</v>
      </c>
      <c r="W33" s="565">
        <v>54.22</v>
      </c>
      <c r="X33" s="566">
        <v>54.22</v>
      </c>
      <c r="Y33" s="192"/>
      <c r="Z33" s="872" t="s">
        <v>6889</v>
      </c>
      <c r="AA33" s="171"/>
      <c r="AB33" s="227"/>
      <c r="AC33" s="171"/>
      <c r="AD33" s="3159"/>
      <c r="AE33" s="220">
        <f t="shared" si="28"/>
        <v>0</v>
      </c>
      <c r="AF33" s="656"/>
      <c r="AG33" s="207"/>
      <c r="AH33" s="207"/>
      <c r="AI33" s="207"/>
      <c r="AJ33" s="207"/>
      <c r="AK33" s="207"/>
      <c r="AL33" s="207"/>
      <c r="AM33" s="207"/>
      <c r="AN33" s="207"/>
      <c r="AO33" s="207"/>
      <c r="AP33" s="207"/>
      <c r="AQ33" s="207"/>
      <c r="AR33" s="207"/>
      <c r="AS33" s="221">
        <f t="shared" ref="AS33:AU33" si="34" xml:space="preserve"> IF( ISNUMBER(V33), 0, 1 )</f>
        <v>0</v>
      </c>
      <c r="AT33" s="221">
        <f t="shared" si="34"/>
        <v>0</v>
      </c>
      <c r="AU33" s="221">
        <f t="shared" si="34"/>
        <v>0</v>
      </c>
      <c r="AV33" s="3161"/>
      <c r="AW33" s="3125"/>
      <c r="AX33" s="868" t="s">
        <v>33</v>
      </c>
      <c r="AY33" s="2918" t="s">
        <v>6620</v>
      </c>
      <c r="AZ33" s="548" t="s">
        <v>6890</v>
      </c>
      <c r="BA33" s="548" t="s">
        <v>6891</v>
      </c>
      <c r="BB33" s="548" t="s">
        <v>6892</v>
      </c>
      <c r="BC33" s="548" t="s">
        <v>6893</v>
      </c>
      <c r="BD33" s="548" t="s">
        <v>6894</v>
      </c>
      <c r="BE33" s="548" t="s">
        <v>6895</v>
      </c>
      <c r="BF33" s="1794" t="s">
        <v>6896</v>
      </c>
      <c r="BG33" s="1794" t="s">
        <v>6897</v>
      </c>
      <c r="BH33" s="2031" t="s">
        <v>6898</v>
      </c>
      <c r="BI33" s="1794" t="s">
        <v>6899</v>
      </c>
      <c r="BJ33" s="1789" t="s">
        <v>6900</v>
      </c>
      <c r="BK33" s="1789" t="s">
        <v>6901</v>
      </c>
      <c r="BL33" s="1789" t="s">
        <v>6902</v>
      </c>
      <c r="BM33" s="1789" t="s">
        <v>6903</v>
      </c>
      <c r="BN33" s="1789" t="s">
        <v>6904</v>
      </c>
      <c r="BO33" s="1788" t="s">
        <v>6905</v>
      </c>
      <c r="BP33" s="873" t="s">
        <v>6906</v>
      </c>
      <c r="BQ33" s="873" t="s">
        <v>6907</v>
      </c>
      <c r="BR33" s="874" t="s">
        <v>6908</v>
      </c>
    </row>
    <row r="34" spans="1:70" ht="32.25" customHeight="1">
      <c r="A34" s="171"/>
      <c r="B34" s="868" t="s">
        <v>49</v>
      </c>
      <c r="C34" s="2918" t="s">
        <v>6596</v>
      </c>
      <c r="D34" s="222" t="s">
        <v>688</v>
      </c>
      <c r="E34" s="222">
        <v>3</v>
      </c>
      <c r="F34" s="565">
        <v>0</v>
      </c>
      <c r="G34" s="565">
        <v>0</v>
      </c>
      <c r="H34" s="565">
        <v>0</v>
      </c>
      <c r="I34" s="565">
        <v>0</v>
      </c>
      <c r="J34" s="565">
        <v>3.7040000000000002</v>
      </c>
      <c r="K34" s="2030">
        <f t="shared" si="30"/>
        <v>3.7040000000000002</v>
      </c>
      <c r="L34" s="565">
        <v>0</v>
      </c>
      <c r="M34" s="565">
        <v>0</v>
      </c>
      <c r="N34" s="2031">
        <f t="shared" si="26"/>
        <v>0</v>
      </c>
      <c r="O34" s="1794">
        <f t="shared" si="27"/>
        <v>3.7040000000000002</v>
      </c>
      <c r="P34" s="1320"/>
      <c r="Q34" s="1320"/>
      <c r="R34" s="1320"/>
      <c r="S34" s="1320"/>
      <c r="T34" s="1320"/>
      <c r="U34" s="1318"/>
      <c r="V34" s="1320"/>
      <c r="W34" s="1320"/>
      <c r="X34" s="1319"/>
      <c r="Y34" s="192"/>
      <c r="Z34" s="872" t="s">
        <v>6909</v>
      </c>
      <c r="AA34" s="171"/>
      <c r="AB34" s="227"/>
      <c r="AC34" s="171"/>
      <c r="AD34" s="3159"/>
      <c r="AE34" s="220">
        <f t="shared" si="28"/>
        <v>0</v>
      </c>
      <c r="AF34" s="3161"/>
      <c r="AG34" s="221">
        <f t="shared" ref="AG34:AJ35" si="35" xml:space="preserve"> IF( ISNUMBER(F34), 0, 1 )</f>
        <v>0</v>
      </c>
      <c r="AH34" s="221">
        <f t="shared" si="35"/>
        <v>0</v>
      </c>
      <c r="AI34" s="221">
        <f t="shared" si="35"/>
        <v>0</v>
      </c>
      <c r="AJ34" s="221">
        <f t="shared" si="35"/>
        <v>0</v>
      </c>
      <c r="AK34" s="221">
        <f xml:space="preserve"> IF( ISNUMBER(M34), 0, 1 )</f>
        <v>0</v>
      </c>
      <c r="AL34" s="207"/>
      <c r="AM34" s="207"/>
      <c r="AN34" s="207"/>
      <c r="AO34" s="207"/>
      <c r="AP34" s="207"/>
      <c r="AQ34" s="207"/>
      <c r="AR34" s="207"/>
      <c r="AS34" s="207"/>
      <c r="AT34" s="207"/>
      <c r="AU34" s="207"/>
      <c r="AV34" s="3161"/>
      <c r="AW34" s="3125"/>
      <c r="AX34" s="868" t="s">
        <v>49</v>
      </c>
      <c r="AY34" s="2918" t="s">
        <v>6596</v>
      </c>
      <c r="AZ34" s="565" t="s">
        <v>6910</v>
      </c>
      <c r="BA34" s="565" t="s">
        <v>6911</v>
      </c>
      <c r="BB34" s="565" t="s">
        <v>6912</v>
      </c>
      <c r="BC34" s="565" t="s">
        <v>6913</v>
      </c>
      <c r="BD34" s="565" t="s">
        <v>6914</v>
      </c>
      <c r="BE34" s="548" t="s">
        <v>6915</v>
      </c>
      <c r="BF34" s="565" t="s">
        <v>6916</v>
      </c>
      <c r="BG34" s="565" t="s">
        <v>6917</v>
      </c>
      <c r="BH34" s="2031" t="s">
        <v>6918</v>
      </c>
      <c r="BI34" s="1794" t="s">
        <v>6919</v>
      </c>
      <c r="BJ34" s="880"/>
      <c r="BK34" s="880"/>
      <c r="BL34" s="880"/>
      <c r="BM34" s="880"/>
      <c r="BN34" s="880"/>
      <c r="BO34" s="878"/>
      <c r="BP34" s="880"/>
      <c r="BQ34" s="880"/>
      <c r="BR34" s="879"/>
    </row>
    <row r="35" spans="1:70" ht="32.25" customHeight="1">
      <c r="A35" s="171"/>
      <c r="B35" s="868" t="s">
        <v>49</v>
      </c>
      <c r="C35" s="2918" t="s">
        <v>6608</v>
      </c>
      <c r="D35" s="222" t="s">
        <v>688</v>
      </c>
      <c r="E35" s="222">
        <v>3</v>
      </c>
      <c r="F35" s="565">
        <v>0</v>
      </c>
      <c r="G35" s="565">
        <v>0</v>
      </c>
      <c r="H35" s="565">
        <v>0</v>
      </c>
      <c r="I35" s="565">
        <v>0</v>
      </c>
      <c r="J35" s="565">
        <v>1.8979999999999999</v>
      </c>
      <c r="K35" s="2030">
        <f t="shared" si="30"/>
        <v>1.8979999999999999</v>
      </c>
      <c r="L35" s="565">
        <v>0</v>
      </c>
      <c r="M35" s="565">
        <v>0</v>
      </c>
      <c r="N35" s="2031">
        <f t="shared" si="26"/>
        <v>0</v>
      </c>
      <c r="O35" s="1794">
        <f t="shared" si="27"/>
        <v>1.8979999999999999</v>
      </c>
      <c r="P35" s="1320"/>
      <c r="Q35" s="1320"/>
      <c r="R35" s="1320"/>
      <c r="S35" s="1320"/>
      <c r="T35" s="1320"/>
      <c r="U35" s="1318"/>
      <c r="V35" s="1320"/>
      <c r="W35" s="1320"/>
      <c r="X35" s="1319"/>
      <c r="Y35" s="192"/>
      <c r="Z35" s="872" t="s">
        <v>6920</v>
      </c>
      <c r="AA35" s="171"/>
      <c r="AB35" s="227"/>
      <c r="AC35" s="171"/>
      <c r="AD35" s="3159"/>
      <c r="AE35" s="220">
        <f t="shared" si="28"/>
        <v>0</v>
      </c>
      <c r="AF35" s="3161"/>
      <c r="AG35" s="221">
        <f t="shared" si="35"/>
        <v>0</v>
      </c>
      <c r="AH35" s="221">
        <f t="shared" si="35"/>
        <v>0</v>
      </c>
      <c r="AI35" s="221">
        <f t="shared" si="35"/>
        <v>0</v>
      </c>
      <c r="AJ35" s="221">
        <f t="shared" si="35"/>
        <v>0</v>
      </c>
      <c r="AK35" s="221">
        <f xml:space="preserve"> IF( ISNUMBER(M35), 0, 1 )</f>
        <v>0</v>
      </c>
      <c r="AL35" s="207"/>
      <c r="AM35" s="207"/>
      <c r="AN35" s="207"/>
      <c r="AO35" s="207"/>
      <c r="AP35" s="207"/>
      <c r="AQ35" s="207"/>
      <c r="AR35" s="207"/>
      <c r="AS35" s="207"/>
      <c r="AT35" s="207"/>
      <c r="AU35" s="207"/>
      <c r="AV35" s="3161"/>
      <c r="AW35" s="3125"/>
      <c r="AX35" s="868" t="s">
        <v>49</v>
      </c>
      <c r="AY35" s="2918" t="s">
        <v>6608</v>
      </c>
      <c r="AZ35" s="565" t="s">
        <v>6921</v>
      </c>
      <c r="BA35" s="565" t="s">
        <v>6922</v>
      </c>
      <c r="BB35" s="565" t="s">
        <v>6923</v>
      </c>
      <c r="BC35" s="565" t="s">
        <v>6924</v>
      </c>
      <c r="BD35" s="565" t="s">
        <v>6925</v>
      </c>
      <c r="BE35" s="548" t="s">
        <v>6926</v>
      </c>
      <c r="BF35" s="565" t="s">
        <v>6927</v>
      </c>
      <c r="BG35" s="565" t="s">
        <v>6928</v>
      </c>
      <c r="BH35" s="2031" t="s">
        <v>6929</v>
      </c>
      <c r="BI35" s="1794" t="s">
        <v>6930</v>
      </c>
      <c r="BJ35" s="880"/>
      <c r="BK35" s="880"/>
      <c r="BL35" s="880"/>
      <c r="BM35" s="880"/>
      <c r="BN35" s="880"/>
      <c r="BO35" s="878"/>
      <c r="BP35" s="880"/>
      <c r="BQ35" s="880"/>
      <c r="BR35" s="879"/>
    </row>
    <row r="36" spans="1:70" ht="32.25" customHeight="1">
      <c r="A36" s="171"/>
      <c r="B36" s="868" t="s">
        <v>49</v>
      </c>
      <c r="C36" s="2918" t="s">
        <v>6620</v>
      </c>
      <c r="D36" s="222" t="s">
        <v>688</v>
      </c>
      <c r="E36" s="222">
        <v>3</v>
      </c>
      <c r="F36" s="1257">
        <f>IFERROR(SUM(F34:F35), 0)</f>
        <v>0</v>
      </c>
      <c r="G36" s="1257">
        <f t="shared" ref="G36:M36" si="36">IFERROR(SUM(G34:G35), 0)</f>
        <v>0</v>
      </c>
      <c r="H36" s="1257">
        <f t="shared" si="36"/>
        <v>0</v>
      </c>
      <c r="I36" s="1257">
        <f>IFERROR(SUM(I34:I35), 0)</f>
        <v>0</v>
      </c>
      <c r="J36" s="1257">
        <f>IFERROR(SUM(J34:J35), 0)</f>
        <v>5.6020000000000003</v>
      </c>
      <c r="K36" s="2030">
        <f t="shared" si="30"/>
        <v>5.6020000000000003</v>
      </c>
      <c r="L36" s="1794">
        <f t="shared" si="36"/>
        <v>0</v>
      </c>
      <c r="M36" s="1794">
        <f t="shared" si="36"/>
        <v>0</v>
      </c>
      <c r="N36" s="2031">
        <f t="shared" si="26"/>
        <v>0</v>
      </c>
      <c r="O36" s="1794">
        <f t="shared" si="27"/>
        <v>5.6020000000000003</v>
      </c>
      <c r="P36" s="1320"/>
      <c r="Q36" s="1320"/>
      <c r="R36" s="1320"/>
      <c r="S36" s="1320"/>
      <c r="T36" s="1320"/>
      <c r="U36" s="1318"/>
      <c r="V36" s="565">
        <v>43.277000000000001</v>
      </c>
      <c r="W36" s="565">
        <v>41.31</v>
      </c>
      <c r="X36" s="566">
        <v>41.31</v>
      </c>
      <c r="Y36" s="192"/>
      <c r="Z36" s="872" t="s">
        <v>6931</v>
      </c>
      <c r="AA36" s="171"/>
      <c r="AB36" s="227"/>
      <c r="AC36" s="171"/>
      <c r="AD36" s="3159"/>
      <c r="AE36" s="220">
        <f t="shared" si="28"/>
        <v>0</v>
      </c>
      <c r="AF36" s="656"/>
      <c r="AG36" s="207"/>
      <c r="AH36" s="207"/>
      <c r="AI36" s="207"/>
      <c r="AJ36" s="207"/>
      <c r="AK36" s="207"/>
      <c r="AL36" s="207"/>
      <c r="AM36" s="207"/>
      <c r="AN36" s="207"/>
      <c r="AO36" s="207"/>
      <c r="AP36" s="207"/>
      <c r="AQ36" s="207"/>
      <c r="AR36" s="207"/>
      <c r="AS36" s="221">
        <f t="shared" ref="AS36:AU36" si="37" xml:space="preserve"> IF( ISNUMBER(V36), 0, 1 )</f>
        <v>0</v>
      </c>
      <c r="AT36" s="221">
        <f t="shared" si="37"/>
        <v>0</v>
      </c>
      <c r="AU36" s="221">
        <f t="shared" si="37"/>
        <v>0</v>
      </c>
      <c r="AV36" s="3161"/>
      <c r="AW36" s="3125"/>
      <c r="AX36" s="868" t="s">
        <v>49</v>
      </c>
      <c r="AY36" s="2918" t="s">
        <v>6620</v>
      </c>
      <c r="AZ36" s="548" t="s">
        <v>6932</v>
      </c>
      <c r="BA36" s="548" t="s">
        <v>6933</v>
      </c>
      <c r="BB36" s="548" t="s">
        <v>6934</v>
      </c>
      <c r="BC36" s="548" t="s">
        <v>6935</v>
      </c>
      <c r="BD36" s="548" t="s">
        <v>6936</v>
      </c>
      <c r="BE36" s="548" t="s">
        <v>6937</v>
      </c>
      <c r="BF36" s="1794" t="s">
        <v>6938</v>
      </c>
      <c r="BG36" s="1794" t="s">
        <v>6939</v>
      </c>
      <c r="BH36" s="2031" t="s">
        <v>6940</v>
      </c>
      <c r="BI36" s="1794" t="s">
        <v>6941</v>
      </c>
      <c r="BJ36" s="880"/>
      <c r="BK36" s="880"/>
      <c r="BL36" s="880"/>
      <c r="BM36" s="880"/>
      <c r="BN36" s="880"/>
      <c r="BO36" s="878"/>
      <c r="BP36" s="873" t="s">
        <v>6942</v>
      </c>
      <c r="BQ36" s="873" t="s">
        <v>6943</v>
      </c>
      <c r="BR36" s="874" t="s">
        <v>6944</v>
      </c>
    </row>
    <row r="37" spans="1:70" ht="15.75" customHeight="1">
      <c r="A37" s="171"/>
      <c r="B37" s="868" t="s">
        <v>6945</v>
      </c>
      <c r="C37" s="2918" t="s">
        <v>6596</v>
      </c>
      <c r="D37" s="222" t="s">
        <v>688</v>
      </c>
      <c r="E37" s="222">
        <v>3</v>
      </c>
      <c r="F37" s="565">
        <v>0</v>
      </c>
      <c r="G37" s="565">
        <v>0</v>
      </c>
      <c r="H37" s="565">
        <v>0</v>
      </c>
      <c r="I37" s="565">
        <v>0</v>
      </c>
      <c r="J37" s="565">
        <v>0.22900000000000001</v>
      </c>
      <c r="K37" s="2030">
        <f t="shared" si="30"/>
        <v>0.22900000000000001</v>
      </c>
      <c r="L37" s="565">
        <v>0</v>
      </c>
      <c r="M37" s="565">
        <v>0</v>
      </c>
      <c r="N37" s="2031">
        <f t="shared" si="26"/>
        <v>0</v>
      </c>
      <c r="O37" s="1794">
        <f t="shared" si="27"/>
        <v>0.22900000000000001</v>
      </c>
      <c r="P37" s="565">
        <v>0</v>
      </c>
      <c r="Q37" s="565">
        <v>0</v>
      </c>
      <c r="R37" s="565">
        <v>0</v>
      </c>
      <c r="S37" s="565">
        <v>0</v>
      </c>
      <c r="T37" s="565">
        <v>0</v>
      </c>
      <c r="U37" s="1330">
        <f>IFERROR(SUM(P37:T37), 0)</f>
        <v>0</v>
      </c>
      <c r="V37" s="1320"/>
      <c r="W37" s="1320"/>
      <c r="X37" s="1319"/>
      <c r="Y37" s="192"/>
      <c r="Z37" s="872" t="s">
        <v>6946</v>
      </c>
      <c r="AA37" s="171"/>
      <c r="AB37" s="227"/>
      <c r="AC37" s="171"/>
      <c r="AD37" s="3159"/>
      <c r="AE37" s="220">
        <f t="shared" si="28"/>
        <v>0</v>
      </c>
      <c r="AF37" s="3161"/>
      <c r="AG37" s="221">
        <f t="shared" ref="AG37:AJ38" si="38" xml:space="preserve"> IF( ISNUMBER(F37), 0, 1 )</f>
        <v>0</v>
      </c>
      <c r="AH37" s="221">
        <f t="shared" si="38"/>
        <v>0</v>
      </c>
      <c r="AI37" s="221">
        <f t="shared" si="38"/>
        <v>0</v>
      </c>
      <c r="AJ37" s="221">
        <f t="shared" si="38"/>
        <v>0</v>
      </c>
      <c r="AK37" s="221">
        <f xml:space="preserve"> IF( ISNUMBER(M37), 0, 1 )</f>
        <v>0</v>
      </c>
      <c r="AL37" s="207"/>
      <c r="AM37" s="221">
        <f t="shared" ref="AM37:AQ38" si="39" xml:space="preserve"> IF( ISNUMBER(P37), 0, 1 )</f>
        <v>0</v>
      </c>
      <c r="AN37" s="221">
        <f t="shared" si="39"/>
        <v>0</v>
      </c>
      <c r="AO37" s="221">
        <f t="shared" si="39"/>
        <v>0</v>
      </c>
      <c r="AP37" s="221">
        <f t="shared" si="39"/>
        <v>0</v>
      </c>
      <c r="AQ37" s="221">
        <f t="shared" si="39"/>
        <v>0</v>
      </c>
      <c r="AR37" s="207"/>
      <c r="AS37" s="207"/>
      <c r="AT37" s="207"/>
      <c r="AU37" s="207"/>
      <c r="AV37" s="3161"/>
      <c r="AW37" s="3125"/>
      <c r="AX37" s="868" t="s">
        <v>6945</v>
      </c>
      <c r="AY37" s="2918" t="s">
        <v>6596</v>
      </c>
      <c r="AZ37" s="565" t="s">
        <v>6947</v>
      </c>
      <c r="BA37" s="565" t="s">
        <v>6948</v>
      </c>
      <c r="BB37" s="565" t="s">
        <v>6949</v>
      </c>
      <c r="BC37" s="565" t="s">
        <v>6950</v>
      </c>
      <c r="BD37" s="565" t="s">
        <v>6951</v>
      </c>
      <c r="BE37" s="548" t="s">
        <v>6952</v>
      </c>
      <c r="BF37" s="565" t="s">
        <v>6953</v>
      </c>
      <c r="BG37" s="565" t="s">
        <v>6954</v>
      </c>
      <c r="BH37" s="2031" t="s">
        <v>6955</v>
      </c>
      <c r="BI37" s="1794" t="s">
        <v>6956</v>
      </c>
      <c r="BJ37" s="565" t="s">
        <v>6957</v>
      </c>
      <c r="BK37" s="565" t="s">
        <v>6958</v>
      </c>
      <c r="BL37" s="565" t="s">
        <v>6959</v>
      </c>
      <c r="BM37" s="565" t="s">
        <v>6960</v>
      </c>
      <c r="BN37" s="565" t="s">
        <v>6961</v>
      </c>
      <c r="BO37" s="633" t="s">
        <v>6962</v>
      </c>
      <c r="BP37" s="880"/>
      <c r="BQ37" s="880"/>
      <c r="BR37" s="879"/>
    </row>
    <row r="38" spans="1:70" ht="15.75" customHeight="1">
      <c r="A38" s="171"/>
      <c r="B38" s="868" t="s">
        <v>6945</v>
      </c>
      <c r="C38" s="2918" t="s">
        <v>6608</v>
      </c>
      <c r="D38" s="222" t="s">
        <v>688</v>
      </c>
      <c r="E38" s="222">
        <v>3</v>
      </c>
      <c r="F38" s="565">
        <v>0</v>
      </c>
      <c r="G38" s="565">
        <v>0</v>
      </c>
      <c r="H38" s="565">
        <v>0</v>
      </c>
      <c r="I38" s="565">
        <v>0</v>
      </c>
      <c r="J38" s="565">
        <v>0</v>
      </c>
      <c r="K38" s="2030">
        <f t="shared" si="30"/>
        <v>0</v>
      </c>
      <c r="L38" s="565">
        <v>0</v>
      </c>
      <c r="M38" s="565">
        <v>0</v>
      </c>
      <c r="N38" s="2031">
        <f t="shared" si="26"/>
        <v>0</v>
      </c>
      <c r="O38" s="1794">
        <f t="shared" si="27"/>
        <v>0</v>
      </c>
      <c r="P38" s="565">
        <v>0</v>
      </c>
      <c r="Q38" s="565">
        <v>0</v>
      </c>
      <c r="R38" s="565">
        <v>0</v>
      </c>
      <c r="S38" s="565">
        <v>0</v>
      </c>
      <c r="T38" s="565">
        <v>0</v>
      </c>
      <c r="U38" s="1330">
        <f>IFERROR(SUM(P38:T38), 0)</f>
        <v>0</v>
      </c>
      <c r="V38" s="1320"/>
      <c r="W38" s="1320"/>
      <c r="X38" s="1319"/>
      <c r="Y38" s="192"/>
      <c r="Z38" s="872" t="s">
        <v>6963</v>
      </c>
      <c r="AA38" s="171"/>
      <c r="AB38" s="227"/>
      <c r="AC38" s="171"/>
      <c r="AD38" s="3159"/>
      <c r="AE38" s="220">
        <f t="shared" si="28"/>
        <v>0</v>
      </c>
      <c r="AF38" s="3161"/>
      <c r="AG38" s="221">
        <f t="shared" si="38"/>
        <v>0</v>
      </c>
      <c r="AH38" s="221">
        <f t="shared" si="38"/>
        <v>0</v>
      </c>
      <c r="AI38" s="221">
        <f t="shared" si="38"/>
        <v>0</v>
      </c>
      <c r="AJ38" s="221">
        <f t="shared" si="38"/>
        <v>0</v>
      </c>
      <c r="AK38" s="221">
        <f xml:space="preserve"> IF( ISNUMBER(M38), 0, 1 )</f>
        <v>0</v>
      </c>
      <c r="AL38" s="207"/>
      <c r="AM38" s="221">
        <f t="shared" si="39"/>
        <v>0</v>
      </c>
      <c r="AN38" s="221">
        <f t="shared" si="39"/>
        <v>0</v>
      </c>
      <c r="AO38" s="221">
        <f t="shared" si="39"/>
        <v>0</v>
      </c>
      <c r="AP38" s="221">
        <f t="shared" si="39"/>
        <v>0</v>
      </c>
      <c r="AQ38" s="221">
        <f t="shared" si="39"/>
        <v>0</v>
      </c>
      <c r="AR38" s="207"/>
      <c r="AS38" s="207"/>
      <c r="AT38" s="207"/>
      <c r="AU38" s="207"/>
      <c r="AV38" s="3161"/>
      <c r="AW38" s="3125"/>
      <c r="AX38" s="868" t="s">
        <v>6945</v>
      </c>
      <c r="AY38" s="2918" t="s">
        <v>6608</v>
      </c>
      <c r="AZ38" s="565" t="s">
        <v>6964</v>
      </c>
      <c r="BA38" s="565" t="s">
        <v>6965</v>
      </c>
      <c r="BB38" s="565" t="s">
        <v>6966</v>
      </c>
      <c r="BC38" s="565" t="s">
        <v>6967</v>
      </c>
      <c r="BD38" s="565" t="s">
        <v>6968</v>
      </c>
      <c r="BE38" s="548" t="s">
        <v>6969</v>
      </c>
      <c r="BF38" s="565" t="s">
        <v>6970</v>
      </c>
      <c r="BG38" s="565" t="s">
        <v>6971</v>
      </c>
      <c r="BH38" s="2031" t="s">
        <v>6972</v>
      </c>
      <c r="BI38" s="1794" t="s">
        <v>6973</v>
      </c>
      <c r="BJ38" s="565" t="s">
        <v>6974</v>
      </c>
      <c r="BK38" s="565" t="s">
        <v>6975</v>
      </c>
      <c r="BL38" s="565" t="s">
        <v>6976</v>
      </c>
      <c r="BM38" s="565" t="s">
        <v>6977</v>
      </c>
      <c r="BN38" s="565" t="s">
        <v>6978</v>
      </c>
      <c r="BO38" s="633" t="s">
        <v>6979</v>
      </c>
      <c r="BP38" s="880"/>
      <c r="BQ38" s="880"/>
      <c r="BR38" s="879"/>
    </row>
    <row r="39" spans="1:70" ht="15.75" customHeight="1">
      <c r="A39" s="171"/>
      <c r="B39" s="868" t="s">
        <v>6945</v>
      </c>
      <c r="C39" s="2918" t="s">
        <v>6620</v>
      </c>
      <c r="D39" s="222" t="s">
        <v>688</v>
      </c>
      <c r="E39" s="222">
        <v>3</v>
      </c>
      <c r="F39" s="1257">
        <f>IFERROR(SUM(F37:F38), 0)</f>
        <v>0</v>
      </c>
      <c r="G39" s="1257">
        <f>IFERROR(SUM(G37:G38), 0)</f>
        <v>0</v>
      </c>
      <c r="H39" s="1257">
        <f>IFERROR(SUM(H37:H38), 0)</f>
        <v>0</v>
      </c>
      <c r="I39" s="1257">
        <f t="shared" ref="I39:M39" si="40">IFERROR(SUM(I37:I38), 0)</f>
        <v>0</v>
      </c>
      <c r="J39" s="1257">
        <f>IFERROR(SUM(J37:J38), 0)</f>
        <v>0.22900000000000001</v>
      </c>
      <c r="K39" s="2030">
        <f t="shared" si="30"/>
        <v>0.22900000000000001</v>
      </c>
      <c r="L39" s="1794">
        <f t="shared" si="40"/>
        <v>0</v>
      </c>
      <c r="M39" s="1794">
        <f t="shared" si="40"/>
        <v>0</v>
      </c>
      <c r="N39" s="2031">
        <f t="shared" si="26"/>
        <v>0</v>
      </c>
      <c r="O39" s="1794">
        <f t="shared" si="27"/>
        <v>0.22900000000000001</v>
      </c>
      <c r="P39" s="1330">
        <f>IFERROR(SUM(P37:P38), 0)</f>
        <v>0</v>
      </c>
      <c r="Q39" s="1330">
        <f>IFERROR(SUM(Q37:Q38), 0)</f>
        <v>0</v>
      </c>
      <c r="R39" s="1330">
        <f t="shared" ref="R39:T39" si="41">IFERROR(SUM(R37:R38), 0)</f>
        <v>0</v>
      </c>
      <c r="S39" s="1330">
        <f t="shared" si="41"/>
        <v>0</v>
      </c>
      <c r="T39" s="1330">
        <f t="shared" si="41"/>
        <v>0</v>
      </c>
      <c r="U39" s="1330">
        <f>IFERROR(SUM(P39:T39), 0)</f>
        <v>0</v>
      </c>
      <c r="V39" s="565">
        <v>0.22900000000000001</v>
      </c>
      <c r="W39" s="565">
        <v>0</v>
      </c>
      <c r="X39" s="566">
        <v>0</v>
      </c>
      <c r="Y39" s="171"/>
      <c r="Z39" s="872" t="s">
        <v>6980</v>
      </c>
      <c r="AA39" s="171"/>
      <c r="AB39" s="227"/>
      <c r="AC39" s="171"/>
      <c r="AD39" s="3159"/>
      <c r="AE39" s="220">
        <f t="shared" si="28"/>
        <v>0</v>
      </c>
      <c r="AF39" s="656"/>
      <c r="AG39" s="207"/>
      <c r="AH39" s="207"/>
      <c r="AI39" s="207"/>
      <c r="AJ39" s="207"/>
      <c r="AK39" s="207"/>
      <c r="AL39" s="207"/>
      <c r="AM39" s="207"/>
      <c r="AN39" s="207"/>
      <c r="AO39" s="207"/>
      <c r="AP39" s="207"/>
      <c r="AQ39" s="207"/>
      <c r="AR39" s="207"/>
      <c r="AS39" s="221">
        <f t="shared" ref="AS39:AU39" si="42" xml:space="preserve"> IF( ISNUMBER(V39), 0, 1 )</f>
        <v>0</v>
      </c>
      <c r="AT39" s="221">
        <f t="shared" si="42"/>
        <v>0</v>
      </c>
      <c r="AU39" s="221">
        <f t="shared" si="42"/>
        <v>0</v>
      </c>
      <c r="AV39" s="3161"/>
      <c r="AW39" s="3125"/>
      <c r="AX39" s="868" t="s">
        <v>6945</v>
      </c>
      <c r="AY39" s="2918" t="s">
        <v>6620</v>
      </c>
      <c r="AZ39" s="548" t="s">
        <v>6981</v>
      </c>
      <c r="BA39" s="548" t="s">
        <v>6982</v>
      </c>
      <c r="BB39" s="548" t="s">
        <v>6983</v>
      </c>
      <c r="BC39" s="548" t="s">
        <v>6984</v>
      </c>
      <c r="BD39" s="548" t="s">
        <v>6985</v>
      </c>
      <c r="BE39" s="548" t="s">
        <v>6986</v>
      </c>
      <c r="BF39" s="1794" t="s">
        <v>6987</v>
      </c>
      <c r="BG39" s="1794" t="s">
        <v>6988</v>
      </c>
      <c r="BH39" s="2031" t="s">
        <v>6989</v>
      </c>
      <c r="BI39" s="1794" t="s">
        <v>6990</v>
      </c>
      <c r="BJ39" s="633" t="s">
        <v>6991</v>
      </c>
      <c r="BK39" s="633" t="s">
        <v>6992</v>
      </c>
      <c r="BL39" s="633" t="s">
        <v>6993</v>
      </c>
      <c r="BM39" s="633" t="s">
        <v>6994</v>
      </c>
      <c r="BN39" s="633" t="s">
        <v>6995</v>
      </c>
      <c r="BO39" s="633" t="s">
        <v>6996</v>
      </c>
      <c r="BP39" s="873" t="s">
        <v>6997</v>
      </c>
      <c r="BQ39" s="873" t="s">
        <v>6998</v>
      </c>
      <c r="BR39" s="874" t="s">
        <v>6999</v>
      </c>
    </row>
    <row r="40" spans="1:70" ht="15.75" customHeight="1">
      <c r="A40" s="171"/>
      <c r="B40" s="868" t="s">
        <v>64</v>
      </c>
      <c r="C40" s="2918" t="s">
        <v>6596</v>
      </c>
      <c r="D40" s="222" t="s">
        <v>688</v>
      </c>
      <c r="E40" s="222">
        <v>3</v>
      </c>
      <c r="F40" s="565">
        <v>0</v>
      </c>
      <c r="G40" s="565">
        <v>0</v>
      </c>
      <c r="H40" s="565">
        <v>0</v>
      </c>
      <c r="I40" s="565">
        <v>0</v>
      </c>
      <c r="J40" s="565">
        <v>18.239000000000001</v>
      </c>
      <c r="K40" s="2030">
        <f t="shared" si="30"/>
        <v>18.239000000000001</v>
      </c>
      <c r="L40" s="565">
        <v>0</v>
      </c>
      <c r="M40" s="565">
        <v>0</v>
      </c>
      <c r="N40" s="2031">
        <f t="shared" si="26"/>
        <v>0</v>
      </c>
      <c r="O40" s="1794">
        <f t="shared" si="27"/>
        <v>18.239000000000001</v>
      </c>
      <c r="P40" s="1315"/>
      <c r="Q40" s="1320"/>
      <c r="R40" s="1320"/>
      <c r="S40" s="1320"/>
      <c r="T40" s="1320"/>
      <c r="U40" s="1317"/>
      <c r="V40" s="1320"/>
      <c r="W40" s="1320"/>
      <c r="X40" s="1331"/>
      <c r="Y40" s="171"/>
      <c r="Z40" s="872" t="s">
        <v>7000</v>
      </c>
      <c r="AA40" s="171"/>
      <c r="AB40" s="227"/>
      <c r="AC40" s="171"/>
      <c r="AD40" s="3159"/>
      <c r="AE40" s="220">
        <f t="shared" si="28"/>
        <v>0</v>
      </c>
      <c r="AF40" s="3161"/>
      <c r="AG40" s="221">
        <f t="shared" ref="AG40:AJ41" si="43" xml:space="preserve"> IF( ISNUMBER(F40), 0, 1 )</f>
        <v>0</v>
      </c>
      <c r="AH40" s="221">
        <f t="shared" si="43"/>
        <v>0</v>
      </c>
      <c r="AI40" s="221">
        <f t="shared" si="43"/>
        <v>0</v>
      </c>
      <c r="AJ40" s="221">
        <f t="shared" si="43"/>
        <v>0</v>
      </c>
      <c r="AK40" s="221">
        <f xml:space="preserve"> IF( ISNUMBER(M40), 0, 1 )</f>
        <v>0</v>
      </c>
      <c r="AL40" s="207"/>
      <c r="AM40" s="207"/>
      <c r="AN40" s="207"/>
      <c r="AO40" s="207"/>
      <c r="AP40" s="207"/>
      <c r="AQ40" s="207"/>
      <c r="AR40" s="207"/>
      <c r="AS40" s="207"/>
      <c r="AT40" s="207"/>
      <c r="AU40" s="207"/>
      <c r="AV40" s="3161"/>
      <c r="AW40" s="3125"/>
      <c r="AX40" s="868" t="s">
        <v>64</v>
      </c>
      <c r="AY40" s="2918" t="s">
        <v>6596</v>
      </c>
      <c r="AZ40" s="565" t="s">
        <v>7001</v>
      </c>
      <c r="BA40" s="565" t="s">
        <v>7002</v>
      </c>
      <c r="BB40" s="565" t="s">
        <v>7003</v>
      </c>
      <c r="BC40" s="565" t="s">
        <v>7004</v>
      </c>
      <c r="BD40" s="565" t="s">
        <v>7005</v>
      </c>
      <c r="BE40" s="548" t="s">
        <v>7006</v>
      </c>
      <c r="BF40" s="565" t="s">
        <v>7007</v>
      </c>
      <c r="BG40" s="565" t="s">
        <v>7008</v>
      </c>
      <c r="BH40" s="2031" t="s">
        <v>7009</v>
      </c>
      <c r="BI40" s="1794" t="s">
        <v>7010</v>
      </c>
      <c r="BJ40" s="875"/>
      <c r="BK40" s="880"/>
      <c r="BL40" s="880"/>
      <c r="BM40" s="880"/>
      <c r="BN40" s="880"/>
      <c r="BO40" s="877"/>
      <c r="BP40" s="880"/>
      <c r="BQ40" s="880"/>
      <c r="BR40" s="890"/>
    </row>
    <row r="41" spans="1:70" ht="15.75" customHeight="1">
      <c r="A41" s="171"/>
      <c r="B41" s="868" t="s">
        <v>64</v>
      </c>
      <c r="C41" s="2918" t="s">
        <v>6608</v>
      </c>
      <c r="D41" s="222" t="s">
        <v>688</v>
      </c>
      <c r="E41" s="222">
        <v>3</v>
      </c>
      <c r="F41" s="565">
        <v>0</v>
      </c>
      <c r="G41" s="565">
        <v>0</v>
      </c>
      <c r="H41" s="565">
        <v>0</v>
      </c>
      <c r="I41" s="565">
        <v>0</v>
      </c>
      <c r="J41" s="565">
        <v>0</v>
      </c>
      <c r="K41" s="2030">
        <f t="shared" si="30"/>
        <v>0</v>
      </c>
      <c r="L41" s="565">
        <v>0</v>
      </c>
      <c r="M41" s="565">
        <v>0</v>
      </c>
      <c r="N41" s="2031">
        <f t="shared" si="26"/>
        <v>0</v>
      </c>
      <c r="O41" s="1794">
        <f t="shared" si="27"/>
        <v>0</v>
      </c>
      <c r="P41" s="1315"/>
      <c r="Q41" s="1320"/>
      <c r="R41" s="1320"/>
      <c r="S41" s="1320"/>
      <c r="T41" s="1320"/>
      <c r="U41" s="1317"/>
      <c r="V41" s="1320"/>
      <c r="W41" s="1320"/>
      <c r="X41" s="1331"/>
      <c r="Y41" s="171"/>
      <c r="Z41" s="872" t="s">
        <v>7011</v>
      </c>
      <c r="AA41" s="171"/>
      <c r="AB41" s="227"/>
      <c r="AC41" s="171"/>
      <c r="AD41" s="3159"/>
      <c r="AE41" s="220">
        <f t="shared" si="28"/>
        <v>0</v>
      </c>
      <c r="AF41" s="3161"/>
      <c r="AG41" s="221">
        <f t="shared" si="43"/>
        <v>0</v>
      </c>
      <c r="AH41" s="221">
        <f t="shared" si="43"/>
        <v>0</v>
      </c>
      <c r="AI41" s="221">
        <f t="shared" si="43"/>
        <v>0</v>
      </c>
      <c r="AJ41" s="221">
        <f t="shared" si="43"/>
        <v>0</v>
      </c>
      <c r="AK41" s="221">
        <f xml:space="preserve"> IF( ISNUMBER(M41), 0, 1 )</f>
        <v>0</v>
      </c>
      <c r="AL41" s="207"/>
      <c r="AM41" s="207"/>
      <c r="AN41" s="207"/>
      <c r="AO41" s="207"/>
      <c r="AP41" s="207"/>
      <c r="AQ41" s="207"/>
      <c r="AR41" s="207"/>
      <c r="AS41" s="207"/>
      <c r="AT41" s="207"/>
      <c r="AU41" s="207"/>
      <c r="AV41" s="3161"/>
      <c r="AW41" s="3125"/>
      <c r="AX41" s="868" t="s">
        <v>64</v>
      </c>
      <c r="AY41" s="2918" t="s">
        <v>6608</v>
      </c>
      <c r="AZ41" s="565" t="s">
        <v>7012</v>
      </c>
      <c r="BA41" s="565" t="s">
        <v>7013</v>
      </c>
      <c r="BB41" s="565" t="s">
        <v>7014</v>
      </c>
      <c r="BC41" s="565" t="s">
        <v>7015</v>
      </c>
      <c r="BD41" s="565" t="s">
        <v>7016</v>
      </c>
      <c r="BE41" s="548" t="s">
        <v>7017</v>
      </c>
      <c r="BF41" s="565" t="s">
        <v>7018</v>
      </c>
      <c r="BG41" s="565" t="s">
        <v>7019</v>
      </c>
      <c r="BH41" s="2031" t="s">
        <v>7020</v>
      </c>
      <c r="BI41" s="1794" t="s">
        <v>7021</v>
      </c>
      <c r="BJ41" s="875"/>
      <c r="BK41" s="880"/>
      <c r="BL41" s="880"/>
      <c r="BM41" s="880"/>
      <c r="BN41" s="880"/>
      <c r="BO41" s="877"/>
      <c r="BP41" s="880"/>
      <c r="BQ41" s="880"/>
      <c r="BR41" s="890"/>
    </row>
    <row r="42" spans="1:70" ht="15.75" customHeight="1">
      <c r="A42" s="171"/>
      <c r="B42" s="868" t="s">
        <v>64</v>
      </c>
      <c r="C42" s="2918" t="s">
        <v>6620</v>
      </c>
      <c r="D42" s="222" t="s">
        <v>688</v>
      </c>
      <c r="E42" s="222">
        <v>3</v>
      </c>
      <c r="F42" s="1257">
        <f>IFERROR(SUM(F40:F41), 0)</f>
        <v>0</v>
      </c>
      <c r="G42" s="1257">
        <f>IFERROR(SUM(G40:G41), 0)</f>
        <v>0</v>
      </c>
      <c r="H42" s="1257">
        <f>IFERROR(SUM(H40:H41), 0)</f>
        <v>0</v>
      </c>
      <c r="I42" s="1257">
        <f>IFERROR(SUM(I40:I41), 0)</f>
        <v>0</v>
      </c>
      <c r="J42" s="1257">
        <f>IFERROR(SUM(J40:J41), 0)</f>
        <v>18.239000000000001</v>
      </c>
      <c r="K42" s="2030">
        <f t="shared" si="30"/>
        <v>18.239000000000001</v>
      </c>
      <c r="L42" s="1794">
        <f t="shared" ref="L42:M42" si="44">IFERROR(SUM(L40:L41), 0)</f>
        <v>0</v>
      </c>
      <c r="M42" s="1794">
        <f t="shared" si="44"/>
        <v>0</v>
      </c>
      <c r="N42" s="2031">
        <f t="shared" si="26"/>
        <v>0</v>
      </c>
      <c r="O42" s="1794">
        <f t="shared" si="27"/>
        <v>18.239000000000001</v>
      </c>
      <c r="P42" s="1315"/>
      <c r="Q42" s="1320"/>
      <c r="R42" s="1320"/>
      <c r="S42" s="1320"/>
      <c r="T42" s="1320"/>
      <c r="U42" s="1320"/>
      <c r="V42" s="565">
        <v>20.28</v>
      </c>
      <c r="W42" s="565">
        <v>18.477</v>
      </c>
      <c r="X42" s="566">
        <v>18.477</v>
      </c>
      <c r="Y42" s="171"/>
      <c r="Z42" s="872" t="s">
        <v>7022</v>
      </c>
      <c r="AA42" s="171"/>
      <c r="AB42" s="227"/>
      <c r="AC42" s="171"/>
      <c r="AD42" s="3159"/>
      <c r="AE42" s="220">
        <f t="shared" si="28"/>
        <v>0</v>
      </c>
      <c r="AF42" s="656"/>
      <c r="AG42" s="207"/>
      <c r="AH42" s="207"/>
      <c r="AI42" s="207"/>
      <c r="AJ42" s="207"/>
      <c r="AK42" s="207"/>
      <c r="AL42" s="207"/>
      <c r="AM42" s="207"/>
      <c r="AN42" s="207"/>
      <c r="AO42" s="207"/>
      <c r="AP42" s="207"/>
      <c r="AQ42" s="207"/>
      <c r="AR42" s="207"/>
      <c r="AS42" s="221">
        <f t="shared" ref="AS42:AU42" si="45" xml:space="preserve"> IF( ISNUMBER(V42), 0, 1 )</f>
        <v>0</v>
      </c>
      <c r="AT42" s="221">
        <f t="shared" si="45"/>
        <v>0</v>
      </c>
      <c r="AU42" s="221">
        <f t="shared" si="45"/>
        <v>0</v>
      </c>
      <c r="AV42" s="3161"/>
      <c r="AW42" s="3125"/>
      <c r="AX42" s="868" t="s">
        <v>64</v>
      </c>
      <c r="AY42" s="2918" t="s">
        <v>6620</v>
      </c>
      <c r="AZ42" s="548" t="s">
        <v>7023</v>
      </c>
      <c r="BA42" s="548" t="s">
        <v>7024</v>
      </c>
      <c r="BB42" s="548" t="s">
        <v>7025</v>
      </c>
      <c r="BC42" s="548" t="s">
        <v>7026</v>
      </c>
      <c r="BD42" s="548" t="s">
        <v>7027</v>
      </c>
      <c r="BE42" s="548" t="s">
        <v>7028</v>
      </c>
      <c r="BF42" s="1794" t="s">
        <v>7029</v>
      </c>
      <c r="BG42" s="1794" t="s">
        <v>7030</v>
      </c>
      <c r="BH42" s="2031" t="s">
        <v>7031</v>
      </c>
      <c r="BI42" s="1794" t="s">
        <v>7032</v>
      </c>
      <c r="BJ42" s="875"/>
      <c r="BK42" s="880"/>
      <c r="BL42" s="880"/>
      <c r="BM42" s="880"/>
      <c r="BN42" s="880"/>
      <c r="BO42" s="880"/>
      <c r="BP42" s="873" t="s">
        <v>7033</v>
      </c>
      <c r="BQ42" s="873" t="s">
        <v>7034</v>
      </c>
      <c r="BR42" s="874" t="s">
        <v>7035</v>
      </c>
    </row>
    <row r="43" spans="1:70" ht="32.25" customHeight="1">
      <c r="A43" s="171"/>
      <c r="B43" s="868" t="s">
        <v>7036</v>
      </c>
      <c r="C43" s="2918" t="s">
        <v>6596</v>
      </c>
      <c r="D43" s="222" t="s">
        <v>688</v>
      </c>
      <c r="E43" s="222">
        <v>3</v>
      </c>
      <c r="F43" s="565">
        <v>0</v>
      </c>
      <c r="G43" s="565">
        <v>0</v>
      </c>
      <c r="H43" s="565">
        <v>0</v>
      </c>
      <c r="I43" s="565">
        <v>0</v>
      </c>
      <c r="J43" s="565">
        <v>0</v>
      </c>
      <c r="K43" s="2030">
        <f t="shared" si="30"/>
        <v>0</v>
      </c>
      <c r="L43" s="565">
        <v>0</v>
      </c>
      <c r="M43" s="565">
        <v>0</v>
      </c>
      <c r="N43" s="2031">
        <f t="shared" si="26"/>
        <v>0</v>
      </c>
      <c r="O43" s="1794">
        <f t="shared" si="27"/>
        <v>0</v>
      </c>
      <c r="P43" s="1315"/>
      <c r="Q43" s="1320"/>
      <c r="R43" s="1320"/>
      <c r="S43" s="1320"/>
      <c r="T43" s="1320"/>
      <c r="U43" s="1320"/>
      <c r="V43" s="1320"/>
      <c r="W43" s="1320"/>
      <c r="X43" s="1332"/>
      <c r="Y43" s="171"/>
      <c r="Z43" s="872" t="s">
        <v>7037</v>
      </c>
      <c r="AA43" s="171"/>
      <c r="AB43" s="227"/>
      <c r="AC43" s="171"/>
      <c r="AD43" s="3159"/>
      <c r="AE43" s="220">
        <f t="shared" si="28"/>
        <v>0</v>
      </c>
      <c r="AF43" s="3161"/>
      <c r="AG43" s="221">
        <f t="shared" ref="AG43:AJ44" si="46" xml:space="preserve"> IF( ISNUMBER(F43), 0, 1 )</f>
        <v>0</v>
      </c>
      <c r="AH43" s="221">
        <f t="shared" si="46"/>
        <v>0</v>
      </c>
      <c r="AI43" s="221">
        <f t="shared" si="46"/>
        <v>0</v>
      </c>
      <c r="AJ43" s="221">
        <f t="shared" si="46"/>
        <v>0</v>
      </c>
      <c r="AK43" s="221">
        <f xml:space="preserve"> IF( ISNUMBER(M43), 0, 1 )</f>
        <v>0</v>
      </c>
      <c r="AL43" s="207"/>
      <c r="AM43" s="207"/>
      <c r="AN43" s="207"/>
      <c r="AO43" s="207"/>
      <c r="AP43" s="207"/>
      <c r="AQ43" s="207"/>
      <c r="AR43" s="207"/>
      <c r="AS43" s="207"/>
      <c r="AT43" s="207"/>
      <c r="AU43" s="207"/>
      <c r="AV43" s="3161"/>
      <c r="AW43" s="3125"/>
      <c r="AX43" s="868" t="s">
        <v>7036</v>
      </c>
      <c r="AY43" s="2918" t="s">
        <v>6596</v>
      </c>
      <c r="AZ43" s="565" t="s">
        <v>7038</v>
      </c>
      <c r="BA43" s="565" t="s">
        <v>7039</v>
      </c>
      <c r="BB43" s="565" t="s">
        <v>7040</v>
      </c>
      <c r="BC43" s="565" t="s">
        <v>7041</v>
      </c>
      <c r="BD43" s="565" t="s">
        <v>7042</v>
      </c>
      <c r="BE43" s="548" t="s">
        <v>7043</v>
      </c>
      <c r="BF43" s="565" t="s">
        <v>7044</v>
      </c>
      <c r="BG43" s="565" t="s">
        <v>7045</v>
      </c>
      <c r="BH43" s="2031" t="s">
        <v>7046</v>
      </c>
      <c r="BI43" s="1794" t="s">
        <v>7047</v>
      </c>
      <c r="BJ43" s="875"/>
      <c r="BK43" s="880"/>
      <c r="BL43" s="880"/>
      <c r="BM43" s="880"/>
      <c r="BN43" s="880"/>
      <c r="BO43" s="880"/>
      <c r="BP43" s="880"/>
      <c r="BQ43" s="880"/>
      <c r="BR43" s="891"/>
    </row>
    <row r="44" spans="1:70" ht="32.25" customHeight="1">
      <c r="A44" s="171"/>
      <c r="B44" s="868" t="s">
        <v>7036</v>
      </c>
      <c r="C44" s="2918" t="s">
        <v>6608</v>
      </c>
      <c r="D44" s="222" t="s">
        <v>688</v>
      </c>
      <c r="E44" s="222">
        <v>3</v>
      </c>
      <c r="F44" s="565">
        <v>0</v>
      </c>
      <c r="G44" s="565">
        <v>0</v>
      </c>
      <c r="H44" s="565">
        <v>0</v>
      </c>
      <c r="I44" s="565">
        <v>0</v>
      </c>
      <c r="J44" s="565">
        <v>0</v>
      </c>
      <c r="K44" s="2030">
        <f t="shared" si="30"/>
        <v>0</v>
      </c>
      <c r="L44" s="565">
        <v>0</v>
      </c>
      <c r="M44" s="565">
        <v>0</v>
      </c>
      <c r="N44" s="2031">
        <f t="shared" si="26"/>
        <v>0</v>
      </c>
      <c r="O44" s="1794">
        <f t="shared" si="27"/>
        <v>0</v>
      </c>
      <c r="P44" s="1315"/>
      <c r="Q44" s="1320"/>
      <c r="R44" s="1320"/>
      <c r="S44" s="1320"/>
      <c r="T44" s="1320"/>
      <c r="U44" s="1320"/>
      <c r="V44" s="1320"/>
      <c r="W44" s="1320"/>
      <c r="X44" s="1332"/>
      <c r="Y44" s="171"/>
      <c r="Z44" s="872" t="s">
        <v>7048</v>
      </c>
      <c r="AA44" s="171"/>
      <c r="AB44" s="227"/>
      <c r="AC44" s="171"/>
      <c r="AD44" s="3159"/>
      <c r="AE44" s="220">
        <f t="shared" si="28"/>
        <v>0</v>
      </c>
      <c r="AF44" s="3161"/>
      <c r="AG44" s="221">
        <f t="shared" si="46"/>
        <v>0</v>
      </c>
      <c r="AH44" s="221">
        <f t="shared" si="46"/>
        <v>0</v>
      </c>
      <c r="AI44" s="221">
        <f t="shared" si="46"/>
        <v>0</v>
      </c>
      <c r="AJ44" s="221">
        <f t="shared" si="46"/>
        <v>0</v>
      </c>
      <c r="AK44" s="221">
        <f xml:space="preserve"> IF( ISNUMBER(M44), 0, 1 )</f>
        <v>0</v>
      </c>
      <c r="AL44" s="207"/>
      <c r="AM44" s="207"/>
      <c r="AN44" s="207"/>
      <c r="AO44" s="207"/>
      <c r="AP44" s="207"/>
      <c r="AQ44" s="207"/>
      <c r="AR44" s="207"/>
      <c r="AS44" s="207"/>
      <c r="AT44" s="207"/>
      <c r="AU44" s="207"/>
      <c r="AV44" s="3161"/>
      <c r="AW44" s="3125"/>
      <c r="AX44" s="868" t="s">
        <v>7036</v>
      </c>
      <c r="AY44" s="2918" t="s">
        <v>6608</v>
      </c>
      <c r="AZ44" s="565" t="s">
        <v>7049</v>
      </c>
      <c r="BA44" s="565" t="s">
        <v>7050</v>
      </c>
      <c r="BB44" s="565" t="s">
        <v>7051</v>
      </c>
      <c r="BC44" s="565" t="s">
        <v>7052</v>
      </c>
      <c r="BD44" s="565" t="s">
        <v>7053</v>
      </c>
      <c r="BE44" s="548" t="s">
        <v>7054</v>
      </c>
      <c r="BF44" s="565" t="s">
        <v>7055</v>
      </c>
      <c r="BG44" s="565" t="s">
        <v>7056</v>
      </c>
      <c r="BH44" s="2031" t="s">
        <v>7057</v>
      </c>
      <c r="BI44" s="1794" t="s">
        <v>7058</v>
      </c>
      <c r="BJ44" s="875"/>
      <c r="BK44" s="880"/>
      <c r="BL44" s="880"/>
      <c r="BM44" s="880"/>
      <c r="BN44" s="880"/>
      <c r="BO44" s="880"/>
      <c r="BP44" s="880"/>
      <c r="BQ44" s="880"/>
      <c r="BR44" s="891"/>
    </row>
    <row r="45" spans="1:70" ht="32.25" customHeight="1">
      <c r="A45" s="171"/>
      <c r="B45" s="868" t="s">
        <v>7036</v>
      </c>
      <c r="C45" s="2918" t="s">
        <v>6620</v>
      </c>
      <c r="D45" s="222" t="s">
        <v>688</v>
      </c>
      <c r="E45" s="222">
        <v>3</v>
      </c>
      <c r="F45" s="1257">
        <f>IFERROR(SUM(F43:F44), 0)</f>
        <v>0</v>
      </c>
      <c r="G45" s="1257">
        <f t="shared" ref="G45:M45" si="47">IFERROR(SUM(G43:G44), 0)</f>
        <v>0</v>
      </c>
      <c r="H45" s="1257">
        <f t="shared" si="47"/>
        <v>0</v>
      </c>
      <c r="I45" s="1257">
        <f t="shared" si="47"/>
        <v>0</v>
      </c>
      <c r="J45" s="1257">
        <f>IFERROR(SUM(J43:J44), 0)</f>
        <v>0</v>
      </c>
      <c r="K45" s="2030">
        <f t="shared" si="30"/>
        <v>0</v>
      </c>
      <c r="L45" s="1794">
        <f t="shared" si="47"/>
        <v>0</v>
      </c>
      <c r="M45" s="1794">
        <f t="shared" si="47"/>
        <v>0</v>
      </c>
      <c r="N45" s="2031">
        <f t="shared" si="26"/>
        <v>0</v>
      </c>
      <c r="O45" s="1794">
        <f t="shared" si="27"/>
        <v>0</v>
      </c>
      <c r="P45" s="1315"/>
      <c r="Q45" s="1320"/>
      <c r="R45" s="1320"/>
      <c r="S45" s="1320"/>
      <c r="T45" s="1320"/>
      <c r="U45" s="1320"/>
      <c r="V45" s="565">
        <v>1.165</v>
      </c>
      <c r="W45" s="565">
        <v>6.2670000000000003</v>
      </c>
      <c r="X45" s="566">
        <v>6.2670000000000003</v>
      </c>
      <c r="Y45" s="171"/>
      <c r="Z45" s="872" t="s">
        <v>7059</v>
      </c>
      <c r="AA45" s="171"/>
      <c r="AB45" s="227"/>
      <c r="AC45" s="171"/>
      <c r="AD45" s="3159"/>
      <c r="AE45" s="220">
        <f t="shared" si="28"/>
        <v>0</v>
      </c>
      <c r="AF45" s="656"/>
      <c r="AG45" s="207"/>
      <c r="AH45" s="207"/>
      <c r="AI45" s="207"/>
      <c r="AJ45" s="207"/>
      <c r="AK45" s="207"/>
      <c r="AL45" s="207"/>
      <c r="AM45" s="207"/>
      <c r="AN45" s="207"/>
      <c r="AO45" s="207"/>
      <c r="AP45" s="207"/>
      <c r="AQ45" s="207"/>
      <c r="AR45" s="207"/>
      <c r="AS45" s="221">
        <f t="shared" ref="AS45:AU45" si="48" xml:space="preserve"> IF( ISNUMBER(V45), 0, 1 )</f>
        <v>0</v>
      </c>
      <c r="AT45" s="221">
        <f t="shared" si="48"/>
        <v>0</v>
      </c>
      <c r="AU45" s="221">
        <f t="shared" si="48"/>
        <v>0</v>
      </c>
      <c r="AV45" s="3161"/>
      <c r="AW45" s="3125"/>
      <c r="AX45" s="868" t="s">
        <v>7036</v>
      </c>
      <c r="AY45" s="2918" t="s">
        <v>6620</v>
      </c>
      <c r="AZ45" s="548" t="s">
        <v>7060</v>
      </c>
      <c r="BA45" s="548" t="s">
        <v>7061</v>
      </c>
      <c r="BB45" s="548" t="s">
        <v>7062</v>
      </c>
      <c r="BC45" s="548" t="s">
        <v>7063</v>
      </c>
      <c r="BD45" s="548" t="s">
        <v>7064</v>
      </c>
      <c r="BE45" s="548" t="s">
        <v>7065</v>
      </c>
      <c r="BF45" s="1794" t="s">
        <v>7066</v>
      </c>
      <c r="BG45" s="1794" t="s">
        <v>7067</v>
      </c>
      <c r="BH45" s="2031" t="s">
        <v>7068</v>
      </c>
      <c r="BI45" s="1794" t="s">
        <v>7069</v>
      </c>
      <c r="BJ45" s="875"/>
      <c r="BK45" s="880"/>
      <c r="BL45" s="880"/>
      <c r="BM45" s="880"/>
      <c r="BN45" s="880"/>
      <c r="BO45" s="880"/>
      <c r="BP45" s="873" t="s">
        <v>7070</v>
      </c>
      <c r="BQ45" s="873" t="s">
        <v>7071</v>
      </c>
      <c r="BR45" s="874" t="s">
        <v>7072</v>
      </c>
    </row>
    <row r="46" spans="1:70" ht="15.75" customHeight="1">
      <c r="A46" s="171"/>
      <c r="B46" s="868" t="s">
        <v>7073</v>
      </c>
      <c r="C46" s="2918" t="s">
        <v>6596</v>
      </c>
      <c r="D46" s="222" t="s">
        <v>688</v>
      </c>
      <c r="E46" s="222">
        <v>3</v>
      </c>
      <c r="F46" s="565">
        <v>39.625999999999998</v>
      </c>
      <c r="G46" s="565">
        <v>3.0059999999999998</v>
      </c>
      <c r="H46" s="565">
        <v>0</v>
      </c>
      <c r="I46" s="565">
        <v>25.48</v>
      </c>
      <c r="J46" s="565">
        <v>0</v>
      </c>
      <c r="K46" s="2030">
        <f t="shared" si="30"/>
        <v>68.111999999999995</v>
      </c>
      <c r="L46" s="565">
        <v>0</v>
      </c>
      <c r="M46" s="565">
        <v>0</v>
      </c>
      <c r="N46" s="2031">
        <f t="shared" si="26"/>
        <v>0</v>
      </c>
      <c r="O46" s="1794">
        <f t="shared" si="27"/>
        <v>68.111999999999995</v>
      </c>
      <c r="P46" s="1315"/>
      <c r="Q46" s="1320"/>
      <c r="R46" s="1320"/>
      <c r="S46" s="1320"/>
      <c r="T46" s="1320"/>
      <c r="U46" s="1320"/>
      <c r="V46" s="1320"/>
      <c r="W46" s="1320"/>
      <c r="X46" s="1332"/>
      <c r="Y46" s="171"/>
      <c r="Z46" s="872" t="s">
        <v>7074</v>
      </c>
      <c r="AA46" s="171"/>
      <c r="AB46" s="227"/>
      <c r="AC46" s="171"/>
      <c r="AD46" s="3159"/>
      <c r="AE46" s="220">
        <f t="shared" si="28"/>
        <v>0</v>
      </c>
      <c r="AF46" s="3161"/>
      <c r="AG46" s="221">
        <f t="shared" ref="AG46:AJ47" si="49" xml:space="preserve"> IF( ISNUMBER(F46), 0, 1 )</f>
        <v>0</v>
      </c>
      <c r="AH46" s="221">
        <f t="shared" si="49"/>
        <v>0</v>
      </c>
      <c r="AI46" s="221">
        <f t="shared" si="49"/>
        <v>0</v>
      </c>
      <c r="AJ46" s="221">
        <f t="shared" si="49"/>
        <v>0</v>
      </c>
      <c r="AK46" s="221">
        <f xml:space="preserve"> IF( ISNUMBER(M46), 0, 1 )</f>
        <v>0</v>
      </c>
      <c r="AL46" s="207"/>
      <c r="AM46" s="207"/>
      <c r="AN46" s="207"/>
      <c r="AO46" s="207"/>
      <c r="AP46" s="207"/>
      <c r="AQ46" s="207"/>
      <c r="AR46" s="207"/>
      <c r="AS46" s="207"/>
      <c r="AT46" s="207"/>
      <c r="AU46" s="207"/>
      <c r="AV46" s="3161"/>
      <c r="AW46" s="3125"/>
      <c r="AX46" s="868" t="s">
        <v>7073</v>
      </c>
      <c r="AY46" s="2918" t="s">
        <v>6596</v>
      </c>
      <c r="AZ46" s="565" t="s">
        <v>7075</v>
      </c>
      <c r="BA46" s="565" t="s">
        <v>7076</v>
      </c>
      <c r="BB46" s="565" t="s">
        <v>7077</v>
      </c>
      <c r="BC46" s="565" t="s">
        <v>7078</v>
      </c>
      <c r="BD46" s="565" t="s">
        <v>7079</v>
      </c>
      <c r="BE46" s="548" t="s">
        <v>7080</v>
      </c>
      <c r="BF46" s="565" t="s">
        <v>7081</v>
      </c>
      <c r="BG46" s="565" t="s">
        <v>7082</v>
      </c>
      <c r="BH46" s="2031" t="s">
        <v>7083</v>
      </c>
      <c r="BI46" s="1794" t="s">
        <v>7084</v>
      </c>
      <c r="BJ46" s="875"/>
      <c r="BK46" s="880"/>
      <c r="BL46" s="880"/>
      <c r="BM46" s="880"/>
      <c r="BN46" s="880"/>
      <c r="BO46" s="880"/>
      <c r="BP46" s="880"/>
      <c r="BQ46" s="880"/>
      <c r="BR46" s="891"/>
    </row>
    <row r="47" spans="1:70" ht="15.75" customHeight="1">
      <c r="A47" s="171"/>
      <c r="B47" s="868" t="s">
        <v>7073</v>
      </c>
      <c r="C47" s="2918" t="s">
        <v>6608</v>
      </c>
      <c r="D47" s="222" t="s">
        <v>688</v>
      </c>
      <c r="E47" s="222">
        <v>3</v>
      </c>
      <c r="F47" s="565">
        <v>0</v>
      </c>
      <c r="G47" s="565">
        <v>0</v>
      </c>
      <c r="H47" s="565">
        <v>0</v>
      </c>
      <c r="I47" s="565">
        <v>0</v>
      </c>
      <c r="J47" s="565">
        <v>0</v>
      </c>
      <c r="K47" s="1809">
        <f t="shared" si="30"/>
        <v>0</v>
      </c>
      <c r="L47" s="2216">
        <v>0</v>
      </c>
      <c r="M47" s="2216">
        <v>0</v>
      </c>
      <c r="N47" s="1794">
        <f t="shared" si="26"/>
        <v>0</v>
      </c>
      <c r="O47" s="1794">
        <f t="shared" si="27"/>
        <v>0</v>
      </c>
      <c r="P47" s="1315"/>
      <c r="Q47" s="1320"/>
      <c r="R47" s="1320"/>
      <c r="S47" s="1320"/>
      <c r="T47" s="1320"/>
      <c r="U47" s="1320"/>
      <c r="V47" s="1320"/>
      <c r="W47" s="1320"/>
      <c r="X47" s="1332"/>
      <c r="Y47" s="171"/>
      <c r="Z47" s="872" t="s">
        <v>7085</v>
      </c>
      <c r="AA47" s="171"/>
      <c r="AB47" s="227"/>
      <c r="AC47" s="171"/>
      <c r="AD47" s="3159"/>
      <c r="AE47" s="220">
        <f t="shared" si="28"/>
        <v>0</v>
      </c>
      <c r="AF47" s="3161"/>
      <c r="AG47" s="221">
        <f t="shared" si="49"/>
        <v>0</v>
      </c>
      <c r="AH47" s="221">
        <f t="shared" si="49"/>
        <v>0</v>
      </c>
      <c r="AI47" s="221">
        <f t="shared" si="49"/>
        <v>0</v>
      </c>
      <c r="AJ47" s="221">
        <f t="shared" si="49"/>
        <v>0</v>
      </c>
      <c r="AK47" s="221">
        <f xml:space="preserve"> IF( ISNUMBER(M47), 0, 1 )</f>
        <v>0</v>
      </c>
      <c r="AL47" s="207"/>
      <c r="AM47" s="207"/>
      <c r="AN47" s="207"/>
      <c r="AO47" s="207"/>
      <c r="AP47" s="207"/>
      <c r="AQ47" s="207"/>
      <c r="AR47" s="207"/>
      <c r="AS47" s="207"/>
      <c r="AT47" s="207"/>
      <c r="AU47" s="207"/>
      <c r="AV47" s="3161"/>
      <c r="AW47" s="3125"/>
      <c r="AX47" s="868" t="s">
        <v>7073</v>
      </c>
      <c r="AY47" s="2918" t="s">
        <v>6608</v>
      </c>
      <c r="AZ47" s="565" t="s">
        <v>7086</v>
      </c>
      <c r="BA47" s="565" t="s">
        <v>7087</v>
      </c>
      <c r="BB47" s="565" t="s">
        <v>7088</v>
      </c>
      <c r="BC47" s="565" t="s">
        <v>7089</v>
      </c>
      <c r="BD47" s="565" t="s">
        <v>7090</v>
      </c>
      <c r="BE47" s="548" t="s">
        <v>7091</v>
      </c>
      <c r="BF47" s="2216" t="s">
        <v>7092</v>
      </c>
      <c r="BG47" s="2216" t="s">
        <v>7093</v>
      </c>
      <c r="BH47" s="1794" t="s">
        <v>7094</v>
      </c>
      <c r="BI47" s="1794" t="s">
        <v>7095</v>
      </c>
      <c r="BJ47" s="875"/>
      <c r="BK47" s="880"/>
      <c r="BL47" s="880"/>
      <c r="BM47" s="880"/>
      <c r="BN47" s="880"/>
      <c r="BO47" s="880"/>
      <c r="BP47" s="880"/>
      <c r="BQ47" s="880"/>
      <c r="BR47" s="891"/>
    </row>
    <row r="48" spans="1:70" ht="15.75" customHeight="1">
      <c r="A48" s="171"/>
      <c r="B48" s="868" t="s">
        <v>7073</v>
      </c>
      <c r="C48" s="2918" t="s">
        <v>6620</v>
      </c>
      <c r="D48" s="222" t="s">
        <v>688</v>
      </c>
      <c r="E48" s="222">
        <v>3</v>
      </c>
      <c r="F48" s="1257">
        <f>IFERROR(SUM(F46:F47), 0)</f>
        <v>39.625999999999998</v>
      </c>
      <c r="G48" s="1257">
        <f>IFERROR(SUM(G46:G47), 0)</f>
        <v>3.0059999999999998</v>
      </c>
      <c r="H48" s="1257">
        <f>IFERROR(SUM(H46:H47), 0)</f>
        <v>0</v>
      </c>
      <c r="I48" s="1257">
        <f>IFERROR(SUM(I46:I47), 0)</f>
        <v>25.48</v>
      </c>
      <c r="J48" s="1257">
        <f>IFERROR(SUM(J46:J47), 0)</f>
        <v>0</v>
      </c>
      <c r="K48" s="1809">
        <f t="shared" si="30"/>
        <v>68.111999999999995</v>
      </c>
      <c r="L48" s="1794">
        <f t="shared" ref="L48:M48" si="50">IFERROR(SUM(L46:L47), 0)</f>
        <v>0</v>
      </c>
      <c r="M48" s="1794">
        <f t="shared" si="50"/>
        <v>0</v>
      </c>
      <c r="N48" s="1794">
        <f t="shared" si="26"/>
        <v>0</v>
      </c>
      <c r="O48" s="1794">
        <f t="shared" si="27"/>
        <v>68.111999999999995</v>
      </c>
      <c r="P48" s="1315"/>
      <c r="Q48" s="1320"/>
      <c r="R48" s="1320"/>
      <c r="S48" s="1320"/>
      <c r="T48" s="1320"/>
      <c r="U48" s="1320"/>
      <c r="V48" s="565">
        <v>136.43100000000001</v>
      </c>
      <c r="W48" s="565">
        <v>230.55199999999999</v>
      </c>
      <c r="X48" s="566">
        <v>230.55199999999999</v>
      </c>
      <c r="Y48" s="171"/>
      <c r="Z48" s="872" t="s">
        <v>7096</v>
      </c>
      <c r="AA48" s="171"/>
      <c r="AB48" s="227"/>
      <c r="AC48" s="171"/>
      <c r="AD48" s="3159"/>
      <c r="AE48" s="220">
        <f t="shared" si="28"/>
        <v>0</v>
      </c>
      <c r="AF48" s="656"/>
      <c r="AG48" s="207"/>
      <c r="AH48" s="207"/>
      <c r="AI48" s="207"/>
      <c r="AJ48" s="207"/>
      <c r="AK48" s="207"/>
      <c r="AL48" s="207"/>
      <c r="AM48" s="207"/>
      <c r="AN48" s="207"/>
      <c r="AO48" s="207"/>
      <c r="AP48" s="207"/>
      <c r="AQ48" s="207"/>
      <c r="AR48" s="207"/>
      <c r="AS48" s="221">
        <f t="shared" ref="AS48:AU48" si="51" xml:space="preserve"> IF( ISNUMBER(V48), 0, 1 )</f>
        <v>0</v>
      </c>
      <c r="AT48" s="221">
        <f t="shared" si="51"/>
        <v>0</v>
      </c>
      <c r="AU48" s="221">
        <f t="shared" si="51"/>
        <v>0</v>
      </c>
      <c r="AV48" s="3161"/>
      <c r="AW48" s="3125"/>
      <c r="AX48" s="868" t="s">
        <v>7073</v>
      </c>
      <c r="AY48" s="2918" t="s">
        <v>6620</v>
      </c>
      <c r="AZ48" s="548" t="s">
        <v>7097</v>
      </c>
      <c r="BA48" s="548" t="s">
        <v>7098</v>
      </c>
      <c r="BB48" s="548" t="s">
        <v>7099</v>
      </c>
      <c r="BC48" s="548" t="s">
        <v>7100</v>
      </c>
      <c r="BD48" s="548" t="s">
        <v>7101</v>
      </c>
      <c r="BE48" s="548" t="s">
        <v>7102</v>
      </c>
      <c r="BF48" s="1794" t="s">
        <v>7103</v>
      </c>
      <c r="BG48" s="1794" t="s">
        <v>7104</v>
      </c>
      <c r="BH48" s="1794" t="s">
        <v>7105</v>
      </c>
      <c r="BI48" s="1794" t="s">
        <v>7106</v>
      </c>
      <c r="BJ48" s="875"/>
      <c r="BK48" s="880"/>
      <c r="BL48" s="880"/>
      <c r="BM48" s="880"/>
      <c r="BN48" s="880"/>
      <c r="BO48" s="880"/>
      <c r="BP48" s="873" t="s">
        <v>7107</v>
      </c>
      <c r="BQ48" s="873" t="s">
        <v>7108</v>
      </c>
      <c r="BR48" s="874" t="s">
        <v>7109</v>
      </c>
    </row>
    <row r="49" spans="1:70" ht="15.75" customHeight="1" thickBot="1">
      <c r="A49" s="2394" t="s">
        <v>784</v>
      </c>
      <c r="B49" s="881" t="s">
        <v>7110</v>
      </c>
      <c r="C49" s="2931" t="s">
        <v>6620</v>
      </c>
      <c r="D49" s="283" t="s">
        <v>688</v>
      </c>
      <c r="E49" s="283">
        <v>3</v>
      </c>
      <c r="F49" s="1249">
        <f>IFERROR(SUM(F33,F36,F39,F42,F45,F48), 0)</f>
        <v>44.037999999999997</v>
      </c>
      <c r="G49" s="1249">
        <f>IFERROR(SUM(G33,G36,G39,G42,G45,G48), 0)</f>
        <v>3.0059999999999998</v>
      </c>
      <c r="H49" s="1249">
        <f>IFERROR(SUM(H33,H36,H39,H42,H45,H48), 0)</f>
        <v>0</v>
      </c>
      <c r="I49" s="1249">
        <f>IFERROR(SUM(I33,I36,I39,I42,I45,I48), 0)</f>
        <v>25.623000000000001</v>
      </c>
      <c r="J49" s="1249">
        <f>IFERROR(SUM(J33,J36,J39,J42,J45,J48), 0)</f>
        <v>24.07</v>
      </c>
      <c r="K49" s="1935">
        <f t="shared" si="30"/>
        <v>96.736999999999995</v>
      </c>
      <c r="L49" s="1812">
        <f t="shared" ref="L49:M49" si="52">IFERROR(SUM(L33,L36,L39,L42,L45,L48), 0)</f>
        <v>0</v>
      </c>
      <c r="M49" s="1812">
        <f t="shared" si="52"/>
        <v>0</v>
      </c>
      <c r="N49" s="1812">
        <f t="shared" si="26"/>
        <v>0</v>
      </c>
      <c r="O49" s="1812">
        <f t="shared" si="27"/>
        <v>96.736999999999995</v>
      </c>
      <c r="P49" s="1333"/>
      <c r="Q49" s="1333"/>
      <c r="R49" s="1333"/>
      <c r="S49" s="1333"/>
      <c r="T49" s="1333"/>
      <c r="U49" s="1322"/>
      <c r="V49" s="1249">
        <f>IFERROR(SUM(V48,V45,V42,V39,V36,V33), 0)</f>
        <v>210.03800000000001</v>
      </c>
      <c r="W49" s="1249">
        <f>IFERROR(SUM(W48,W45,W42,W39,W36,W33), 0)</f>
        <v>350.82600000000002</v>
      </c>
      <c r="X49" s="1325">
        <f>IFERROR(SUM(X48,X45,X42,X39,X36,X33), 0)</f>
        <v>350.82600000000002</v>
      </c>
      <c r="Y49" s="171"/>
      <c r="Z49" s="885" t="s">
        <v>7111</v>
      </c>
      <c r="AA49" s="171"/>
      <c r="AB49" s="238"/>
      <c r="AC49" s="171"/>
      <c r="AD49" s="3159"/>
      <c r="AE49" s="3125"/>
      <c r="AF49" s="3161"/>
      <c r="AG49" s="207"/>
      <c r="AH49" s="207"/>
      <c r="AI49" s="207"/>
      <c r="AJ49" s="207"/>
      <c r="AK49" s="207"/>
      <c r="AL49" s="207"/>
      <c r="AM49" s="207"/>
      <c r="AN49" s="207"/>
      <c r="AO49" s="207"/>
      <c r="AP49" s="207"/>
      <c r="AQ49" s="207"/>
      <c r="AR49" s="207"/>
      <c r="AS49" s="207"/>
      <c r="AT49" s="207"/>
      <c r="AU49" s="207"/>
      <c r="AV49" s="3161"/>
      <c r="AW49" s="3125"/>
      <c r="AX49" s="881" t="s">
        <v>7110</v>
      </c>
      <c r="AY49" s="2931" t="s">
        <v>6620</v>
      </c>
      <c r="AZ49" s="550" t="s">
        <v>7112</v>
      </c>
      <c r="BA49" s="550" t="s">
        <v>7113</v>
      </c>
      <c r="BB49" s="550" t="s">
        <v>7114</v>
      </c>
      <c r="BC49" s="550" t="s">
        <v>7115</v>
      </c>
      <c r="BD49" s="550" t="s">
        <v>7116</v>
      </c>
      <c r="BE49" s="550" t="s">
        <v>7117</v>
      </c>
      <c r="BF49" s="1812" t="s">
        <v>7118</v>
      </c>
      <c r="BG49" s="550" t="s">
        <v>7119</v>
      </c>
      <c r="BH49" s="1812" t="s">
        <v>7120</v>
      </c>
      <c r="BI49" s="1812" t="s">
        <v>7121</v>
      </c>
      <c r="BJ49" s="333"/>
      <c r="BK49" s="333"/>
      <c r="BL49" s="333"/>
      <c r="BM49" s="333"/>
      <c r="BN49" s="333"/>
      <c r="BO49" s="883"/>
      <c r="BP49" s="550" t="s">
        <v>7122</v>
      </c>
      <c r="BQ49" s="550" t="s">
        <v>7123</v>
      </c>
      <c r="BR49" s="642" t="s">
        <v>7124</v>
      </c>
    </row>
    <row r="50" spans="1:70" ht="15.75" customHeight="1" thickTop="1" thickBot="1">
      <c r="A50" s="171"/>
      <c r="B50" s="886"/>
      <c r="C50" s="171"/>
      <c r="D50" s="171"/>
      <c r="E50" s="171"/>
      <c r="F50" s="381"/>
      <c r="G50" s="381"/>
      <c r="H50" s="381"/>
      <c r="I50" s="381"/>
      <c r="J50" s="381"/>
      <c r="K50" s="381"/>
      <c r="L50" s="381"/>
      <c r="M50" s="381"/>
      <c r="N50" s="381"/>
      <c r="O50" s="381"/>
      <c r="P50" s="381"/>
      <c r="Q50" s="1326"/>
      <c r="R50" s="1326"/>
      <c r="S50" s="1326"/>
      <c r="T50" s="1326"/>
      <c r="U50" s="1327"/>
      <c r="V50" s="1326"/>
      <c r="W50" s="1326"/>
      <c r="X50" s="1327"/>
      <c r="Y50" s="192"/>
      <c r="Z50" s="192"/>
      <c r="AA50" s="171"/>
      <c r="AB50" s="171"/>
      <c r="AC50" s="171"/>
      <c r="AD50" s="3159"/>
      <c r="AE50" s="3125"/>
      <c r="AF50" s="3161"/>
      <c r="AG50" s="207"/>
      <c r="AH50" s="207"/>
      <c r="AI50" s="207"/>
      <c r="AJ50" s="207"/>
      <c r="AK50" s="207"/>
      <c r="AL50" s="207"/>
      <c r="AM50" s="207"/>
      <c r="AN50" s="207"/>
      <c r="AO50" s="207"/>
      <c r="AP50" s="207"/>
      <c r="AQ50" s="207"/>
      <c r="AR50" s="207"/>
      <c r="AS50" s="207"/>
      <c r="AT50" s="207"/>
      <c r="AU50" s="207"/>
      <c r="AV50" s="3161"/>
      <c r="AW50" s="3125"/>
      <c r="AX50" s="886"/>
      <c r="AY50" s="171"/>
      <c r="AZ50" s="171"/>
      <c r="BA50" s="171"/>
      <c r="BB50" s="171"/>
      <c r="BC50" s="171"/>
      <c r="BD50" s="171"/>
      <c r="BE50" s="171"/>
      <c r="BF50" s="381"/>
      <c r="BG50" s="381"/>
      <c r="BH50" s="381"/>
      <c r="BI50" s="381"/>
      <c r="BJ50" s="171"/>
      <c r="BK50" s="173"/>
      <c r="BL50" s="173"/>
      <c r="BM50" s="173"/>
      <c r="BN50" s="173"/>
      <c r="BO50" s="887"/>
      <c r="BP50" s="173"/>
      <c r="BQ50" s="173"/>
      <c r="BR50" s="887"/>
    </row>
    <row r="51" spans="1:70" ht="15.75" customHeight="1" thickTop="1" thickBot="1">
      <c r="A51" s="171"/>
      <c r="B51" s="863" t="s">
        <v>7125</v>
      </c>
      <c r="C51" s="171"/>
      <c r="D51" s="171"/>
      <c r="E51" s="171"/>
      <c r="F51" s="381"/>
      <c r="G51" s="381"/>
      <c r="H51" s="381"/>
      <c r="I51" s="381"/>
      <c r="J51" s="381"/>
      <c r="K51" s="381"/>
      <c r="L51" s="381"/>
      <c r="M51" s="381"/>
      <c r="N51" s="381"/>
      <c r="O51" s="381"/>
      <c r="P51" s="381"/>
      <c r="Q51" s="1326"/>
      <c r="R51" s="1326"/>
      <c r="S51" s="1326"/>
      <c r="T51" s="1326"/>
      <c r="U51" s="1327"/>
      <c r="V51" s="1326"/>
      <c r="W51" s="1326"/>
      <c r="X51" s="1327"/>
      <c r="Y51" s="192"/>
      <c r="Z51" s="192"/>
      <c r="AA51" s="171"/>
      <c r="AB51" s="171"/>
      <c r="AC51" s="171"/>
      <c r="AD51" s="3159"/>
      <c r="AE51" s="3125"/>
      <c r="AF51" s="3161"/>
      <c r="AG51" s="207"/>
      <c r="AH51" s="207"/>
      <c r="AI51" s="207"/>
      <c r="AJ51" s="207"/>
      <c r="AK51" s="207"/>
      <c r="AL51" s="207"/>
      <c r="AM51" s="207"/>
      <c r="AN51" s="207"/>
      <c r="AO51" s="207"/>
      <c r="AP51" s="207"/>
      <c r="AQ51" s="207"/>
      <c r="AR51" s="207"/>
      <c r="AS51" s="207"/>
      <c r="AT51" s="207"/>
      <c r="AU51" s="207"/>
      <c r="AV51" s="3161"/>
      <c r="AW51" s="3125"/>
      <c r="AX51" s="863" t="s">
        <v>7125</v>
      </c>
      <c r="AY51" s="171"/>
      <c r="AZ51" s="171"/>
      <c r="BA51" s="171"/>
      <c r="BB51" s="171"/>
      <c r="BC51" s="171"/>
      <c r="BD51" s="171"/>
      <c r="BE51" s="171"/>
      <c r="BF51" s="381"/>
      <c r="BG51" s="381"/>
      <c r="BH51" s="381"/>
      <c r="BI51" s="381"/>
      <c r="BJ51" s="171"/>
      <c r="BK51" s="173"/>
      <c r="BL51" s="173"/>
      <c r="BM51" s="173"/>
      <c r="BN51" s="173"/>
      <c r="BO51" s="887"/>
      <c r="BP51" s="173"/>
      <c r="BQ51" s="173"/>
      <c r="BR51" s="887"/>
    </row>
    <row r="52" spans="1:70" ht="15.75" customHeight="1">
      <c r="A52" s="171"/>
      <c r="B52" s="864" t="s">
        <v>7126</v>
      </c>
      <c r="C52" s="2920" t="s">
        <v>6596</v>
      </c>
      <c r="D52" s="213" t="s">
        <v>688</v>
      </c>
      <c r="E52" s="213">
        <v>3</v>
      </c>
      <c r="F52" s="2314"/>
      <c r="G52" s="2314"/>
      <c r="H52" s="2314"/>
      <c r="I52" s="2314"/>
      <c r="J52" s="562">
        <v>18.952999999999999</v>
      </c>
      <c r="K52" s="1805">
        <f>IFERROR(SUM(J52),0)</f>
        <v>18.952999999999999</v>
      </c>
      <c r="L52" s="2033">
        <v>0</v>
      </c>
      <c r="M52" s="2033">
        <v>0</v>
      </c>
      <c r="N52" s="2029">
        <f>SUM(L52:M52)</f>
        <v>0</v>
      </c>
      <c r="O52" s="2029">
        <f t="shared" ref="O52:O76" si="53">IFERROR(SUM(K52,N52),0)</f>
        <v>18.952999999999999</v>
      </c>
      <c r="P52" s="1334"/>
      <c r="Q52" s="1335"/>
      <c r="R52" s="1335"/>
      <c r="S52" s="1335"/>
      <c r="T52" s="1335"/>
      <c r="U52" s="1328"/>
      <c r="V52" s="1335"/>
      <c r="W52" s="1335"/>
      <c r="X52" s="1336"/>
      <c r="Y52" s="171"/>
      <c r="Z52" s="867" t="s">
        <v>7127</v>
      </c>
      <c r="AA52" s="171"/>
      <c r="AB52" s="219"/>
      <c r="AC52" s="171"/>
      <c r="AD52" s="3159"/>
      <c r="AE52" s="220">
        <f t="shared" ref="AE52:AE53" si="54">IF( SUM( AG52:AU52 ) = 0, 0, $AG$9 )</f>
        <v>0</v>
      </c>
      <c r="AF52" s="3161"/>
      <c r="AG52" s="207"/>
      <c r="AH52" s="207"/>
      <c r="AI52" s="207"/>
      <c r="AJ52" s="207"/>
      <c r="AK52" s="221">
        <f xml:space="preserve"> IF( ISNUMBER(M52), 0, 1 )</f>
        <v>0</v>
      </c>
      <c r="AL52" s="207"/>
      <c r="AM52" s="207"/>
      <c r="AN52" s="207"/>
      <c r="AO52" s="207"/>
      <c r="AP52" s="207"/>
      <c r="AQ52" s="207"/>
      <c r="AR52" s="207"/>
      <c r="AS52" s="207"/>
      <c r="AT52" s="207"/>
      <c r="AU52" s="207"/>
      <c r="AV52" s="3161"/>
      <c r="AW52" s="3125"/>
      <c r="AX52" s="864" t="s">
        <v>7126</v>
      </c>
      <c r="AY52" s="2920" t="s">
        <v>6596</v>
      </c>
      <c r="AZ52" s="2314"/>
      <c r="BA52" s="2314"/>
      <c r="BB52" s="2314"/>
      <c r="BC52" s="2314"/>
      <c r="BD52" s="562" t="s">
        <v>7128</v>
      </c>
      <c r="BE52" s="546" t="s">
        <v>7129</v>
      </c>
      <c r="BF52" s="2033" t="s">
        <v>7130</v>
      </c>
      <c r="BG52" s="2033" t="s">
        <v>7131</v>
      </c>
      <c r="BH52" s="2029" t="s">
        <v>7132</v>
      </c>
      <c r="BI52" s="2029" t="s">
        <v>7133</v>
      </c>
      <c r="BJ52" s="892"/>
      <c r="BK52" s="893"/>
      <c r="BL52" s="893"/>
      <c r="BM52" s="893"/>
      <c r="BN52" s="893"/>
      <c r="BO52" s="888"/>
      <c r="BP52" s="893"/>
      <c r="BQ52" s="893"/>
      <c r="BR52" s="894"/>
    </row>
    <row r="53" spans="1:70" ht="15.75" customHeight="1">
      <c r="A53" s="171"/>
      <c r="B53" s="868" t="s">
        <v>7126</v>
      </c>
      <c r="C53" s="2918" t="s">
        <v>6608</v>
      </c>
      <c r="D53" s="222" t="s">
        <v>688</v>
      </c>
      <c r="E53" s="222">
        <v>3</v>
      </c>
      <c r="F53" s="2315"/>
      <c r="G53" s="2315"/>
      <c r="H53" s="2315"/>
      <c r="I53" s="2315"/>
      <c r="J53" s="565">
        <v>0</v>
      </c>
      <c r="K53" s="2030">
        <f t="shared" ref="K53:K76" si="55">IFERROR(SUM(J53),0)</f>
        <v>0</v>
      </c>
      <c r="L53" s="565">
        <v>0</v>
      </c>
      <c r="M53" s="565">
        <v>0</v>
      </c>
      <c r="N53" s="2031">
        <f>SUM(L53:M53)</f>
        <v>0</v>
      </c>
      <c r="O53" s="1794">
        <f t="shared" si="53"/>
        <v>0</v>
      </c>
      <c r="P53" s="1315"/>
      <c r="Q53" s="1317"/>
      <c r="R53" s="1317"/>
      <c r="S53" s="1317"/>
      <c r="T53" s="1317"/>
      <c r="U53" s="1320"/>
      <c r="V53" s="1317"/>
      <c r="W53" s="1317"/>
      <c r="X53" s="1332"/>
      <c r="Y53" s="171"/>
      <c r="Z53" s="872" t="s">
        <v>7134</v>
      </c>
      <c r="AA53" s="171"/>
      <c r="AB53" s="227"/>
      <c r="AC53" s="171"/>
      <c r="AD53" s="3159"/>
      <c r="AE53" s="220">
        <f t="shared" si="54"/>
        <v>0</v>
      </c>
      <c r="AF53" s="3161"/>
      <c r="AG53" s="207"/>
      <c r="AH53" s="207"/>
      <c r="AI53" s="207"/>
      <c r="AJ53" s="207"/>
      <c r="AK53" s="221">
        <f xml:space="preserve"> IF( ISNUMBER(M53), 0, 1 )</f>
        <v>0</v>
      </c>
      <c r="AL53" s="207"/>
      <c r="AM53" s="207"/>
      <c r="AN53" s="207"/>
      <c r="AO53" s="207"/>
      <c r="AP53" s="207"/>
      <c r="AQ53" s="207"/>
      <c r="AR53" s="207"/>
      <c r="AS53" s="207"/>
      <c r="AT53" s="207"/>
      <c r="AU53" s="207"/>
      <c r="AV53" s="3161"/>
      <c r="AW53" s="3125"/>
      <c r="AX53" s="868" t="s">
        <v>7126</v>
      </c>
      <c r="AY53" s="2918" t="s">
        <v>6608</v>
      </c>
      <c r="AZ53" s="2315"/>
      <c r="BA53" s="2315"/>
      <c r="BB53" s="2315"/>
      <c r="BC53" s="2315"/>
      <c r="BD53" s="565" t="s">
        <v>7135</v>
      </c>
      <c r="BE53" s="548" t="s">
        <v>7136</v>
      </c>
      <c r="BF53" s="565" t="s">
        <v>7137</v>
      </c>
      <c r="BG53" s="565" t="s">
        <v>7138</v>
      </c>
      <c r="BH53" s="2031" t="s">
        <v>7139</v>
      </c>
      <c r="BI53" s="1794" t="s">
        <v>7140</v>
      </c>
      <c r="BJ53" s="875"/>
      <c r="BK53" s="877"/>
      <c r="BL53" s="877"/>
      <c r="BM53" s="877"/>
      <c r="BN53" s="877"/>
      <c r="BO53" s="880"/>
      <c r="BP53" s="877"/>
      <c r="BQ53" s="877"/>
      <c r="BR53" s="891"/>
    </row>
    <row r="54" spans="1:70" ht="15.75" customHeight="1">
      <c r="A54" s="171"/>
      <c r="B54" s="868" t="s">
        <v>7126</v>
      </c>
      <c r="C54" s="2918" t="s">
        <v>6620</v>
      </c>
      <c r="D54" s="222" t="s">
        <v>688</v>
      </c>
      <c r="E54" s="222">
        <v>3</v>
      </c>
      <c r="F54" s="1313"/>
      <c r="G54" s="1313"/>
      <c r="H54" s="1313"/>
      <c r="I54" s="1313"/>
      <c r="J54" s="1257">
        <f>IFERROR(SUM(J52:J53), 0)</f>
        <v>18.952999999999999</v>
      </c>
      <c r="K54" s="2030">
        <f t="shared" si="55"/>
        <v>18.952999999999999</v>
      </c>
      <c r="L54" s="1794">
        <f t="shared" ref="L54:M54" si="56">IFERROR(SUM(L52:L53), 0)</f>
        <v>0</v>
      </c>
      <c r="M54" s="1794">
        <f t="shared" si="56"/>
        <v>0</v>
      </c>
      <c r="N54" s="2031">
        <f t="shared" ref="N54:N76" si="57">SUM(L54:M54)</f>
        <v>0</v>
      </c>
      <c r="O54" s="1794">
        <f t="shared" si="53"/>
        <v>18.952999999999999</v>
      </c>
      <c r="P54" s="1315"/>
      <c r="Q54" s="1317"/>
      <c r="R54" s="1317"/>
      <c r="S54" s="1317"/>
      <c r="T54" s="1317"/>
      <c r="U54" s="1320"/>
      <c r="V54" s="1320"/>
      <c r="W54" s="1320"/>
      <c r="X54" s="1332"/>
      <c r="Y54" s="171"/>
      <c r="Z54" s="872" t="s">
        <v>7141</v>
      </c>
      <c r="AA54" s="171"/>
      <c r="AB54" s="227"/>
      <c r="AC54" s="171"/>
      <c r="AD54" s="3159"/>
      <c r="AE54" s="3125"/>
      <c r="AF54" s="3161"/>
      <c r="AG54" s="207"/>
      <c r="AH54" s="207"/>
      <c r="AI54" s="207"/>
      <c r="AJ54" s="207"/>
      <c r="AK54" s="207"/>
      <c r="AL54" s="207"/>
      <c r="AM54" s="207"/>
      <c r="AN54" s="207"/>
      <c r="AO54" s="207"/>
      <c r="AP54" s="207"/>
      <c r="AQ54" s="207"/>
      <c r="AR54" s="207"/>
      <c r="AS54" s="207"/>
      <c r="AT54" s="207"/>
      <c r="AU54" s="207"/>
      <c r="AV54" s="3161"/>
      <c r="AW54" s="3125"/>
      <c r="AX54" s="868" t="s">
        <v>7126</v>
      </c>
      <c r="AY54" s="2918" t="s">
        <v>6620</v>
      </c>
      <c r="AZ54" s="2375"/>
      <c r="BA54" s="2375"/>
      <c r="BB54" s="2375"/>
      <c r="BC54" s="2375"/>
      <c r="BD54" s="548" t="s">
        <v>7142</v>
      </c>
      <c r="BE54" s="548" t="s">
        <v>7143</v>
      </c>
      <c r="BF54" s="1794" t="s">
        <v>7144</v>
      </c>
      <c r="BG54" s="1794" t="s">
        <v>7145</v>
      </c>
      <c r="BH54" s="2031" t="s">
        <v>7146</v>
      </c>
      <c r="BI54" s="1794" t="s">
        <v>7147</v>
      </c>
      <c r="BJ54" s="875"/>
      <c r="BK54" s="877"/>
      <c r="BL54" s="877"/>
      <c r="BM54" s="877"/>
      <c r="BN54" s="877"/>
      <c r="BO54" s="880"/>
      <c r="BP54" s="880"/>
      <c r="BQ54" s="880"/>
      <c r="BR54" s="891"/>
    </row>
    <row r="55" spans="1:70" ht="32.25" customHeight="1">
      <c r="A55" s="171"/>
      <c r="B55" s="868" t="s">
        <v>7148</v>
      </c>
      <c r="C55" s="2918" t="s">
        <v>6596</v>
      </c>
      <c r="D55" s="222" t="s">
        <v>688</v>
      </c>
      <c r="E55" s="222">
        <v>3</v>
      </c>
      <c r="F55" s="2315"/>
      <c r="G55" s="2315"/>
      <c r="H55" s="2315"/>
      <c r="I55" s="2315"/>
      <c r="J55" s="565">
        <v>30.06</v>
      </c>
      <c r="K55" s="2030">
        <f t="shared" si="55"/>
        <v>30.06</v>
      </c>
      <c r="L55" s="565">
        <v>0</v>
      </c>
      <c r="M55" s="565">
        <v>0</v>
      </c>
      <c r="N55" s="2031">
        <f t="shared" si="57"/>
        <v>0</v>
      </c>
      <c r="O55" s="1794">
        <f t="shared" si="53"/>
        <v>30.06</v>
      </c>
      <c r="P55" s="1315"/>
      <c r="Q55" s="1320"/>
      <c r="R55" s="1320"/>
      <c r="S55" s="1320"/>
      <c r="T55" s="1320"/>
      <c r="U55" s="1320"/>
      <c r="V55" s="1320"/>
      <c r="W55" s="1320"/>
      <c r="X55" s="1332"/>
      <c r="Y55" s="171"/>
      <c r="Z55" s="872" t="s">
        <v>7149</v>
      </c>
      <c r="AA55" s="171"/>
      <c r="AB55" s="227"/>
      <c r="AC55" s="171"/>
      <c r="AD55" s="3159"/>
      <c r="AE55" s="220">
        <f t="shared" ref="AE55:AE56" si="58">IF( SUM( AG55:AU55 ) = 0, 0, $AG$9 )</f>
        <v>0</v>
      </c>
      <c r="AF55" s="3161"/>
      <c r="AG55" s="207"/>
      <c r="AH55" s="207"/>
      <c r="AI55" s="207"/>
      <c r="AJ55" s="207"/>
      <c r="AK55" s="221">
        <f xml:space="preserve"> IF( ISNUMBER(M55), 0, 1 )</f>
        <v>0</v>
      </c>
      <c r="AL55" s="207"/>
      <c r="AM55" s="207"/>
      <c r="AN55" s="207"/>
      <c r="AO55" s="207"/>
      <c r="AP55" s="207"/>
      <c r="AQ55" s="207"/>
      <c r="AR55" s="207"/>
      <c r="AS55" s="207"/>
      <c r="AT55" s="207"/>
      <c r="AU55" s="207"/>
      <c r="AV55" s="3161"/>
      <c r="AW55" s="3125"/>
      <c r="AX55" s="868" t="s">
        <v>7148</v>
      </c>
      <c r="AY55" s="2918" t="s">
        <v>6596</v>
      </c>
      <c r="AZ55" s="2315"/>
      <c r="BA55" s="2315"/>
      <c r="BB55" s="2315"/>
      <c r="BC55" s="2315"/>
      <c r="BD55" s="565" t="s">
        <v>7150</v>
      </c>
      <c r="BE55" s="548" t="s">
        <v>7151</v>
      </c>
      <c r="BF55" s="565" t="s">
        <v>7152</v>
      </c>
      <c r="BG55" s="565" t="s">
        <v>7153</v>
      </c>
      <c r="BH55" s="2031" t="s">
        <v>7154</v>
      </c>
      <c r="BI55" s="1794" t="s">
        <v>7155</v>
      </c>
      <c r="BJ55" s="875"/>
      <c r="BK55" s="880"/>
      <c r="BL55" s="880"/>
      <c r="BM55" s="880"/>
      <c r="BN55" s="880"/>
      <c r="BO55" s="880"/>
      <c r="BP55" s="880"/>
      <c r="BQ55" s="880"/>
      <c r="BR55" s="891"/>
    </row>
    <row r="56" spans="1:70" ht="32.25" customHeight="1">
      <c r="A56" s="171"/>
      <c r="B56" s="868" t="s">
        <v>7148</v>
      </c>
      <c r="C56" s="2918" t="s">
        <v>6608</v>
      </c>
      <c r="D56" s="222" t="s">
        <v>688</v>
      </c>
      <c r="E56" s="222">
        <v>3</v>
      </c>
      <c r="F56" s="2315"/>
      <c r="G56" s="2315"/>
      <c r="H56" s="2315"/>
      <c r="I56" s="2315"/>
      <c r="J56" s="565">
        <v>7.9000000000000001E-2</v>
      </c>
      <c r="K56" s="2030">
        <f t="shared" si="55"/>
        <v>7.9000000000000001E-2</v>
      </c>
      <c r="L56" s="565">
        <v>0</v>
      </c>
      <c r="M56" s="565">
        <v>0</v>
      </c>
      <c r="N56" s="2031">
        <f t="shared" si="57"/>
        <v>0</v>
      </c>
      <c r="O56" s="1794">
        <f t="shared" si="53"/>
        <v>7.9000000000000001E-2</v>
      </c>
      <c r="P56" s="1315"/>
      <c r="Q56" s="1320"/>
      <c r="R56" s="1320"/>
      <c r="S56" s="1320"/>
      <c r="T56" s="1320"/>
      <c r="U56" s="1320"/>
      <c r="V56" s="1320"/>
      <c r="W56" s="1320"/>
      <c r="X56" s="1332"/>
      <c r="Y56" s="171"/>
      <c r="Z56" s="872" t="s">
        <v>7156</v>
      </c>
      <c r="AA56" s="171"/>
      <c r="AB56" s="227"/>
      <c r="AC56" s="171"/>
      <c r="AD56" s="3159"/>
      <c r="AE56" s="220">
        <f t="shared" si="58"/>
        <v>0</v>
      </c>
      <c r="AF56" s="3161"/>
      <c r="AG56" s="207"/>
      <c r="AH56" s="207"/>
      <c r="AI56" s="207"/>
      <c r="AJ56" s="207"/>
      <c r="AK56" s="221">
        <f xml:space="preserve"> IF( ISNUMBER(M56), 0, 1 )</f>
        <v>0</v>
      </c>
      <c r="AL56" s="207"/>
      <c r="AM56" s="207"/>
      <c r="AN56" s="207"/>
      <c r="AO56" s="207"/>
      <c r="AP56" s="207"/>
      <c r="AQ56" s="207"/>
      <c r="AR56" s="207"/>
      <c r="AS56" s="207"/>
      <c r="AT56" s="207"/>
      <c r="AU56" s="207"/>
      <c r="AV56" s="3161"/>
      <c r="AW56" s="3125"/>
      <c r="AX56" s="868" t="s">
        <v>7148</v>
      </c>
      <c r="AY56" s="2918" t="s">
        <v>6608</v>
      </c>
      <c r="AZ56" s="2315"/>
      <c r="BA56" s="2315"/>
      <c r="BB56" s="2315"/>
      <c r="BC56" s="2315"/>
      <c r="BD56" s="565" t="s">
        <v>7157</v>
      </c>
      <c r="BE56" s="548" t="s">
        <v>7158</v>
      </c>
      <c r="BF56" s="565" t="s">
        <v>7159</v>
      </c>
      <c r="BG56" s="565" t="s">
        <v>7160</v>
      </c>
      <c r="BH56" s="2031" t="s">
        <v>7161</v>
      </c>
      <c r="BI56" s="1794" t="s">
        <v>7162</v>
      </c>
      <c r="BJ56" s="875"/>
      <c r="BK56" s="880"/>
      <c r="BL56" s="880"/>
      <c r="BM56" s="880"/>
      <c r="BN56" s="880"/>
      <c r="BO56" s="880"/>
      <c r="BP56" s="880"/>
      <c r="BQ56" s="880"/>
      <c r="BR56" s="891"/>
    </row>
    <row r="57" spans="1:70" ht="32.25" customHeight="1">
      <c r="A57" s="171"/>
      <c r="B57" s="868" t="s">
        <v>7148</v>
      </c>
      <c r="C57" s="2918" t="s">
        <v>6620</v>
      </c>
      <c r="D57" s="222" t="s">
        <v>688</v>
      </c>
      <c r="E57" s="222">
        <v>3</v>
      </c>
      <c r="F57" s="1313"/>
      <c r="G57" s="1313"/>
      <c r="H57" s="1313"/>
      <c r="I57" s="1313"/>
      <c r="J57" s="1257">
        <f>IFERROR(SUM(J55:J56), 0)</f>
        <v>30.138999999999999</v>
      </c>
      <c r="K57" s="2030">
        <f t="shared" si="55"/>
        <v>30.138999999999999</v>
      </c>
      <c r="L57" s="1794">
        <f t="shared" ref="L57:M57" si="59">IFERROR(SUM(L55:L56), 0)</f>
        <v>0</v>
      </c>
      <c r="M57" s="1794">
        <f t="shared" si="59"/>
        <v>0</v>
      </c>
      <c r="N57" s="2031">
        <f t="shared" si="57"/>
        <v>0</v>
      </c>
      <c r="O57" s="1794">
        <f t="shared" si="53"/>
        <v>30.138999999999999</v>
      </c>
      <c r="P57" s="1315"/>
      <c r="Q57" s="1320"/>
      <c r="R57" s="1320"/>
      <c r="S57" s="1320"/>
      <c r="T57" s="1320"/>
      <c r="U57" s="1320"/>
      <c r="V57" s="1320"/>
      <c r="W57" s="1320"/>
      <c r="X57" s="1332"/>
      <c r="Y57" s="171"/>
      <c r="Z57" s="872" t="s">
        <v>7163</v>
      </c>
      <c r="AA57" s="171"/>
      <c r="AB57" s="227"/>
      <c r="AC57" s="171"/>
      <c r="AD57" s="3159"/>
      <c r="AE57" s="3125"/>
      <c r="AF57" s="3161"/>
      <c r="AG57" s="207"/>
      <c r="AH57" s="207"/>
      <c r="AI57" s="207"/>
      <c r="AJ57" s="207"/>
      <c r="AK57" s="207"/>
      <c r="AL57" s="207"/>
      <c r="AM57" s="207"/>
      <c r="AN57" s="207"/>
      <c r="AO57" s="207"/>
      <c r="AP57" s="207"/>
      <c r="AQ57" s="207"/>
      <c r="AR57" s="207"/>
      <c r="AS57" s="207"/>
      <c r="AT57" s="207"/>
      <c r="AU57" s="207"/>
      <c r="AV57" s="3161"/>
      <c r="AW57" s="3125"/>
      <c r="AX57" s="868" t="s">
        <v>7148</v>
      </c>
      <c r="AY57" s="2918" t="s">
        <v>6620</v>
      </c>
      <c r="AZ57" s="2375"/>
      <c r="BA57" s="2375"/>
      <c r="BB57" s="2375"/>
      <c r="BC57" s="2375"/>
      <c r="BD57" s="548" t="s">
        <v>7164</v>
      </c>
      <c r="BE57" s="548" t="s">
        <v>7165</v>
      </c>
      <c r="BF57" s="1794" t="s">
        <v>7166</v>
      </c>
      <c r="BG57" s="1794" t="s">
        <v>7167</v>
      </c>
      <c r="BH57" s="2031" t="s">
        <v>7168</v>
      </c>
      <c r="BI57" s="1794" t="s">
        <v>7169</v>
      </c>
      <c r="BJ57" s="875"/>
      <c r="BK57" s="880"/>
      <c r="BL57" s="880"/>
      <c r="BM57" s="880"/>
      <c r="BN57" s="880"/>
      <c r="BO57" s="880"/>
      <c r="BP57" s="880"/>
      <c r="BQ57" s="880"/>
      <c r="BR57" s="891"/>
    </row>
    <row r="58" spans="1:70" ht="15.75" customHeight="1">
      <c r="A58" s="171"/>
      <c r="B58" s="868" t="s">
        <v>7170</v>
      </c>
      <c r="C58" s="2918" t="s">
        <v>6596</v>
      </c>
      <c r="D58" s="222" t="s">
        <v>688</v>
      </c>
      <c r="E58" s="222">
        <v>3</v>
      </c>
      <c r="F58" s="2315"/>
      <c r="G58" s="2315"/>
      <c r="H58" s="2315"/>
      <c r="I58" s="2315"/>
      <c r="J58" s="565">
        <v>8.7999999999999995E-2</v>
      </c>
      <c r="K58" s="2030">
        <f t="shared" si="55"/>
        <v>8.7999999999999995E-2</v>
      </c>
      <c r="L58" s="565">
        <v>0</v>
      </c>
      <c r="M58" s="565">
        <v>0</v>
      </c>
      <c r="N58" s="2031">
        <f t="shared" si="57"/>
        <v>0</v>
      </c>
      <c r="O58" s="1794">
        <f t="shared" si="53"/>
        <v>8.7999999999999995E-2</v>
      </c>
      <c r="P58" s="1315"/>
      <c r="Q58" s="1320"/>
      <c r="R58" s="1320"/>
      <c r="S58" s="1320"/>
      <c r="T58" s="1320"/>
      <c r="U58" s="1320"/>
      <c r="V58" s="1320"/>
      <c r="W58" s="1320"/>
      <c r="X58" s="1332"/>
      <c r="Y58" s="171"/>
      <c r="Z58" s="872" t="s">
        <v>7171</v>
      </c>
      <c r="AA58" s="171"/>
      <c r="AB58" s="227"/>
      <c r="AC58" s="171"/>
      <c r="AD58" s="3159"/>
      <c r="AE58" s="220">
        <f t="shared" ref="AE58:AE59" si="60">IF( SUM( AG58:AU58 ) = 0, 0, $AG$9 )</f>
        <v>0</v>
      </c>
      <c r="AF58" s="3161"/>
      <c r="AG58" s="207"/>
      <c r="AH58" s="207"/>
      <c r="AI58" s="207"/>
      <c r="AJ58" s="207"/>
      <c r="AK58" s="221">
        <f xml:space="preserve"> IF( ISNUMBER(M58), 0, 1 )</f>
        <v>0</v>
      </c>
      <c r="AL58" s="207"/>
      <c r="AM58" s="207"/>
      <c r="AN58" s="207"/>
      <c r="AO58" s="207"/>
      <c r="AP58" s="207"/>
      <c r="AQ58" s="207"/>
      <c r="AR58" s="207"/>
      <c r="AS58" s="207"/>
      <c r="AT58" s="207"/>
      <c r="AU58" s="207"/>
      <c r="AV58" s="3161"/>
      <c r="AW58" s="3125"/>
      <c r="AX58" s="868" t="s">
        <v>7170</v>
      </c>
      <c r="AY58" s="2918" t="s">
        <v>6596</v>
      </c>
      <c r="AZ58" s="2315"/>
      <c r="BA58" s="2315"/>
      <c r="BB58" s="2315"/>
      <c r="BC58" s="2315"/>
      <c r="BD58" s="565" t="s">
        <v>7172</v>
      </c>
      <c r="BE58" s="548" t="s">
        <v>7173</v>
      </c>
      <c r="BF58" s="565" t="s">
        <v>7174</v>
      </c>
      <c r="BG58" s="565" t="s">
        <v>7175</v>
      </c>
      <c r="BH58" s="2031" t="s">
        <v>7176</v>
      </c>
      <c r="BI58" s="1794" t="s">
        <v>7177</v>
      </c>
      <c r="BJ58" s="875"/>
      <c r="BK58" s="880"/>
      <c r="BL58" s="880"/>
      <c r="BM58" s="880"/>
      <c r="BN58" s="880"/>
      <c r="BO58" s="880"/>
      <c r="BP58" s="880"/>
      <c r="BQ58" s="880"/>
      <c r="BR58" s="891"/>
    </row>
    <row r="59" spans="1:70" ht="15.75" customHeight="1">
      <c r="A59" s="171"/>
      <c r="B59" s="868" t="s">
        <v>7170</v>
      </c>
      <c r="C59" s="2918" t="s">
        <v>6608</v>
      </c>
      <c r="D59" s="222" t="s">
        <v>688</v>
      </c>
      <c r="E59" s="222">
        <v>3</v>
      </c>
      <c r="F59" s="2315"/>
      <c r="G59" s="2315"/>
      <c r="H59" s="2315"/>
      <c r="I59" s="2315"/>
      <c r="J59" s="565">
        <v>0</v>
      </c>
      <c r="K59" s="2030">
        <f t="shared" si="55"/>
        <v>0</v>
      </c>
      <c r="L59" s="565">
        <v>0</v>
      </c>
      <c r="M59" s="565">
        <v>0</v>
      </c>
      <c r="N59" s="2031">
        <f t="shared" si="57"/>
        <v>0</v>
      </c>
      <c r="O59" s="1794">
        <f t="shared" si="53"/>
        <v>0</v>
      </c>
      <c r="P59" s="1315"/>
      <c r="Q59" s="1320"/>
      <c r="R59" s="1320"/>
      <c r="S59" s="1320"/>
      <c r="T59" s="1320"/>
      <c r="U59" s="1320"/>
      <c r="V59" s="1320"/>
      <c r="W59" s="1320"/>
      <c r="X59" s="1332"/>
      <c r="Y59" s="171"/>
      <c r="Z59" s="872" t="s">
        <v>7178</v>
      </c>
      <c r="AA59" s="171"/>
      <c r="AB59" s="227"/>
      <c r="AC59" s="171"/>
      <c r="AD59" s="3159"/>
      <c r="AE59" s="220">
        <f t="shared" si="60"/>
        <v>0</v>
      </c>
      <c r="AF59" s="3161"/>
      <c r="AG59" s="207"/>
      <c r="AH59" s="207"/>
      <c r="AI59" s="207"/>
      <c r="AJ59" s="207"/>
      <c r="AK59" s="221">
        <f xml:space="preserve"> IF( ISNUMBER(M59), 0, 1 )</f>
        <v>0</v>
      </c>
      <c r="AL59" s="207"/>
      <c r="AM59" s="207"/>
      <c r="AN59" s="207"/>
      <c r="AO59" s="207"/>
      <c r="AP59" s="207"/>
      <c r="AQ59" s="207"/>
      <c r="AR59" s="207"/>
      <c r="AS59" s="207"/>
      <c r="AT59" s="207"/>
      <c r="AU59" s="207"/>
      <c r="AV59" s="3161"/>
      <c r="AW59" s="3125"/>
      <c r="AX59" s="868" t="s">
        <v>7170</v>
      </c>
      <c r="AY59" s="2918" t="s">
        <v>6608</v>
      </c>
      <c r="AZ59" s="2315"/>
      <c r="BA59" s="2315"/>
      <c r="BB59" s="2315"/>
      <c r="BC59" s="2315"/>
      <c r="BD59" s="565" t="s">
        <v>7179</v>
      </c>
      <c r="BE59" s="548" t="s">
        <v>7180</v>
      </c>
      <c r="BF59" s="565" t="s">
        <v>7181</v>
      </c>
      <c r="BG59" s="565" t="s">
        <v>7182</v>
      </c>
      <c r="BH59" s="2031" t="s">
        <v>7183</v>
      </c>
      <c r="BI59" s="1794" t="s">
        <v>7184</v>
      </c>
      <c r="BJ59" s="875"/>
      <c r="BK59" s="880"/>
      <c r="BL59" s="880"/>
      <c r="BM59" s="880"/>
      <c r="BN59" s="880"/>
      <c r="BO59" s="880"/>
      <c r="BP59" s="880"/>
      <c r="BQ59" s="880"/>
      <c r="BR59" s="891"/>
    </row>
    <row r="60" spans="1:70" ht="15.75" customHeight="1">
      <c r="A60" s="171"/>
      <c r="B60" s="895" t="s">
        <v>7170</v>
      </c>
      <c r="C60" s="2918" t="s">
        <v>6620</v>
      </c>
      <c r="D60" s="222" t="s">
        <v>688</v>
      </c>
      <c r="E60" s="222">
        <v>3</v>
      </c>
      <c r="F60" s="1313"/>
      <c r="G60" s="1313"/>
      <c r="H60" s="1313"/>
      <c r="I60" s="1313"/>
      <c r="J60" s="1257">
        <f>IFERROR(SUM(J58:J59), 0)</f>
        <v>8.7999999999999995E-2</v>
      </c>
      <c r="K60" s="2030">
        <f t="shared" si="55"/>
        <v>8.7999999999999995E-2</v>
      </c>
      <c r="L60" s="1794">
        <f t="shared" ref="L60:M60" si="61">IFERROR(SUM(L58:L59), 0)</f>
        <v>0</v>
      </c>
      <c r="M60" s="1794">
        <f t="shared" si="61"/>
        <v>0</v>
      </c>
      <c r="N60" s="2031">
        <f t="shared" si="57"/>
        <v>0</v>
      </c>
      <c r="O60" s="1794">
        <f t="shared" si="53"/>
        <v>8.7999999999999995E-2</v>
      </c>
      <c r="P60" s="1315"/>
      <c r="Q60" s="1320"/>
      <c r="R60" s="1320"/>
      <c r="S60" s="1320"/>
      <c r="T60" s="1320"/>
      <c r="U60" s="1320"/>
      <c r="V60" s="1320"/>
      <c r="W60" s="1320"/>
      <c r="X60" s="1332"/>
      <c r="Y60" s="171"/>
      <c r="Z60" s="872" t="s">
        <v>7185</v>
      </c>
      <c r="AA60" s="171"/>
      <c r="AB60" s="227"/>
      <c r="AC60" s="171"/>
      <c r="AD60" s="3159"/>
      <c r="AE60" s="3125"/>
      <c r="AF60" s="3161"/>
      <c r="AG60" s="207"/>
      <c r="AH60" s="207"/>
      <c r="AI60" s="207"/>
      <c r="AJ60" s="207"/>
      <c r="AK60" s="207"/>
      <c r="AL60" s="207"/>
      <c r="AM60" s="207"/>
      <c r="AN60" s="207"/>
      <c r="AO60" s="207"/>
      <c r="AP60" s="207"/>
      <c r="AQ60" s="207"/>
      <c r="AR60" s="207"/>
      <c r="AS60" s="207"/>
      <c r="AT60" s="207"/>
      <c r="AU60" s="207"/>
      <c r="AV60" s="3161"/>
      <c r="AW60" s="3125"/>
      <c r="AX60" s="895" t="s">
        <v>7170</v>
      </c>
      <c r="AY60" s="2918" t="s">
        <v>6620</v>
      </c>
      <c r="AZ60" s="2375"/>
      <c r="BA60" s="2375"/>
      <c r="BB60" s="2375"/>
      <c r="BC60" s="2375"/>
      <c r="BD60" s="548" t="s">
        <v>7186</v>
      </c>
      <c r="BE60" s="548" t="s">
        <v>7187</v>
      </c>
      <c r="BF60" s="1794" t="s">
        <v>7188</v>
      </c>
      <c r="BG60" s="1794" t="s">
        <v>7189</v>
      </c>
      <c r="BH60" s="2031" t="s">
        <v>7190</v>
      </c>
      <c r="BI60" s="1794" t="s">
        <v>7191</v>
      </c>
      <c r="BJ60" s="875"/>
      <c r="BK60" s="880"/>
      <c r="BL60" s="880"/>
      <c r="BM60" s="880"/>
      <c r="BN60" s="880"/>
      <c r="BO60" s="880"/>
      <c r="BP60" s="880"/>
      <c r="BQ60" s="880"/>
      <c r="BR60" s="891"/>
    </row>
    <row r="61" spans="1:70" ht="15.75" customHeight="1">
      <c r="A61" s="171"/>
      <c r="B61" s="895" t="s">
        <v>7192</v>
      </c>
      <c r="C61" s="2918" t="s">
        <v>6596</v>
      </c>
      <c r="D61" s="222" t="s">
        <v>688</v>
      </c>
      <c r="E61" s="222">
        <v>3</v>
      </c>
      <c r="F61" s="1313"/>
      <c r="G61" s="1313"/>
      <c r="H61" s="1313"/>
      <c r="I61" s="1313"/>
      <c r="J61" s="565">
        <v>3.9670000000000001</v>
      </c>
      <c r="K61" s="2030">
        <f t="shared" si="55"/>
        <v>3.9670000000000001</v>
      </c>
      <c r="L61" s="565">
        <v>0</v>
      </c>
      <c r="M61" s="565">
        <v>0</v>
      </c>
      <c r="N61" s="2031">
        <f t="shared" si="57"/>
        <v>0</v>
      </c>
      <c r="O61" s="1794">
        <f t="shared" si="53"/>
        <v>3.9670000000000001</v>
      </c>
      <c r="P61" s="1315"/>
      <c r="Q61" s="1320"/>
      <c r="R61" s="1320"/>
      <c r="S61" s="1320"/>
      <c r="T61" s="1320"/>
      <c r="U61" s="1320"/>
      <c r="V61" s="1320"/>
      <c r="W61" s="1320"/>
      <c r="X61" s="1332"/>
      <c r="Y61" s="171"/>
      <c r="Z61" s="872" t="s">
        <v>7193</v>
      </c>
      <c r="AA61" s="171"/>
      <c r="AB61" s="227"/>
      <c r="AC61" s="171"/>
      <c r="AD61" s="3159"/>
      <c r="AE61" s="3125"/>
      <c r="AF61" s="3161"/>
      <c r="AG61" s="207"/>
      <c r="AH61" s="207"/>
      <c r="AI61" s="207"/>
      <c r="AJ61" s="207"/>
      <c r="AK61" s="207"/>
      <c r="AL61" s="207"/>
      <c r="AM61" s="207"/>
      <c r="AN61" s="207"/>
      <c r="AO61" s="207"/>
      <c r="AP61" s="207"/>
      <c r="AQ61" s="207"/>
      <c r="AR61" s="207"/>
      <c r="AS61" s="207"/>
      <c r="AT61" s="207"/>
      <c r="AU61" s="207"/>
      <c r="AV61" s="3161"/>
      <c r="AW61" s="3125"/>
      <c r="AX61" s="895" t="s">
        <v>7194</v>
      </c>
      <c r="AY61" s="2918"/>
      <c r="AZ61" s="2375"/>
      <c r="BA61" s="2375"/>
      <c r="BB61" s="2375"/>
      <c r="BC61" s="2375"/>
      <c r="BD61" s="1933" t="s">
        <v>7195</v>
      </c>
      <c r="BE61" s="548" t="s">
        <v>7196</v>
      </c>
      <c r="BF61" s="565" t="s">
        <v>7197</v>
      </c>
      <c r="BG61" s="565" t="s">
        <v>7198</v>
      </c>
      <c r="BH61" s="2031" t="s">
        <v>7199</v>
      </c>
      <c r="BI61" s="1794" t="s">
        <v>7200</v>
      </c>
      <c r="BJ61" s="875"/>
      <c r="BK61" s="880"/>
      <c r="BL61" s="880"/>
      <c r="BM61" s="880"/>
      <c r="BN61" s="880"/>
      <c r="BO61" s="880"/>
      <c r="BP61" s="880"/>
      <c r="BQ61" s="880"/>
      <c r="BR61" s="891"/>
    </row>
    <row r="62" spans="1:70" ht="15.75" customHeight="1">
      <c r="A62" s="171"/>
      <c r="B62" s="895" t="s">
        <v>7192</v>
      </c>
      <c r="C62" s="2918" t="s">
        <v>6608</v>
      </c>
      <c r="D62" s="222" t="s">
        <v>688</v>
      </c>
      <c r="E62" s="222">
        <v>3</v>
      </c>
      <c r="F62" s="1313"/>
      <c r="G62" s="1313"/>
      <c r="H62" s="1313"/>
      <c r="I62" s="1313"/>
      <c r="J62" s="565">
        <v>0</v>
      </c>
      <c r="K62" s="2030">
        <f t="shared" si="55"/>
        <v>0</v>
      </c>
      <c r="L62" s="565">
        <v>0</v>
      </c>
      <c r="M62" s="565">
        <v>0</v>
      </c>
      <c r="N62" s="2031">
        <f t="shared" si="57"/>
        <v>0</v>
      </c>
      <c r="O62" s="1794">
        <f t="shared" si="53"/>
        <v>0</v>
      </c>
      <c r="P62" s="1315"/>
      <c r="Q62" s="1320"/>
      <c r="R62" s="1320"/>
      <c r="S62" s="1320"/>
      <c r="T62" s="1320"/>
      <c r="U62" s="1320"/>
      <c r="V62" s="1320"/>
      <c r="W62" s="1320"/>
      <c r="X62" s="1332"/>
      <c r="Y62" s="171"/>
      <c r="Z62" s="872" t="s">
        <v>7201</v>
      </c>
      <c r="AA62" s="171"/>
      <c r="AB62" s="227"/>
      <c r="AC62" s="171"/>
      <c r="AD62" s="3159"/>
      <c r="AE62" s="3125"/>
      <c r="AF62" s="3161"/>
      <c r="AG62" s="207"/>
      <c r="AH62" s="207"/>
      <c r="AI62" s="207"/>
      <c r="AJ62" s="207"/>
      <c r="AK62" s="207"/>
      <c r="AL62" s="207"/>
      <c r="AM62" s="207"/>
      <c r="AN62" s="207"/>
      <c r="AO62" s="207"/>
      <c r="AP62" s="207"/>
      <c r="AQ62" s="207"/>
      <c r="AR62" s="207"/>
      <c r="AS62" s="207"/>
      <c r="AT62" s="207"/>
      <c r="AU62" s="207"/>
      <c r="AV62" s="3161"/>
      <c r="AW62" s="3125"/>
      <c r="AX62" s="895" t="s">
        <v>7194</v>
      </c>
      <c r="AY62" s="2918"/>
      <c r="AZ62" s="2375"/>
      <c r="BA62" s="2375"/>
      <c r="BB62" s="2375"/>
      <c r="BC62" s="2375"/>
      <c r="BD62" s="1933" t="s">
        <v>7202</v>
      </c>
      <c r="BE62" s="548" t="s">
        <v>7203</v>
      </c>
      <c r="BF62" s="565" t="s">
        <v>7204</v>
      </c>
      <c r="BG62" s="565" t="s">
        <v>7205</v>
      </c>
      <c r="BH62" s="2031" t="s">
        <v>7206</v>
      </c>
      <c r="BI62" s="1794" t="s">
        <v>7207</v>
      </c>
      <c r="BJ62" s="875"/>
      <c r="BK62" s="880"/>
      <c r="BL62" s="880"/>
      <c r="BM62" s="880"/>
      <c r="BN62" s="880"/>
      <c r="BO62" s="880"/>
      <c r="BP62" s="880"/>
      <c r="BQ62" s="880"/>
      <c r="BR62" s="891"/>
    </row>
    <row r="63" spans="1:70" ht="15.75" customHeight="1">
      <c r="A63" s="171"/>
      <c r="B63" s="895" t="s">
        <v>7192</v>
      </c>
      <c r="C63" s="2918" t="s">
        <v>6620</v>
      </c>
      <c r="D63" s="222" t="s">
        <v>688</v>
      </c>
      <c r="E63" s="222">
        <v>3</v>
      </c>
      <c r="F63" s="1313"/>
      <c r="G63" s="1313"/>
      <c r="H63" s="1313"/>
      <c r="I63" s="1313"/>
      <c r="J63" s="1257">
        <f>IFERROR(SUM(J61:J62), 0)</f>
        <v>3.9670000000000001</v>
      </c>
      <c r="K63" s="2030">
        <f t="shared" si="55"/>
        <v>3.9670000000000001</v>
      </c>
      <c r="L63" s="1794">
        <f t="shared" ref="L63:M63" si="62">IFERROR(SUM(L61:L62), 0)</f>
        <v>0</v>
      </c>
      <c r="M63" s="1794">
        <f t="shared" si="62"/>
        <v>0</v>
      </c>
      <c r="N63" s="2031">
        <f t="shared" si="57"/>
        <v>0</v>
      </c>
      <c r="O63" s="1794">
        <f t="shared" si="53"/>
        <v>3.9670000000000001</v>
      </c>
      <c r="P63" s="1315"/>
      <c r="Q63" s="1320"/>
      <c r="R63" s="1320"/>
      <c r="S63" s="1320"/>
      <c r="T63" s="1320"/>
      <c r="U63" s="1320"/>
      <c r="V63" s="1320"/>
      <c r="W63" s="1320"/>
      <c r="X63" s="1332"/>
      <c r="Y63" s="171"/>
      <c r="Z63" s="872" t="s">
        <v>7208</v>
      </c>
      <c r="AA63" s="171"/>
      <c r="AB63" s="227"/>
      <c r="AC63" s="171"/>
      <c r="AD63" s="3159"/>
      <c r="AE63" s="3125"/>
      <c r="AF63" s="3161"/>
      <c r="AG63" s="207"/>
      <c r="AH63" s="207"/>
      <c r="AI63" s="207"/>
      <c r="AJ63" s="207"/>
      <c r="AK63" s="207"/>
      <c r="AL63" s="207"/>
      <c r="AM63" s="207"/>
      <c r="AN63" s="207"/>
      <c r="AO63" s="207"/>
      <c r="AP63" s="207"/>
      <c r="AQ63" s="207"/>
      <c r="AR63" s="207"/>
      <c r="AS63" s="207"/>
      <c r="AT63" s="207"/>
      <c r="AU63" s="207"/>
      <c r="AV63" s="3161"/>
      <c r="AW63" s="3125"/>
      <c r="AX63" s="895" t="s">
        <v>7194</v>
      </c>
      <c r="AY63" s="2918"/>
      <c r="AZ63" s="2375"/>
      <c r="BA63" s="2375"/>
      <c r="BB63" s="2375"/>
      <c r="BC63" s="2375"/>
      <c r="BD63" s="548" t="s">
        <v>7209</v>
      </c>
      <c r="BE63" s="548" t="s">
        <v>7210</v>
      </c>
      <c r="BF63" s="1794" t="s">
        <v>7211</v>
      </c>
      <c r="BG63" s="1794" t="s">
        <v>7212</v>
      </c>
      <c r="BH63" s="2031" t="s">
        <v>7213</v>
      </c>
      <c r="BI63" s="1794" t="s">
        <v>7214</v>
      </c>
      <c r="BJ63" s="875"/>
      <c r="BK63" s="880"/>
      <c r="BL63" s="880"/>
      <c r="BM63" s="880"/>
      <c r="BN63" s="880"/>
      <c r="BO63" s="880"/>
      <c r="BP63" s="880"/>
      <c r="BQ63" s="880"/>
      <c r="BR63" s="891"/>
    </row>
    <row r="64" spans="1:70" ht="15.75" customHeight="1">
      <c r="A64" s="171"/>
      <c r="B64" s="895" t="s">
        <v>7215</v>
      </c>
      <c r="C64" s="2918" t="s">
        <v>6596</v>
      </c>
      <c r="D64" s="222" t="s">
        <v>688</v>
      </c>
      <c r="E64" s="222">
        <v>3</v>
      </c>
      <c r="F64" s="1313"/>
      <c r="G64" s="1313"/>
      <c r="H64" s="1313"/>
      <c r="I64" s="1313"/>
      <c r="J64" s="565">
        <v>1.0369999999999999</v>
      </c>
      <c r="K64" s="2030">
        <f t="shared" si="55"/>
        <v>1.0369999999999999</v>
      </c>
      <c r="L64" s="565">
        <v>0</v>
      </c>
      <c r="M64" s="565">
        <v>0</v>
      </c>
      <c r="N64" s="2031">
        <f t="shared" si="57"/>
        <v>0</v>
      </c>
      <c r="O64" s="1794">
        <f t="shared" si="53"/>
        <v>1.0369999999999999</v>
      </c>
      <c r="P64" s="1315"/>
      <c r="Q64" s="1320"/>
      <c r="R64" s="1320"/>
      <c r="S64" s="1320"/>
      <c r="T64" s="1320"/>
      <c r="U64" s="1320"/>
      <c r="V64" s="1320"/>
      <c r="W64" s="1320"/>
      <c r="X64" s="1332"/>
      <c r="Y64" s="171"/>
      <c r="Z64" s="872" t="s">
        <v>7216</v>
      </c>
      <c r="AA64" s="171"/>
      <c r="AB64" s="227"/>
      <c r="AC64" s="171"/>
      <c r="AD64" s="3159"/>
      <c r="AE64" s="3125"/>
      <c r="AF64" s="3161"/>
      <c r="AG64" s="207"/>
      <c r="AH64" s="207"/>
      <c r="AI64" s="207"/>
      <c r="AJ64" s="207"/>
      <c r="AK64" s="207"/>
      <c r="AL64" s="207"/>
      <c r="AM64" s="207"/>
      <c r="AN64" s="207"/>
      <c r="AO64" s="207"/>
      <c r="AP64" s="207"/>
      <c r="AQ64" s="207"/>
      <c r="AR64" s="207"/>
      <c r="AS64" s="207"/>
      <c r="AT64" s="207"/>
      <c r="AU64" s="207"/>
      <c r="AV64" s="3161"/>
      <c r="AW64" s="3125"/>
      <c r="AX64" s="895" t="s">
        <v>7194</v>
      </c>
      <c r="AY64" s="2918"/>
      <c r="AZ64" s="2375"/>
      <c r="BA64" s="2375"/>
      <c r="BB64" s="2375"/>
      <c r="BC64" s="2375"/>
      <c r="BD64" s="1933" t="s">
        <v>7217</v>
      </c>
      <c r="BE64" s="548" t="s">
        <v>7218</v>
      </c>
      <c r="BF64" s="565" t="s">
        <v>7219</v>
      </c>
      <c r="BG64" s="565" t="s">
        <v>7220</v>
      </c>
      <c r="BH64" s="2031" t="s">
        <v>7221</v>
      </c>
      <c r="BI64" s="1794" t="s">
        <v>7222</v>
      </c>
      <c r="BJ64" s="875"/>
      <c r="BK64" s="880"/>
      <c r="BL64" s="880"/>
      <c r="BM64" s="880"/>
      <c r="BN64" s="880"/>
      <c r="BO64" s="880"/>
      <c r="BP64" s="880"/>
      <c r="BQ64" s="880"/>
      <c r="BR64" s="891"/>
    </row>
    <row r="65" spans="1:70" ht="15.75" customHeight="1">
      <c r="A65" s="171"/>
      <c r="B65" s="895" t="s">
        <v>7215</v>
      </c>
      <c r="C65" s="2918" t="s">
        <v>6608</v>
      </c>
      <c r="D65" s="222" t="s">
        <v>688</v>
      </c>
      <c r="E65" s="222">
        <v>3</v>
      </c>
      <c r="F65" s="1313"/>
      <c r="G65" s="1313"/>
      <c r="H65" s="1313"/>
      <c r="I65" s="1313"/>
      <c r="J65" s="565">
        <v>0</v>
      </c>
      <c r="K65" s="2030">
        <f t="shared" si="55"/>
        <v>0</v>
      </c>
      <c r="L65" s="565">
        <v>0</v>
      </c>
      <c r="M65" s="565">
        <v>0</v>
      </c>
      <c r="N65" s="2031">
        <f t="shared" si="57"/>
        <v>0</v>
      </c>
      <c r="O65" s="1794">
        <f t="shared" si="53"/>
        <v>0</v>
      </c>
      <c r="P65" s="1315"/>
      <c r="Q65" s="1320"/>
      <c r="R65" s="1320"/>
      <c r="S65" s="1320"/>
      <c r="T65" s="1320"/>
      <c r="U65" s="1320"/>
      <c r="V65" s="1320"/>
      <c r="W65" s="1320"/>
      <c r="X65" s="1332"/>
      <c r="Y65" s="171"/>
      <c r="Z65" s="872" t="s">
        <v>7223</v>
      </c>
      <c r="AA65" s="171"/>
      <c r="AB65" s="227"/>
      <c r="AC65" s="171"/>
      <c r="AD65" s="3159"/>
      <c r="AE65" s="3125"/>
      <c r="AF65" s="3161"/>
      <c r="AG65" s="207"/>
      <c r="AH65" s="207"/>
      <c r="AI65" s="207"/>
      <c r="AJ65" s="207"/>
      <c r="AK65" s="207"/>
      <c r="AL65" s="207"/>
      <c r="AM65" s="207"/>
      <c r="AN65" s="207"/>
      <c r="AO65" s="207"/>
      <c r="AP65" s="207"/>
      <c r="AQ65" s="207"/>
      <c r="AR65" s="207"/>
      <c r="AS65" s="207"/>
      <c r="AT65" s="207"/>
      <c r="AU65" s="207"/>
      <c r="AV65" s="3161"/>
      <c r="AW65" s="3125"/>
      <c r="AX65" s="895" t="s">
        <v>7194</v>
      </c>
      <c r="AY65" s="2918"/>
      <c r="AZ65" s="2375"/>
      <c r="BA65" s="2375"/>
      <c r="BB65" s="2375"/>
      <c r="BC65" s="2375"/>
      <c r="BD65" s="1933" t="s">
        <v>7224</v>
      </c>
      <c r="BE65" s="548" t="s">
        <v>7225</v>
      </c>
      <c r="BF65" s="565" t="s">
        <v>7226</v>
      </c>
      <c r="BG65" s="565" t="s">
        <v>7227</v>
      </c>
      <c r="BH65" s="2031" t="s">
        <v>7228</v>
      </c>
      <c r="BI65" s="1794" t="s">
        <v>7229</v>
      </c>
      <c r="BJ65" s="875"/>
      <c r="BK65" s="880"/>
      <c r="BL65" s="880"/>
      <c r="BM65" s="880"/>
      <c r="BN65" s="880"/>
      <c r="BO65" s="880"/>
      <c r="BP65" s="880"/>
      <c r="BQ65" s="880"/>
      <c r="BR65" s="891"/>
    </row>
    <row r="66" spans="1:70" ht="15.75" customHeight="1">
      <c r="A66" s="171"/>
      <c r="B66" s="895" t="s">
        <v>7215</v>
      </c>
      <c r="C66" s="2918" t="s">
        <v>6620</v>
      </c>
      <c r="D66" s="222" t="s">
        <v>688</v>
      </c>
      <c r="E66" s="222">
        <v>3</v>
      </c>
      <c r="F66" s="1313"/>
      <c r="G66" s="1313"/>
      <c r="H66" s="1313"/>
      <c r="I66" s="1313"/>
      <c r="J66" s="1257">
        <f>IFERROR(SUM(J64:J65), 0)</f>
        <v>1.0369999999999999</v>
      </c>
      <c r="K66" s="2030">
        <f t="shared" si="55"/>
        <v>1.0369999999999999</v>
      </c>
      <c r="L66" s="1794">
        <f t="shared" ref="L66:M66" si="63">IFERROR(SUM(L64:L65), 0)</f>
        <v>0</v>
      </c>
      <c r="M66" s="1794">
        <f t="shared" si="63"/>
        <v>0</v>
      </c>
      <c r="N66" s="2031">
        <f t="shared" si="57"/>
        <v>0</v>
      </c>
      <c r="O66" s="1794">
        <f t="shared" si="53"/>
        <v>1.0369999999999999</v>
      </c>
      <c r="P66" s="1315"/>
      <c r="Q66" s="1320"/>
      <c r="R66" s="1320"/>
      <c r="S66" s="1320"/>
      <c r="T66" s="1320"/>
      <c r="U66" s="1320"/>
      <c r="V66" s="1320"/>
      <c r="W66" s="1320"/>
      <c r="X66" s="1332"/>
      <c r="Y66" s="171"/>
      <c r="Z66" s="872" t="s">
        <v>7230</v>
      </c>
      <c r="AA66" s="171"/>
      <c r="AB66" s="227"/>
      <c r="AC66" s="171"/>
      <c r="AD66" s="3159"/>
      <c r="AE66" s="3125"/>
      <c r="AF66" s="3161"/>
      <c r="AG66" s="207"/>
      <c r="AH66" s="207"/>
      <c r="AI66" s="207"/>
      <c r="AJ66" s="207"/>
      <c r="AK66" s="207"/>
      <c r="AL66" s="207"/>
      <c r="AM66" s="207"/>
      <c r="AN66" s="207"/>
      <c r="AO66" s="207"/>
      <c r="AP66" s="207"/>
      <c r="AQ66" s="207"/>
      <c r="AR66" s="207"/>
      <c r="AS66" s="207"/>
      <c r="AT66" s="207"/>
      <c r="AU66" s="207"/>
      <c r="AV66" s="3161"/>
      <c r="AW66" s="3125"/>
      <c r="AX66" s="895" t="s">
        <v>7194</v>
      </c>
      <c r="AY66" s="2918"/>
      <c r="AZ66" s="2375"/>
      <c r="BA66" s="2375"/>
      <c r="BB66" s="2375"/>
      <c r="BC66" s="2375"/>
      <c r="BD66" s="548" t="s">
        <v>7231</v>
      </c>
      <c r="BE66" s="548" t="s">
        <v>7232</v>
      </c>
      <c r="BF66" s="1794" t="s">
        <v>7233</v>
      </c>
      <c r="BG66" s="1794" t="s">
        <v>7234</v>
      </c>
      <c r="BH66" s="2031" t="s">
        <v>7235</v>
      </c>
      <c r="BI66" s="1794" t="s">
        <v>7236</v>
      </c>
      <c r="BJ66" s="875"/>
      <c r="BK66" s="880"/>
      <c r="BL66" s="880"/>
      <c r="BM66" s="880"/>
      <c r="BN66" s="880"/>
      <c r="BO66" s="880"/>
      <c r="BP66" s="880"/>
      <c r="BQ66" s="880"/>
      <c r="BR66" s="891"/>
    </row>
    <row r="67" spans="1:70" ht="15.75" customHeight="1">
      <c r="A67" s="171"/>
      <c r="B67" s="895" t="s">
        <v>7237</v>
      </c>
      <c r="C67" s="2918" t="s">
        <v>6596</v>
      </c>
      <c r="D67" s="222" t="s">
        <v>688</v>
      </c>
      <c r="E67" s="222">
        <v>3</v>
      </c>
      <c r="F67" s="2315"/>
      <c r="G67" s="2315"/>
      <c r="H67" s="2315"/>
      <c r="I67" s="1313"/>
      <c r="J67" s="565">
        <v>4.4880000000000004</v>
      </c>
      <c r="K67" s="2030">
        <f t="shared" si="55"/>
        <v>4.4880000000000004</v>
      </c>
      <c r="L67" s="565">
        <v>0</v>
      </c>
      <c r="M67" s="565">
        <v>0</v>
      </c>
      <c r="N67" s="2031">
        <f t="shared" si="57"/>
        <v>0</v>
      </c>
      <c r="O67" s="1794">
        <f t="shared" si="53"/>
        <v>4.4880000000000004</v>
      </c>
      <c r="P67" s="1315"/>
      <c r="Q67" s="1320"/>
      <c r="R67" s="1320"/>
      <c r="S67" s="1320"/>
      <c r="T67" s="1320"/>
      <c r="U67" s="1320"/>
      <c r="V67" s="1320"/>
      <c r="W67" s="1320"/>
      <c r="X67" s="1332"/>
      <c r="Y67" s="171"/>
      <c r="Z67" s="872" t="s">
        <v>7238</v>
      </c>
      <c r="AA67" s="171"/>
      <c r="AB67" s="227"/>
      <c r="AC67" s="171"/>
      <c r="AD67" s="3159"/>
      <c r="AE67" s="220">
        <f t="shared" ref="AE67:AE68" si="64">IF( SUM( AG67:AU67 ) = 0, 0, $AG$9 )</f>
        <v>0</v>
      </c>
      <c r="AF67" s="3161"/>
      <c r="AG67" s="207"/>
      <c r="AH67" s="207"/>
      <c r="AI67" s="207"/>
      <c r="AJ67" s="207"/>
      <c r="AK67" s="221">
        <f xml:space="preserve"> IF( ISNUMBER(M67), 0, 1 )</f>
        <v>0</v>
      </c>
      <c r="AL67" s="207"/>
      <c r="AM67" s="207"/>
      <c r="AN67" s="207"/>
      <c r="AO67" s="207"/>
      <c r="AP67" s="207"/>
      <c r="AQ67" s="207"/>
      <c r="AR67" s="207"/>
      <c r="AS67" s="207"/>
      <c r="AT67" s="207"/>
      <c r="AU67" s="207"/>
      <c r="AV67" s="3161"/>
      <c r="AW67" s="3125"/>
      <c r="AX67" s="895" t="str">
        <f>B67</f>
        <v>Replacement of existing basic meters with AMR or AMI meters for business customers</v>
      </c>
      <c r="AY67" s="2918" t="s">
        <v>6596</v>
      </c>
      <c r="AZ67" s="2315"/>
      <c r="BA67" s="2315"/>
      <c r="BB67" s="2315"/>
      <c r="BC67" s="2375"/>
      <c r="BD67" s="565" t="s">
        <v>7239</v>
      </c>
      <c r="BE67" s="548" t="s">
        <v>7240</v>
      </c>
      <c r="BF67" s="565" t="s">
        <v>7241</v>
      </c>
      <c r="BG67" s="565" t="s">
        <v>7242</v>
      </c>
      <c r="BH67" s="2031" t="s">
        <v>7243</v>
      </c>
      <c r="BI67" s="1794" t="s">
        <v>7244</v>
      </c>
      <c r="BJ67" s="875"/>
      <c r="BK67" s="880"/>
      <c r="BL67" s="880"/>
      <c r="BM67" s="880"/>
      <c r="BN67" s="880"/>
      <c r="BO67" s="880"/>
      <c r="BP67" s="880"/>
      <c r="BQ67" s="880"/>
      <c r="BR67" s="891"/>
    </row>
    <row r="68" spans="1:70" ht="15.75" customHeight="1">
      <c r="A68" s="171"/>
      <c r="B68" s="895" t="s">
        <v>7237</v>
      </c>
      <c r="C68" s="2918" t="s">
        <v>6608</v>
      </c>
      <c r="D68" s="222" t="s">
        <v>688</v>
      </c>
      <c r="E68" s="222">
        <v>3</v>
      </c>
      <c r="F68" s="2315"/>
      <c r="G68" s="2315"/>
      <c r="H68" s="2315"/>
      <c r="I68" s="1313"/>
      <c r="J68" s="565">
        <v>0</v>
      </c>
      <c r="K68" s="2030">
        <f t="shared" si="55"/>
        <v>0</v>
      </c>
      <c r="L68" s="565">
        <v>0</v>
      </c>
      <c r="M68" s="565">
        <v>0</v>
      </c>
      <c r="N68" s="2031">
        <f t="shared" si="57"/>
        <v>0</v>
      </c>
      <c r="O68" s="1794">
        <f t="shared" si="53"/>
        <v>0</v>
      </c>
      <c r="P68" s="1315"/>
      <c r="Q68" s="1320"/>
      <c r="R68" s="1320"/>
      <c r="S68" s="1320"/>
      <c r="T68" s="1320"/>
      <c r="U68" s="1320"/>
      <c r="V68" s="1320"/>
      <c r="W68" s="1320"/>
      <c r="X68" s="1332"/>
      <c r="Y68" s="171"/>
      <c r="Z68" s="872" t="s">
        <v>7245</v>
      </c>
      <c r="AA68" s="171"/>
      <c r="AB68" s="227"/>
      <c r="AC68" s="171"/>
      <c r="AD68" s="3159"/>
      <c r="AE68" s="220">
        <f t="shared" si="64"/>
        <v>0</v>
      </c>
      <c r="AF68" s="3161"/>
      <c r="AG68" s="207"/>
      <c r="AH68" s="207"/>
      <c r="AI68" s="207"/>
      <c r="AJ68" s="207"/>
      <c r="AK68" s="221">
        <f xml:space="preserve"> IF( ISNUMBER(M68), 0, 1 )</f>
        <v>0</v>
      </c>
      <c r="AL68" s="207"/>
      <c r="AM68" s="207"/>
      <c r="AN68" s="207"/>
      <c r="AO68" s="207"/>
      <c r="AP68" s="207"/>
      <c r="AQ68" s="207"/>
      <c r="AR68" s="207"/>
      <c r="AS68" s="207"/>
      <c r="AT68" s="207"/>
      <c r="AU68" s="207"/>
      <c r="AV68" s="3161"/>
      <c r="AW68" s="3125"/>
      <c r="AX68" s="895" t="s">
        <v>7194</v>
      </c>
      <c r="AY68" s="2918" t="s">
        <v>6608</v>
      </c>
      <c r="AZ68" s="2315"/>
      <c r="BA68" s="2315"/>
      <c r="BB68" s="2315"/>
      <c r="BC68" s="2375"/>
      <c r="BD68" s="565" t="s">
        <v>7246</v>
      </c>
      <c r="BE68" s="548" t="s">
        <v>7247</v>
      </c>
      <c r="BF68" s="565" t="s">
        <v>7248</v>
      </c>
      <c r="BG68" s="565" t="s">
        <v>7249</v>
      </c>
      <c r="BH68" s="2031" t="s">
        <v>7250</v>
      </c>
      <c r="BI68" s="1794" t="s">
        <v>7251</v>
      </c>
      <c r="BJ68" s="875"/>
      <c r="BK68" s="880"/>
      <c r="BL68" s="880"/>
      <c r="BM68" s="880"/>
      <c r="BN68" s="880"/>
      <c r="BO68" s="880"/>
      <c r="BP68" s="880"/>
      <c r="BQ68" s="880"/>
      <c r="BR68" s="891"/>
    </row>
    <row r="69" spans="1:70" ht="15.75" customHeight="1">
      <c r="A69" s="171"/>
      <c r="B69" s="895" t="s">
        <v>7237</v>
      </c>
      <c r="C69" s="2918" t="s">
        <v>6620</v>
      </c>
      <c r="D69" s="222" t="s">
        <v>688</v>
      </c>
      <c r="E69" s="222">
        <v>3</v>
      </c>
      <c r="F69" s="1313"/>
      <c r="G69" s="1313"/>
      <c r="H69" s="1313"/>
      <c r="I69" s="1313"/>
      <c r="J69" s="1257">
        <f>IFERROR(SUM(J67:J68), 0)</f>
        <v>4.4880000000000004</v>
      </c>
      <c r="K69" s="2030">
        <f t="shared" si="55"/>
        <v>4.4880000000000004</v>
      </c>
      <c r="L69" s="1794">
        <f t="shared" ref="L69:M69" si="65">IFERROR(SUM(L67:L68), 0)</f>
        <v>0</v>
      </c>
      <c r="M69" s="1794">
        <f t="shared" si="65"/>
        <v>0</v>
      </c>
      <c r="N69" s="2031">
        <f t="shared" si="57"/>
        <v>0</v>
      </c>
      <c r="O69" s="1794">
        <f t="shared" si="53"/>
        <v>4.4880000000000004</v>
      </c>
      <c r="P69" s="1315"/>
      <c r="Q69" s="1320"/>
      <c r="R69" s="1320"/>
      <c r="S69" s="1320"/>
      <c r="T69" s="1320"/>
      <c r="U69" s="1320"/>
      <c r="V69" s="1320"/>
      <c r="W69" s="1320"/>
      <c r="X69" s="1332"/>
      <c r="Y69" s="171"/>
      <c r="Z69" s="872" t="s">
        <v>7252</v>
      </c>
      <c r="AA69" s="171"/>
      <c r="AB69" s="227"/>
      <c r="AC69" s="171"/>
      <c r="AD69" s="3159"/>
      <c r="AE69" s="3125"/>
      <c r="AF69" s="3161"/>
      <c r="AG69" s="207"/>
      <c r="AH69" s="207"/>
      <c r="AI69" s="207"/>
      <c r="AJ69" s="207"/>
      <c r="AK69" s="207"/>
      <c r="AL69" s="207"/>
      <c r="AM69" s="207"/>
      <c r="AN69" s="207"/>
      <c r="AO69" s="207"/>
      <c r="AP69" s="207"/>
      <c r="AQ69" s="207"/>
      <c r="AR69" s="207"/>
      <c r="AS69" s="207"/>
      <c r="AT69" s="207"/>
      <c r="AU69" s="207"/>
      <c r="AV69" s="3161"/>
      <c r="AW69" s="3125"/>
      <c r="AX69" s="895" t="s">
        <v>7194</v>
      </c>
      <c r="AY69" s="2918" t="s">
        <v>6620</v>
      </c>
      <c r="AZ69" s="2375"/>
      <c r="BA69" s="2375"/>
      <c r="BB69" s="2375"/>
      <c r="BC69" s="2375"/>
      <c r="BD69" s="548" t="s">
        <v>7253</v>
      </c>
      <c r="BE69" s="548" t="s">
        <v>7254</v>
      </c>
      <c r="BF69" s="1794" t="s">
        <v>7255</v>
      </c>
      <c r="BG69" s="1794" t="s">
        <v>7256</v>
      </c>
      <c r="BH69" s="2031" t="s">
        <v>7257</v>
      </c>
      <c r="BI69" s="1794" t="s">
        <v>7258</v>
      </c>
      <c r="BJ69" s="875"/>
      <c r="BK69" s="880"/>
      <c r="BL69" s="880"/>
      <c r="BM69" s="880"/>
      <c r="BN69" s="880"/>
      <c r="BO69" s="880"/>
      <c r="BP69" s="880"/>
      <c r="BQ69" s="880"/>
      <c r="BR69" s="891"/>
    </row>
    <row r="70" spans="1:70" ht="15.75" customHeight="1">
      <c r="A70" s="171"/>
      <c r="B70" s="895" t="s">
        <v>7259</v>
      </c>
      <c r="C70" s="2918" t="s">
        <v>6596</v>
      </c>
      <c r="D70" s="222" t="s">
        <v>688</v>
      </c>
      <c r="E70" s="222">
        <v>3</v>
      </c>
      <c r="F70" s="1313"/>
      <c r="G70" s="1313"/>
      <c r="H70" s="1313"/>
      <c r="I70" s="1313"/>
      <c r="J70" s="565">
        <v>0.255</v>
      </c>
      <c r="K70" s="2030">
        <f t="shared" si="55"/>
        <v>0.255</v>
      </c>
      <c r="L70" s="565">
        <v>0</v>
      </c>
      <c r="M70" s="565">
        <v>0</v>
      </c>
      <c r="N70" s="2031">
        <f t="shared" si="57"/>
        <v>0</v>
      </c>
      <c r="O70" s="1794">
        <f t="shared" si="53"/>
        <v>0.255</v>
      </c>
      <c r="P70" s="1315"/>
      <c r="Q70" s="1320"/>
      <c r="R70" s="1320"/>
      <c r="S70" s="1320"/>
      <c r="T70" s="1320"/>
      <c r="U70" s="1320"/>
      <c r="V70" s="1320"/>
      <c r="W70" s="1320"/>
      <c r="X70" s="1332"/>
      <c r="Y70" s="171"/>
      <c r="Z70" s="872" t="s">
        <v>7260</v>
      </c>
      <c r="AA70" s="171"/>
      <c r="AB70" s="227"/>
      <c r="AC70" s="171"/>
      <c r="AD70" s="3159"/>
      <c r="AE70" s="3125"/>
      <c r="AF70" s="3161"/>
      <c r="AG70" s="207"/>
      <c r="AH70" s="207"/>
      <c r="AI70" s="207"/>
      <c r="AJ70" s="207"/>
      <c r="AK70" s="207"/>
      <c r="AL70" s="207"/>
      <c r="AM70" s="207"/>
      <c r="AN70" s="207"/>
      <c r="AO70" s="207"/>
      <c r="AP70" s="207"/>
      <c r="AQ70" s="207"/>
      <c r="AR70" s="207"/>
      <c r="AS70" s="207"/>
      <c r="AT70" s="207"/>
      <c r="AU70" s="207"/>
      <c r="AV70" s="3161"/>
      <c r="AW70" s="3125"/>
      <c r="AX70" s="895" t="s">
        <v>7194</v>
      </c>
      <c r="AY70" s="2918"/>
      <c r="AZ70" s="2375"/>
      <c r="BA70" s="2375"/>
      <c r="BB70" s="2375"/>
      <c r="BC70" s="2375"/>
      <c r="BD70" s="1933" t="s">
        <v>7261</v>
      </c>
      <c r="BE70" s="548" t="s">
        <v>7262</v>
      </c>
      <c r="BF70" s="565" t="s">
        <v>7263</v>
      </c>
      <c r="BG70" s="565" t="s">
        <v>7264</v>
      </c>
      <c r="BH70" s="2031" t="s">
        <v>7265</v>
      </c>
      <c r="BI70" s="1794" t="s">
        <v>7266</v>
      </c>
      <c r="BJ70" s="875"/>
      <c r="BK70" s="880"/>
      <c r="BL70" s="880"/>
      <c r="BM70" s="880"/>
      <c r="BN70" s="880"/>
      <c r="BO70" s="880"/>
      <c r="BP70" s="880"/>
      <c r="BQ70" s="880"/>
      <c r="BR70" s="891"/>
    </row>
    <row r="71" spans="1:70" ht="15.75" customHeight="1">
      <c r="A71" s="171"/>
      <c r="B71" s="895" t="s">
        <v>7259</v>
      </c>
      <c r="C71" s="2918" t="s">
        <v>6608</v>
      </c>
      <c r="D71" s="222" t="s">
        <v>688</v>
      </c>
      <c r="E71" s="222">
        <v>3</v>
      </c>
      <c r="F71" s="1313"/>
      <c r="G71" s="1313"/>
      <c r="H71" s="1313"/>
      <c r="I71" s="1313"/>
      <c r="J71" s="565">
        <v>0</v>
      </c>
      <c r="K71" s="2030">
        <f t="shared" si="55"/>
        <v>0</v>
      </c>
      <c r="L71" s="565">
        <v>0</v>
      </c>
      <c r="M71" s="565">
        <v>0</v>
      </c>
      <c r="N71" s="2031">
        <f t="shared" si="57"/>
        <v>0</v>
      </c>
      <c r="O71" s="1794">
        <f t="shared" si="53"/>
        <v>0</v>
      </c>
      <c r="P71" s="1315"/>
      <c r="Q71" s="1320"/>
      <c r="R71" s="1320"/>
      <c r="S71" s="1320"/>
      <c r="T71" s="1320"/>
      <c r="U71" s="1320"/>
      <c r="V71" s="1320"/>
      <c r="W71" s="1320"/>
      <c r="X71" s="1332"/>
      <c r="Y71" s="171"/>
      <c r="Z71" s="872" t="s">
        <v>7267</v>
      </c>
      <c r="AA71" s="171"/>
      <c r="AB71" s="227"/>
      <c r="AC71" s="171"/>
      <c r="AD71" s="3159"/>
      <c r="AE71" s="3125"/>
      <c r="AF71" s="3161"/>
      <c r="AG71" s="207"/>
      <c r="AH71" s="207"/>
      <c r="AI71" s="207"/>
      <c r="AJ71" s="207"/>
      <c r="AK71" s="207"/>
      <c r="AL71" s="207"/>
      <c r="AM71" s="207"/>
      <c r="AN71" s="207"/>
      <c r="AO71" s="207"/>
      <c r="AP71" s="207"/>
      <c r="AQ71" s="207"/>
      <c r="AR71" s="207"/>
      <c r="AS71" s="207"/>
      <c r="AT71" s="207"/>
      <c r="AU71" s="207"/>
      <c r="AV71" s="3161"/>
      <c r="AW71" s="3125"/>
      <c r="AX71" s="895" t="s">
        <v>7194</v>
      </c>
      <c r="AY71" s="2918"/>
      <c r="AZ71" s="2375"/>
      <c r="BA71" s="2375"/>
      <c r="BB71" s="2375"/>
      <c r="BC71" s="2375"/>
      <c r="BD71" s="1933" t="s">
        <v>7268</v>
      </c>
      <c r="BE71" s="548" t="s">
        <v>7269</v>
      </c>
      <c r="BF71" s="565" t="s">
        <v>7270</v>
      </c>
      <c r="BG71" s="565" t="s">
        <v>7271</v>
      </c>
      <c r="BH71" s="2031" t="s">
        <v>7272</v>
      </c>
      <c r="BI71" s="1794" t="s">
        <v>7273</v>
      </c>
      <c r="BJ71" s="875"/>
      <c r="BK71" s="880"/>
      <c r="BL71" s="880"/>
      <c r="BM71" s="880"/>
      <c r="BN71" s="880"/>
      <c r="BO71" s="880"/>
      <c r="BP71" s="880"/>
      <c r="BQ71" s="880"/>
      <c r="BR71" s="891"/>
    </row>
    <row r="72" spans="1:70" ht="15.75" customHeight="1">
      <c r="A72" s="171"/>
      <c r="B72" s="895" t="s">
        <v>7259</v>
      </c>
      <c r="C72" s="2918" t="s">
        <v>6620</v>
      </c>
      <c r="D72" s="222" t="s">
        <v>688</v>
      </c>
      <c r="E72" s="222">
        <v>3</v>
      </c>
      <c r="F72" s="1313"/>
      <c r="G72" s="1313"/>
      <c r="H72" s="1313"/>
      <c r="I72" s="1313"/>
      <c r="J72" s="1257">
        <f>IFERROR(SUM(J70:J71), 0)</f>
        <v>0.255</v>
      </c>
      <c r="K72" s="2030">
        <f t="shared" si="55"/>
        <v>0.255</v>
      </c>
      <c r="L72" s="1794">
        <f t="shared" ref="L72:M72" si="66">IFERROR(SUM(L70:L71), 0)</f>
        <v>0</v>
      </c>
      <c r="M72" s="1794">
        <f t="shared" si="66"/>
        <v>0</v>
      </c>
      <c r="N72" s="2031">
        <f t="shared" si="57"/>
        <v>0</v>
      </c>
      <c r="O72" s="1794">
        <f t="shared" si="53"/>
        <v>0.255</v>
      </c>
      <c r="P72" s="1315"/>
      <c r="Q72" s="1320"/>
      <c r="R72" s="1320"/>
      <c r="S72" s="1320"/>
      <c r="T72" s="1320"/>
      <c r="U72" s="1320"/>
      <c r="V72" s="1320"/>
      <c r="W72" s="1320"/>
      <c r="X72" s="1332"/>
      <c r="Y72" s="171"/>
      <c r="Z72" s="872" t="s">
        <v>7274</v>
      </c>
      <c r="AA72" s="171"/>
      <c r="AB72" s="227"/>
      <c r="AC72" s="171"/>
      <c r="AD72" s="3159"/>
      <c r="AE72" s="3125"/>
      <c r="AF72" s="3161"/>
      <c r="AG72" s="207"/>
      <c r="AH72" s="207"/>
      <c r="AI72" s="207"/>
      <c r="AJ72" s="207"/>
      <c r="AK72" s="207"/>
      <c r="AL72" s="207"/>
      <c r="AM72" s="207"/>
      <c r="AN72" s="207"/>
      <c r="AO72" s="207"/>
      <c r="AP72" s="207"/>
      <c r="AQ72" s="207"/>
      <c r="AR72" s="207"/>
      <c r="AS72" s="207"/>
      <c r="AT72" s="207"/>
      <c r="AU72" s="207"/>
      <c r="AV72" s="3161"/>
      <c r="AW72" s="3125"/>
      <c r="AX72" s="895" t="s">
        <v>7194</v>
      </c>
      <c r="AY72" s="2918"/>
      <c r="AZ72" s="2375"/>
      <c r="BA72" s="2375"/>
      <c r="BB72" s="2375"/>
      <c r="BC72" s="2375"/>
      <c r="BD72" s="548" t="s">
        <v>7275</v>
      </c>
      <c r="BE72" s="548" t="s">
        <v>7276</v>
      </c>
      <c r="BF72" s="1794" t="s">
        <v>7277</v>
      </c>
      <c r="BG72" s="1794" t="s">
        <v>7278</v>
      </c>
      <c r="BH72" s="2031" t="s">
        <v>7279</v>
      </c>
      <c r="BI72" s="1794" t="s">
        <v>7280</v>
      </c>
      <c r="BJ72" s="875"/>
      <c r="BK72" s="880"/>
      <c r="BL72" s="880"/>
      <c r="BM72" s="880"/>
      <c r="BN72" s="880"/>
      <c r="BO72" s="880"/>
      <c r="BP72" s="880"/>
      <c r="BQ72" s="880"/>
      <c r="BR72" s="891"/>
    </row>
    <row r="73" spans="1:70" ht="15.75" customHeight="1">
      <c r="A73" s="171"/>
      <c r="B73" s="895" t="s">
        <v>7281</v>
      </c>
      <c r="C73" s="2918" t="s">
        <v>6596</v>
      </c>
      <c r="D73" s="222" t="s">
        <v>688</v>
      </c>
      <c r="E73" s="222">
        <v>3</v>
      </c>
      <c r="F73" s="2315"/>
      <c r="G73" s="2315"/>
      <c r="H73" s="2315"/>
      <c r="I73" s="1313"/>
      <c r="J73" s="565">
        <v>0</v>
      </c>
      <c r="K73" s="2030">
        <f t="shared" si="55"/>
        <v>0</v>
      </c>
      <c r="L73" s="565">
        <v>0</v>
      </c>
      <c r="M73" s="565">
        <v>0</v>
      </c>
      <c r="N73" s="2031">
        <f t="shared" si="57"/>
        <v>0</v>
      </c>
      <c r="O73" s="1794">
        <f t="shared" si="53"/>
        <v>0</v>
      </c>
      <c r="P73" s="1315"/>
      <c r="Q73" s="1320"/>
      <c r="R73" s="1320"/>
      <c r="S73" s="1320"/>
      <c r="T73" s="1320"/>
      <c r="U73" s="1320"/>
      <c r="V73" s="1320"/>
      <c r="W73" s="1320"/>
      <c r="X73" s="1332"/>
      <c r="Y73" s="171"/>
      <c r="Z73" s="872" t="s">
        <v>7282</v>
      </c>
      <c r="AA73" s="171"/>
      <c r="AB73" s="227"/>
      <c r="AC73" s="171"/>
      <c r="AD73" s="3159"/>
      <c r="AE73" s="220">
        <f t="shared" ref="AE73:AE74" si="67">IF( SUM( AG73:AU73 ) = 0, 0, $AG$9 )</f>
        <v>0</v>
      </c>
      <c r="AF73" s="3161"/>
      <c r="AG73" s="207"/>
      <c r="AH73" s="207"/>
      <c r="AI73" s="207"/>
      <c r="AJ73" s="207"/>
      <c r="AK73" s="221">
        <f xml:space="preserve"> IF( ISNUMBER(M73), 0, 1 )</f>
        <v>0</v>
      </c>
      <c r="AL73" s="207"/>
      <c r="AM73" s="207"/>
      <c r="AN73" s="207"/>
      <c r="AO73" s="207"/>
      <c r="AP73" s="207"/>
      <c r="AQ73" s="207"/>
      <c r="AR73" s="207"/>
      <c r="AS73" s="207"/>
      <c r="AT73" s="207"/>
      <c r="AU73" s="207"/>
      <c r="AV73" s="3161"/>
      <c r="AW73" s="3125"/>
      <c r="AX73" s="895" t="s">
        <v>7281</v>
      </c>
      <c r="AY73" s="2918" t="s">
        <v>6596</v>
      </c>
      <c r="AZ73" s="2315"/>
      <c r="BA73" s="2315"/>
      <c r="BB73" s="2315"/>
      <c r="BC73" s="2375"/>
      <c r="BD73" s="565" t="s">
        <v>7283</v>
      </c>
      <c r="BE73" s="548" t="s">
        <v>7284</v>
      </c>
      <c r="BF73" s="565" t="s">
        <v>7285</v>
      </c>
      <c r="BG73" s="565" t="s">
        <v>7286</v>
      </c>
      <c r="BH73" s="2031" t="s">
        <v>7287</v>
      </c>
      <c r="BI73" s="1794" t="s">
        <v>7288</v>
      </c>
      <c r="BJ73" s="875"/>
      <c r="BK73" s="880"/>
      <c r="BL73" s="880"/>
      <c r="BM73" s="880"/>
      <c r="BN73" s="880"/>
      <c r="BO73" s="880"/>
      <c r="BP73" s="880"/>
      <c r="BQ73" s="880"/>
      <c r="BR73" s="891"/>
    </row>
    <row r="74" spans="1:70" ht="15.75" customHeight="1">
      <c r="A74" s="171"/>
      <c r="B74" s="895" t="s">
        <v>7281</v>
      </c>
      <c r="C74" s="2918" t="s">
        <v>6608</v>
      </c>
      <c r="D74" s="222" t="s">
        <v>688</v>
      </c>
      <c r="E74" s="222">
        <v>3</v>
      </c>
      <c r="F74" s="2315"/>
      <c r="G74" s="2315"/>
      <c r="H74" s="2315"/>
      <c r="I74" s="1313"/>
      <c r="J74" s="565">
        <v>5.9359999999999999</v>
      </c>
      <c r="K74" s="1809">
        <f t="shared" si="55"/>
        <v>5.9359999999999999</v>
      </c>
      <c r="L74" s="2216">
        <v>0</v>
      </c>
      <c r="M74" s="2216">
        <v>0</v>
      </c>
      <c r="N74" s="1794">
        <f t="shared" si="57"/>
        <v>0</v>
      </c>
      <c r="O74" s="1794">
        <f t="shared" si="53"/>
        <v>5.9359999999999999</v>
      </c>
      <c r="P74" s="1315"/>
      <c r="Q74" s="1320"/>
      <c r="R74" s="1320"/>
      <c r="S74" s="1320"/>
      <c r="T74" s="1320"/>
      <c r="U74" s="1320"/>
      <c r="V74" s="1320"/>
      <c r="W74" s="1320"/>
      <c r="X74" s="1332"/>
      <c r="Y74" s="171"/>
      <c r="Z74" s="872" t="s">
        <v>7289</v>
      </c>
      <c r="AA74" s="171"/>
      <c r="AB74" s="227"/>
      <c r="AC74" s="171"/>
      <c r="AD74" s="3159"/>
      <c r="AE74" s="220">
        <f t="shared" si="67"/>
        <v>0</v>
      </c>
      <c r="AF74" s="3161"/>
      <c r="AG74" s="207"/>
      <c r="AH74" s="207"/>
      <c r="AI74" s="207"/>
      <c r="AJ74" s="207"/>
      <c r="AK74" s="221">
        <f xml:space="preserve"> IF( ISNUMBER(M74), 0, 1 )</f>
        <v>0</v>
      </c>
      <c r="AL74" s="207"/>
      <c r="AM74" s="207"/>
      <c r="AN74" s="207"/>
      <c r="AO74" s="207"/>
      <c r="AP74" s="207"/>
      <c r="AQ74" s="207"/>
      <c r="AR74" s="207"/>
      <c r="AS74" s="207"/>
      <c r="AT74" s="207"/>
      <c r="AU74" s="207"/>
      <c r="AV74" s="3161"/>
      <c r="AW74" s="3125"/>
      <c r="AX74" s="895" t="s">
        <v>7281</v>
      </c>
      <c r="AY74" s="2918" t="s">
        <v>6608</v>
      </c>
      <c r="AZ74" s="2315"/>
      <c r="BA74" s="2315"/>
      <c r="BB74" s="2315"/>
      <c r="BC74" s="2375"/>
      <c r="BD74" s="565" t="s">
        <v>7290</v>
      </c>
      <c r="BE74" s="548" t="s">
        <v>7291</v>
      </c>
      <c r="BF74" s="2216" t="s">
        <v>7292</v>
      </c>
      <c r="BG74" s="2216" t="s">
        <v>7293</v>
      </c>
      <c r="BH74" s="1794" t="s">
        <v>7294</v>
      </c>
      <c r="BI74" s="1794" t="s">
        <v>7295</v>
      </c>
      <c r="BJ74" s="875"/>
      <c r="BK74" s="880"/>
      <c r="BL74" s="880"/>
      <c r="BM74" s="880"/>
      <c r="BN74" s="880"/>
      <c r="BO74" s="880"/>
      <c r="BP74" s="880"/>
      <c r="BQ74" s="880"/>
      <c r="BR74" s="891"/>
    </row>
    <row r="75" spans="1:70" ht="15.75" customHeight="1">
      <c r="A75" s="171"/>
      <c r="B75" s="895" t="s">
        <v>7281</v>
      </c>
      <c r="C75" s="2918" t="s">
        <v>6620</v>
      </c>
      <c r="D75" s="222" t="s">
        <v>688</v>
      </c>
      <c r="E75" s="222">
        <v>3</v>
      </c>
      <c r="F75" s="1313"/>
      <c r="G75" s="1313"/>
      <c r="H75" s="1313"/>
      <c r="I75" s="1313"/>
      <c r="J75" s="1257">
        <f>IFERROR(SUM(J73:J74), 0)</f>
        <v>5.9359999999999999</v>
      </c>
      <c r="K75" s="1809">
        <f t="shared" si="55"/>
        <v>5.9359999999999999</v>
      </c>
      <c r="L75" s="1794">
        <f t="shared" ref="L75:M75" si="68">IFERROR(SUM(L73:L74), 0)</f>
        <v>0</v>
      </c>
      <c r="M75" s="1794">
        <f t="shared" si="68"/>
        <v>0</v>
      </c>
      <c r="N75" s="1794">
        <f t="shared" si="57"/>
        <v>0</v>
      </c>
      <c r="O75" s="1794">
        <f t="shared" si="53"/>
        <v>5.9359999999999999</v>
      </c>
      <c r="P75" s="1315"/>
      <c r="Q75" s="1320"/>
      <c r="R75" s="1320"/>
      <c r="S75" s="1320"/>
      <c r="T75" s="1320"/>
      <c r="U75" s="1320"/>
      <c r="V75" s="1320"/>
      <c r="W75" s="1320"/>
      <c r="X75" s="1332"/>
      <c r="Y75" s="171"/>
      <c r="Z75" s="872" t="s">
        <v>7296</v>
      </c>
      <c r="AA75" s="171"/>
      <c r="AB75" s="227"/>
      <c r="AC75" s="171"/>
      <c r="AD75" s="3159"/>
      <c r="AE75" s="3125"/>
      <c r="AF75" s="3161"/>
      <c r="AG75" s="207"/>
      <c r="AH75" s="207"/>
      <c r="AI75" s="207"/>
      <c r="AJ75" s="207"/>
      <c r="AK75" s="207"/>
      <c r="AL75" s="207"/>
      <c r="AM75" s="207"/>
      <c r="AN75" s="207"/>
      <c r="AO75" s="207"/>
      <c r="AP75" s="207"/>
      <c r="AQ75" s="207"/>
      <c r="AR75" s="207"/>
      <c r="AS75" s="207"/>
      <c r="AT75" s="207"/>
      <c r="AU75" s="207"/>
      <c r="AV75" s="3161"/>
      <c r="AW75" s="3125"/>
      <c r="AX75" s="895" t="s">
        <v>7281</v>
      </c>
      <c r="AY75" s="2918" t="s">
        <v>6620</v>
      </c>
      <c r="AZ75" s="2375"/>
      <c r="BA75" s="2375"/>
      <c r="BB75" s="2375"/>
      <c r="BC75" s="2375"/>
      <c r="BD75" s="548" t="s">
        <v>7297</v>
      </c>
      <c r="BE75" s="548" t="s">
        <v>7298</v>
      </c>
      <c r="BF75" s="1794" t="s">
        <v>7299</v>
      </c>
      <c r="BG75" s="1794" t="s">
        <v>7300</v>
      </c>
      <c r="BH75" s="1794" t="s">
        <v>7301</v>
      </c>
      <c r="BI75" s="1794" t="s">
        <v>7302</v>
      </c>
      <c r="BJ75" s="875"/>
      <c r="BK75" s="880"/>
      <c r="BL75" s="880"/>
      <c r="BM75" s="880"/>
      <c r="BN75" s="880"/>
      <c r="BO75" s="880"/>
      <c r="BP75" s="880"/>
      <c r="BQ75" s="880"/>
      <c r="BR75" s="891"/>
    </row>
    <row r="76" spans="1:70" ht="15.75" customHeight="1">
      <c r="A76" s="2394" t="s">
        <v>784</v>
      </c>
      <c r="B76" s="881" t="s">
        <v>7303</v>
      </c>
      <c r="C76" s="2931" t="s">
        <v>6620</v>
      </c>
      <c r="D76" s="283" t="s">
        <v>688</v>
      </c>
      <c r="E76" s="283">
        <v>3</v>
      </c>
      <c r="F76" s="1333"/>
      <c r="G76" s="1333"/>
      <c r="H76" s="1333"/>
      <c r="I76" s="1333"/>
      <c r="J76" s="1249">
        <f>IFERROR(SUM(J75,J60,J57,J54,J63,J66,J69,J72,),0)</f>
        <v>64.863</v>
      </c>
      <c r="K76" s="1935">
        <f t="shared" si="55"/>
        <v>64.863</v>
      </c>
      <c r="L76" s="1812">
        <f t="shared" ref="L76:M76" si="69">IFERROR(SUM(L75,L60,L57,L54,L63,L66,L69,L72,),0)</f>
        <v>0</v>
      </c>
      <c r="M76" s="1812">
        <f t="shared" si="69"/>
        <v>0</v>
      </c>
      <c r="N76" s="1812">
        <f t="shared" si="57"/>
        <v>0</v>
      </c>
      <c r="O76" s="1812">
        <f t="shared" si="53"/>
        <v>64.863</v>
      </c>
      <c r="P76" s="1321"/>
      <c r="Q76" s="1322"/>
      <c r="R76" s="1322"/>
      <c r="S76" s="1322"/>
      <c r="T76" s="1322"/>
      <c r="U76" s="1322"/>
      <c r="V76" s="1614">
        <v>370.17700000000002</v>
      </c>
      <c r="W76" s="1614">
        <v>353.96600000000001</v>
      </c>
      <c r="X76" s="1615">
        <v>353.96600000000001</v>
      </c>
      <c r="Y76" s="171"/>
      <c r="Z76" s="885" t="s">
        <v>7304</v>
      </c>
      <c r="AA76" s="171"/>
      <c r="AB76" s="238"/>
      <c r="AC76" s="171"/>
      <c r="AD76" s="3159"/>
      <c r="AE76" s="220">
        <f t="shared" ref="AE76" si="70">IF( SUM( AG76:AU76 ) = 0, 0, $AG$9 )</f>
        <v>0</v>
      </c>
      <c r="AF76" s="656"/>
      <c r="AG76" s="207"/>
      <c r="AH76" s="207"/>
      <c r="AI76" s="207"/>
      <c r="AJ76" s="207"/>
      <c r="AK76" s="207"/>
      <c r="AL76" s="207"/>
      <c r="AM76" s="207"/>
      <c r="AN76" s="207"/>
      <c r="AO76" s="207"/>
      <c r="AP76" s="207"/>
      <c r="AQ76" s="207"/>
      <c r="AR76" s="207"/>
      <c r="AS76" s="221">
        <f t="shared" ref="AS76:AU76" si="71" xml:space="preserve"> IF( ISNUMBER(V76), 0, 1 )</f>
        <v>0</v>
      </c>
      <c r="AT76" s="221">
        <f t="shared" si="71"/>
        <v>0</v>
      </c>
      <c r="AU76" s="221">
        <f t="shared" si="71"/>
        <v>0</v>
      </c>
      <c r="AV76" s="3161"/>
      <c r="AW76" s="3125"/>
      <c r="AX76" s="881" t="s">
        <v>7303</v>
      </c>
      <c r="AY76" s="2931" t="s">
        <v>6620</v>
      </c>
      <c r="AZ76" s="2376"/>
      <c r="BA76" s="2376"/>
      <c r="BB76" s="2376"/>
      <c r="BC76" s="2376"/>
      <c r="BD76" s="550" t="s">
        <v>7305</v>
      </c>
      <c r="BE76" s="550" t="s">
        <v>7306</v>
      </c>
      <c r="BF76" s="1812" t="s">
        <v>7307</v>
      </c>
      <c r="BG76" s="1812" t="s">
        <v>7308</v>
      </c>
      <c r="BH76" s="1812" t="s">
        <v>7309</v>
      </c>
      <c r="BI76" s="1812" t="s">
        <v>7310</v>
      </c>
      <c r="BJ76" s="882"/>
      <c r="BK76" s="883"/>
      <c r="BL76" s="883"/>
      <c r="BM76" s="883"/>
      <c r="BN76" s="883"/>
      <c r="BO76" s="883"/>
      <c r="BP76" s="896" t="s">
        <v>7311</v>
      </c>
      <c r="BQ76" s="896" t="s">
        <v>7312</v>
      </c>
      <c r="BR76" s="897" t="s">
        <v>7313</v>
      </c>
    </row>
    <row r="77" spans="1:70" ht="15.75" customHeight="1" thickTop="1" thickBot="1">
      <c r="A77" s="171"/>
      <c r="B77" s="886"/>
      <c r="C77" s="171"/>
      <c r="D77" s="171"/>
      <c r="E77" s="171"/>
      <c r="F77" s="381"/>
      <c r="G77" s="381"/>
      <c r="H77" s="381"/>
      <c r="I77" s="381"/>
      <c r="J77" s="381"/>
      <c r="K77" s="381"/>
      <c r="L77" s="381"/>
      <c r="M77" s="381"/>
      <c r="N77" s="381"/>
      <c r="O77" s="381"/>
      <c r="P77" s="381"/>
      <c r="Q77" s="1326"/>
      <c r="R77" s="1326"/>
      <c r="S77" s="1326"/>
      <c r="T77" s="1326"/>
      <c r="U77" s="1327"/>
      <c r="V77" s="1253"/>
      <c r="W77" s="1253"/>
      <c r="X77" s="1467"/>
      <c r="Y77" s="192"/>
      <c r="Z77" s="192"/>
      <c r="AA77" s="171"/>
      <c r="AB77" s="171"/>
      <c r="AC77" s="171"/>
      <c r="AD77" s="3159"/>
      <c r="AE77" s="3125"/>
      <c r="AF77" s="3161"/>
      <c r="AG77" s="207"/>
      <c r="AH77" s="207"/>
      <c r="AI77" s="207"/>
      <c r="AJ77" s="207"/>
      <c r="AK77" s="207"/>
      <c r="AL77" s="207"/>
      <c r="AM77" s="207"/>
      <c r="AN77" s="207"/>
      <c r="AO77" s="207"/>
      <c r="AP77" s="207"/>
      <c r="AQ77" s="207"/>
      <c r="AR77" s="207"/>
      <c r="AS77" s="207"/>
      <c r="AT77" s="207"/>
      <c r="AU77" s="207"/>
      <c r="AV77" s="3161"/>
      <c r="AW77" s="3125"/>
      <c r="AX77" s="886"/>
      <c r="AY77" s="171"/>
      <c r="AZ77" s="171"/>
      <c r="BA77" s="171"/>
      <c r="BB77" s="171"/>
      <c r="BC77" s="171"/>
      <c r="BD77" s="171"/>
      <c r="BE77" s="171"/>
      <c r="BF77" s="381"/>
      <c r="BG77" s="381"/>
      <c r="BH77" s="381"/>
      <c r="BI77" s="381"/>
      <c r="BJ77" s="171"/>
      <c r="BK77" s="173"/>
      <c r="BL77" s="173"/>
      <c r="BM77" s="173"/>
      <c r="BN77" s="173"/>
      <c r="BO77" s="887"/>
      <c r="BP77" s="173"/>
      <c r="BQ77" s="173"/>
      <c r="BR77" s="887"/>
    </row>
    <row r="78" spans="1:70" ht="15.75" customHeight="1" thickTop="1" thickBot="1">
      <c r="A78" s="171"/>
      <c r="B78" s="863" t="s">
        <v>7314</v>
      </c>
      <c r="C78" s="171"/>
      <c r="D78" s="171"/>
      <c r="E78" s="171"/>
      <c r="F78" s="381"/>
      <c r="G78" s="381"/>
      <c r="H78" s="381"/>
      <c r="I78" s="381"/>
      <c r="J78" s="381"/>
      <c r="K78" s="381"/>
      <c r="L78" s="381"/>
      <c r="M78" s="381"/>
      <c r="N78" s="381"/>
      <c r="O78" s="381"/>
      <c r="P78" s="381"/>
      <c r="Q78" s="1326"/>
      <c r="R78" s="1326"/>
      <c r="S78" s="1326"/>
      <c r="T78" s="1326"/>
      <c r="U78" s="1327"/>
      <c r="V78" s="1253"/>
      <c r="W78" s="1253"/>
      <c r="X78" s="1467"/>
      <c r="Y78" s="192"/>
      <c r="Z78" s="192"/>
      <c r="AA78" s="171"/>
      <c r="AB78" s="171"/>
      <c r="AC78" s="171"/>
      <c r="AD78" s="3159"/>
      <c r="AE78" s="3125"/>
      <c r="AF78" s="3161"/>
      <c r="AG78" s="207"/>
      <c r="AH78" s="207"/>
      <c r="AI78" s="207"/>
      <c r="AJ78" s="207"/>
      <c r="AK78" s="207"/>
      <c r="AL78" s="207"/>
      <c r="AM78" s="207"/>
      <c r="AN78" s="207"/>
      <c r="AO78" s="207"/>
      <c r="AP78" s="207"/>
      <c r="AQ78" s="207"/>
      <c r="AR78" s="207"/>
      <c r="AS78" s="207"/>
      <c r="AT78" s="207"/>
      <c r="AU78" s="207"/>
      <c r="AV78" s="3161"/>
      <c r="AW78" s="3125"/>
      <c r="AX78" s="863" t="s">
        <v>7314</v>
      </c>
      <c r="AY78" s="171"/>
      <c r="AZ78" s="171"/>
      <c r="BA78" s="171"/>
      <c r="BB78" s="171"/>
      <c r="BC78" s="171"/>
      <c r="BD78" s="171"/>
      <c r="BE78" s="171"/>
      <c r="BF78" s="381"/>
      <c r="BG78" s="381"/>
      <c r="BH78" s="381"/>
      <c r="BI78" s="381"/>
      <c r="BJ78" s="171"/>
      <c r="BK78" s="173"/>
      <c r="BL78" s="173"/>
      <c r="BM78" s="173"/>
      <c r="BN78" s="173"/>
      <c r="BO78" s="887"/>
      <c r="BP78" s="173"/>
      <c r="BQ78" s="173"/>
      <c r="BR78" s="887"/>
    </row>
    <row r="79" spans="1:70" ht="15.75" customHeight="1">
      <c r="A79" s="171"/>
      <c r="B79" s="864" t="s">
        <v>7315</v>
      </c>
      <c r="C79" s="2920" t="s">
        <v>6596</v>
      </c>
      <c r="D79" s="213" t="s">
        <v>688</v>
      </c>
      <c r="E79" s="213">
        <v>3</v>
      </c>
      <c r="F79" s="562">
        <v>0</v>
      </c>
      <c r="G79" s="562">
        <v>0</v>
      </c>
      <c r="H79" s="562">
        <v>0</v>
      </c>
      <c r="I79" s="562">
        <v>0</v>
      </c>
      <c r="J79" s="562">
        <v>0</v>
      </c>
      <c r="K79" s="1805">
        <f>IFERROR(SUM(F79:J79),0)</f>
        <v>0</v>
      </c>
      <c r="L79" s="562">
        <v>0</v>
      </c>
      <c r="M79" s="562">
        <v>0</v>
      </c>
      <c r="N79" s="2029">
        <f>IFERROR(SUM(L79:M79), 0)</f>
        <v>0</v>
      </c>
      <c r="O79" s="2029">
        <f t="shared" ref="O79:O135" si="72">IFERROR(SUM(K79,N79),0)</f>
        <v>0</v>
      </c>
      <c r="P79" s="1337"/>
      <c r="Q79" s="1328"/>
      <c r="R79" s="1328"/>
      <c r="S79" s="1328"/>
      <c r="T79" s="1328"/>
      <c r="U79" s="1328"/>
      <c r="V79" s="1335"/>
      <c r="W79" s="1335"/>
      <c r="X79" s="1795"/>
      <c r="Y79" s="171"/>
      <c r="Z79" s="867" t="s">
        <v>7316</v>
      </c>
      <c r="AA79" s="171"/>
      <c r="AB79" s="219"/>
      <c r="AC79" s="171"/>
      <c r="AD79" s="3159"/>
      <c r="AE79" s="220">
        <f t="shared" ref="AE79:AE114" si="73">IF( SUM( AG79:AU79 ) = 0, 0, $AG$9 )</f>
        <v>0</v>
      </c>
      <c r="AF79" s="3161"/>
      <c r="AG79" s="221">
        <f t="shared" ref="AG79:AJ80" si="74" xml:space="preserve"> IF( ISNUMBER(F79), 0, 1 )</f>
        <v>0</v>
      </c>
      <c r="AH79" s="221">
        <f t="shared" si="74"/>
        <v>0</v>
      </c>
      <c r="AI79" s="221">
        <f t="shared" si="74"/>
        <v>0</v>
      </c>
      <c r="AJ79" s="221">
        <f t="shared" si="74"/>
        <v>0</v>
      </c>
      <c r="AK79" s="221">
        <f xml:space="preserve"> IF( ISNUMBER(M79), 0, 1 )</f>
        <v>0</v>
      </c>
      <c r="AL79" s="207"/>
      <c r="AM79" s="207"/>
      <c r="AN79" s="207"/>
      <c r="AO79" s="207"/>
      <c r="AP79" s="207"/>
      <c r="AQ79" s="207"/>
      <c r="AR79" s="207"/>
      <c r="AS79" s="207"/>
      <c r="AT79" s="207"/>
      <c r="AU79" s="207"/>
      <c r="AV79" s="3161"/>
      <c r="AW79" s="3125"/>
      <c r="AX79" s="864" t="s">
        <v>7317</v>
      </c>
      <c r="AY79" s="2920" t="s">
        <v>6596</v>
      </c>
      <c r="AZ79" s="562" t="s">
        <v>7318</v>
      </c>
      <c r="BA79" s="562" t="s">
        <v>7319</v>
      </c>
      <c r="BB79" s="562" t="s">
        <v>7320</v>
      </c>
      <c r="BC79" s="562" t="s">
        <v>7321</v>
      </c>
      <c r="BD79" s="562" t="s">
        <v>7322</v>
      </c>
      <c r="BE79" s="1255" t="s">
        <v>7323</v>
      </c>
      <c r="BF79" s="562" t="s">
        <v>7324</v>
      </c>
      <c r="BG79" s="562" t="s">
        <v>7325</v>
      </c>
      <c r="BH79" s="2029" t="s">
        <v>7326</v>
      </c>
      <c r="BI79" s="2029" t="s">
        <v>7327</v>
      </c>
      <c r="BJ79" s="1337"/>
      <c r="BK79" s="1328"/>
      <c r="BL79" s="1328"/>
      <c r="BM79" s="1328"/>
      <c r="BN79" s="1328"/>
      <c r="BO79" s="1328"/>
      <c r="BP79" s="1335"/>
      <c r="BQ79" s="1335"/>
      <c r="BR79" s="1795"/>
    </row>
    <row r="80" spans="1:70" ht="15.75" customHeight="1">
      <c r="A80" s="171"/>
      <c r="B80" s="868" t="s">
        <v>7315</v>
      </c>
      <c r="C80" s="2918" t="s">
        <v>6608</v>
      </c>
      <c r="D80" s="222" t="s">
        <v>688</v>
      </c>
      <c r="E80" s="222">
        <v>3</v>
      </c>
      <c r="F80" s="565">
        <v>0</v>
      </c>
      <c r="G80" s="565">
        <v>0</v>
      </c>
      <c r="H80" s="565">
        <v>0</v>
      </c>
      <c r="I80" s="565">
        <v>0</v>
      </c>
      <c r="J80" s="565">
        <v>0</v>
      </c>
      <c r="K80" s="1809">
        <f t="shared" ref="K80:K135" si="75">IFERROR(SUM(F80:J80),0)</f>
        <v>0</v>
      </c>
      <c r="L80" s="565">
        <v>0</v>
      </c>
      <c r="M80" s="565">
        <v>0</v>
      </c>
      <c r="N80" s="1794">
        <f>IFERROR(SUM(L80:M80), 0)</f>
        <v>0</v>
      </c>
      <c r="O80" s="1794">
        <f t="shared" si="72"/>
        <v>0</v>
      </c>
      <c r="P80" s="1315"/>
      <c r="Q80" s="1320"/>
      <c r="R80" s="1320"/>
      <c r="S80" s="1320"/>
      <c r="T80" s="1320"/>
      <c r="U80" s="1320"/>
      <c r="V80" s="1317"/>
      <c r="W80" s="1317"/>
      <c r="X80" s="1331"/>
      <c r="Y80" s="171"/>
      <c r="Z80" s="872" t="s">
        <v>7328</v>
      </c>
      <c r="AA80" s="171"/>
      <c r="AB80" s="227"/>
      <c r="AC80" s="171"/>
      <c r="AD80" s="3159"/>
      <c r="AE80" s="220">
        <f t="shared" si="73"/>
        <v>0</v>
      </c>
      <c r="AF80" s="3161"/>
      <c r="AG80" s="221">
        <f t="shared" si="74"/>
        <v>0</v>
      </c>
      <c r="AH80" s="221">
        <f t="shared" si="74"/>
        <v>0</v>
      </c>
      <c r="AI80" s="221">
        <f t="shared" si="74"/>
        <v>0</v>
      </c>
      <c r="AJ80" s="221">
        <f t="shared" si="74"/>
        <v>0</v>
      </c>
      <c r="AK80" s="221">
        <f xml:space="preserve"> IF( ISNUMBER(M80), 0, 1 )</f>
        <v>0</v>
      </c>
      <c r="AL80" s="207"/>
      <c r="AM80" s="207"/>
      <c r="AN80" s="207"/>
      <c r="AO80" s="207"/>
      <c r="AP80" s="207"/>
      <c r="AQ80" s="207"/>
      <c r="AR80" s="207"/>
      <c r="AS80" s="207"/>
      <c r="AT80" s="207"/>
      <c r="AU80" s="207"/>
      <c r="AV80" s="3161"/>
      <c r="AW80" s="3125"/>
      <c r="AX80" s="868" t="s">
        <v>7317</v>
      </c>
      <c r="AY80" s="2918" t="s">
        <v>6608</v>
      </c>
      <c r="AZ80" s="565" t="s">
        <v>7329</v>
      </c>
      <c r="BA80" s="565" t="s">
        <v>7330</v>
      </c>
      <c r="BB80" s="565" t="s">
        <v>7331</v>
      </c>
      <c r="BC80" s="565" t="s">
        <v>7332</v>
      </c>
      <c r="BD80" s="565" t="s">
        <v>7333</v>
      </c>
      <c r="BE80" s="1257" t="s">
        <v>7334</v>
      </c>
      <c r="BF80" s="565" t="s">
        <v>7335</v>
      </c>
      <c r="BG80" s="565" t="s">
        <v>7336</v>
      </c>
      <c r="BH80" s="1794" t="s">
        <v>7337</v>
      </c>
      <c r="BI80" s="1794" t="s">
        <v>7338</v>
      </c>
      <c r="BJ80" s="1315"/>
      <c r="BK80" s="1320"/>
      <c r="BL80" s="1320"/>
      <c r="BM80" s="1320"/>
      <c r="BN80" s="1320"/>
      <c r="BO80" s="1320"/>
      <c r="BP80" s="1317"/>
      <c r="BQ80" s="1317"/>
      <c r="BR80" s="1331"/>
    </row>
    <row r="81" spans="1:70" ht="15.75" customHeight="1">
      <c r="A81" s="171"/>
      <c r="B81" s="868" t="s">
        <v>7315</v>
      </c>
      <c r="C81" s="2918" t="s">
        <v>6620</v>
      </c>
      <c r="D81" s="222" t="s">
        <v>688</v>
      </c>
      <c r="E81" s="222">
        <v>3</v>
      </c>
      <c r="F81" s="1257">
        <f>IFERROR(SUM(F79:F80), 0)</f>
        <v>0</v>
      </c>
      <c r="G81" s="1257">
        <f t="shared" ref="G81:I81" si="76">IFERROR(SUM(G79:G80), 0)</f>
        <v>0</v>
      </c>
      <c r="H81" s="1257">
        <f t="shared" si="76"/>
        <v>0</v>
      </c>
      <c r="I81" s="1257">
        <f t="shared" si="76"/>
        <v>0</v>
      </c>
      <c r="J81" s="1257">
        <f>IFERROR(SUM(J79:J80), 0)</f>
        <v>0</v>
      </c>
      <c r="K81" s="1809">
        <f t="shared" si="75"/>
        <v>0</v>
      </c>
      <c r="L81" s="1794">
        <f t="shared" ref="L81:M81" si="77">IFERROR(SUM(L79:L80), 0)</f>
        <v>0</v>
      </c>
      <c r="M81" s="1794">
        <f t="shared" si="77"/>
        <v>0</v>
      </c>
      <c r="N81" s="1794">
        <f t="shared" ref="N81:N135" si="78">IFERROR(SUM(L81:M81), 0)</f>
        <v>0</v>
      </c>
      <c r="O81" s="1794">
        <f t="shared" si="72"/>
        <v>0</v>
      </c>
      <c r="P81" s="1315"/>
      <c r="Q81" s="1320"/>
      <c r="R81" s="1320"/>
      <c r="S81" s="1320"/>
      <c r="T81" s="1320"/>
      <c r="U81" s="1320"/>
      <c r="V81" s="1616">
        <v>0</v>
      </c>
      <c r="W81" s="1616">
        <v>0</v>
      </c>
      <c r="X81" s="1796">
        <v>0</v>
      </c>
      <c r="Y81" s="171"/>
      <c r="Z81" s="872" t="s">
        <v>7339</v>
      </c>
      <c r="AA81" s="171"/>
      <c r="AB81" s="227"/>
      <c r="AC81" s="171"/>
      <c r="AD81" s="3159"/>
      <c r="AE81" s="220">
        <f t="shared" si="73"/>
        <v>0</v>
      </c>
      <c r="AF81" s="656"/>
      <c r="AG81" s="207"/>
      <c r="AH81" s="207"/>
      <c r="AI81" s="207"/>
      <c r="AJ81" s="207"/>
      <c r="AK81" s="207"/>
      <c r="AL81" s="207"/>
      <c r="AM81" s="207"/>
      <c r="AN81" s="207"/>
      <c r="AO81" s="207"/>
      <c r="AP81" s="207"/>
      <c r="AQ81" s="207"/>
      <c r="AR81" s="207"/>
      <c r="AS81" s="221">
        <f t="shared" ref="AS81:AU81" si="79" xml:space="preserve"> IF( ISNUMBER(V81), 0, 1 )</f>
        <v>0</v>
      </c>
      <c r="AT81" s="221">
        <f t="shared" si="79"/>
        <v>0</v>
      </c>
      <c r="AU81" s="221">
        <f t="shared" si="79"/>
        <v>0</v>
      </c>
      <c r="AV81" s="3161"/>
      <c r="AW81" s="3125"/>
      <c r="AX81" s="868" t="s">
        <v>7317</v>
      </c>
      <c r="AY81" s="2918" t="s">
        <v>6620</v>
      </c>
      <c r="AZ81" s="1257" t="s">
        <v>7340</v>
      </c>
      <c r="BA81" s="1257" t="s">
        <v>7341</v>
      </c>
      <c r="BB81" s="1257" t="s">
        <v>7342</v>
      </c>
      <c r="BC81" s="1257" t="s">
        <v>7343</v>
      </c>
      <c r="BD81" s="1257" t="s">
        <v>7344</v>
      </c>
      <c r="BE81" s="1257" t="s">
        <v>7345</v>
      </c>
      <c r="BF81" s="1794" t="s">
        <v>7346</v>
      </c>
      <c r="BG81" s="1794" t="s">
        <v>7347</v>
      </c>
      <c r="BH81" s="1794" t="s">
        <v>7348</v>
      </c>
      <c r="BI81" s="1794" t="s">
        <v>7349</v>
      </c>
      <c r="BJ81" s="1315"/>
      <c r="BK81" s="1320"/>
      <c r="BL81" s="1320"/>
      <c r="BM81" s="1320"/>
      <c r="BN81" s="1320"/>
      <c r="BO81" s="1320"/>
      <c r="BP81" s="1616" t="s">
        <v>7350</v>
      </c>
      <c r="BQ81" s="1616" t="s">
        <v>7351</v>
      </c>
      <c r="BR81" s="1796" t="s">
        <v>7352</v>
      </c>
    </row>
    <row r="82" spans="1:70" ht="15.75" customHeight="1">
      <c r="A82" s="171"/>
      <c r="B82" s="868" t="s">
        <v>7353</v>
      </c>
      <c r="C82" s="2918" t="s">
        <v>6596</v>
      </c>
      <c r="D82" s="222" t="s">
        <v>688</v>
      </c>
      <c r="E82" s="222">
        <v>3</v>
      </c>
      <c r="F82" s="565">
        <v>0</v>
      </c>
      <c r="G82" s="565">
        <v>0</v>
      </c>
      <c r="H82" s="565">
        <v>0</v>
      </c>
      <c r="I82" s="565">
        <v>2.2869999999999999</v>
      </c>
      <c r="J82" s="565">
        <v>0</v>
      </c>
      <c r="K82" s="1809">
        <f t="shared" si="75"/>
        <v>2.2869999999999999</v>
      </c>
      <c r="L82" s="565">
        <v>0</v>
      </c>
      <c r="M82" s="565">
        <v>0</v>
      </c>
      <c r="N82" s="1794">
        <f t="shared" si="78"/>
        <v>0</v>
      </c>
      <c r="O82" s="1794">
        <f t="shared" si="72"/>
        <v>2.2869999999999999</v>
      </c>
      <c r="P82" s="1787">
        <v>1.101</v>
      </c>
      <c r="Q82" s="1787">
        <v>0</v>
      </c>
      <c r="R82" s="1787">
        <v>0</v>
      </c>
      <c r="S82" s="1787">
        <v>0.60499999999999998</v>
      </c>
      <c r="T82" s="1787">
        <v>0</v>
      </c>
      <c r="U82" s="1788">
        <f t="shared" ref="U82:U87" si="80">IFERROR(SUM(P82:T82), 0)</f>
        <v>1.706</v>
      </c>
      <c r="V82" s="1317"/>
      <c r="W82" s="1317"/>
      <c r="X82" s="1331"/>
      <c r="Y82" s="171"/>
      <c r="Z82" s="872" t="s">
        <v>7354</v>
      </c>
      <c r="AA82" s="171"/>
      <c r="AB82" s="227"/>
      <c r="AC82" s="171"/>
      <c r="AD82" s="3159"/>
      <c r="AE82" s="220">
        <f t="shared" si="73"/>
        <v>0</v>
      </c>
      <c r="AF82" s="3161"/>
      <c r="AG82" s="221">
        <f t="shared" ref="AG82:AJ83" si="81" xml:space="preserve"> IF( ISNUMBER(F82), 0, 1 )</f>
        <v>0</v>
      </c>
      <c r="AH82" s="221">
        <f t="shared" si="81"/>
        <v>0</v>
      </c>
      <c r="AI82" s="221">
        <f t="shared" si="81"/>
        <v>0</v>
      </c>
      <c r="AJ82" s="221">
        <f t="shared" si="81"/>
        <v>0</v>
      </c>
      <c r="AK82" s="221">
        <f xml:space="preserve"> IF( ISNUMBER(M82), 0, 1 )</f>
        <v>0</v>
      </c>
      <c r="AL82" s="207"/>
      <c r="AM82" s="207"/>
      <c r="AN82" s="207"/>
      <c r="AO82" s="207"/>
      <c r="AP82" s="207"/>
      <c r="AQ82" s="207"/>
      <c r="AR82" s="207"/>
      <c r="AS82" s="207"/>
      <c r="AT82" s="207"/>
      <c r="AU82" s="207"/>
      <c r="AV82" s="3161"/>
      <c r="AW82" s="3125"/>
      <c r="AX82" s="1937" t="s">
        <v>7355</v>
      </c>
      <c r="AY82" s="2918" t="s">
        <v>6596</v>
      </c>
      <c r="AZ82" s="565" t="s">
        <v>7356</v>
      </c>
      <c r="BA82" s="565" t="s">
        <v>7357</v>
      </c>
      <c r="BB82" s="565" t="s">
        <v>7358</v>
      </c>
      <c r="BC82" s="565" t="s">
        <v>7359</v>
      </c>
      <c r="BD82" s="565" t="s">
        <v>7360</v>
      </c>
      <c r="BE82" s="1257" t="s">
        <v>7361</v>
      </c>
      <c r="BF82" s="565" t="s">
        <v>7362</v>
      </c>
      <c r="BG82" s="565" t="s">
        <v>7363</v>
      </c>
      <c r="BH82" s="1794" t="s">
        <v>7364</v>
      </c>
      <c r="BI82" s="1794" t="s">
        <v>7365</v>
      </c>
      <c r="BJ82" s="1787" t="s">
        <v>7366</v>
      </c>
      <c r="BK82" s="1787" t="s">
        <v>7367</v>
      </c>
      <c r="BL82" s="1787" t="s">
        <v>7368</v>
      </c>
      <c r="BM82" s="1787" t="s">
        <v>7369</v>
      </c>
      <c r="BN82" s="1787" t="s">
        <v>7370</v>
      </c>
      <c r="BO82" s="1788" t="s">
        <v>7371</v>
      </c>
      <c r="BP82" s="1317"/>
      <c r="BQ82" s="1317"/>
      <c r="BR82" s="1331"/>
    </row>
    <row r="83" spans="1:70" ht="15.75" customHeight="1">
      <c r="A83" s="171"/>
      <c r="B83" s="868" t="s">
        <v>7353</v>
      </c>
      <c r="C83" s="2918" t="s">
        <v>6608</v>
      </c>
      <c r="D83" s="222" t="s">
        <v>688</v>
      </c>
      <c r="E83" s="222">
        <v>3</v>
      </c>
      <c r="F83" s="565">
        <v>0</v>
      </c>
      <c r="G83" s="565">
        <v>0</v>
      </c>
      <c r="H83" s="565">
        <v>0</v>
      </c>
      <c r="I83" s="565">
        <v>0</v>
      </c>
      <c r="J83" s="565">
        <v>0</v>
      </c>
      <c r="K83" s="1809">
        <f t="shared" si="75"/>
        <v>0</v>
      </c>
      <c r="L83" s="565">
        <v>0</v>
      </c>
      <c r="M83" s="565">
        <v>0</v>
      </c>
      <c r="N83" s="1794">
        <f t="shared" si="78"/>
        <v>0</v>
      </c>
      <c r="O83" s="1794">
        <f t="shared" si="72"/>
        <v>0</v>
      </c>
      <c r="P83" s="1787">
        <v>0</v>
      </c>
      <c r="Q83" s="1787">
        <v>0</v>
      </c>
      <c r="R83" s="1787">
        <v>0</v>
      </c>
      <c r="S83" s="1787">
        <v>0</v>
      </c>
      <c r="T83" s="1787">
        <v>0</v>
      </c>
      <c r="U83" s="1788">
        <f t="shared" si="80"/>
        <v>0</v>
      </c>
      <c r="V83" s="1317"/>
      <c r="W83" s="1317"/>
      <c r="X83" s="1331"/>
      <c r="Y83" s="171"/>
      <c r="Z83" s="872" t="s">
        <v>7372</v>
      </c>
      <c r="AA83" s="171"/>
      <c r="AB83" s="227"/>
      <c r="AC83" s="171"/>
      <c r="AD83" s="3159"/>
      <c r="AE83" s="220">
        <f t="shared" si="73"/>
        <v>0</v>
      </c>
      <c r="AF83" s="3161"/>
      <c r="AG83" s="221">
        <f t="shared" si="81"/>
        <v>0</v>
      </c>
      <c r="AH83" s="221">
        <f t="shared" si="81"/>
        <v>0</v>
      </c>
      <c r="AI83" s="221">
        <f t="shared" si="81"/>
        <v>0</v>
      </c>
      <c r="AJ83" s="221">
        <f t="shared" si="81"/>
        <v>0</v>
      </c>
      <c r="AK83" s="221">
        <f xml:space="preserve"> IF( ISNUMBER(M83), 0, 1 )</f>
        <v>0</v>
      </c>
      <c r="AL83" s="207"/>
      <c r="AM83" s="207"/>
      <c r="AN83" s="207"/>
      <c r="AO83" s="207"/>
      <c r="AP83" s="207"/>
      <c r="AQ83" s="207"/>
      <c r="AR83" s="207"/>
      <c r="AS83" s="207"/>
      <c r="AT83" s="207"/>
      <c r="AU83" s="207"/>
      <c r="AV83" s="3161"/>
      <c r="AW83" s="3125"/>
      <c r="AX83" s="1937" t="s">
        <v>7355</v>
      </c>
      <c r="AY83" s="2918" t="s">
        <v>6608</v>
      </c>
      <c r="AZ83" s="565" t="s">
        <v>7373</v>
      </c>
      <c r="BA83" s="565" t="s">
        <v>7374</v>
      </c>
      <c r="BB83" s="565" t="s">
        <v>7375</v>
      </c>
      <c r="BC83" s="565" t="s">
        <v>7376</v>
      </c>
      <c r="BD83" s="565" t="s">
        <v>7377</v>
      </c>
      <c r="BE83" s="1257" t="s">
        <v>7378</v>
      </c>
      <c r="BF83" s="565" t="s">
        <v>7379</v>
      </c>
      <c r="BG83" s="565" t="s">
        <v>7380</v>
      </c>
      <c r="BH83" s="1794" t="s">
        <v>7381</v>
      </c>
      <c r="BI83" s="1794" t="s">
        <v>7382</v>
      </c>
      <c r="BJ83" s="1787" t="s">
        <v>7383</v>
      </c>
      <c r="BK83" s="1787" t="s">
        <v>7384</v>
      </c>
      <c r="BL83" s="1787" t="s">
        <v>7385</v>
      </c>
      <c r="BM83" s="1787" t="s">
        <v>7386</v>
      </c>
      <c r="BN83" s="1787" t="s">
        <v>7387</v>
      </c>
      <c r="BO83" s="1788" t="s">
        <v>7388</v>
      </c>
      <c r="BP83" s="1317"/>
      <c r="BQ83" s="1317"/>
      <c r="BR83" s="1331"/>
    </row>
    <row r="84" spans="1:70" ht="15.75" customHeight="1">
      <c r="A84" s="171"/>
      <c r="B84" s="868" t="s">
        <v>7353</v>
      </c>
      <c r="C84" s="2918" t="s">
        <v>6620</v>
      </c>
      <c r="D84" s="222" t="s">
        <v>688</v>
      </c>
      <c r="E84" s="222">
        <v>3</v>
      </c>
      <c r="F84" s="1257">
        <f>IFERROR(SUM(F82:F83), 0)</f>
        <v>0</v>
      </c>
      <c r="G84" s="1257">
        <f>IFERROR(SUM(G82:G83), 0)</f>
        <v>0</v>
      </c>
      <c r="H84" s="1257">
        <f t="shared" ref="H84:M84" si="82">IFERROR(SUM(H82:H83), 0)</f>
        <v>0</v>
      </c>
      <c r="I84" s="1257">
        <f t="shared" si="82"/>
        <v>2.2869999999999999</v>
      </c>
      <c r="J84" s="1257">
        <f>IFERROR(SUM(J82:J83), 0)</f>
        <v>0</v>
      </c>
      <c r="K84" s="1809">
        <f t="shared" si="75"/>
        <v>2.2869999999999999</v>
      </c>
      <c r="L84" s="1794">
        <f t="shared" si="82"/>
        <v>0</v>
      </c>
      <c r="M84" s="1794">
        <f t="shared" si="82"/>
        <v>0</v>
      </c>
      <c r="N84" s="1794">
        <f t="shared" si="78"/>
        <v>0</v>
      </c>
      <c r="O84" s="1794">
        <f t="shared" si="72"/>
        <v>2.2869999999999999</v>
      </c>
      <c r="P84" s="1789">
        <f>IFERROR(SUM(P82:P83), 0)</f>
        <v>1.101</v>
      </c>
      <c r="Q84" s="1789">
        <f>IFERROR(SUM(Q82:Q83), 0)</f>
        <v>0</v>
      </c>
      <c r="R84" s="1789">
        <f t="shared" ref="R84:T84" si="83">IFERROR(SUM(R82:R83), 0)</f>
        <v>0</v>
      </c>
      <c r="S84" s="1789">
        <f t="shared" si="83"/>
        <v>0.60499999999999998</v>
      </c>
      <c r="T84" s="1789">
        <f t="shared" si="83"/>
        <v>0</v>
      </c>
      <c r="U84" s="1788">
        <f t="shared" si="80"/>
        <v>1.706</v>
      </c>
      <c r="V84" s="1616">
        <v>1.869</v>
      </c>
      <c r="W84" s="1616">
        <v>12.276999999999999</v>
      </c>
      <c r="X84" s="1796">
        <v>12.276999999999999</v>
      </c>
      <c r="Y84" s="171"/>
      <c r="Z84" s="872" t="s">
        <v>7389</v>
      </c>
      <c r="AA84" s="171"/>
      <c r="AB84" s="227"/>
      <c r="AC84" s="171"/>
      <c r="AD84" s="3159"/>
      <c r="AE84" s="220">
        <f t="shared" si="73"/>
        <v>0</v>
      </c>
      <c r="AF84" s="656"/>
      <c r="AG84" s="207"/>
      <c r="AH84" s="207"/>
      <c r="AI84" s="207"/>
      <c r="AJ84" s="207"/>
      <c r="AK84" s="207"/>
      <c r="AL84" s="207"/>
      <c r="AM84" s="207"/>
      <c r="AN84" s="207"/>
      <c r="AO84" s="207"/>
      <c r="AP84" s="207"/>
      <c r="AQ84" s="207"/>
      <c r="AR84" s="207"/>
      <c r="AS84" s="221">
        <f t="shared" ref="AS84:AU84" si="84" xml:space="preserve"> IF( ISNUMBER(V84), 0, 1 )</f>
        <v>0</v>
      </c>
      <c r="AT84" s="221">
        <f t="shared" si="84"/>
        <v>0</v>
      </c>
      <c r="AU84" s="221">
        <f t="shared" si="84"/>
        <v>0</v>
      </c>
      <c r="AV84" s="3161"/>
      <c r="AW84" s="3125"/>
      <c r="AX84" s="1937" t="s">
        <v>7355</v>
      </c>
      <c r="AY84" s="2918" t="s">
        <v>6620</v>
      </c>
      <c r="AZ84" s="1257" t="s">
        <v>7390</v>
      </c>
      <c r="BA84" s="1257" t="s">
        <v>7391</v>
      </c>
      <c r="BB84" s="1257" t="s">
        <v>7392</v>
      </c>
      <c r="BC84" s="1257" t="s">
        <v>7393</v>
      </c>
      <c r="BD84" s="1257" t="s">
        <v>7394</v>
      </c>
      <c r="BE84" s="1257" t="s">
        <v>7395</v>
      </c>
      <c r="BF84" s="1794" t="s">
        <v>7396</v>
      </c>
      <c r="BG84" s="1794" t="s">
        <v>7397</v>
      </c>
      <c r="BH84" s="1794" t="s">
        <v>7398</v>
      </c>
      <c r="BI84" s="1794" t="s">
        <v>7399</v>
      </c>
      <c r="BJ84" s="1789" t="s">
        <v>7400</v>
      </c>
      <c r="BK84" s="1789" t="s">
        <v>7401</v>
      </c>
      <c r="BL84" s="2384" t="s">
        <v>7402</v>
      </c>
      <c r="BM84" s="1789" t="s">
        <v>7403</v>
      </c>
      <c r="BN84" s="2384" t="s">
        <v>7404</v>
      </c>
      <c r="BO84" s="1788" t="s">
        <v>7405</v>
      </c>
      <c r="BP84" s="1616" t="s">
        <v>7406</v>
      </c>
      <c r="BQ84" s="1616" t="s">
        <v>7407</v>
      </c>
      <c r="BR84" s="1796" t="s">
        <v>7408</v>
      </c>
    </row>
    <row r="85" spans="1:70" ht="15.75" customHeight="1">
      <c r="A85" s="171"/>
      <c r="B85" s="868" t="s">
        <v>7409</v>
      </c>
      <c r="C85" s="2918" t="s">
        <v>6596</v>
      </c>
      <c r="D85" s="222" t="s">
        <v>688</v>
      </c>
      <c r="E85" s="222">
        <v>3</v>
      </c>
      <c r="F85" s="565">
        <v>0</v>
      </c>
      <c r="G85" s="565">
        <v>0</v>
      </c>
      <c r="H85" s="565">
        <v>0</v>
      </c>
      <c r="I85" s="565">
        <v>0</v>
      </c>
      <c r="J85" s="565">
        <v>0</v>
      </c>
      <c r="K85" s="1809">
        <f t="shared" si="75"/>
        <v>0</v>
      </c>
      <c r="L85" s="565">
        <v>0</v>
      </c>
      <c r="M85" s="565">
        <v>0</v>
      </c>
      <c r="N85" s="1794">
        <f t="shared" si="78"/>
        <v>0</v>
      </c>
      <c r="O85" s="1794">
        <f t="shared" si="72"/>
        <v>0</v>
      </c>
      <c r="P85" s="1787">
        <v>0</v>
      </c>
      <c r="Q85" s="1787">
        <v>0</v>
      </c>
      <c r="R85" s="1787">
        <v>0</v>
      </c>
      <c r="S85" s="1787">
        <v>0</v>
      </c>
      <c r="T85" s="1787">
        <v>0</v>
      </c>
      <c r="U85" s="1788">
        <f t="shared" si="80"/>
        <v>0</v>
      </c>
      <c r="V85" s="1317"/>
      <c r="W85" s="1317"/>
      <c r="X85" s="1331"/>
      <c r="Y85" s="171"/>
      <c r="Z85" s="872" t="s">
        <v>7410</v>
      </c>
      <c r="AA85" s="171"/>
      <c r="AB85" s="227"/>
      <c r="AC85" s="171"/>
      <c r="AD85" s="3159"/>
      <c r="AE85" s="220">
        <f t="shared" ref="AE85:AE87" si="85">IF( SUM( AG85:AU85 ) = 0, 0, $AG$9 )</f>
        <v>0</v>
      </c>
      <c r="AF85" s="3161"/>
      <c r="AG85" s="221">
        <f t="shared" ref="AG85:AJ86" si="86" xml:space="preserve"> IF( ISNUMBER(F85), 0, 1 )</f>
        <v>0</v>
      </c>
      <c r="AH85" s="221">
        <f t="shared" si="86"/>
        <v>0</v>
      </c>
      <c r="AI85" s="221">
        <f t="shared" si="86"/>
        <v>0</v>
      </c>
      <c r="AJ85" s="221">
        <f t="shared" si="86"/>
        <v>0</v>
      </c>
      <c r="AK85" s="221">
        <f xml:space="preserve"> IF( ISNUMBER(M85), 0, 1 )</f>
        <v>0</v>
      </c>
      <c r="AL85" s="207"/>
      <c r="AM85" s="207"/>
      <c r="AN85" s="207"/>
      <c r="AO85" s="207"/>
      <c r="AP85" s="207"/>
      <c r="AQ85" s="207"/>
      <c r="AR85" s="207"/>
      <c r="AS85" s="207"/>
      <c r="AT85" s="207"/>
      <c r="AU85" s="207"/>
      <c r="AV85" s="3161"/>
      <c r="AW85" s="3125"/>
      <c r="AX85" s="1937" t="s">
        <v>7411</v>
      </c>
      <c r="AY85" s="2918" t="s">
        <v>6596</v>
      </c>
      <c r="AZ85" s="565" t="s">
        <v>7412</v>
      </c>
      <c r="BA85" s="565" t="s">
        <v>7413</v>
      </c>
      <c r="BB85" s="565" t="s">
        <v>7414</v>
      </c>
      <c r="BC85" s="565" t="s">
        <v>7415</v>
      </c>
      <c r="BD85" s="565" t="s">
        <v>7416</v>
      </c>
      <c r="BE85" s="1257" t="s">
        <v>7417</v>
      </c>
      <c r="BF85" s="565" t="s">
        <v>7418</v>
      </c>
      <c r="BG85" s="565" t="s">
        <v>7419</v>
      </c>
      <c r="BH85" s="1794" t="s">
        <v>7420</v>
      </c>
      <c r="BI85" s="1794" t="s">
        <v>7421</v>
      </c>
      <c r="BJ85" s="1787" t="s">
        <v>7422</v>
      </c>
      <c r="BK85" s="1787" t="s">
        <v>7423</v>
      </c>
      <c r="BL85" s="1787" t="s">
        <v>7424</v>
      </c>
      <c r="BM85" s="1787" t="s">
        <v>7425</v>
      </c>
      <c r="BN85" s="1787" t="s">
        <v>7426</v>
      </c>
      <c r="BO85" s="1788" t="s">
        <v>7427</v>
      </c>
      <c r="BP85" s="1317"/>
      <c r="BQ85" s="1317"/>
      <c r="BR85" s="1331"/>
    </row>
    <row r="86" spans="1:70" ht="15.75" customHeight="1">
      <c r="A86" s="171"/>
      <c r="B86" s="868" t="s">
        <v>7409</v>
      </c>
      <c r="C86" s="2918" t="s">
        <v>6608</v>
      </c>
      <c r="D86" s="222" t="s">
        <v>688</v>
      </c>
      <c r="E86" s="222">
        <v>3</v>
      </c>
      <c r="F86" s="565">
        <v>0</v>
      </c>
      <c r="G86" s="565">
        <v>0</v>
      </c>
      <c r="H86" s="565">
        <v>0</v>
      </c>
      <c r="I86" s="565">
        <v>0</v>
      </c>
      <c r="J86" s="565">
        <v>0</v>
      </c>
      <c r="K86" s="1809">
        <f t="shared" si="75"/>
        <v>0</v>
      </c>
      <c r="L86" s="565">
        <v>0</v>
      </c>
      <c r="M86" s="565">
        <v>0</v>
      </c>
      <c r="N86" s="1794">
        <f t="shared" si="78"/>
        <v>0</v>
      </c>
      <c r="O86" s="1794">
        <f t="shared" si="72"/>
        <v>0</v>
      </c>
      <c r="P86" s="1787">
        <v>0</v>
      </c>
      <c r="Q86" s="1787">
        <v>0</v>
      </c>
      <c r="R86" s="1787">
        <v>0</v>
      </c>
      <c r="S86" s="1787">
        <v>0</v>
      </c>
      <c r="T86" s="1787">
        <v>0</v>
      </c>
      <c r="U86" s="1788">
        <f t="shared" si="80"/>
        <v>0</v>
      </c>
      <c r="V86" s="1317"/>
      <c r="W86" s="1317"/>
      <c r="X86" s="1331"/>
      <c r="Y86" s="171"/>
      <c r="Z86" s="872" t="s">
        <v>7428</v>
      </c>
      <c r="AA86" s="171"/>
      <c r="AB86" s="227"/>
      <c r="AC86" s="171"/>
      <c r="AD86" s="3159"/>
      <c r="AE86" s="220">
        <f t="shared" si="85"/>
        <v>0</v>
      </c>
      <c r="AF86" s="3161"/>
      <c r="AG86" s="221">
        <f t="shared" si="86"/>
        <v>0</v>
      </c>
      <c r="AH86" s="221">
        <f t="shared" si="86"/>
        <v>0</v>
      </c>
      <c r="AI86" s="221">
        <f t="shared" si="86"/>
        <v>0</v>
      </c>
      <c r="AJ86" s="221">
        <f t="shared" si="86"/>
        <v>0</v>
      </c>
      <c r="AK86" s="221">
        <f xml:space="preserve"> IF( ISNUMBER(M86), 0, 1 )</f>
        <v>0</v>
      </c>
      <c r="AL86" s="207"/>
      <c r="AM86" s="207"/>
      <c r="AN86" s="207"/>
      <c r="AO86" s="207"/>
      <c r="AP86" s="207"/>
      <c r="AQ86" s="207"/>
      <c r="AR86" s="207"/>
      <c r="AS86" s="207"/>
      <c r="AT86" s="207"/>
      <c r="AU86" s="207"/>
      <c r="AV86" s="3161"/>
      <c r="AW86" s="3125"/>
      <c r="AX86" s="1937" t="s">
        <v>7411</v>
      </c>
      <c r="AY86" s="2918" t="s">
        <v>6608</v>
      </c>
      <c r="AZ86" s="565" t="s">
        <v>7429</v>
      </c>
      <c r="BA86" s="565" t="s">
        <v>7430</v>
      </c>
      <c r="BB86" s="565" t="s">
        <v>7431</v>
      </c>
      <c r="BC86" s="565" t="s">
        <v>7432</v>
      </c>
      <c r="BD86" s="565" t="s">
        <v>7433</v>
      </c>
      <c r="BE86" s="1257" t="s">
        <v>7434</v>
      </c>
      <c r="BF86" s="565" t="s">
        <v>7435</v>
      </c>
      <c r="BG86" s="565" t="s">
        <v>7436</v>
      </c>
      <c r="BH86" s="1794" t="s">
        <v>7437</v>
      </c>
      <c r="BI86" s="1794" t="s">
        <v>7438</v>
      </c>
      <c r="BJ86" s="1787" t="s">
        <v>7439</v>
      </c>
      <c r="BK86" s="1787" t="s">
        <v>7440</v>
      </c>
      <c r="BL86" s="1787" t="s">
        <v>7441</v>
      </c>
      <c r="BM86" s="1787" t="s">
        <v>7442</v>
      </c>
      <c r="BN86" s="1787" t="s">
        <v>7443</v>
      </c>
      <c r="BO86" s="1788" t="s">
        <v>7444</v>
      </c>
      <c r="BP86" s="1317"/>
      <c r="BQ86" s="1317"/>
      <c r="BR86" s="1331"/>
    </row>
    <row r="87" spans="1:70" ht="15.75" customHeight="1">
      <c r="A87" s="171"/>
      <c r="B87" s="868" t="s">
        <v>7409</v>
      </c>
      <c r="C87" s="2918" t="s">
        <v>6620</v>
      </c>
      <c r="D87" s="222" t="s">
        <v>688</v>
      </c>
      <c r="E87" s="222">
        <v>3</v>
      </c>
      <c r="F87" s="1794">
        <f>IFERROR(SUM(F85:F86), 0)</f>
        <v>0</v>
      </c>
      <c r="G87" s="1794">
        <f>IFERROR(SUM(G85:G86), 0)</f>
        <v>0</v>
      </c>
      <c r="H87" s="1794">
        <f t="shared" ref="H87:M87" si="87">IFERROR(SUM(H85:H86), 0)</f>
        <v>0</v>
      </c>
      <c r="I87" s="1794">
        <f t="shared" si="87"/>
        <v>0</v>
      </c>
      <c r="J87" s="1794">
        <f>IFERROR(SUM(J85:J86), 0)</f>
        <v>0</v>
      </c>
      <c r="K87" s="1809">
        <f t="shared" si="75"/>
        <v>0</v>
      </c>
      <c r="L87" s="1794">
        <f t="shared" si="87"/>
        <v>0</v>
      </c>
      <c r="M87" s="1794">
        <f t="shared" si="87"/>
        <v>0</v>
      </c>
      <c r="N87" s="1794">
        <f t="shared" si="78"/>
        <v>0</v>
      </c>
      <c r="O87" s="1794">
        <f t="shared" si="72"/>
        <v>0</v>
      </c>
      <c r="P87" s="1789">
        <f>IFERROR(SUM(P85:P86), 0)</f>
        <v>0</v>
      </c>
      <c r="Q87" s="1789">
        <f>IFERROR(SUM(Q85:Q86), 0)</f>
        <v>0</v>
      </c>
      <c r="R87" s="1789">
        <f t="shared" ref="R87:T87" si="88">IFERROR(SUM(R85:R86), 0)</f>
        <v>0</v>
      </c>
      <c r="S87" s="1789">
        <f t="shared" si="88"/>
        <v>0</v>
      </c>
      <c r="T87" s="1789">
        <f t="shared" si="88"/>
        <v>0</v>
      </c>
      <c r="U87" s="1788">
        <f t="shared" si="80"/>
        <v>0</v>
      </c>
      <c r="V87" s="1616">
        <v>0</v>
      </c>
      <c r="W87" s="1616">
        <v>0</v>
      </c>
      <c r="X87" s="1796">
        <v>0</v>
      </c>
      <c r="Y87" s="171"/>
      <c r="Z87" s="872" t="s">
        <v>7445</v>
      </c>
      <c r="AA87" s="171"/>
      <c r="AB87" s="227"/>
      <c r="AC87" s="171"/>
      <c r="AD87" s="3159"/>
      <c r="AE87" s="220">
        <f t="shared" si="85"/>
        <v>0</v>
      </c>
      <c r="AF87" s="656"/>
      <c r="AG87" s="207"/>
      <c r="AH87" s="207"/>
      <c r="AI87" s="207"/>
      <c r="AJ87" s="207"/>
      <c r="AK87" s="207"/>
      <c r="AL87" s="207"/>
      <c r="AM87" s="207"/>
      <c r="AN87" s="207"/>
      <c r="AO87" s="207"/>
      <c r="AP87" s="207"/>
      <c r="AQ87" s="207"/>
      <c r="AR87" s="207"/>
      <c r="AS87" s="221">
        <f t="shared" ref="AS87:AU87" si="89" xml:space="preserve"> IF( ISNUMBER(V87), 0, 1 )</f>
        <v>0</v>
      </c>
      <c r="AT87" s="221">
        <f t="shared" si="89"/>
        <v>0</v>
      </c>
      <c r="AU87" s="221">
        <f t="shared" si="89"/>
        <v>0</v>
      </c>
      <c r="AV87" s="3161"/>
      <c r="AW87" s="3125"/>
      <c r="AX87" s="1937" t="s">
        <v>7411</v>
      </c>
      <c r="AY87" s="2918" t="s">
        <v>6620</v>
      </c>
      <c r="AZ87" s="1794" t="s">
        <v>7446</v>
      </c>
      <c r="BA87" s="1794" t="s">
        <v>7447</v>
      </c>
      <c r="BB87" s="1794" t="s">
        <v>7448</v>
      </c>
      <c r="BC87" s="1794" t="s">
        <v>7449</v>
      </c>
      <c r="BD87" s="1794" t="s">
        <v>7450</v>
      </c>
      <c r="BE87" s="1257" t="s">
        <v>7451</v>
      </c>
      <c r="BF87" s="1794" t="s">
        <v>7452</v>
      </c>
      <c r="BG87" s="1794" t="s">
        <v>7453</v>
      </c>
      <c r="BH87" s="1794" t="s">
        <v>7454</v>
      </c>
      <c r="BI87" s="1794" t="s">
        <v>7455</v>
      </c>
      <c r="BJ87" s="1789" t="s">
        <v>7456</v>
      </c>
      <c r="BK87" s="1789" t="s">
        <v>7457</v>
      </c>
      <c r="BL87" s="1789" t="s">
        <v>7458</v>
      </c>
      <c r="BM87" s="1789" t="s">
        <v>7459</v>
      </c>
      <c r="BN87" s="1789" t="s">
        <v>7460</v>
      </c>
      <c r="BO87" s="1788" t="s">
        <v>7461</v>
      </c>
      <c r="BP87" s="1616" t="s">
        <v>7462</v>
      </c>
      <c r="BQ87" s="1616" t="s">
        <v>7463</v>
      </c>
      <c r="BR87" s="1796" t="s">
        <v>7464</v>
      </c>
    </row>
    <row r="88" spans="1:70" ht="15.75" customHeight="1">
      <c r="A88" s="171"/>
      <c r="B88" s="868" t="s">
        <v>7465</v>
      </c>
      <c r="C88" s="2918" t="s">
        <v>6596</v>
      </c>
      <c r="D88" s="222" t="s">
        <v>688</v>
      </c>
      <c r="E88" s="222">
        <v>3</v>
      </c>
      <c r="F88" s="1794">
        <f t="shared" ref="F88:M89" si="90">IFERROR(SUM(F82+F85), 0)</f>
        <v>0</v>
      </c>
      <c r="G88" s="1794">
        <f t="shared" si="90"/>
        <v>0</v>
      </c>
      <c r="H88" s="1794">
        <f t="shared" si="90"/>
        <v>0</v>
      </c>
      <c r="I88" s="1794">
        <f t="shared" si="90"/>
        <v>2.2869999999999999</v>
      </c>
      <c r="J88" s="1794">
        <f>IFERROR(SUM(J82+J85), 0)</f>
        <v>0</v>
      </c>
      <c r="K88" s="1809">
        <f t="shared" si="75"/>
        <v>2.2869999999999999</v>
      </c>
      <c r="L88" s="1794">
        <f t="shared" si="90"/>
        <v>0</v>
      </c>
      <c r="M88" s="1794">
        <f t="shared" si="90"/>
        <v>0</v>
      </c>
      <c r="N88" s="1794">
        <f t="shared" si="78"/>
        <v>0</v>
      </c>
      <c r="O88" s="1794">
        <f t="shared" si="72"/>
        <v>2.2869999999999999</v>
      </c>
      <c r="P88" s="1787">
        <v>0</v>
      </c>
      <c r="Q88" s="1787">
        <v>0</v>
      </c>
      <c r="R88" s="1787">
        <v>0</v>
      </c>
      <c r="S88" s="1787">
        <v>0</v>
      </c>
      <c r="T88" s="1787">
        <v>0</v>
      </c>
      <c r="U88" s="1788">
        <f>IFERROR(SUM(P88:T88), 0)</f>
        <v>0</v>
      </c>
      <c r="V88" s="1317"/>
      <c r="W88" s="1317"/>
      <c r="X88" s="1331"/>
      <c r="Y88" s="171"/>
      <c r="Z88" s="872" t="s">
        <v>7466</v>
      </c>
      <c r="AA88" s="171"/>
      <c r="AB88" s="227"/>
      <c r="AC88" s="171"/>
      <c r="AD88" s="3159"/>
      <c r="AE88" s="220">
        <f t="shared" ref="AE88:AE96" si="91">IF( SUM( AG88:AU88 ) = 0, 0, $AG$9 )</f>
        <v>0</v>
      </c>
      <c r="AF88" s="3161"/>
      <c r="AG88" s="221">
        <f xml:space="preserve"> IF( ISNUMBER(F88), 0, 1 )</f>
        <v>0</v>
      </c>
      <c r="AH88" s="221">
        <f xml:space="preserve"> IF( ISNUMBER(G88), 0, 1 )</f>
        <v>0</v>
      </c>
      <c r="AI88" s="221">
        <f xml:space="preserve"> IF( ISNUMBER(H88), 0, 1 )</f>
        <v>0</v>
      </c>
      <c r="AJ88" s="221">
        <f xml:space="preserve"> IF( ISNUMBER(I88), 0, 1 )</f>
        <v>0</v>
      </c>
      <c r="AK88" s="221">
        <f xml:space="preserve"> IF( ISNUMBER(M88), 0, 1 )</f>
        <v>0</v>
      </c>
      <c r="AL88" s="207"/>
      <c r="AM88" s="207"/>
      <c r="AN88" s="207"/>
      <c r="AO88" s="207"/>
      <c r="AP88" s="207"/>
      <c r="AQ88" s="207"/>
      <c r="AR88" s="207"/>
      <c r="AS88" s="207"/>
      <c r="AT88" s="207"/>
      <c r="AU88" s="207"/>
      <c r="AV88" s="3161"/>
      <c r="AW88" s="3125"/>
      <c r="AX88" s="1937" t="s">
        <v>7465</v>
      </c>
      <c r="AY88" s="2918" t="s">
        <v>6596</v>
      </c>
      <c r="AZ88" s="1794" t="s">
        <v>7467</v>
      </c>
      <c r="BA88" s="1794" t="s">
        <v>7468</v>
      </c>
      <c r="BB88" s="1794" t="s">
        <v>7469</v>
      </c>
      <c r="BC88" s="1794" t="s">
        <v>7470</v>
      </c>
      <c r="BD88" s="1794" t="s">
        <v>7471</v>
      </c>
      <c r="BE88" s="1257" t="s">
        <v>7472</v>
      </c>
      <c r="BF88" s="1794" t="s">
        <v>7473</v>
      </c>
      <c r="BG88" s="1794" t="s">
        <v>7474</v>
      </c>
      <c r="BH88" s="1794" t="s">
        <v>7475</v>
      </c>
      <c r="BI88" s="1794" t="s">
        <v>7476</v>
      </c>
      <c r="BJ88" s="1787" t="s">
        <v>7477</v>
      </c>
      <c r="BK88" s="1787" t="s">
        <v>7478</v>
      </c>
      <c r="BL88" s="1787" t="s">
        <v>7479</v>
      </c>
      <c r="BM88" s="1787" t="s">
        <v>7480</v>
      </c>
      <c r="BN88" s="1787" t="s">
        <v>7481</v>
      </c>
      <c r="BO88" s="1788" t="s">
        <v>7482</v>
      </c>
      <c r="BP88" s="1317"/>
      <c r="BQ88" s="1317"/>
      <c r="BR88" s="1331"/>
    </row>
    <row r="89" spans="1:70" ht="15.75" customHeight="1">
      <c r="A89" s="171"/>
      <c r="B89" s="868" t="s">
        <v>7465</v>
      </c>
      <c r="C89" s="2918" t="s">
        <v>6608</v>
      </c>
      <c r="D89" s="222" t="s">
        <v>688</v>
      </c>
      <c r="E89" s="222">
        <v>3</v>
      </c>
      <c r="F89" s="1794">
        <f t="shared" si="90"/>
        <v>0</v>
      </c>
      <c r="G89" s="1794">
        <f t="shared" si="90"/>
        <v>0</v>
      </c>
      <c r="H89" s="1794">
        <f t="shared" si="90"/>
        <v>0</v>
      </c>
      <c r="I89" s="1794">
        <f t="shared" si="90"/>
        <v>0</v>
      </c>
      <c r="J89" s="1794">
        <f>IFERROR(SUM(J83+J86), 0)</f>
        <v>0</v>
      </c>
      <c r="K89" s="1809">
        <f t="shared" si="75"/>
        <v>0</v>
      </c>
      <c r="L89" s="1794">
        <f t="shared" si="90"/>
        <v>0</v>
      </c>
      <c r="M89" s="1794">
        <f t="shared" si="90"/>
        <v>0</v>
      </c>
      <c r="N89" s="1794">
        <f t="shared" si="78"/>
        <v>0</v>
      </c>
      <c r="O89" s="1794">
        <f t="shared" si="72"/>
        <v>0</v>
      </c>
      <c r="P89" s="1787">
        <v>0</v>
      </c>
      <c r="Q89" s="1787">
        <v>0</v>
      </c>
      <c r="R89" s="1787">
        <v>0</v>
      </c>
      <c r="S89" s="1787">
        <v>0</v>
      </c>
      <c r="T89" s="1787">
        <v>0</v>
      </c>
      <c r="U89" s="1788">
        <f>IFERROR(SUM(P89:T89), 0)</f>
        <v>0</v>
      </c>
      <c r="V89" s="1317"/>
      <c r="W89" s="1317"/>
      <c r="X89" s="1331"/>
      <c r="Y89" s="171"/>
      <c r="Z89" s="872" t="s">
        <v>7483</v>
      </c>
      <c r="AA89" s="171"/>
      <c r="AB89" s="227"/>
      <c r="AC89" s="171"/>
      <c r="AD89" s="3159"/>
      <c r="AE89" s="220">
        <f t="shared" si="91"/>
        <v>0</v>
      </c>
      <c r="AF89" s="3161"/>
      <c r="AG89" s="221">
        <f t="shared" ref="AG89" si="92" xml:space="preserve"> IF( ISNUMBER(F89), 0, 1 )</f>
        <v>0</v>
      </c>
      <c r="AH89" s="221">
        <f xml:space="preserve"> IF( ISNUMBER(G89), 0, 1 )</f>
        <v>0</v>
      </c>
      <c r="AI89" s="221">
        <f xml:space="preserve"> IF( ISNUMBER(H89), 0, 1 )</f>
        <v>0</v>
      </c>
      <c r="AJ89" s="221">
        <f xml:space="preserve"> IF( ISNUMBER(I89), 0, 1 )</f>
        <v>0</v>
      </c>
      <c r="AK89" s="221">
        <f xml:space="preserve"> IF( ISNUMBER(M89), 0, 1 )</f>
        <v>0</v>
      </c>
      <c r="AL89" s="207"/>
      <c r="AM89" s="207"/>
      <c r="AN89" s="207"/>
      <c r="AO89" s="207"/>
      <c r="AP89" s="207"/>
      <c r="AQ89" s="207"/>
      <c r="AR89" s="207"/>
      <c r="AS89" s="207"/>
      <c r="AT89" s="207"/>
      <c r="AU89" s="207"/>
      <c r="AV89" s="3161"/>
      <c r="AW89" s="3125"/>
      <c r="AX89" s="1937" t="s">
        <v>7465</v>
      </c>
      <c r="AY89" s="2918" t="s">
        <v>6608</v>
      </c>
      <c r="AZ89" s="1794" t="s">
        <v>7484</v>
      </c>
      <c r="BA89" s="1794" t="s">
        <v>7485</v>
      </c>
      <c r="BB89" s="1794" t="s">
        <v>7486</v>
      </c>
      <c r="BC89" s="1794" t="s">
        <v>7487</v>
      </c>
      <c r="BD89" s="1794" t="s">
        <v>7488</v>
      </c>
      <c r="BE89" s="1257" t="s">
        <v>7489</v>
      </c>
      <c r="BF89" s="1794" t="s">
        <v>7490</v>
      </c>
      <c r="BG89" s="1794" t="s">
        <v>7491</v>
      </c>
      <c r="BH89" s="1794" t="s">
        <v>7492</v>
      </c>
      <c r="BI89" s="1794" t="s">
        <v>7493</v>
      </c>
      <c r="BJ89" s="1787" t="s">
        <v>7494</v>
      </c>
      <c r="BK89" s="1787" t="s">
        <v>7495</v>
      </c>
      <c r="BL89" s="1787" t="s">
        <v>7496</v>
      </c>
      <c r="BM89" s="1787" t="s">
        <v>7497</v>
      </c>
      <c r="BN89" s="1787" t="s">
        <v>7498</v>
      </c>
      <c r="BO89" s="1788" t="s">
        <v>7499</v>
      </c>
      <c r="BP89" s="1317"/>
      <c r="BQ89" s="1317"/>
      <c r="BR89" s="1331"/>
    </row>
    <row r="90" spans="1:70" ht="15.75" customHeight="1">
      <c r="A90" s="171"/>
      <c r="B90" s="868" t="s">
        <v>7465</v>
      </c>
      <c r="C90" s="2918" t="s">
        <v>6620</v>
      </c>
      <c r="D90" s="222" t="s">
        <v>688</v>
      </c>
      <c r="E90" s="222">
        <v>3</v>
      </c>
      <c r="F90" s="1794">
        <f>IFERROR(SUM(F88:F89), 0)</f>
        <v>0</v>
      </c>
      <c r="G90" s="1794">
        <f t="shared" ref="G90:M90" si="93">IFERROR(SUM(G88:G89), 0)</f>
        <v>0</v>
      </c>
      <c r="H90" s="1794">
        <f t="shared" si="93"/>
        <v>0</v>
      </c>
      <c r="I90" s="1794">
        <f t="shared" si="93"/>
        <v>2.2869999999999999</v>
      </c>
      <c r="J90" s="1794">
        <f>IFERROR(SUM(J88:J89), 0)</f>
        <v>0</v>
      </c>
      <c r="K90" s="1809">
        <f t="shared" si="75"/>
        <v>2.2869999999999999</v>
      </c>
      <c r="L90" s="1794">
        <f t="shared" si="93"/>
        <v>0</v>
      </c>
      <c r="M90" s="1794">
        <f t="shared" si="93"/>
        <v>0</v>
      </c>
      <c r="N90" s="1794">
        <f t="shared" si="78"/>
        <v>0</v>
      </c>
      <c r="O90" s="1794">
        <f t="shared" si="72"/>
        <v>2.2869999999999999</v>
      </c>
      <c r="P90" s="1789">
        <f>IFERROR(SUM(P88:P89), 0)</f>
        <v>0</v>
      </c>
      <c r="Q90" s="1789">
        <f>IFERROR(SUM(Q88:Q89), 0)</f>
        <v>0</v>
      </c>
      <c r="R90" s="1789">
        <f t="shared" ref="R90:T90" si="94">IFERROR(SUM(R88:R89), 0)</f>
        <v>0</v>
      </c>
      <c r="S90" s="1789">
        <f t="shared" si="94"/>
        <v>0</v>
      </c>
      <c r="T90" s="1789">
        <f t="shared" si="94"/>
        <v>0</v>
      </c>
      <c r="U90" s="1788">
        <f>IFERROR(SUM(P90:T90), 0)</f>
        <v>0</v>
      </c>
      <c r="V90" s="1616">
        <v>1.869</v>
      </c>
      <c r="W90" s="1616">
        <v>12.276999999999999</v>
      </c>
      <c r="X90" s="1796">
        <v>12.276999999999999</v>
      </c>
      <c r="Y90" s="171"/>
      <c r="Z90" s="872" t="s">
        <v>7500</v>
      </c>
      <c r="AA90" s="171"/>
      <c r="AB90" s="227"/>
      <c r="AC90" s="171"/>
      <c r="AD90" s="3159"/>
      <c r="AE90" s="220">
        <f t="shared" si="91"/>
        <v>0</v>
      </c>
      <c r="AF90" s="656"/>
      <c r="AG90" s="207"/>
      <c r="AH90" s="207"/>
      <c r="AI90" s="207"/>
      <c r="AJ90" s="207"/>
      <c r="AK90" s="207"/>
      <c r="AL90" s="207"/>
      <c r="AM90" s="207"/>
      <c r="AN90" s="207"/>
      <c r="AO90" s="207"/>
      <c r="AP90" s="207"/>
      <c r="AQ90" s="207"/>
      <c r="AR90" s="207"/>
      <c r="AS90" s="221">
        <f t="shared" ref="AS90:AU90" si="95" xml:space="preserve"> IF( ISNUMBER(V90), 0, 1 )</f>
        <v>0</v>
      </c>
      <c r="AT90" s="221">
        <f t="shared" si="95"/>
        <v>0</v>
      </c>
      <c r="AU90" s="221">
        <f t="shared" si="95"/>
        <v>0</v>
      </c>
      <c r="AV90" s="3161"/>
      <c r="AW90" s="3125"/>
      <c r="AX90" s="1937" t="s">
        <v>7465</v>
      </c>
      <c r="AY90" s="2918" t="s">
        <v>6620</v>
      </c>
      <c r="AZ90" s="1794" t="s">
        <v>7501</v>
      </c>
      <c r="BA90" s="1794" t="s">
        <v>7502</v>
      </c>
      <c r="BB90" s="1794" t="s">
        <v>7503</v>
      </c>
      <c r="BC90" s="1794" t="s">
        <v>7504</v>
      </c>
      <c r="BD90" s="1794" t="s">
        <v>7505</v>
      </c>
      <c r="BE90" s="1257" t="s">
        <v>7506</v>
      </c>
      <c r="BF90" s="1794" t="s">
        <v>7507</v>
      </c>
      <c r="BG90" s="1794" t="s">
        <v>7508</v>
      </c>
      <c r="BH90" s="1794" t="s">
        <v>7509</v>
      </c>
      <c r="BI90" s="1794" t="s">
        <v>7510</v>
      </c>
      <c r="BJ90" s="1789" t="s">
        <v>7511</v>
      </c>
      <c r="BK90" s="1789" t="s">
        <v>7512</v>
      </c>
      <c r="BL90" s="1789" t="s">
        <v>7513</v>
      </c>
      <c r="BM90" s="1789" t="s">
        <v>7514</v>
      </c>
      <c r="BN90" s="1789" t="s">
        <v>7515</v>
      </c>
      <c r="BO90" s="1788" t="s">
        <v>7516</v>
      </c>
      <c r="BP90" s="1616" t="s">
        <v>7517</v>
      </c>
      <c r="BQ90" s="1616" t="s">
        <v>7518</v>
      </c>
      <c r="BR90" s="1796" t="s">
        <v>7519</v>
      </c>
    </row>
    <row r="91" spans="1:70" ht="15.75" customHeight="1">
      <c r="A91" s="171"/>
      <c r="B91" s="868" t="s">
        <v>7520</v>
      </c>
      <c r="C91" s="2918" t="s">
        <v>6596</v>
      </c>
      <c r="D91" s="222" t="s">
        <v>688</v>
      </c>
      <c r="E91" s="222">
        <v>3</v>
      </c>
      <c r="F91" s="565">
        <v>0</v>
      </c>
      <c r="G91" s="565">
        <v>0</v>
      </c>
      <c r="H91" s="565">
        <v>0</v>
      </c>
      <c r="I91" s="565">
        <v>0</v>
      </c>
      <c r="J91" s="565">
        <v>0</v>
      </c>
      <c r="K91" s="1809">
        <f t="shared" si="75"/>
        <v>0</v>
      </c>
      <c r="L91" s="565">
        <v>0</v>
      </c>
      <c r="M91" s="565">
        <v>0</v>
      </c>
      <c r="N91" s="1794">
        <f t="shared" si="78"/>
        <v>0</v>
      </c>
      <c r="O91" s="1794">
        <f t="shared" si="72"/>
        <v>0</v>
      </c>
      <c r="P91" s="1315"/>
      <c r="Q91" s="1320"/>
      <c r="R91" s="1320"/>
      <c r="S91" s="1320"/>
      <c r="T91" s="1320"/>
      <c r="U91" s="1320"/>
      <c r="V91" s="1317"/>
      <c r="W91" s="1317"/>
      <c r="X91" s="1331"/>
      <c r="Y91" s="171"/>
      <c r="Z91" s="872" t="s">
        <v>7521</v>
      </c>
      <c r="AA91" s="171"/>
      <c r="AB91" s="227"/>
      <c r="AC91" s="171"/>
      <c r="AD91" s="3159"/>
      <c r="AE91" s="220">
        <f t="shared" si="91"/>
        <v>0</v>
      </c>
      <c r="AF91" s="3161"/>
      <c r="AG91" s="221">
        <f t="shared" ref="AG91:AJ92" si="96" xml:space="preserve"> IF( ISNUMBER(F91), 0, 1 )</f>
        <v>0</v>
      </c>
      <c r="AH91" s="221">
        <f t="shared" si="96"/>
        <v>0</v>
      </c>
      <c r="AI91" s="221">
        <f t="shared" si="96"/>
        <v>0</v>
      </c>
      <c r="AJ91" s="221">
        <f t="shared" si="96"/>
        <v>0</v>
      </c>
      <c r="AK91" s="221">
        <f xml:space="preserve"> IF( ISNUMBER(M91), 0, 1 )</f>
        <v>0</v>
      </c>
      <c r="AL91" s="207"/>
      <c r="AM91" s="207"/>
      <c r="AN91" s="207"/>
      <c r="AO91" s="207"/>
      <c r="AP91" s="207"/>
      <c r="AQ91" s="207"/>
      <c r="AR91" s="207"/>
      <c r="AS91" s="207"/>
      <c r="AT91" s="207"/>
      <c r="AU91" s="207"/>
      <c r="AV91" s="3161"/>
      <c r="AW91" s="3125"/>
      <c r="AX91" s="868" t="s">
        <v>7520</v>
      </c>
      <c r="AY91" s="2918" t="s">
        <v>6596</v>
      </c>
      <c r="AZ91" s="565" t="s">
        <v>7522</v>
      </c>
      <c r="BA91" s="565" t="s">
        <v>7523</v>
      </c>
      <c r="BB91" s="565" t="s">
        <v>7524</v>
      </c>
      <c r="BC91" s="565" t="s">
        <v>7525</v>
      </c>
      <c r="BD91" s="565" t="s">
        <v>7526</v>
      </c>
      <c r="BE91" s="1257" t="s">
        <v>7527</v>
      </c>
      <c r="BF91" s="565" t="s">
        <v>7528</v>
      </c>
      <c r="BG91" s="565" t="s">
        <v>7529</v>
      </c>
      <c r="BH91" s="1794" t="s">
        <v>7530</v>
      </c>
      <c r="BI91" s="1794" t="s">
        <v>7531</v>
      </c>
      <c r="BJ91" s="1315"/>
      <c r="BK91" s="1320"/>
      <c r="BL91" s="1320"/>
      <c r="BM91" s="1320"/>
      <c r="BN91" s="1320"/>
      <c r="BO91" s="1320"/>
      <c r="BP91" s="1317"/>
      <c r="BQ91" s="1317"/>
      <c r="BR91" s="1331"/>
    </row>
    <row r="92" spans="1:70" ht="15.75" customHeight="1">
      <c r="A92" s="171"/>
      <c r="B92" s="868" t="s">
        <v>7520</v>
      </c>
      <c r="C92" s="2918" t="s">
        <v>6608</v>
      </c>
      <c r="D92" s="222" t="s">
        <v>688</v>
      </c>
      <c r="E92" s="222">
        <v>3</v>
      </c>
      <c r="F92" s="565">
        <v>0</v>
      </c>
      <c r="G92" s="565">
        <v>0</v>
      </c>
      <c r="H92" s="565">
        <v>0</v>
      </c>
      <c r="I92" s="565">
        <v>0</v>
      </c>
      <c r="J92" s="565">
        <v>0</v>
      </c>
      <c r="K92" s="1809">
        <f t="shared" si="75"/>
        <v>0</v>
      </c>
      <c r="L92" s="565">
        <v>0</v>
      </c>
      <c r="M92" s="565">
        <v>0</v>
      </c>
      <c r="N92" s="1794">
        <f t="shared" si="78"/>
        <v>0</v>
      </c>
      <c r="O92" s="1794">
        <f t="shared" si="72"/>
        <v>0</v>
      </c>
      <c r="P92" s="1315"/>
      <c r="Q92" s="1320"/>
      <c r="R92" s="1320"/>
      <c r="S92" s="1320"/>
      <c r="T92" s="1320"/>
      <c r="U92" s="1320"/>
      <c r="V92" s="1317"/>
      <c r="W92" s="1317"/>
      <c r="X92" s="1331"/>
      <c r="Y92" s="171"/>
      <c r="Z92" s="872" t="s">
        <v>7532</v>
      </c>
      <c r="AA92" s="171"/>
      <c r="AB92" s="227"/>
      <c r="AC92" s="171"/>
      <c r="AD92" s="3159"/>
      <c r="AE92" s="220">
        <f t="shared" si="91"/>
        <v>0</v>
      </c>
      <c r="AF92" s="3161"/>
      <c r="AG92" s="221">
        <f t="shared" si="96"/>
        <v>0</v>
      </c>
      <c r="AH92" s="221">
        <f t="shared" si="96"/>
        <v>0</v>
      </c>
      <c r="AI92" s="221">
        <f t="shared" si="96"/>
        <v>0</v>
      </c>
      <c r="AJ92" s="221">
        <f t="shared" si="96"/>
        <v>0</v>
      </c>
      <c r="AK92" s="221">
        <f xml:space="preserve"> IF( ISNUMBER(M92), 0, 1 )</f>
        <v>0</v>
      </c>
      <c r="AL92" s="207"/>
      <c r="AM92" s="207"/>
      <c r="AN92" s="207"/>
      <c r="AO92" s="207"/>
      <c r="AP92" s="207"/>
      <c r="AQ92" s="207"/>
      <c r="AR92" s="207"/>
      <c r="AS92" s="207"/>
      <c r="AT92" s="207"/>
      <c r="AU92" s="207"/>
      <c r="AV92" s="3161"/>
      <c r="AW92" s="3125"/>
      <c r="AX92" s="868" t="s">
        <v>7520</v>
      </c>
      <c r="AY92" s="2918" t="s">
        <v>6608</v>
      </c>
      <c r="AZ92" s="565" t="s">
        <v>7533</v>
      </c>
      <c r="BA92" s="565" t="s">
        <v>7534</v>
      </c>
      <c r="BB92" s="565" t="s">
        <v>7535</v>
      </c>
      <c r="BC92" s="565" t="s">
        <v>7536</v>
      </c>
      <c r="BD92" s="565" t="s">
        <v>7537</v>
      </c>
      <c r="BE92" s="1257" t="s">
        <v>7538</v>
      </c>
      <c r="BF92" s="565" t="s">
        <v>7539</v>
      </c>
      <c r="BG92" s="565" t="s">
        <v>7540</v>
      </c>
      <c r="BH92" s="1794" t="s">
        <v>7541</v>
      </c>
      <c r="BI92" s="1794" t="s">
        <v>7542</v>
      </c>
      <c r="BJ92" s="1315"/>
      <c r="BK92" s="1320"/>
      <c r="BL92" s="1320"/>
      <c r="BM92" s="1320"/>
      <c r="BN92" s="1320"/>
      <c r="BO92" s="1320"/>
      <c r="BP92" s="1317"/>
      <c r="BQ92" s="1317"/>
      <c r="BR92" s="1331"/>
    </row>
    <row r="93" spans="1:70" ht="15.75" customHeight="1">
      <c r="A93" s="171"/>
      <c r="B93" s="868" t="s">
        <v>7520</v>
      </c>
      <c r="C93" s="2918" t="s">
        <v>6620</v>
      </c>
      <c r="D93" s="222" t="s">
        <v>688</v>
      </c>
      <c r="E93" s="222">
        <v>3</v>
      </c>
      <c r="F93" s="1257">
        <f>IFERROR(SUM(F91:F92), 0)</f>
        <v>0</v>
      </c>
      <c r="G93" s="1257">
        <f t="shared" ref="G93:M93" si="97">IFERROR(SUM(G91:G92), 0)</f>
        <v>0</v>
      </c>
      <c r="H93" s="1257">
        <f t="shared" si="97"/>
        <v>0</v>
      </c>
      <c r="I93" s="1257">
        <f t="shared" si="97"/>
        <v>0</v>
      </c>
      <c r="J93" s="1257">
        <f>IFERROR(SUM(J91:J92), 0)</f>
        <v>0</v>
      </c>
      <c r="K93" s="1809">
        <f t="shared" si="75"/>
        <v>0</v>
      </c>
      <c r="L93" s="1794">
        <f t="shared" si="97"/>
        <v>0</v>
      </c>
      <c r="M93" s="1794">
        <f t="shared" si="97"/>
        <v>0</v>
      </c>
      <c r="N93" s="1794">
        <f t="shared" si="78"/>
        <v>0</v>
      </c>
      <c r="O93" s="1794">
        <f t="shared" si="72"/>
        <v>0</v>
      </c>
      <c r="P93" s="1315"/>
      <c r="Q93" s="1320"/>
      <c r="R93" s="1320"/>
      <c r="S93" s="1320"/>
      <c r="T93" s="1320"/>
      <c r="U93" s="1320"/>
      <c r="V93" s="1616">
        <v>0</v>
      </c>
      <c r="W93" s="1616">
        <v>0</v>
      </c>
      <c r="X93" s="1796">
        <v>0</v>
      </c>
      <c r="Y93" s="171"/>
      <c r="Z93" s="872" t="s">
        <v>7543</v>
      </c>
      <c r="AA93" s="171"/>
      <c r="AB93" s="227"/>
      <c r="AC93" s="171"/>
      <c r="AD93" s="3159"/>
      <c r="AE93" s="220">
        <f t="shared" si="91"/>
        <v>0</v>
      </c>
      <c r="AF93" s="656"/>
      <c r="AG93" s="207"/>
      <c r="AH93" s="207"/>
      <c r="AI93" s="207"/>
      <c r="AJ93" s="207"/>
      <c r="AK93" s="207"/>
      <c r="AL93" s="207"/>
      <c r="AM93" s="207"/>
      <c r="AN93" s="207"/>
      <c r="AO93" s="207"/>
      <c r="AP93" s="207"/>
      <c r="AQ93" s="207"/>
      <c r="AR93" s="207"/>
      <c r="AS93" s="221">
        <f t="shared" ref="AS93:AU93" si="98" xml:space="preserve"> IF( ISNUMBER(V93), 0, 1 )</f>
        <v>0</v>
      </c>
      <c r="AT93" s="221">
        <f t="shared" si="98"/>
        <v>0</v>
      </c>
      <c r="AU93" s="221">
        <f t="shared" si="98"/>
        <v>0</v>
      </c>
      <c r="AV93" s="3161"/>
      <c r="AW93" s="3125"/>
      <c r="AX93" s="868" t="s">
        <v>7520</v>
      </c>
      <c r="AY93" s="2918" t="s">
        <v>6620</v>
      </c>
      <c r="AZ93" s="1257" t="s">
        <v>7544</v>
      </c>
      <c r="BA93" s="1257" t="s">
        <v>7545</v>
      </c>
      <c r="BB93" s="1257" t="s">
        <v>7546</v>
      </c>
      <c r="BC93" s="1257" t="s">
        <v>7547</v>
      </c>
      <c r="BD93" s="1257" t="s">
        <v>7548</v>
      </c>
      <c r="BE93" s="1257" t="s">
        <v>7549</v>
      </c>
      <c r="BF93" s="1794" t="s">
        <v>7550</v>
      </c>
      <c r="BG93" s="1794" t="s">
        <v>7551</v>
      </c>
      <c r="BH93" s="1794" t="s">
        <v>7552</v>
      </c>
      <c r="BI93" s="1794" t="s">
        <v>7553</v>
      </c>
      <c r="BJ93" s="1315"/>
      <c r="BK93" s="1320"/>
      <c r="BL93" s="1320"/>
      <c r="BM93" s="1320"/>
      <c r="BN93" s="1320"/>
      <c r="BO93" s="1320"/>
      <c r="BP93" s="1616" t="s">
        <v>7554</v>
      </c>
      <c r="BQ93" s="1616" t="s">
        <v>7555</v>
      </c>
      <c r="BR93" s="1796" t="s">
        <v>7556</v>
      </c>
    </row>
    <row r="94" spans="1:70" ht="32.25" customHeight="1">
      <c r="A94" s="171"/>
      <c r="B94" s="868" t="s">
        <v>7557</v>
      </c>
      <c r="C94" s="2918" t="s">
        <v>6596</v>
      </c>
      <c r="D94" s="222" t="s">
        <v>688</v>
      </c>
      <c r="E94" s="222">
        <v>3</v>
      </c>
      <c r="F94" s="565">
        <v>0</v>
      </c>
      <c r="G94" s="565">
        <v>0.78900000000000003</v>
      </c>
      <c r="H94" s="565">
        <v>0</v>
      </c>
      <c r="I94" s="565">
        <v>11.583</v>
      </c>
      <c r="J94" s="565">
        <v>4.2709999999999999</v>
      </c>
      <c r="K94" s="1809">
        <f t="shared" si="75"/>
        <v>16.643000000000001</v>
      </c>
      <c r="L94" s="565">
        <v>0</v>
      </c>
      <c r="M94" s="565">
        <v>0</v>
      </c>
      <c r="N94" s="1794">
        <f t="shared" si="78"/>
        <v>0</v>
      </c>
      <c r="O94" s="1794">
        <f t="shared" si="72"/>
        <v>16.643000000000001</v>
      </c>
      <c r="P94" s="1315"/>
      <c r="Q94" s="1320"/>
      <c r="R94" s="1320"/>
      <c r="S94" s="1320"/>
      <c r="T94" s="1320"/>
      <c r="U94" s="1315"/>
      <c r="V94" s="1317"/>
      <c r="W94" s="1317"/>
      <c r="X94" s="1331"/>
      <c r="Y94" s="171"/>
      <c r="Z94" s="872" t="s">
        <v>7558</v>
      </c>
      <c r="AA94" s="171"/>
      <c r="AB94" s="227"/>
      <c r="AC94" s="171"/>
      <c r="AD94" s="3159"/>
      <c r="AE94" s="220">
        <f t="shared" si="91"/>
        <v>0</v>
      </c>
      <c r="AF94" s="3161"/>
      <c r="AG94" s="221">
        <f t="shared" ref="AG94:AJ95" si="99" xml:space="preserve"> IF( ISNUMBER(F94), 0, 1 )</f>
        <v>0</v>
      </c>
      <c r="AH94" s="221">
        <f t="shared" si="99"/>
        <v>0</v>
      </c>
      <c r="AI94" s="221">
        <f t="shared" si="99"/>
        <v>0</v>
      </c>
      <c r="AJ94" s="221">
        <f t="shared" si="99"/>
        <v>0</v>
      </c>
      <c r="AK94" s="221">
        <f xml:space="preserve"> IF( ISNUMBER(M94), 0, 1 )</f>
        <v>0</v>
      </c>
      <c r="AL94" s="207"/>
      <c r="AM94" s="207"/>
      <c r="AN94" s="207"/>
      <c r="AO94" s="207"/>
      <c r="AP94" s="207"/>
      <c r="AQ94" s="207"/>
      <c r="AR94" s="207"/>
      <c r="AS94" s="207"/>
      <c r="AT94" s="207"/>
      <c r="AU94" s="207"/>
      <c r="AV94" s="3161"/>
      <c r="AW94" s="3125"/>
      <c r="AX94" s="868" t="s">
        <v>7557</v>
      </c>
      <c r="AY94" s="2918" t="s">
        <v>6596</v>
      </c>
      <c r="AZ94" s="565" t="s">
        <v>7559</v>
      </c>
      <c r="BA94" s="565" t="s">
        <v>7560</v>
      </c>
      <c r="BB94" s="565" t="s">
        <v>7561</v>
      </c>
      <c r="BC94" s="565" t="s">
        <v>7562</v>
      </c>
      <c r="BD94" s="565" t="s">
        <v>7563</v>
      </c>
      <c r="BE94" s="1257" t="s">
        <v>7564</v>
      </c>
      <c r="BF94" s="565" t="s">
        <v>7565</v>
      </c>
      <c r="BG94" s="565" t="s">
        <v>7566</v>
      </c>
      <c r="BH94" s="1794" t="s">
        <v>7567</v>
      </c>
      <c r="BI94" s="1794" t="s">
        <v>7568</v>
      </c>
      <c r="BJ94" s="1315"/>
      <c r="BK94" s="1320"/>
      <c r="BL94" s="1320"/>
      <c r="BM94" s="1320"/>
      <c r="BN94" s="1320"/>
      <c r="BO94" s="1315"/>
      <c r="BP94" s="1317"/>
      <c r="BQ94" s="1317"/>
      <c r="BR94" s="1331"/>
    </row>
    <row r="95" spans="1:70" ht="32.25" customHeight="1">
      <c r="A95" s="171"/>
      <c r="B95" s="868" t="s">
        <v>7557</v>
      </c>
      <c r="C95" s="2918" t="s">
        <v>6608</v>
      </c>
      <c r="D95" s="222" t="s">
        <v>688</v>
      </c>
      <c r="E95" s="222">
        <v>3</v>
      </c>
      <c r="F95" s="565">
        <v>0</v>
      </c>
      <c r="G95" s="565">
        <v>0</v>
      </c>
      <c r="H95" s="565">
        <v>0</v>
      </c>
      <c r="I95" s="565">
        <v>0</v>
      </c>
      <c r="J95" s="565">
        <v>0</v>
      </c>
      <c r="K95" s="1809">
        <f t="shared" si="75"/>
        <v>0</v>
      </c>
      <c r="L95" s="565">
        <v>0</v>
      </c>
      <c r="M95" s="565">
        <v>0</v>
      </c>
      <c r="N95" s="1794">
        <f t="shared" si="78"/>
        <v>0</v>
      </c>
      <c r="O95" s="1794">
        <f t="shared" si="72"/>
        <v>0</v>
      </c>
      <c r="P95" s="1315"/>
      <c r="Q95" s="1320"/>
      <c r="R95" s="1320"/>
      <c r="S95" s="1320"/>
      <c r="T95" s="1320"/>
      <c r="U95" s="1315"/>
      <c r="V95" s="1317"/>
      <c r="W95" s="1317"/>
      <c r="X95" s="1331"/>
      <c r="Y95" s="171"/>
      <c r="Z95" s="872" t="s">
        <v>7569</v>
      </c>
      <c r="AA95" s="171"/>
      <c r="AB95" s="227"/>
      <c r="AC95" s="171"/>
      <c r="AD95" s="3159"/>
      <c r="AE95" s="220">
        <f t="shared" si="91"/>
        <v>0</v>
      </c>
      <c r="AF95" s="3161"/>
      <c r="AG95" s="221">
        <f t="shared" si="99"/>
        <v>0</v>
      </c>
      <c r="AH95" s="221">
        <f t="shared" si="99"/>
        <v>0</v>
      </c>
      <c r="AI95" s="221">
        <f t="shared" si="99"/>
        <v>0</v>
      </c>
      <c r="AJ95" s="221">
        <f t="shared" si="99"/>
        <v>0</v>
      </c>
      <c r="AK95" s="221">
        <f xml:space="preserve"> IF( ISNUMBER(M95), 0, 1 )</f>
        <v>0</v>
      </c>
      <c r="AL95" s="207"/>
      <c r="AM95" s="207"/>
      <c r="AN95" s="207"/>
      <c r="AO95" s="207"/>
      <c r="AP95" s="207"/>
      <c r="AQ95" s="207"/>
      <c r="AR95" s="207"/>
      <c r="AS95" s="207"/>
      <c r="AT95" s="207"/>
      <c r="AU95" s="207"/>
      <c r="AV95" s="3161"/>
      <c r="AW95" s="3125"/>
      <c r="AX95" s="868" t="s">
        <v>7557</v>
      </c>
      <c r="AY95" s="2918" t="s">
        <v>6608</v>
      </c>
      <c r="AZ95" s="565" t="s">
        <v>7570</v>
      </c>
      <c r="BA95" s="565" t="s">
        <v>7571</v>
      </c>
      <c r="BB95" s="565" t="s">
        <v>7572</v>
      </c>
      <c r="BC95" s="565" t="s">
        <v>7573</v>
      </c>
      <c r="BD95" s="565" t="s">
        <v>7574</v>
      </c>
      <c r="BE95" s="1257" t="s">
        <v>7575</v>
      </c>
      <c r="BF95" s="565" t="s">
        <v>7576</v>
      </c>
      <c r="BG95" s="565" t="s">
        <v>7577</v>
      </c>
      <c r="BH95" s="1794" t="s">
        <v>7578</v>
      </c>
      <c r="BI95" s="1794" t="s">
        <v>7579</v>
      </c>
      <c r="BJ95" s="1315"/>
      <c r="BK95" s="1320"/>
      <c r="BL95" s="1320"/>
      <c r="BM95" s="1320"/>
      <c r="BN95" s="1320"/>
      <c r="BO95" s="1315"/>
      <c r="BP95" s="1317"/>
      <c r="BQ95" s="1317"/>
      <c r="BR95" s="1331"/>
    </row>
    <row r="96" spans="1:70" ht="32.25" customHeight="1">
      <c r="A96" s="171"/>
      <c r="B96" s="868" t="s">
        <v>7557</v>
      </c>
      <c r="C96" s="2918" t="s">
        <v>6620</v>
      </c>
      <c r="D96" s="222" t="s">
        <v>688</v>
      </c>
      <c r="E96" s="222">
        <v>3</v>
      </c>
      <c r="F96" s="1257">
        <f>IFERROR(SUM(F94:F95), 0)</f>
        <v>0</v>
      </c>
      <c r="G96" s="1257">
        <f t="shared" ref="G96:M96" si="100">IFERROR(SUM(G94:G95), 0)</f>
        <v>0.78900000000000003</v>
      </c>
      <c r="H96" s="1257">
        <f t="shared" si="100"/>
        <v>0</v>
      </c>
      <c r="I96" s="1257">
        <f t="shared" si="100"/>
        <v>11.583</v>
      </c>
      <c r="J96" s="1257">
        <f>IFERROR(SUM(J94:J95), 0)</f>
        <v>4.2709999999999999</v>
      </c>
      <c r="K96" s="1809">
        <f t="shared" si="75"/>
        <v>16.643000000000001</v>
      </c>
      <c r="L96" s="1794">
        <f t="shared" si="100"/>
        <v>0</v>
      </c>
      <c r="M96" s="1794">
        <f t="shared" si="100"/>
        <v>0</v>
      </c>
      <c r="N96" s="1794">
        <f t="shared" si="78"/>
        <v>0</v>
      </c>
      <c r="O96" s="1794">
        <f t="shared" si="72"/>
        <v>16.643000000000001</v>
      </c>
      <c r="P96" s="1315"/>
      <c r="Q96" s="1320"/>
      <c r="R96" s="1320"/>
      <c r="S96" s="1320"/>
      <c r="T96" s="1320"/>
      <c r="U96" s="1315"/>
      <c r="V96" s="1616">
        <v>39.177</v>
      </c>
      <c r="W96" s="1616">
        <v>253.84899999999999</v>
      </c>
      <c r="X96" s="1796">
        <v>253.84899999999999</v>
      </c>
      <c r="Y96" s="171"/>
      <c r="Z96" s="872" t="s">
        <v>7580</v>
      </c>
      <c r="AA96" s="171"/>
      <c r="AB96" s="227"/>
      <c r="AC96" s="171"/>
      <c r="AD96" s="3159"/>
      <c r="AE96" s="220">
        <f t="shared" si="91"/>
        <v>0</v>
      </c>
      <c r="AF96" s="656"/>
      <c r="AG96" s="207"/>
      <c r="AH96" s="207"/>
      <c r="AI96" s="207"/>
      <c r="AJ96" s="207"/>
      <c r="AK96" s="207"/>
      <c r="AL96" s="207"/>
      <c r="AM96" s="207"/>
      <c r="AN96" s="207"/>
      <c r="AO96" s="207"/>
      <c r="AP96" s="207"/>
      <c r="AQ96" s="207"/>
      <c r="AR96" s="207"/>
      <c r="AS96" s="221">
        <f t="shared" ref="AS96:AU96" si="101" xml:space="preserve"> IF( ISNUMBER(V96), 0, 1 )</f>
        <v>0</v>
      </c>
      <c r="AT96" s="221">
        <f t="shared" si="101"/>
        <v>0</v>
      </c>
      <c r="AU96" s="221">
        <f t="shared" si="101"/>
        <v>0</v>
      </c>
      <c r="AV96" s="3161"/>
      <c r="AW96" s="3125"/>
      <c r="AX96" s="868" t="s">
        <v>7557</v>
      </c>
      <c r="AY96" s="2918" t="s">
        <v>6620</v>
      </c>
      <c r="AZ96" s="1257" t="s">
        <v>7581</v>
      </c>
      <c r="BA96" s="1257" t="s">
        <v>7582</v>
      </c>
      <c r="BB96" s="1257" t="s">
        <v>7583</v>
      </c>
      <c r="BC96" s="1257" t="s">
        <v>7584</v>
      </c>
      <c r="BD96" s="1257" t="s">
        <v>7585</v>
      </c>
      <c r="BE96" s="1257" t="s">
        <v>7586</v>
      </c>
      <c r="BF96" s="1794" t="s">
        <v>7587</v>
      </c>
      <c r="BG96" s="1794" t="s">
        <v>7588</v>
      </c>
      <c r="BH96" s="1794" t="s">
        <v>7589</v>
      </c>
      <c r="BI96" s="1794" t="s">
        <v>7590</v>
      </c>
      <c r="BJ96" s="1315"/>
      <c r="BK96" s="1320"/>
      <c r="BL96" s="1320"/>
      <c r="BM96" s="1320"/>
      <c r="BN96" s="1320"/>
      <c r="BO96" s="1315"/>
      <c r="BP96" s="1616" t="s">
        <v>7591</v>
      </c>
      <c r="BQ96" s="1616" t="s">
        <v>7592</v>
      </c>
      <c r="BR96" s="1796" t="s">
        <v>7593</v>
      </c>
    </row>
    <row r="97" spans="1:70" ht="31">
      <c r="A97" s="171"/>
      <c r="B97" s="1797" t="s">
        <v>7594</v>
      </c>
      <c r="C97" s="1791" t="s">
        <v>6596</v>
      </c>
      <c r="D97" s="1792" t="s">
        <v>688</v>
      </c>
      <c r="E97" s="1792">
        <v>3</v>
      </c>
      <c r="F97" s="565">
        <v>0</v>
      </c>
      <c r="G97" s="565">
        <v>0</v>
      </c>
      <c r="H97" s="565">
        <v>0</v>
      </c>
      <c r="I97" s="565">
        <v>0</v>
      </c>
      <c r="J97" s="565">
        <v>0</v>
      </c>
      <c r="K97" s="1809">
        <f t="shared" si="75"/>
        <v>0</v>
      </c>
      <c r="L97" s="565">
        <v>0</v>
      </c>
      <c r="M97" s="565">
        <v>0</v>
      </c>
      <c r="N97" s="1794">
        <f t="shared" si="78"/>
        <v>0</v>
      </c>
      <c r="O97" s="1794">
        <f t="shared" si="72"/>
        <v>0</v>
      </c>
      <c r="P97" s="1315"/>
      <c r="Q97" s="1320"/>
      <c r="R97" s="1320"/>
      <c r="S97" s="1320"/>
      <c r="T97" s="1320"/>
      <c r="U97" s="1320"/>
      <c r="V97" s="2316"/>
      <c r="W97" s="2316"/>
      <c r="X97" s="2317"/>
      <c r="Y97" s="171"/>
      <c r="Z97" s="872" t="s">
        <v>7595</v>
      </c>
      <c r="AA97" s="171"/>
      <c r="AB97" s="227"/>
      <c r="AC97" s="171"/>
      <c r="AD97" s="3159"/>
      <c r="AE97" s="220"/>
      <c r="AF97" s="656"/>
      <c r="AG97" s="207"/>
      <c r="AH97" s="207"/>
      <c r="AI97" s="207"/>
      <c r="AJ97" s="207"/>
      <c r="AK97" s="207"/>
      <c r="AL97" s="207"/>
      <c r="AM97" s="207"/>
      <c r="AN97" s="207"/>
      <c r="AO97" s="207"/>
      <c r="AP97" s="207"/>
      <c r="AQ97" s="207"/>
      <c r="AR97" s="207"/>
      <c r="AS97" s="221"/>
      <c r="AT97" s="221"/>
      <c r="AU97" s="221"/>
      <c r="AV97" s="3161"/>
      <c r="AW97" s="3125"/>
      <c r="AX97" s="1797" t="s">
        <v>7594</v>
      </c>
      <c r="AY97" s="1938" t="s">
        <v>6596</v>
      </c>
      <c r="AZ97" s="565" t="s">
        <v>7596</v>
      </c>
      <c r="BA97" s="565" t="s">
        <v>7597</v>
      </c>
      <c r="BB97" s="565" t="s">
        <v>7598</v>
      </c>
      <c r="BC97" s="565" t="s">
        <v>7599</v>
      </c>
      <c r="BD97" s="565" t="s">
        <v>7600</v>
      </c>
      <c r="BE97" s="1257" t="s">
        <v>7601</v>
      </c>
      <c r="BF97" s="565" t="s">
        <v>7602</v>
      </c>
      <c r="BG97" s="565" t="s">
        <v>7603</v>
      </c>
      <c r="BH97" s="1794" t="s">
        <v>7604</v>
      </c>
      <c r="BI97" s="1794" t="s">
        <v>7605</v>
      </c>
      <c r="BJ97" s="1315"/>
      <c r="BK97" s="1320"/>
      <c r="BL97" s="1320"/>
      <c r="BM97" s="1320"/>
      <c r="BN97" s="1320"/>
      <c r="BO97" s="1320"/>
      <c r="BP97" s="2316"/>
      <c r="BQ97" s="2316"/>
      <c r="BR97" s="2317"/>
    </row>
    <row r="98" spans="1:70" ht="31">
      <c r="A98" s="171"/>
      <c r="B98" s="1797" t="s">
        <v>7594</v>
      </c>
      <c r="C98" s="1791" t="s">
        <v>6608</v>
      </c>
      <c r="D98" s="1792" t="s">
        <v>688</v>
      </c>
      <c r="E98" s="1792">
        <v>3</v>
      </c>
      <c r="F98" s="565">
        <v>0</v>
      </c>
      <c r="G98" s="565">
        <v>0</v>
      </c>
      <c r="H98" s="565">
        <v>0</v>
      </c>
      <c r="I98" s="565">
        <v>0</v>
      </c>
      <c r="J98" s="565">
        <v>0</v>
      </c>
      <c r="K98" s="1809">
        <f t="shared" si="75"/>
        <v>0</v>
      </c>
      <c r="L98" s="565">
        <v>0</v>
      </c>
      <c r="M98" s="565">
        <v>0</v>
      </c>
      <c r="N98" s="1794">
        <f t="shared" si="78"/>
        <v>0</v>
      </c>
      <c r="O98" s="1794">
        <f t="shared" si="72"/>
        <v>0</v>
      </c>
      <c r="P98" s="1315"/>
      <c r="Q98" s="1320"/>
      <c r="R98" s="1320"/>
      <c r="S98" s="1320"/>
      <c r="T98" s="1320"/>
      <c r="U98" s="1320"/>
      <c r="V98" s="2316"/>
      <c r="W98" s="2316"/>
      <c r="X98" s="2317"/>
      <c r="Y98" s="171"/>
      <c r="Z98" s="872" t="s">
        <v>7606</v>
      </c>
      <c r="AA98" s="171"/>
      <c r="AB98" s="227"/>
      <c r="AC98" s="171"/>
      <c r="AD98" s="3159"/>
      <c r="AE98" s="220"/>
      <c r="AF98" s="656"/>
      <c r="AG98" s="207"/>
      <c r="AH98" s="207"/>
      <c r="AI98" s="207"/>
      <c r="AJ98" s="207"/>
      <c r="AK98" s="207"/>
      <c r="AL98" s="207"/>
      <c r="AM98" s="207"/>
      <c r="AN98" s="207"/>
      <c r="AO98" s="207"/>
      <c r="AP98" s="207"/>
      <c r="AQ98" s="207"/>
      <c r="AR98" s="207"/>
      <c r="AS98" s="221"/>
      <c r="AT98" s="221"/>
      <c r="AU98" s="221"/>
      <c r="AV98" s="3161"/>
      <c r="AW98" s="3125"/>
      <c r="AX98" s="1797" t="s">
        <v>7594</v>
      </c>
      <c r="AY98" s="1791" t="s">
        <v>6608</v>
      </c>
      <c r="AZ98" s="565" t="s">
        <v>7607</v>
      </c>
      <c r="BA98" s="565" t="s">
        <v>7608</v>
      </c>
      <c r="BB98" s="565" t="s">
        <v>7609</v>
      </c>
      <c r="BC98" s="565" t="s">
        <v>7610</v>
      </c>
      <c r="BD98" s="565" t="s">
        <v>7611</v>
      </c>
      <c r="BE98" s="1257" t="s">
        <v>7612</v>
      </c>
      <c r="BF98" s="565" t="s">
        <v>7613</v>
      </c>
      <c r="BG98" s="565" t="s">
        <v>7614</v>
      </c>
      <c r="BH98" s="1794" t="s">
        <v>7615</v>
      </c>
      <c r="BI98" s="1794" t="s">
        <v>7616</v>
      </c>
      <c r="BJ98" s="1315"/>
      <c r="BK98" s="1320"/>
      <c r="BL98" s="1320"/>
      <c r="BM98" s="1320"/>
      <c r="BN98" s="1320"/>
      <c r="BO98" s="1320"/>
      <c r="BP98" s="2316"/>
      <c r="BQ98" s="2316"/>
      <c r="BR98" s="2317"/>
    </row>
    <row r="99" spans="1:70" ht="31">
      <c r="A99" s="171"/>
      <c r="B99" s="1797" t="s">
        <v>7594</v>
      </c>
      <c r="C99" s="1791" t="s">
        <v>6620</v>
      </c>
      <c r="D99" s="1792" t="s">
        <v>688</v>
      </c>
      <c r="E99" s="1792">
        <v>3</v>
      </c>
      <c r="F99" s="1257">
        <f>IFERROR(SUM(F97:F98), 0)</f>
        <v>0</v>
      </c>
      <c r="G99" s="1257">
        <f t="shared" ref="G99:M99" si="102">IFERROR(SUM(G97:G98), 0)</f>
        <v>0</v>
      </c>
      <c r="H99" s="1257">
        <f t="shared" si="102"/>
        <v>0</v>
      </c>
      <c r="I99" s="1257">
        <f t="shared" si="102"/>
        <v>0</v>
      </c>
      <c r="J99" s="1257">
        <f>IFERROR(SUM(J97:J98), 0)</f>
        <v>0</v>
      </c>
      <c r="K99" s="1809">
        <f t="shared" si="75"/>
        <v>0</v>
      </c>
      <c r="L99" s="1794">
        <f t="shared" si="102"/>
        <v>0</v>
      </c>
      <c r="M99" s="1794">
        <f t="shared" si="102"/>
        <v>0</v>
      </c>
      <c r="N99" s="1794">
        <f t="shared" si="78"/>
        <v>0</v>
      </c>
      <c r="O99" s="1794">
        <f t="shared" si="72"/>
        <v>0</v>
      </c>
      <c r="P99" s="1315"/>
      <c r="Q99" s="1320"/>
      <c r="R99" s="1320"/>
      <c r="S99" s="1320"/>
      <c r="T99" s="1320"/>
      <c r="U99" s="1320"/>
      <c r="V99" s="1616">
        <v>0</v>
      </c>
      <c r="W99" s="1616">
        <v>0</v>
      </c>
      <c r="X99" s="1796">
        <v>0</v>
      </c>
      <c r="Y99" s="171"/>
      <c r="Z99" s="872" t="s">
        <v>7617</v>
      </c>
      <c r="AA99" s="171"/>
      <c r="AB99" s="227"/>
      <c r="AC99" s="171"/>
      <c r="AD99" s="3159"/>
      <c r="AE99" s="220"/>
      <c r="AF99" s="656"/>
      <c r="AG99" s="207"/>
      <c r="AH99" s="207"/>
      <c r="AI99" s="207"/>
      <c r="AJ99" s="207"/>
      <c r="AK99" s="207"/>
      <c r="AL99" s="207"/>
      <c r="AM99" s="207"/>
      <c r="AN99" s="207"/>
      <c r="AO99" s="207"/>
      <c r="AP99" s="207"/>
      <c r="AQ99" s="207"/>
      <c r="AR99" s="207"/>
      <c r="AS99" s="221"/>
      <c r="AT99" s="221"/>
      <c r="AU99" s="221"/>
      <c r="AV99" s="3161"/>
      <c r="AW99" s="3125"/>
      <c r="AX99" s="1797" t="s">
        <v>7594</v>
      </c>
      <c r="AY99" s="1791" t="s">
        <v>6620</v>
      </c>
      <c r="AZ99" s="1257" t="s">
        <v>7618</v>
      </c>
      <c r="BA99" s="1257" t="s">
        <v>7619</v>
      </c>
      <c r="BB99" s="1257" t="s">
        <v>7620</v>
      </c>
      <c r="BC99" s="1257" t="s">
        <v>7621</v>
      </c>
      <c r="BD99" s="1257" t="s">
        <v>7622</v>
      </c>
      <c r="BE99" s="1257" t="s">
        <v>7623</v>
      </c>
      <c r="BF99" s="1794" t="s">
        <v>7624</v>
      </c>
      <c r="BG99" s="1794" t="s">
        <v>7625</v>
      </c>
      <c r="BH99" s="1794" t="s">
        <v>7626</v>
      </c>
      <c r="BI99" s="1794" t="s">
        <v>7627</v>
      </c>
      <c r="BJ99" s="1315"/>
      <c r="BK99" s="1320"/>
      <c r="BL99" s="1320"/>
      <c r="BM99" s="1320"/>
      <c r="BN99" s="1320"/>
      <c r="BO99" s="1320"/>
      <c r="BP99" s="1616" t="s">
        <v>7628</v>
      </c>
      <c r="BQ99" s="1616" t="s">
        <v>7629</v>
      </c>
      <c r="BR99" s="1616" t="s">
        <v>7630</v>
      </c>
    </row>
    <row r="100" spans="1:70" ht="31">
      <c r="A100" s="171"/>
      <c r="B100" s="1797" t="s">
        <v>7631</v>
      </c>
      <c r="C100" s="1791" t="s">
        <v>6596</v>
      </c>
      <c r="D100" s="1792" t="s">
        <v>688</v>
      </c>
      <c r="E100" s="1792">
        <v>3</v>
      </c>
      <c r="F100" s="565">
        <v>0</v>
      </c>
      <c r="G100" s="565">
        <v>0</v>
      </c>
      <c r="H100" s="565">
        <v>0</v>
      </c>
      <c r="I100" s="565">
        <v>0</v>
      </c>
      <c r="J100" s="565">
        <v>4.8289999999999997</v>
      </c>
      <c r="K100" s="1809">
        <f t="shared" si="75"/>
        <v>4.8289999999999997</v>
      </c>
      <c r="L100" s="565">
        <v>0</v>
      </c>
      <c r="M100" s="565">
        <v>0</v>
      </c>
      <c r="N100" s="1794">
        <f t="shared" si="78"/>
        <v>0</v>
      </c>
      <c r="O100" s="1794">
        <f t="shared" si="72"/>
        <v>4.8289999999999997</v>
      </c>
      <c r="P100" s="1315"/>
      <c r="Q100" s="1320"/>
      <c r="R100" s="1320"/>
      <c r="S100" s="1320"/>
      <c r="T100" s="1320"/>
      <c r="U100" s="1320"/>
      <c r="V100" s="2316"/>
      <c r="W100" s="2316"/>
      <c r="X100" s="2317"/>
      <c r="Y100" s="171"/>
      <c r="Z100" s="872" t="s">
        <v>7632</v>
      </c>
      <c r="AA100" s="171"/>
      <c r="AB100" s="227"/>
      <c r="AC100" s="171"/>
      <c r="AD100" s="3159"/>
      <c r="AE100" s="220"/>
      <c r="AF100" s="656"/>
      <c r="AG100" s="207"/>
      <c r="AH100" s="207"/>
      <c r="AI100" s="207"/>
      <c r="AJ100" s="207"/>
      <c r="AK100" s="207"/>
      <c r="AL100" s="207"/>
      <c r="AM100" s="207"/>
      <c r="AN100" s="207"/>
      <c r="AO100" s="207"/>
      <c r="AP100" s="207"/>
      <c r="AQ100" s="207"/>
      <c r="AR100" s="207"/>
      <c r="AS100" s="221"/>
      <c r="AT100" s="221"/>
      <c r="AU100" s="221"/>
      <c r="AV100" s="3161"/>
      <c r="AW100" s="3125"/>
      <c r="AX100" s="1797" t="s">
        <v>7631</v>
      </c>
      <c r="AY100" s="1791" t="s">
        <v>6596</v>
      </c>
      <c r="AZ100" s="565" t="s">
        <v>7633</v>
      </c>
      <c r="BA100" s="565" t="s">
        <v>7634</v>
      </c>
      <c r="BB100" s="565" t="s">
        <v>7635</v>
      </c>
      <c r="BC100" s="565" t="s">
        <v>7636</v>
      </c>
      <c r="BD100" s="565" t="s">
        <v>7637</v>
      </c>
      <c r="BE100" s="1257" t="s">
        <v>7638</v>
      </c>
      <c r="BF100" s="565" t="s">
        <v>7639</v>
      </c>
      <c r="BG100" s="565" t="s">
        <v>7640</v>
      </c>
      <c r="BH100" s="1794" t="s">
        <v>7641</v>
      </c>
      <c r="BI100" s="1794" t="s">
        <v>7642</v>
      </c>
      <c r="BJ100" s="1315"/>
      <c r="BK100" s="1320"/>
      <c r="BL100" s="1320"/>
      <c r="BM100" s="1320"/>
      <c r="BN100" s="1320"/>
      <c r="BO100" s="1320"/>
      <c r="BP100" s="2316"/>
      <c r="BQ100" s="2316"/>
      <c r="BR100" s="2317"/>
    </row>
    <row r="101" spans="1:70" ht="30" customHeight="1">
      <c r="A101" s="171"/>
      <c r="B101" s="1797" t="s">
        <v>7631</v>
      </c>
      <c r="C101" s="1791" t="s">
        <v>6608</v>
      </c>
      <c r="D101" s="1792" t="s">
        <v>688</v>
      </c>
      <c r="E101" s="1792">
        <v>3</v>
      </c>
      <c r="F101" s="565">
        <v>0</v>
      </c>
      <c r="G101" s="565">
        <v>0</v>
      </c>
      <c r="H101" s="565">
        <v>0</v>
      </c>
      <c r="I101" s="565">
        <v>0</v>
      </c>
      <c r="J101" s="565">
        <v>0</v>
      </c>
      <c r="K101" s="1809">
        <f t="shared" si="75"/>
        <v>0</v>
      </c>
      <c r="L101" s="565">
        <v>0</v>
      </c>
      <c r="M101" s="565">
        <v>0</v>
      </c>
      <c r="N101" s="1794">
        <f t="shared" si="78"/>
        <v>0</v>
      </c>
      <c r="O101" s="1794">
        <f t="shared" si="72"/>
        <v>0</v>
      </c>
      <c r="P101" s="1315"/>
      <c r="Q101" s="1320"/>
      <c r="R101" s="1320"/>
      <c r="S101" s="1320"/>
      <c r="T101" s="1320"/>
      <c r="U101" s="1320"/>
      <c r="V101" s="2316"/>
      <c r="W101" s="2316"/>
      <c r="X101" s="2317"/>
      <c r="Y101" s="171"/>
      <c r="Z101" s="872" t="s">
        <v>7643</v>
      </c>
      <c r="AA101" s="171"/>
      <c r="AB101" s="227"/>
      <c r="AC101" s="171"/>
      <c r="AD101" s="3159"/>
      <c r="AE101" s="220"/>
      <c r="AF101" s="656"/>
      <c r="AG101" s="207"/>
      <c r="AH101" s="207"/>
      <c r="AI101" s="207"/>
      <c r="AJ101" s="207"/>
      <c r="AK101" s="207"/>
      <c r="AL101" s="207"/>
      <c r="AM101" s="207"/>
      <c r="AN101" s="207"/>
      <c r="AO101" s="207"/>
      <c r="AP101" s="207"/>
      <c r="AQ101" s="207"/>
      <c r="AR101" s="207"/>
      <c r="AS101" s="221"/>
      <c r="AT101" s="221"/>
      <c r="AU101" s="221"/>
      <c r="AV101" s="3161"/>
      <c r="AW101" s="3125"/>
      <c r="AX101" s="1797" t="s">
        <v>7631</v>
      </c>
      <c r="AY101" s="1791" t="s">
        <v>6608</v>
      </c>
      <c r="AZ101" s="565" t="s">
        <v>7644</v>
      </c>
      <c r="BA101" s="565" t="s">
        <v>7645</v>
      </c>
      <c r="BB101" s="565" t="s">
        <v>7646</v>
      </c>
      <c r="BC101" s="565" t="s">
        <v>7647</v>
      </c>
      <c r="BD101" s="565" t="s">
        <v>7648</v>
      </c>
      <c r="BE101" s="1257" t="s">
        <v>7649</v>
      </c>
      <c r="BF101" s="565" t="s">
        <v>7650</v>
      </c>
      <c r="BG101" s="565" t="s">
        <v>7651</v>
      </c>
      <c r="BH101" s="1794" t="s">
        <v>7652</v>
      </c>
      <c r="BI101" s="1794" t="s">
        <v>7653</v>
      </c>
      <c r="BJ101" s="1315"/>
      <c r="BK101" s="1320"/>
      <c r="BL101" s="1320"/>
      <c r="BM101" s="1320"/>
      <c r="BN101" s="1320"/>
      <c r="BO101" s="1320"/>
      <c r="BP101" s="2316"/>
      <c r="BQ101" s="2316"/>
      <c r="BR101" s="2317"/>
    </row>
    <row r="102" spans="1:70" ht="34.5" customHeight="1">
      <c r="A102" s="171"/>
      <c r="B102" s="1797" t="s">
        <v>7631</v>
      </c>
      <c r="C102" s="1791" t="s">
        <v>6620</v>
      </c>
      <c r="D102" s="1792" t="s">
        <v>688</v>
      </c>
      <c r="E102" s="1792">
        <v>3</v>
      </c>
      <c r="F102" s="1257">
        <f>IFERROR(SUM(F100:F101), 0)</f>
        <v>0</v>
      </c>
      <c r="G102" s="1257">
        <f t="shared" ref="G102:M102" si="103">IFERROR(SUM(G100:G101), 0)</f>
        <v>0</v>
      </c>
      <c r="H102" s="1257">
        <f t="shared" si="103"/>
        <v>0</v>
      </c>
      <c r="I102" s="1257">
        <f t="shared" si="103"/>
        <v>0</v>
      </c>
      <c r="J102" s="1257">
        <f>IFERROR(SUM(J100:J101), 0)</f>
        <v>4.8289999999999997</v>
      </c>
      <c r="K102" s="1809">
        <f t="shared" si="75"/>
        <v>4.8289999999999997</v>
      </c>
      <c r="L102" s="1794">
        <f t="shared" si="103"/>
        <v>0</v>
      </c>
      <c r="M102" s="1794">
        <f t="shared" si="103"/>
        <v>0</v>
      </c>
      <c r="N102" s="1794">
        <f t="shared" si="78"/>
        <v>0</v>
      </c>
      <c r="O102" s="1794">
        <f t="shared" si="72"/>
        <v>4.8289999999999997</v>
      </c>
      <c r="P102" s="1315"/>
      <c r="Q102" s="1320"/>
      <c r="R102" s="1320"/>
      <c r="S102" s="1320"/>
      <c r="T102" s="1320"/>
      <c r="U102" s="1320"/>
      <c r="V102" s="1616">
        <v>101.658</v>
      </c>
      <c r="W102" s="1616">
        <v>0</v>
      </c>
      <c r="X102" s="1796">
        <v>0</v>
      </c>
      <c r="Y102" s="171"/>
      <c r="Z102" s="872" t="s">
        <v>7654</v>
      </c>
      <c r="AA102" s="171"/>
      <c r="AB102" s="227"/>
      <c r="AC102" s="171"/>
      <c r="AD102" s="3159"/>
      <c r="AE102" s="220"/>
      <c r="AF102" s="656"/>
      <c r="AG102" s="207"/>
      <c r="AH102" s="207"/>
      <c r="AI102" s="207"/>
      <c r="AJ102" s="207"/>
      <c r="AK102" s="207"/>
      <c r="AL102" s="207"/>
      <c r="AM102" s="207"/>
      <c r="AN102" s="207"/>
      <c r="AO102" s="207"/>
      <c r="AP102" s="207"/>
      <c r="AQ102" s="207"/>
      <c r="AR102" s="207"/>
      <c r="AS102" s="221"/>
      <c r="AT102" s="221"/>
      <c r="AU102" s="221"/>
      <c r="AV102" s="3161"/>
      <c r="AW102" s="3125"/>
      <c r="AX102" s="1797" t="s">
        <v>7631</v>
      </c>
      <c r="AY102" s="1791" t="s">
        <v>6620</v>
      </c>
      <c r="AZ102" s="1257" t="s">
        <v>7655</v>
      </c>
      <c r="BA102" s="1257" t="s">
        <v>7656</v>
      </c>
      <c r="BB102" s="1257" t="s">
        <v>7657</v>
      </c>
      <c r="BC102" s="1257" t="s">
        <v>7658</v>
      </c>
      <c r="BD102" s="1257" t="s">
        <v>7659</v>
      </c>
      <c r="BE102" s="1257" t="s">
        <v>7660</v>
      </c>
      <c r="BF102" s="1794" t="s">
        <v>7661</v>
      </c>
      <c r="BG102" s="1794" t="s">
        <v>7662</v>
      </c>
      <c r="BH102" s="1794" t="s">
        <v>7663</v>
      </c>
      <c r="BI102" s="1794" t="s">
        <v>7664</v>
      </c>
      <c r="BJ102" s="1315"/>
      <c r="BK102" s="1320"/>
      <c r="BL102" s="1320"/>
      <c r="BM102" s="1320"/>
      <c r="BN102" s="1320"/>
      <c r="BO102" s="1320"/>
      <c r="BP102" s="1616" t="s">
        <v>7665</v>
      </c>
      <c r="BQ102" s="1616" t="s">
        <v>7666</v>
      </c>
      <c r="BR102" s="1796" t="s">
        <v>7667</v>
      </c>
    </row>
    <row r="103" spans="1:70" ht="15.75" customHeight="1">
      <c r="A103" s="171"/>
      <c r="B103" s="1797" t="s">
        <v>7668</v>
      </c>
      <c r="C103" s="1791" t="s">
        <v>6596</v>
      </c>
      <c r="D103" s="1792" t="s">
        <v>688</v>
      </c>
      <c r="E103" s="1792">
        <v>3</v>
      </c>
      <c r="F103" s="565">
        <v>0</v>
      </c>
      <c r="G103" s="565">
        <v>0</v>
      </c>
      <c r="H103" s="565">
        <v>0</v>
      </c>
      <c r="I103" s="565">
        <v>0</v>
      </c>
      <c r="J103" s="565">
        <v>0</v>
      </c>
      <c r="K103" s="1809">
        <f t="shared" si="75"/>
        <v>0</v>
      </c>
      <c r="L103" s="565">
        <v>0</v>
      </c>
      <c r="M103" s="565">
        <v>0</v>
      </c>
      <c r="N103" s="1794">
        <f t="shared" si="78"/>
        <v>0</v>
      </c>
      <c r="O103" s="1794">
        <f t="shared" si="72"/>
        <v>0</v>
      </c>
      <c r="P103" s="1315"/>
      <c r="Q103" s="1320"/>
      <c r="R103" s="1320"/>
      <c r="S103" s="1320"/>
      <c r="T103" s="1320"/>
      <c r="U103" s="1320"/>
      <c r="V103" s="1317"/>
      <c r="W103" s="1317"/>
      <c r="X103" s="1331"/>
      <c r="Y103" s="171"/>
      <c r="Z103" s="872" t="s">
        <v>7669</v>
      </c>
      <c r="AA103" s="171"/>
      <c r="AB103" s="227"/>
      <c r="AC103" s="171"/>
      <c r="AD103" s="3159"/>
      <c r="AE103" s="220">
        <f>IF( SUM( AG103:AU103 ) = 0, 0, $AG$9 )</f>
        <v>0</v>
      </c>
      <c r="AF103" s="3161"/>
      <c r="AG103" s="221">
        <f t="shared" ref="AG103:AJ104" si="104" xml:space="preserve"> IF( ISNUMBER(F103), 0, 1 )</f>
        <v>0</v>
      </c>
      <c r="AH103" s="221">
        <f t="shared" si="104"/>
        <v>0</v>
      </c>
      <c r="AI103" s="221">
        <f t="shared" si="104"/>
        <v>0</v>
      </c>
      <c r="AJ103" s="221">
        <f t="shared" si="104"/>
        <v>0</v>
      </c>
      <c r="AK103" s="221">
        <f xml:space="preserve"> IF( ISNUMBER(M103), 0, 1 )</f>
        <v>0</v>
      </c>
      <c r="AL103" s="207"/>
      <c r="AM103" s="207"/>
      <c r="AN103" s="207"/>
      <c r="AO103" s="207"/>
      <c r="AP103" s="207"/>
      <c r="AQ103" s="207"/>
      <c r="AR103" s="207"/>
      <c r="AS103" s="207"/>
      <c r="AT103" s="207"/>
      <c r="AU103" s="207"/>
      <c r="AV103" s="3161"/>
      <c r="AW103" s="3125"/>
      <c r="AX103" s="1797" t="s">
        <v>7668</v>
      </c>
      <c r="AY103" s="1791" t="s">
        <v>6596</v>
      </c>
      <c r="AZ103" s="565" t="s">
        <v>7670</v>
      </c>
      <c r="BA103" s="565" t="s">
        <v>7671</v>
      </c>
      <c r="BB103" s="565" t="s">
        <v>7672</v>
      </c>
      <c r="BC103" s="565" t="s">
        <v>7673</v>
      </c>
      <c r="BD103" s="565" t="s">
        <v>7674</v>
      </c>
      <c r="BE103" s="1257" t="s">
        <v>7675</v>
      </c>
      <c r="BF103" s="565" t="s">
        <v>7676</v>
      </c>
      <c r="BG103" s="565" t="s">
        <v>7677</v>
      </c>
      <c r="BH103" s="1794" t="s">
        <v>7678</v>
      </c>
      <c r="BI103" s="1794" t="s">
        <v>7679</v>
      </c>
      <c r="BJ103" s="1315"/>
      <c r="BK103" s="1320"/>
      <c r="BL103" s="1320"/>
      <c r="BM103" s="1320"/>
      <c r="BN103" s="1320"/>
      <c r="BO103" s="1320"/>
      <c r="BP103" s="1317"/>
      <c r="BQ103" s="1317"/>
      <c r="BR103" s="1331"/>
    </row>
    <row r="104" spans="1:70" ht="15.75" customHeight="1">
      <c r="A104" s="171"/>
      <c r="B104" s="1797" t="s">
        <v>7668</v>
      </c>
      <c r="C104" s="1791" t="s">
        <v>6608</v>
      </c>
      <c r="D104" s="1792" t="s">
        <v>688</v>
      </c>
      <c r="E104" s="1792">
        <v>3</v>
      </c>
      <c r="F104" s="565">
        <v>0</v>
      </c>
      <c r="G104" s="565">
        <v>0</v>
      </c>
      <c r="H104" s="565">
        <v>0</v>
      </c>
      <c r="I104" s="565">
        <v>0</v>
      </c>
      <c r="J104" s="565">
        <v>0</v>
      </c>
      <c r="K104" s="1809">
        <f t="shared" si="75"/>
        <v>0</v>
      </c>
      <c r="L104" s="565">
        <v>0</v>
      </c>
      <c r="M104" s="565">
        <v>0</v>
      </c>
      <c r="N104" s="1794">
        <f t="shared" si="78"/>
        <v>0</v>
      </c>
      <c r="O104" s="1794">
        <f t="shared" si="72"/>
        <v>0</v>
      </c>
      <c r="P104" s="1315"/>
      <c r="Q104" s="1320"/>
      <c r="R104" s="1320"/>
      <c r="S104" s="1320"/>
      <c r="T104" s="1320"/>
      <c r="U104" s="1320"/>
      <c r="V104" s="1317"/>
      <c r="W104" s="1317"/>
      <c r="X104" s="1331"/>
      <c r="Y104" s="171"/>
      <c r="Z104" s="872" t="s">
        <v>7680</v>
      </c>
      <c r="AA104" s="171"/>
      <c r="AB104" s="227"/>
      <c r="AC104" s="171"/>
      <c r="AD104" s="3159"/>
      <c r="AE104" s="220">
        <f>IF( SUM( AG104:AU104 ) = 0, 0, $AG$9 )</f>
        <v>0</v>
      </c>
      <c r="AF104" s="3161"/>
      <c r="AG104" s="221">
        <f t="shared" si="104"/>
        <v>0</v>
      </c>
      <c r="AH104" s="221">
        <f t="shared" si="104"/>
        <v>0</v>
      </c>
      <c r="AI104" s="221">
        <f t="shared" si="104"/>
        <v>0</v>
      </c>
      <c r="AJ104" s="221">
        <f t="shared" si="104"/>
        <v>0</v>
      </c>
      <c r="AK104" s="221">
        <f xml:space="preserve"> IF( ISNUMBER(M104), 0, 1 )</f>
        <v>0</v>
      </c>
      <c r="AL104" s="207"/>
      <c r="AM104" s="207"/>
      <c r="AN104" s="207"/>
      <c r="AO104" s="207"/>
      <c r="AP104" s="207"/>
      <c r="AQ104" s="207"/>
      <c r="AR104" s="207"/>
      <c r="AS104" s="207"/>
      <c r="AT104" s="207"/>
      <c r="AU104" s="207"/>
      <c r="AV104" s="3161"/>
      <c r="AW104" s="3125"/>
      <c r="AX104" s="1797" t="s">
        <v>7668</v>
      </c>
      <c r="AY104" s="1791" t="s">
        <v>6608</v>
      </c>
      <c r="AZ104" s="565" t="s">
        <v>7681</v>
      </c>
      <c r="BA104" s="565" t="s">
        <v>7682</v>
      </c>
      <c r="BB104" s="565" t="s">
        <v>7683</v>
      </c>
      <c r="BC104" s="565" t="s">
        <v>7684</v>
      </c>
      <c r="BD104" s="565" t="s">
        <v>7685</v>
      </c>
      <c r="BE104" s="1257" t="s">
        <v>7686</v>
      </c>
      <c r="BF104" s="565" t="s">
        <v>7687</v>
      </c>
      <c r="BG104" s="565" t="s">
        <v>7688</v>
      </c>
      <c r="BH104" s="1794" t="s">
        <v>7689</v>
      </c>
      <c r="BI104" s="1794" t="s">
        <v>7690</v>
      </c>
      <c r="BJ104" s="1315"/>
      <c r="BK104" s="1320"/>
      <c r="BL104" s="1320"/>
      <c r="BM104" s="1320"/>
      <c r="BN104" s="1320"/>
      <c r="BO104" s="1320"/>
      <c r="BP104" s="1317"/>
      <c r="BQ104" s="1317"/>
      <c r="BR104" s="1331"/>
    </row>
    <row r="105" spans="1:70" ht="15.75" customHeight="1">
      <c r="A105" s="171"/>
      <c r="B105" s="1797" t="s">
        <v>7668</v>
      </c>
      <c r="C105" s="1791" t="s">
        <v>6620</v>
      </c>
      <c r="D105" s="1792" t="s">
        <v>688</v>
      </c>
      <c r="E105" s="1792">
        <v>3</v>
      </c>
      <c r="F105" s="1257">
        <f>IFERROR(SUM(F103:F104), 0)</f>
        <v>0</v>
      </c>
      <c r="G105" s="1257">
        <f t="shared" ref="G105:I105" si="105">IFERROR(SUM(G103:G104), 0)</f>
        <v>0</v>
      </c>
      <c r="H105" s="1257">
        <f t="shared" si="105"/>
        <v>0</v>
      </c>
      <c r="I105" s="1257">
        <f t="shared" si="105"/>
        <v>0</v>
      </c>
      <c r="J105" s="1257">
        <f>IFERROR(SUM(J103:J104), 0)</f>
        <v>0</v>
      </c>
      <c r="K105" s="1809">
        <f t="shared" si="75"/>
        <v>0</v>
      </c>
      <c r="L105" s="1794">
        <f t="shared" ref="L105:M105" si="106">IFERROR(SUM(L103:L104), 0)</f>
        <v>0</v>
      </c>
      <c r="M105" s="1794">
        <f t="shared" si="106"/>
        <v>0</v>
      </c>
      <c r="N105" s="1794">
        <f t="shared" si="78"/>
        <v>0</v>
      </c>
      <c r="O105" s="1794">
        <f t="shared" si="72"/>
        <v>0</v>
      </c>
      <c r="P105" s="1315"/>
      <c r="Q105" s="1320"/>
      <c r="R105" s="1320"/>
      <c r="S105" s="1320"/>
      <c r="T105" s="1320"/>
      <c r="U105" s="1320"/>
      <c r="V105" s="1616">
        <v>0</v>
      </c>
      <c r="W105" s="1616">
        <v>0</v>
      </c>
      <c r="X105" s="1796">
        <v>0</v>
      </c>
      <c r="Y105" s="171"/>
      <c r="Z105" s="872" t="s">
        <v>7691</v>
      </c>
      <c r="AA105" s="171"/>
      <c r="AB105" s="227"/>
      <c r="AC105" s="171"/>
      <c r="AD105" s="3159"/>
      <c r="AE105" s="220">
        <f>IF( SUM( AG105:AU105 ) = 0, 0, $AG$9 )</f>
        <v>0</v>
      </c>
      <c r="AF105" s="656"/>
      <c r="AG105" s="207"/>
      <c r="AH105" s="207"/>
      <c r="AI105" s="207"/>
      <c r="AJ105" s="207"/>
      <c r="AK105" s="207"/>
      <c r="AL105" s="207"/>
      <c r="AM105" s="207"/>
      <c r="AN105" s="207"/>
      <c r="AO105" s="207"/>
      <c r="AP105" s="207"/>
      <c r="AQ105" s="207"/>
      <c r="AR105" s="207"/>
      <c r="AS105" s="221">
        <f t="shared" ref="AS105:AU105" si="107" xml:space="preserve"> IF( ISNUMBER(V105), 0, 1 )</f>
        <v>0</v>
      </c>
      <c r="AT105" s="221">
        <f t="shared" si="107"/>
        <v>0</v>
      </c>
      <c r="AU105" s="221">
        <f t="shared" si="107"/>
        <v>0</v>
      </c>
      <c r="AV105" s="3161"/>
      <c r="AW105" s="3125"/>
      <c r="AX105" s="1797" t="s">
        <v>7668</v>
      </c>
      <c r="AY105" s="1793" t="s">
        <v>6620</v>
      </c>
      <c r="AZ105" s="1257" t="s">
        <v>7692</v>
      </c>
      <c r="BA105" s="1257" t="s">
        <v>7693</v>
      </c>
      <c r="BB105" s="1257" t="s">
        <v>7694</v>
      </c>
      <c r="BC105" s="1257" t="s">
        <v>7695</v>
      </c>
      <c r="BD105" s="1257" t="s">
        <v>7696</v>
      </c>
      <c r="BE105" s="1257" t="s">
        <v>7697</v>
      </c>
      <c r="BF105" s="1794" t="s">
        <v>7698</v>
      </c>
      <c r="BG105" s="1794" t="s">
        <v>7699</v>
      </c>
      <c r="BH105" s="1794" t="s">
        <v>7700</v>
      </c>
      <c r="BI105" s="1794" t="s">
        <v>7701</v>
      </c>
      <c r="BJ105" s="1315"/>
      <c r="BK105" s="1320"/>
      <c r="BL105" s="1320"/>
      <c r="BM105" s="1320"/>
      <c r="BN105" s="1320"/>
      <c r="BO105" s="1320"/>
      <c r="BP105" s="1616" t="s">
        <v>7702</v>
      </c>
      <c r="BQ105" s="1616" t="s">
        <v>7703</v>
      </c>
      <c r="BR105" s="1796" t="s">
        <v>7704</v>
      </c>
    </row>
    <row r="106" spans="1:70" ht="15.75" customHeight="1">
      <c r="A106" s="171"/>
      <c r="B106" s="868" t="s">
        <v>7705</v>
      </c>
      <c r="C106" s="2918" t="s">
        <v>6596</v>
      </c>
      <c r="D106" s="222" t="s">
        <v>688</v>
      </c>
      <c r="E106" s="222">
        <v>3</v>
      </c>
      <c r="F106" s="1257">
        <f t="shared" ref="F106:I107" si="108">IFERROR(SUM(F97,F100,F103), 0)</f>
        <v>0</v>
      </c>
      <c r="G106" s="1257">
        <f t="shared" si="108"/>
        <v>0</v>
      </c>
      <c r="H106" s="1257">
        <f t="shared" si="108"/>
        <v>0</v>
      </c>
      <c r="I106" s="1257">
        <f t="shared" si="108"/>
        <v>0</v>
      </c>
      <c r="J106" s="1257">
        <f>IFERROR(SUM(J97,J100,J103), 0)</f>
        <v>4.8289999999999997</v>
      </c>
      <c r="K106" s="1809">
        <f t="shared" si="75"/>
        <v>4.8289999999999997</v>
      </c>
      <c r="L106" s="1794">
        <f t="shared" ref="L106:M107" si="109">IFERROR(SUM(L97,L100,L103), 0)</f>
        <v>0</v>
      </c>
      <c r="M106" s="1794">
        <f t="shared" si="109"/>
        <v>0</v>
      </c>
      <c r="N106" s="1794">
        <f t="shared" si="78"/>
        <v>0</v>
      </c>
      <c r="O106" s="1794">
        <f t="shared" si="72"/>
        <v>4.8289999999999997</v>
      </c>
      <c r="P106" s="1315"/>
      <c r="Q106" s="1320"/>
      <c r="R106" s="1320"/>
      <c r="S106" s="1320"/>
      <c r="T106" s="1320"/>
      <c r="U106" s="1320"/>
      <c r="V106" s="1317"/>
      <c r="W106" s="1317"/>
      <c r="X106" s="1331"/>
      <c r="Y106" s="171"/>
      <c r="Z106" s="872" t="s">
        <v>7706</v>
      </c>
      <c r="AA106" s="171"/>
      <c r="AB106" s="227"/>
      <c r="AC106" s="171"/>
      <c r="AD106" s="3159"/>
      <c r="AE106" s="220">
        <f t="shared" si="73"/>
        <v>0</v>
      </c>
      <c r="AF106" s="3161"/>
      <c r="AG106" s="221">
        <f t="shared" ref="AG106:AJ107" si="110" xml:space="preserve"> IF( ISNUMBER(F106), 0, 1 )</f>
        <v>0</v>
      </c>
      <c r="AH106" s="221">
        <f t="shared" si="110"/>
        <v>0</v>
      </c>
      <c r="AI106" s="221">
        <f t="shared" si="110"/>
        <v>0</v>
      </c>
      <c r="AJ106" s="221">
        <f t="shared" si="110"/>
        <v>0</v>
      </c>
      <c r="AK106" s="221">
        <f xml:space="preserve"> IF( ISNUMBER(M106), 0, 1 )</f>
        <v>0</v>
      </c>
      <c r="AL106" s="207"/>
      <c r="AM106" s="207"/>
      <c r="AN106" s="207"/>
      <c r="AO106" s="207"/>
      <c r="AP106" s="207"/>
      <c r="AQ106" s="207"/>
      <c r="AR106" s="207"/>
      <c r="AS106" s="207"/>
      <c r="AT106" s="207"/>
      <c r="AU106" s="207"/>
      <c r="AV106" s="3161"/>
      <c r="AW106" s="3125"/>
      <c r="AX106" s="868" t="s">
        <v>7705</v>
      </c>
      <c r="AY106" s="2918" t="s">
        <v>6596</v>
      </c>
      <c r="AZ106" s="1257" t="s">
        <v>7707</v>
      </c>
      <c r="BA106" s="1257" t="s">
        <v>7708</v>
      </c>
      <c r="BB106" s="1257" t="s">
        <v>7709</v>
      </c>
      <c r="BC106" s="1257" t="s">
        <v>7710</v>
      </c>
      <c r="BD106" s="1257" t="s">
        <v>7711</v>
      </c>
      <c r="BE106" s="1257" t="s">
        <v>7712</v>
      </c>
      <c r="BF106" s="1794" t="s">
        <v>7713</v>
      </c>
      <c r="BG106" s="1794" t="s">
        <v>7714</v>
      </c>
      <c r="BH106" s="1794" t="s">
        <v>7715</v>
      </c>
      <c r="BI106" s="1794" t="s">
        <v>7716</v>
      </c>
      <c r="BJ106" s="1315"/>
      <c r="BK106" s="1320"/>
      <c r="BL106" s="1320"/>
      <c r="BM106" s="1320"/>
      <c r="BN106" s="1320"/>
      <c r="BO106" s="1320"/>
      <c r="BP106" s="1317"/>
      <c r="BQ106" s="1317"/>
      <c r="BR106" s="1331"/>
    </row>
    <row r="107" spans="1:70" ht="15.75" customHeight="1">
      <c r="A107" s="171"/>
      <c r="B107" s="868" t="s">
        <v>7705</v>
      </c>
      <c r="C107" s="2918" t="s">
        <v>6608</v>
      </c>
      <c r="D107" s="222" t="s">
        <v>688</v>
      </c>
      <c r="E107" s="222">
        <v>3</v>
      </c>
      <c r="F107" s="1257">
        <f t="shared" si="108"/>
        <v>0</v>
      </c>
      <c r="G107" s="1257">
        <f t="shared" si="108"/>
        <v>0</v>
      </c>
      <c r="H107" s="1257">
        <f t="shared" si="108"/>
        <v>0</v>
      </c>
      <c r="I107" s="1257">
        <f t="shared" si="108"/>
        <v>0</v>
      </c>
      <c r="J107" s="1257">
        <f>IFERROR(SUM(J98,J101,J104), 0)</f>
        <v>0</v>
      </c>
      <c r="K107" s="1809">
        <f t="shared" si="75"/>
        <v>0</v>
      </c>
      <c r="L107" s="1794">
        <f t="shared" si="109"/>
        <v>0</v>
      </c>
      <c r="M107" s="1794">
        <f t="shared" si="109"/>
        <v>0</v>
      </c>
      <c r="N107" s="1794">
        <f t="shared" si="78"/>
        <v>0</v>
      </c>
      <c r="O107" s="1794">
        <f t="shared" si="72"/>
        <v>0</v>
      </c>
      <c r="P107" s="1315"/>
      <c r="Q107" s="1320"/>
      <c r="R107" s="1320"/>
      <c r="S107" s="1320"/>
      <c r="T107" s="1320"/>
      <c r="U107" s="1320"/>
      <c r="V107" s="1317"/>
      <c r="W107" s="1317"/>
      <c r="X107" s="1331"/>
      <c r="Y107" s="171"/>
      <c r="Z107" s="872" t="s">
        <v>7717</v>
      </c>
      <c r="AA107" s="171"/>
      <c r="AB107" s="227"/>
      <c r="AC107" s="171"/>
      <c r="AD107" s="3159"/>
      <c r="AE107" s="220">
        <f t="shared" si="73"/>
        <v>0</v>
      </c>
      <c r="AF107" s="3161"/>
      <c r="AG107" s="221">
        <f t="shared" si="110"/>
        <v>0</v>
      </c>
      <c r="AH107" s="221">
        <f t="shared" si="110"/>
        <v>0</v>
      </c>
      <c r="AI107" s="221">
        <f t="shared" si="110"/>
        <v>0</v>
      </c>
      <c r="AJ107" s="221">
        <f t="shared" si="110"/>
        <v>0</v>
      </c>
      <c r="AK107" s="221">
        <f xml:space="preserve"> IF( ISNUMBER(M107), 0, 1 )</f>
        <v>0</v>
      </c>
      <c r="AL107" s="207"/>
      <c r="AM107" s="207"/>
      <c r="AN107" s="207"/>
      <c r="AO107" s="207"/>
      <c r="AP107" s="207"/>
      <c r="AQ107" s="207"/>
      <c r="AR107" s="207"/>
      <c r="AS107" s="207"/>
      <c r="AT107" s="207"/>
      <c r="AU107" s="207"/>
      <c r="AV107" s="3161"/>
      <c r="AW107" s="3125"/>
      <c r="AX107" s="868" t="s">
        <v>7705</v>
      </c>
      <c r="AY107" s="2918" t="s">
        <v>6608</v>
      </c>
      <c r="AZ107" s="1257" t="s">
        <v>7718</v>
      </c>
      <c r="BA107" s="1257" t="s">
        <v>7719</v>
      </c>
      <c r="BB107" s="1257" t="s">
        <v>7720</v>
      </c>
      <c r="BC107" s="1257" t="s">
        <v>7721</v>
      </c>
      <c r="BD107" s="1257" t="s">
        <v>7722</v>
      </c>
      <c r="BE107" s="1257" t="s">
        <v>7723</v>
      </c>
      <c r="BF107" s="1794" t="s">
        <v>7724</v>
      </c>
      <c r="BG107" s="1794" t="s">
        <v>7725</v>
      </c>
      <c r="BH107" s="1794" t="s">
        <v>7726</v>
      </c>
      <c r="BI107" s="1794" t="s">
        <v>7727</v>
      </c>
      <c r="BJ107" s="1315"/>
      <c r="BK107" s="1320"/>
      <c r="BL107" s="1320"/>
      <c r="BM107" s="1320"/>
      <c r="BN107" s="1320"/>
      <c r="BO107" s="1320"/>
      <c r="BP107" s="1317"/>
      <c r="BQ107" s="1317"/>
      <c r="BR107" s="1331"/>
    </row>
    <row r="108" spans="1:70" ht="15.75" customHeight="1">
      <c r="A108" s="171"/>
      <c r="B108" s="868" t="s">
        <v>7705</v>
      </c>
      <c r="C108" s="2918" t="s">
        <v>6620</v>
      </c>
      <c r="D108" s="222" t="s">
        <v>688</v>
      </c>
      <c r="E108" s="222">
        <v>3</v>
      </c>
      <c r="F108" s="1257">
        <f>IFERROR(SUM(F106:F107), 0)</f>
        <v>0</v>
      </c>
      <c r="G108" s="1257">
        <f t="shared" ref="G108:I108" si="111">IFERROR(SUM(G106:G107), 0)</f>
        <v>0</v>
      </c>
      <c r="H108" s="1257">
        <f t="shared" si="111"/>
        <v>0</v>
      </c>
      <c r="I108" s="1257">
        <f t="shared" si="111"/>
        <v>0</v>
      </c>
      <c r="J108" s="1257">
        <f>IFERROR(SUM(J106:J107), 0)</f>
        <v>4.8289999999999997</v>
      </c>
      <c r="K108" s="1809">
        <f t="shared" si="75"/>
        <v>4.8289999999999997</v>
      </c>
      <c r="L108" s="1794">
        <f t="shared" ref="L108:M108" si="112">IFERROR(SUM(L106:L107), 0)</f>
        <v>0</v>
      </c>
      <c r="M108" s="1794">
        <f t="shared" si="112"/>
        <v>0</v>
      </c>
      <c r="N108" s="1794">
        <f t="shared" si="78"/>
        <v>0</v>
      </c>
      <c r="O108" s="1794">
        <f t="shared" si="72"/>
        <v>4.8289999999999997</v>
      </c>
      <c r="P108" s="1315"/>
      <c r="Q108" s="1320"/>
      <c r="R108" s="1320"/>
      <c r="S108" s="1320"/>
      <c r="T108" s="1320"/>
      <c r="U108" s="1320"/>
      <c r="V108" s="1616">
        <v>101.658</v>
      </c>
      <c r="W108" s="1616">
        <v>85.805000000000007</v>
      </c>
      <c r="X108" s="1796">
        <v>85.805000000000007</v>
      </c>
      <c r="Y108" s="171"/>
      <c r="Z108" s="872" t="s">
        <v>7728</v>
      </c>
      <c r="AA108" s="171"/>
      <c r="AB108" s="227"/>
      <c r="AC108" s="171"/>
      <c r="AD108" s="3159"/>
      <c r="AE108" s="220">
        <f t="shared" si="73"/>
        <v>0</v>
      </c>
      <c r="AF108" s="656"/>
      <c r="AG108" s="207"/>
      <c r="AH108" s="207"/>
      <c r="AI108" s="207"/>
      <c r="AJ108" s="207"/>
      <c r="AK108" s="207"/>
      <c r="AL108" s="207"/>
      <c r="AM108" s="207"/>
      <c r="AN108" s="207"/>
      <c r="AO108" s="207"/>
      <c r="AP108" s="207"/>
      <c r="AQ108" s="207"/>
      <c r="AR108" s="207"/>
      <c r="AS108" s="221">
        <f t="shared" ref="AS108:AU108" si="113" xml:space="preserve"> IF( ISNUMBER(V108), 0, 1 )</f>
        <v>0</v>
      </c>
      <c r="AT108" s="221">
        <f t="shared" si="113"/>
        <v>0</v>
      </c>
      <c r="AU108" s="221">
        <f t="shared" si="113"/>
        <v>0</v>
      </c>
      <c r="AV108" s="3161"/>
      <c r="AW108" s="3125"/>
      <c r="AX108" s="868" t="s">
        <v>7705</v>
      </c>
      <c r="AY108" s="2918" t="s">
        <v>6620</v>
      </c>
      <c r="AZ108" s="1257" t="s">
        <v>7729</v>
      </c>
      <c r="BA108" s="1257" t="s">
        <v>7730</v>
      </c>
      <c r="BB108" s="1257" t="s">
        <v>7731</v>
      </c>
      <c r="BC108" s="1257" t="s">
        <v>7732</v>
      </c>
      <c r="BD108" s="1257" t="s">
        <v>7733</v>
      </c>
      <c r="BE108" s="1257" t="s">
        <v>7734</v>
      </c>
      <c r="BF108" s="1794" t="s">
        <v>7735</v>
      </c>
      <c r="BG108" s="1794" t="s">
        <v>7736</v>
      </c>
      <c r="BH108" s="1794" t="s">
        <v>7737</v>
      </c>
      <c r="BI108" s="1794" t="s">
        <v>7738</v>
      </c>
      <c r="BJ108" s="1315"/>
      <c r="BK108" s="1320"/>
      <c r="BL108" s="1320"/>
      <c r="BM108" s="1320"/>
      <c r="BN108" s="1320"/>
      <c r="BO108" s="1320"/>
      <c r="BP108" s="1616" t="s">
        <v>7739</v>
      </c>
      <c r="BQ108" s="1616" t="s">
        <v>7740</v>
      </c>
      <c r="BR108" s="1796" t="s">
        <v>7741</v>
      </c>
    </row>
    <row r="109" spans="1:70" ht="15.75" customHeight="1">
      <c r="A109" s="171"/>
      <c r="B109" s="868" t="s">
        <v>7742</v>
      </c>
      <c r="C109" s="2918" t="s">
        <v>6596</v>
      </c>
      <c r="D109" s="222" t="s">
        <v>688</v>
      </c>
      <c r="E109" s="222">
        <v>3</v>
      </c>
      <c r="F109" s="565">
        <v>2.4689999999999999</v>
      </c>
      <c r="G109" s="565">
        <v>-2E-3</v>
      </c>
      <c r="H109" s="565">
        <v>0</v>
      </c>
      <c r="I109" s="565">
        <v>3.218</v>
      </c>
      <c r="J109" s="565">
        <v>7.8659999999999997</v>
      </c>
      <c r="K109" s="1809">
        <f t="shared" si="75"/>
        <v>13.551</v>
      </c>
      <c r="L109" s="565">
        <v>0</v>
      </c>
      <c r="M109" s="565">
        <v>0</v>
      </c>
      <c r="N109" s="1794">
        <f t="shared" si="78"/>
        <v>0</v>
      </c>
      <c r="O109" s="1794">
        <f t="shared" si="72"/>
        <v>13.551</v>
      </c>
      <c r="P109" s="1315"/>
      <c r="Q109" s="1320"/>
      <c r="R109" s="1320"/>
      <c r="S109" s="1320"/>
      <c r="T109" s="1320"/>
      <c r="U109" s="1315"/>
      <c r="V109" s="1317"/>
      <c r="W109" s="1317"/>
      <c r="X109" s="1331"/>
      <c r="Y109" s="171"/>
      <c r="Z109" s="872" t="s">
        <v>7743</v>
      </c>
      <c r="AA109" s="171"/>
      <c r="AB109" s="227"/>
      <c r="AC109" s="171"/>
      <c r="AD109" s="3159"/>
      <c r="AE109" s="220">
        <f t="shared" si="73"/>
        <v>0</v>
      </c>
      <c r="AF109" s="3161"/>
      <c r="AG109" s="221">
        <f t="shared" ref="AG109:AJ110" si="114" xml:space="preserve"> IF( ISNUMBER(F109), 0, 1 )</f>
        <v>0</v>
      </c>
      <c r="AH109" s="221">
        <f t="shared" si="114"/>
        <v>0</v>
      </c>
      <c r="AI109" s="221">
        <f t="shared" si="114"/>
        <v>0</v>
      </c>
      <c r="AJ109" s="221">
        <f t="shared" si="114"/>
        <v>0</v>
      </c>
      <c r="AK109" s="221">
        <f xml:space="preserve"> IF( ISNUMBER(M109), 0, 1 )</f>
        <v>0</v>
      </c>
      <c r="AL109" s="207"/>
      <c r="AM109" s="207"/>
      <c r="AN109" s="207"/>
      <c r="AO109" s="207"/>
      <c r="AP109" s="207"/>
      <c r="AQ109" s="207"/>
      <c r="AR109" s="207"/>
      <c r="AS109" s="207"/>
      <c r="AT109" s="207"/>
      <c r="AU109" s="207"/>
      <c r="AV109" s="3161"/>
      <c r="AW109" s="3125"/>
      <c r="AX109" s="868" t="s">
        <v>7742</v>
      </c>
      <c r="AY109" s="2918" t="s">
        <v>6596</v>
      </c>
      <c r="AZ109" s="565" t="s">
        <v>7744</v>
      </c>
      <c r="BA109" s="565" t="s">
        <v>7745</v>
      </c>
      <c r="BB109" s="565" t="s">
        <v>7746</v>
      </c>
      <c r="BC109" s="565" t="s">
        <v>7747</v>
      </c>
      <c r="BD109" s="565" t="s">
        <v>7748</v>
      </c>
      <c r="BE109" s="1257" t="s">
        <v>7749</v>
      </c>
      <c r="BF109" s="565" t="s">
        <v>7750</v>
      </c>
      <c r="BG109" s="565" t="s">
        <v>7751</v>
      </c>
      <c r="BH109" s="1794" t="s">
        <v>7752</v>
      </c>
      <c r="BI109" s="1794" t="s">
        <v>7753</v>
      </c>
      <c r="BJ109" s="1315"/>
      <c r="BK109" s="1320"/>
      <c r="BL109" s="1320"/>
      <c r="BM109" s="1320"/>
      <c r="BN109" s="1320"/>
      <c r="BO109" s="1315"/>
      <c r="BP109" s="1317"/>
      <c r="BQ109" s="1317"/>
      <c r="BR109" s="1331"/>
    </row>
    <row r="110" spans="1:70" ht="15.75" customHeight="1">
      <c r="A110" s="171"/>
      <c r="B110" s="868" t="s">
        <v>7742</v>
      </c>
      <c r="C110" s="2918" t="s">
        <v>6608</v>
      </c>
      <c r="D110" s="222" t="s">
        <v>688</v>
      </c>
      <c r="E110" s="222">
        <v>3</v>
      </c>
      <c r="F110" s="565">
        <v>0</v>
      </c>
      <c r="G110" s="565">
        <v>0</v>
      </c>
      <c r="H110" s="565">
        <v>0</v>
      </c>
      <c r="I110" s="565">
        <v>0</v>
      </c>
      <c r="J110" s="565">
        <v>0</v>
      </c>
      <c r="K110" s="1809">
        <f t="shared" si="75"/>
        <v>0</v>
      </c>
      <c r="L110" s="565">
        <v>0</v>
      </c>
      <c r="M110" s="565">
        <v>0</v>
      </c>
      <c r="N110" s="1794">
        <f t="shared" si="78"/>
        <v>0</v>
      </c>
      <c r="O110" s="1794">
        <f t="shared" si="72"/>
        <v>0</v>
      </c>
      <c r="P110" s="1315"/>
      <c r="Q110" s="1320"/>
      <c r="R110" s="1320"/>
      <c r="S110" s="1320"/>
      <c r="T110" s="1320"/>
      <c r="U110" s="1315"/>
      <c r="V110" s="1317"/>
      <c r="W110" s="1317"/>
      <c r="X110" s="1331"/>
      <c r="Y110" s="171"/>
      <c r="Z110" s="872" t="s">
        <v>7754</v>
      </c>
      <c r="AA110" s="171"/>
      <c r="AB110" s="227"/>
      <c r="AC110" s="171"/>
      <c r="AD110" s="3159"/>
      <c r="AE110" s="220">
        <f t="shared" si="73"/>
        <v>0</v>
      </c>
      <c r="AF110" s="3161"/>
      <c r="AG110" s="221">
        <f t="shared" si="114"/>
        <v>0</v>
      </c>
      <c r="AH110" s="221">
        <f t="shared" si="114"/>
        <v>0</v>
      </c>
      <c r="AI110" s="221">
        <f t="shared" si="114"/>
        <v>0</v>
      </c>
      <c r="AJ110" s="221">
        <f t="shared" si="114"/>
        <v>0</v>
      </c>
      <c r="AK110" s="221">
        <f xml:space="preserve"> IF( ISNUMBER(M110), 0, 1 )</f>
        <v>0</v>
      </c>
      <c r="AL110" s="207"/>
      <c r="AM110" s="207"/>
      <c r="AN110" s="207"/>
      <c r="AO110" s="207"/>
      <c r="AP110" s="207"/>
      <c r="AQ110" s="207"/>
      <c r="AR110" s="207"/>
      <c r="AS110" s="207"/>
      <c r="AT110" s="207"/>
      <c r="AU110" s="207"/>
      <c r="AV110" s="3161"/>
      <c r="AW110" s="3125"/>
      <c r="AX110" s="868" t="s">
        <v>7742</v>
      </c>
      <c r="AY110" s="2918" t="s">
        <v>6608</v>
      </c>
      <c r="AZ110" s="565" t="s">
        <v>7755</v>
      </c>
      <c r="BA110" s="565" t="s">
        <v>7756</v>
      </c>
      <c r="BB110" s="565" t="s">
        <v>7757</v>
      </c>
      <c r="BC110" s="565" t="s">
        <v>7758</v>
      </c>
      <c r="BD110" s="565" t="s">
        <v>7759</v>
      </c>
      <c r="BE110" s="1257" t="s">
        <v>7760</v>
      </c>
      <c r="BF110" s="565" t="s">
        <v>7761</v>
      </c>
      <c r="BG110" s="565" t="s">
        <v>7762</v>
      </c>
      <c r="BH110" s="1794" t="s">
        <v>7763</v>
      </c>
      <c r="BI110" s="1794" t="s">
        <v>7764</v>
      </c>
      <c r="BJ110" s="1315"/>
      <c r="BK110" s="1320"/>
      <c r="BL110" s="1320"/>
      <c r="BM110" s="1320"/>
      <c r="BN110" s="1320"/>
      <c r="BO110" s="1315"/>
      <c r="BP110" s="1317"/>
      <c r="BQ110" s="1317"/>
      <c r="BR110" s="1331"/>
    </row>
    <row r="111" spans="1:70" ht="15.75" customHeight="1">
      <c r="A111" s="171"/>
      <c r="B111" s="868" t="s">
        <v>7742</v>
      </c>
      <c r="C111" s="2918" t="s">
        <v>6620</v>
      </c>
      <c r="D111" s="222" t="s">
        <v>688</v>
      </c>
      <c r="E111" s="222">
        <v>3</v>
      </c>
      <c r="F111" s="1257">
        <f>IFERROR(SUM(F109:F110), 0)</f>
        <v>2.4689999999999999</v>
      </c>
      <c r="G111" s="1257">
        <f>IFERROR(SUM(G109:G110), 0)</f>
        <v>-2E-3</v>
      </c>
      <c r="H111" s="1257">
        <f t="shared" ref="H111:I111" si="115">IFERROR(SUM(H109:H110), 0)</f>
        <v>0</v>
      </c>
      <c r="I111" s="1257">
        <f t="shared" si="115"/>
        <v>3.218</v>
      </c>
      <c r="J111" s="1257">
        <f>IFERROR(SUM(J109:J110), 0)</f>
        <v>7.8659999999999997</v>
      </c>
      <c r="K111" s="1809">
        <f t="shared" si="75"/>
        <v>13.551</v>
      </c>
      <c r="L111" s="1794">
        <f t="shared" ref="L111:M111" si="116">IFERROR(SUM(L109:L110), 0)</f>
        <v>0</v>
      </c>
      <c r="M111" s="1794">
        <f t="shared" si="116"/>
        <v>0</v>
      </c>
      <c r="N111" s="1794">
        <f t="shared" si="78"/>
        <v>0</v>
      </c>
      <c r="O111" s="1794">
        <f t="shared" si="72"/>
        <v>13.551</v>
      </c>
      <c r="P111" s="1315"/>
      <c r="Q111" s="1320"/>
      <c r="R111" s="1320"/>
      <c r="S111" s="1320"/>
      <c r="T111" s="1320"/>
      <c r="U111" s="1315"/>
      <c r="V111" s="1616">
        <v>91.941000000000003</v>
      </c>
      <c r="W111" s="1616">
        <v>18.533999999999999</v>
      </c>
      <c r="X111" s="1796">
        <v>18.533999999999999</v>
      </c>
      <c r="Y111" s="171"/>
      <c r="Z111" s="872" t="s">
        <v>7765</v>
      </c>
      <c r="AA111" s="171"/>
      <c r="AB111" s="227"/>
      <c r="AC111" s="171"/>
      <c r="AD111" s="3159"/>
      <c r="AE111" s="220">
        <f t="shared" si="73"/>
        <v>0</v>
      </c>
      <c r="AF111" s="656"/>
      <c r="AG111" s="207"/>
      <c r="AH111" s="207"/>
      <c r="AI111" s="207"/>
      <c r="AJ111" s="207"/>
      <c r="AK111" s="207"/>
      <c r="AL111" s="207"/>
      <c r="AM111" s="207"/>
      <c r="AN111" s="207"/>
      <c r="AO111" s="207"/>
      <c r="AP111" s="207"/>
      <c r="AQ111" s="207"/>
      <c r="AR111" s="207"/>
      <c r="AS111" s="221">
        <f t="shared" ref="AS111:AU111" si="117" xml:space="preserve"> IF( ISNUMBER(V111), 0, 1 )</f>
        <v>0</v>
      </c>
      <c r="AT111" s="221">
        <f t="shared" si="117"/>
        <v>0</v>
      </c>
      <c r="AU111" s="221">
        <f t="shared" si="117"/>
        <v>0</v>
      </c>
      <c r="AV111" s="3161"/>
      <c r="AW111" s="3125"/>
      <c r="AX111" s="868" t="s">
        <v>7742</v>
      </c>
      <c r="AY111" s="2918" t="s">
        <v>6620</v>
      </c>
      <c r="AZ111" s="1257" t="s">
        <v>7766</v>
      </c>
      <c r="BA111" s="1257" t="s">
        <v>7767</v>
      </c>
      <c r="BB111" s="1257" t="s">
        <v>7768</v>
      </c>
      <c r="BC111" s="1257" t="s">
        <v>7769</v>
      </c>
      <c r="BD111" s="1257" t="s">
        <v>7770</v>
      </c>
      <c r="BE111" s="1257" t="s">
        <v>7771</v>
      </c>
      <c r="BF111" s="1794" t="s">
        <v>7772</v>
      </c>
      <c r="BG111" s="1794" t="s">
        <v>7773</v>
      </c>
      <c r="BH111" s="1794" t="s">
        <v>7774</v>
      </c>
      <c r="BI111" s="1794" t="s">
        <v>7775</v>
      </c>
      <c r="BJ111" s="1315"/>
      <c r="BK111" s="1320"/>
      <c r="BL111" s="1320"/>
      <c r="BM111" s="1320"/>
      <c r="BN111" s="1320"/>
      <c r="BO111" s="1315"/>
      <c r="BP111" s="1616" t="s">
        <v>7776</v>
      </c>
      <c r="BQ111" s="1616" t="s">
        <v>7777</v>
      </c>
      <c r="BR111" s="1796" t="s">
        <v>7778</v>
      </c>
    </row>
    <row r="112" spans="1:70" ht="15.75" customHeight="1">
      <c r="A112" s="171"/>
      <c r="B112" s="868" t="s">
        <v>7779</v>
      </c>
      <c r="C112" s="2918" t="s">
        <v>6596</v>
      </c>
      <c r="D112" s="222" t="s">
        <v>688</v>
      </c>
      <c r="E112" s="222">
        <v>3</v>
      </c>
      <c r="F112" s="565">
        <v>0</v>
      </c>
      <c r="G112" s="565">
        <v>0</v>
      </c>
      <c r="H112" s="565">
        <v>0</v>
      </c>
      <c r="I112" s="565">
        <v>0</v>
      </c>
      <c r="J112" s="565">
        <v>0</v>
      </c>
      <c r="K112" s="1809">
        <f t="shared" si="75"/>
        <v>0</v>
      </c>
      <c r="L112" s="565">
        <v>0</v>
      </c>
      <c r="M112" s="565">
        <v>0</v>
      </c>
      <c r="N112" s="1794">
        <f t="shared" si="78"/>
        <v>0</v>
      </c>
      <c r="O112" s="1794">
        <f t="shared" si="72"/>
        <v>0</v>
      </c>
      <c r="P112" s="1315"/>
      <c r="Q112" s="1320"/>
      <c r="R112" s="1320"/>
      <c r="S112" s="1320"/>
      <c r="T112" s="1320"/>
      <c r="U112" s="1315"/>
      <c r="V112" s="1317"/>
      <c r="W112" s="1317"/>
      <c r="X112" s="1331"/>
      <c r="Y112" s="171"/>
      <c r="Z112" s="872" t="s">
        <v>7780</v>
      </c>
      <c r="AA112" s="171"/>
      <c r="AB112" s="227"/>
      <c r="AC112" s="171"/>
      <c r="AD112" s="3159"/>
      <c r="AE112" s="220">
        <f t="shared" si="73"/>
        <v>0</v>
      </c>
      <c r="AF112" s="3161"/>
      <c r="AG112" s="221">
        <f t="shared" ref="AG112:AJ113" si="118" xml:space="preserve"> IF( ISNUMBER(F112), 0, 1 )</f>
        <v>0</v>
      </c>
      <c r="AH112" s="221">
        <f t="shared" si="118"/>
        <v>0</v>
      </c>
      <c r="AI112" s="221">
        <f t="shared" si="118"/>
        <v>0</v>
      </c>
      <c r="AJ112" s="221">
        <f t="shared" si="118"/>
        <v>0</v>
      </c>
      <c r="AK112" s="221">
        <f xml:space="preserve"> IF( ISNUMBER(M112), 0, 1 )</f>
        <v>0</v>
      </c>
      <c r="AL112" s="207"/>
      <c r="AM112" s="207"/>
      <c r="AN112" s="207"/>
      <c r="AO112" s="207"/>
      <c r="AP112" s="207"/>
      <c r="AQ112" s="207"/>
      <c r="AR112" s="207"/>
      <c r="AS112" s="207"/>
      <c r="AT112" s="207"/>
      <c r="AU112" s="207"/>
      <c r="AV112" s="3161"/>
      <c r="AW112" s="3125"/>
      <c r="AX112" s="868" t="s">
        <v>7779</v>
      </c>
      <c r="AY112" s="2918" t="s">
        <v>6596</v>
      </c>
      <c r="AZ112" s="565" t="s">
        <v>7781</v>
      </c>
      <c r="BA112" s="565" t="s">
        <v>7782</v>
      </c>
      <c r="BB112" s="565" t="s">
        <v>7783</v>
      </c>
      <c r="BC112" s="565" t="s">
        <v>7784</v>
      </c>
      <c r="BD112" s="565" t="s">
        <v>7785</v>
      </c>
      <c r="BE112" s="1257" t="s">
        <v>7786</v>
      </c>
      <c r="BF112" s="565" t="s">
        <v>7787</v>
      </c>
      <c r="BG112" s="565" t="s">
        <v>7788</v>
      </c>
      <c r="BH112" s="1794" t="s">
        <v>7789</v>
      </c>
      <c r="BI112" s="1794" t="s">
        <v>7790</v>
      </c>
      <c r="BJ112" s="1315"/>
      <c r="BK112" s="1320"/>
      <c r="BL112" s="1320"/>
      <c r="BM112" s="1320"/>
      <c r="BN112" s="1320"/>
      <c r="BO112" s="1315"/>
      <c r="BP112" s="1317"/>
      <c r="BQ112" s="1317"/>
      <c r="BR112" s="1331"/>
    </row>
    <row r="113" spans="1:70" ht="15.75" customHeight="1">
      <c r="A113" s="171"/>
      <c r="B113" s="868" t="s">
        <v>7779</v>
      </c>
      <c r="C113" s="2918" t="s">
        <v>6608</v>
      </c>
      <c r="D113" s="222" t="s">
        <v>688</v>
      </c>
      <c r="E113" s="222">
        <v>3</v>
      </c>
      <c r="F113" s="565">
        <v>0</v>
      </c>
      <c r="G113" s="565">
        <v>0</v>
      </c>
      <c r="H113" s="565">
        <v>0</v>
      </c>
      <c r="I113" s="565">
        <v>0</v>
      </c>
      <c r="J113" s="565">
        <v>0</v>
      </c>
      <c r="K113" s="1809">
        <f t="shared" si="75"/>
        <v>0</v>
      </c>
      <c r="L113" s="565">
        <v>0</v>
      </c>
      <c r="M113" s="565">
        <v>0</v>
      </c>
      <c r="N113" s="1794">
        <f t="shared" si="78"/>
        <v>0</v>
      </c>
      <c r="O113" s="1794">
        <f t="shared" si="72"/>
        <v>0</v>
      </c>
      <c r="P113" s="1315"/>
      <c r="Q113" s="1320"/>
      <c r="R113" s="1320"/>
      <c r="S113" s="1320"/>
      <c r="T113" s="1320"/>
      <c r="U113" s="1315"/>
      <c r="V113" s="1317"/>
      <c r="W113" s="1317"/>
      <c r="X113" s="1331"/>
      <c r="Y113" s="171"/>
      <c r="Z113" s="872" t="s">
        <v>7791</v>
      </c>
      <c r="AA113" s="171"/>
      <c r="AB113" s="227"/>
      <c r="AC113" s="171"/>
      <c r="AD113" s="3159"/>
      <c r="AE113" s="220">
        <f t="shared" si="73"/>
        <v>0</v>
      </c>
      <c r="AF113" s="3161"/>
      <c r="AG113" s="221">
        <f t="shared" si="118"/>
        <v>0</v>
      </c>
      <c r="AH113" s="221">
        <f t="shared" si="118"/>
        <v>0</v>
      </c>
      <c r="AI113" s="221">
        <f t="shared" si="118"/>
        <v>0</v>
      </c>
      <c r="AJ113" s="221">
        <f t="shared" si="118"/>
        <v>0</v>
      </c>
      <c r="AK113" s="221">
        <f xml:space="preserve"> IF( ISNUMBER(M113), 0, 1 )</f>
        <v>0</v>
      </c>
      <c r="AL113" s="207"/>
      <c r="AM113" s="207"/>
      <c r="AN113" s="207"/>
      <c r="AO113" s="207"/>
      <c r="AP113" s="207"/>
      <c r="AQ113" s="207"/>
      <c r="AR113" s="207"/>
      <c r="AS113" s="207"/>
      <c r="AT113" s="207"/>
      <c r="AU113" s="207"/>
      <c r="AV113" s="3161"/>
      <c r="AW113" s="3125"/>
      <c r="AX113" s="868" t="s">
        <v>7779</v>
      </c>
      <c r="AY113" s="2918" t="s">
        <v>6608</v>
      </c>
      <c r="AZ113" s="565" t="s">
        <v>7792</v>
      </c>
      <c r="BA113" s="565" t="s">
        <v>7793</v>
      </c>
      <c r="BB113" s="565" t="s">
        <v>7794</v>
      </c>
      <c r="BC113" s="565" t="s">
        <v>7795</v>
      </c>
      <c r="BD113" s="565" t="s">
        <v>7796</v>
      </c>
      <c r="BE113" s="1257" t="s">
        <v>7797</v>
      </c>
      <c r="BF113" s="565" t="s">
        <v>7798</v>
      </c>
      <c r="BG113" s="565" t="s">
        <v>7799</v>
      </c>
      <c r="BH113" s="1794" t="s">
        <v>7800</v>
      </c>
      <c r="BI113" s="1794" t="s">
        <v>7801</v>
      </c>
      <c r="BJ113" s="1315"/>
      <c r="BK113" s="1320"/>
      <c r="BL113" s="1320"/>
      <c r="BM113" s="1320"/>
      <c r="BN113" s="1320"/>
      <c r="BO113" s="1315"/>
      <c r="BP113" s="1317"/>
      <c r="BQ113" s="1317"/>
      <c r="BR113" s="1331"/>
    </row>
    <row r="114" spans="1:70" ht="15.75" customHeight="1">
      <c r="A114" s="171"/>
      <c r="B114" s="868" t="s">
        <v>7779</v>
      </c>
      <c r="C114" s="2918" t="s">
        <v>6620</v>
      </c>
      <c r="D114" s="222" t="s">
        <v>688</v>
      </c>
      <c r="E114" s="222">
        <v>3</v>
      </c>
      <c r="F114" s="1257">
        <f>IFERROR(SUM(F112:F113), 0)</f>
        <v>0</v>
      </c>
      <c r="G114" s="1257">
        <f t="shared" ref="G114:M114" si="119">IFERROR(SUM(G112:G113), 0)</f>
        <v>0</v>
      </c>
      <c r="H114" s="1257">
        <f t="shared" si="119"/>
        <v>0</v>
      </c>
      <c r="I114" s="1257">
        <f>IFERROR(SUM(I112:I113), 0)</f>
        <v>0</v>
      </c>
      <c r="J114" s="1257">
        <f>IFERROR(SUM(J112:J113), 0)</f>
        <v>0</v>
      </c>
      <c r="K114" s="1809">
        <f t="shared" si="75"/>
        <v>0</v>
      </c>
      <c r="L114" s="1794">
        <f t="shared" si="119"/>
        <v>0</v>
      </c>
      <c r="M114" s="1794">
        <f t="shared" si="119"/>
        <v>0</v>
      </c>
      <c r="N114" s="1794">
        <f t="shared" si="78"/>
        <v>0</v>
      </c>
      <c r="O114" s="1794">
        <f t="shared" si="72"/>
        <v>0</v>
      </c>
      <c r="P114" s="1315"/>
      <c r="Q114" s="1320"/>
      <c r="R114" s="1320"/>
      <c r="S114" s="1320"/>
      <c r="T114" s="1320"/>
      <c r="U114" s="1315"/>
      <c r="V114" s="1616">
        <v>0</v>
      </c>
      <c r="W114" s="1616">
        <v>0</v>
      </c>
      <c r="X114" s="1796">
        <v>0</v>
      </c>
      <c r="Y114" s="171"/>
      <c r="Z114" s="872" t="s">
        <v>7802</v>
      </c>
      <c r="AA114" s="171"/>
      <c r="AB114" s="227"/>
      <c r="AC114" s="171"/>
      <c r="AD114" s="3159"/>
      <c r="AE114" s="220">
        <f t="shared" si="73"/>
        <v>0</v>
      </c>
      <c r="AF114" s="656"/>
      <c r="AG114" s="207"/>
      <c r="AH114" s="207"/>
      <c r="AI114" s="207"/>
      <c r="AJ114" s="207"/>
      <c r="AK114" s="207"/>
      <c r="AL114" s="207"/>
      <c r="AM114" s="207"/>
      <c r="AN114" s="207"/>
      <c r="AO114" s="207"/>
      <c r="AP114" s="207"/>
      <c r="AQ114" s="207"/>
      <c r="AR114" s="207"/>
      <c r="AS114" s="221">
        <f t="shared" ref="AS114:AU124" si="120" xml:space="preserve"> IF( ISNUMBER(V114), 0, 1 )</f>
        <v>0</v>
      </c>
      <c r="AT114" s="221">
        <f t="shared" si="120"/>
        <v>0</v>
      </c>
      <c r="AU114" s="221">
        <f t="shared" si="120"/>
        <v>0</v>
      </c>
      <c r="AV114" s="3161"/>
      <c r="AW114" s="3125"/>
      <c r="AX114" s="868" t="s">
        <v>7779</v>
      </c>
      <c r="AY114" s="2918" t="s">
        <v>6620</v>
      </c>
      <c r="AZ114" s="1257" t="s">
        <v>7803</v>
      </c>
      <c r="BA114" s="1257" t="s">
        <v>7804</v>
      </c>
      <c r="BB114" s="1257" t="s">
        <v>7805</v>
      </c>
      <c r="BC114" s="1257" t="s">
        <v>7806</v>
      </c>
      <c r="BD114" s="1257" t="s">
        <v>7807</v>
      </c>
      <c r="BE114" s="1257" t="s">
        <v>7808</v>
      </c>
      <c r="BF114" s="1794" t="s">
        <v>7809</v>
      </c>
      <c r="BG114" s="1794" t="s">
        <v>7810</v>
      </c>
      <c r="BH114" s="1794" t="s">
        <v>7811</v>
      </c>
      <c r="BI114" s="1794" t="s">
        <v>7812</v>
      </c>
      <c r="BJ114" s="1315"/>
      <c r="BK114" s="1320"/>
      <c r="BL114" s="1320"/>
      <c r="BM114" s="1320"/>
      <c r="BN114" s="1320"/>
      <c r="BO114" s="1315"/>
      <c r="BP114" s="1616" t="s">
        <v>7813</v>
      </c>
      <c r="BQ114" s="1616" t="s">
        <v>7814</v>
      </c>
      <c r="BR114" s="1796" t="s">
        <v>7815</v>
      </c>
    </row>
    <row r="115" spans="1:70" ht="15.75" customHeight="1">
      <c r="A115" s="171"/>
      <c r="B115" s="898" t="s">
        <v>7816</v>
      </c>
      <c r="C115" s="2918" t="s">
        <v>6596</v>
      </c>
      <c r="D115" s="222" t="s">
        <v>688</v>
      </c>
      <c r="E115" s="222">
        <v>3</v>
      </c>
      <c r="F115" s="565">
        <v>0</v>
      </c>
      <c r="G115" s="565">
        <v>0</v>
      </c>
      <c r="H115" s="565">
        <v>0</v>
      </c>
      <c r="I115" s="565">
        <v>0</v>
      </c>
      <c r="J115" s="565">
        <v>0</v>
      </c>
      <c r="K115" s="1809">
        <f t="shared" si="75"/>
        <v>0</v>
      </c>
      <c r="L115" s="565">
        <v>0</v>
      </c>
      <c r="M115" s="565">
        <v>0</v>
      </c>
      <c r="N115" s="1794">
        <f t="shared" si="78"/>
        <v>0</v>
      </c>
      <c r="O115" s="1794">
        <f t="shared" si="72"/>
        <v>0</v>
      </c>
      <c r="P115" s="1315"/>
      <c r="Q115" s="1320"/>
      <c r="R115" s="1320"/>
      <c r="S115" s="1320"/>
      <c r="T115" s="1320"/>
      <c r="U115" s="1315"/>
      <c r="V115" s="1616">
        <v>8.1270000000000007</v>
      </c>
      <c r="W115" s="1616">
        <v>87.457999999999998</v>
      </c>
      <c r="X115" s="1796">
        <v>87.457999999999998</v>
      </c>
      <c r="Y115" s="171"/>
      <c r="Z115" s="872" t="s">
        <v>7817</v>
      </c>
      <c r="AA115" s="171"/>
      <c r="AB115" s="227"/>
      <c r="AC115" s="171"/>
      <c r="AD115" s="3159"/>
      <c r="AE115" s="220"/>
      <c r="AF115" s="3161"/>
      <c r="AG115" s="221">
        <f t="shared" ref="AG115:AJ124" si="121" xml:space="preserve"> IF( ISNUMBER(F115), 0, 1 )</f>
        <v>0</v>
      </c>
      <c r="AH115" s="221">
        <f t="shared" si="121"/>
        <v>0</v>
      </c>
      <c r="AI115" s="221">
        <f t="shared" si="121"/>
        <v>0</v>
      </c>
      <c r="AJ115" s="221">
        <f t="shared" si="121"/>
        <v>0</v>
      </c>
      <c r="AK115" s="221">
        <f t="shared" ref="AK115:AK124" si="122" xml:space="preserve"> IF( ISNUMBER(M115), 0, 1 )</f>
        <v>0</v>
      </c>
      <c r="AL115" s="207"/>
      <c r="AM115" s="207"/>
      <c r="AN115" s="207"/>
      <c r="AO115" s="207"/>
      <c r="AP115" s="207"/>
      <c r="AQ115" s="207"/>
      <c r="AR115" s="207"/>
      <c r="AS115" s="221">
        <f t="shared" si="120"/>
        <v>0</v>
      </c>
      <c r="AT115" s="221">
        <f t="shared" si="120"/>
        <v>0</v>
      </c>
      <c r="AU115" s="221">
        <f t="shared" si="120"/>
        <v>0</v>
      </c>
      <c r="AV115" s="3161"/>
      <c r="AW115" s="3125"/>
      <c r="AX115" s="898" t="s">
        <v>7818</v>
      </c>
      <c r="AY115" s="2918" t="s">
        <v>6596</v>
      </c>
      <c r="AZ115" s="565" t="s">
        <v>7819</v>
      </c>
      <c r="BA115" s="565" t="s">
        <v>7820</v>
      </c>
      <c r="BB115" s="565" t="s">
        <v>7821</v>
      </c>
      <c r="BC115" s="565" t="s">
        <v>7822</v>
      </c>
      <c r="BD115" s="565" t="s">
        <v>7823</v>
      </c>
      <c r="BE115" s="1257" t="s">
        <v>7824</v>
      </c>
      <c r="BF115" s="565" t="s">
        <v>7825</v>
      </c>
      <c r="BG115" s="565" t="s">
        <v>7826</v>
      </c>
      <c r="BH115" s="1794" t="s">
        <v>7827</v>
      </c>
      <c r="BI115" s="1794" t="s">
        <v>7828</v>
      </c>
      <c r="BJ115" s="1315"/>
      <c r="BK115" s="1320"/>
      <c r="BL115" s="1320"/>
      <c r="BM115" s="1320"/>
      <c r="BN115" s="1320"/>
      <c r="BO115" s="1315"/>
      <c r="BP115" s="1616" t="s">
        <v>7829</v>
      </c>
      <c r="BQ115" s="1616" t="s">
        <v>7830</v>
      </c>
      <c r="BR115" s="1796" t="s">
        <v>7831</v>
      </c>
    </row>
    <row r="116" spans="1:70" ht="15.75" customHeight="1">
      <c r="A116" s="171"/>
      <c r="B116" s="898" t="s">
        <v>7816</v>
      </c>
      <c r="C116" s="2918" t="s">
        <v>6608</v>
      </c>
      <c r="D116" s="222" t="s">
        <v>688</v>
      </c>
      <c r="E116" s="222">
        <v>3</v>
      </c>
      <c r="F116" s="565">
        <v>0</v>
      </c>
      <c r="G116" s="565">
        <v>0</v>
      </c>
      <c r="H116" s="565">
        <v>0</v>
      </c>
      <c r="I116" s="565">
        <v>0.19</v>
      </c>
      <c r="J116" s="565">
        <v>0</v>
      </c>
      <c r="K116" s="1809">
        <f t="shared" si="75"/>
        <v>0.19</v>
      </c>
      <c r="L116" s="565">
        <v>0</v>
      </c>
      <c r="M116" s="565">
        <v>0</v>
      </c>
      <c r="N116" s="1794">
        <f t="shared" si="78"/>
        <v>0</v>
      </c>
      <c r="O116" s="1794">
        <f t="shared" si="72"/>
        <v>0.19</v>
      </c>
      <c r="P116" s="1315"/>
      <c r="Q116" s="1320"/>
      <c r="R116" s="1320"/>
      <c r="S116" s="1320"/>
      <c r="T116" s="1320"/>
      <c r="U116" s="1315"/>
      <c r="V116" s="1616">
        <v>0.41199999999999998</v>
      </c>
      <c r="W116" s="1616">
        <v>11.583</v>
      </c>
      <c r="X116" s="1796">
        <v>11.583</v>
      </c>
      <c r="Y116" s="171"/>
      <c r="Z116" s="872" t="s">
        <v>7832</v>
      </c>
      <c r="AA116" s="171"/>
      <c r="AB116" s="227"/>
      <c r="AC116" s="171"/>
      <c r="AD116" s="3159"/>
      <c r="AE116" s="220"/>
      <c r="AF116" s="3161"/>
      <c r="AG116" s="221">
        <f t="shared" si="121"/>
        <v>0</v>
      </c>
      <c r="AH116" s="221">
        <f t="shared" si="121"/>
        <v>0</v>
      </c>
      <c r="AI116" s="221">
        <f t="shared" si="121"/>
        <v>0</v>
      </c>
      <c r="AJ116" s="221">
        <f t="shared" si="121"/>
        <v>0</v>
      </c>
      <c r="AK116" s="221">
        <f t="shared" si="122"/>
        <v>0</v>
      </c>
      <c r="AL116" s="207"/>
      <c r="AM116" s="207"/>
      <c r="AN116" s="207"/>
      <c r="AO116" s="207"/>
      <c r="AP116" s="207"/>
      <c r="AQ116" s="207"/>
      <c r="AR116" s="207"/>
      <c r="AS116" s="221">
        <f t="shared" si="120"/>
        <v>0</v>
      </c>
      <c r="AT116" s="221">
        <f t="shared" si="120"/>
        <v>0</v>
      </c>
      <c r="AU116" s="221">
        <f t="shared" si="120"/>
        <v>0</v>
      </c>
      <c r="AV116" s="3161"/>
      <c r="AW116" s="3125"/>
      <c r="AX116" s="898" t="s">
        <v>7818</v>
      </c>
      <c r="AY116" s="2918" t="s">
        <v>6608</v>
      </c>
      <c r="AZ116" s="565" t="s">
        <v>7833</v>
      </c>
      <c r="BA116" s="565" t="s">
        <v>7834</v>
      </c>
      <c r="BB116" s="565" t="s">
        <v>7835</v>
      </c>
      <c r="BC116" s="565" t="s">
        <v>7836</v>
      </c>
      <c r="BD116" s="565" t="s">
        <v>7837</v>
      </c>
      <c r="BE116" s="1257" t="s">
        <v>7838</v>
      </c>
      <c r="BF116" s="565" t="s">
        <v>7839</v>
      </c>
      <c r="BG116" s="565" t="s">
        <v>7840</v>
      </c>
      <c r="BH116" s="1794" t="s">
        <v>7841</v>
      </c>
      <c r="BI116" s="1794" t="s">
        <v>7842</v>
      </c>
      <c r="BJ116" s="1315"/>
      <c r="BK116" s="1320"/>
      <c r="BL116" s="1320"/>
      <c r="BM116" s="1320"/>
      <c r="BN116" s="1320"/>
      <c r="BO116" s="1315"/>
      <c r="BP116" s="1616" t="s">
        <v>7843</v>
      </c>
      <c r="BQ116" s="1616" t="s">
        <v>7844</v>
      </c>
      <c r="BR116" s="1796" t="s">
        <v>7845</v>
      </c>
    </row>
    <row r="117" spans="1:70" ht="15.75" customHeight="1">
      <c r="A117" s="171"/>
      <c r="B117" s="898" t="s">
        <v>7846</v>
      </c>
      <c r="C117" s="2918" t="s">
        <v>6596</v>
      </c>
      <c r="D117" s="222" t="s">
        <v>688</v>
      </c>
      <c r="E117" s="222">
        <v>3</v>
      </c>
      <c r="F117" s="565">
        <v>0</v>
      </c>
      <c r="G117" s="565">
        <v>0</v>
      </c>
      <c r="H117" s="565">
        <v>0</v>
      </c>
      <c r="I117" s="565">
        <v>0</v>
      </c>
      <c r="J117" s="565">
        <v>143.018</v>
      </c>
      <c r="K117" s="1809">
        <f t="shared" si="75"/>
        <v>143.018</v>
      </c>
      <c r="L117" s="565">
        <v>0</v>
      </c>
      <c r="M117" s="565">
        <v>0</v>
      </c>
      <c r="N117" s="1794">
        <f t="shared" si="78"/>
        <v>0</v>
      </c>
      <c r="O117" s="1794">
        <f t="shared" si="72"/>
        <v>143.018</v>
      </c>
      <c r="P117" s="1315"/>
      <c r="Q117" s="1315"/>
      <c r="R117" s="1315"/>
      <c r="S117" s="1315"/>
      <c r="T117" s="1315"/>
      <c r="U117" s="1315"/>
      <c r="V117" s="1616">
        <v>293.02199999999999</v>
      </c>
      <c r="W117" s="1616">
        <v>340.74900000000002</v>
      </c>
      <c r="X117" s="1796">
        <v>340.74900000000002</v>
      </c>
      <c r="Y117" s="171"/>
      <c r="Z117" s="872" t="s">
        <v>7847</v>
      </c>
      <c r="AA117" s="171"/>
      <c r="AB117" s="227"/>
      <c r="AC117" s="171"/>
      <c r="AD117" s="3159"/>
      <c r="AE117" s="220"/>
      <c r="AF117" s="3161"/>
      <c r="AG117" s="221">
        <f t="shared" si="121"/>
        <v>0</v>
      </c>
      <c r="AH117" s="221">
        <f t="shared" si="121"/>
        <v>0</v>
      </c>
      <c r="AI117" s="221">
        <f t="shared" si="121"/>
        <v>0</v>
      </c>
      <c r="AJ117" s="221">
        <f t="shared" si="121"/>
        <v>0</v>
      </c>
      <c r="AK117" s="221">
        <f t="shared" si="122"/>
        <v>0</v>
      </c>
      <c r="AL117" s="207"/>
      <c r="AM117" s="207"/>
      <c r="AN117" s="207"/>
      <c r="AO117" s="207"/>
      <c r="AP117" s="207"/>
      <c r="AQ117" s="207"/>
      <c r="AR117" s="207"/>
      <c r="AS117" s="221">
        <f t="shared" si="120"/>
        <v>0</v>
      </c>
      <c r="AT117" s="221">
        <f t="shared" si="120"/>
        <v>0</v>
      </c>
      <c r="AU117" s="221">
        <f t="shared" si="120"/>
        <v>0</v>
      </c>
      <c r="AV117" s="3161"/>
      <c r="AW117" s="3125"/>
      <c r="AX117" s="898" t="s">
        <v>7848</v>
      </c>
      <c r="AY117" s="2918" t="s">
        <v>6596</v>
      </c>
      <c r="AZ117" s="565" t="s">
        <v>7849</v>
      </c>
      <c r="BA117" s="565" t="s">
        <v>7850</v>
      </c>
      <c r="BB117" s="565" t="s">
        <v>7851</v>
      </c>
      <c r="BC117" s="565" t="s">
        <v>7852</v>
      </c>
      <c r="BD117" s="565" t="s">
        <v>7853</v>
      </c>
      <c r="BE117" s="1257" t="s">
        <v>7854</v>
      </c>
      <c r="BF117" s="565" t="s">
        <v>7855</v>
      </c>
      <c r="BG117" s="565" t="s">
        <v>7856</v>
      </c>
      <c r="BH117" s="1794" t="s">
        <v>7857</v>
      </c>
      <c r="BI117" s="1794" t="s">
        <v>7858</v>
      </c>
      <c r="BJ117" s="1315"/>
      <c r="BK117" s="1315"/>
      <c r="BL117" s="1315"/>
      <c r="BM117" s="1315"/>
      <c r="BN117" s="1315"/>
      <c r="BO117" s="1315"/>
      <c r="BP117" s="1616" t="s">
        <v>7859</v>
      </c>
      <c r="BQ117" s="1616" t="s">
        <v>7860</v>
      </c>
      <c r="BR117" s="1796" t="s">
        <v>7861</v>
      </c>
    </row>
    <row r="118" spans="1:70" ht="15.75" customHeight="1">
      <c r="A118" s="171"/>
      <c r="B118" s="898" t="s">
        <v>7846</v>
      </c>
      <c r="C118" s="2918" t="s">
        <v>6608</v>
      </c>
      <c r="D118" s="222" t="s">
        <v>688</v>
      </c>
      <c r="E118" s="222">
        <v>3</v>
      </c>
      <c r="F118" s="565">
        <v>0</v>
      </c>
      <c r="G118" s="565">
        <v>0</v>
      </c>
      <c r="H118" s="565">
        <v>0</v>
      </c>
      <c r="I118" s="565">
        <v>0</v>
      </c>
      <c r="J118" s="565">
        <v>3.0000000000000001E-3</v>
      </c>
      <c r="K118" s="1809">
        <f t="shared" si="75"/>
        <v>3.0000000000000001E-3</v>
      </c>
      <c r="L118" s="565">
        <v>0</v>
      </c>
      <c r="M118" s="565">
        <v>0</v>
      </c>
      <c r="N118" s="1794">
        <f t="shared" si="78"/>
        <v>0</v>
      </c>
      <c r="O118" s="1794">
        <f t="shared" si="72"/>
        <v>3.0000000000000001E-3</v>
      </c>
      <c r="P118" s="1315"/>
      <c r="Q118" s="1315"/>
      <c r="R118" s="1315"/>
      <c r="S118" s="1315"/>
      <c r="T118" s="1315"/>
      <c r="U118" s="1315"/>
      <c r="V118" s="1616">
        <v>0.22900000000000001</v>
      </c>
      <c r="W118" s="1616">
        <v>45.128999999999998</v>
      </c>
      <c r="X118" s="1796">
        <v>45.128999999999998</v>
      </c>
      <c r="Y118" s="171"/>
      <c r="Z118" s="872" t="s">
        <v>7862</v>
      </c>
      <c r="AA118" s="171"/>
      <c r="AB118" s="227"/>
      <c r="AC118" s="171"/>
      <c r="AD118" s="3159"/>
      <c r="AE118" s="220"/>
      <c r="AF118" s="3161"/>
      <c r="AG118" s="221">
        <f t="shared" si="121"/>
        <v>0</v>
      </c>
      <c r="AH118" s="221">
        <f t="shared" si="121"/>
        <v>0</v>
      </c>
      <c r="AI118" s="221">
        <f t="shared" si="121"/>
        <v>0</v>
      </c>
      <c r="AJ118" s="221">
        <f t="shared" si="121"/>
        <v>0</v>
      </c>
      <c r="AK118" s="221">
        <f t="shared" si="122"/>
        <v>0</v>
      </c>
      <c r="AL118" s="207"/>
      <c r="AM118" s="207"/>
      <c r="AN118" s="207"/>
      <c r="AO118" s="207"/>
      <c r="AP118" s="207"/>
      <c r="AQ118" s="207"/>
      <c r="AR118" s="207"/>
      <c r="AS118" s="221">
        <f t="shared" si="120"/>
        <v>0</v>
      </c>
      <c r="AT118" s="221">
        <f t="shared" si="120"/>
        <v>0</v>
      </c>
      <c r="AU118" s="221">
        <f t="shared" si="120"/>
        <v>0</v>
      </c>
      <c r="AV118" s="3161"/>
      <c r="AW118" s="3125"/>
      <c r="AX118" s="898" t="s">
        <v>7848</v>
      </c>
      <c r="AY118" s="2918" t="s">
        <v>6608</v>
      </c>
      <c r="AZ118" s="565" t="s">
        <v>7863</v>
      </c>
      <c r="BA118" s="565" t="s">
        <v>7864</v>
      </c>
      <c r="BB118" s="565" t="s">
        <v>7865</v>
      </c>
      <c r="BC118" s="565" t="s">
        <v>7866</v>
      </c>
      <c r="BD118" s="565" t="s">
        <v>7867</v>
      </c>
      <c r="BE118" s="1257" t="s">
        <v>7868</v>
      </c>
      <c r="BF118" s="565" t="s">
        <v>7869</v>
      </c>
      <c r="BG118" s="565" t="s">
        <v>7870</v>
      </c>
      <c r="BH118" s="1794" t="s">
        <v>7871</v>
      </c>
      <c r="BI118" s="1794" t="s">
        <v>7872</v>
      </c>
      <c r="BJ118" s="1315"/>
      <c r="BK118" s="1315"/>
      <c r="BL118" s="1315"/>
      <c r="BM118" s="1315"/>
      <c r="BN118" s="1315"/>
      <c r="BO118" s="1315"/>
      <c r="BP118" s="1616" t="s">
        <v>7873</v>
      </c>
      <c r="BQ118" s="1616" t="s">
        <v>7874</v>
      </c>
      <c r="BR118" s="1796" t="s">
        <v>7875</v>
      </c>
    </row>
    <row r="119" spans="1:70" ht="15.75" customHeight="1">
      <c r="A119" s="171"/>
      <c r="B119" s="898" t="s">
        <v>7876</v>
      </c>
      <c r="C119" s="2918" t="s">
        <v>6596</v>
      </c>
      <c r="D119" s="222" t="s">
        <v>688</v>
      </c>
      <c r="E119" s="222">
        <v>3</v>
      </c>
      <c r="F119" s="565">
        <v>0</v>
      </c>
      <c r="G119" s="565">
        <v>0</v>
      </c>
      <c r="H119" s="565">
        <v>0</v>
      </c>
      <c r="I119" s="565">
        <v>0</v>
      </c>
      <c r="J119" s="565">
        <v>0</v>
      </c>
      <c r="K119" s="1809">
        <f t="shared" si="75"/>
        <v>0</v>
      </c>
      <c r="L119" s="565">
        <v>0</v>
      </c>
      <c r="M119" s="565">
        <v>0</v>
      </c>
      <c r="N119" s="1794">
        <f t="shared" si="78"/>
        <v>0</v>
      </c>
      <c r="O119" s="1794">
        <f t="shared" si="72"/>
        <v>0</v>
      </c>
      <c r="P119" s="1315"/>
      <c r="Q119" s="1315"/>
      <c r="R119" s="1315"/>
      <c r="S119" s="1315"/>
      <c r="T119" s="1315"/>
      <c r="U119" s="1315"/>
      <c r="V119" s="1616">
        <v>0</v>
      </c>
      <c r="W119" s="1616">
        <v>0</v>
      </c>
      <c r="X119" s="1796">
        <v>0</v>
      </c>
      <c r="Y119" s="171"/>
      <c r="Z119" s="872" t="s">
        <v>7877</v>
      </c>
      <c r="AA119" s="171"/>
      <c r="AB119" s="227"/>
      <c r="AC119" s="171"/>
      <c r="AD119" s="3159"/>
      <c r="AE119" s="220"/>
      <c r="AF119" s="3161"/>
      <c r="AG119" s="221">
        <f t="shared" si="121"/>
        <v>0</v>
      </c>
      <c r="AH119" s="221">
        <f t="shared" si="121"/>
        <v>0</v>
      </c>
      <c r="AI119" s="221">
        <f t="shared" si="121"/>
        <v>0</v>
      </c>
      <c r="AJ119" s="221">
        <f t="shared" si="121"/>
        <v>0</v>
      </c>
      <c r="AK119" s="221">
        <f t="shared" si="122"/>
        <v>0</v>
      </c>
      <c r="AL119" s="207"/>
      <c r="AM119" s="207"/>
      <c r="AN119" s="207"/>
      <c r="AO119" s="207"/>
      <c r="AP119" s="207"/>
      <c r="AQ119" s="207"/>
      <c r="AR119" s="207"/>
      <c r="AS119" s="221">
        <f t="shared" si="120"/>
        <v>0</v>
      </c>
      <c r="AT119" s="221">
        <f t="shared" si="120"/>
        <v>0</v>
      </c>
      <c r="AU119" s="221">
        <f t="shared" si="120"/>
        <v>0</v>
      </c>
      <c r="AV119" s="3161"/>
      <c r="AW119" s="3125"/>
      <c r="AX119" s="898" t="s">
        <v>7878</v>
      </c>
      <c r="AY119" s="2918" t="s">
        <v>6596</v>
      </c>
      <c r="AZ119" s="565" t="s">
        <v>7879</v>
      </c>
      <c r="BA119" s="565" t="s">
        <v>7880</v>
      </c>
      <c r="BB119" s="565" t="s">
        <v>7881</v>
      </c>
      <c r="BC119" s="565" t="s">
        <v>7882</v>
      </c>
      <c r="BD119" s="565" t="s">
        <v>7883</v>
      </c>
      <c r="BE119" s="1257" t="s">
        <v>7884</v>
      </c>
      <c r="BF119" s="565" t="s">
        <v>7885</v>
      </c>
      <c r="BG119" s="565" t="s">
        <v>7886</v>
      </c>
      <c r="BH119" s="1794" t="s">
        <v>7887</v>
      </c>
      <c r="BI119" s="1794" t="s">
        <v>7888</v>
      </c>
      <c r="BJ119" s="1315"/>
      <c r="BK119" s="1315"/>
      <c r="BL119" s="1315"/>
      <c r="BM119" s="1315"/>
      <c r="BN119" s="1315"/>
      <c r="BO119" s="1315"/>
      <c r="BP119" s="1616" t="s">
        <v>7889</v>
      </c>
      <c r="BQ119" s="1616" t="s">
        <v>7890</v>
      </c>
      <c r="BR119" s="1796" t="s">
        <v>7891</v>
      </c>
    </row>
    <row r="120" spans="1:70" ht="15.75" customHeight="1">
      <c r="A120" s="171"/>
      <c r="B120" s="898" t="s">
        <v>7876</v>
      </c>
      <c r="C120" s="2918" t="s">
        <v>6608</v>
      </c>
      <c r="D120" s="222" t="s">
        <v>688</v>
      </c>
      <c r="E120" s="222">
        <v>3</v>
      </c>
      <c r="F120" s="565">
        <v>0</v>
      </c>
      <c r="G120" s="565">
        <v>0</v>
      </c>
      <c r="H120" s="565">
        <v>0</v>
      </c>
      <c r="I120" s="565">
        <v>0</v>
      </c>
      <c r="J120" s="565">
        <v>0</v>
      </c>
      <c r="K120" s="1809">
        <f t="shared" si="75"/>
        <v>0</v>
      </c>
      <c r="L120" s="565">
        <v>0</v>
      </c>
      <c r="M120" s="565">
        <v>0</v>
      </c>
      <c r="N120" s="1794">
        <f t="shared" si="78"/>
        <v>0</v>
      </c>
      <c r="O120" s="1794">
        <f t="shared" si="72"/>
        <v>0</v>
      </c>
      <c r="P120" s="1315"/>
      <c r="Q120" s="1315"/>
      <c r="R120" s="1315"/>
      <c r="S120" s="1315"/>
      <c r="T120" s="1315"/>
      <c r="U120" s="1315"/>
      <c r="V120" s="1616">
        <v>0.188</v>
      </c>
      <c r="W120" s="1616">
        <v>0</v>
      </c>
      <c r="X120" s="1796">
        <v>0</v>
      </c>
      <c r="Y120" s="171"/>
      <c r="Z120" s="872" t="s">
        <v>7892</v>
      </c>
      <c r="AA120" s="171"/>
      <c r="AB120" s="227"/>
      <c r="AC120" s="171"/>
      <c r="AD120" s="3159"/>
      <c r="AE120" s="220"/>
      <c r="AF120" s="3161"/>
      <c r="AG120" s="221">
        <f t="shared" si="121"/>
        <v>0</v>
      </c>
      <c r="AH120" s="221">
        <f t="shared" si="121"/>
        <v>0</v>
      </c>
      <c r="AI120" s="221">
        <f t="shared" si="121"/>
        <v>0</v>
      </c>
      <c r="AJ120" s="221">
        <f t="shared" si="121"/>
        <v>0</v>
      </c>
      <c r="AK120" s="221">
        <f t="shared" si="122"/>
        <v>0</v>
      </c>
      <c r="AL120" s="207"/>
      <c r="AM120" s="207"/>
      <c r="AN120" s="207"/>
      <c r="AO120" s="207"/>
      <c r="AP120" s="207"/>
      <c r="AQ120" s="207"/>
      <c r="AR120" s="207"/>
      <c r="AS120" s="221">
        <f t="shared" si="120"/>
        <v>0</v>
      </c>
      <c r="AT120" s="221">
        <f t="shared" si="120"/>
        <v>0</v>
      </c>
      <c r="AU120" s="221">
        <f t="shared" si="120"/>
        <v>0</v>
      </c>
      <c r="AV120" s="3161"/>
      <c r="AW120" s="3125"/>
      <c r="AX120" s="898" t="s">
        <v>7878</v>
      </c>
      <c r="AY120" s="2918" t="s">
        <v>6608</v>
      </c>
      <c r="AZ120" s="565" t="s">
        <v>7893</v>
      </c>
      <c r="BA120" s="565" t="s">
        <v>7894</v>
      </c>
      <c r="BB120" s="565" t="s">
        <v>7895</v>
      </c>
      <c r="BC120" s="565" t="s">
        <v>7896</v>
      </c>
      <c r="BD120" s="565" t="s">
        <v>7897</v>
      </c>
      <c r="BE120" s="1257" t="s">
        <v>7898</v>
      </c>
      <c r="BF120" s="565" t="s">
        <v>7899</v>
      </c>
      <c r="BG120" s="565" t="s">
        <v>7900</v>
      </c>
      <c r="BH120" s="1794" t="s">
        <v>7901</v>
      </c>
      <c r="BI120" s="1794" t="s">
        <v>7902</v>
      </c>
      <c r="BJ120" s="1315"/>
      <c r="BK120" s="1315"/>
      <c r="BL120" s="1315"/>
      <c r="BM120" s="1315"/>
      <c r="BN120" s="1315"/>
      <c r="BO120" s="1315"/>
      <c r="BP120" s="1616" t="s">
        <v>7903</v>
      </c>
      <c r="BQ120" s="1616" t="s">
        <v>7904</v>
      </c>
      <c r="BR120" s="1796" t="s">
        <v>7905</v>
      </c>
    </row>
    <row r="121" spans="1:70" ht="15.75" customHeight="1">
      <c r="A121" s="171"/>
      <c r="B121" s="898" t="s">
        <v>7906</v>
      </c>
      <c r="C121" s="2918" t="s">
        <v>6596</v>
      </c>
      <c r="D121" s="222" t="s">
        <v>688</v>
      </c>
      <c r="E121" s="222">
        <v>3</v>
      </c>
      <c r="F121" s="565">
        <v>0</v>
      </c>
      <c r="G121" s="565">
        <v>0</v>
      </c>
      <c r="H121" s="565">
        <v>0</v>
      </c>
      <c r="I121" s="565">
        <v>0</v>
      </c>
      <c r="J121" s="565">
        <v>0</v>
      </c>
      <c r="K121" s="1809">
        <f t="shared" si="75"/>
        <v>0</v>
      </c>
      <c r="L121" s="565">
        <v>0</v>
      </c>
      <c r="M121" s="565">
        <v>0</v>
      </c>
      <c r="N121" s="1794">
        <f t="shared" si="78"/>
        <v>0</v>
      </c>
      <c r="O121" s="1794">
        <f t="shared" si="72"/>
        <v>0</v>
      </c>
      <c r="P121" s="1315"/>
      <c r="Q121" s="1315"/>
      <c r="R121" s="1315"/>
      <c r="S121" s="1315"/>
      <c r="T121" s="1315"/>
      <c r="U121" s="1315"/>
      <c r="V121" s="1616">
        <v>0</v>
      </c>
      <c r="W121" s="1616">
        <v>0</v>
      </c>
      <c r="X121" s="1796">
        <v>0</v>
      </c>
      <c r="Y121" s="171"/>
      <c r="Z121" s="872" t="s">
        <v>7907</v>
      </c>
      <c r="AA121" s="171"/>
      <c r="AB121" s="227"/>
      <c r="AC121" s="171"/>
      <c r="AD121" s="3159"/>
      <c r="AE121" s="220"/>
      <c r="AF121" s="3161"/>
      <c r="AG121" s="221">
        <f t="shared" si="121"/>
        <v>0</v>
      </c>
      <c r="AH121" s="221">
        <f t="shared" si="121"/>
        <v>0</v>
      </c>
      <c r="AI121" s="221">
        <f t="shared" si="121"/>
        <v>0</v>
      </c>
      <c r="AJ121" s="221">
        <f t="shared" si="121"/>
        <v>0</v>
      </c>
      <c r="AK121" s="221">
        <f t="shared" si="122"/>
        <v>0</v>
      </c>
      <c r="AL121" s="207"/>
      <c r="AM121" s="207"/>
      <c r="AN121" s="207"/>
      <c r="AO121" s="207"/>
      <c r="AP121" s="207"/>
      <c r="AQ121" s="207"/>
      <c r="AR121" s="207"/>
      <c r="AS121" s="221">
        <f t="shared" si="120"/>
        <v>0</v>
      </c>
      <c r="AT121" s="221">
        <f t="shared" si="120"/>
        <v>0</v>
      </c>
      <c r="AU121" s="221">
        <f t="shared" si="120"/>
        <v>0</v>
      </c>
      <c r="AV121" s="3161"/>
      <c r="AW121" s="3125"/>
      <c r="AX121" s="898" t="s">
        <v>7906</v>
      </c>
      <c r="AY121" s="2918" t="s">
        <v>6596</v>
      </c>
      <c r="AZ121" s="565" t="s">
        <v>7908</v>
      </c>
      <c r="BA121" s="565" t="s">
        <v>7909</v>
      </c>
      <c r="BB121" s="565" t="s">
        <v>7910</v>
      </c>
      <c r="BC121" s="565" t="s">
        <v>7911</v>
      </c>
      <c r="BD121" s="565" t="s">
        <v>7912</v>
      </c>
      <c r="BE121" s="1257" t="s">
        <v>7913</v>
      </c>
      <c r="BF121" s="565" t="s">
        <v>7914</v>
      </c>
      <c r="BG121" s="565" t="s">
        <v>7915</v>
      </c>
      <c r="BH121" s="1794" t="s">
        <v>7916</v>
      </c>
      <c r="BI121" s="1794" t="s">
        <v>7917</v>
      </c>
      <c r="BJ121" s="1315"/>
      <c r="BK121" s="1315"/>
      <c r="BL121" s="1315"/>
      <c r="BM121" s="1315"/>
      <c r="BN121" s="1315"/>
      <c r="BO121" s="1315"/>
      <c r="BP121" s="1616" t="s">
        <v>7918</v>
      </c>
      <c r="BQ121" s="1616" t="s">
        <v>7919</v>
      </c>
      <c r="BR121" s="1796" t="s">
        <v>7920</v>
      </c>
    </row>
    <row r="122" spans="1:70" ht="15.75" customHeight="1">
      <c r="A122" s="171"/>
      <c r="B122" s="898" t="s">
        <v>7906</v>
      </c>
      <c r="C122" s="2918" t="s">
        <v>6608</v>
      </c>
      <c r="D122" s="222" t="s">
        <v>688</v>
      </c>
      <c r="E122" s="222">
        <v>3</v>
      </c>
      <c r="F122" s="565">
        <v>0</v>
      </c>
      <c r="G122" s="565">
        <v>0</v>
      </c>
      <c r="H122" s="565">
        <v>0</v>
      </c>
      <c r="I122" s="565">
        <v>0</v>
      </c>
      <c r="J122" s="565">
        <v>0</v>
      </c>
      <c r="K122" s="1809">
        <f t="shared" si="75"/>
        <v>0</v>
      </c>
      <c r="L122" s="565">
        <v>0</v>
      </c>
      <c r="M122" s="565">
        <v>0</v>
      </c>
      <c r="N122" s="1794">
        <f t="shared" si="78"/>
        <v>0</v>
      </c>
      <c r="O122" s="1794">
        <f t="shared" si="72"/>
        <v>0</v>
      </c>
      <c r="P122" s="1315"/>
      <c r="Q122" s="1315"/>
      <c r="R122" s="1315"/>
      <c r="S122" s="1315"/>
      <c r="T122" s="1315"/>
      <c r="U122" s="1315"/>
      <c r="V122" s="1616">
        <v>0</v>
      </c>
      <c r="W122" s="1616">
        <v>0</v>
      </c>
      <c r="X122" s="1796">
        <v>0</v>
      </c>
      <c r="Y122" s="171"/>
      <c r="Z122" s="872" t="s">
        <v>7921</v>
      </c>
      <c r="AA122" s="171"/>
      <c r="AB122" s="227"/>
      <c r="AC122" s="171"/>
      <c r="AD122" s="3159"/>
      <c r="AE122" s="220"/>
      <c r="AF122" s="3161"/>
      <c r="AG122" s="221">
        <f t="shared" si="121"/>
        <v>0</v>
      </c>
      <c r="AH122" s="221">
        <f t="shared" si="121"/>
        <v>0</v>
      </c>
      <c r="AI122" s="221">
        <f t="shared" si="121"/>
        <v>0</v>
      </c>
      <c r="AJ122" s="221">
        <f t="shared" si="121"/>
        <v>0</v>
      </c>
      <c r="AK122" s="221">
        <f t="shared" si="122"/>
        <v>0</v>
      </c>
      <c r="AL122" s="207"/>
      <c r="AM122" s="207"/>
      <c r="AN122" s="207"/>
      <c r="AO122" s="207"/>
      <c r="AP122" s="207"/>
      <c r="AQ122" s="207"/>
      <c r="AR122" s="207"/>
      <c r="AS122" s="221">
        <f t="shared" si="120"/>
        <v>0</v>
      </c>
      <c r="AT122" s="221">
        <f t="shared" si="120"/>
        <v>0</v>
      </c>
      <c r="AU122" s="221">
        <f t="shared" si="120"/>
        <v>0</v>
      </c>
      <c r="AV122" s="3161"/>
      <c r="AW122" s="3125"/>
      <c r="AX122" s="898" t="s">
        <v>7906</v>
      </c>
      <c r="AY122" s="2918" t="s">
        <v>6608</v>
      </c>
      <c r="AZ122" s="565" t="s">
        <v>7922</v>
      </c>
      <c r="BA122" s="565" t="s">
        <v>7923</v>
      </c>
      <c r="BB122" s="565" t="s">
        <v>7924</v>
      </c>
      <c r="BC122" s="565" t="s">
        <v>7925</v>
      </c>
      <c r="BD122" s="565" t="s">
        <v>7926</v>
      </c>
      <c r="BE122" s="1257" t="s">
        <v>7927</v>
      </c>
      <c r="BF122" s="565" t="s">
        <v>7928</v>
      </c>
      <c r="BG122" s="565" t="s">
        <v>7929</v>
      </c>
      <c r="BH122" s="1794" t="s">
        <v>7930</v>
      </c>
      <c r="BI122" s="1794" t="s">
        <v>7931</v>
      </c>
      <c r="BJ122" s="1315"/>
      <c r="BK122" s="1315"/>
      <c r="BL122" s="1315"/>
      <c r="BM122" s="1315"/>
      <c r="BN122" s="1315"/>
      <c r="BO122" s="1315"/>
      <c r="BP122" s="1616" t="s">
        <v>7932</v>
      </c>
      <c r="BQ122" s="1616" t="s">
        <v>7933</v>
      </c>
      <c r="BR122" s="1796" t="s">
        <v>7934</v>
      </c>
    </row>
    <row r="123" spans="1:70" ht="15.75" customHeight="1">
      <c r="A123" s="171"/>
      <c r="B123" s="898" t="s">
        <v>7935</v>
      </c>
      <c r="C123" s="2918" t="s">
        <v>6596</v>
      </c>
      <c r="D123" s="222" t="s">
        <v>688</v>
      </c>
      <c r="E123" s="222">
        <v>3</v>
      </c>
      <c r="F123" s="565">
        <v>0</v>
      </c>
      <c r="G123" s="565">
        <v>0</v>
      </c>
      <c r="H123" s="565">
        <v>0</v>
      </c>
      <c r="I123" s="565">
        <v>0</v>
      </c>
      <c r="J123" s="565">
        <v>0</v>
      </c>
      <c r="K123" s="1809">
        <f t="shared" si="75"/>
        <v>0</v>
      </c>
      <c r="L123" s="565">
        <v>0</v>
      </c>
      <c r="M123" s="565">
        <v>0</v>
      </c>
      <c r="N123" s="1794">
        <f t="shared" si="78"/>
        <v>0</v>
      </c>
      <c r="O123" s="1794">
        <f t="shared" si="72"/>
        <v>0</v>
      </c>
      <c r="P123" s="1315"/>
      <c r="Q123" s="1315"/>
      <c r="R123" s="1315"/>
      <c r="S123" s="1315"/>
      <c r="T123" s="1315"/>
      <c r="U123" s="1315"/>
      <c r="V123" s="1616">
        <v>0</v>
      </c>
      <c r="W123" s="1616">
        <v>0</v>
      </c>
      <c r="X123" s="1796">
        <v>0</v>
      </c>
      <c r="Y123" s="171"/>
      <c r="Z123" s="872" t="s">
        <v>7936</v>
      </c>
      <c r="AA123" s="171"/>
      <c r="AB123" s="227"/>
      <c r="AC123" s="171"/>
      <c r="AD123" s="3159"/>
      <c r="AE123" s="220"/>
      <c r="AF123" s="3161"/>
      <c r="AG123" s="221">
        <f t="shared" si="121"/>
        <v>0</v>
      </c>
      <c r="AH123" s="221">
        <f t="shared" si="121"/>
        <v>0</v>
      </c>
      <c r="AI123" s="221">
        <f t="shared" si="121"/>
        <v>0</v>
      </c>
      <c r="AJ123" s="221">
        <f t="shared" si="121"/>
        <v>0</v>
      </c>
      <c r="AK123" s="221">
        <f t="shared" si="122"/>
        <v>0</v>
      </c>
      <c r="AL123" s="207"/>
      <c r="AM123" s="207"/>
      <c r="AN123" s="207"/>
      <c r="AO123" s="207"/>
      <c r="AP123" s="207"/>
      <c r="AQ123" s="207"/>
      <c r="AR123" s="207"/>
      <c r="AS123" s="221">
        <f t="shared" si="120"/>
        <v>0</v>
      </c>
      <c r="AT123" s="221">
        <f t="shared" si="120"/>
        <v>0</v>
      </c>
      <c r="AU123" s="221">
        <f t="shared" si="120"/>
        <v>0</v>
      </c>
      <c r="AV123" s="3161"/>
      <c r="AW123" s="3125"/>
      <c r="AX123" s="898" t="s">
        <v>7935</v>
      </c>
      <c r="AY123" s="2918" t="s">
        <v>6596</v>
      </c>
      <c r="AZ123" s="565" t="s">
        <v>7937</v>
      </c>
      <c r="BA123" s="565" t="s">
        <v>7938</v>
      </c>
      <c r="BB123" s="565" t="s">
        <v>7939</v>
      </c>
      <c r="BC123" s="565" t="s">
        <v>7940</v>
      </c>
      <c r="BD123" s="565" t="s">
        <v>7941</v>
      </c>
      <c r="BE123" s="1257" t="s">
        <v>7942</v>
      </c>
      <c r="BF123" s="565" t="s">
        <v>7943</v>
      </c>
      <c r="BG123" s="565" t="s">
        <v>7944</v>
      </c>
      <c r="BH123" s="1794" t="s">
        <v>7945</v>
      </c>
      <c r="BI123" s="1794" t="s">
        <v>7946</v>
      </c>
      <c r="BJ123" s="1315"/>
      <c r="BK123" s="1315"/>
      <c r="BL123" s="1315"/>
      <c r="BM123" s="1315"/>
      <c r="BN123" s="1315"/>
      <c r="BO123" s="1315"/>
      <c r="BP123" s="1616" t="s">
        <v>7947</v>
      </c>
      <c r="BQ123" s="1616" t="s">
        <v>7948</v>
      </c>
      <c r="BR123" s="1796" t="s">
        <v>7949</v>
      </c>
    </row>
    <row r="124" spans="1:70" ht="15.75" customHeight="1">
      <c r="A124" s="171"/>
      <c r="B124" s="898" t="s">
        <v>7935</v>
      </c>
      <c r="C124" s="2918" t="s">
        <v>6608</v>
      </c>
      <c r="D124" s="222" t="s">
        <v>688</v>
      </c>
      <c r="E124" s="222">
        <v>3</v>
      </c>
      <c r="F124" s="565">
        <v>0</v>
      </c>
      <c r="G124" s="565">
        <v>0</v>
      </c>
      <c r="H124" s="565">
        <v>0</v>
      </c>
      <c r="I124" s="565">
        <v>0</v>
      </c>
      <c r="J124" s="565">
        <v>0</v>
      </c>
      <c r="K124" s="1809">
        <f t="shared" si="75"/>
        <v>0</v>
      </c>
      <c r="L124" s="565">
        <v>0</v>
      </c>
      <c r="M124" s="565">
        <v>0</v>
      </c>
      <c r="N124" s="1794">
        <f t="shared" si="78"/>
        <v>0</v>
      </c>
      <c r="O124" s="1794">
        <f t="shared" si="72"/>
        <v>0</v>
      </c>
      <c r="P124" s="1315"/>
      <c r="Q124" s="1315"/>
      <c r="R124" s="1315"/>
      <c r="S124" s="1315"/>
      <c r="T124" s="1315"/>
      <c r="U124" s="1315"/>
      <c r="V124" s="1616">
        <v>0</v>
      </c>
      <c r="W124" s="1616">
        <v>0</v>
      </c>
      <c r="X124" s="1796">
        <v>0</v>
      </c>
      <c r="Y124" s="171"/>
      <c r="Z124" s="872" t="s">
        <v>7950</v>
      </c>
      <c r="AA124" s="171"/>
      <c r="AB124" s="227"/>
      <c r="AC124" s="171"/>
      <c r="AD124" s="3159"/>
      <c r="AE124" s="220"/>
      <c r="AF124" s="3161"/>
      <c r="AG124" s="221">
        <f t="shared" si="121"/>
        <v>0</v>
      </c>
      <c r="AH124" s="221">
        <f t="shared" si="121"/>
        <v>0</v>
      </c>
      <c r="AI124" s="221">
        <f t="shared" si="121"/>
        <v>0</v>
      </c>
      <c r="AJ124" s="221">
        <f t="shared" si="121"/>
        <v>0</v>
      </c>
      <c r="AK124" s="221">
        <f t="shared" si="122"/>
        <v>0</v>
      </c>
      <c r="AL124" s="207"/>
      <c r="AM124" s="207"/>
      <c r="AN124" s="207"/>
      <c r="AO124" s="207"/>
      <c r="AP124" s="207"/>
      <c r="AQ124" s="207"/>
      <c r="AR124" s="207"/>
      <c r="AS124" s="221">
        <f t="shared" si="120"/>
        <v>0</v>
      </c>
      <c r="AT124" s="221">
        <f t="shared" si="120"/>
        <v>0</v>
      </c>
      <c r="AU124" s="221">
        <f t="shared" si="120"/>
        <v>0</v>
      </c>
      <c r="AV124" s="3161"/>
      <c r="AW124" s="3125"/>
      <c r="AX124" s="898" t="s">
        <v>7935</v>
      </c>
      <c r="AY124" s="2918" t="s">
        <v>6608</v>
      </c>
      <c r="AZ124" s="565" t="s">
        <v>7951</v>
      </c>
      <c r="BA124" s="565" t="s">
        <v>7952</v>
      </c>
      <c r="BB124" s="565" t="s">
        <v>7953</v>
      </c>
      <c r="BC124" s="565" t="s">
        <v>7954</v>
      </c>
      <c r="BD124" s="565" t="s">
        <v>7955</v>
      </c>
      <c r="BE124" s="1257" t="s">
        <v>7956</v>
      </c>
      <c r="BF124" s="565" t="s">
        <v>7957</v>
      </c>
      <c r="BG124" s="565" t="s">
        <v>7958</v>
      </c>
      <c r="BH124" s="1794" t="s">
        <v>7959</v>
      </c>
      <c r="BI124" s="1794" t="s">
        <v>7960</v>
      </c>
      <c r="BJ124" s="1315"/>
      <c r="BK124" s="1315"/>
      <c r="BL124" s="1315"/>
      <c r="BM124" s="1315"/>
      <c r="BN124" s="1315"/>
      <c r="BO124" s="1315"/>
      <c r="BP124" s="1616" t="s">
        <v>7961</v>
      </c>
      <c r="BQ124" s="1616" t="s">
        <v>7962</v>
      </c>
      <c r="BR124" s="1796" t="s">
        <v>7963</v>
      </c>
    </row>
    <row r="125" spans="1:70" ht="15.75" customHeight="1">
      <c r="A125" s="171"/>
      <c r="B125" s="898" t="s">
        <v>7964</v>
      </c>
      <c r="C125" s="2918" t="s">
        <v>6596</v>
      </c>
      <c r="D125" s="222" t="s">
        <v>688</v>
      </c>
      <c r="E125" s="222">
        <v>3</v>
      </c>
      <c r="F125" s="2032">
        <v>0</v>
      </c>
      <c r="G125" s="2032">
        <v>0</v>
      </c>
      <c r="H125" s="2032">
        <v>0</v>
      </c>
      <c r="I125" s="2032">
        <v>0</v>
      </c>
      <c r="J125" s="2032">
        <v>0</v>
      </c>
      <c r="K125" s="1809">
        <f t="shared" si="75"/>
        <v>0</v>
      </c>
      <c r="L125" s="2032">
        <v>0</v>
      </c>
      <c r="M125" s="2032">
        <v>0</v>
      </c>
      <c r="N125" s="1794">
        <f t="shared" ref="N125:N134" si="123">IFERROR(SUM(L125:M125), 0)</f>
        <v>0</v>
      </c>
      <c r="O125" s="1794">
        <f t="shared" ref="O125:O134" si="124">IFERROR(SUM(K125,N125),0)</f>
        <v>0</v>
      </c>
      <c r="P125" s="2068"/>
      <c r="Q125" s="2068"/>
      <c r="R125" s="2068"/>
      <c r="S125" s="2068"/>
      <c r="T125" s="2068"/>
      <c r="U125" s="2068"/>
      <c r="V125" s="2069">
        <v>0</v>
      </c>
      <c r="W125" s="2069">
        <v>0</v>
      </c>
      <c r="X125" s="2070">
        <v>0</v>
      </c>
      <c r="Y125" s="171"/>
      <c r="Z125" s="872" t="s">
        <v>7965</v>
      </c>
      <c r="AA125" s="171"/>
      <c r="AB125" s="2058"/>
      <c r="AC125" s="171"/>
      <c r="AD125" s="3159"/>
      <c r="AE125" s="2071"/>
      <c r="AF125" s="3161"/>
      <c r="AG125" s="221"/>
      <c r="AH125" s="221"/>
      <c r="AI125" s="221"/>
      <c r="AJ125" s="221"/>
      <c r="AK125" s="221"/>
      <c r="AL125" s="207"/>
      <c r="AM125" s="207"/>
      <c r="AN125" s="207"/>
      <c r="AO125" s="207"/>
      <c r="AP125" s="207"/>
      <c r="AQ125" s="207"/>
      <c r="AR125" s="207"/>
      <c r="AS125" s="221"/>
      <c r="AT125" s="221"/>
      <c r="AU125" s="221"/>
      <c r="AV125" s="3161"/>
      <c r="AW125" s="3125"/>
      <c r="AX125" s="898" t="s">
        <v>7964</v>
      </c>
      <c r="AY125" s="2918" t="s">
        <v>6596</v>
      </c>
      <c r="AZ125" s="565" t="s">
        <v>7966</v>
      </c>
      <c r="BA125" s="565" t="s">
        <v>7967</v>
      </c>
      <c r="BB125" s="565" t="s">
        <v>7968</v>
      </c>
      <c r="BC125" s="565" t="s">
        <v>7969</v>
      </c>
      <c r="BD125" s="565" t="s">
        <v>7970</v>
      </c>
      <c r="BE125" s="1257" t="s">
        <v>7971</v>
      </c>
      <c r="BF125" s="565" t="s">
        <v>7972</v>
      </c>
      <c r="BG125" s="565" t="s">
        <v>7973</v>
      </c>
      <c r="BH125" s="1257" t="s">
        <v>7974</v>
      </c>
      <c r="BI125" s="1257" t="s">
        <v>7975</v>
      </c>
      <c r="BJ125" s="1315"/>
      <c r="BK125" s="1315"/>
      <c r="BL125" s="1315"/>
      <c r="BM125" s="1315"/>
      <c r="BN125" s="1315"/>
      <c r="BO125" s="1315"/>
      <c r="BP125" s="1616" t="s">
        <v>7976</v>
      </c>
      <c r="BQ125" s="1616" t="s">
        <v>7977</v>
      </c>
      <c r="BR125" s="1796" t="s">
        <v>7978</v>
      </c>
    </row>
    <row r="126" spans="1:70" ht="15.75" customHeight="1">
      <c r="A126" s="171"/>
      <c r="B126" s="898" t="s">
        <v>7964</v>
      </c>
      <c r="C126" s="2918" t="s">
        <v>6608</v>
      </c>
      <c r="D126" s="222" t="s">
        <v>688</v>
      </c>
      <c r="E126" s="222">
        <v>3</v>
      </c>
      <c r="F126" s="2032">
        <v>0</v>
      </c>
      <c r="G126" s="2032">
        <v>0</v>
      </c>
      <c r="H126" s="2032">
        <v>0</v>
      </c>
      <c r="I126" s="2032">
        <v>0</v>
      </c>
      <c r="J126" s="2032">
        <v>0</v>
      </c>
      <c r="K126" s="1809">
        <f t="shared" si="75"/>
        <v>0</v>
      </c>
      <c r="L126" s="2032">
        <v>0</v>
      </c>
      <c r="M126" s="2032">
        <v>0</v>
      </c>
      <c r="N126" s="1794">
        <f t="shared" si="123"/>
        <v>0</v>
      </c>
      <c r="O126" s="1794">
        <f t="shared" si="124"/>
        <v>0</v>
      </c>
      <c r="P126" s="2068"/>
      <c r="Q126" s="2068"/>
      <c r="R126" s="2068"/>
      <c r="S126" s="2068"/>
      <c r="T126" s="2068"/>
      <c r="U126" s="2068"/>
      <c r="V126" s="2069">
        <v>0</v>
      </c>
      <c r="W126" s="2069">
        <v>0</v>
      </c>
      <c r="X126" s="2070">
        <v>0</v>
      </c>
      <c r="Y126" s="171"/>
      <c r="Z126" s="872" t="s">
        <v>7979</v>
      </c>
      <c r="AA126" s="171"/>
      <c r="AB126" s="2058"/>
      <c r="AC126" s="171"/>
      <c r="AD126" s="3159"/>
      <c r="AE126" s="2071"/>
      <c r="AF126" s="3161"/>
      <c r="AG126" s="221"/>
      <c r="AH126" s="221"/>
      <c r="AI126" s="221"/>
      <c r="AJ126" s="221"/>
      <c r="AK126" s="221"/>
      <c r="AL126" s="207"/>
      <c r="AM126" s="207"/>
      <c r="AN126" s="207"/>
      <c r="AO126" s="207"/>
      <c r="AP126" s="207"/>
      <c r="AQ126" s="207"/>
      <c r="AR126" s="207"/>
      <c r="AS126" s="221"/>
      <c r="AT126" s="221"/>
      <c r="AU126" s="221"/>
      <c r="AV126" s="3161"/>
      <c r="AW126" s="3125"/>
      <c r="AX126" s="898" t="s">
        <v>7964</v>
      </c>
      <c r="AY126" s="2918" t="s">
        <v>6608</v>
      </c>
      <c r="AZ126" s="565" t="s">
        <v>7980</v>
      </c>
      <c r="BA126" s="565" t="s">
        <v>7981</v>
      </c>
      <c r="BB126" s="565" t="s">
        <v>7982</v>
      </c>
      <c r="BC126" s="565" t="s">
        <v>7983</v>
      </c>
      <c r="BD126" s="565" t="s">
        <v>7984</v>
      </c>
      <c r="BE126" s="1257" t="s">
        <v>7985</v>
      </c>
      <c r="BF126" s="565" t="s">
        <v>7986</v>
      </c>
      <c r="BG126" s="565" t="s">
        <v>7987</v>
      </c>
      <c r="BH126" s="1257" t="s">
        <v>7988</v>
      </c>
      <c r="BI126" s="1257" t="s">
        <v>7989</v>
      </c>
      <c r="BJ126" s="1315"/>
      <c r="BK126" s="1315"/>
      <c r="BL126" s="1315"/>
      <c r="BM126" s="1315"/>
      <c r="BN126" s="1315"/>
      <c r="BO126" s="1315"/>
      <c r="BP126" s="1616" t="s">
        <v>7990</v>
      </c>
      <c r="BQ126" s="1616" t="s">
        <v>7991</v>
      </c>
      <c r="BR126" s="1796" t="s">
        <v>7992</v>
      </c>
    </row>
    <row r="127" spans="1:70" ht="15.75" customHeight="1">
      <c r="A127" s="171"/>
      <c r="B127" s="898" t="s">
        <v>7993</v>
      </c>
      <c r="C127" s="2918" t="s">
        <v>6596</v>
      </c>
      <c r="D127" s="222" t="s">
        <v>688</v>
      </c>
      <c r="E127" s="222">
        <v>3</v>
      </c>
      <c r="F127" s="2032">
        <v>0</v>
      </c>
      <c r="G127" s="2032">
        <v>0</v>
      </c>
      <c r="H127" s="2032">
        <v>0</v>
      </c>
      <c r="I127" s="2032">
        <v>0</v>
      </c>
      <c r="J127" s="2032">
        <v>0</v>
      </c>
      <c r="K127" s="1809">
        <f t="shared" si="75"/>
        <v>0</v>
      </c>
      <c r="L127" s="2032">
        <v>0</v>
      </c>
      <c r="M127" s="2032">
        <v>0</v>
      </c>
      <c r="N127" s="1794">
        <f t="shared" si="123"/>
        <v>0</v>
      </c>
      <c r="O127" s="1794">
        <f t="shared" si="124"/>
        <v>0</v>
      </c>
      <c r="P127" s="2068"/>
      <c r="Q127" s="2068"/>
      <c r="R127" s="2068"/>
      <c r="S127" s="2068"/>
      <c r="T127" s="2068"/>
      <c r="U127" s="2068"/>
      <c r="V127" s="2069">
        <v>0</v>
      </c>
      <c r="W127" s="2069">
        <v>0</v>
      </c>
      <c r="X127" s="2070">
        <v>0</v>
      </c>
      <c r="Y127" s="171"/>
      <c r="Z127" s="872" t="s">
        <v>7994</v>
      </c>
      <c r="AA127" s="171"/>
      <c r="AB127" s="2058"/>
      <c r="AC127" s="171"/>
      <c r="AD127" s="3159"/>
      <c r="AE127" s="2071"/>
      <c r="AF127" s="3161"/>
      <c r="AG127" s="221"/>
      <c r="AH127" s="221"/>
      <c r="AI127" s="221"/>
      <c r="AJ127" s="221"/>
      <c r="AK127" s="221"/>
      <c r="AL127" s="207"/>
      <c r="AM127" s="207"/>
      <c r="AN127" s="207"/>
      <c r="AO127" s="207"/>
      <c r="AP127" s="207"/>
      <c r="AQ127" s="207"/>
      <c r="AR127" s="207"/>
      <c r="AS127" s="221"/>
      <c r="AT127" s="221"/>
      <c r="AU127" s="221"/>
      <c r="AV127" s="3161"/>
      <c r="AW127" s="3125"/>
      <c r="AX127" s="898" t="s">
        <v>7993</v>
      </c>
      <c r="AY127" s="2918" t="s">
        <v>6596</v>
      </c>
      <c r="AZ127" s="565" t="s">
        <v>7995</v>
      </c>
      <c r="BA127" s="565" t="s">
        <v>7996</v>
      </c>
      <c r="BB127" s="565" t="s">
        <v>7997</v>
      </c>
      <c r="BC127" s="565" t="s">
        <v>7998</v>
      </c>
      <c r="BD127" s="565" t="s">
        <v>7999</v>
      </c>
      <c r="BE127" s="1257" t="s">
        <v>8000</v>
      </c>
      <c r="BF127" s="565" t="s">
        <v>8001</v>
      </c>
      <c r="BG127" s="565" t="s">
        <v>8002</v>
      </c>
      <c r="BH127" s="1257" t="s">
        <v>8003</v>
      </c>
      <c r="BI127" s="1257" t="s">
        <v>8004</v>
      </c>
      <c r="BJ127" s="1315"/>
      <c r="BK127" s="1315"/>
      <c r="BL127" s="1315"/>
      <c r="BM127" s="1315"/>
      <c r="BN127" s="1315"/>
      <c r="BO127" s="1315"/>
      <c r="BP127" s="1616" t="s">
        <v>8005</v>
      </c>
      <c r="BQ127" s="1616" t="s">
        <v>8006</v>
      </c>
      <c r="BR127" s="1796" t="s">
        <v>8007</v>
      </c>
    </row>
    <row r="128" spans="1:70" ht="15.75" customHeight="1">
      <c r="A128" s="171"/>
      <c r="B128" s="898" t="s">
        <v>7993</v>
      </c>
      <c r="C128" s="2918" t="s">
        <v>6608</v>
      </c>
      <c r="D128" s="222" t="s">
        <v>688</v>
      </c>
      <c r="E128" s="222">
        <v>3</v>
      </c>
      <c r="F128" s="2032">
        <v>0</v>
      </c>
      <c r="G128" s="2032">
        <v>0</v>
      </c>
      <c r="H128" s="2032">
        <v>0</v>
      </c>
      <c r="I128" s="2032">
        <v>0</v>
      </c>
      <c r="J128" s="2032">
        <v>0</v>
      </c>
      <c r="K128" s="1809">
        <f t="shared" si="75"/>
        <v>0</v>
      </c>
      <c r="L128" s="2032">
        <v>0</v>
      </c>
      <c r="M128" s="2032">
        <v>0</v>
      </c>
      <c r="N128" s="1794">
        <f t="shared" si="123"/>
        <v>0</v>
      </c>
      <c r="O128" s="1794">
        <f t="shared" si="124"/>
        <v>0</v>
      </c>
      <c r="P128" s="2068"/>
      <c r="Q128" s="2068"/>
      <c r="R128" s="2068"/>
      <c r="S128" s="2068"/>
      <c r="T128" s="2068"/>
      <c r="U128" s="2068"/>
      <c r="V128" s="2069">
        <v>0</v>
      </c>
      <c r="W128" s="2069">
        <v>0</v>
      </c>
      <c r="X128" s="2070">
        <v>0</v>
      </c>
      <c r="Y128" s="171"/>
      <c r="Z128" s="872" t="s">
        <v>8008</v>
      </c>
      <c r="AA128" s="171"/>
      <c r="AB128" s="2058"/>
      <c r="AC128" s="171"/>
      <c r="AD128" s="3159"/>
      <c r="AE128" s="2071"/>
      <c r="AF128" s="3161"/>
      <c r="AG128" s="221"/>
      <c r="AH128" s="221"/>
      <c r="AI128" s="221"/>
      <c r="AJ128" s="221"/>
      <c r="AK128" s="221"/>
      <c r="AL128" s="207"/>
      <c r="AM128" s="207"/>
      <c r="AN128" s="207"/>
      <c r="AO128" s="207"/>
      <c r="AP128" s="207"/>
      <c r="AQ128" s="207"/>
      <c r="AR128" s="207"/>
      <c r="AS128" s="221"/>
      <c r="AT128" s="221"/>
      <c r="AU128" s="221"/>
      <c r="AV128" s="3161"/>
      <c r="AW128" s="3125"/>
      <c r="AX128" s="898" t="s">
        <v>7993</v>
      </c>
      <c r="AY128" s="2918" t="s">
        <v>6608</v>
      </c>
      <c r="AZ128" s="565" t="s">
        <v>8009</v>
      </c>
      <c r="BA128" s="565" t="s">
        <v>8010</v>
      </c>
      <c r="BB128" s="565" t="s">
        <v>8011</v>
      </c>
      <c r="BC128" s="565" t="s">
        <v>8012</v>
      </c>
      <c r="BD128" s="565" t="s">
        <v>8013</v>
      </c>
      <c r="BE128" s="1257" t="s">
        <v>8014</v>
      </c>
      <c r="BF128" s="565" t="s">
        <v>8015</v>
      </c>
      <c r="BG128" s="565" t="s">
        <v>8016</v>
      </c>
      <c r="BH128" s="1257" t="s">
        <v>8017</v>
      </c>
      <c r="BI128" s="1257" t="s">
        <v>8018</v>
      </c>
      <c r="BJ128" s="1315"/>
      <c r="BK128" s="1315"/>
      <c r="BL128" s="1315"/>
      <c r="BM128" s="1315"/>
      <c r="BN128" s="1315"/>
      <c r="BO128" s="1315"/>
      <c r="BP128" s="1616" t="s">
        <v>8019</v>
      </c>
      <c r="BQ128" s="1616" t="s">
        <v>8020</v>
      </c>
      <c r="BR128" s="1796" t="s">
        <v>8021</v>
      </c>
    </row>
    <row r="129" spans="1:70" ht="15.75" customHeight="1">
      <c r="A129" s="171"/>
      <c r="B129" s="898" t="s">
        <v>8022</v>
      </c>
      <c r="C129" s="2918" t="s">
        <v>6596</v>
      </c>
      <c r="D129" s="222" t="s">
        <v>688</v>
      </c>
      <c r="E129" s="222">
        <v>3</v>
      </c>
      <c r="F129" s="2032">
        <v>0</v>
      </c>
      <c r="G129" s="2032">
        <v>0</v>
      </c>
      <c r="H129" s="2032">
        <v>0</v>
      </c>
      <c r="I129" s="2032">
        <v>0</v>
      </c>
      <c r="J129" s="2032">
        <v>0</v>
      </c>
      <c r="K129" s="1809">
        <f t="shared" si="75"/>
        <v>0</v>
      </c>
      <c r="L129" s="2032">
        <v>0</v>
      </c>
      <c r="M129" s="2032">
        <v>0</v>
      </c>
      <c r="N129" s="1794">
        <f t="shared" si="123"/>
        <v>0</v>
      </c>
      <c r="O129" s="1794">
        <f t="shared" si="124"/>
        <v>0</v>
      </c>
      <c r="P129" s="2068"/>
      <c r="Q129" s="2068"/>
      <c r="R129" s="2068"/>
      <c r="S129" s="2068"/>
      <c r="T129" s="2068"/>
      <c r="U129" s="2068"/>
      <c r="V129" s="2069">
        <v>0</v>
      </c>
      <c r="W129" s="2069">
        <v>0</v>
      </c>
      <c r="X129" s="2070">
        <v>0</v>
      </c>
      <c r="Y129" s="171"/>
      <c r="Z129" s="872" t="s">
        <v>8023</v>
      </c>
      <c r="AA129" s="171"/>
      <c r="AB129" s="2058"/>
      <c r="AC129" s="171"/>
      <c r="AD129" s="3159"/>
      <c r="AE129" s="2071"/>
      <c r="AF129" s="3161"/>
      <c r="AG129" s="221"/>
      <c r="AH129" s="221"/>
      <c r="AI129" s="221"/>
      <c r="AJ129" s="221"/>
      <c r="AK129" s="221"/>
      <c r="AL129" s="207"/>
      <c r="AM129" s="207"/>
      <c r="AN129" s="207"/>
      <c r="AO129" s="207"/>
      <c r="AP129" s="207"/>
      <c r="AQ129" s="207"/>
      <c r="AR129" s="207"/>
      <c r="AS129" s="221"/>
      <c r="AT129" s="221"/>
      <c r="AU129" s="221"/>
      <c r="AV129" s="3161"/>
      <c r="AW129" s="3125"/>
      <c r="AX129" s="898" t="s">
        <v>8022</v>
      </c>
      <c r="AY129" s="2918" t="s">
        <v>6596</v>
      </c>
      <c r="AZ129" s="565" t="s">
        <v>8024</v>
      </c>
      <c r="BA129" s="565" t="s">
        <v>8025</v>
      </c>
      <c r="BB129" s="565" t="s">
        <v>8026</v>
      </c>
      <c r="BC129" s="565" t="s">
        <v>8027</v>
      </c>
      <c r="BD129" s="565" t="s">
        <v>8028</v>
      </c>
      <c r="BE129" s="1257" t="s">
        <v>8029</v>
      </c>
      <c r="BF129" s="565" t="s">
        <v>8030</v>
      </c>
      <c r="BG129" s="565" t="s">
        <v>8031</v>
      </c>
      <c r="BH129" s="1257" t="s">
        <v>8032</v>
      </c>
      <c r="BI129" s="1257" t="s">
        <v>8033</v>
      </c>
      <c r="BJ129" s="1315"/>
      <c r="BK129" s="1315"/>
      <c r="BL129" s="1315"/>
      <c r="BM129" s="1315"/>
      <c r="BN129" s="1315"/>
      <c r="BO129" s="1315"/>
      <c r="BP129" s="1616" t="s">
        <v>8034</v>
      </c>
      <c r="BQ129" s="1616" t="s">
        <v>8035</v>
      </c>
      <c r="BR129" s="1796" t="s">
        <v>8036</v>
      </c>
    </row>
    <row r="130" spans="1:70" ht="15.75" customHeight="1">
      <c r="A130" s="171"/>
      <c r="B130" s="898" t="s">
        <v>8022</v>
      </c>
      <c r="C130" s="2918" t="s">
        <v>6608</v>
      </c>
      <c r="D130" s="222" t="s">
        <v>688</v>
      </c>
      <c r="E130" s="222">
        <v>3</v>
      </c>
      <c r="F130" s="2032">
        <v>0</v>
      </c>
      <c r="G130" s="2032">
        <v>0</v>
      </c>
      <c r="H130" s="2032">
        <v>0</v>
      </c>
      <c r="I130" s="2032">
        <v>0</v>
      </c>
      <c r="J130" s="2032">
        <v>0</v>
      </c>
      <c r="K130" s="1809">
        <f t="shared" si="75"/>
        <v>0</v>
      </c>
      <c r="L130" s="2032">
        <v>0</v>
      </c>
      <c r="M130" s="2032">
        <v>0</v>
      </c>
      <c r="N130" s="1794">
        <f t="shared" si="123"/>
        <v>0</v>
      </c>
      <c r="O130" s="1794">
        <f t="shared" si="124"/>
        <v>0</v>
      </c>
      <c r="P130" s="2068"/>
      <c r="Q130" s="2068"/>
      <c r="R130" s="2068"/>
      <c r="S130" s="2068"/>
      <c r="T130" s="2068"/>
      <c r="U130" s="2068"/>
      <c r="V130" s="2069">
        <v>0</v>
      </c>
      <c r="W130" s="2069">
        <v>0</v>
      </c>
      <c r="X130" s="2070">
        <v>0</v>
      </c>
      <c r="Y130" s="171"/>
      <c r="Z130" s="872" t="s">
        <v>8037</v>
      </c>
      <c r="AA130" s="171"/>
      <c r="AB130" s="2058"/>
      <c r="AC130" s="171"/>
      <c r="AD130" s="3159"/>
      <c r="AE130" s="2071"/>
      <c r="AF130" s="3161"/>
      <c r="AG130" s="221"/>
      <c r="AH130" s="221"/>
      <c r="AI130" s="221"/>
      <c r="AJ130" s="221"/>
      <c r="AK130" s="221"/>
      <c r="AL130" s="207"/>
      <c r="AM130" s="207"/>
      <c r="AN130" s="207"/>
      <c r="AO130" s="207"/>
      <c r="AP130" s="207"/>
      <c r="AQ130" s="207"/>
      <c r="AR130" s="207"/>
      <c r="AS130" s="221"/>
      <c r="AT130" s="221"/>
      <c r="AU130" s="221"/>
      <c r="AV130" s="3161"/>
      <c r="AW130" s="3125"/>
      <c r="AX130" s="898" t="s">
        <v>8022</v>
      </c>
      <c r="AY130" s="2918" t="s">
        <v>6608</v>
      </c>
      <c r="AZ130" s="565" t="s">
        <v>8038</v>
      </c>
      <c r="BA130" s="565" t="s">
        <v>8039</v>
      </c>
      <c r="BB130" s="565" t="s">
        <v>8040</v>
      </c>
      <c r="BC130" s="565" t="s">
        <v>8041</v>
      </c>
      <c r="BD130" s="565" t="s">
        <v>8042</v>
      </c>
      <c r="BE130" s="1257" t="s">
        <v>8043</v>
      </c>
      <c r="BF130" s="565" t="s">
        <v>8044</v>
      </c>
      <c r="BG130" s="565" t="s">
        <v>8045</v>
      </c>
      <c r="BH130" s="1257" t="s">
        <v>8046</v>
      </c>
      <c r="BI130" s="1257" t="s">
        <v>8047</v>
      </c>
      <c r="BJ130" s="1315"/>
      <c r="BK130" s="1315"/>
      <c r="BL130" s="1315"/>
      <c r="BM130" s="1315"/>
      <c r="BN130" s="1315"/>
      <c r="BO130" s="1315"/>
      <c r="BP130" s="1616" t="s">
        <v>8048</v>
      </c>
      <c r="BQ130" s="1616" t="s">
        <v>8049</v>
      </c>
      <c r="BR130" s="1796" t="s">
        <v>8050</v>
      </c>
    </row>
    <row r="131" spans="1:70" ht="15.75" customHeight="1">
      <c r="A131" s="171"/>
      <c r="B131" s="898" t="s">
        <v>8051</v>
      </c>
      <c r="C131" s="2918" t="s">
        <v>6596</v>
      </c>
      <c r="D131" s="222" t="s">
        <v>688</v>
      </c>
      <c r="E131" s="222">
        <v>3</v>
      </c>
      <c r="F131" s="2032">
        <v>0</v>
      </c>
      <c r="G131" s="2032">
        <v>0</v>
      </c>
      <c r="H131" s="2032">
        <v>0</v>
      </c>
      <c r="I131" s="2032">
        <v>0</v>
      </c>
      <c r="J131" s="2032">
        <v>0</v>
      </c>
      <c r="K131" s="1809">
        <f t="shared" si="75"/>
        <v>0</v>
      </c>
      <c r="L131" s="2032">
        <v>0</v>
      </c>
      <c r="M131" s="2032">
        <v>0</v>
      </c>
      <c r="N131" s="1794">
        <f t="shared" si="123"/>
        <v>0</v>
      </c>
      <c r="O131" s="1794">
        <f t="shared" si="124"/>
        <v>0</v>
      </c>
      <c r="P131" s="2068"/>
      <c r="Q131" s="2068"/>
      <c r="R131" s="2068"/>
      <c r="S131" s="2068"/>
      <c r="T131" s="2068"/>
      <c r="U131" s="2068"/>
      <c r="V131" s="2069">
        <v>0</v>
      </c>
      <c r="W131" s="2069">
        <v>0</v>
      </c>
      <c r="X131" s="2070">
        <v>0</v>
      </c>
      <c r="Y131" s="171"/>
      <c r="Z131" s="872" t="s">
        <v>8052</v>
      </c>
      <c r="AA131" s="171"/>
      <c r="AB131" s="2058"/>
      <c r="AC131" s="171"/>
      <c r="AD131" s="3159"/>
      <c r="AE131" s="2071"/>
      <c r="AF131" s="3161"/>
      <c r="AG131" s="221"/>
      <c r="AH131" s="221"/>
      <c r="AI131" s="221"/>
      <c r="AJ131" s="221"/>
      <c r="AK131" s="221"/>
      <c r="AL131" s="207"/>
      <c r="AM131" s="207"/>
      <c r="AN131" s="207"/>
      <c r="AO131" s="207"/>
      <c r="AP131" s="207"/>
      <c r="AQ131" s="207"/>
      <c r="AR131" s="207"/>
      <c r="AS131" s="221"/>
      <c r="AT131" s="221"/>
      <c r="AU131" s="221"/>
      <c r="AV131" s="3161"/>
      <c r="AW131" s="3125"/>
      <c r="AX131" s="898" t="s">
        <v>8051</v>
      </c>
      <c r="AY131" s="2918" t="s">
        <v>6596</v>
      </c>
      <c r="AZ131" s="565" t="s">
        <v>8053</v>
      </c>
      <c r="BA131" s="565" t="s">
        <v>8054</v>
      </c>
      <c r="BB131" s="565" t="s">
        <v>8055</v>
      </c>
      <c r="BC131" s="565" t="s">
        <v>8056</v>
      </c>
      <c r="BD131" s="565" t="s">
        <v>8057</v>
      </c>
      <c r="BE131" s="1257" t="s">
        <v>8058</v>
      </c>
      <c r="BF131" s="565" t="s">
        <v>8059</v>
      </c>
      <c r="BG131" s="565" t="s">
        <v>8060</v>
      </c>
      <c r="BH131" s="1257" t="s">
        <v>8061</v>
      </c>
      <c r="BI131" s="1257" t="s">
        <v>8062</v>
      </c>
      <c r="BJ131" s="1315"/>
      <c r="BK131" s="1315"/>
      <c r="BL131" s="1315"/>
      <c r="BM131" s="1315"/>
      <c r="BN131" s="1315"/>
      <c r="BO131" s="1315"/>
      <c r="BP131" s="1616" t="s">
        <v>8063</v>
      </c>
      <c r="BQ131" s="1616" t="s">
        <v>8064</v>
      </c>
      <c r="BR131" s="1796" t="s">
        <v>8065</v>
      </c>
    </row>
    <row r="132" spans="1:70" ht="15.75" customHeight="1">
      <c r="A132" s="171"/>
      <c r="B132" s="898" t="s">
        <v>8051</v>
      </c>
      <c r="C132" s="2918" t="s">
        <v>6608</v>
      </c>
      <c r="D132" s="222" t="s">
        <v>688</v>
      </c>
      <c r="E132" s="222">
        <v>3</v>
      </c>
      <c r="F132" s="2032">
        <v>0</v>
      </c>
      <c r="G132" s="2032">
        <v>0</v>
      </c>
      <c r="H132" s="2032">
        <v>0</v>
      </c>
      <c r="I132" s="2032">
        <v>0</v>
      </c>
      <c r="J132" s="2032">
        <v>0</v>
      </c>
      <c r="K132" s="1809">
        <f t="shared" si="75"/>
        <v>0</v>
      </c>
      <c r="L132" s="2032">
        <v>0</v>
      </c>
      <c r="M132" s="2032">
        <v>0</v>
      </c>
      <c r="N132" s="1794">
        <f t="shared" si="123"/>
        <v>0</v>
      </c>
      <c r="O132" s="1794">
        <f t="shared" si="124"/>
        <v>0</v>
      </c>
      <c r="P132" s="2068"/>
      <c r="Q132" s="2068"/>
      <c r="R132" s="2068"/>
      <c r="S132" s="2068"/>
      <c r="T132" s="2068"/>
      <c r="U132" s="2068"/>
      <c r="V132" s="2069">
        <v>0</v>
      </c>
      <c r="W132" s="2069">
        <v>0</v>
      </c>
      <c r="X132" s="2070">
        <v>0</v>
      </c>
      <c r="Y132" s="171"/>
      <c r="Z132" s="872" t="s">
        <v>8066</v>
      </c>
      <c r="AA132" s="171"/>
      <c r="AB132" s="2058"/>
      <c r="AC132" s="171"/>
      <c r="AD132" s="3159"/>
      <c r="AE132" s="2071"/>
      <c r="AF132" s="3161"/>
      <c r="AG132" s="221"/>
      <c r="AH132" s="221"/>
      <c r="AI132" s="221"/>
      <c r="AJ132" s="221"/>
      <c r="AK132" s="221"/>
      <c r="AL132" s="207"/>
      <c r="AM132" s="207"/>
      <c r="AN132" s="207"/>
      <c r="AO132" s="207"/>
      <c r="AP132" s="207"/>
      <c r="AQ132" s="207"/>
      <c r="AR132" s="207"/>
      <c r="AS132" s="221"/>
      <c r="AT132" s="221"/>
      <c r="AU132" s="221"/>
      <c r="AV132" s="3161"/>
      <c r="AW132" s="3125"/>
      <c r="AX132" s="898" t="s">
        <v>8051</v>
      </c>
      <c r="AY132" s="2918" t="s">
        <v>6608</v>
      </c>
      <c r="AZ132" s="565" t="s">
        <v>8067</v>
      </c>
      <c r="BA132" s="565" t="s">
        <v>8068</v>
      </c>
      <c r="BB132" s="565" t="s">
        <v>8069</v>
      </c>
      <c r="BC132" s="565" t="s">
        <v>8070</v>
      </c>
      <c r="BD132" s="565" t="s">
        <v>8071</v>
      </c>
      <c r="BE132" s="1257" t="s">
        <v>8072</v>
      </c>
      <c r="BF132" s="565" t="s">
        <v>8073</v>
      </c>
      <c r="BG132" s="565" t="s">
        <v>8074</v>
      </c>
      <c r="BH132" s="1257" t="s">
        <v>8075</v>
      </c>
      <c r="BI132" s="1257" t="s">
        <v>8076</v>
      </c>
      <c r="BJ132" s="1315"/>
      <c r="BK132" s="1315"/>
      <c r="BL132" s="1315"/>
      <c r="BM132" s="1315"/>
      <c r="BN132" s="1315"/>
      <c r="BO132" s="1315"/>
      <c r="BP132" s="1616" t="s">
        <v>8077</v>
      </c>
      <c r="BQ132" s="1616" t="s">
        <v>8078</v>
      </c>
      <c r="BR132" s="1796" t="s">
        <v>8079</v>
      </c>
    </row>
    <row r="133" spans="1:70" ht="15.75" customHeight="1">
      <c r="A133" s="171"/>
      <c r="B133" s="898" t="s">
        <v>8080</v>
      </c>
      <c r="C133" s="2918" t="s">
        <v>6596</v>
      </c>
      <c r="D133" s="222" t="s">
        <v>688</v>
      </c>
      <c r="E133" s="222">
        <v>3</v>
      </c>
      <c r="F133" s="2032">
        <v>0</v>
      </c>
      <c r="G133" s="2032">
        <v>0</v>
      </c>
      <c r="H133" s="2032">
        <v>0</v>
      </c>
      <c r="I133" s="2032">
        <v>0</v>
      </c>
      <c r="J133" s="2032">
        <v>0</v>
      </c>
      <c r="K133" s="1809">
        <f t="shared" si="75"/>
        <v>0</v>
      </c>
      <c r="L133" s="2032">
        <v>0</v>
      </c>
      <c r="M133" s="2032">
        <v>0</v>
      </c>
      <c r="N133" s="1794">
        <f t="shared" si="123"/>
        <v>0</v>
      </c>
      <c r="O133" s="1794">
        <f t="shared" si="124"/>
        <v>0</v>
      </c>
      <c r="P133" s="2068"/>
      <c r="Q133" s="2068"/>
      <c r="R133" s="2068"/>
      <c r="S133" s="2068"/>
      <c r="T133" s="2068"/>
      <c r="U133" s="2068"/>
      <c r="V133" s="2069">
        <v>0</v>
      </c>
      <c r="W133" s="2069">
        <v>0</v>
      </c>
      <c r="X133" s="2070">
        <v>0</v>
      </c>
      <c r="Y133" s="171"/>
      <c r="Z133" s="872" t="s">
        <v>8081</v>
      </c>
      <c r="AA133" s="171"/>
      <c r="AB133" s="2058"/>
      <c r="AC133" s="171"/>
      <c r="AD133" s="3159"/>
      <c r="AE133" s="2071"/>
      <c r="AF133" s="3161"/>
      <c r="AG133" s="221"/>
      <c r="AH133" s="221"/>
      <c r="AI133" s="221"/>
      <c r="AJ133" s="221"/>
      <c r="AK133" s="221"/>
      <c r="AL133" s="207"/>
      <c r="AM133" s="207"/>
      <c r="AN133" s="207"/>
      <c r="AO133" s="207"/>
      <c r="AP133" s="207"/>
      <c r="AQ133" s="207"/>
      <c r="AR133" s="207"/>
      <c r="AS133" s="221"/>
      <c r="AT133" s="221"/>
      <c r="AU133" s="221"/>
      <c r="AV133" s="3161"/>
      <c r="AW133" s="3125"/>
      <c r="AX133" s="898" t="s">
        <v>8080</v>
      </c>
      <c r="AY133" s="2918" t="s">
        <v>6596</v>
      </c>
      <c r="AZ133" s="565" t="s">
        <v>8082</v>
      </c>
      <c r="BA133" s="565" t="s">
        <v>8083</v>
      </c>
      <c r="BB133" s="565" t="s">
        <v>8084</v>
      </c>
      <c r="BC133" s="565" t="s">
        <v>8085</v>
      </c>
      <c r="BD133" s="565" t="s">
        <v>8086</v>
      </c>
      <c r="BE133" s="1257" t="s">
        <v>8087</v>
      </c>
      <c r="BF133" s="565" t="s">
        <v>8088</v>
      </c>
      <c r="BG133" s="565" t="s">
        <v>8089</v>
      </c>
      <c r="BH133" s="1257" t="s">
        <v>8090</v>
      </c>
      <c r="BI133" s="1257" t="s">
        <v>8091</v>
      </c>
      <c r="BJ133" s="1315"/>
      <c r="BK133" s="1315"/>
      <c r="BL133" s="1315"/>
      <c r="BM133" s="1315"/>
      <c r="BN133" s="1315"/>
      <c r="BO133" s="1315"/>
      <c r="BP133" s="1616" t="s">
        <v>8092</v>
      </c>
      <c r="BQ133" s="1616" t="s">
        <v>8093</v>
      </c>
      <c r="BR133" s="1796" t="s">
        <v>8094</v>
      </c>
    </row>
    <row r="134" spans="1:70" ht="15.75" customHeight="1">
      <c r="A134" s="171"/>
      <c r="B134" s="898" t="s">
        <v>8080</v>
      </c>
      <c r="C134" s="2918" t="s">
        <v>6608</v>
      </c>
      <c r="D134" s="222" t="s">
        <v>688</v>
      </c>
      <c r="E134" s="222">
        <v>3</v>
      </c>
      <c r="F134" s="2032">
        <v>0</v>
      </c>
      <c r="G134" s="2032">
        <v>0</v>
      </c>
      <c r="H134" s="2032">
        <v>0</v>
      </c>
      <c r="I134" s="2032">
        <v>0</v>
      </c>
      <c r="J134" s="2032">
        <v>0</v>
      </c>
      <c r="K134" s="1809">
        <f t="shared" si="75"/>
        <v>0</v>
      </c>
      <c r="L134" s="2032">
        <v>0</v>
      </c>
      <c r="M134" s="2032">
        <v>0</v>
      </c>
      <c r="N134" s="1794">
        <f t="shared" si="123"/>
        <v>0</v>
      </c>
      <c r="O134" s="1794">
        <f t="shared" si="124"/>
        <v>0</v>
      </c>
      <c r="P134" s="2068"/>
      <c r="Q134" s="2068"/>
      <c r="R134" s="2068"/>
      <c r="S134" s="2068"/>
      <c r="T134" s="2068"/>
      <c r="U134" s="2068"/>
      <c r="V134" s="2069">
        <v>0</v>
      </c>
      <c r="W134" s="2069">
        <v>0</v>
      </c>
      <c r="X134" s="2070">
        <v>0</v>
      </c>
      <c r="Y134" s="171"/>
      <c r="Z134" s="872" t="s">
        <v>8095</v>
      </c>
      <c r="AA134" s="171"/>
      <c r="AB134" s="2058"/>
      <c r="AC134" s="171"/>
      <c r="AD134" s="3159"/>
      <c r="AE134" s="2071"/>
      <c r="AF134" s="3161"/>
      <c r="AG134" s="221"/>
      <c r="AH134" s="221"/>
      <c r="AI134" s="221"/>
      <c r="AJ134" s="221"/>
      <c r="AK134" s="221"/>
      <c r="AL134" s="207"/>
      <c r="AM134" s="207"/>
      <c r="AN134" s="207"/>
      <c r="AO134" s="207"/>
      <c r="AP134" s="207"/>
      <c r="AQ134" s="207"/>
      <c r="AR134" s="207"/>
      <c r="AS134" s="221"/>
      <c r="AT134" s="221"/>
      <c r="AU134" s="221"/>
      <c r="AV134" s="3161"/>
      <c r="AW134" s="3125"/>
      <c r="AX134" s="898" t="s">
        <v>8080</v>
      </c>
      <c r="AY134" s="2918" t="s">
        <v>6608</v>
      </c>
      <c r="AZ134" s="565" t="s">
        <v>8096</v>
      </c>
      <c r="BA134" s="565" t="s">
        <v>8097</v>
      </c>
      <c r="BB134" s="565" t="s">
        <v>8098</v>
      </c>
      <c r="BC134" s="565" t="s">
        <v>8099</v>
      </c>
      <c r="BD134" s="565" t="s">
        <v>8100</v>
      </c>
      <c r="BE134" s="1257" t="s">
        <v>8101</v>
      </c>
      <c r="BF134" s="565" t="s">
        <v>8102</v>
      </c>
      <c r="BG134" s="565" t="s">
        <v>8103</v>
      </c>
      <c r="BH134" s="1257" t="s">
        <v>8104</v>
      </c>
      <c r="BI134" s="1257" t="s">
        <v>8105</v>
      </c>
      <c r="BJ134" s="1315"/>
      <c r="BK134" s="1315"/>
      <c r="BL134" s="1315"/>
      <c r="BM134" s="1315"/>
      <c r="BN134" s="1315"/>
      <c r="BO134" s="1315"/>
      <c r="BP134" s="1616" t="s">
        <v>8106</v>
      </c>
      <c r="BQ134" s="1616" t="s">
        <v>8107</v>
      </c>
      <c r="BR134" s="1796" t="s">
        <v>8108</v>
      </c>
    </row>
    <row r="135" spans="1:70" ht="15.75" customHeight="1" thickBot="1">
      <c r="A135" s="2394" t="s">
        <v>784</v>
      </c>
      <c r="B135" s="881" t="s">
        <v>8109</v>
      </c>
      <c r="C135" s="2931" t="s">
        <v>6620</v>
      </c>
      <c r="D135" s="283" t="s">
        <v>688</v>
      </c>
      <c r="E135" s="283">
        <v>3</v>
      </c>
      <c r="F135" s="1249">
        <f>IFERROR(SUM(F81,F108,F90,F93,F96,F111,F114,F115:F134), 0)</f>
        <v>2.4689999999999999</v>
      </c>
      <c r="G135" s="1249">
        <f t="shared" ref="G135:J135" si="125">IFERROR(SUM(G81,G108,G90,G93,G96,G111,G114,G115:G134), 0)</f>
        <v>0.78700000000000003</v>
      </c>
      <c r="H135" s="1249">
        <f t="shared" si="125"/>
        <v>0</v>
      </c>
      <c r="I135" s="1249">
        <f t="shared" si="125"/>
        <v>17.278000000000002</v>
      </c>
      <c r="J135" s="1249">
        <f t="shared" si="125"/>
        <v>159.98699999999999</v>
      </c>
      <c r="K135" s="1935">
        <f t="shared" si="75"/>
        <v>180.52099999999999</v>
      </c>
      <c r="L135" s="1812">
        <f>IFERROR(SUM(L81,L108,L90,L93,L96,L111,L114,L115:L134), 0)</f>
        <v>0</v>
      </c>
      <c r="M135" s="1812">
        <f>IFERROR(SUM(M81,M108,M90,M93,M96,M111,M114,M115:M134), 0)</f>
        <v>0</v>
      </c>
      <c r="N135" s="1812">
        <f t="shared" si="78"/>
        <v>0</v>
      </c>
      <c r="O135" s="1812">
        <f t="shared" si="72"/>
        <v>180.52099999999999</v>
      </c>
      <c r="P135" s="1321"/>
      <c r="Q135" s="1321"/>
      <c r="R135" s="1321"/>
      <c r="S135" s="1321"/>
      <c r="T135" s="1321"/>
      <c r="U135" s="1321"/>
      <c r="V135" s="1249">
        <f>IFERROR(SUM(V81,V108,V90,V93,V96,V111,V114,,V115:V134), 0)</f>
        <v>536.62300000000005</v>
      </c>
      <c r="W135" s="1249">
        <f>IFERROR(SUM(W81,W108,W90,W93,W96,W111,W114,W115:W134), 0)</f>
        <v>855.38400000000013</v>
      </c>
      <c r="X135" s="1259">
        <f>IFERROR(SUM(X81,X108,X90,X93,X96,X111,X114,X115:X134), 0)</f>
        <v>855.38400000000013</v>
      </c>
      <c r="Y135" s="171"/>
      <c r="Z135" s="885" t="s">
        <v>8110</v>
      </c>
      <c r="AA135" s="171"/>
      <c r="AB135" s="238"/>
      <c r="AC135" s="171"/>
      <c r="AD135" s="3159"/>
      <c r="AE135" s="3125"/>
      <c r="AF135" s="3161"/>
      <c r="AG135" s="207"/>
      <c r="AH135" s="207"/>
      <c r="AI135" s="207"/>
      <c r="AJ135" s="207"/>
      <c r="AK135" s="207"/>
      <c r="AL135" s="207"/>
      <c r="AM135" s="207"/>
      <c r="AN135" s="207"/>
      <c r="AO135" s="207"/>
      <c r="AP135" s="207"/>
      <c r="AQ135" s="207"/>
      <c r="AR135" s="207"/>
      <c r="AS135" s="207"/>
      <c r="AT135" s="207"/>
      <c r="AU135" s="207"/>
      <c r="AV135" s="3161"/>
      <c r="AW135" s="3125"/>
      <c r="AX135" s="881" t="s">
        <v>8109</v>
      </c>
      <c r="AY135" s="2931" t="s">
        <v>6620</v>
      </c>
      <c r="AZ135" s="1249" t="s">
        <v>8111</v>
      </c>
      <c r="BA135" s="1249" t="s">
        <v>8112</v>
      </c>
      <c r="BB135" s="1249" t="s">
        <v>8113</v>
      </c>
      <c r="BC135" s="1249" t="s">
        <v>8114</v>
      </c>
      <c r="BD135" s="1249" t="s">
        <v>8115</v>
      </c>
      <c r="BE135" s="1249" t="s">
        <v>8116</v>
      </c>
      <c r="BF135" s="1812" t="s">
        <v>8117</v>
      </c>
      <c r="BG135" s="1812" t="s">
        <v>8118</v>
      </c>
      <c r="BH135" s="1812" t="s">
        <v>8119</v>
      </c>
      <c r="BI135" s="1812" t="s">
        <v>8120</v>
      </c>
      <c r="BJ135" s="1321"/>
      <c r="BK135" s="1321"/>
      <c r="BL135" s="1321"/>
      <c r="BM135" s="1321"/>
      <c r="BN135" s="1321"/>
      <c r="BO135" s="1321"/>
      <c r="BP135" s="1249" t="s">
        <v>8121</v>
      </c>
      <c r="BQ135" s="1249" t="s">
        <v>8122</v>
      </c>
      <c r="BR135" s="1259" t="s">
        <v>8123</v>
      </c>
    </row>
    <row r="136" spans="1:70" ht="15.75" customHeight="1" thickTop="1" thickBot="1">
      <c r="A136" s="171"/>
      <c r="B136" s="886"/>
      <c r="C136" s="171"/>
      <c r="D136" s="171"/>
      <c r="E136" s="171"/>
      <c r="F136" s="381"/>
      <c r="G136" s="381"/>
      <c r="H136" s="381"/>
      <c r="I136" s="381"/>
      <c r="J136" s="381"/>
      <c r="K136" s="381"/>
      <c r="L136" s="381"/>
      <c r="M136" s="381"/>
      <c r="N136" s="381"/>
      <c r="O136" s="381"/>
      <c r="P136" s="381"/>
      <c r="Q136" s="1326"/>
      <c r="R136" s="1326"/>
      <c r="S136" s="1326"/>
      <c r="T136" s="1326"/>
      <c r="U136" s="1327"/>
      <c r="V136" s="1326"/>
      <c r="W136" s="1326"/>
      <c r="X136" s="1327"/>
      <c r="Y136" s="192"/>
      <c r="Z136" s="192"/>
      <c r="AA136" s="171"/>
      <c r="AB136" s="171"/>
      <c r="AC136" s="171"/>
      <c r="AD136" s="3159"/>
      <c r="AE136" s="3125"/>
      <c r="AF136" s="3161"/>
      <c r="AG136" s="207"/>
      <c r="AH136" s="207"/>
      <c r="AI136" s="207"/>
      <c r="AJ136" s="207"/>
      <c r="AK136" s="207"/>
      <c r="AL136" s="207"/>
      <c r="AM136" s="207"/>
      <c r="AN136" s="207"/>
      <c r="AO136" s="207"/>
      <c r="AP136" s="207"/>
      <c r="AQ136" s="207"/>
      <c r="AR136" s="207"/>
      <c r="AS136" s="207"/>
      <c r="AT136" s="207"/>
      <c r="AU136" s="207"/>
      <c r="AV136" s="3161"/>
      <c r="AW136" s="3125"/>
      <c r="AX136" s="886"/>
      <c r="AY136" s="171"/>
      <c r="AZ136" s="381"/>
      <c r="BA136" s="381"/>
      <c r="BB136" s="381"/>
      <c r="BC136" s="381"/>
      <c r="BD136" s="381"/>
      <c r="BE136" s="381"/>
      <c r="BF136" s="381"/>
      <c r="BG136" s="381"/>
      <c r="BH136" s="381"/>
      <c r="BI136" s="381"/>
      <c r="BJ136" s="381"/>
      <c r="BK136" s="1326"/>
      <c r="BL136" s="1326"/>
      <c r="BM136" s="1326"/>
      <c r="BN136" s="1326"/>
      <c r="BO136" s="1327"/>
      <c r="BP136" s="1326"/>
      <c r="BQ136" s="1326"/>
      <c r="BR136" s="1327"/>
    </row>
    <row r="137" spans="1:70" ht="15.75" customHeight="1" thickTop="1" thickBot="1">
      <c r="A137" s="171"/>
      <c r="B137" s="863" t="s">
        <v>8124</v>
      </c>
      <c r="C137" s="171"/>
      <c r="D137" s="171"/>
      <c r="E137" s="171"/>
      <c r="F137" s="381"/>
      <c r="G137" s="381"/>
      <c r="H137" s="381"/>
      <c r="I137" s="381"/>
      <c r="J137" s="381"/>
      <c r="K137" s="381"/>
      <c r="L137" s="381"/>
      <c r="M137" s="381"/>
      <c r="N137" s="381"/>
      <c r="O137" s="381"/>
      <c r="P137" s="381"/>
      <c r="Q137" s="1326"/>
      <c r="R137" s="1326"/>
      <c r="S137" s="1326"/>
      <c r="T137" s="1326"/>
      <c r="U137" s="1327"/>
      <c r="V137" s="1326"/>
      <c r="W137" s="1326"/>
      <c r="X137" s="1327"/>
      <c r="Y137" s="192"/>
      <c r="Z137" s="192"/>
      <c r="AA137" s="171"/>
      <c r="AB137" s="171"/>
      <c r="AC137" s="171"/>
      <c r="AD137" s="3159"/>
      <c r="AE137" s="3125"/>
      <c r="AF137" s="3161"/>
      <c r="AG137" s="207"/>
      <c r="AH137" s="207"/>
      <c r="AI137" s="207"/>
      <c r="AJ137" s="207"/>
      <c r="AK137" s="207"/>
      <c r="AL137" s="207"/>
      <c r="AM137" s="207"/>
      <c r="AN137" s="207"/>
      <c r="AO137" s="207"/>
      <c r="AP137" s="207"/>
      <c r="AQ137" s="207"/>
      <c r="AR137" s="207"/>
      <c r="AS137" s="207"/>
      <c r="AT137" s="207"/>
      <c r="AU137" s="207"/>
      <c r="AV137" s="3161"/>
      <c r="AW137" s="3125"/>
      <c r="AX137" s="863" t="s">
        <v>8124</v>
      </c>
      <c r="AY137" s="171"/>
      <c r="AZ137" s="381"/>
      <c r="BA137" s="381"/>
      <c r="BB137" s="381"/>
      <c r="BC137" s="381"/>
      <c r="BD137" s="381"/>
      <c r="BE137" s="381"/>
      <c r="BF137" s="381"/>
      <c r="BG137" s="381"/>
      <c r="BH137" s="381"/>
      <c r="BI137" s="381"/>
      <c r="BJ137" s="381"/>
      <c r="BK137" s="1326"/>
      <c r="BL137" s="1326"/>
      <c r="BM137" s="1326"/>
      <c r="BN137" s="1326"/>
      <c r="BO137" s="1327"/>
      <c r="BP137" s="1326"/>
      <c r="BQ137" s="1326"/>
      <c r="BR137" s="1327"/>
    </row>
    <row r="138" spans="1:70" ht="15.75" customHeight="1" thickTop="1">
      <c r="A138" s="171"/>
      <c r="B138" s="864" t="s">
        <v>8125</v>
      </c>
      <c r="C138" s="2920" t="s">
        <v>6596</v>
      </c>
      <c r="D138" s="213" t="s">
        <v>688</v>
      </c>
      <c r="E138" s="213">
        <v>3</v>
      </c>
      <c r="F138" s="1255">
        <f>IFERROR(SUM(F10,F13,F16,F19,F22,F25,F31,F34,F37,F40,F43,F46,F79,F106,F88,F91,F94,F109,F112,F115,F117,F119,F121,F123,F125,F127,F129,F131,F133), 0)</f>
        <v>46.255000000000003</v>
      </c>
      <c r="G138" s="1255">
        <f t="shared" ref="G138:I138" si="126">IFERROR(SUM(G10,G13,G16,G19,G22,G25,G31,G34,G37,G40,G43,G46,G79,G106,G88,G91,G94,G109,G112,G115,G117,G119,G121,G123,G125,G127,G129,G131,G133), 0)</f>
        <v>3.7930000000000001</v>
      </c>
      <c r="H138" s="1255">
        <f t="shared" si="126"/>
        <v>0</v>
      </c>
      <c r="I138" s="1255">
        <f t="shared" si="126"/>
        <v>42.637</v>
      </c>
      <c r="J138" s="1255">
        <f>IFERROR(SUM(J10,J13,J16,J19,J22,J25,J31,J34,J37,J40,J43,J46,J79,J106,J88,J91,J94,J109,J112,J115,J117,J119,J121,J123,J125,J127,J129,J131,J133,J52,J55,J58,J61,J64,J67,J70,J73), 0)</f>
        <v>241.00400000000002</v>
      </c>
      <c r="K138" s="1805">
        <f t="shared" ref="K138:K140" si="127">IFERROR(SUM(F138:J138),0)</f>
        <v>333.68900000000002</v>
      </c>
      <c r="L138" s="2029">
        <f>IFERROR(SUM(L10,L13,L16,L19,L22,L25,L31,L34,L37,L40,L43,L46, L52, L55, L58, L61, L64, L67, L70, L73, L79,L106,L88,L91,L94,L109,L112,L115,L117,L119,L121,L123,L125,L127,L129,L131,L133), 0)</f>
        <v>0</v>
      </c>
      <c r="M138" s="2029">
        <f>IFERROR(SUM(M10,M13,M16,M19,M22,M25,M31,M34,M37,M40,M43,M46, M52, M55, M58, M61, M64, M67, M70, M73, M79,M106,M88,M91,M94,M109,M112,M115,M117,M119,M121,M123,M125,M127,M129,M131,M133), 0)</f>
        <v>0</v>
      </c>
      <c r="N138" s="2029">
        <f t="shared" ref="N138:N140" si="128">IFERROR(SUM(L138:M138), 0)</f>
        <v>0</v>
      </c>
      <c r="O138" s="2029">
        <f t="shared" ref="O138:O140" si="129">IFERROR(SUM(K138,N138),0)</f>
        <v>333.68900000000002</v>
      </c>
      <c r="P138" s="1337"/>
      <c r="Q138" s="1337"/>
      <c r="R138" s="1337"/>
      <c r="S138" s="1337"/>
      <c r="T138" s="1337"/>
      <c r="U138" s="1337"/>
      <c r="V138" s="1337"/>
      <c r="W138" s="1337"/>
      <c r="X138" s="1338"/>
      <c r="Y138" s="171"/>
      <c r="Z138" s="867" t="s">
        <v>8126</v>
      </c>
      <c r="AA138" s="171"/>
      <c r="AB138" s="219"/>
      <c r="AC138" s="171"/>
      <c r="AD138" s="3159"/>
      <c r="AE138" s="3125"/>
      <c r="AF138" s="3161"/>
      <c r="AG138" s="207"/>
      <c r="AH138" s="207"/>
      <c r="AI138" s="207"/>
      <c r="AJ138" s="207"/>
      <c r="AK138" s="207"/>
      <c r="AL138" s="207"/>
      <c r="AM138" s="207"/>
      <c r="AN138" s="207"/>
      <c r="AO138" s="207"/>
      <c r="AP138" s="207"/>
      <c r="AQ138" s="207"/>
      <c r="AR138" s="207"/>
      <c r="AS138" s="207"/>
      <c r="AT138" s="207"/>
      <c r="AU138" s="207"/>
      <c r="AV138" s="3161"/>
      <c r="AW138" s="3125"/>
      <c r="AX138" s="864" t="s">
        <v>8125</v>
      </c>
      <c r="AY138" s="2920" t="s">
        <v>6596</v>
      </c>
      <c r="AZ138" s="1243" t="s">
        <v>767</v>
      </c>
      <c r="BA138" s="1243" t="s">
        <v>767</v>
      </c>
      <c r="BB138" s="1243" t="s">
        <v>767</v>
      </c>
      <c r="BC138" s="1243" t="s">
        <v>767</v>
      </c>
      <c r="BD138" s="1243" t="s">
        <v>767</v>
      </c>
      <c r="BE138" s="1255" t="s">
        <v>8127</v>
      </c>
      <c r="BF138" s="2029" t="s">
        <v>8128</v>
      </c>
      <c r="BG138" s="2029" t="s">
        <v>8129</v>
      </c>
      <c r="BH138" s="2029" t="s">
        <v>8130</v>
      </c>
      <c r="BI138" s="2029" t="s">
        <v>8131</v>
      </c>
      <c r="BJ138" s="1337"/>
      <c r="BK138" s="1337"/>
      <c r="BL138" s="1337"/>
      <c r="BM138" s="1337"/>
      <c r="BN138" s="1337"/>
      <c r="BO138" s="1337"/>
      <c r="BP138" s="1337"/>
      <c r="BQ138" s="1337"/>
      <c r="BR138" s="1338"/>
    </row>
    <row r="139" spans="1:70" ht="15.75" customHeight="1">
      <c r="A139" s="171"/>
      <c r="B139" s="868" t="s">
        <v>8125</v>
      </c>
      <c r="C139" s="2918" t="s">
        <v>6608</v>
      </c>
      <c r="D139" s="222" t="s">
        <v>688</v>
      </c>
      <c r="E139" s="222">
        <v>3</v>
      </c>
      <c r="F139" s="1257">
        <f>IFERROR(SUM(F11,F14,F17,F20,F23,F26,F32,F35,F38,F41,F44,F47,F80,F107,F89,F92,F95,F110,F113,F116,F118,F120,F122,F124,F126,F128,F130,F132,F134), 0)</f>
        <v>7.3789999999999996</v>
      </c>
      <c r="G139" s="1257">
        <f t="shared" ref="G139:I139" si="130">IFERROR(SUM(G11,G14,G17,G20,G23,G26,G32,G35,G38,G41,G44,G47,G80,G107,G89,G92,G95,G110,G113,G116,G118,G120,G122,G124,G126,G128,G130,G132,G134), 0)</f>
        <v>0</v>
      </c>
      <c r="H139" s="1257">
        <f t="shared" si="130"/>
        <v>0</v>
      </c>
      <c r="I139" s="1257">
        <f t="shared" si="130"/>
        <v>0.26400000000000001</v>
      </c>
      <c r="J139" s="1257">
        <f>IFERROR(SUM(J11,J14,J17,J20,J23,J26,J32,J35,J38,J41,J44,J47,J80,J107,J89,J92,J95,J110,J113,J116,J118,J120,J122,J124,J126,J128,J130,J132,J134,J53,J56,J59,J62,J65,J68,J71,J74), 0)</f>
        <v>7.9159999999999995</v>
      </c>
      <c r="K139" s="1809">
        <f t="shared" si="127"/>
        <v>15.558999999999999</v>
      </c>
      <c r="L139" s="1794">
        <f>IFERROR(SUM(L11,L14,L17,L20,L23,L26,L32,L35,L38,L41,L44,L47, L53, L56, L59, L62, L65, L68, L71, L74, L80,L107,L89,L92,L95,L110,L113,L116,L118,L120,L122,L124,L126,L128,L130,L132,L134), 0)</f>
        <v>0</v>
      </c>
      <c r="M139" s="1794">
        <f>IFERROR(SUM(M11,M14,M17,M20,M23,M26,M32,M35,M38,M41,M44,M47, M53, M56, M59, M62, M65, M68, M71, M74, M80,M107,M89,M92,M95,M110,M113,M116,M118,M120,M122,M124,M126,M128,M130,M132,M134), 0)</f>
        <v>0</v>
      </c>
      <c r="N139" s="1794">
        <f t="shared" si="128"/>
        <v>0</v>
      </c>
      <c r="O139" s="1794">
        <f t="shared" si="129"/>
        <v>15.558999999999999</v>
      </c>
      <c r="P139" s="1315"/>
      <c r="Q139" s="1315"/>
      <c r="R139" s="1315"/>
      <c r="S139" s="1315"/>
      <c r="T139" s="1315"/>
      <c r="U139" s="1315"/>
      <c r="V139" s="1315"/>
      <c r="W139" s="1315"/>
      <c r="X139" s="1316"/>
      <c r="Y139" s="171"/>
      <c r="Z139" s="872" t="s">
        <v>8132</v>
      </c>
      <c r="AA139" s="171"/>
      <c r="AB139" s="227"/>
      <c r="AC139" s="171"/>
      <c r="AD139" s="3159"/>
      <c r="AE139" s="3125"/>
      <c r="AF139" s="3161"/>
      <c r="AG139" s="207"/>
      <c r="AH139" s="207"/>
      <c r="AI139" s="207"/>
      <c r="AJ139" s="207"/>
      <c r="AK139" s="207"/>
      <c r="AL139" s="207"/>
      <c r="AM139" s="207"/>
      <c r="AN139" s="207"/>
      <c r="AO139" s="207"/>
      <c r="AP139" s="207"/>
      <c r="AQ139" s="207"/>
      <c r="AR139" s="207"/>
      <c r="AS139" s="207"/>
      <c r="AT139" s="207"/>
      <c r="AU139" s="207"/>
      <c r="AV139" s="3161"/>
      <c r="AW139" s="3125"/>
      <c r="AX139" s="868" t="s">
        <v>8125</v>
      </c>
      <c r="AY139" s="2918" t="s">
        <v>6608</v>
      </c>
      <c r="AZ139" s="1257" t="s">
        <v>8133</v>
      </c>
      <c r="BA139" s="1257" t="s">
        <v>8134</v>
      </c>
      <c r="BB139" s="1257" t="s">
        <v>8135</v>
      </c>
      <c r="BC139" s="1257" t="s">
        <v>8136</v>
      </c>
      <c r="BD139" s="1257" t="s">
        <v>8137</v>
      </c>
      <c r="BE139" s="1257" t="s">
        <v>8138</v>
      </c>
      <c r="BF139" s="1794" t="s">
        <v>8139</v>
      </c>
      <c r="BG139" s="1794" t="s">
        <v>8140</v>
      </c>
      <c r="BH139" s="1794" t="s">
        <v>8141</v>
      </c>
      <c r="BI139" s="1794" t="s">
        <v>8142</v>
      </c>
      <c r="BJ139" s="1315"/>
      <c r="BK139" s="1315"/>
      <c r="BL139" s="1315"/>
      <c r="BM139" s="1315"/>
      <c r="BN139" s="1315"/>
      <c r="BO139" s="1315"/>
      <c r="BP139" s="1315"/>
      <c r="BQ139" s="1315"/>
      <c r="BR139" s="1316"/>
    </row>
    <row r="140" spans="1:70" ht="15.75" customHeight="1" thickBot="1">
      <c r="A140" s="2394" t="s">
        <v>784</v>
      </c>
      <c r="B140" s="881" t="s">
        <v>8125</v>
      </c>
      <c r="C140" s="2931" t="s">
        <v>6620</v>
      </c>
      <c r="D140" s="283" t="s">
        <v>688</v>
      </c>
      <c r="E140" s="283">
        <v>3</v>
      </c>
      <c r="F140" s="1249">
        <f>IFERROR(F138 + F139, 0)</f>
        <v>53.634</v>
      </c>
      <c r="G140" s="1249">
        <f t="shared" ref="G140:I140" si="131">IFERROR(G138 + G139, 0)</f>
        <v>3.7930000000000001</v>
      </c>
      <c r="H140" s="1249">
        <f t="shared" si="131"/>
        <v>0</v>
      </c>
      <c r="I140" s="1249">
        <f t="shared" si="131"/>
        <v>42.901000000000003</v>
      </c>
      <c r="J140" s="1249">
        <f>IFERROR(J138 + J139, 0)</f>
        <v>248.92000000000002</v>
      </c>
      <c r="K140" s="1935">
        <f t="shared" si="127"/>
        <v>349.24800000000005</v>
      </c>
      <c r="L140" s="1812">
        <f t="shared" ref="L140:M140" si="132">IFERROR(L138 + L139, 0)</f>
        <v>0</v>
      </c>
      <c r="M140" s="1812">
        <f t="shared" si="132"/>
        <v>0</v>
      </c>
      <c r="N140" s="1812">
        <f t="shared" si="128"/>
        <v>0</v>
      </c>
      <c r="O140" s="1812">
        <f t="shared" si="129"/>
        <v>349.24800000000005</v>
      </c>
      <c r="P140" s="1321"/>
      <c r="Q140" s="1321"/>
      <c r="R140" s="1321"/>
      <c r="S140" s="1321"/>
      <c r="T140" s="1321"/>
      <c r="U140" s="1321"/>
      <c r="V140" s="1249">
        <f>IFERROR(SUM(V135,V76,V49,V28), 0)</f>
        <v>1180.1890000000003</v>
      </c>
      <c r="W140" s="1249">
        <f>IFERROR(SUM(W135,W76,W49,W28), 0)</f>
        <v>1747.8470000000002</v>
      </c>
      <c r="X140" s="1259">
        <f>IFERROR(SUM(X135,X76,X49,X28), 0)</f>
        <v>1747.8470000000002</v>
      </c>
      <c r="Y140" s="171"/>
      <c r="Z140" s="885" t="s">
        <v>8143</v>
      </c>
      <c r="AA140" s="171"/>
      <c r="AB140" s="238"/>
      <c r="AC140" s="171"/>
      <c r="AD140" s="3159"/>
      <c r="AE140" s="3125"/>
      <c r="AF140" s="3161"/>
      <c r="AG140" s="207"/>
      <c r="AH140" s="207"/>
      <c r="AI140" s="207"/>
      <c r="AJ140" s="207"/>
      <c r="AK140" s="207"/>
      <c r="AL140" s="207"/>
      <c r="AM140" s="207"/>
      <c r="AN140" s="207"/>
      <c r="AO140" s="207"/>
      <c r="AP140" s="207"/>
      <c r="AQ140" s="207"/>
      <c r="AR140" s="207"/>
      <c r="AS140" s="207"/>
      <c r="AT140" s="207"/>
      <c r="AU140" s="207"/>
      <c r="AV140" s="3161"/>
      <c r="AW140" s="3125"/>
      <c r="AX140" s="881" t="s">
        <v>8125</v>
      </c>
      <c r="AY140" s="2931" t="s">
        <v>6620</v>
      </c>
      <c r="AZ140" s="1249" t="s">
        <v>8144</v>
      </c>
      <c r="BA140" s="1249" t="s">
        <v>8145</v>
      </c>
      <c r="BB140" s="1249" t="s">
        <v>8146</v>
      </c>
      <c r="BC140" s="1249" t="s">
        <v>8147</v>
      </c>
      <c r="BD140" s="1249" t="s">
        <v>8148</v>
      </c>
      <c r="BE140" s="1249" t="s">
        <v>8149</v>
      </c>
      <c r="BF140" s="1812" t="s">
        <v>8150</v>
      </c>
      <c r="BG140" s="1812" t="s">
        <v>8151</v>
      </c>
      <c r="BH140" s="1812" t="s">
        <v>8152</v>
      </c>
      <c r="BI140" s="1812" t="s">
        <v>8153</v>
      </c>
      <c r="BJ140" s="1321"/>
      <c r="BK140" s="1321"/>
      <c r="BL140" s="1321"/>
      <c r="BM140" s="1321"/>
      <c r="BN140" s="1321"/>
      <c r="BO140" s="1321"/>
      <c r="BP140" s="1249" t="s">
        <v>8154</v>
      </c>
      <c r="BQ140" s="1249" t="s">
        <v>8155</v>
      </c>
      <c r="BR140" s="1259" t="s">
        <v>8156</v>
      </c>
    </row>
    <row r="141" spans="1:70" ht="8.25" customHeight="1" thickTop="1">
      <c r="A141" s="171"/>
      <c r="B141" s="886"/>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125"/>
      <c r="AC141" s="2387" t="s">
        <v>826</v>
      </c>
      <c r="AD141" s="3125"/>
      <c r="AE141" s="3125"/>
      <c r="AF141" s="3125"/>
      <c r="AG141" s="207"/>
      <c r="AH141" s="207"/>
      <c r="AI141" s="207"/>
      <c r="AJ141" s="207"/>
      <c r="AK141" s="207"/>
      <c r="AL141" s="207"/>
      <c r="AM141" s="207"/>
      <c r="AN141" s="207"/>
      <c r="AO141" s="207"/>
      <c r="AP141" s="207"/>
      <c r="AQ141" s="207"/>
      <c r="AR141" s="207"/>
      <c r="AS141" s="207"/>
      <c r="AT141" s="207"/>
      <c r="AU141" s="207"/>
      <c r="AV141" s="3125"/>
      <c r="AW141" s="3125"/>
      <c r="AX141" s="3176"/>
      <c r="AY141" s="3125"/>
      <c r="AZ141" s="3125"/>
      <c r="BA141" s="3125"/>
      <c r="BB141" s="3125"/>
      <c r="BC141" s="3125"/>
      <c r="BD141" s="3125"/>
      <c r="BE141" s="3125"/>
      <c r="BF141" s="3125"/>
      <c r="BG141" s="3125"/>
      <c r="BH141" s="3125"/>
      <c r="BI141" s="3125"/>
      <c r="BJ141" s="3125"/>
      <c r="BK141" s="3125"/>
      <c r="BL141" s="3125"/>
      <c r="BM141" s="3125"/>
      <c r="BN141" s="3125"/>
      <c r="BO141" s="3125"/>
      <c r="BP141" s="3125"/>
      <c r="BQ141" s="3125"/>
      <c r="BR141" s="2854" t="s">
        <v>827</v>
      </c>
    </row>
    <row r="142" spans="1:70" ht="16.5" customHeight="1">
      <c r="A142" s="171"/>
      <c r="B142" s="886"/>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125"/>
      <c r="AE142" s="3125"/>
      <c r="AF142" s="3125"/>
      <c r="AG142" s="207"/>
      <c r="AH142" s="207"/>
      <c r="AI142" s="207"/>
      <c r="AJ142" s="207"/>
      <c r="AK142" s="207"/>
      <c r="AL142" s="207"/>
      <c r="AM142" s="207"/>
      <c r="AN142" s="207"/>
      <c r="AO142" s="207"/>
      <c r="AP142" s="207"/>
      <c r="AQ142" s="207"/>
      <c r="AR142" s="207"/>
      <c r="AS142" s="207"/>
      <c r="AT142" s="207"/>
      <c r="AU142" s="207"/>
      <c r="AV142" s="3125"/>
      <c r="AW142" s="3125"/>
      <c r="AX142" s="3176"/>
      <c r="AY142" s="3125"/>
      <c r="AZ142" s="3125"/>
      <c r="BA142" s="3125"/>
      <c r="BB142" s="3125"/>
      <c r="BC142" s="3125"/>
      <c r="BD142" s="3125"/>
      <c r="BE142" s="3125"/>
      <c r="BF142" s="3125"/>
      <c r="BG142" s="3125"/>
      <c r="BH142" s="3125"/>
      <c r="BI142" s="3125"/>
      <c r="BJ142" s="3125"/>
      <c r="BK142" s="3125"/>
      <c r="BL142" s="3125"/>
      <c r="BM142" s="3125"/>
      <c r="BN142" s="3125"/>
      <c r="BO142" s="3125"/>
      <c r="BP142" s="3125"/>
      <c r="BQ142" s="3125"/>
      <c r="BR142" s="3125"/>
    </row>
    <row r="143" spans="1:70" ht="15.5">
      <c r="A143" s="171"/>
      <c r="B143" s="1939"/>
      <c r="C143" s="1940"/>
      <c r="D143" s="3125"/>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125"/>
      <c r="AE143" s="3125"/>
      <c r="AF143" s="3125"/>
      <c r="AG143" s="207"/>
      <c r="AH143" s="207"/>
      <c r="AI143" s="207"/>
      <c r="AJ143" s="207"/>
      <c r="AK143" s="207"/>
      <c r="AL143" s="207"/>
      <c r="AM143" s="207"/>
      <c r="AN143" s="207"/>
      <c r="AO143" s="207"/>
      <c r="AP143" s="207"/>
      <c r="AQ143" s="207"/>
      <c r="AR143" s="207"/>
      <c r="AS143" s="207"/>
      <c r="AT143" s="207"/>
      <c r="AU143" s="207"/>
      <c r="AV143" s="3125"/>
      <c r="AW143" s="3125"/>
      <c r="AX143" s="3176"/>
      <c r="AY143" s="3125"/>
      <c r="AZ143" s="3125"/>
      <c r="BA143" s="3125"/>
      <c r="BB143" s="3125"/>
      <c r="BC143" s="3125"/>
      <c r="BD143" s="3125"/>
      <c r="BE143" s="3125"/>
      <c r="BF143" s="3125"/>
      <c r="BG143" s="3125"/>
      <c r="BH143" s="3125"/>
      <c r="BI143" s="3125"/>
      <c r="BJ143" s="3125"/>
      <c r="BK143" s="3125"/>
      <c r="BL143" s="3125"/>
      <c r="BM143" s="3125"/>
      <c r="BN143" s="3125"/>
      <c r="BO143" s="3125"/>
      <c r="BP143" s="3125"/>
      <c r="BQ143" s="3125"/>
      <c r="BR143" s="3125"/>
    </row>
    <row r="144" spans="1:70" ht="15.5">
      <c r="A144" s="171"/>
      <c r="B144" s="1939"/>
      <c r="C144" s="1941"/>
      <c r="D144" s="3125"/>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125"/>
      <c r="AE144" s="3125"/>
      <c r="AF144" s="3125"/>
      <c r="AG144" s="207"/>
      <c r="AH144" s="207"/>
      <c r="AI144" s="207"/>
      <c r="AJ144" s="207"/>
      <c r="AK144" s="207"/>
      <c r="AL144" s="207"/>
      <c r="AM144" s="207"/>
      <c r="AN144" s="207"/>
      <c r="AO144" s="207"/>
      <c r="AP144" s="207"/>
      <c r="AQ144" s="207"/>
      <c r="AR144" s="207"/>
      <c r="AS144" s="207"/>
      <c r="AT144" s="207"/>
      <c r="AU144" s="207"/>
      <c r="AV144" s="3125"/>
      <c r="AW144" s="3125"/>
      <c r="AX144" s="3176"/>
      <c r="AY144" s="3125"/>
      <c r="AZ144" s="3125"/>
      <c r="BA144" s="3125"/>
      <c r="BB144" s="3125"/>
      <c r="BC144" s="3125"/>
      <c r="BD144" s="3125"/>
      <c r="BE144" s="3125"/>
      <c r="BF144" s="3125"/>
      <c r="BG144" s="3125"/>
      <c r="BH144" s="3125"/>
      <c r="BI144" s="3125"/>
      <c r="BJ144" s="3125"/>
      <c r="BK144" s="3125"/>
      <c r="BL144" s="3125"/>
      <c r="BM144" s="3125"/>
      <c r="BN144" s="3125"/>
      <c r="BO144" s="3125"/>
      <c r="BP144" s="3125"/>
      <c r="BQ144" s="3125"/>
      <c r="BR144" s="3125"/>
    </row>
    <row r="145" spans="1:47" ht="15.5">
      <c r="A145" s="171"/>
      <c r="B145" s="1939"/>
      <c r="C145" s="1939"/>
      <c r="D145" s="1942"/>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125"/>
      <c r="AE145" s="3125"/>
      <c r="AF145" s="3125"/>
      <c r="AG145" s="207"/>
      <c r="AH145" s="207"/>
      <c r="AI145" s="207"/>
      <c r="AJ145" s="207"/>
      <c r="AK145" s="207"/>
      <c r="AL145" s="207"/>
      <c r="AM145" s="207"/>
      <c r="AN145" s="207"/>
      <c r="AO145" s="207"/>
      <c r="AP145" s="207"/>
      <c r="AQ145" s="207"/>
      <c r="AR145" s="207"/>
      <c r="AS145" s="207"/>
      <c r="AT145" s="207"/>
      <c r="AU145" s="207"/>
    </row>
    <row r="146" spans="1:47" ht="15.5">
      <c r="A146" s="171"/>
      <c r="B146" s="3162"/>
      <c r="C146" s="3125"/>
      <c r="D146" s="1943"/>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125"/>
      <c r="AE146" s="3125"/>
      <c r="AF146" s="3125"/>
      <c r="AG146" s="207"/>
      <c r="AH146" s="207"/>
      <c r="AI146" s="207"/>
      <c r="AJ146" s="207"/>
      <c r="AK146" s="207"/>
      <c r="AL146" s="207"/>
      <c r="AM146" s="207"/>
      <c r="AN146" s="207"/>
      <c r="AO146" s="207"/>
      <c r="AP146" s="207"/>
      <c r="AQ146" s="207"/>
      <c r="AR146" s="207"/>
      <c r="AS146" s="207"/>
      <c r="AT146" s="207"/>
      <c r="AU146" s="207"/>
    </row>
    <row r="147" spans="1:47" ht="15.5">
      <c r="A147" s="171"/>
      <c r="B147" s="886"/>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125"/>
      <c r="AE147" s="3125"/>
      <c r="AF147" s="3125"/>
      <c r="AG147" s="207"/>
      <c r="AH147" s="207"/>
      <c r="AI147" s="207"/>
      <c r="AJ147" s="207"/>
      <c r="AK147" s="207"/>
      <c r="AL147" s="207"/>
      <c r="AM147" s="207"/>
      <c r="AN147" s="207"/>
      <c r="AO147" s="207"/>
      <c r="AP147" s="207"/>
      <c r="AQ147" s="207"/>
      <c r="AR147" s="207"/>
      <c r="AS147" s="207"/>
      <c r="AT147" s="207"/>
      <c r="AU147" s="207"/>
    </row>
    <row r="148" spans="1:47" ht="15.5">
      <c r="A148" s="171"/>
      <c r="B148" s="886"/>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125"/>
      <c r="AE148" s="3125"/>
      <c r="AF148" s="3125"/>
      <c r="AG148" s="207"/>
      <c r="AH148" s="207"/>
      <c r="AI148" s="207"/>
      <c r="AJ148" s="207"/>
      <c r="AK148" s="207"/>
      <c r="AL148" s="207"/>
      <c r="AM148" s="207"/>
      <c r="AN148" s="207"/>
      <c r="AO148" s="207"/>
      <c r="AP148" s="207"/>
      <c r="AQ148" s="207"/>
      <c r="AR148" s="207"/>
      <c r="AS148" s="207"/>
      <c r="AT148" s="207"/>
      <c r="AU148" s="207"/>
    </row>
    <row r="149" spans="1:47" ht="15.5">
      <c r="A149" s="171"/>
      <c r="B149" s="886"/>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125"/>
      <c r="AE149" s="3125"/>
      <c r="AF149" s="3125"/>
      <c r="AG149" s="207"/>
      <c r="AH149" s="207"/>
      <c r="AI149" s="207"/>
      <c r="AJ149" s="207"/>
      <c r="AK149" s="207"/>
      <c r="AL149" s="3125"/>
      <c r="AM149" s="3125"/>
      <c r="AN149" s="3125"/>
      <c r="AO149" s="3125"/>
      <c r="AP149" s="3125"/>
      <c r="AQ149" s="3125"/>
      <c r="AR149" s="3125"/>
      <c r="AS149" s="3125"/>
      <c r="AT149" s="3125"/>
      <c r="AU149" s="3125"/>
    </row>
    <row r="150" spans="1:47" ht="15.5">
      <c r="A150" s="171"/>
      <c r="B150" s="886"/>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125"/>
      <c r="AE150" s="3125"/>
      <c r="AF150" s="3125"/>
      <c r="AG150" s="207"/>
      <c r="AH150" s="207"/>
      <c r="AI150" s="207"/>
      <c r="AJ150" s="207"/>
      <c r="AK150" s="207"/>
      <c r="AL150" s="3125"/>
      <c r="AM150" s="3125"/>
      <c r="AN150" s="3125"/>
      <c r="AO150" s="3125"/>
      <c r="AP150" s="3125"/>
      <c r="AQ150" s="3125"/>
      <c r="AR150" s="3125"/>
      <c r="AS150" s="3125"/>
      <c r="AT150" s="3125"/>
      <c r="AU150" s="3125"/>
    </row>
    <row r="151" spans="1:47" ht="15.5">
      <c r="A151" s="171"/>
      <c r="B151" s="886"/>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125"/>
      <c r="AE151" s="3125"/>
      <c r="AF151" s="3125"/>
      <c r="AG151" s="207"/>
      <c r="AH151" s="207"/>
      <c r="AI151" s="207"/>
      <c r="AJ151" s="207"/>
      <c r="AK151" s="207"/>
      <c r="AL151" s="3125"/>
      <c r="AM151" s="3125"/>
      <c r="AN151" s="3125"/>
      <c r="AO151" s="3125"/>
      <c r="AP151" s="3125"/>
      <c r="AQ151" s="3125"/>
      <c r="AR151" s="3125"/>
      <c r="AS151" s="3125"/>
      <c r="AT151" s="3125"/>
      <c r="AU151" s="3125"/>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7"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topLeftCell="B69" zoomScale="50" zoomScaleNormal="50" workbookViewId="0">
      <selection activeCell="W101" sqref="W101"/>
    </sheetView>
  </sheetViews>
  <sheetFormatPr defaultColWidth="9" defaultRowHeight="24" customHeight="1"/>
  <cols>
    <col min="1" max="1" width="12.1640625" style="189" hidden="1" customWidth="1"/>
    <col min="2" max="2" width="65.5" style="195" customWidth="1"/>
    <col min="3" max="3" width="9.08203125" style="189" bestFit="1" customWidth="1"/>
    <col min="4" max="4" width="7" style="189" customWidth="1"/>
    <col min="5" max="5" width="5.5" style="189" customWidth="1"/>
    <col min="6" max="6" width="7.08203125" style="1983" bestFit="1" customWidth="1"/>
    <col min="7" max="8" width="8.58203125" style="1983" customWidth="1"/>
    <col min="9" max="10" width="12.08203125" style="1983" customWidth="1"/>
    <col min="11" max="11" width="8.58203125" style="1983" customWidth="1"/>
    <col min="12" max="12" width="9.08203125" style="1983" customWidth="1"/>
    <col min="13" max="16" width="12.5" style="1983" customWidth="1"/>
    <col min="17" max="18" width="10.08203125" style="1983" customWidth="1"/>
    <col min="19" max="19" width="7.08203125" style="1983" bestFit="1" customWidth="1"/>
    <col min="20" max="21" width="8.58203125" style="1983" customWidth="1"/>
    <col min="22" max="23" width="12.08203125" style="1983" customWidth="1"/>
    <col min="24" max="24" width="8.58203125" style="1983" customWidth="1"/>
    <col min="25" max="25" width="9.08203125" style="1983" customWidth="1"/>
    <col min="26" max="26" width="8.08203125" style="1983" customWidth="1"/>
    <col min="27" max="27" width="10.08203125" style="1983" customWidth="1"/>
    <col min="28" max="30" width="19.08203125" style="1983" customWidth="1"/>
    <col min="31" max="31" width="6.58203125" style="189" customWidth="1"/>
    <col min="32" max="32" width="9.08203125" style="189" bestFit="1" customWidth="1"/>
    <col min="33" max="33" width="1.58203125" style="189" customWidth="1"/>
    <col min="34" max="34" width="22.5" style="189" customWidth="1"/>
    <col min="35" max="35" width="1.58203125" style="189" hidden="1" customWidth="1"/>
    <col min="36" max="36" width="1.58203125" style="189" customWidth="1"/>
    <col min="37" max="37" width="19.58203125" style="189" bestFit="1" customWidth="1"/>
    <col min="38" max="38" width="1.58203125" style="189" customWidth="1"/>
    <col min="39" max="59" width="6.08203125" style="189" hidden="1" customWidth="1"/>
    <col min="60" max="61" width="1.58203125" style="189" customWidth="1"/>
    <col min="62" max="62" width="36.08203125" style="189" customWidth="1"/>
    <col min="63" max="63" width="6.58203125" style="189" bestFit="1" customWidth="1"/>
    <col min="64" max="85" width="17.58203125" style="189" customWidth="1"/>
    <col min="86" max="88" width="17.58203125" style="1983" customWidth="1"/>
    <col min="89" max="16384" width="9" style="189"/>
  </cols>
  <sheetData>
    <row r="1" spans="1:88" s="315" customFormat="1" ht="29.25" customHeight="1">
      <c r="B1" s="446" t="s">
        <v>8657</v>
      </c>
      <c r="C1" s="446"/>
      <c r="D1" s="446"/>
      <c r="E1" s="446"/>
      <c r="F1" s="1944"/>
      <c r="G1" s="1944"/>
      <c r="H1" s="1944"/>
      <c r="I1" s="1944"/>
      <c r="J1" s="1944"/>
      <c r="K1" s="1944"/>
      <c r="L1" s="1944"/>
      <c r="M1" s="1944"/>
      <c r="N1" s="1944"/>
      <c r="O1" s="1944"/>
      <c r="P1" s="1944"/>
      <c r="Q1" s="1944"/>
      <c r="R1" s="1944"/>
      <c r="S1" s="1944"/>
      <c r="T1" s="1944"/>
      <c r="U1" s="1944"/>
      <c r="V1" s="1944"/>
      <c r="W1" s="1944"/>
      <c r="X1" s="1944"/>
      <c r="Y1" s="1944"/>
      <c r="Z1" s="1944"/>
      <c r="AA1" s="1944"/>
      <c r="AB1" s="1944"/>
      <c r="AC1" s="1944"/>
      <c r="AD1" s="1944"/>
      <c r="AE1" s="3319"/>
      <c r="AF1" s="3319"/>
      <c r="AG1" s="3125"/>
      <c r="AH1" s="3125"/>
      <c r="AI1" s="3125"/>
      <c r="AJ1" s="3159"/>
      <c r="AK1" s="899"/>
      <c r="AL1" s="857"/>
      <c r="BH1" s="653"/>
      <c r="BJ1" s="446" t="s">
        <v>667</v>
      </c>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1944"/>
      <c r="CI1" s="1944"/>
      <c r="CJ1" s="1944"/>
    </row>
    <row r="2" spans="1:88" s="315" customFormat="1" ht="29.25" customHeight="1">
      <c r="B2" s="446" t="str">
        <f>SelectCompany!B4</f>
        <v>Thames Water</v>
      </c>
      <c r="C2" s="316"/>
      <c r="D2" s="316"/>
      <c r="E2" s="316"/>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316"/>
      <c r="AF2" s="316"/>
      <c r="AG2" s="3125"/>
      <c r="AH2" s="3125"/>
      <c r="AI2" s="3125"/>
      <c r="AJ2" s="3159"/>
      <c r="AK2" s="899"/>
      <c r="AL2" s="857"/>
      <c r="BH2" s="653"/>
      <c r="BJ2" s="446"/>
      <c r="BK2" s="316"/>
      <c r="BL2" s="418"/>
      <c r="BM2" s="418"/>
      <c r="BN2" s="418"/>
      <c r="BO2" s="418"/>
      <c r="BP2" s="418"/>
      <c r="BQ2" s="418"/>
      <c r="BR2" s="418"/>
      <c r="BS2" s="418"/>
      <c r="BT2" s="418"/>
      <c r="BU2" s="418"/>
      <c r="BV2" s="418"/>
      <c r="BW2" s="418"/>
      <c r="BX2" s="418"/>
      <c r="BY2" s="418"/>
      <c r="BZ2" s="418"/>
      <c r="CA2" s="418"/>
      <c r="CB2" s="418"/>
      <c r="CC2" s="418"/>
      <c r="CD2" s="418"/>
      <c r="CE2" s="418"/>
      <c r="CF2" s="418"/>
      <c r="CG2" s="418"/>
      <c r="CH2" s="1945"/>
      <c r="CI2" s="1945"/>
      <c r="CJ2" s="1945"/>
    </row>
    <row r="3" spans="1:88" ht="45.75" customHeight="1">
      <c r="A3" s="3125"/>
      <c r="B3" s="3486" t="s">
        <v>8658</v>
      </c>
      <c r="C3" s="3486"/>
      <c r="D3" s="3486"/>
      <c r="E3" s="3486"/>
      <c r="F3" s="3486"/>
      <c r="G3" s="3486"/>
      <c r="H3" s="3486"/>
      <c r="I3" s="3486"/>
      <c r="J3" s="3486"/>
      <c r="K3" s="3486"/>
      <c r="L3" s="3486"/>
      <c r="M3" s="3486"/>
      <c r="N3" s="3486"/>
      <c r="O3" s="3486"/>
      <c r="P3" s="3486"/>
      <c r="Q3" s="3486"/>
      <c r="R3" s="3486"/>
      <c r="S3" s="3486"/>
      <c r="T3" s="3486"/>
      <c r="U3" s="3486"/>
      <c r="V3" s="3486"/>
      <c r="W3" s="3486"/>
      <c r="X3" s="3486"/>
      <c r="Y3" s="3486"/>
      <c r="Z3" s="3486"/>
      <c r="AA3" s="3486"/>
      <c r="AB3" s="3486"/>
      <c r="AC3" s="3486"/>
      <c r="AD3" s="3486"/>
      <c r="AE3" s="3486"/>
      <c r="AF3" s="3486"/>
      <c r="AG3" s="3486"/>
      <c r="AH3" s="3486"/>
      <c r="AI3" s="198"/>
      <c r="AJ3" s="900"/>
      <c r="AK3" s="3156"/>
      <c r="AL3" s="3159"/>
      <c r="AM3" s="3125"/>
      <c r="AN3" s="3125"/>
      <c r="AO3" s="3125"/>
      <c r="AP3" s="3125"/>
      <c r="AQ3" s="3125"/>
      <c r="AR3" s="3125"/>
      <c r="AS3" s="3125"/>
      <c r="AT3" s="3125"/>
      <c r="AU3" s="3125"/>
      <c r="AV3" s="3125"/>
      <c r="AW3" s="3125"/>
      <c r="AX3" s="3125"/>
      <c r="AY3" s="3125"/>
      <c r="AZ3" s="3125"/>
      <c r="BA3" s="3125"/>
      <c r="BB3" s="3125"/>
      <c r="BC3" s="3125"/>
      <c r="BD3" s="3125"/>
      <c r="BE3" s="3125"/>
      <c r="BF3" s="3125"/>
      <c r="BG3" s="3125"/>
      <c r="BH3" s="3161"/>
      <c r="BI3" s="3125"/>
      <c r="BJ3" s="3486" t="s">
        <v>8658</v>
      </c>
      <c r="BK3" s="3486"/>
      <c r="BL3" s="3486"/>
      <c r="BM3" s="3486"/>
      <c r="BN3" s="3486"/>
      <c r="BO3" s="3486"/>
      <c r="BP3" s="3486"/>
      <c r="BQ3" s="3486"/>
      <c r="BR3" s="3486"/>
      <c r="BS3" s="3486"/>
      <c r="BT3" s="3486"/>
      <c r="BU3" s="3486"/>
      <c r="BV3" s="3486"/>
      <c r="BW3" s="3486"/>
      <c r="BX3" s="3486"/>
      <c r="BY3" s="3486"/>
      <c r="BZ3" s="3486"/>
      <c r="CA3" s="3486"/>
      <c r="CB3" s="3486"/>
      <c r="CC3" s="3486"/>
      <c r="CD3" s="3486"/>
      <c r="CE3" s="3486"/>
      <c r="CF3" s="3486"/>
      <c r="CG3" s="3486"/>
      <c r="CH3" s="3486"/>
      <c r="CI3" s="3486"/>
      <c r="CJ3" s="3486"/>
    </row>
    <row r="4" spans="1:88" ht="15" customHeight="1" thickBot="1">
      <c r="A4" s="3125"/>
      <c r="B4" s="859"/>
      <c r="C4" s="859"/>
      <c r="D4" s="859"/>
      <c r="E4" s="859"/>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655"/>
      <c r="AF4" s="198"/>
      <c r="AG4" s="198"/>
      <c r="AH4" s="198"/>
      <c r="AI4" s="198"/>
      <c r="AJ4" s="900"/>
      <c r="AK4" s="3156"/>
      <c r="AL4" s="3159"/>
      <c r="AM4" s="3125"/>
      <c r="AN4" s="3125"/>
      <c r="AO4" s="3125"/>
      <c r="AP4" s="3125"/>
      <c r="AQ4" s="3125"/>
      <c r="AR4" s="3125"/>
      <c r="AS4" s="3125"/>
      <c r="AT4" s="3125"/>
      <c r="AU4" s="3125"/>
      <c r="AV4" s="3125"/>
      <c r="AW4" s="3125"/>
      <c r="AX4" s="3125"/>
      <c r="AY4" s="3125"/>
      <c r="AZ4" s="3125"/>
      <c r="BA4" s="3125"/>
      <c r="BB4" s="3125"/>
      <c r="BC4" s="3125"/>
      <c r="BD4" s="3125"/>
      <c r="BE4" s="3125"/>
      <c r="BF4" s="3125"/>
      <c r="BG4" s="3125"/>
      <c r="BH4" s="3161"/>
      <c r="BI4" s="3125"/>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1946"/>
      <c r="CI4" s="1946"/>
      <c r="CJ4" s="1946"/>
    </row>
    <row r="5" spans="1:88" s="171" customFormat="1" ht="39" customHeight="1" thickTop="1" thickBot="1">
      <c r="B5" s="3531" t="s">
        <v>6584</v>
      </c>
      <c r="C5" s="3531"/>
      <c r="D5" s="3495" t="s">
        <v>672</v>
      </c>
      <c r="E5" s="3495" t="s">
        <v>673</v>
      </c>
      <c r="F5" s="3568" t="s">
        <v>6585</v>
      </c>
      <c r="G5" s="3569"/>
      <c r="H5" s="3569"/>
      <c r="I5" s="3569"/>
      <c r="J5" s="3569"/>
      <c r="K5" s="3569"/>
      <c r="L5" s="3569"/>
      <c r="M5" s="3569"/>
      <c r="N5" s="3570"/>
      <c r="O5" s="3568" t="s">
        <v>6586</v>
      </c>
      <c r="P5" s="3569"/>
      <c r="Q5" s="3570"/>
      <c r="R5" s="3571" t="s">
        <v>6587</v>
      </c>
      <c r="S5" s="3574" t="s">
        <v>6588</v>
      </c>
      <c r="T5" s="3574"/>
      <c r="U5" s="3574"/>
      <c r="V5" s="3574"/>
      <c r="W5" s="3574"/>
      <c r="X5" s="3574"/>
      <c r="Y5" s="3574"/>
      <c r="Z5" s="3574"/>
      <c r="AA5" s="3574"/>
      <c r="AB5" s="3574" t="s">
        <v>6589</v>
      </c>
      <c r="AC5" s="3574" t="s">
        <v>6590</v>
      </c>
      <c r="AD5" s="3575" t="s">
        <v>6591</v>
      </c>
      <c r="AE5" s="596"/>
      <c r="AF5" s="3457" t="s">
        <v>677</v>
      </c>
      <c r="AG5" s="198"/>
      <c r="AH5" s="3457" t="s">
        <v>678</v>
      </c>
      <c r="AI5" s="198"/>
      <c r="AJ5" s="900"/>
      <c r="AK5" s="208"/>
      <c r="AL5" s="860"/>
      <c r="BH5" s="656"/>
      <c r="BJ5" s="3531" t="s">
        <v>6584</v>
      </c>
      <c r="BK5" s="3531"/>
      <c r="BL5" s="3574" t="s">
        <v>6585</v>
      </c>
      <c r="BM5" s="3574"/>
      <c r="BN5" s="3574"/>
      <c r="BO5" s="3574"/>
      <c r="BP5" s="3574"/>
      <c r="BQ5" s="3574"/>
      <c r="BR5" s="3574"/>
      <c r="BS5" s="3574"/>
      <c r="BT5" s="3574"/>
      <c r="BU5" s="3568" t="s">
        <v>6586</v>
      </c>
      <c r="BV5" s="3569"/>
      <c r="BW5" s="3570"/>
      <c r="BX5" s="3571" t="s">
        <v>6587</v>
      </c>
      <c r="BY5" s="3574" t="s">
        <v>6588</v>
      </c>
      <c r="BZ5" s="3574"/>
      <c r="CA5" s="3574"/>
      <c r="CB5" s="3574"/>
      <c r="CC5" s="3574"/>
      <c r="CD5" s="3574"/>
      <c r="CE5" s="3574"/>
      <c r="CF5" s="3574"/>
      <c r="CG5" s="3574"/>
      <c r="CH5" s="3574" t="s">
        <v>6589</v>
      </c>
      <c r="CI5" s="3574" t="s">
        <v>6590</v>
      </c>
      <c r="CJ5" s="3575" t="s">
        <v>6591</v>
      </c>
    </row>
    <row r="6" spans="1:88" s="171" customFormat="1" ht="42" customHeight="1" thickTop="1" thickBot="1">
      <c r="B6" s="3531"/>
      <c r="C6" s="3531"/>
      <c r="D6" s="3495"/>
      <c r="E6" s="3495"/>
      <c r="F6" s="3576" t="s">
        <v>6403</v>
      </c>
      <c r="G6" s="3576"/>
      <c r="H6" s="3576"/>
      <c r="I6" s="3576"/>
      <c r="J6" s="3576"/>
      <c r="K6" s="3577" t="s">
        <v>1607</v>
      </c>
      <c r="L6" s="3577"/>
      <c r="M6" s="3577"/>
      <c r="N6" s="3579" t="s">
        <v>902</v>
      </c>
      <c r="O6" s="3579" t="s">
        <v>6592</v>
      </c>
      <c r="P6" s="3579" t="s">
        <v>6593</v>
      </c>
      <c r="Q6" s="3577" t="s">
        <v>902</v>
      </c>
      <c r="R6" s="3572"/>
      <c r="S6" s="3576" t="s">
        <v>6403</v>
      </c>
      <c r="T6" s="3576"/>
      <c r="U6" s="3576"/>
      <c r="V6" s="3576"/>
      <c r="W6" s="3576"/>
      <c r="X6" s="3577" t="s">
        <v>1607</v>
      </c>
      <c r="Y6" s="3577"/>
      <c r="Z6" s="3577"/>
      <c r="AA6" s="3577" t="s">
        <v>902</v>
      </c>
      <c r="AB6" s="3574"/>
      <c r="AC6" s="3574"/>
      <c r="AD6" s="3575"/>
      <c r="AE6" s="81"/>
      <c r="AF6" s="3457"/>
      <c r="AG6" s="463"/>
      <c r="AH6" s="3457"/>
      <c r="AI6" s="463"/>
      <c r="AJ6" s="901"/>
      <c r="AK6" s="208"/>
      <c r="AL6" s="860"/>
      <c r="BH6" s="656"/>
      <c r="BJ6" s="3531"/>
      <c r="BK6" s="3531"/>
      <c r="BL6" s="3576" t="s">
        <v>6403</v>
      </c>
      <c r="BM6" s="3576"/>
      <c r="BN6" s="3576"/>
      <c r="BO6" s="3576"/>
      <c r="BP6" s="3576"/>
      <c r="BQ6" s="3577" t="s">
        <v>1607</v>
      </c>
      <c r="BR6" s="3577"/>
      <c r="BS6" s="3577"/>
      <c r="BT6" s="3577" t="s">
        <v>902</v>
      </c>
      <c r="BU6" s="3577" t="s">
        <v>6592</v>
      </c>
      <c r="BV6" s="3577" t="s">
        <v>6593</v>
      </c>
      <c r="BW6" s="3577" t="s">
        <v>902</v>
      </c>
      <c r="BX6" s="3572"/>
      <c r="BY6" s="3576" t="s">
        <v>6403</v>
      </c>
      <c r="BZ6" s="3576"/>
      <c r="CA6" s="3576"/>
      <c r="CB6" s="3576"/>
      <c r="CC6" s="3576"/>
      <c r="CD6" s="3577" t="s">
        <v>1607</v>
      </c>
      <c r="CE6" s="3577"/>
      <c r="CF6" s="3577"/>
      <c r="CG6" s="3577" t="s">
        <v>902</v>
      </c>
      <c r="CH6" s="3574"/>
      <c r="CI6" s="3574"/>
      <c r="CJ6" s="3575"/>
    </row>
    <row r="7" spans="1:88" s="171" customFormat="1" ht="51.75" customHeight="1" thickTop="1" thickBot="1">
      <c r="A7" s="2248" t="s">
        <v>680</v>
      </c>
      <c r="B7" s="3566"/>
      <c r="C7" s="3566"/>
      <c r="D7" s="3567"/>
      <c r="E7" s="3567"/>
      <c r="F7" s="2966" t="s">
        <v>4582</v>
      </c>
      <c r="G7" s="2966" t="s">
        <v>4583</v>
      </c>
      <c r="H7" s="2966" t="s">
        <v>4584</v>
      </c>
      <c r="I7" s="2966" t="s">
        <v>4585</v>
      </c>
      <c r="J7" s="2966" t="s">
        <v>4872</v>
      </c>
      <c r="K7" s="2966" t="s">
        <v>4587</v>
      </c>
      <c r="L7" s="2966" t="s">
        <v>4588</v>
      </c>
      <c r="M7" s="2966" t="s">
        <v>4589</v>
      </c>
      <c r="N7" s="3573"/>
      <c r="O7" s="3573"/>
      <c r="P7" s="3573"/>
      <c r="Q7" s="3578"/>
      <c r="R7" s="3573"/>
      <c r="S7" s="2966" t="s">
        <v>4582</v>
      </c>
      <c r="T7" s="2966" t="s">
        <v>4583</v>
      </c>
      <c r="U7" s="2966" t="s">
        <v>4584</v>
      </c>
      <c r="V7" s="2966" t="s">
        <v>4585</v>
      </c>
      <c r="W7" s="2966" t="s">
        <v>4872</v>
      </c>
      <c r="X7" s="2966" t="s">
        <v>4587</v>
      </c>
      <c r="Y7" s="2966" t="s">
        <v>4588</v>
      </c>
      <c r="Z7" s="2966" t="s">
        <v>4589</v>
      </c>
      <c r="AA7" s="3578"/>
      <c r="AB7" s="2966" t="s">
        <v>902</v>
      </c>
      <c r="AC7" s="2966" t="s">
        <v>902</v>
      </c>
      <c r="AD7" s="1947" t="s">
        <v>902</v>
      </c>
      <c r="AE7" s="81"/>
      <c r="AF7" s="3475"/>
      <c r="AG7" s="902"/>
      <c r="AH7" s="3475"/>
      <c r="AI7" s="902"/>
      <c r="AJ7" s="903"/>
      <c r="AK7" s="1695" t="s">
        <v>669</v>
      </c>
      <c r="AL7" s="860"/>
      <c r="BH7" s="656"/>
      <c r="BJ7" s="3566"/>
      <c r="BK7" s="3566"/>
      <c r="BL7" s="2966" t="s">
        <v>4582</v>
      </c>
      <c r="BM7" s="2966" t="s">
        <v>4583</v>
      </c>
      <c r="BN7" s="2966" t="s">
        <v>4584</v>
      </c>
      <c r="BO7" s="2966" t="s">
        <v>4585</v>
      </c>
      <c r="BP7" s="2966" t="s">
        <v>4872</v>
      </c>
      <c r="BQ7" s="2966" t="s">
        <v>4587</v>
      </c>
      <c r="BR7" s="2966" t="s">
        <v>4588</v>
      </c>
      <c r="BS7" s="2966" t="s">
        <v>4589</v>
      </c>
      <c r="BT7" s="3578"/>
      <c r="BU7" s="3578"/>
      <c r="BV7" s="3578"/>
      <c r="BW7" s="3578"/>
      <c r="BX7" s="3573"/>
      <c r="BY7" s="2966" t="s">
        <v>4582</v>
      </c>
      <c r="BZ7" s="2966" t="s">
        <v>4583</v>
      </c>
      <c r="CA7" s="2966" t="s">
        <v>4584</v>
      </c>
      <c r="CB7" s="2966" t="s">
        <v>4585</v>
      </c>
      <c r="CC7" s="2966" t="s">
        <v>4872</v>
      </c>
      <c r="CD7" s="2966" t="s">
        <v>4587</v>
      </c>
      <c r="CE7" s="2966" t="s">
        <v>4588</v>
      </c>
      <c r="CF7" s="2966" t="s">
        <v>4589</v>
      </c>
      <c r="CG7" s="3578"/>
      <c r="CH7" s="2966" t="s">
        <v>902</v>
      </c>
      <c r="CI7" s="2966" t="s">
        <v>902</v>
      </c>
      <c r="CJ7" s="1947" t="s">
        <v>902</v>
      </c>
    </row>
    <row r="8" spans="1:88" s="171" customFormat="1" ht="15" customHeight="1" thickTop="1" thickBot="1">
      <c r="A8" s="2390" t="s">
        <v>684</v>
      </c>
      <c r="C8" s="804"/>
      <c r="D8" s="804"/>
      <c r="E8" s="804"/>
      <c r="F8" s="1948"/>
      <c r="G8" s="1948"/>
      <c r="H8" s="1948"/>
      <c r="I8" s="1948"/>
      <c r="J8" s="1948"/>
      <c r="K8" s="1948"/>
      <c r="L8" s="1948"/>
      <c r="M8" s="1948"/>
      <c r="N8" s="1948"/>
      <c r="O8" s="2034"/>
      <c r="P8" s="2034"/>
      <c r="Q8" s="2034"/>
      <c r="R8" s="2034"/>
      <c r="S8" s="1948"/>
      <c r="T8" s="1948"/>
      <c r="U8" s="1948"/>
      <c r="V8" s="1948"/>
      <c r="W8" s="1948"/>
      <c r="X8" s="1948"/>
      <c r="Y8" s="1948"/>
      <c r="Z8" s="1948"/>
      <c r="AA8" s="1948"/>
      <c r="AB8" s="1948"/>
      <c r="AC8" s="1948"/>
      <c r="AD8" s="1948"/>
      <c r="AE8" s="804"/>
      <c r="AF8" s="804"/>
      <c r="AG8" s="861"/>
      <c r="AH8" s="861"/>
      <c r="AI8" s="861"/>
      <c r="AJ8" s="3177"/>
      <c r="AK8" s="208"/>
      <c r="AL8" s="860"/>
      <c r="AM8" s="3326" t="s">
        <v>670</v>
      </c>
      <c r="AN8" s="3326"/>
      <c r="AO8" s="3326"/>
      <c r="AP8" s="3326"/>
      <c r="AQ8" s="3326"/>
      <c r="AR8" s="3326"/>
      <c r="AS8" s="3326"/>
      <c r="AT8" s="3326"/>
      <c r="AU8" s="3326"/>
      <c r="AV8" s="3326"/>
      <c r="AW8" s="3326"/>
      <c r="AX8" s="3326"/>
      <c r="AY8" s="3326"/>
      <c r="AZ8" s="3326"/>
      <c r="BA8" s="3326"/>
      <c r="BB8" s="3326"/>
      <c r="BC8" s="3326"/>
      <c r="BD8" s="3326"/>
      <c r="BE8" s="3326"/>
      <c r="BF8" s="3326"/>
      <c r="BG8" s="3326"/>
      <c r="BH8" s="656"/>
      <c r="BJ8" s="804"/>
      <c r="BK8" s="804"/>
      <c r="BL8" s="2864" t="s">
        <v>831</v>
      </c>
      <c r="BM8" s="1948"/>
      <c r="BN8" s="1948"/>
      <c r="BO8" s="1948"/>
      <c r="BP8" s="1948"/>
      <c r="BQ8" s="1948"/>
      <c r="BR8" s="1948"/>
      <c r="BS8" s="1948"/>
      <c r="BT8" s="1948"/>
      <c r="BU8" s="2034"/>
      <c r="BV8" s="2034"/>
      <c r="BW8" s="2034"/>
      <c r="BX8" s="2034"/>
      <c r="BY8" s="1948"/>
      <c r="BZ8" s="1948"/>
      <c r="CA8" s="1948"/>
      <c r="CB8" s="1948"/>
      <c r="CC8" s="1948"/>
      <c r="CD8" s="1948"/>
      <c r="CE8" s="1948"/>
      <c r="CF8" s="1948"/>
      <c r="CG8" s="1948"/>
      <c r="CH8" s="1948"/>
      <c r="CI8" s="1948"/>
      <c r="CJ8" s="1948"/>
    </row>
    <row r="9" spans="1:88" s="171" customFormat="1" ht="30.75" customHeight="1" thickTop="1" thickBot="1">
      <c r="B9" s="319" t="s">
        <v>6594</v>
      </c>
      <c r="C9" s="804"/>
      <c r="D9" s="804"/>
      <c r="E9" s="804"/>
      <c r="F9" s="1948"/>
      <c r="G9" s="1948"/>
      <c r="H9" s="1948"/>
      <c r="I9" s="1948"/>
      <c r="J9" s="1948"/>
      <c r="K9" s="1948"/>
      <c r="L9" s="1948"/>
      <c r="M9" s="1948"/>
      <c r="N9" s="1948"/>
      <c r="O9" s="2034"/>
      <c r="P9" s="2034"/>
      <c r="Q9" s="2034"/>
      <c r="R9" s="2034"/>
      <c r="S9" s="1948"/>
      <c r="T9" s="1948"/>
      <c r="U9" s="1948"/>
      <c r="V9" s="1948"/>
      <c r="W9" s="1948"/>
      <c r="X9" s="1948"/>
      <c r="Y9" s="1948"/>
      <c r="Z9" s="1948"/>
      <c r="AA9" s="1948"/>
      <c r="AB9" s="1948"/>
      <c r="AC9" s="1948"/>
      <c r="AD9" s="1948"/>
      <c r="AE9" s="804"/>
      <c r="AF9" s="804"/>
      <c r="AG9" s="861"/>
      <c r="AH9" s="861"/>
      <c r="AI9" s="861"/>
      <c r="AJ9" s="3177"/>
      <c r="AK9" s="208"/>
      <c r="AL9" s="860"/>
      <c r="AM9" s="206" t="s">
        <v>679</v>
      </c>
      <c r="AV9" s="206"/>
      <c r="BH9" s="656"/>
      <c r="BJ9" s="319" t="s">
        <v>6594</v>
      </c>
      <c r="BK9" s="804"/>
      <c r="BL9" s="1948"/>
      <c r="BM9" s="1948"/>
      <c r="BN9" s="1948"/>
      <c r="BO9" s="1948"/>
      <c r="BP9" s="1948"/>
      <c r="BQ9" s="1948"/>
      <c r="BR9" s="1948"/>
      <c r="BS9" s="1948"/>
      <c r="BT9" s="1948"/>
      <c r="BU9" s="2034"/>
      <c r="BV9" s="2034"/>
      <c r="BW9" s="2034"/>
      <c r="BX9" s="2034"/>
      <c r="BY9" s="1948"/>
      <c r="BZ9" s="1948"/>
      <c r="CA9" s="1948"/>
      <c r="CB9" s="1948"/>
      <c r="CC9" s="1948"/>
      <c r="CD9" s="1948"/>
      <c r="CE9" s="1948"/>
      <c r="CF9" s="1948"/>
      <c r="CG9" s="1948"/>
      <c r="CH9" s="1948"/>
      <c r="CI9" s="1948"/>
      <c r="CJ9" s="1948"/>
    </row>
    <row r="10" spans="1:88" s="173" customFormat="1" ht="15.75" customHeight="1">
      <c r="A10" s="2387" t="s">
        <v>686</v>
      </c>
      <c r="B10" s="2924" t="s">
        <v>8659</v>
      </c>
      <c r="C10" s="2925" t="s">
        <v>6596</v>
      </c>
      <c r="D10" s="252" t="s">
        <v>688</v>
      </c>
      <c r="E10" s="252">
        <v>3</v>
      </c>
      <c r="F10" s="1949">
        <v>0</v>
      </c>
      <c r="G10" s="1949">
        <v>0</v>
      </c>
      <c r="H10" s="1949">
        <v>0</v>
      </c>
      <c r="I10" s="1949">
        <v>0.27800000000000002</v>
      </c>
      <c r="J10" s="1949">
        <v>0</v>
      </c>
      <c r="K10" s="1949">
        <v>0</v>
      </c>
      <c r="L10" s="1949">
        <v>0</v>
      </c>
      <c r="M10" s="1949">
        <v>0</v>
      </c>
      <c r="N10" s="1950">
        <f>IFERROR(SUM(F10:M10),0)</f>
        <v>0.27800000000000002</v>
      </c>
      <c r="O10" s="1949">
        <v>0</v>
      </c>
      <c r="P10" s="1949">
        <v>0</v>
      </c>
      <c r="Q10" s="2035">
        <f t="shared" ref="Q10:Q56" si="0">IFERROR(SUM(O10:P10), 0)</f>
        <v>0</v>
      </c>
      <c r="R10" s="2035">
        <f xml:space="preserve"> IFERROR(SUM(N10,Q10),0)</f>
        <v>0.27800000000000002</v>
      </c>
      <c r="S10" s="1952"/>
      <c r="T10" s="1952"/>
      <c r="U10" s="1952"/>
      <c r="V10" s="1952"/>
      <c r="W10" s="1952"/>
      <c r="X10" s="1952"/>
      <c r="Y10" s="1952"/>
      <c r="Z10" s="1952"/>
      <c r="AA10" s="1952"/>
      <c r="AB10" s="1952"/>
      <c r="AC10" s="1952"/>
      <c r="AD10" s="2318"/>
      <c r="AE10" s="804"/>
      <c r="AF10" s="217" t="s">
        <v>8660</v>
      </c>
      <c r="AG10" s="904"/>
      <c r="AH10" s="219"/>
      <c r="AI10" s="904"/>
      <c r="AJ10" s="905"/>
      <c r="AK10" s="220">
        <f>IF( SUM( AM10:BG10 ) = 0, 0, $AM$9 )</f>
        <v>0</v>
      </c>
      <c r="AL10" s="906"/>
      <c r="AM10" s="221">
        <f t="shared" ref="AM10:AT11" si="1" xml:space="preserve"> IF( ISNUMBER(F10), 0, 1 )</f>
        <v>0</v>
      </c>
      <c r="AN10" s="221">
        <f t="shared" si="1"/>
        <v>0</v>
      </c>
      <c r="AO10" s="221">
        <f t="shared" si="1"/>
        <v>0</v>
      </c>
      <c r="AP10" s="221">
        <f t="shared" si="1"/>
        <v>0</v>
      </c>
      <c r="AQ10" s="221">
        <f t="shared" si="1"/>
        <v>0</v>
      </c>
      <c r="AR10" s="221">
        <f t="shared" si="1"/>
        <v>0</v>
      </c>
      <c r="AS10" s="221">
        <f t="shared" si="1"/>
        <v>0</v>
      </c>
      <c r="AT10" s="221">
        <f t="shared" si="1"/>
        <v>0</v>
      </c>
      <c r="BH10" s="746"/>
      <c r="BJ10" s="2919" t="s">
        <v>8659</v>
      </c>
      <c r="BK10" s="2920" t="s">
        <v>6596</v>
      </c>
      <c r="BL10" s="1953" t="s">
        <v>8661</v>
      </c>
      <c r="BM10" s="1953" t="s">
        <v>8662</v>
      </c>
      <c r="BN10" s="1953" t="s">
        <v>8663</v>
      </c>
      <c r="BO10" s="1953" t="s">
        <v>8664</v>
      </c>
      <c r="BP10" s="1953" t="s">
        <v>8665</v>
      </c>
      <c r="BQ10" s="1953" t="s">
        <v>8666</v>
      </c>
      <c r="BR10" s="1953" t="s">
        <v>8667</v>
      </c>
      <c r="BS10" s="1953" t="s">
        <v>8668</v>
      </c>
      <c r="BT10" s="1954" t="s">
        <v>8669</v>
      </c>
      <c r="BU10" s="1953" t="s">
        <v>8670</v>
      </c>
      <c r="BV10" s="1953" t="s">
        <v>8671</v>
      </c>
      <c r="BW10" s="1954" t="s">
        <v>8672</v>
      </c>
      <c r="BX10" s="1954" t="s">
        <v>8673</v>
      </c>
      <c r="BY10" s="1955"/>
      <c r="BZ10" s="1955"/>
      <c r="CA10" s="1955"/>
      <c r="CB10" s="1955"/>
      <c r="CC10" s="1955"/>
      <c r="CD10" s="1955"/>
      <c r="CE10" s="1955"/>
      <c r="CF10" s="1955"/>
      <c r="CG10" s="1955"/>
      <c r="CH10" s="1955"/>
      <c r="CI10" s="1955"/>
      <c r="CJ10" s="1979"/>
    </row>
    <row r="11" spans="1:88" s="173" customFormat="1" ht="15.75" customHeight="1">
      <c r="B11" s="2926" t="s">
        <v>8659</v>
      </c>
      <c r="C11" s="2927" t="s">
        <v>6608</v>
      </c>
      <c r="D11" s="258" t="s">
        <v>688</v>
      </c>
      <c r="E11" s="258">
        <v>3</v>
      </c>
      <c r="F11" s="1956">
        <v>0</v>
      </c>
      <c r="G11" s="1956">
        <v>0</v>
      </c>
      <c r="H11" s="1956">
        <v>0</v>
      </c>
      <c r="I11" s="1956">
        <v>0</v>
      </c>
      <c r="J11" s="1956">
        <v>0</v>
      </c>
      <c r="K11" s="1956">
        <v>0</v>
      </c>
      <c r="L11" s="1956">
        <v>0</v>
      </c>
      <c r="M11" s="1956">
        <v>0</v>
      </c>
      <c r="N11" s="1957">
        <f t="shared" ref="N11:N56" si="2">IFERROR(SUM(F11:M11),0)</f>
        <v>0</v>
      </c>
      <c r="O11" s="1956">
        <v>0</v>
      </c>
      <c r="P11" s="1956">
        <v>0</v>
      </c>
      <c r="Q11" s="1967">
        <f t="shared" si="0"/>
        <v>0</v>
      </c>
      <c r="R11" s="1967">
        <f t="shared" ref="R11:R56" si="3" xml:space="preserve"> IFERROR(SUM(N11,Q11),0)</f>
        <v>0</v>
      </c>
      <c r="S11" s="1959"/>
      <c r="T11" s="1959"/>
      <c r="U11" s="1959"/>
      <c r="V11" s="1959"/>
      <c r="W11" s="1959"/>
      <c r="X11" s="1959"/>
      <c r="Y11" s="1959"/>
      <c r="Z11" s="1959"/>
      <c r="AA11" s="1959"/>
      <c r="AB11" s="1959"/>
      <c r="AC11" s="1959"/>
      <c r="AD11" s="2319"/>
      <c r="AE11" s="804"/>
      <c r="AF11" s="226" t="s">
        <v>8674</v>
      </c>
      <c r="AG11" s="904"/>
      <c r="AH11" s="227"/>
      <c r="AI11" s="904"/>
      <c r="AJ11" s="905"/>
      <c r="AK11" s="220">
        <f t="shared" ref="AK11:AK55" si="4">IF( SUM( AM11:BG11 ) = 0, 0, $AM$9 )</f>
        <v>0</v>
      </c>
      <c r="AL11" s="906"/>
      <c r="AM11" s="221">
        <f t="shared" si="1"/>
        <v>0</v>
      </c>
      <c r="AN11" s="221">
        <f t="shared" si="1"/>
        <v>0</v>
      </c>
      <c r="AO11" s="221">
        <f t="shared" si="1"/>
        <v>0</v>
      </c>
      <c r="AP11" s="221">
        <f t="shared" si="1"/>
        <v>0</v>
      </c>
      <c r="AQ11" s="221">
        <f t="shared" si="1"/>
        <v>0</v>
      </c>
      <c r="AR11" s="221">
        <f t="shared" si="1"/>
        <v>0</v>
      </c>
      <c r="AS11" s="221">
        <f t="shared" si="1"/>
        <v>0</v>
      </c>
      <c r="AT11" s="221">
        <f t="shared" si="1"/>
        <v>0</v>
      </c>
      <c r="BH11" s="746"/>
      <c r="BJ11" s="2917" t="s">
        <v>8659</v>
      </c>
      <c r="BK11" s="2918" t="s">
        <v>6608</v>
      </c>
      <c r="BL11" s="1960" t="s">
        <v>8675</v>
      </c>
      <c r="BM11" s="1960" t="s">
        <v>8676</v>
      </c>
      <c r="BN11" s="1960" t="s">
        <v>8677</v>
      </c>
      <c r="BO11" s="1960" t="s">
        <v>8678</v>
      </c>
      <c r="BP11" s="1960" t="s">
        <v>8679</v>
      </c>
      <c r="BQ11" s="1960" t="s">
        <v>8680</v>
      </c>
      <c r="BR11" s="1960" t="s">
        <v>8681</v>
      </c>
      <c r="BS11" s="1960" t="s">
        <v>8682</v>
      </c>
      <c r="BT11" s="1961" t="s">
        <v>8683</v>
      </c>
      <c r="BU11" s="1960" t="s">
        <v>8684</v>
      </c>
      <c r="BV11" s="1960" t="s">
        <v>8685</v>
      </c>
      <c r="BW11" s="1961" t="s">
        <v>8686</v>
      </c>
      <c r="BX11" s="1961" t="s">
        <v>8687</v>
      </c>
      <c r="BY11" s="1963"/>
      <c r="BZ11" s="1963"/>
      <c r="CA11" s="1963"/>
      <c r="CB11" s="1963"/>
      <c r="CC11" s="1963"/>
      <c r="CD11" s="1963"/>
      <c r="CE11" s="1963"/>
      <c r="CF11" s="1963"/>
      <c r="CG11" s="1963"/>
      <c r="CH11" s="1963"/>
      <c r="CI11" s="1963"/>
      <c r="CJ11" s="1980"/>
    </row>
    <row r="12" spans="1:88" s="173" customFormat="1" ht="15.75" customHeight="1">
      <c r="B12" s="2926" t="s">
        <v>8659</v>
      </c>
      <c r="C12" s="2927" t="s">
        <v>6620</v>
      </c>
      <c r="D12" s="258" t="s">
        <v>688</v>
      </c>
      <c r="E12" s="258">
        <v>3</v>
      </c>
      <c r="F12" s="1958">
        <f>IFERROR(SUM(F10:F11), 0)</f>
        <v>0</v>
      </c>
      <c r="G12" s="1958">
        <f t="shared" ref="G12:P12" si="5">IFERROR(SUM(G10:G11), 0)</f>
        <v>0</v>
      </c>
      <c r="H12" s="1958">
        <f t="shared" si="5"/>
        <v>0</v>
      </c>
      <c r="I12" s="1958">
        <f t="shared" si="5"/>
        <v>0.27800000000000002</v>
      </c>
      <c r="J12" s="1958">
        <f t="shared" si="5"/>
        <v>0</v>
      </c>
      <c r="K12" s="1958">
        <f t="shared" si="5"/>
        <v>0</v>
      </c>
      <c r="L12" s="1958">
        <f t="shared" si="5"/>
        <v>0</v>
      </c>
      <c r="M12" s="1958">
        <f>IFERROR(SUM(M10:M11), 0)</f>
        <v>0</v>
      </c>
      <c r="N12" s="1957">
        <f>IFERROR(SUM(F12:M12),0)</f>
        <v>0.27800000000000002</v>
      </c>
      <c r="O12" s="1967">
        <f t="shared" si="5"/>
        <v>0</v>
      </c>
      <c r="P12" s="1967">
        <f t="shared" si="5"/>
        <v>0</v>
      </c>
      <c r="Q12" s="1967">
        <f t="shared" si="0"/>
        <v>0</v>
      </c>
      <c r="R12" s="1967">
        <f t="shared" si="3"/>
        <v>0.27800000000000002</v>
      </c>
      <c r="S12" s="1959"/>
      <c r="T12" s="1959"/>
      <c r="U12" s="1959"/>
      <c r="V12" s="1959"/>
      <c r="W12" s="1959"/>
      <c r="X12" s="1959"/>
      <c r="Y12" s="1959"/>
      <c r="Z12" s="1959"/>
      <c r="AA12" s="1959"/>
      <c r="AB12" s="1956">
        <v>1.1639999999999999</v>
      </c>
      <c r="AC12" s="1956">
        <v>6.8760000000000003</v>
      </c>
      <c r="AD12" s="1964">
        <v>6.8760000000000003</v>
      </c>
      <c r="AE12" s="804"/>
      <c r="AF12" s="226" t="s">
        <v>8688</v>
      </c>
      <c r="AG12" s="904"/>
      <c r="AH12" s="227"/>
      <c r="AI12" s="904"/>
      <c r="AJ12" s="905"/>
      <c r="AK12" s="220">
        <f t="shared" si="4"/>
        <v>0</v>
      </c>
      <c r="AL12" s="906"/>
      <c r="BE12" s="221">
        <f t="shared" ref="BE12:BG12" si="6" xml:space="preserve"> IF( ISNUMBER(AB12), 0, 1 )</f>
        <v>0</v>
      </c>
      <c r="BF12" s="221">
        <f t="shared" si="6"/>
        <v>0</v>
      </c>
      <c r="BG12" s="221">
        <f t="shared" si="6"/>
        <v>0</v>
      </c>
      <c r="BH12" s="746"/>
      <c r="BJ12" s="2917" t="s">
        <v>8659</v>
      </c>
      <c r="BK12" s="2918" t="s">
        <v>6620</v>
      </c>
      <c r="BL12" s="1961" t="s">
        <v>8689</v>
      </c>
      <c r="BM12" s="1961" t="s">
        <v>8690</v>
      </c>
      <c r="BN12" s="1961" t="s">
        <v>8691</v>
      </c>
      <c r="BO12" s="1961" t="s">
        <v>8692</v>
      </c>
      <c r="BP12" s="1961" t="s">
        <v>8693</v>
      </c>
      <c r="BQ12" s="1961" t="s">
        <v>8694</v>
      </c>
      <c r="BR12" s="1961" t="s">
        <v>8695</v>
      </c>
      <c r="BS12" s="1961" t="s">
        <v>8696</v>
      </c>
      <c r="BT12" s="1961" t="s">
        <v>8697</v>
      </c>
      <c r="BU12" s="1961" t="s">
        <v>8698</v>
      </c>
      <c r="BV12" s="1961" t="s">
        <v>8699</v>
      </c>
      <c r="BW12" s="1961" t="s">
        <v>8700</v>
      </c>
      <c r="BX12" s="1961" t="s">
        <v>8701</v>
      </c>
      <c r="BY12" s="1963"/>
      <c r="BZ12" s="1963"/>
      <c r="CA12" s="1963"/>
      <c r="CB12" s="1963"/>
      <c r="CC12" s="1963"/>
      <c r="CD12" s="1963"/>
      <c r="CE12" s="1963"/>
      <c r="CF12" s="1963"/>
      <c r="CG12" s="1963"/>
      <c r="CH12" s="1962" t="s">
        <v>8702</v>
      </c>
      <c r="CI12" s="1962" t="s">
        <v>8703</v>
      </c>
      <c r="CJ12" s="1965" t="s">
        <v>8704</v>
      </c>
    </row>
    <row r="13" spans="1:88" s="173" customFormat="1" ht="33" customHeight="1">
      <c r="B13" s="2926" t="s">
        <v>8705</v>
      </c>
      <c r="C13" s="2927" t="s">
        <v>6596</v>
      </c>
      <c r="D13" s="258" t="s">
        <v>688</v>
      </c>
      <c r="E13" s="258">
        <v>3</v>
      </c>
      <c r="F13" s="1956">
        <v>0.79800000000000004</v>
      </c>
      <c r="G13" s="1956">
        <v>0</v>
      </c>
      <c r="H13" s="1956">
        <v>0</v>
      </c>
      <c r="I13" s="1956">
        <v>0</v>
      </c>
      <c r="J13" s="1956">
        <v>0</v>
      </c>
      <c r="K13" s="1956">
        <v>0</v>
      </c>
      <c r="L13" s="1956">
        <v>0</v>
      </c>
      <c r="M13" s="1956">
        <v>0</v>
      </c>
      <c r="N13" s="1957">
        <f t="shared" si="2"/>
        <v>0.79800000000000004</v>
      </c>
      <c r="O13" s="1956">
        <v>0</v>
      </c>
      <c r="P13" s="1956">
        <v>0</v>
      </c>
      <c r="Q13" s="1967">
        <f t="shared" si="0"/>
        <v>0</v>
      </c>
      <c r="R13" s="1967">
        <f t="shared" si="3"/>
        <v>0.79800000000000004</v>
      </c>
      <c r="S13" s="1959"/>
      <c r="T13" s="1959"/>
      <c r="U13" s="1959"/>
      <c r="V13" s="1959"/>
      <c r="W13" s="1959"/>
      <c r="X13" s="1959"/>
      <c r="Y13" s="1959"/>
      <c r="Z13" s="1959"/>
      <c r="AA13" s="1959"/>
      <c r="AB13" s="1959"/>
      <c r="AC13" s="1959"/>
      <c r="AD13" s="2319"/>
      <c r="AE13" s="804"/>
      <c r="AF13" s="226" t="s">
        <v>8706</v>
      </c>
      <c r="AG13" s="904"/>
      <c r="AH13" s="227"/>
      <c r="AI13" s="904"/>
      <c r="AJ13" s="905"/>
      <c r="AK13" s="220">
        <f t="shared" si="4"/>
        <v>0</v>
      </c>
      <c r="AL13" s="906"/>
      <c r="AM13" s="221">
        <f t="shared" ref="AM13:AT14" si="7" xml:space="preserve"> IF( ISNUMBER(F13), 0, 1 )</f>
        <v>0</v>
      </c>
      <c r="AN13" s="221">
        <f t="shared" si="7"/>
        <v>0</v>
      </c>
      <c r="AO13" s="221">
        <f t="shared" si="7"/>
        <v>0</v>
      </c>
      <c r="AP13" s="221">
        <f t="shared" si="7"/>
        <v>0</v>
      </c>
      <c r="AQ13" s="221">
        <f t="shared" si="7"/>
        <v>0</v>
      </c>
      <c r="AR13" s="221">
        <f t="shared" si="7"/>
        <v>0</v>
      </c>
      <c r="AS13" s="221">
        <f t="shared" si="7"/>
        <v>0</v>
      </c>
      <c r="AT13" s="221">
        <f t="shared" si="7"/>
        <v>0</v>
      </c>
      <c r="BH13" s="746"/>
      <c r="BJ13" s="2917" t="s">
        <v>8705</v>
      </c>
      <c r="BK13" s="2918" t="s">
        <v>6596</v>
      </c>
      <c r="BL13" s="1960" t="s">
        <v>8707</v>
      </c>
      <c r="BM13" s="1960" t="s">
        <v>8708</v>
      </c>
      <c r="BN13" s="1960" t="s">
        <v>8709</v>
      </c>
      <c r="BO13" s="1960" t="s">
        <v>8710</v>
      </c>
      <c r="BP13" s="1960" t="s">
        <v>8711</v>
      </c>
      <c r="BQ13" s="1960" t="s">
        <v>8712</v>
      </c>
      <c r="BR13" s="1960" t="s">
        <v>8713</v>
      </c>
      <c r="BS13" s="1960" t="s">
        <v>8714</v>
      </c>
      <c r="BT13" s="1961" t="s">
        <v>8715</v>
      </c>
      <c r="BU13" s="1960" t="s">
        <v>8716</v>
      </c>
      <c r="BV13" s="1960" t="s">
        <v>8717</v>
      </c>
      <c r="BW13" s="1961" t="s">
        <v>8718</v>
      </c>
      <c r="BX13" s="1961" t="s">
        <v>8719</v>
      </c>
      <c r="BY13" s="1963"/>
      <c r="BZ13" s="1963"/>
      <c r="CA13" s="1963"/>
      <c r="CB13" s="1963"/>
      <c r="CC13" s="1963"/>
      <c r="CD13" s="1963"/>
      <c r="CE13" s="1963"/>
      <c r="CF13" s="1963"/>
      <c r="CG13" s="1963"/>
      <c r="CH13" s="1963"/>
      <c r="CI13" s="1963"/>
      <c r="CJ13" s="1980"/>
    </row>
    <row r="14" spans="1:88" s="173" customFormat="1" ht="33" customHeight="1">
      <c r="B14" s="2926" t="s">
        <v>8705</v>
      </c>
      <c r="C14" s="2927" t="s">
        <v>6608</v>
      </c>
      <c r="D14" s="258" t="s">
        <v>688</v>
      </c>
      <c r="E14" s="258">
        <v>3</v>
      </c>
      <c r="F14" s="1956">
        <v>0</v>
      </c>
      <c r="G14" s="1956">
        <v>0</v>
      </c>
      <c r="H14" s="1956">
        <v>0</v>
      </c>
      <c r="I14" s="1956">
        <v>0</v>
      </c>
      <c r="J14" s="1956">
        <v>0</v>
      </c>
      <c r="K14" s="1956">
        <v>0</v>
      </c>
      <c r="L14" s="1956">
        <v>0</v>
      </c>
      <c r="M14" s="1956">
        <v>0</v>
      </c>
      <c r="N14" s="1957">
        <f t="shared" si="2"/>
        <v>0</v>
      </c>
      <c r="O14" s="1956">
        <v>0</v>
      </c>
      <c r="P14" s="1956">
        <v>0</v>
      </c>
      <c r="Q14" s="1967">
        <f t="shared" si="0"/>
        <v>0</v>
      </c>
      <c r="R14" s="1967">
        <f t="shared" si="3"/>
        <v>0</v>
      </c>
      <c r="S14" s="1959"/>
      <c r="T14" s="1959"/>
      <c r="U14" s="1959"/>
      <c r="V14" s="1959"/>
      <c r="W14" s="1959"/>
      <c r="X14" s="1959"/>
      <c r="Y14" s="1959"/>
      <c r="Z14" s="1959"/>
      <c r="AA14" s="1959"/>
      <c r="AB14" s="1959"/>
      <c r="AC14" s="1959"/>
      <c r="AD14" s="2319"/>
      <c r="AE14" s="804"/>
      <c r="AF14" s="226" t="s">
        <v>8720</v>
      </c>
      <c r="AG14" s="904"/>
      <c r="AH14" s="227"/>
      <c r="AI14" s="904"/>
      <c r="AJ14" s="905"/>
      <c r="AK14" s="220">
        <f t="shared" si="4"/>
        <v>0</v>
      </c>
      <c r="AL14" s="906"/>
      <c r="AM14" s="221">
        <f t="shared" si="7"/>
        <v>0</v>
      </c>
      <c r="AN14" s="221">
        <f t="shared" si="7"/>
        <v>0</v>
      </c>
      <c r="AO14" s="221">
        <f t="shared" si="7"/>
        <v>0</v>
      </c>
      <c r="AP14" s="221">
        <f t="shared" si="7"/>
        <v>0</v>
      </c>
      <c r="AQ14" s="221">
        <f t="shared" si="7"/>
        <v>0</v>
      </c>
      <c r="AR14" s="221">
        <f t="shared" si="7"/>
        <v>0</v>
      </c>
      <c r="AS14" s="221">
        <f t="shared" si="7"/>
        <v>0</v>
      </c>
      <c r="AT14" s="221">
        <f t="shared" si="7"/>
        <v>0</v>
      </c>
      <c r="BH14" s="746"/>
      <c r="BJ14" s="2917" t="s">
        <v>8705</v>
      </c>
      <c r="BK14" s="2918" t="s">
        <v>6608</v>
      </c>
      <c r="BL14" s="1960" t="s">
        <v>8721</v>
      </c>
      <c r="BM14" s="1960" t="s">
        <v>8722</v>
      </c>
      <c r="BN14" s="1960" t="s">
        <v>8723</v>
      </c>
      <c r="BO14" s="1960" t="s">
        <v>8724</v>
      </c>
      <c r="BP14" s="1960" t="s">
        <v>8725</v>
      </c>
      <c r="BQ14" s="1960" t="s">
        <v>8726</v>
      </c>
      <c r="BR14" s="1960" t="s">
        <v>8727</v>
      </c>
      <c r="BS14" s="1960" t="s">
        <v>8728</v>
      </c>
      <c r="BT14" s="1961" t="s">
        <v>8729</v>
      </c>
      <c r="BU14" s="1960" t="s">
        <v>8730</v>
      </c>
      <c r="BV14" s="1960" t="s">
        <v>8731</v>
      </c>
      <c r="BW14" s="1961" t="s">
        <v>8732</v>
      </c>
      <c r="BX14" s="1961" t="s">
        <v>8733</v>
      </c>
      <c r="BY14" s="1963"/>
      <c r="BZ14" s="1963"/>
      <c r="CA14" s="1963"/>
      <c r="CB14" s="1963"/>
      <c r="CC14" s="1963"/>
      <c r="CD14" s="1963"/>
      <c r="CE14" s="1963"/>
      <c r="CF14" s="1963"/>
      <c r="CG14" s="1963"/>
      <c r="CH14" s="1963"/>
      <c r="CI14" s="1963"/>
      <c r="CJ14" s="1980"/>
    </row>
    <row r="15" spans="1:88" s="173" customFormat="1" ht="33" customHeight="1">
      <c r="B15" s="2926" t="s">
        <v>8705</v>
      </c>
      <c r="C15" s="2927" t="s">
        <v>6620</v>
      </c>
      <c r="D15" s="258" t="s">
        <v>688</v>
      </c>
      <c r="E15" s="258">
        <v>3</v>
      </c>
      <c r="F15" s="1958">
        <f>IFERROR(SUM(F13:F14), 0)</f>
        <v>0.79800000000000004</v>
      </c>
      <c r="G15" s="1958">
        <f t="shared" ref="G15:P15" si="8">IFERROR(SUM(G13:G14), 0)</f>
        <v>0</v>
      </c>
      <c r="H15" s="1958">
        <f t="shared" si="8"/>
        <v>0</v>
      </c>
      <c r="I15" s="1958">
        <f t="shared" si="8"/>
        <v>0</v>
      </c>
      <c r="J15" s="1958">
        <f t="shared" si="8"/>
        <v>0</v>
      </c>
      <c r="K15" s="1958">
        <f t="shared" si="8"/>
        <v>0</v>
      </c>
      <c r="L15" s="1958">
        <f t="shared" si="8"/>
        <v>0</v>
      </c>
      <c r="M15" s="1958">
        <f>IFERROR(SUM(M13:M14), 0)</f>
        <v>0</v>
      </c>
      <c r="N15" s="1957">
        <f t="shared" si="2"/>
        <v>0.79800000000000004</v>
      </c>
      <c r="O15" s="1967">
        <f t="shared" si="8"/>
        <v>0</v>
      </c>
      <c r="P15" s="1967">
        <f t="shared" si="8"/>
        <v>0</v>
      </c>
      <c r="Q15" s="1967">
        <f t="shared" si="0"/>
        <v>0</v>
      </c>
      <c r="R15" s="1967">
        <f t="shared" si="3"/>
        <v>0.79800000000000004</v>
      </c>
      <c r="S15" s="1959"/>
      <c r="T15" s="1959"/>
      <c r="U15" s="1959"/>
      <c r="V15" s="1959"/>
      <c r="W15" s="1959"/>
      <c r="X15" s="1959"/>
      <c r="Y15" s="1959"/>
      <c r="Z15" s="1959"/>
      <c r="AA15" s="1959"/>
      <c r="AB15" s="1956">
        <v>7.7709999999999999</v>
      </c>
      <c r="AC15" s="1956">
        <v>3.2210000000000001</v>
      </c>
      <c r="AD15" s="1964">
        <v>3.2210000000000001</v>
      </c>
      <c r="AE15" s="804"/>
      <c r="AF15" s="226" t="s">
        <v>8734</v>
      </c>
      <c r="AG15" s="904"/>
      <c r="AH15" s="227"/>
      <c r="AI15" s="904"/>
      <c r="AJ15" s="905"/>
      <c r="AK15" s="220">
        <f t="shared" si="4"/>
        <v>0</v>
      </c>
      <c r="AL15" s="906"/>
      <c r="BE15" s="221">
        <f t="shared" ref="BE15:BG15" si="9" xml:space="preserve"> IF( ISNUMBER(AB15), 0, 1 )</f>
        <v>0</v>
      </c>
      <c r="BF15" s="221">
        <f t="shared" si="9"/>
        <v>0</v>
      </c>
      <c r="BG15" s="221">
        <f t="shared" si="9"/>
        <v>0</v>
      </c>
      <c r="BH15" s="746"/>
      <c r="BJ15" s="2917" t="s">
        <v>8705</v>
      </c>
      <c r="BK15" s="2918" t="s">
        <v>6620</v>
      </c>
      <c r="BL15" s="1961" t="s">
        <v>8735</v>
      </c>
      <c r="BM15" s="1961" t="s">
        <v>8736</v>
      </c>
      <c r="BN15" s="1961" t="s">
        <v>8737</v>
      </c>
      <c r="BO15" s="1961" t="s">
        <v>8738</v>
      </c>
      <c r="BP15" s="1961" t="s">
        <v>8739</v>
      </c>
      <c r="BQ15" s="1961" t="s">
        <v>8740</v>
      </c>
      <c r="BR15" s="1961" t="s">
        <v>8741</v>
      </c>
      <c r="BS15" s="1961" t="s">
        <v>8742</v>
      </c>
      <c r="BT15" s="1961" t="s">
        <v>8743</v>
      </c>
      <c r="BU15" s="1961" t="s">
        <v>8744</v>
      </c>
      <c r="BV15" s="1961" t="s">
        <v>8745</v>
      </c>
      <c r="BW15" s="1961" t="s">
        <v>8746</v>
      </c>
      <c r="BX15" s="1961" t="s">
        <v>8747</v>
      </c>
      <c r="BY15" s="1963"/>
      <c r="BZ15" s="1963"/>
      <c r="CA15" s="1963"/>
      <c r="CB15" s="1963"/>
      <c r="CC15" s="1963"/>
      <c r="CD15" s="1963"/>
      <c r="CE15" s="1963"/>
      <c r="CF15" s="1963"/>
      <c r="CG15" s="1963"/>
      <c r="CH15" s="1962" t="s">
        <v>8748</v>
      </c>
      <c r="CI15" s="1962" t="s">
        <v>8749</v>
      </c>
      <c r="CJ15" s="1965" t="s">
        <v>8750</v>
      </c>
    </row>
    <row r="16" spans="1:88" s="173" customFormat="1" ht="15.75" customHeight="1">
      <c r="B16" s="2926" t="s">
        <v>8751</v>
      </c>
      <c r="C16" s="2927" t="s">
        <v>6596</v>
      </c>
      <c r="D16" s="258" t="s">
        <v>688</v>
      </c>
      <c r="E16" s="258">
        <v>3</v>
      </c>
      <c r="F16" s="1956">
        <v>0</v>
      </c>
      <c r="G16" s="1956">
        <v>0</v>
      </c>
      <c r="H16" s="1956">
        <v>0</v>
      </c>
      <c r="I16" s="1956">
        <v>9.9130000000000003</v>
      </c>
      <c r="J16" s="1956">
        <v>0</v>
      </c>
      <c r="K16" s="1956">
        <v>0</v>
      </c>
      <c r="L16" s="1956">
        <v>0</v>
      </c>
      <c r="M16" s="1956">
        <v>0</v>
      </c>
      <c r="N16" s="1957">
        <f t="shared" si="2"/>
        <v>9.9130000000000003</v>
      </c>
      <c r="O16" s="1956">
        <v>0</v>
      </c>
      <c r="P16" s="1956">
        <v>0</v>
      </c>
      <c r="Q16" s="1967">
        <f t="shared" si="0"/>
        <v>0</v>
      </c>
      <c r="R16" s="1967">
        <f t="shared" si="3"/>
        <v>9.9130000000000003</v>
      </c>
      <c r="S16" s="1959"/>
      <c r="T16" s="1959"/>
      <c r="U16" s="1959"/>
      <c r="V16" s="1959"/>
      <c r="W16" s="1959"/>
      <c r="X16" s="1959"/>
      <c r="Y16" s="1959"/>
      <c r="Z16" s="1959"/>
      <c r="AA16" s="1959"/>
      <c r="AB16" s="1959"/>
      <c r="AC16" s="1959"/>
      <c r="AD16" s="2319"/>
      <c r="AE16" s="804"/>
      <c r="AF16" s="226" t="s">
        <v>8752</v>
      </c>
      <c r="AG16" s="904"/>
      <c r="AH16" s="227"/>
      <c r="AI16" s="904"/>
      <c r="AJ16" s="905"/>
      <c r="AK16" s="220">
        <f t="shared" si="4"/>
        <v>0</v>
      </c>
      <c r="AL16" s="906"/>
      <c r="AM16" s="221">
        <f t="shared" ref="AM16:AT17" si="10" xml:space="preserve"> IF( ISNUMBER(F16), 0, 1 )</f>
        <v>0</v>
      </c>
      <c r="AN16" s="221">
        <f t="shared" si="10"/>
        <v>0</v>
      </c>
      <c r="AO16" s="221">
        <f t="shared" si="10"/>
        <v>0</v>
      </c>
      <c r="AP16" s="221">
        <f t="shared" si="10"/>
        <v>0</v>
      </c>
      <c r="AQ16" s="221">
        <f t="shared" si="10"/>
        <v>0</v>
      </c>
      <c r="AR16" s="221">
        <f t="shared" si="10"/>
        <v>0</v>
      </c>
      <c r="AS16" s="221">
        <f t="shared" si="10"/>
        <v>0</v>
      </c>
      <c r="AT16" s="221">
        <f t="shared" si="10"/>
        <v>0</v>
      </c>
      <c r="BH16" s="746"/>
      <c r="BJ16" s="2917" t="s">
        <v>8751</v>
      </c>
      <c r="BK16" s="2918" t="s">
        <v>6596</v>
      </c>
      <c r="BL16" s="1960" t="s">
        <v>8753</v>
      </c>
      <c r="BM16" s="1960" t="s">
        <v>8754</v>
      </c>
      <c r="BN16" s="1960" t="s">
        <v>8755</v>
      </c>
      <c r="BO16" s="1960" t="s">
        <v>8756</v>
      </c>
      <c r="BP16" s="1960" t="s">
        <v>8757</v>
      </c>
      <c r="BQ16" s="1960" t="s">
        <v>8758</v>
      </c>
      <c r="BR16" s="1960" t="s">
        <v>8759</v>
      </c>
      <c r="BS16" s="1960" t="s">
        <v>8760</v>
      </c>
      <c r="BT16" s="1961" t="s">
        <v>8761</v>
      </c>
      <c r="BU16" s="1960" t="s">
        <v>8762</v>
      </c>
      <c r="BV16" s="1960" t="s">
        <v>8763</v>
      </c>
      <c r="BW16" s="1961" t="s">
        <v>8764</v>
      </c>
      <c r="BX16" s="1961" t="s">
        <v>8765</v>
      </c>
      <c r="BY16" s="1963"/>
      <c r="BZ16" s="1963"/>
      <c r="CA16" s="1963"/>
      <c r="CB16" s="1963"/>
      <c r="CC16" s="1963"/>
      <c r="CD16" s="1963"/>
      <c r="CE16" s="1963"/>
      <c r="CF16" s="1963"/>
      <c r="CG16" s="1963"/>
      <c r="CH16" s="1963"/>
      <c r="CI16" s="1963"/>
      <c r="CJ16" s="1980"/>
    </row>
    <row r="17" spans="2:88" s="173" customFormat="1" ht="15.75" customHeight="1">
      <c r="B17" s="2926" t="s">
        <v>8751</v>
      </c>
      <c r="C17" s="2927" t="s">
        <v>6608</v>
      </c>
      <c r="D17" s="258" t="s">
        <v>688</v>
      </c>
      <c r="E17" s="258">
        <v>3</v>
      </c>
      <c r="F17" s="1956">
        <v>0</v>
      </c>
      <c r="G17" s="1956">
        <v>0</v>
      </c>
      <c r="H17" s="1956">
        <v>0</v>
      </c>
      <c r="I17" s="1956">
        <v>0</v>
      </c>
      <c r="J17" s="1956">
        <v>0</v>
      </c>
      <c r="K17" s="1956">
        <v>0</v>
      </c>
      <c r="L17" s="1956">
        <v>0</v>
      </c>
      <c r="M17" s="1956">
        <v>0</v>
      </c>
      <c r="N17" s="1957">
        <f t="shared" si="2"/>
        <v>0</v>
      </c>
      <c r="O17" s="1956">
        <v>0</v>
      </c>
      <c r="P17" s="1956">
        <v>0</v>
      </c>
      <c r="Q17" s="1967">
        <f t="shared" si="0"/>
        <v>0</v>
      </c>
      <c r="R17" s="1967">
        <f t="shared" si="3"/>
        <v>0</v>
      </c>
      <c r="S17" s="1959"/>
      <c r="T17" s="1959"/>
      <c r="U17" s="1959"/>
      <c r="V17" s="1959"/>
      <c r="W17" s="1959"/>
      <c r="X17" s="1959"/>
      <c r="Y17" s="1959"/>
      <c r="Z17" s="1959"/>
      <c r="AA17" s="1959"/>
      <c r="AB17" s="1959"/>
      <c r="AC17" s="1959"/>
      <c r="AD17" s="2319"/>
      <c r="AE17" s="804"/>
      <c r="AF17" s="226" t="s">
        <v>8766</v>
      </c>
      <c r="AG17" s="904"/>
      <c r="AH17" s="227"/>
      <c r="AI17" s="904"/>
      <c r="AJ17" s="905"/>
      <c r="AK17" s="220">
        <f t="shared" si="4"/>
        <v>0</v>
      </c>
      <c r="AL17" s="906"/>
      <c r="AM17" s="221">
        <f t="shared" si="10"/>
        <v>0</v>
      </c>
      <c r="AN17" s="221">
        <f t="shared" si="10"/>
        <v>0</v>
      </c>
      <c r="AO17" s="221">
        <f t="shared" si="10"/>
        <v>0</v>
      </c>
      <c r="AP17" s="221">
        <f t="shared" si="10"/>
        <v>0</v>
      </c>
      <c r="AQ17" s="221">
        <f t="shared" si="10"/>
        <v>0</v>
      </c>
      <c r="AR17" s="221">
        <f t="shared" si="10"/>
        <v>0</v>
      </c>
      <c r="AS17" s="221">
        <f t="shared" si="10"/>
        <v>0</v>
      </c>
      <c r="AT17" s="221">
        <f t="shared" si="10"/>
        <v>0</v>
      </c>
      <c r="BH17" s="746"/>
      <c r="BJ17" s="2917" t="s">
        <v>8751</v>
      </c>
      <c r="BK17" s="2918" t="s">
        <v>6608</v>
      </c>
      <c r="BL17" s="1960" t="s">
        <v>8767</v>
      </c>
      <c r="BM17" s="1960" t="s">
        <v>8768</v>
      </c>
      <c r="BN17" s="1960" t="s">
        <v>8769</v>
      </c>
      <c r="BO17" s="1960" t="s">
        <v>8770</v>
      </c>
      <c r="BP17" s="1960" t="s">
        <v>8771</v>
      </c>
      <c r="BQ17" s="1960" t="s">
        <v>8772</v>
      </c>
      <c r="BR17" s="1960" t="s">
        <v>8773</v>
      </c>
      <c r="BS17" s="1960" t="s">
        <v>8774</v>
      </c>
      <c r="BT17" s="1961" t="s">
        <v>8775</v>
      </c>
      <c r="BU17" s="1960" t="s">
        <v>8776</v>
      </c>
      <c r="BV17" s="1960" t="s">
        <v>8777</v>
      </c>
      <c r="BW17" s="1961" t="s">
        <v>8778</v>
      </c>
      <c r="BX17" s="1961" t="s">
        <v>8779</v>
      </c>
      <c r="BY17" s="1963"/>
      <c r="BZ17" s="1963"/>
      <c r="CA17" s="1963"/>
      <c r="CB17" s="1963"/>
      <c r="CC17" s="1963"/>
      <c r="CD17" s="1963"/>
      <c r="CE17" s="1963"/>
      <c r="CF17" s="1963"/>
      <c r="CG17" s="1963"/>
      <c r="CH17" s="1963"/>
      <c r="CI17" s="1963"/>
      <c r="CJ17" s="1980"/>
    </row>
    <row r="18" spans="2:88" s="173" customFormat="1" ht="15.75" customHeight="1">
      <c r="B18" s="2926" t="s">
        <v>8751</v>
      </c>
      <c r="C18" s="2927" t="s">
        <v>6620</v>
      </c>
      <c r="D18" s="258" t="s">
        <v>688</v>
      </c>
      <c r="E18" s="258">
        <v>3</v>
      </c>
      <c r="F18" s="1958">
        <f>IFERROR(SUM(F16:F17), 0)</f>
        <v>0</v>
      </c>
      <c r="G18" s="1958">
        <f t="shared" ref="G18:P18" si="11">IFERROR(SUM(G16:G17), 0)</f>
        <v>0</v>
      </c>
      <c r="H18" s="1958">
        <f t="shared" si="11"/>
        <v>0</v>
      </c>
      <c r="I18" s="1958">
        <f t="shared" si="11"/>
        <v>9.9130000000000003</v>
      </c>
      <c r="J18" s="1958">
        <f t="shared" si="11"/>
        <v>0</v>
      </c>
      <c r="K18" s="1958">
        <f t="shared" si="11"/>
        <v>0</v>
      </c>
      <c r="L18" s="1958">
        <f t="shared" si="11"/>
        <v>0</v>
      </c>
      <c r="M18" s="1958">
        <f>IFERROR(SUM(M16:M17), 0)</f>
        <v>0</v>
      </c>
      <c r="N18" s="1957">
        <f t="shared" si="2"/>
        <v>9.9130000000000003</v>
      </c>
      <c r="O18" s="1967">
        <f t="shared" si="11"/>
        <v>0</v>
      </c>
      <c r="P18" s="1967">
        <f t="shared" si="11"/>
        <v>0</v>
      </c>
      <c r="Q18" s="1967">
        <f t="shared" si="0"/>
        <v>0</v>
      </c>
      <c r="R18" s="1967">
        <f t="shared" si="3"/>
        <v>9.9130000000000003</v>
      </c>
      <c r="S18" s="1959"/>
      <c r="T18" s="1959"/>
      <c r="U18" s="1959"/>
      <c r="V18" s="1959"/>
      <c r="W18" s="1959"/>
      <c r="X18" s="1959"/>
      <c r="Y18" s="1959"/>
      <c r="Z18" s="1959"/>
      <c r="AA18" s="1959"/>
      <c r="AB18" s="1956">
        <v>28.247</v>
      </c>
      <c r="AC18" s="1956">
        <v>15.704000000000001</v>
      </c>
      <c r="AD18" s="1964">
        <v>15.704000000000001</v>
      </c>
      <c r="AE18" s="804"/>
      <c r="AF18" s="226" t="s">
        <v>8780</v>
      </c>
      <c r="AG18" s="904"/>
      <c r="AH18" s="227"/>
      <c r="AI18" s="904"/>
      <c r="AJ18" s="905"/>
      <c r="AK18" s="220">
        <f t="shared" si="4"/>
        <v>0</v>
      </c>
      <c r="AL18" s="906"/>
      <c r="BE18" s="221">
        <f t="shared" ref="BE18:BG18" si="12" xml:space="preserve"> IF( ISNUMBER(AB18), 0, 1 )</f>
        <v>0</v>
      </c>
      <c r="BF18" s="221">
        <f t="shared" si="12"/>
        <v>0</v>
      </c>
      <c r="BG18" s="221">
        <f t="shared" si="12"/>
        <v>0</v>
      </c>
      <c r="BH18" s="746"/>
      <c r="BJ18" s="2917" t="s">
        <v>8751</v>
      </c>
      <c r="BK18" s="2918" t="s">
        <v>6620</v>
      </c>
      <c r="BL18" s="1961" t="s">
        <v>8781</v>
      </c>
      <c r="BM18" s="1961" t="s">
        <v>8782</v>
      </c>
      <c r="BN18" s="1961" t="s">
        <v>8783</v>
      </c>
      <c r="BO18" s="1961" t="s">
        <v>8784</v>
      </c>
      <c r="BP18" s="1961" t="s">
        <v>8785</v>
      </c>
      <c r="BQ18" s="1961" t="s">
        <v>8786</v>
      </c>
      <c r="BR18" s="1961" t="s">
        <v>8787</v>
      </c>
      <c r="BS18" s="1961" t="s">
        <v>8788</v>
      </c>
      <c r="BT18" s="1961" t="s">
        <v>8789</v>
      </c>
      <c r="BU18" s="1961" t="s">
        <v>8790</v>
      </c>
      <c r="BV18" s="1961" t="s">
        <v>8791</v>
      </c>
      <c r="BW18" s="1961" t="s">
        <v>8792</v>
      </c>
      <c r="BX18" s="1961" t="s">
        <v>8793</v>
      </c>
      <c r="BY18" s="1963"/>
      <c r="BZ18" s="1963"/>
      <c r="CA18" s="1963"/>
      <c r="CB18" s="1963"/>
      <c r="CC18" s="1963"/>
      <c r="CD18" s="1963"/>
      <c r="CE18" s="1963"/>
      <c r="CF18" s="1963"/>
      <c r="CG18" s="1963"/>
      <c r="CH18" s="1962" t="s">
        <v>8794</v>
      </c>
      <c r="CI18" s="1962" t="s">
        <v>8795</v>
      </c>
      <c r="CJ18" s="1965" t="s">
        <v>8796</v>
      </c>
    </row>
    <row r="19" spans="2:88" s="173" customFormat="1" ht="15.75" customHeight="1">
      <c r="B19" s="2926" t="s">
        <v>8797</v>
      </c>
      <c r="C19" s="2927" t="s">
        <v>6596</v>
      </c>
      <c r="D19" s="258" t="s">
        <v>688</v>
      </c>
      <c r="E19" s="258">
        <v>3</v>
      </c>
      <c r="F19" s="1956">
        <v>0</v>
      </c>
      <c r="G19" s="1956">
        <v>0</v>
      </c>
      <c r="H19" s="1956">
        <v>0</v>
      </c>
      <c r="I19" s="1956">
        <v>35.576999999999998</v>
      </c>
      <c r="J19" s="1956">
        <v>0</v>
      </c>
      <c r="K19" s="1956">
        <v>0</v>
      </c>
      <c r="L19" s="1956">
        <v>0</v>
      </c>
      <c r="M19" s="1956">
        <v>0</v>
      </c>
      <c r="N19" s="1957">
        <f t="shared" si="2"/>
        <v>35.576999999999998</v>
      </c>
      <c r="O19" s="1956">
        <v>0</v>
      </c>
      <c r="P19" s="1956">
        <v>0</v>
      </c>
      <c r="Q19" s="1967">
        <f t="shared" si="0"/>
        <v>0</v>
      </c>
      <c r="R19" s="1967">
        <f t="shared" si="3"/>
        <v>35.576999999999998</v>
      </c>
      <c r="S19" s="1956">
        <v>0</v>
      </c>
      <c r="T19" s="1956">
        <v>0</v>
      </c>
      <c r="U19" s="1956">
        <v>0</v>
      </c>
      <c r="V19" s="1956">
        <v>5.4119999999999999</v>
      </c>
      <c r="W19" s="1956">
        <v>0</v>
      </c>
      <c r="X19" s="1956">
        <v>0</v>
      </c>
      <c r="Y19" s="1956">
        <v>0</v>
      </c>
      <c r="Z19" s="1956">
        <v>0</v>
      </c>
      <c r="AA19" s="1958">
        <f>IFERROR(SUM(S19:Z19), 0)</f>
        <v>5.4119999999999999</v>
      </c>
      <c r="AB19" s="1959"/>
      <c r="AC19" s="1959"/>
      <c r="AD19" s="2319"/>
      <c r="AE19" s="804"/>
      <c r="AF19" s="226" t="s">
        <v>8798</v>
      </c>
      <c r="AG19" s="904"/>
      <c r="AH19" s="227"/>
      <c r="AI19" s="904"/>
      <c r="AJ19" s="905"/>
      <c r="AK19" s="220">
        <f t="shared" si="4"/>
        <v>0</v>
      </c>
      <c r="AL19" s="906"/>
      <c r="AM19" s="221">
        <f t="shared" ref="AM19:AT20" si="13" xml:space="preserve"> IF( ISNUMBER(F19), 0, 1 )</f>
        <v>0</v>
      </c>
      <c r="AN19" s="221">
        <f t="shared" si="13"/>
        <v>0</v>
      </c>
      <c r="AO19" s="221">
        <f t="shared" si="13"/>
        <v>0</v>
      </c>
      <c r="AP19" s="221">
        <f t="shared" si="13"/>
        <v>0</v>
      </c>
      <c r="AQ19" s="221">
        <f t="shared" si="13"/>
        <v>0</v>
      </c>
      <c r="AR19" s="221">
        <f t="shared" si="13"/>
        <v>0</v>
      </c>
      <c r="AS19" s="221">
        <f t="shared" si="13"/>
        <v>0</v>
      </c>
      <c r="AT19" s="221">
        <f t="shared" si="13"/>
        <v>0</v>
      </c>
      <c r="AV19" s="221">
        <f xml:space="preserve"> IF( ISNUMBER(S19), 0, 1 )</f>
        <v>0</v>
      </c>
      <c r="AW19" s="221">
        <f t="shared" ref="AW19:BC20" si="14" xml:space="preserve"> IF( ISNUMBER(T19), 0, 1 )</f>
        <v>0</v>
      </c>
      <c r="AX19" s="221">
        <f t="shared" si="14"/>
        <v>0</v>
      </c>
      <c r="AY19" s="221">
        <f t="shared" si="14"/>
        <v>0</v>
      </c>
      <c r="AZ19" s="221">
        <f t="shared" si="14"/>
        <v>0</v>
      </c>
      <c r="BA19" s="221">
        <f t="shared" si="14"/>
        <v>0</v>
      </c>
      <c r="BB19" s="221">
        <f t="shared" si="14"/>
        <v>0</v>
      </c>
      <c r="BC19" s="221">
        <f t="shared" si="14"/>
        <v>0</v>
      </c>
      <c r="BH19" s="746"/>
      <c r="BJ19" s="2917" t="s">
        <v>8797</v>
      </c>
      <c r="BK19" s="2918" t="s">
        <v>6596</v>
      </c>
      <c r="BL19" s="1960" t="s">
        <v>8799</v>
      </c>
      <c r="BM19" s="1960" t="s">
        <v>8800</v>
      </c>
      <c r="BN19" s="1960" t="s">
        <v>8801</v>
      </c>
      <c r="BO19" s="1960" t="s">
        <v>8802</v>
      </c>
      <c r="BP19" s="1960" t="s">
        <v>8803</v>
      </c>
      <c r="BQ19" s="1960" t="s">
        <v>8804</v>
      </c>
      <c r="BR19" s="1960" t="s">
        <v>8805</v>
      </c>
      <c r="BS19" s="1960" t="s">
        <v>8806</v>
      </c>
      <c r="BT19" s="1961" t="s">
        <v>8807</v>
      </c>
      <c r="BU19" s="1960" t="s">
        <v>8808</v>
      </c>
      <c r="BV19" s="1960" t="s">
        <v>8809</v>
      </c>
      <c r="BW19" s="1961" t="s">
        <v>8810</v>
      </c>
      <c r="BX19" s="1961" t="s">
        <v>8811</v>
      </c>
      <c r="BY19" s="1960" t="s">
        <v>8812</v>
      </c>
      <c r="BZ19" s="1960" t="s">
        <v>8813</v>
      </c>
      <c r="CA19" s="1960" t="s">
        <v>8814</v>
      </c>
      <c r="CB19" s="1960" t="s">
        <v>8815</v>
      </c>
      <c r="CC19" s="1960" t="s">
        <v>8816</v>
      </c>
      <c r="CD19" s="1960" t="s">
        <v>8817</v>
      </c>
      <c r="CE19" s="1960" t="s">
        <v>8818</v>
      </c>
      <c r="CF19" s="1960" t="s">
        <v>8819</v>
      </c>
      <c r="CG19" s="1961" t="s">
        <v>8820</v>
      </c>
      <c r="CH19" s="1963"/>
      <c r="CI19" s="1963"/>
      <c r="CJ19" s="1980"/>
    </row>
    <row r="20" spans="2:88" s="171" customFormat="1" ht="15.75" customHeight="1">
      <c r="B20" s="2926" t="s">
        <v>8797</v>
      </c>
      <c r="C20" s="2927" t="s">
        <v>6608</v>
      </c>
      <c r="D20" s="258" t="s">
        <v>688</v>
      </c>
      <c r="E20" s="258">
        <v>3</v>
      </c>
      <c r="F20" s="1956">
        <v>0</v>
      </c>
      <c r="G20" s="1956">
        <v>0</v>
      </c>
      <c r="H20" s="1956">
        <v>0</v>
      </c>
      <c r="I20" s="1956">
        <v>0.93</v>
      </c>
      <c r="J20" s="1956">
        <v>0</v>
      </c>
      <c r="K20" s="1956">
        <v>0</v>
      </c>
      <c r="L20" s="1956">
        <v>0</v>
      </c>
      <c r="M20" s="1956">
        <v>0</v>
      </c>
      <c r="N20" s="1957">
        <f t="shared" si="2"/>
        <v>0.93</v>
      </c>
      <c r="O20" s="1956">
        <v>0</v>
      </c>
      <c r="P20" s="1956">
        <v>0</v>
      </c>
      <c r="Q20" s="1967">
        <f t="shared" si="0"/>
        <v>0</v>
      </c>
      <c r="R20" s="1967">
        <f t="shared" si="3"/>
        <v>0.93</v>
      </c>
      <c r="S20" s="1956">
        <v>0</v>
      </c>
      <c r="T20" s="1956">
        <v>0</v>
      </c>
      <c r="U20" s="1956">
        <v>0</v>
      </c>
      <c r="V20" s="1956">
        <v>0</v>
      </c>
      <c r="W20" s="1956">
        <v>0</v>
      </c>
      <c r="X20" s="1956">
        <v>0</v>
      </c>
      <c r="Y20" s="1956">
        <v>0</v>
      </c>
      <c r="Z20" s="1956">
        <v>0</v>
      </c>
      <c r="AA20" s="1958">
        <f t="shared" ref="AA20:AA37" si="15">IFERROR(SUM(S20:Z20), 0)</f>
        <v>0</v>
      </c>
      <c r="AB20" s="1959"/>
      <c r="AC20" s="1959"/>
      <c r="AD20" s="2319"/>
      <c r="AE20" s="804"/>
      <c r="AF20" s="226" t="s">
        <v>8821</v>
      </c>
      <c r="AG20" s="907"/>
      <c r="AH20" s="227"/>
      <c r="AI20" s="907"/>
      <c r="AJ20" s="905"/>
      <c r="AK20" s="220">
        <f t="shared" si="4"/>
        <v>0</v>
      </c>
      <c r="AL20" s="860"/>
      <c r="AM20" s="221">
        <f t="shared" si="13"/>
        <v>0</v>
      </c>
      <c r="AN20" s="221">
        <f t="shared" si="13"/>
        <v>0</v>
      </c>
      <c r="AO20" s="221">
        <f t="shared" si="13"/>
        <v>0</v>
      </c>
      <c r="AP20" s="221">
        <f t="shared" si="13"/>
        <v>0</v>
      </c>
      <c r="AQ20" s="221">
        <f t="shared" si="13"/>
        <v>0</v>
      </c>
      <c r="AR20" s="221">
        <f t="shared" si="13"/>
        <v>0</v>
      </c>
      <c r="AS20" s="221">
        <f t="shared" si="13"/>
        <v>0</v>
      </c>
      <c r="AT20" s="221">
        <f t="shared" si="13"/>
        <v>0</v>
      </c>
      <c r="AU20" s="173"/>
      <c r="AV20" s="221">
        <f t="shared" ref="AV20" si="16" xml:space="preserve"> IF( ISNUMBER(S20), 0, 1 )</f>
        <v>0</v>
      </c>
      <c r="AW20" s="221">
        <f t="shared" si="14"/>
        <v>0</v>
      </c>
      <c r="AX20" s="221">
        <f t="shared" si="14"/>
        <v>0</v>
      </c>
      <c r="AY20" s="221">
        <f t="shared" si="14"/>
        <v>0</v>
      </c>
      <c r="AZ20" s="221">
        <f t="shared" si="14"/>
        <v>0</v>
      </c>
      <c r="BA20" s="221">
        <f t="shared" si="14"/>
        <v>0</v>
      </c>
      <c r="BB20" s="221">
        <f t="shared" si="14"/>
        <v>0</v>
      </c>
      <c r="BC20" s="221">
        <f t="shared" si="14"/>
        <v>0</v>
      </c>
      <c r="BD20" s="173"/>
      <c r="BE20" s="173"/>
      <c r="BF20" s="173"/>
      <c r="BG20" s="173"/>
      <c r="BH20" s="656"/>
      <c r="BJ20" s="2917" t="s">
        <v>8797</v>
      </c>
      <c r="BK20" s="2918" t="s">
        <v>6608</v>
      </c>
      <c r="BL20" s="1960" t="s">
        <v>8822</v>
      </c>
      <c r="BM20" s="1960" t="s">
        <v>8823</v>
      </c>
      <c r="BN20" s="1960" t="s">
        <v>8824</v>
      </c>
      <c r="BO20" s="1960" t="s">
        <v>8825</v>
      </c>
      <c r="BP20" s="1960" t="s">
        <v>8826</v>
      </c>
      <c r="BQ20" s="1960" t="s">
        <v>8827</v>
      </c>
      <c r="BR20" s="1960" t="s">
        <v>8828</v>
      </c>
      <c r="BS20" s="1960" t="s">
        <v>8829</v>
      </c>
      <c r="BT20" s="1961" t="s">
        <v>8830</v>
      </c>
      <c r="BU20" s="1960" t="s">
        <v>8831</v>
      </c>
      <c r="BV20" s="1960" t="s">
        <v>8832</v>
      </c>
      <c r="BW20" s="1961" t="s">
        <v>8833</v>
      </c>
      <c r="BX20" s="1961" t="s">
        <v>8834</v>
      </c>
      <c r="BY20" s="1960" t="s">
        <v>8835</v>
      </c>
      <c r="BZ20" s="1960" t="s">
        <v>8836</v>
      </c>
      <c r="CA20" s="1960" t="s">
        <v>8837</v>
      </c>
      <c r="CB20" s="1960" t="s">
        <v>8838</v>
      </c>
      <c r="CC20" s="1960" t="s">
        <v>8839</v>
      </c>
      <c r="CD20" s="1960" t="s">
        <v>8840</v>
      </c>
      <c r="CE20" s="1960" t="s">
        <v>8841</v>
      </c>
      <c r="CF20" s="1960" t="s">
        <v>8842</v>
      </c>
      <c r="CG20" s="1961" t="s">
        <v>8843</v>
      </c>
      <c r="CH20" s="1963"/>
      <c r="CI20" s="1963"/>
      <c r="CJ20" s="1980"/>
    </row>
    <row r="21" spans="2:88" s="171" customFormat="1" ht="15.75" customHeight="1">
      <c r="B21" s="2926" t="s">
        <v>8797</v>
      </c>
      <c r="C21" s="2927" t="s">
        <v>6620</v>
      </c>
      <c r="D21" s="258" t="s">
        <v>688</v>
      </c>
      <c r="E21" s="258">
        <v>3</v>
      </c>
      <c r="F21" s="1958">
        <f>IFERROR(SUM(F19:F20), 0)</f>
        <v>0</v>
      </c>
      <c r="G21" s="1958">
        <f t="shared" ref="G21:P21" si="17">IFERROR(SUM(G19:G20), 0)</f>
        <v>0</v>
      </c>
      <c r="H21" s="1958">
        <f t="shared" si="17"/>
        <v>0</v>
      </c>
      <c r="I21" s="1958">
        <f t="shared" si="17"/>
        <v>36.506999999999998</v>
      </c>
      <c r="J21" s="1958">
        <f t="shared" si="17"/>
        <v>0</v>
      </c>
      <c r="K21" s="1958">
        <f t="shared" si="17"/>
        <v>0</v>
      </c>
      <c r="L21" s="1958">
        <f t="shared" si="17"/>
        <v>0</v>
      </c>
      <c r="M21" s="1958">
        <f>IFERROR(SUM(M19:M20), 0)</f>
        <v>0</v>
      </c>
      <c r="N21" s="1957">
        <f t="shared" si="2"/>
        <v>36.506999999999998</v>
      </c>
      <c r="O21" s="1967">
        <f t="shared" si="17"/>
        <v>0</v>
      </c>
      <c r="P21" s="1967">
        <f t="shared" si="17"/>
        <v>0</v>
      </c>
      <c r="Q21" s="1967">
        <f t="shared" si="0"/>
        <v>0</v>
      </c>
      <c r="R21" s="1967">
        <f t="shared" si="3"/>
        <v>36.506999999999998</v>
      </c>
      <c r="S21" s="1958">
        <f>IFERROR(SUM(S19:S20), 0)</f>
        <v>0</v>
      </c>
      <c r="T21" s="1958">
        <f t="shared" ref="T21:Z21" si="18">IFERROR(SUM(T19:T20), 0)</f>
        <v>0</v>
      </c>
      <c r="U21" s="1958">
        <f t="shared" si="18"/>
        <v>0</v>
      </c>
      <c r="V21" s="1958">
        <f t="shared" si="18"/>
        <v>5.4119999999999999</v>
      </c>
      <c r="W21" s="1958">
        <f t="shared" si="18"/>
        <v>0</v>
      </c>
      <c r="X21" s="1958">
        <f t="shared" si="18"/>
        <v>0</v>
      </c>
      <c r="Y21" s="1958">
        <f t="shared" si="18"/>
        <v>0</v>
      </c>
      <c r="Z21" s="1958">
        <f t="shared" si="18"/>
        <v>0</v>
      </c>
      <c r="AA21" s="1958">
        <f t="shared" si="15"/>
        <v>5.4119999999999999</v>
      </c>
      <c r="AB21" s="1956">
        <v>133.44900000000001</v>
      </c>
      <c r="AC21" s="1956">
        <v>87.578000000000003</v>
      </c>
      <c r="AD21" s="1964">
        <v>87.578000000000003</v>
      </c>
      <c r="AE21" s="804"/>
      <c r="AF21" s="226" t="s">
        <v>8844</v>
      </c>
      <c r="AG21" s="907"/>
      <c r="AH21" s="227"/>
      <c r="AI21" s="907"/>
      <c r="AJ21" s="905"/>
      <c r="AK21" s="220">
        <f t="shared" si="4"/>
        <v>0</v>
      </c>
      <c r="AL21" s="906"/>
      <c r="AM21" s="173"/>
      <c r="AN21" s="173"/>
      <c r="AO21" s="173"/>
      <c r="AP21" s="173"/>
      <c r="AQ21" s="173"/>
      <c r="AR21" s="173"/>
      <c r="AS21" s="173"/>
      <c r="AT21" s="173"/>
      <c r="AU21" s="173"/>
      <c r="AV21" s="173"/>
      <c r="AW21" s="173"/>
      <c r="AX21" s="173"/>
      <c r="AY21" s="173"/>
      <c r="AZ21" s="173"/>
      <c r="BA21" s="173"/>
      <c r="BB21" s="173"/>
      <c r="BC21" s="173"/>
      <c r="BD21" s="173"/>
      <c r="BE21" s="221">
        <f t="shared" ref="BE21:BG21" si="19" xml:space="preserve"> IF( ISNUMBER(AB21), 0, 1 )</f>
        <v>0</v>
      </c>
      <c r="BF21" s="221">
        <f t="shared" si="19"/>
        <v>0</v>
      </c>
      <c r="BG21" s="221">
        <f t="shared" si="19"/>
        <v>0</v>
      </c>
      <c r="BH21" s="656"/>
      <c r="BJ21" s="2917" t="s">
        <v>8797</v>
      </c>
      <c r="BK21" s="2918" t="s">
        <v>6620</v>
      </c>
      <c r="BL21" s="1961" t="s">
        <v>8845</v>
      </c>
      <c r="BM21" s="1961" t="s">
        <v>8846</v>
      </c>
      <c r="BN21" s="1961" t="s">
        <v>8847</v>
      </c>
      <c r="BO21" s="1961" t="s">
        <v>8848</v>
      </c>
      <c r="BP21" s="1961" t="s">
        <v>8849</v>
      </c>
      <c r="BQ21" s="1961" t="s">
        <v>8850</v>
      </c>
      <c r="BR21" s="1961" t="s">
        <v>8851</v>
      </c>
      <c r="BS21" s="1961" t="s">
        <v>8852</v>
      </c>
      <c r="BT21" s="1961" t="s">
        <v>8853</v>
      </c>
      <c r="BU21" s="1961" t="s">
        <v>8854</v>
      </c>
      <c r="BV21" s="1961" t="s">
        <v>8855</v>
      </c>
      <c r="BW21" s="1961" t="s">
        <v>8856</v>
      </c>
      <c r="BX21" s="1961" t="s">
        <v>8857</v>
      </c>
      <c r="BY21" s="1961" t="s">
        <v>8858</v>
      </c>
      <c r="BZ21" s="1961" t="s">
        <v>8859</v>
      </c>
      <c r="CA21" s="1961" t="s">
        <v>8860</v>
      </c>
      <c r="CB21" s="1961" t="s">
        <v>8861</v>
      </c>
      <c r="CC21" s="1961" t="s">
        <v>8862</v>
      </c>
      <c r="CD21" s="1961" t="s">
        <v>8863</v>
      </c>
      <c r="CE21" s="1961" t="s">
        <v>8864</v>
      </c>
      <c r="CF21" s="1961" t="s">
        <v>8865</v>
      </c>
      <c r="CG21" s="1961" t="s">
        <v>8866</v>
      </c>
      <c r="CH21" s="1962" t="s">
        <v>8867</v>
      </c>
      <c r="CI21" s="1962" t="s">
        <v>8868</v>
      </c>
      <c r="CJ21" s="1965" t="s">
        <v>8869</v>
      </c>
    </row>
    <row r="22" spans="2:88" s="171" customFormat="1" ht="15.75" customHeight="1">
      <c r="B22" s="2926" t="s">
        <v>8870</v>
      </c>
      <c r="C22" s="2927" t="s">
        <v>6596</v>
      </c>
      <c r="D22" s="258" t="s">
        <v>688</v>
      </c>
      <c r="E22" s="258">
        <v>3</v>
      </c>
      <c r="F22" s="1956">
        <v>0</v>
      </c>
      <c r="G22" s="1956">
        <v>0</v>
      </c>
      <c r="H22" s="1956">
        <v>0</v>
      </c>
      <c r="I22" s="1956">
        <v>26.768999999999998</v>
      </c>
      <c r="J22" s="1956">
        <v>0</v>
      </c>
      <c r="K22" s="1956">
        <v>0</v>
      </c>
      <c r="L22" s="1956">
        <v>0</v>
      </c>
      <c r="M22" s="1956">
        <v>0</v>
      </c>
      <c r="N22" s="1957">
        <f t="shared" si="2"/>
        <v>26.768999999999998</v>
      </c>
      <c r="O22" s="1956">
        <v>0</v>
      </c>
      <c r="P22" s="1956">
        <v>0</v>
      </c>
      <c r="Q22" s="1967">
        <f t="shared" si="0"/>
        <v>0</v>
      </c>
      <c r="R22" s="1967">
        <f t="shared" si="3"/>
        <v>26.768999999999998</v>
      </c>
      <c r="S22" s="1956">
        <v>0</v>
      </c>
      <c r="T22" s="1956">
        <v>0</v>
      </c>
      <c r="U22" s="1956">
        <v>0</v>
      </c>
      <c r="V22" s="1956">
        <v>17.216999999999999</v>
      </c>
      <c r="W22" s="1956">
        <v>0</v>
      </c>
      <c r="X22" s="1956">
        <v>0</v>
      </c>
      <c r="Y22" s="1956">
        <v>0</v>
      </c>
      <c r="Z22" s="1956">
        <v>0</v>
      </c>
      <c r="AA22" s="1958">
        <f t="shared" si="15"/>
        <v>17.216999999999999</v>
      </c>
      <c r="AB22" s="1959"/>
      <c r="AC22" s="1959"/>
      <c r="AD22" s="2319"/>
      <c r="AE22" s="804"/>
      <c r="AF22" s="226" t="s">
        <v>8871</v>
      </c>
      <c r="AG22" s="907"/>
      <c r="AH22" s="227"/>
      <c r="AI22" s="907"/>
      <c r="AJ22" s="905"/>
      <c r="AK22" s="220">
        <f t="shared" si="4"/>
        <v>0</v>
      </c>
      <c r="AL22" s="906"/>
      <c r="AM22" s="221">
        <f t="shared" ref="AM22:AT23" si="20" xml:space="preserve"> IF( ISNUMBER(F22), 0, 1 )</f>
        <v>0</v>
      </c>
      <c r="AN22" s="221">
        <f t="shared" si="20"/>
        <v>0</v>
      </c>
      <c r="AO22" s="221">
        <f t="shared" si="20"/>
        <v>0</v>
      </c>
      <c r="AP22" s="221">
        <f t="shared" si="20"/>
        <v>0</v>
      </c>
      <c r="AQ22" s="221">
        <f t="shared" si="20"/>
        <v>0</v>
      </c>
      <c r="AR22" s="221">
        <f t="shared" si="20"/>
        <v>0</v>
      </c>
      <c r="AS22" s="221">
        <f t="shared" si="20"/>
        <v>0</v>
      </c>
      <c r="AT22" s="221">
        <f t="shared" si="20"/>
        <v>0</v>
      </c>
      <c r="AU22" s="173"/>
      <c r="AV22" s="221">
        <f xml:space="preserve"> IF( ISNUMBER(S22), 0, 1 )</f>
        <v>0</v>
      </c>
      <c r="AW22" s="221">
        <f t="shared" ref="AW22:BC23" si="21" xml:space="preserve"> IF( ISNUMBER(T22), 0, 1 )</f>
        <v>0</v>
      </c>
      <c r="AX22" s="221">
        <f t="shared" si="21"/>
        <v>0</v>
      </c>
      <c r="AY22" s="221">
        <f t="shared" si="21"/>
        <v>0</v>
      </c>
      <c r="AZ22" s="221">
        <f t="shared" si="21"/>
        <v>0</v>
      </c>
      <c r="BA22" s="221">
        <f t="shared" si="21"/>
        <v>0</v>
      </c>
      <c r="BB22" s="221">
        <f t="shared" si="21"/>
        <v>0</v>
      </c>
      <c r="BC22" s="221">
        <f t="shared" si="21"/>
        <v>0</v>
      </c>
      <c r="BD22" s="173"/>
      <c r="BE22" s="173"/>
      <c r="BF22" s="173"/>
      <c r="BG22" s="173"/>
      <c r="BH22" s="656"/>
      <c r="BJ22" s="2926" t="s">
        <v>8870</v>
      </c>
      <c r="BK22" s="2918" t="s">
        <v>6596</v>
      </c>
      <c r="BL22" s="1960" t="s">
        <v>8872</v>
      </c>
      <c r="BM22" s="1960" t="s">
        <v>8873</v>
      </c>
      <c r="BN22" s="1960" t="s">
        <v>8874</v>
      </c>
      <c r="BO22" s="1960" t="s">
        <v>8875</v>
      </c>
      <c r="BP22" s="1960" t="s">
        <v>8876</v>
      </c>
      <c r="BQ22" s="1960" t="s">
        <v>8877</v>
      </c>
      <c r="BR22" s="1960" t="s">
        <v>8878</v>
      </c>
      <c r="BS22" s="1960" t="s">
        <v>8879</v>
      </c>
      <c r="BT22" s="1961" t="s">
        <v>8880</v>
      </c>
      <c r="BU22" s="1960" t="s">
        <v>8881</v>
      </c>
      <c r="BV22" s="1960" t="s">
        <v>8882</v>
      </c>
      <c r="BW22" s="1961" t="s">
        <v>8883</v>
      </c>
      <c r="BX22" s="1961" t="s">
        <v>8884</v>
      </c>
      <c r="BY22" s="1960" t="s">
        <v>8885</v>
      </c>
      <c r="BZ22" s="1960" t="s">
        <v>8886</v>
      </c>
      <c r="CA22" s="1960" t="s">
        <v>8887</v>
      </c>
      <c r="CB22" s="1960" t="s">
        <v>8888</v>
      </c>
      <c r="CC22" s="1960" t="s">
        <v>8889</v>
      </c>
      <c r="CD22" s="1960" t="s">
        <v>8890</v>
      </c>
      <c r="CE22" s="1960" t="s">
        <v>8891</v>
      </c>
      <c r="CF22" s="1960" t="s">
        <v>8892</v>
      </c>
      <c r="CG22" s="1961" t="s">
        <v>8893</v>
      </c>
      <c r="CH22" s="1963"/>
      <c r="CI22" s="1963"/>
      <c r="CJ22" s="1980"/>
    </row>
    <row r="23" spans="2:88" s="171" customFormat="1" ht="15.75" customHeight="1">
      <c r="B23" s="2926" t="s">
        <v>8870</v>
      </c>
      <c r="C23" s="2927" t="s">
        <v>6608</v>
      </c>
      <c r="D23" s="258" t="s">
        <v>688</v>
      </c>
      <c r="E23" s="258">
        <v>3</v>
      </c>
      <c r="F23" s="1956">
        <v>0</v>
      </c>
      <c r="G23" s="1956">
        <v>0</v>
      </c>
      <c r="H23" s="1956">
        <v>0</v>
      </c>
      <c r="I23" s="1956">
        <v>5.6000000000000001E-2</v>
      </c>
      <c r="J23" s="1956">
        <v>0</v>
      </c>
      <c r="K23" s="1956">
        <v>0</v>
      </c>
      <c r="L23" s="1956">
        <v>0</v>
      </c>
      <c r="M23" s="1956">
        <v>0</v>
      </c>
      <c r="N23" s="1957">
        <f t="shared" si="2"/>
        <v>5.6000000000000001E-2</v>
      </c>
      <c r="O23" s="1956">
        <v>0</v>
      </c>
      <c r="P23" s="1956">
        <v>0</v>
      </c>
      <c r="Q23" s="1967">
        <f t="shared" si="0"/>
        <v>0</v>
      </c>
      <c r="R23" s="1967">
        <f t="shared" si="3"/>
        <v>5.6000000000000001E-2</v>
      </c>
      <c r="S23" s="1956">
        <v>0</v>
      </c>
      <c r="T23" s="1956">
        <v>0</v>
      </c>
      <c r="U23" s="1956">
        <v>0</v>
      </c>
      <c r="V23" s="1956">
        <v>0</v>
      </c>
      <c r="W23" s="1956">
        <v>0</v>
      </c>
      <c r="X23" s="1956">
        <v>0</v>
      </c>
      <c r="Y23" s="1956">
        <v>0</v>
      </c>
      <c r="Z23" s="1956">
        <v>0</v>
      </c>
      <c r="AA23" s="1958">
        <f t="shared" si="15"/>
        <v>0</v>
      </c>
      <c r="AB23" s="1959"/>
      <c r="AC23" s="1959"/>
      <c r="AD23" s="2319"/>
      <c r="AE23" s="804"/>
      <c r="AF23" s="226" t="s">
        <v>8894</v>
      </c>
      <c r="AG23" s="907"/>
      <c r="AH23" s="227"/>
      <c r="AI23" s="907"/>
      <c r="AJ23" s="905"/>
      <c r="AK23" s="220">
        <f t="shared" si="4"/>
        <v>0</v>
      </c>
      <c r="AL23" s="860"/>
      <c r="AM23" s="221">
        <f t="shared" si="20"/>
        <v>0</v>
      </c>
      <c r="AN23" s="221">
        <f t="shared" si="20"/>
        <v>0</v>
      </c>
      <c r="AO23" s="221">
        <f t="shared" si="20"/>
        <v>0</v>
      </c>
      <c r="AP23" s="221">
        <f t="shared" si="20"/>
        <v>0</v>
      </c>
      <c r="AQ23" s="221">
        <f t="shared" si="20"/>
        <v>0</v>
      </c>
      <c r="AR23" s="221">
        <f t="shared" si="20"/>
        <v>0</v>
      </c>
      <c r="AS23" s="221">
        <f t="shared" si="20"/>
        <v>0</v>
      </c>
      <c r="AT23" s="221">
        <f t="shared" si="20"/>
        <v>0</v>
      </c>
      <c r="AU23" s="173"/>
      <c r="AV23" s="221">
        <f t="shared" ref="AV23" si="22" xml:space="preserve"> IF( ISNUMBER(S23), 0, 1 )</f>
        <v>0</v>
      </c>
      <c r="AW23" s="221">
        <f t="shared" si="21"/>
        <v>0</v>
      </c>
      <c r="AX23" s="221">
        <f t="shared" si="21"/>
        <v>0</v>
      </c>
      <c r="AY23" s="221">
        <f t="shared" si="21"/>
        <v>0</v>
      </c>
      <c r="AZ23" s="221">
        <f t="shared" si="21"/>
        <v>0</v>
      </c>
      <c r="BA23" s="221">
        <f t="shared" si="21"/>
        <v>0</v>
      </c>
      <c r="BB23" s="221">
        <f t="shared" si="21"/>
        <v>0</v>
      </c>
      <c r="BC23" s="221">
        <f t="shared" si="21"/>
        <v>0</v>
      </c>
      <c r="BD23" s="173"/>
      <c r="BE23" s="173"/>
      <c r="BF23" s="173"/>
      <c r="BG23" s="173"/>
      <c r="BH23" s="656"/>
      <c r="BJ23" s="2926" t="s">
        <v>8870</v>
      </c>
      <c r="BK23" s="2918" t="s">
        <v>6608</v>
      </c>
      <c r="BL23" s="1960" t="s">
        <v>8895</v>
      </c>
      <c r="BM23" s="1960" t="s">
        <v>8896</v>
      </c>
      <c r="BN23" s="1960" t="s">
        <v>8897</v>
      </c>
      <c r="BO23" s="1960" t="s">
        <v>8898</v>
      </c>
      <c r="BP23" s="1960" t="s">
        <v>8899</v>
      </c>
      <c r="BQ23" s="1960" t="s">
        <v>8900</v>
      </c>
      <c r="BR23" s="1960" t="s">
        <v>8901</v>
      </c>
      <c r="BS23" s="1960" t="s">
        <v>8902</v>
      </c>
      <c r="BT23" s="1961" t="s">
        <v>8903</v>
      </c>
      <c r="BU23" s="1960" t="s">
        <v>8904</v>
      </c>
      <c r="BV23" s="1960" t="s">
        <v>8905</v>
      </c>
      <c r="BW23" s="1961" t="s">
        <v>8906</v>
      </c>
      <c r="BX23" s="1961" t="s">
        <v>8907</v>
      </c>
      <c r="BY23" s="1960" t="s">
        <v>8908</v>
      </c>
      <c r="BZ23" s="1960" t="s">
        <v>8909</v>
      </c>
      <c r="CA23" s="1960" t="s">
        <v>8910</v>
      </c>
      <c r="CB23" s="1960" t="s">
        <v>8911</v>
      </c>
      <c r="CC23" s="1960" t="s">
        <v>8912</v>
      </c>
      <c r="CD23" s="1960" t="s">
        <v>8913</v>
      </c>
      <c r="CE23" s="1960" t="s">
        <v>8914</v>
      </c>
      <c r="CF23" s="1960" t="s">
        <v>8915</v>
      </c>
      <c r="CG23" s="1961" t="s">
        <v>8916</v>
      </c>
      <c r="CH23" s="1963"/>
      <c r="CI23" s="1963"/>
      <c r="CJ23" s="1980"/>
    </row>
    <row r="24" spans="2:88" s="171" customFormat="1" ht="15.75" customHeight="1">
      <c r="B24" s="2926" t="s">
        <v>8870</v>
      </c>
      <c r="C24" s="2927" t="s">
        <v>6620</v>
      </c>
      <c r="D24" s="258" t="s">
        <v>688</v>
      </c>
      <c r="E24" s="258">
        <v>3</v>
      </c>
      <c r="F24" s="1958">
        <f>IFERROR(SUM(F22:F23), 0)</f>
        <v>0</v>
      </c>
      <c r="G24" s="1958">
        <f t="shared" ref="G24:P24" si="23">IFERROR(SUM(G22:G23), 0)</f>
        <v>0</v>
      </c>
      <c r="H24" s="1958">
        <f t="shared" si="23"/>
        <v>0</v>
      </c>
      <c r="I24" s="1958">
        <f t="shared" si="23"/>
        <v>26.824999999999999</v>
      </c>
      <c r="J24" s="1958">
        <f t="shared" si="23"/>
        <v>0</v>
      </c>
      <c r="K24" s="1958">
        <f t="shared" si="23"/>
        <v>0</v>
      </c>
      <c r="L24" s="1958">
        <f t="shared" si="23"/>
        <v>0</v>
      </c>
      <c r="M24" s="1958">
        <f>IFERROR(SUM(M22:M23), 0)</f>
        <v>0</v>
      </c>
      <c r="N24" s="1957">
        <f t="shared" si="2"/>
        <v>26.824999999999999</v>
      </c>
      <c r="O24" s="1967">
        <f t="shared" si="23"/>
        <v>0</v>
      </c>
      <c r="P24" s="1967">
        <f t="shared" si="23"/>
        <v>0</v>
      </c>
      <c r="Q24" s="1967">
        <f t="shared" si="0"/>
        <v>0</v>
      </c>
      <c r="R24" s="1967">
        <f t="shared" si="3"/>
        <v>26.824999999999999</v>
      </c>
      <c r="S24" s="1958">
        <f>IFERROR(SUM(S22:S23), 0)</f>
        <v>0</v>
      </c>
      <c r="T24" s="1958">
        <f t="shared" ref="T24:Z24" si="24">IFERROR(SUM(T22:T23), 0)</f>
        <v>0</v>
      </c>
      <c r="U24" s="1958">
        <f t="shared" si="24"/>
        <v>0</v>
      </c>
      <c r="V24" s="1958">
        <f t="shared" si="24"/>
        <v>17.216999999999999</v>
      </c>
      <c r="W24" s="1958">
        <f t="shared" si="24"/>
        <v>0</v>
      </c>
      <c r="X24" s="1958">
        <f t="shared" si="24"/>
        <v>0</v>
      </c>
      <c r="Y24" s="1958">
        <f t="shared" si="24"/>
        <v>0</v>
      </c>
      <c r="Z24" s="1958">
        <f t="shared" si="24"/>
        <v>0</v>
      </c>
      <c r="AA24" s="1958">
        <f t="shared" si="15"/>
        <v>17.216999999999999</v>
      </c>
      <c r="AB24" s="1956">
        <v>83.078999999999994</v>
      </c>
      <c r="AC24" s="1956">
        <v>60.588999999999999</v>
      </c>
      <c r="AD24" s="1964">
        <v>60.588999999999999</v>
      </c>
      <c r="AE24" s="804"/>
      <c r="AF24" s="226" t="s">
        <v>8917</v>
      </c>
      <c r="AG24" s="907"/>
      <c r="AH24" s="227"/>
      <c r="AI24" s="907"/>
      <c r="AJ24" s="905"/>
      <c r="AK24" s="220">
        <f t="shared" si="4"/>
        <v>0</v>
      </c>
      <c r="AL24" s="906"/>
      <c r="AM24" s="173"/>
      <c r="AN24" s="173"/>
      <c r="AO24" s="173"/>
      <c r="AP24" s="173"/>
      <c r="AQ24" s="173"/>
      <c r="AR24" s="173"/>
      <c r="AS24" s="173"/>
      <c r="AT24" s="173"/>
      <c r="AU24" s="173"/>
      <c r="AV24" s="173"/>
      <c r="AW24" s="173"/>
      <c r="AX24" s="173"/>
      <c r="AY24" s="173"/>
      <c r="AZ24" s="173"/>
      <c r="BA24" s="173"/>
      <c r="BB24" s="173"/>
      <c r="BC24" s="173"/>
      <c r="BD24" s="173"/>
      <c r="BE24" s="221">
        <f t="shared" ref="BE24:BG24" si="25" xml:space="preserve"> IF( ISNUMBER(AB24), 0, 1 )</f>
        <v>0</v>
      </c>
      <c r="BF24" s="221">
        <f t="shared" si="25"/>
        <v>0</v>
      </c>
      <c r="BG24" s="221">
        <f t="shared" si="25"/>
        <v>0</v>
      </c>
      <c r="BH24" s="656"/>
      <c r="BJ24" s="2926" t="s">
        <v>8870</v>
      </c>
      <c r="BK24" s="2918" t="s">
        <v>6620</v>
      </c>
      <c r="BL24" s="1961" t="s">
        <v>8918</v>
      </c>
      <c r="BM24" s="1961" t="s">
        <v>8919</v>
      </c>
      <c r="BN24" s="1961" t="s">
        <v>8920</v>
      </c>
      <c r="BO24" s="1961" t="s">
        <v>8921</v>
      </c>
      <c r="BP24" s="1961" t="s">
        <v>8922</v>
      </c>
      <c r="BQ24" s="1961" t="s">
        <v>8923</v>
      </c>
      <c r="BR24" s="1961" t="s">
        <v>8924</v>
      </c>
      <c r="BS24" s="1961" t="s">
        <v>8925</v>
      </c>
      <c r="BT24" s="1961" t="s">
        <v>8926</v>
      </c>
      <c r="BU24" s="1961" t="s">
        <v>8927</v>
      </c>
      <c r="BV24" s="1961" t="s">
        <v>8928</v>
      </c>
      <c r="BW24" s="1961" t="s">
        <v>8929</v>
      </c>
      <c r="BX24" s="1961" t="s">
        <v>8930</v>
      </c>
      <c r="BY24" s="1961" t="s">
        <v>8931</v>
      </c>
      <c r="BZ24" s="1961" t="s">
        <v>8932</v>
      </c>
      <c r="CA24" s="1961" t="s">
        <v>8933</v>
      </c>
      <c r="CB24" s="1961" t="s">
        <v>8934</v>
      </c>
      <c r="CC24" s="1961" t="s">
        <v>8935</v>
      </c>
      <c r="CD24" s="1961" t="s">
        <v>8936</v>
      </c>
      <c r="CE24" s="1961" t="s">
        <v>8937</v>
      </c>
      <c r="CF24" s="1961" t="s">
        <v>8938</v>
      </c>
      <c r="CG24" s="1961" t="s">
        <v>8939</v>
      </c>
      <c r="CH24" s="1962" t="s">
        <v>8940</v>
      </c>
      <c r="CI24" s="1962" t="s">
        <v>8941</v>
      </c>
      <c r="CJ24" s="1965" t="s">
        <v>8942</v>
      </c>
    </row>
    <row r="25" spans="2:88" s="171" customFormat="1" ht="45" customHeight="1">
      <c r="B25" s="2926" t="s">
        <v>8943</v>
      </c>
      <c r="C25" s="2927" t="s">
        <v>6596</v>
      </c>
      <c r="D25" s="258" t="s">
        <v>688</v>
      </c>
      <c r="E25" s="258">
        <v>3</v>
      </c>
      <c r="F25" s="1966">
        <v>0</v>
      </c>
      <c r="G25" s="1966">
        <v>0</v>
      </c>
      <c r="H25" s="1966">
        <v>0</v>
      </c>
      <c r="I25" s="1966">
        <v>0</v>
      </c>
      <c r="J25" s="1966">
        <v>0</v>
      </c>
      <c r="K25" s="1966">
        <v>0</v>
      </c>
      <c r="L25" s="1966">
        <v>0</v>
      </c>
      <c r="M25" s="1966">
        <v>0</v>
      </c>
      <c r="N25" s="1957">
        <f t="shared" si="2"/>
        <v>0</v>
      </c>
      <c r="O25" s="1956">
        <v>0</v>
      </c>
      <c r="P25" s="1956">
        <v>0</v>
      </c>
      <c r="Q25" s="1967">
        <f t="shared" si="0"/>
        <v>0</v>
      </c>
      <c r="R25" s="1967">
        <f t="shared" si="3"/>
        <v>0</v>
      </c>
      <c r="S25" s="1966">
        <v>0</v>
      </c>
      <c r="T25" s="1966">
        <v>0</v>
      </c>
      <c r="U25" s="1966">
        <v>0</v>
      </c>
      <c r="V25" s="1966">
        <v>0</v>
      </c>
      <c r="W25" s="1966">
        <v>0</v>
      </c>
      <c r="X25" s="1966">
        <v>0</v>
      </c>
      <c r="Y25" s="1966">
        <v>0</v>
      </c>
      <c r="Z25" s="1966">
        <v>0</v>
      </c>
      <c r="AA25" s="1967">
        <f t="shared" si="15"/>
        <v>0</v>
      </c>
      <c r="AB25" s="1968"/>
      <c r="AC25" s="1968"/>
      <c r="AD25" s="1969"/>
      <c r="AE25" s="804"/>
      <c r="AF25" s="844" t="s">
        <v>8944</v>
      </c>
      <c r="AG25" s="907"/>
      <c r="AH25" s="227"/>
      <c r="AI25" s="907"/>
      <c r="AJ25" s="905"/>
      <c r="AK25" s="220">
        <f t="shared" si="4"/>
        <v>0</v>
      </c>
      <c r="AL25" s="906"/>
      <c r="AM25" s="221">
        <f t="shared" ref="AM25:AT26" si="26" xml:space="preserve"> IF( ISNUMBER(F25), 0, 1 )</f>
        <v>0</v>
      </c>
      <c r="AN25" s="221">
        <f t="shared" si="26"/>
        <v>0</v>
      </c>
      <c r="AO25" s="221">
        <f t="shared" si="26"/>
        <v>0</v>
      </c>
      <c r="AP25" s="221">
        <f t="shared" si="26"/>
        <v>0</v>
      </c>
      <c r="AQ25" s="221">
        <f t="shared" si="26"/>
        <v>0</v>
      </c>
      <c r="AR25" s="221">
        <f t="shared" si="26"/>
        <v>0</v>
      </c>
      <c r="AS25" s="221">
        <f t="shared" si="26"/>
        <v>0</v>
      </c>
      <c r="AT25" s="221">
        <f t="shared" si="26"/>
        <v>0</v>
      </c>
      <c r="AU25" s="173"/>
      <c r="AV25" s="221">
        <f xml:space="preserve"> IF( ISNUMBER(S25), 0, 1 )</f>
        <v>0</v>
      </c>
      <c r="AW25" s="221">
        <f t="shared" ref="AW25:BC26" si="27" xml:space="preserve"> IF( ISNUMBER(T25), 0, 1 )</f>
        <v>0</v>
      </c>
      <c r="AX25" s="221">
        <f t="shared" si="27"/>
        <v>0</v>
      </c>
      <c r="AY25" s="221">
        <f t="shared" si="27"/>
        <v>0</v>
      </c>
      <c r="AZ25" s="221">
        <f t="shared" si="27"/>
        <v>0</v>
      </c>
      <c r="BA25" s="221">
        <f t="shared" si="27"/>
        <v>0</v>
      </c>
      <c r="BB25" s="221">
        <f t="shared" si="27"/>
        <v>0</v>
      </c>
      <c r="BC25" s="221">
        <f t="shared" si="27"/>
        <v>0</v>
      </c>
      <c r="BD25" s="173"/>
      <c r="BE25" s="207"/>
      <c r="BF25" s="207"/>
      <c r="BG25" s="207"/>
      <c r="BH25" s="656"/>
      <c r="BJ25" s="2926" t="s">
        <v>8943</v>
      </c>
      <c r="BK25" s="2918" t="s">
        <v>6596</v>
      </c>
      <c r="BL25" s="1966" t="s">
        <v>8945</v>
      </c>
      <c r="BM25" s="1966" t="s">
        <v>8946</v>
      </c>
      <c r="BN25" s="1966" t="s">
        <v>8947</v>
      </c>
      <c r="BO25" s="1966" t="s">
        <v>8948</v>
      </c>
      <c r="BP25" s="1966" t="s">
        <v>8949</v>
      </c>
      <c r="BQ25" s="1966" t="s">
        <v>8950</v>
      </c>
      <c r="BR25" s="1966" t="s">
        <v>8951</v>
      </c>
      <c r="BS25" s="1966" t="s">
        <v>8952</v>
      </c>
      <c r="BT25" s="1967" t="s">
        <v>8953</v>
      </c>
      <c r="BU25" s="1966" t="s">
        <v>8954</v>
      </c>
      <c r="BV25" s="1966" t="s">
        <v>8955</v>
      </c>
      <c r="BW25" s="1967" t="s">
        <v>8956</v>
      </c>
      <c r="BX25" s="1967" t="s">
        <v>8957</v>
      </c>
      <c r="BY25" s="1966" t="s">
        <v>8958</v>
      </c>
      <c r="BZ25" s="1966" t="s">
        <v>8959</v>
      </c>
      <c r="CA25" s="1966" t="s">
        <v>8960</v>
      </c>
      <c r="CB25" s="1966" t="s">
        <v>8961</v>
      </c>
      <c r="CC25" s="1966" t="s">
        <v>8962</v>
      </c>
      <c r="CD25" s="1966" t="s">
        <v>8963</v>
      </c>
      <c r="CE25" s="1966" t="s">
        <v>8964</v>
      </c>
      <c r="CF25" s="1966" t="s">
        <v>8965</v>
      </c>
      <c r="CG25" s="1967" t="s">
        <v>8966</v>
      </c>
      <c r="CH25" s="1968"/>
      <c r="CI25" s="1968"/>
      <c r="CJ25" s="1969"/>
    </row>
    <row r="26" spans="2:88" s="171" customFormat="1" ht="45" customHeight="1">
      <c r="B26" s="2926" t="s">
        <v>8943</v>
      </c>
      <c r="C26" s="2927" t="s">
        <v>6608</v>
      </c>
      <c r="D26" s="258" t="s">
        <v>688</v>
      </c>
      <c r="E26" s="258">
        <v>3</v>
      </c>
      <c r="F26" s="1966">
        <v>0</v>
      </c>
      <c r="G26" s="1966">
        <v>0</v>
      </c>
      <c r="H26" s="1966">
        <v>0</v>
      </c>
      <c r="I26" s="1966">
        <v>0</v>
      </c>
      <c r="J26" s="1966">
        <v>0</v>
      </c>
      <c r="K26" s="1966">
        <v>0</v>
      </c>
      <c r="L26" s="1966">
        <v>0</v>
      </c>
      <c r="M26" s="1966">
        <v>0</v>
      </c>
      <c r="N26" s="1957">
        <f t="shared" si="2"/>
        <v>0</v>
      </c>
      <c r="O26" s="1956">
        <v>0</v>
      </c>
      <c r="P26" s="1956">
        <v>0</v>
      </c>
      <c r="Q26" s="1967">
        <f t="shared" si="0"/>
        <v>0</v>
      </c>
      <c r="R26" s="1967">
        <f t="shared" si="3"/>
        <v>0</v>
      </c>
      <c r="S26" s="1966">
        <v>0</v>
      </c>
      <c r="T26" s="1966">
        <v>0</v>
      </c>
      <c r="U26" s="1966">
        <v>0</v>
      </c>
      <c r="V26" s="1966">
        <v>0</v>
      </c>
      <c r="W26" s="1966">
        <v>0</v>
      </c>
      <c r="X26" s="1966">
        <v>0</v>
      </c>
      <c r="Y26" s="1966">
        <v>0</v>
      </c>
      <c r="Z26" s="1966">
        <v>0</v>
      </c>
      <c r="AA26" s="1967">
        <f>IFERROR(SUM(S26:Z26), 0)</f>
        <v>0</v>
      </c>
      <c r="AB26" s="1968"/>
      <c r="AC26" s="1968"/>
      <c r="AD26" s="1969"/>
      <c r="AE26" s="804"/>
      <c r="AF26" s="844" t="s">
        <v>8967</v>
      </c>
      <c r="AG26" s="907"/>
      <c r="AH26" s="227"/>
      <c r="AI26" s="907"/>
      <c r="AJ26" s="905"/>
      <c r="AK26" s="220">
        <f t="shared" si="4"/>
        <v>0</v>
      </c>
      <c r="AL26" s="906"/>
      <c r="AM26" s="221">
        <f t="shared" si="26"/>
        <v>0</v>
      </c>
      <c r="AN26" s="221">
        <f t="shared" si="26"/>
        <v>0</v>
      </c>
      <c r="AO26" s="221">
        <f t="shared" si="26"/>
        <v>0</v>
      </c>
      <c r="AP26" s="221">
        <f t="shared" si="26"/>
        <v>0</v>
      </c>
      <c r="AQ26" s="221">
        <f t="shared" si="26"/>
        <v>0</v>
      </c>
      <c r="AR26" s="221">
        <f t="shared" si="26"/>
        <v>0</v>
      </c>
      <c r="AS26" s="221">
        <f t="shared" si="26"/>
        <v>0</v>
      </c>
      <c r="AT26" s="221">
        <f t="shared" si="26"/>
        <v>0</v>
      </c>
      <c r="AU26" s="173"/>
      <c r="AV26" s="221">
        <f t="shared" ref="AV26" si="28" xml:space="preserve"> IF( ISNUMBER(S26), 0, 1 )</f>
        <v>0</v>
      </c>
      <c r="AW26" s="221">
        <f t="shared" si="27"/>
        <v>0</v>
      </c>
      <c r="AX26" s="221">
        <f t="shared" si="27"/>
        <v>0</v>
      </c>
      <c r="AY26" s="221">
        <f t="shared" si="27"/>
        <v>0</v>
      </c>
      <c r="AZ26" s="221">
        <f t="shared" si="27"/>
        <v>0</v>
      </c>
      <c r="BA26" s="221">
        <f t="shared" si="27"/>
        <v>0</v>
      </c>
      <c r="BB26" s="221">
        <f t="shared" si="27"/>
        <v>0</v>
      </c>
      <c r="BC26" s="221">
        <f t="shared" si="27"/>
        <v>0</v>
      </c>
      <c r="BD26" s="173"/>
      <c r="BE26" s="207"/>
      <c r="BF26" s="207"/>
      <c r="BG26" s="207"/>
      <c r="BH26" s="656"/>
      <c r="BJ26" s="2926" t="s">
        <v>8943</v>
      </c>
      <c r="BK26" s="2918" t="s">
        <v>6608</v>
      </c>
      <c r="BL26" s="1966" t="s">
        <v>8968</v>
      </c>
      <c r="BM26" s="1966" t="s">
        <v>8969</v>
      </c>
      <c r="BN26" s="1966" t="s">
        <v>8970</v>
      </c>
      <c r="BO26" s="1966" t="s">
        <v>8971</v>
      </c>
      <c r="BP26" s="1966" t="s">
        <v>8972</v>
      </c>
      <c r="BQ26" s="1966" t="s">
        <v>8973</v>
      </c>
      <c r="BR26" s="1966" t="s">
        <v>8974</v>
      </c>
      <c r="BS26" s="1966" t="s">
        <v>8975</v>
      </c>
      <c r="BT26" s="1967" t="s">
        <v>8976</v>
      </c>
      <c r="BU26" s="1966" t="s">
        <v>8977</v>
      </c>
      <c r="BV26" s="1966" t="s">
        <v>8978</v>
      </c>
      <c r="BW26" s="1967" t="s">
        <v>8979</v>
      </c>
      <c r="BX26" s="1967" t="s">
        <v>8980</v>
      </c>
      <c r="BY26" s="1966" t="s">
        <v>8981</v>
      </c>
      <c r="BZ26" s="1966" t="s">
        <v>8982</v>
      </c>
      <c r="CA26" s="1966" t="s">
        <v>8983</v>
      </c>
      <c r="CB26" s="1966" t="s">
        <v>8984</v>
      </c>
      <c r="CC26" s="1966" t="s">
        <v>8985</v>
      </c>
      <c r="CD26" s="1966" t="s">
        <v>8986</v>
      </c>
      <c r="CE26" s="1966" t="s">
        <v>8987</v>
      </c>
      <c r="CF26" s="1966" t="s">
        <v>8988</v>
      </c>
      <c r="CG26" s="1967" t="s">
        <v>8989</v>
      </c>
      <c r="CH26" s="1968"/>
      <c r="CI26" s="1968"/>
      <c r="CJ26" s="1969"/>
    </row>
    <row r="27" spans="2:88" s="171" customFormat="1" ht="45" customHeight="1">
      <c r="B27" s="2926" t="s">
        <v>8943</v>
      </c>
      <c r="C27" s="2927" t="s">
        <v>6620</v>
      </c>
      <c r="D27" s="258" t="s">
        <v>688</v>
      </c>
      <c r="E27" s="258">
        <v>3</v>
      </c>
      <c r="F27" s="1967">
        <f>IFERROR(SUM(F25:F26), 0)</f>
        <v>0</v>
      </c>
      <c r="G27" s="1967">
        <f t="shared" ref="G27:P27" si="29">IFERROR(SUM(G25:G26), 0)</f>
        <v>0</v>
      </c>
      <c r="H27" s="1967">
        <f t="shared" si="29"/>
        <v>0</v>
      </c>
      <c r="I27" s="1967">
        <f t="shared" si="29"/>
        <v>0</v>
      </c>
      <c r="J27" s="1967">
        <f t="shared" si="29"/>
        <v>0</v>
      </c>
      <c r="K27" s="1967">
        <f t="shared" si="29"/>
        <v>0</v>
      </c>
      <c r="L27" s="1967">
        <f t="shared" si="29"/>
        <v>0</v>
      </c>
      <c r="M27" s="1967">
        <f>IFERROR(SUM(M25:M26), 0)</f>
        <v>0</v>
      </c>
      <c r="N27" s="1957">
        <f t="shared" si="2"/>
        <v>0</v>
      </c>
      <c r="O27" s="1967">
        <f t="shared" si="29"/>
        <v>0</v>
      </c>
      <c r="P27" s="1967">
        <f t="shared" si="29"/>
        <v>0</v>
      </c>
      <c r="Q27" s="1967">
        <f t="shared" si="0"/>
        <v>0</v>
      </c>
      <c r="R27" s="1967">
        <f t="shared" si="3"/>
        <v>0</v>
      </c>
      <c r="S27" s="1967">
        <f>IFERROR(SUM(S25:S26), 0)</f>
        <v>0</v>
      </c>
      <c r="T27" s="1967">
        <f t="shared" ref="T27:Z27" si="30">IFERROR(SUM(T25:T26), 0)</f>
        <v>0</v>
      </c>
      <c r="U27" s="1967">
        <f t="shared" si="30"/>
        <v>0</v>
      </c>
      <c r="V27" s="1967">
        <f t="shared" si="30"/>
        <v>0</v>
      </c>
      <c r="W27" s="1967">
        <f t="shared" si="30"/>
        <v>0</v>
      </c>
      <c r="X27" s="1967">
        <f t="shared" si="30"/>
        <v>0</v>
      </c>
      <c r="Y27" s="1967">
        <f t="shared" si="30"/>
        <v>0</v>
      </c>
      <c r="Z27" s="1967">
        <f t="shared" si="30"/>
        <v>0</v>
      </c>
      <c r="AA27" s="1967">
        <f t="shared" si="15"/>
        <v>0</v>
      </c>
      <c r="AB27" s="1968"/>
      <c r="AC27" s="1968"/>
      <c r="AD27" s="1969"/>
      <c r="AE27" s="804"/>
      <c r="AF27" s="844" t="s">
        <v>8990</v>
      </c>
      <c r="AG27" s="907"/>
      <c r="AH27" s="227"/>
      <c r="AI27" s="907"/>
      <c r="AJ27" s="905"/>
      <c r="AK27" s="220">
        <f t="shared" si="4"/>
        <v>0</v>
      </c>
      <c r="AL27" s="906"/>
      <c r="AM27" s="173"/>
      <c r="AN27" s="173"/>
      <c r="AO27" s="173"/>
      <c r="AP27" s="173"/>
      <c r="AQ27" s="173"/>
      <c r="AR27" s="173"/>
      <c r="AS27" s="173"/>
      <c r="AT27" s="173"/>
      <c r="AU27" s="173"/>
      <c r="AV27" s="173"/>
      <c r="AW27" s="173"/>
      <c r="AX27" s="173"/>
      <c r="AY27" s="173"/>
      <c r="AZ27" s="173"/>
      <c r="BA27" s="173"/>
      <c r="BB27" s="173"/>
      <c r="BC27" s="173"/>
      <c r="BD27" s="173"/>
      <c r="BE27" s="207"/>
      <c r="BF27" s="207"/>
      <c r="BG27" s="207"/>
      <c r="BH27" s="656"/>
      <c r="BJ27" s="2926" t="s">
        <v>8943</v>
      </c>
      <c r="BK27" s="2918" t="s">
        <v>6620</v>
      </c>
      <c r="BL27" s="1967" t="s">
        <v>8991</v>
      </c>
      <c r="BM27" s="1967" t="s">
        <v>8992</v>
      </c>
      <c r="BN27" s="1967" t="s">
        <v>8993</v>
      </c>
      <c r="BO27" s="1967" t="s">
        <v>8994</v>
      </c>
      <c r="BP27" s="1967" t="s">
        <v>8995</v>
      </c>
      <c r="BQ27" s="1967" t="s">
        <v>8996</v>
      </c>
      <c r="BR27" s="1967" t="s">
        <v>8997</v>
      </c>
      <c r="BS27" s="1967" t="s">
        <v>8998</v>
      </c>
      <c r="BT27" s="1967" t="s">
        <v>8999</v>
      </c>
      <c r="BU27" s="1967" t="s">
        <v>9000</v>
      </c>
      <c r="BV27" s="1967" t="s">
        <v>9001</v>
      </c>
      <c r="BW27" s="1967" t="s">
        <v>9002</v>
      </c>
      <c r="BX27" s="1967" t="s">
        <v>9003</v>
      </c>
      <c r="BY27" s="1967" t="s">
        <v>9004</v>
      </c>
      <c r="BZ27" s="1967" t="s">
        <v>9005</v>
      </c>
      <c r="CA27" s="1967" t="s">
        <v>9006</v>
      </c>
      <c r="CB27" s="1967" t="s">
        <v>9007</v>
      </c>
      <c r="CC27" s="1967" t="s">
        <v>9008</v>
      </c>
      <c r="CD27" s="1967" t="s">
        <v>9009</v>
      </c>
      <c r="CE27" s="1967" t="s">
        <v>9010</v>
      </c>
      <c r="CF27" s="1967" t="s">
        <v>9011</v>
      </c>
      <c r="CG27" s="1967" t="s">
        <v>9012</v>
      </c>
      <c r="CH27" s="1968"/>
      <c r="CI27" s="1968"/>
      <c r="CJ27" s="1969"/>
    </row>
    <row r="28" spans="2:88" s="171" customFormat="1" ht="45" customHeight="1">
      <c r="B28" s="2926" t="s">
        <v>9013</v>
      </c>
      <c r="C28" s="2927" t="s">
        <v>6596</v>
      </c>
      <c r="D28" s="258" t="s">
        <v>688</v>
      </c>
      <c r="E28" s="258">
        <v>3</v>
      </c>
      <c r="F28" s="1966">
        <v>0</v>
      </c>
      <c r="G28" s="1966">
        <v>0</v>
      </c>
      <c r="H28" s="1966">
        <v>0</v>
      </c>
      <c r="I28" s="1966">
        <v>0</v>
      </c>
      <c r="J28" s="1966">
        <v>0</v>
      </c>
      <c r="K28" s="1966">
        <v>0</v>
      </c>
      <c r="L28" s="1966">
        <v>0</v>
      </c>
      <c r="M28" s="1966">
        <v>0</v>
      </c>
      <c r="N28" s="1957">
        <f t="shared" si="2"/>
        <v>0</v>
      </c>
      <c r="O28" s="1956">
        <v>0</v>
      </c>
      <c r="P28" s="1956">
        <v>0</v>
      </c>
      <c r="Q28" s="1967">
        <f t="shared" si="0"/>
        <v>0</v>
      </c>
      <c r="R28" s="1967">
        <f t="shared" si="3"/>
        <v>0</v>
      </c>
      <c r="S28" s="1966">
        <v>0</v>
      </c>
      <c r="T28" s="1966">
        <v>0</v>
      </c>
      <c r="U28" s="1966">
        <v>0</v>
      </c>
      <c r="V28" s="1966">
        <v>0</v>
      </c>
      <c r="W28" s="1966">
        <v>0</v>
      </c>
      <c r="X28" s="1966">
        <v>0</v>
      </c>
      <c r="Y28" s="1966">
        <v>0</v>
      </c>
      <c r="Z28" s="1966">
        <v>0</v>
      </c>
      <c r="AA28" s="1967">
        <f t="shared" si="15"/>
        <v>0</v>
      </c>
      <c r="AB28" s="1968"/>
      <c r="AC28" s="1968"/>
      <c r="AD28" s="1969"/>
      <c r="AE28" s="804"/>
      <c r="AF28" s="844" t="s">
        <v>9014</v>
      </c>
      <c r="AG28" s="907"/>
      <c r="AH28" s="227"/>
      <c r="AI28" s="907"/>
      <c r="AJ28" s="905"/>
      <c r="AK28" s="220">
        <f t="shared" si="4"/>
        <v>0</v>
      </c>
      <c r="AL28" s="906"/>
      <c r="AM28" s="221">
        <f t="shared" ref="AM28:AT28" si="31" xml:space="preserve"> IF( ISNUMBER(F28), 0, 1 )</f>
        <v>0</v>
      </c>
      <c r="AN28" s="221">
        <f t="shared" si="31"/>
        <v>0</v>
      </c>
      <c r="AO28" s="221">
        <f t="shared" si="31"/>
        <v>0</v>
      </c>
      <c r="AP28" s="221">
        <f t="shared" si="31"/>
        <v>0</v>
      </c>
      <c r="AQ28" s="221">
        <f t="shared" si="31"/>
        <v>0</v>
      </c>
      <c r="AR28" s="221">
        <f t="shared" si="31"/>
        <v>0</v>
      </c>
      <c r="AS28" s="221">
        <f t="shared" si="31"/>
        <v>0</v>
      </c>
      <c r="AT28" s="221">
        <f t="shared" si="31"/>
        <v>0</v>
      </c>
      <c r="AU28" s="173"/>
      <c r="AV28" s="221">
        <f xml:space="preserve"> IF( ISNUMBER(S28), 0, 1 )</f>
        <v>0</v>
      </c>
      <c r="AW28" s="221">
        <f t="shared" ref="AW28:BC31" si="32" xml:space="preserve"> IF( ISNUMBER(T28), 0, 1 )</f>
        <v>0</v>
      </c>
      <c r="AX28" s="221">
        <f t="shared" si="32"/>
        <v>0</v>
      </c>
      <c r="AY28" s="221">
        <f t="shared" si="32"/>
        <v>0</v>
      </c>
      <c r="AZ28" s="221">
        <f t="shared" si="32"/>
        <v>0</v>
      </c>
      <c r="BA28" s="221">
        <f t="shared" si="32"/>
        <v>0</v>
      </c>
      <c r="BB28" s="221">
        <f t="shared" si="32"/>
        <v>0</v>
      </c>
      <c r="BC28" s="221">
        <f t="shared" si="32"/>
        <v>0</v>
      </c>
      <c r="BD28" s="173"/>
      <c r="BE28" s="221"/>
      <c r="BF28" s="221"/>
      <c r="BG28" s="221"/>
      <c r="BH28" s="656"/>
      <c r="BJ28" s="2926" t="s">
        <v>9015</v>
      </c>
      <c r="BK28" s="2918" t="s">
        <v>6596</v>
      </c>
      <c r="BL28" s="1966" t="s">
        <v>9016</v>
      </c>
      <c r="BM28" s="1966" t="s">
        <v>9017</v>
      </c>
      <c r="BN28" s="1966" t="s">
        <v>9018</v>
      </c>
      <c r="BO28" s="1966" t="s">
        <v>9019</v>
      </c>
      <c r="BP28" s="1966" t="s">
        <v>9020</v>
      </c>
      <c r="BQ28" s="1966" t="s">
        <v>9021</v>
      </c>
      <c r="BR28" s="1966" t="s">
        <v>9022</v>
      </c>
      <c r="BS28" s="1966" t="s">
        <v>9023</v>
      </c>
      <c r="BT28" s="1967" t="s">
        <v>9024</v>
      </c>
      <c r="BU28" s="1966" t="s">
        <v>9025</v>
      </c>
      <c r="BV28" s="1966" t="s">
        <v>9026</v>
      </c>
      <c r="BW28" s="1967" t="s">
        <v>9027</v>
      </c>
      <c r="BX28" s="1967" t="s">
        <v>9028</v>
      </c>
      <c r="BY28" s="1966" t="s">
        <v>9029</v>
      </c>
      <c r="BZ28" s="1966" t="s">
        <v>9030</v>
      </c>
      <c r="CA28" s="1966" t="s">
        <v>9031</v>
      </c>
      <c r="CB28" s="1966" t="s">
        <v>9032</v>
      </c>
      <c r="CC28" s="1966" t="s">
        <v>9033</v>
      </c>
      <c r="CD28" s="1966" t="s">
        <v>9034</v>
      </c>
      <c r="CE28" s="1966" t="s">
        <v>9035</v>
      </c>
      <c r="CF28" s="1966" t="s">
        <v>9036</v>
      </c>
      <c r="CG28" s="1967" t="s">
        <v>9037</v>
      </c>
      <c r="CH28" s="1968"/>
      <c r="CI28" s="1968"/>
      <c r="CJ28" s="1969"/>
    </row>
    <row r="29" spans="2:88" s="171" customFormat="1" ht="45" customHeight="1">
      <c r="B29" s="2926" t="s">
        <v>9013</v>
      </c>
      <c r="C29" s="2927" t="s">
        <v>6608</v>
      </c>
      <c r="D29" s="258" t="s">
        <v>688</v>
      </c>
      <c r="E29" s="258">
        <v>3</v>
      </c>
      <c r="F29" s="1966">
        <v>0</v>
      </c>
      <c r="G29" s="1966">
        <v>0</v>
      </c>
      <c r="H29" s="1966">
        <v>0</v>
      </c>
      <c r="I29" s="1966">
        <v>0</v>
      </c>
      <c r="J29" s="1966">
        <v>0</v>
      </c>
      <c r="K29" s="1966">
        <v>0</v>
      </c>
      <c r="L29" s="1966">
        <v>0</v>
      </c>
      <c r="M29" s="1966">
        <v>0</v>
      </c>
      <c r="N29" s="1957">
        <f t="shared" si="2"/>
        <v>0</v>
      </c>
      <c r="O29" s="1956">
        <v>0</v>
      </c>
      <c r="P29" s="1956">
        <v>0</v>
      </c>
      <c r="Q29" s="1967">
        <f t="shared" si="0"/>
        <v>0</v>
      </c>
      <c r="R29" s="1967">
        <f t="shared" si="3"/>
        <v>0</v>
      </c>
      <c r="S29" s="1966">
        <v>0</v>
      </c>
      <c r="T29" s="1966">
        <v>0</v>
      </c>
      <c r="U29" s="1966">
        <v>0</v>
      </c>
      <c r="V29" s="1966">
        <v>0</v>
      </c>
      <c r="W29" s="1966">
        <v>0</v>
      </c>
      <c r="X29" s="1966">
        <v>0</v>
      </c>
      <c r="Y29" s="1966">
        <v>0</v>
      </c>
      <c r="Z29" s="1966">
        <v>0</v>
      </c>
      <c r="AA29" s="1967">
        <f t="shared" si="15"/>
        <v>0</v>
      </c>
      <c r="AB29" s="1968"/>
      <c r="AC29" s="1968"/>
      <c r="AD29" s="1969"/>
      <c r="AE29" s="804"/>
      <c r="AF29" s="844" t="s">
        <v>9038</v>
      </c>
      <c r="AG29" s="907"/>
      <c r="AH29" s="227"/>
      <c r="AI29" s="907"/>
      <c r="AJ29" s="905"/>
      <c r="AK29" s="220"/>
      <c r="AL29" s="906"/>
      <c r="AM29" s="221"/>
      <c r="AN29" s="221"/>
      <c r="AO29" s="221"/>
      <c r="AP29" s="221"/>
      <c r="AQ29" s="221"/>
      <c r="AR29" s="221"/>
      <c r="AS29" s="221"/>
      <c r="AT29" s="221"/>
      <c r="AU29" s="173"/>
      <c r="AV29" s="221"/>
      <c r="AW29" s="221"/>
      <c r="AX29" s="221"/>
      <c r="AY29" s="221"/>
      <c r="AZ29" s="221"/>
      <c r="BA29" s="221"/>
      <c r="BB29" s="221"/>
      <c r="BC29" s="221"/>
      <c r="BD29" s="173"/>
      <c r="BE29" s="221"/>
      <c r="BF29" s="221"/>
      <c r="BG29" s="221"/>
      <c r="BH29" s="656"/>
      <c r="BJ29" s="2926" t="s">
        <v>9013</v>
      </c>
      <c r="BK29" s="2918" t="s">
        <v>6608</v>
      </c>
      <c r="BL29" s="1966" t="s">
        <v>9039</v>
      </c>
      <c r="BM29" s="1966" t="s">
        <v>9040</v>
      </c>
      <c r="BN29" s="1966" t="s">
        <v>9041</v>
      </c>
      <c r="BO29" s="1966" t="s">
        <v>9042</v>
      </c>
      <c r="BP29" s="1966" t="s">
        <v>9043</v>
      </c>
      <c r="BQ29" s="1966" t="s">
        <v>9044</v>
      </c>
      <c r="BR29" s="1966" t="s">
        <v>9045</v>
      </c>
      <c r="BS29" s="1966" t="s">
        <v>9046</v>
      </c>
      <c r="BT29" s="1967" t="s">
        <v>9047</v>
      </c>
      <c r="BU29" s="1966" t="s">
        <v>9048</v>
      </c>
      <c r="BV29" s="1966" t="s">
        <v>9049</v>
      </c>
      <c r="BW29" s="1967" t="s">
        <v>9050</v>
      </c>
      <c r="BX29" s="1967" t="s">
        <v>9051</v>
      </c>
      <c r="BY29" s="1966" t="s">
        <v>9052</v>
      </c>
      <c r="BZ29" s="1966" t="s">
        <v>9053</v>
      </c>
      <c r="CA29" s="1966" t="s">
        <v>9054</v>
      </c>
      <c r="CB29" s="1966" t="s">
        <v>9055</v>
      </c>
      <c r="CC29" s="1966" t="s">
        <v>9056</v>
      </c>
      <c r="CD29" s="1966" t="s">
        <v>9057</v>
      </c>
      <c r="CE29" s="1966" t="s">
        <v>9058</v>
      </c>
      <c r="CF29" s="1966" t="s">
        <v>9059</v>
      </c>
      <c r="CG29" s="1967" t="s">
        <v>9060</v>
      </c>
      <c r="CH29" s="1968"/>
      <c r="CI29" s="1968"/>
      <c r="CJ29" s="1969"/>
    </row>
    <row r="30" spans="2:88" s="171" customFormat="1" ht="45" customHeight="1">
      <c r="B30" s="2926" t="s">
        <v>9013</v>
      </c>
      <c r="C30" s="2927" t="s">
        <v>6620</v>
      </c>
      <c r="D30" s="258" t="s">
        <v>688</v>
      </c>
      <c r="E30" s="258">
        <v>3</v>
      </c>
      <c r="F30" s="1967">
        <f t="shared" ref="F30:P30" si="33">IFERROR(SUM(F28:F29), 0)</f>
        <v>0</v>
      </c>
      <c r="G30" s="1967">
        <f t="shared" si="33"/>
        <v>0</v>
      </c>
      <c r="H30" s="1967">
        <f t="shared" si="33"/>
        <v>0</v>
      </c>
      <c r="I30" s="1967">
        <f t="shared" si="33"/>
        <v>0</v>
      </c>
      <c r="J30" s="1967">
        <f t="shared" si="33"/>
        <v>0</v>
      </c>
      <c r="K30" s="1967">
        <f t="shared" si="33"/>
        <v>0</v>
      </c>
      <c r="L30" s="1967">
        <f t="shared" si="33"/>
        <v>0</v>
      </c>
      <c r="M30" s="1967">
        <f>IFERROR(SUM(M28:M29), 0)</f>
        <v>0</v>
      </c>
      <c r="N30" s="1957">
        <f t="shared" si="2"/>
        <v>0</v>
      </c>
      <c r="O30" s="1967">
        <f t="shared" si="33"/>
        <v>0</v>
      </c>
      <c r="P30" s="1967">
        <f t="shared" si="33"/>
        <v>0</v>
      </c>
      <c r="Q30" s="1967">
        <f t="shared" si="0"/>
        <v>0</v>
      </c>
      <c r="R30" s="1967">
        <f t="shared" si="3"/>
        <v>0</v>
      </c>
      <c r="S30" s="1967">
        <f t="shared" ref="S30:Z30" si="34">IFERROR(SUM(S28:S29), 0)</f>
        <v>0</v>
      </c>
      <c r="T30" s="1967">
        <f t="shared" si="34"/>
        <v>0</v>
      </c>
      <c r="U30" s="1967">
        <f t="shared" si="34"/>
        <v>0</v>
      </c>
      <c r="V30" s="1967">
        <f t="shared" si="34"/>
        <v>0</v>
      </c>
      <c r="W30" s="1967">
        <f t="shared" si="34"/>
        <v>0</v>
      </c>
      <c r="X30" s="1967">
        <f t="shared" si="34"/>
        <v>0</v>
      </c>
      <c r="Y30" s="1967">
        <f t="shared" si="34"/>
        <v>0</v>
      </c>
      <c r="Z30" s="1967">
        <f t="shared" si="34"/>
        <v>0</v>
      </c>
      <c r="AA30" s="1967">
        <f>IFERROR(SUM(S30:Z30), 0)</f>
        <v>0</v>
      </c>
      <c r="AB30" s="1968"/>
      <c r="AC30" s="1968"/>
      <c r="AD30" s="1969"/>
      <c r="AE30" s="804"/>
      <c r="AF30" s="844" t="s">
        <v>9061</v>
      </c>
      <c r="AG30" s="907"/>
      <c r="AH30" s="227"/>
      <c r="AI30" s="907"/>
      <c r="AJ30" s="905"/>
      <c r="AK30" s="220"/>
      <c r="AL30" s="906"/>
      <c r="AM30" s="221"/>
      <c r="AN30" s="221"/>
      <c r="AO30" s="221"/>
      <c r="AP30" s="221"/>
      <c r="AQ30" s="221"/>
      <c r="AR30" s="221"/>
      <c r="AS30" s="221"/>
      <c r="AT30" s="221"/>
      <c r="AU30" s="173"/>
      <c r="AV30" s="221"/>
      <c r="AW30" s="221"/>
      <c r="AX30" s="221"/>
      <c r="AY30" s="221"/>
      <c r="AZ30" s="221"/>
      <c r="BA30" s="221"/>
      <c r="BB30" s="221"/>
      <c r="BC30" s="221"/>
      <c r="BD30" s="173"/>
      <c r="BE30" s="221"/>
      <c r="BF30" s="221"/>
      <c r="BG30" s="221"/>
      <c r="BH30" s="656"/>
      <c r="BJ30" s="2926" t="s">
        <v>9013</v>
      </c>
      <c r="BK30" s="2918" t="s">
        <v>6620</v>
      </c>
      <c r="BL30" s="1967" t="s">
        <v>9062</v>
      </c>
      <c r="BM30" s="1967" t="s">
        <v>9063</v>
      </c>
      <c r="BN30" s="1967" t="s">
        <v>9064</v>
      </c>
      <c r="BO30" s="1967" t="s">
        <v>9065</v>
      </c>
      <c r="BP30" s="1967" t="s">
        <v>9066</v>
      </c>
      <c r="BQ30" s="1967" t="s">
        <v>9067</v>
      </c>
      <c r="BR30" s="1967" t="s">
        <v>9068</v>
      </c>
      <c r="BS30" s="1967" t="s">
        <v>9069</v>
      </c>
      <c r="BT30" s="1967" t="s">
        <v>9070</v>
      </c>
      <c r="BU30" s="1967" t="s">
        <v>9071</v>
      </c>
      <c r="BV30" s="1967" t="s">
        <v>9072</v>
      </c>
      <c r="BW30" s="1967" t="s">
        <v>9073</v>
      </c>
      <c r="BX30" s="1967" t="s">
        <v>9074</v>
      </c>
      <c r="BY30" s="1967" t="s">
        <v>9075</v>
      </c>
      <c r="BZ30" s="1967" t="s">
        <v>9076</v>
      </c>
      <c r="CA30" s="1967" t="s">
        <v>9077</v>
      </c>
      <c r="CB30" s="1967" t="s">
        <v>9078</v>
      </c>
      <c r="CC30" s="1967" t="s">
        <v>9079</v>
      </c>
      <c r="CD30" s="1967" t="s">
        <v>9080</v>
      </c>
      <c r="CE30" s="1967" t="s">
        <v>9081</v>
      </c>
      <c r="CF30" s="1967" t="s">
        <v>9082</v>
      </c>
      <c r="CG30" s="1967" t="s">
        <v>9083</v>
      </c>
      <c r="CH30" s="1968"/>
      <c r="CI30" s="1968"/>
      <c r="CJ30" s="1969"/>
    </row>
    <row r="31" spans="2:88" s="171" customFormat="1" ht="45" customHeight="1">
      <c r="B31" s="2926" t="s">
        <v>9084</v>
      </c>
      <c r="C31" s="2927" t="s">
        <v>6596</v>
      </c>
      <c r="D31" s="258" t="s">
        <v>688</v>
      </c>
      <c r="E31" s="258">
        <v>3</v>
      </c>
      <c r="F31" s="1966">
        <v>0</v>
      </c>
      <c r="G31" s="1966">
        <v>0</v>
      </c>
      <c r="H31" s="1966">
        <v>0</v>
      </c>
      <c r="I31" s="1966">
        <v>0</v>
      </c>
      <c r="J31" s="1966">
        <v>0</v>
      </c>
      <c r="K31" s="1966">
        <v>0</v>
      </c>
      <c r="L31" s="1966">
        <v>0</v>
      </c>
      <c r="M31" s="1966">
        <v>0</v>
      </c>
      <c r="N31" s="1957">
        <f t="shared" si="2"/>
        <v>0</v>
      </c>
      <c r="O31" s="1956">
        <v>0</v>
      </c>
      <c r="P31" s="1956">
        <v>0</v>
      </c>
      <c r="Q31" s="1967">
        <f t="shared" si="0"/>
        <v>0</v>
      </c>
      <c r="R31" s="1967">
        <f t="shared" si="3"/>
        <v>0</v>
      </c>
      <c r="S31" s="1966">
        <v>0</v>
      </c>
      <c r="T31" s="1966">
        <v>0</v>
      </c>
      <c r="U31" s="1966">
        <v>0</v>
      </c>
      <c r="V31" s="1966">
        <v>0</v>
      </c>
      <c r="W31" s="1966">
        <v>0</v>
      </c>
      <c r="X31" s="1966">
        <v>0</v>
      </c>
      <c r="Y31" s="1966">
        <v>0</v>
      </c>
      <c r="Z31" s="1966">
        <v>0</v>
      </c>
      <c r="AA31" s="1967">
        <f>IFERROR(SUM(S31:Z31), 0)</f>
        <v>0</v>
      </c>
      <c r="AB31" s="1968"/>
      <c r="AC31" s="1968"/>
      <c r="AD31" s="1969"/>
      <c r="AE31" s="804"/>
      <c r="AF31" s="844" t="s">
        <v>9085</v>
      </c>
      <c r="AG31" s="907"/>
      <c r="AH31" s="227"/>
      <c r="AI31" s="907"/>
      <c r="AJ31" s="905"/>
      <c r="AK31" s="220">
        <f t="shared" si="4"/>
        <v>0</v>
      </c>
      <c r="AL31" s="906"/>
      <c r="AM31" s="221">
        <f t="shared" ref="AM31:AT31" si="35" xml:space="preserve"> IF( ISNUMBER(F31), 0, 1 )</f>
        <v>0</v>
      </c>
      <c r="AN31" s="221">
        <f t="shared" si="35"/>
        <v>0</v>
      </c>
      <c r="AO31" s="221">
        <f t="shared" si="35"/>
        <v>0</v>
      </c>
      <c r="AP31" s="221">
        <f t="shared" si="35"/>
        <v>0</v>
      </c>
      <c r="AQ31" s="221">
        <f t="shared" si="35"/>
        <v>0</v>
      </c>
      <c r="AR31" s="221">
        <f t="shared" si="35"/>
        <v>0</v>
      </c>
      <c r="AS31" s="221">
        <f t="shared" si="35"/>
        <v>0</v>
      </c>
      <c r="AT31" s="221">
        <f t="shared" si="35"/>
        <v>0</v>
      </c>
      <c r="AU31" s="173"/>
      <c r="AV31" s="221">
        <f t="shared" ref="AV31" si="36" xml:space="preserve"> IF( ISNUMBER(S31), 0, 1 )</f>
        <v>0</v>
      </c>
      <c r="AW31" s="221">
        <f t="shared" si="32"/>
        <v>0</v>
      </c>
      <c r="AX31" s="221">
        <f t="shared" si="32"/>
        <v>0</v>
      </c>
      <c r="AY31" s="221">
        <f t="shared" si="32"/>
        <v>0</v>
      </c>
      <c r="AZ31" s="221">
        <f t="shared" si="32"/>
        <v>0</v>
      </c>
      <c r="BA31" s="221">
        <f t="shared" si="32"/>
        <v>0</v>
      </c>
      <c r="BB31" s="221">
        <f t="shared" si="32"/>
        <v>0</v>
      </c>
      <c r="BC31" s="221">
        <f t="shared" si="32"/>
        <v>0</v>
      </c>
      <c r="BD31" s="173"/>
      <c r="BE31" s="221"/>
      <c r="BF31" s="221"/>
      <c r="BG31" s="221"/>
      <c r="BH31" s="656"/>
      <c r="BJ31" s="2926" t="s">
        <v>9084</v>
      </c>
      <c r="BK31" s="2918" t="s">
        <v>6596</v>
      </c>
      <c r="BL31" s="1966" t="s">
        <v>9086</v>
      </c>
      <c r="BM31" s="1966" t="s">
        <v>9087</v>
      </c>
      <c r="BN31" s="1966" t="s">
        <v>9088</v>
      </c>
      <c r="BO31" s="1966" t="s">
        <v>9089</v>
      </c>
      <c r="BP31" s="1966" t="s">
        <v>9090</v>
      </c>
      <c r="BQ31" s="1966" t="s">
        <v>9091</v>
      </c>
      <c r="BR31" s="1966" t="s">
        <v>9092</v>
      </c>
      <c r="BS31" s="1966" t="s">
        <v>9093</v>
      </c>
      <c r="BT31" s="1967" t="s">
        <v>9094</v>
      </c>
      <c r="BU31" s="1966" t="s">
        <v>9095</v>
      </c>
      <c r="BV31" s="1966" t="s">
        <v>9096</v>
      </c>
      <c r="BW31" s="1967" t="s">
        <v>9097</v>
      </c>
      <c r="BX31" s="1967" t="s">
        <v>9098</v>
      </c>
      <c r="BY31" s="1966" t="s">
        <v>9099</v>
      </c>
      <c r="BZ31" s="1966" t="s">
        <v>9100</v>
      </c>
      <c r="CA31" s="1966" t="s">
        <v>9101</v>
      </c>
      <c r="CB31" s="1966" t="s">
        <v>9102</v>
      </c>
      <c r="CC31" s="1966" t="s">
        <v>9103</v>
      </c>
      <c r="CD31" s="1966" t="s">
        <v>9104</v>
      </c>
      <c r="CE31" s="1966" t="s">
        <v>9105</v>
      </c>
      <c r="CF31" s="1966" t="s">
        <v>9106</v>
      </c>
      <c r="CG31" s="1967" t="s">
        <v>9107</v>
      </c>
      <c r="CH31" s="1968"/>
      <c r="CI31" s="1968"/>
      <c r="CJ31" s="1969"/>
    </row>
    <row r="32" spans="2:88" s="171" customFormat="1" ht="45" customHeight="1">
      <c r="B32" s="2926" t="s">
        <v>9084</v>
      </c>
      <c r="C32" s="2927" t="s">
        <v>6608</v>
      </c>
      <c r="D32" s="258" t="s">
        <v>688</v>
      </c>
      <c r="E32" s="258">
        <v>3</v>
      </c>
      <c r="F32" s="1966">
        <v>0</v>
      </c>
      <c r="G32" s="1966">
        <v>0</v>
      </c>
      <c r="H32" s="1966">
        <v>0</v>
      </c>
      <c r="I32" s="1966">
        <v>0</v>
      </c>
      <c r="J32" s="1966">
        <v>0</v>
      </c>
      <c r="K32" s="1966">
        <v>0</v>
      </c>
      <c r="L32" s="1966">
        <v>0</v>
      </c>
      <c r="M32" s="1966">
        <v>0</v>
      </c>
      <c r="N32" s="1957">
        <f t="shared" si="2"/>
        <v>0</v>
      </c>
      <c r="O32" s="1956">
        <v>0</v>
      </c>
      <c r="P32" s="1956">
        <v>0</v>
      </c>
      <c r="Q32" s="1967">
        <f t="shared" si="0"/>
        <v>0</v>
      </c>
      <c r="R32" s="1967">
        <f t="shared" si="3"/>
        <v>0</v>
      </c>
      <c r="S32" s="1966">
        <v>0</v>
      </c>
      <c r="T32" s="1966">
        <v>0</v>
      </c>
      <c r="U32" s="1966">
        <v>0</v>
      </c>
      <c r="V32" s="1966">
        <v>0</v>
      </c>
      <c r="W32" s="1966">
        <v>0</v>
      </c>
      <c r="X32" s="1966">
        <v>0</v>
      </c>
      <c r="Y32" s="1966">
        <v>0</v>
      </c>
      <c r="Z32" s="1966">
        <v>0</v>
      </c>
      <c r="AA32" s="1967">
        <f>IFERROR(SUM(S32:Z32), 0)</f>
        <v>0</v>
      </c>
      <c r="AB32" s="1968"/>
      <c r="AC32" s="1968"/>
      <c r="AD32" s="1969"/>
      <c r="AE32" s="804"/>
      <c r="AF32" s="844" t="s">
        <v>9108</v>
      </c>
      <c r="AG32" s="907"/>
      <c r="AH32" s="227"/>
      <c r="AI32" s="907"/>
      <c r="AJ32" s="905"/>
      <c r="AK32" s="220"/>
      <c r="AL32" s="906"/>
      <c r="AM32" s="221"/>
      <c r="AN32" s="221"/>
      <c r="AO32" s="221"/>
      <c r="AP32" s="221"/>
      <c r="AQ32" s="221"/>
      <c r="AR32" s="221"/>
      <c r="AS32" s="221"/>
      <c r="AT32" s="221"/>
      <c r="AU32" s="173"/>
      <c r="AV32" s="221"/>
      <c r="AW32" s="221"/>
      <c r="AX32" s="221"/>
      <c r="AY32" s="221"/>
      <c r="AZ32" s="221"/>
      <c r="BA32" s="221"/>
      <c r="BB32" s="221"/>
      <c r="BC32" s="221"/>
      <c r="BD32" s="173"/>
      <c r="BE32" s="221"/>
      <c r="BF32" s="221"/>
      <c r="BG32" s="221"/>
      <c r="BH32" s="656"/>
      <c r="BJ32" s="2926" t="s">
        <v>9084</v>
      </c>
      <c r="BK32" s="2918" t="s">
        <v>6608</v>
      </c>
      <c r="BL32" s="1966" t="s">
        <v>9109</v>
      </c>
      <c r="BM32" s="1966" t="s">
        <v>9110</v>
      </c>
      <c r="BN32" s="1966" t="s">
        <v>9111</v>
      </c>
      <c r="BO32" s="1966" t="s">
        <v>9112</v>
      </c>
      <c r="BP32" s="1966" t="s">
        <v>9113</v>
      </c>
      <c r="BQ32" s="1966" t="s">
        <v>9114</v>
      </c>
      <c r="BR32" s="1966" t="s">
        <v>9115</v>
      </c>
      <c r="BS32" s="1966" t="s">
        <v>9116</v>
      </c>
      <c r="BT32" s="1967" t="s">
        <v>9117</v>
      </c>
      <c r="BU32" s="1966" t="s">
        <v>9118</v>
      </c>
      <c r="BV32" s="1966" t="s">
        <v>9119</v>
      </c>
      <c r="BW32" s="1967" t="s">
        <v>9120</v>
      </c>
      <c r="BX32" s="1967" t="s">
        <v>9121</v>
      </c>
      <c r="BY32" s="1966" t="s">
        <v>9122</v>
      </c>
      <c r="BZ32" s="1966" t="s">
        <v>9123</v>
      </c>
      <c r="CA32" s="1966" t="s">
        <v>9124</v>
      </c>
      <c r="CB32" s="1966" t="s">
        <v>9125</v>
      </c>
      <c r="CC32" s="1966" t="s">
        <v>9126</v>
      </c>
      <c r="CD32" s="1966" t="s">
        <v>9127</v>
      </c>
      <c r="CE32" s="1966" t="s">
        <v>9128</v>
      </c>
      <c r="CF32" s="1966" t="s">
        <v>9129</v>
      </c>
      <c r="CG32" s="1967" t="s">
        <v>9130</v>
      </c>
      <c r="CH32" s="1968"/>
      <c r="CI32" s="1968"/>
      <c r="CJ32" s="1969"/>
    </row>
    <row r="33" spans="1:88" s="171" customFormat="1" ht="45" customHeight="1">
      <c r="B33" s="2926" t="s">
        <v>9084</v>
      </c>
      <c r="C33" s="2927" t="s">
        <v>6620</v>
      </c>
      <c r="D33" s="258" t="s">
        <v>688</v>
      </c>
      <c r="E33" s="258">
        <v>3</v>
      </c>
      <c r="F33" s="1967">
        <f t="shared" ref="F33:L33" si="37">IFERROR(SUM(F31:F32), 0)</f>
        <v>0</v>
      </c>
      <c r="G33" s="1967">
        <f t="shared" si="37"/>
        <v>0</v>
      </c>
      <c r="H33" s="1967">
        <f t="shared" si="37"/>
        <v>0</v>
      </c>
      <c r="I33" s="1967">
        <f t="shared" si="37"/>
        <v>0</v>
      </c>
      <c r="J33" s="1967">
        <f t="shared" si="37"/>
        <v>0</v>
      </c>
      <c r="K33" s="1967">
        <f t="shared" si="37"/>
        <v>0</v>
      </c>
      <c r="L33" s="1967">
        <f t="shared" si="37"/>
        <v>0</v>
      </c>
      <c r="M33" s="1967">
        <f>IFERROR(SUM(M31:M32), 0)</f>
        <v>0</v>
      </c>
      <c r="N33" s="1957">
        <f t="shared" si="2"/>
        <v>0</v>
      </c>
      <c r="O33" s="1967">
        <f t="shared" ref="O33:P33" si="38">IFERROR(SUM(O31:O32), 0)</f>
        <v>0</v>
      </c>
      <c r="P33" s="1967">
        <f t="shared" si="38"/>
        <v>0</v>
      </c>
      <c r="Q33" s="1967">
        <f t="shared" si="0"/>
        <v>0</v>
      </c>
      <c r="R33" s="1967">
        <f t="shared" si="3"/>
        <v>0</v>
      </c>
      <c r="S33" s="1967">
        <f t="shared" ref="S33:Z33" si="39">IFERROR(SUM(S31:S32), 0)</f>
        <v>0</v>
      </c>
      <c r="T33" s="1967">
        <f t="shared" si="39"/>
        <v>0</v>
      </c>
      <c r="U33" s="1967">
        <f t="shared" si="39"/>
        <v>0</v>
      </c>
      <c r="V33" s="1967">
        <f t="shared" si="39"/>
        <v>0</v>
      </c>
      <c r="W33" s="1967">
        <f t="shared" si="39"/>
        <v>0</v>
      </c>
      <c r="X33" s="1967">
        <f>IFERROR(SUM(X31:X32), 0)</f>
        <v>0</v>
      </c>
      <c r="Y33" s="1967">
        <f t="shared" si="39"/>
        <v>0</v>
      </c>
      <c r="Z33" s="1967">
        <f t="shared" si="39"/>
        <v>0</v>
      </c>
      <c r="AA33" s="1967">
        <f>IFERROR(SUM(S33:Z33), 0)</f>
        <v>0</v>
      </c>
      <c r="AB33" s="1968"/>
      <c r="AC33" s="1968"/>
      <c r="AD33" s="1969"/>
      <c r="AE33" s="804"/>
      <c r="AF33" s="844" t="s">
        <v>9131</v>
      </c>
      <c r="AG33" s="907"/>
      <c r="AH33" s="227"/>
      <c r="AI33" s="907"/>
      <c r="AJ33" s="905"/>
      <c r="AK33" s="220"/>
      <c r="AL33" s="906"/>
      <c r="AM33" s="221"/>
      <c r="AN33" s="221"/>
      <c r="AO33" s="221"/>
      <c r="AP33" s="221"/>
      <c r="AQ33" s="221"/>
      <c r="AR33" s="221"/>
      <c r="AS33" s="221"/>
      <c r="AT33" s="221"/>
      <c r="AU33" s="173"/>
      <c r="AV33" s="221"/>
      <c r="AW33" s="221"/>
      <c r="AX33" s="221"/>
      <c r="AY33" s="221"/>
      <c r="AZ33" s="221"/>
      <c r="BA33" s="221"/>
      <c r="BB33" s="221"/>
      <c r="BC33" s="221"/>
      <c r="BD33" s="173"/>
      <c r="BE33" s="221"/>
      <c r="BF33" s="221"/>
      <c r="BG33" s="221"/>
      <c r="BH33" s="656"/>
      <c r="BJ33" s="2926" t="s">
        <v>9084</v>
      </c>
      <c r="BK33" s="2918" t="s">
        <v>6620</v>
      </c>
      <c r="BL33" s="1967" t="s">
        <v>9132</v>
      </c>
      <c r="BM33" s="1967" t="s">
        <v>9133</v>
      </c>
      <c r="BN33" s="1967" t="s">
        <v>9134</v>
      </c>
      <c r="BO33" s="1967" t="s">
        <v>9135</v>
      </c>
      <c r="BP33" s="1967" t="s">
        <v>9136</v>
      </c>
      <c r="BQ33" s="1967" t="s">
        <v>9137</v>
      </c>
      <c r="BR33" s="1967" t="s">
        <v>9138</v>
      </c>
      <c r="BS33" s="1967" t="s">
        <v>9139</v>
      </c>
      <c r="BT33" s="1967" t="s">
        <v>9140</v>
      </c>
      <c r="BU33" s="1967" t="s">
        <v>9141</v>
      </c>
      <c r="BV33" s="1967" t="s">
        <v>9142</v>
      </c>
      <c r="BW33" s="1967" t="s">
        <v>9143</v>
      </c>
      <c r="BX33" s="1967" t="s">
        <v>9144</v>
      </c>
      <c r="BY33" s="1967" t="s">
        <v>9145</v>
      </c>
      <c r="BZ33" s="1967" t="s">
        <v>9146</v>
      </c>
      <c r="CA33" s="1967" t="s">
        <v>9147</v>
      </c>
      <c r="CB33" s="1967" t="s">
        <v>9148</v>
      </c>
      <c r="CC33" s="1967" t="s">
        <v>9149</v>
      </c>
      <c r="CD33" s="1967" t="s">
        <v>9150</v>
      </c>
      <c r="CE33" s="1967" t="s">
        <v>9151</v>
      </c>
      <c r="CF33" s="1967" t="s">
        <v>9152</v>
      </c>
      <c r="CG33" s="1967" t="s">
        <v>9153</v>
      </c>
      <c r="CH33" s="1968"/>
      <c r="CI33" s="1968"/>
      <c r="CJ33" s="1969"/>
    </row>
    <row r="34" spans="1:88" s="171" customFormat="1" ht="45" customHeight="1">
      <c r="B34" s="2926" t="s">
        <v>9154</v>
      </c>
      <c r="C34" s="2927" t="s">
        <v>6620</v>
      </c>
      <c r="D34" s="258" t="s">
        <v>688</v>
      </c>
      <c r="E34" s="258">
        <v>3</v>
      </c>
      <c r="F34" s="1967">
        <f t="shared" ref="F34:M34" si="40">IFERROR(SUM(F30,F33), 0)</f>
        <v>0</v>
      </c>
      <c r="G34" s="1967">
        <f t="shared" si="40"/>
        <v>0</v>
      </c>
      <c r="H34" s="1967">
        <f t="shared" si="40"/>
        <v>0</v>
      </c>
      <c r="I34" s="1967">
        <f t="shared" si="40"/>
        <v>0</v>
      </c>
      <c r="J34" s="1967">
        <f t="shared" si="40"/>
        <v>0</v>
      </c>
      <c r="K34" s="1967">
        <f t="shared" si="40"/>
        <v>0</v>
      </c>
      <c r="L34" s="1967">
        <f t="shared" si="40"/>
        <v>0</v>
      </c>
      <c r="M34" s="1967">
        <f t="shared" si="40"/>
        <v>0</v>
      </c>
      <c r="N34" s="1957">
        <f t="shared" si="2"/>
        <v>0</v>
      </c>
      <c r="O34" s="1967">
        <f t="shared" ref="O34:P34" si="41">IFERROR(SUM(O30,O33), 0)</f>
        <v>0</v>
      </c>
      <c r="P34" s="1967">
        <f t="shared" si="41"/>
        <v>0</v>
      </c>
      <c r="Q34" s="1967">
        <f t="shared" si="0"/>
        <v>0</v>
      </c>
      <c r="R34" s="1967">
        <f t="shared" si="3"/>
        <v>0</v>
      </c>
      <c r="S34" s="1967">
        <f t="shared" ref="S34:Z34" si="42">IFERROR(SUM(S30,S33), 0)</f>
        <v>0</v>
      </c>
      <c r="T34" s="1967">
        <f t="shared" si="42"/>
        <v>0</v>
      </c>
      <c r="U34" s="1967">
        <f t="shared" si="42"/>
        <v>0</v>
      </c>
      <c r="V34" s="1967">
        <f t="shared" si="42"/>
        <v>0</v>
      </c>
      <c r="W34" s="1967">
        <f t="shared" si="42"/>
        <v>0</v>
      </c>
      <c r="X34" s="1967">
        <f t="shared" si="42"/>
        <v>0</v>
      </c>
      <c r="Y34" s="1967">
        <f t="shared" si="42"/>
        <v>0</v>
      </c>
      <c r="Z34" s="1967">
        <f t="shared" si="42"/>
        <v>0</v>
      </c>
      <c r="AA34" s="1967">
        <f>IFERROR(SUM(S34:Z34), 0)</f>
        <v>0</v>
      </c>
      <c r="AB34" s="1956">
        <v>0</v>
      </c>
      <c r="AC34" s="1956">
        <v>0</v>
      </c>
      <c r="AD34" s="3207">
        <v>0</v>
      </c>
      <c r="AE34" s="804"/>
      <c r="AF34" s="844" t="s">
        <v>9155</v>
      </c>
      <c r="AG34" s="907"/>
      <c r="AH34" s="227"/>
      <c r="AI34" s="907"/>
      <c r="AJ34" s="905"/>
      <c r="AK34" s="220">
        <f t="shared" si="4"/>
        <v>0</v>
      </c>
      <c r="AL34" s="906"/>
      <c r="AM34" s="173"/>
      <c r="AN34" s="173"/>
      <c r="AO34" s="173"/>
      <c r="AP34" s="173"/>
      <c r="AQ34" s="173"/>
      <c r="AR34" s="173"/>
      <c r="AS34" s="173"/>
      <c r="AT34" s="173"/>
      <c r="AU34" s="173"/>
      <c r="AV34" s="173"/>
      <c r="AW34" s="173"/>
      <c r="AX34" s="173"/>
      <c r="AY34" s="173"/>
      <c r="AZ34" s="173"/>
      <c r="BA34" s="173"/>
      <c r="BB34" s="173"/>
      <c r="BC34" s="173"/>
      <c r="BD34" s="173"/>
      <c r="BE34" s="221">
        <f t="shared" ref="BE34:BG34" si="43" xml:space="preserve"> IF( ISNUMBER(AB34), 0, 1 )</f>
        <v>0</v>
      </c>
      <c r="BF34" s="221">
        <f t="shared" si="43"/>
        <v>0</v>
      </c>
      <c r="BG34" s="221">
        <f t="shared" si="43"/>
        <v>0</v>
      </c>
      <c r="BH34" s="656"/>
      <c r="BJ34" s="2917" t="s">
        <v>9156</v>
      </c>
      <c r="BK34" s="2918" t="s">
        <v>6620</v>
      </c>
      <c r="BL34" s="1961" t="s">
        <v>9157</v>
      </c>
      <c r="BM34" s="1961" t="s">
        <v>9158</v>
      </c>
      <c r="BN34" s="1961" t="s">
        <v>9159</v>
      </c>
      <c r="BO34" s="1961" t="s">
        <v>9160</v>
      </c>
      <c r="BP34" s="1961" t="s">
        <v>9161</v>
      </c>
      <c r="BQ34" s="1961" t="s">
        <v>9162</v>
      </c>
      <c r="BR34" s="1961" t="s">
        <v>9163</v>
      </c>
      <c r="BS34" s="1961" t="s">
        <v>9164</v>
      </c>
      <c r="BT34" s="1961" t="s">
        <v>9165</v>
      </c>
      <c r="BU34" s="1961" t="s">
        <v>9166</v>
      </c>
      <c r="BV34" s="1961" t="s">
        <v>9167</v>
      </c>
      <c r="BW34" s="1961" t="s">
        <v>9168</v>
      </c>
      <c r="BX34" s="1961" t="s">
        <v>9169</v>
      </c>
      <c r="BY34" s="1961" t="s">
        <v>9170</v>
      </c>
      <c r="BZ34" s="1961" t="s">
        <v>9171</v>
      </c>
      <c r="CA34" s="1961" t="s">
        <v>9172</v>
      </c>
      <c r="CB34" s="1961" t="s">
        <v>9173</v>
      </c>
      <c r="CC34" s="1961" t="s">
        <v>9174</v>
      </c>
      <c r="CD34" s="1961" t="s">
        <v>9175</v>
      </c>
      <c r="CE34" s="1961" t="s">
        <v>9176</v>
      </c>
      <c r="CF34" s="1961" t="s">
        <v>9177</v>
      </c>
      <c r="CG34" s="1961" t="s">
        <v>9178</v>
      </c>
      <c r="CH34" s="1962" t="s">
        <v>9179</v>
      </c>
      <c r="CI34" s="1962" t="s">
        <v>9180</v>
      </c>
      <c r="CJ34" s="1965" t="s">
        <v>9181</v>
      </c>
    </row>
    <row r="35" spans="1:88" s="171" customFormat="1" ht="15.75" customHeight="1">
      <c r="B35" s="2926" t="s">
        <v>9182</v>
      </c>
      <c r="C35" s="2927" t="s">
        <v>6596</v>
      </c>
      <c r="D35" s="258" t="s">
        <v>688</v>
      </c>
      <c r="E35" s="258">
        <v>3</v>
      </c>
      <c r="F35" s="1956">
        <v>0</v>
      </c>
      <c r="G35" s="1956">
        <v>0</v>
      </c>
      <c r="H35" s="1956">
        <v>0</v>
      </c>
      <c r="I35" s="1956">
        <v>10.746</v>
      </c>
      <c r="J35" s="1956">
        <v>0</v>
      </c>
      <c r="K35" s="1956">
        <v>0</v>
      </c>
      <c r="L35" s="1956">
        <v>0</v>
      </c>
      <c r="M35" s="1956">
        <v>0</v>
      </c>
      <c r="N35" s="1957">
        <f t="shared" si="2"/>
        <v>10.746</v>
      </c>
      <c r="O35" s="1956">
        <v>0</v>
      </c>
      <c r="P35" s="1956">
        <v>0</v>
      </c>
      <c r="Q35" s="1967">
        <f t="shared" si="0"/>
        <v>0</v>
      </c>
      <c r="R35" s="1967">
        <f t="shared" si="3"/>
        <v>10.746</v>
      </c>
      <c r="S35" s="1956">
        <v>0</v>
      </c>
      <c r="T35" s="1956">
        <v>0</v>
      </c>
      <c r="U35" s="1956">
        <v>0</v>
      </c>
      <c r="V35" s="1956">
        <v>10.747</v>
      </c>
      <c r="W35" s="1956">
        <v>0</v>
      </c>
      <c r="X35" s="1956">
        <v>0</v>
      </c>
      <c r="Y35" s="1956">
        <v>0</v>
      </c>
      <c r="Z35" s="1956">
        <v>0</v>
      </c>
      <c r="AA35" s="1958">
        <f t="shared" si="15"/>
        <v>10.747</v>
      </c>
      <c r="AB35" s="1959"/>
      <c r="AC35" s="1959"/>
      <c r="AD35" s="2319"/>
      <c r="AE35" s="804"/>
      <c r="AF35" s="844" t="s">
        <v>9183</v>
      </c>
      <c r="AG35" s="907"/>
      <c r="AH35" s="227"/>
      <c r="AI35" s="907"/>
      <c r="AJ35" s="905"/>
      <c r="AK35" s="220">
        <f t="shared" si="4"/>
        <v>0</v>
      </c>
      <c r="AL35" s="906"/>
      <c r="AM35" s="221">
        <f t="shared" ref="AM35:AT36" si="44" xml:space="preserve"> IF( ISNUMBER(F35), 0, 1 )</f>
        <v>0</v>
      </c>
      <c r="AN35" s="221">
        <f t="shared" si="44"/>
        <v>0</v>
      </c>
      <c r="AO35" s="221">
        <f t="shared" si="44"/>
        <v>0</v>
      </c>
      <c r="AP35" s="221">
        <f t="shared" si="44"/>
        <v>0</v>
      </c>
      <c r="AQ35" s="221">
        <f t="shared" si="44"/>
        <v>0</v>
      </c>
      <c r="AR35" s="221">
        <f t="shared" si="44"/>
        <v>0</v>
      </c>
      <c r="AS35" s="221">
        <f t="shared" si="44"/>
        <v>0</v>
      </c>
      <c r="AT35" s="221">
        <f t="shared" si="44"/>
        <v>0</v>
      </c>
      <c r="AU35" s="173"/>
      <c r="AV35" s="221">
        <f xml:space="preserve"> IF( ISNUMBER(S35), 0, 1 )</f>
        <v>0</v>
      </c>
      <c r="AW35" s="221">
        <f t="shared" ref="AW35:BC36" si="45" xml:space="preserve"> IF( ISNUMBER(T35), 0, 1 )</f>
        <v>0</v>
      </c>
      <c r="AX35" s="221">
        <f t="shared" si="45"/>
        <v>0</v>
      </c>
      <c r="AY35" s="221">
        <f t="shared" si="45"/>
        <v>0</v>
      </c>
      <c r="AZ35" s="221">
        <f t="shared" si="45"/>
        <v>0</v>
      </c>
      <c r="BA35" s="221">
        <f t="shared" si="45"/>
        <v>0</v>
      </c>
      <c r="BB35" s="221">
        <f t="shared" si="45"/>
        <v>0</v>
      </c>
      <c r="BC35" s="221">
        <f t="shared" si="45"/>
        <v>0</v>
      </c>
      <c r="BD35" s="173"/>
      <c r="BE35" s="173"/>
      <c r="BF35" s="173"/>
      <c r="BG35" s="173"/>
      <c r="BH35" s="656"/>
      <c r="BJ35" s="2917" t="s">
        <v>9182</v>
      </c>
      <c r="BK35" s="2918" t="s">
        <v>6596</v>
      </c>
      <c r="BL35" s="1960" t="s">
        <v>9184</v>
      </c>
      <c r="BM35" s="1960" t="s">
        <v>9185</v>
      </c>
      <c r="BN35" s="1960" t="s">
        <v>9186</v>
      </c>
      <c r="BO35" s="1960" t="s">
        <v>9187</v>
      </c>
      <c r="BP35" s="1960" t="s">
        <v>9188</v>
      </c>
      <c r="BQ35" s="1960" t="s">
        <v>9189</v>
      </c>
      <c r="BR35" s="1960" t="s">
        <v>9190</v>
      </c>
      <c r="BS35" s="1960" t="s">
        <v>9191</v>
      </c>
      <c r="BT35" s="1961" t="s">
        <v>9192</v>
      </c>
      <c r="BU35" s="1960" t="s">
        <v>9193</v>
      </c>
      <c r="BV35" s="1960" t="s">
        <v>9194</v>
      </c>
      <c r="BW35" s="1961" t="s">
        <v>9195</v>
      </c>
      <c r="BX35" s="1961" t="s">
        <v>9196</v>
      </c>
      <c r="BY35" s="1960" t="s">
        <v>9197</v>
      </c>
      <c r="BZ35" s="1960" t="s">
        <v>9198</v>
      </c>
      <c r="CA35" s="1960" t="s">
        <v>9199</v>
      </c>
      <c r="CB35" s="1960" t="s">
        <v>9200</v>
      </c>
      <c r="CC35" s="1960" t="s">
        <v>9201</v>
      </c>
      <c r="CD35" s="1960" t="s">
        <v>9202</v>
      </c>
      <c r="CE35" s="1960" t="s">
        <v>9203</v>
      </c>
      <c r="CF35" s="1960" t="s">
        <v>9204</v>
      </c>
      <c r="CG35" s="1961" t="s">
        <v>9205</v>
      </c>
      <c r="CH35" s="1963"/>
      <c r="CI35" s="1963"/>
      <c r="CJ35" s="1980"/>
    </row>
    <row r="36" spans="1:88" s="173" customFormat="1" ht="15.75" customHeight="1">
      <c r="B36" s="2926" t="s">
        <v>9182</v>
      </c>
      <c r="C36" s="2927" t="s">
        <v>6608</v>
      </c>
      <c r="D36" s="258" t="s">
        <v>688</v>
      </c>
      <c r="E36" s="258">
        <v>3</v>
      </c>
      <c r="F36" s="1956">
        <v>0</v>
      </c>
      <c r="G36" s="1956">
        <v>0</v>
      </c>
      <c r="H36" s="1956">
        <v>0</v>
      </c>
      <c r="I36" s="1956">
        <v>1.0999999999999999E-2</v>
      </c>
      <c r="J36" s="1956">
        <v>0</v>
      </c>
      <c r="K36" s="1956">
        <v>0</v>
      </c>
      <c r="L36" s="1956">
        <v>0</v>
      </c>
      <c r="M36" s="1956">
        <v>0</v>
      </c>
      <c r="N36" s="1957">
        <f t="shared" si="2"/>
        <v>1.0999999999999999E-2</v>
      </c>
      <c r="O36" s="1956">
        <v>0</v>
      </c>
      <c r="P36" s="1956">
        <v>0</v>
      </c>
      <c r="Q36" s="1967">
        <f t="shared" si="0"/>
        <v>0</v>
      </c>
      <c r="R36" s="1967">
        <f t="shared" si="3"/>
        <v>1.0999999999999999E-2</v>
      </c>
      <c r="S36" s="1956">
        <v>0</v>
      </c>
      <c r="T36" s="1956">
        <v>0</v>
      </c>
      <c r="U36" s="1956">
        <v>0</v>
      </c>
      <c r="V36" s="1956">
        <v>0</v>
      </c>
      <c r="W36" s="1956">
        <v>0</v>
      </c>
      <c r="X36" s="1956">
        <v>0</v>
      </c>
      <c r="Y36" s="1956">
        <v>0</v>
      </c>
      <c r="Z36" s="1956">
        <v>0</v>
      </c>
      <c r="AA36" s="1958">
        <f t="shared" si="15"/>
        <v>0</v>
      </c>
      <c r="AB36" s="1959"/>
      <c r="AC36" s="1959"/>
      <c r="AD36" s="2319"/>
      <c r="AE36" s="804"/>
      <c r="AF36" s="844" t="s">
        <v>9206</v>
      </c>
      <c r="AG36" s="907"/>
      <c r="AH36" s="227"/>
      <c r="AI36" s="907"/>
      <c r="AJ36" s="905"/>
      <c r="AK36" s="220">
        <f t="shared" si="4"/>
        <v>0</v>
      </c>
      <c r="AL36" s="860"/>
      <c r="AM36" s="221">
        <f t="shared" si="44"/>
        <v>0</v>
      </c>
      <c r="AN36" s="221">
        <f t="shared" si="44"/>
        <v>0</v>
      </c>
      <c r="AO36" s="221">
        <f t="shared" si="44"/>
        <v>0</v>
      </c>
      <c r="AP36" s="221">
        <f t="shared" si="44"/>
        <v>0</v>
      </c>
      <c r="AQ36" s="221">
        <f t="shared" si="44"/>
        <v>0</v>
      </c>
      <c r="AR36" s="221">
        <f t="shared" si="44"/>
        <v>0</v>
      </c>
      <c r="AS36" s="221">
        <f t="shared" si="44"/>
        <v>0</v>
      </c>
      <c r="AT36" s="221">
        <f t="shared" si="44"/>
        <v>0</v>
      </c>
      <c r="AV36" s="221">
        <f t="shared" ref="AV36" si="46" xml:space="preserve"> IF( ISNUMBER(S36), 0, 1 )</f>
        <v>0</v>
      </c>
      <c r="AW36" s="221">
        <f t="shared" si="45"/>
        <v>0</v>
      </c>
      <c r="AX36" s="221">
        <f t="shared" si="45"/>
        <v>0</v>
      </c>
      <c r="AY36" s="221">
        <f t="shared" si="45"/>
        <v>0</v>
      </c>
      <c r="AZ36" s="221">
        <f t="shared" si="45"/>
        <v>0</v>
      </c>
      <c r="BA36" s="221">
        <f t="shared" si="45"/>
        <v>0</v>
      </c>
      <c r="BB36" s="221">
        <f t="shared" si="45"/>
        <v>0</v>
      </c>
      <c r="BC36" s="221">
        <f t="shared" si="45"/>
        <v>0</v>
      </c>
      <c r="BH36" s="746"/>
      <c r="BJ36" s="2917" t="s">
        <v>9182</v>
      </c>
      <c r="BK36" s="2918" t="s">
        <v>6608</v>
      </c>
      <c r="BL36" s="1960" t="s">
        <v>9207</v>
      </c>
      <c r="BM36" s="1960" t="s">
        <v>9208</v>
      </c>
      <c r="BN36" s="1960" t="s">
        <v>9209</v>
      </c>
      <c r="BO36" s="1960" t="s">
        <v>9210</v>
      </c>
      <c r="BP36" s="1960" t="s">
        <v>9211</v>
      </c>
      <c r="BQ36" s="1960" t="s">
        <v>9212</v>
      </c>
      <c r="BR36" s="1960" t="s">
        <v>9213</v>
      </c>
      <c r="BS36" s="1960" t="s">
        <v>9214</v>
      </c>
      <c r="BT36" s="1961" t="s">
        <v>9215</v>
      </c>
      <c r="BU36" s="1960" t="s">
        <v>9216</v>
      </c>
      <c r="BV36" s="1960" t="s">
        <v>9217</v>
      </c>
      <c r="BW36" s="1961" t="s">
        <v>9218</v>
      </c>
      <c r="BX36" s="1961" t="s">
        <v>9219</v>
      </c>
      <c r="BY36" s="1960" t="s">
        <v>9220</v>
      </c>
      <c r="BZ36" s="1960" t="s">
        <v>9221</v>
      </c>
      <c r="CA36" s="1960" t="s">
        <v>9222</v>
      </c>
      <c r="CB36" s="1960" t="s">
        <v>9223</v>
      </c>
      <c r="CC36" s="1960" t="s">
        <v>9224</v>
      </c>
      <c r="CD36" s="1960" t="s">
        <v>9225</v>
      </c>
      <c r="CE36" s="1960" t="s">
        <v>9226</v>
      </c>
      <c r="CF36" s="1960" t="s">
        <v>9227</v>
      </c>
      <c r="CG36" s="1961" t="s">
        <v>9228</v>
      </c>
      <c r="CH36" s="1963"/>
      <c r="CI36" s="1963"/>
      <c r="CJ36" s="1980"/>
    </row>
    <row r="37" spans="1:88" s="173" customFormat="1" ht="15.75" customHeight="1">
      <c r="B37" s="2926" t="s">
        <v>9182</v>
      </c>
      <c r="C37" s="2927" t="s">
        <v>6620</v>
      </c>
      <c r="D37" s="258" t="s">
        <v>688</v>
      </c>
      <c r="E37" s="258">
        <v>3</v>
      </c>
      <c r="F37" s="1958">
        <f>IFERROR(SUM(F35:F36), 0)</f>
        <v>0</v>
      </c>
      <c r="G37" s="1958">
        <f t="shared" ref="G37:P37" si="47">IFERROR(SUM(G35:G36), 0)</f>
        <v>0</v>
      </c>
      <c r="H37" s="1958">
        <f t="shared" si="47"/>
        <v>0</v>
      </c>
      <c r="I37" s="1958">
        <f t="shared" si="47"/>
        <v>10.757</v>
      </c>
      <c r="J37" s="1958">
        <f t="shared" si="47"/>
        <v>0</v>
      </c>
      <c r="K37" s="1958">
        <f t="shared" si="47"/>
        <v>0</v>
      </c>
      <c r="L37" s="1958">
        <f t="shared" si="47"/>
        <v>0</v>
      </c>
      <c r="M37" s="1958">
        <f>IFERROR(SUM(M35:M36), 0)</f>
        <v>0</v>
      </c>
      <c r="N37" s="1957">
        <f t="shared" si="2"/>
        <v>10.757</v>
      </c>
      <c r="O37" s="1967">
        <f t="shared" si="47"/>
        <v>0</v>
      </c>
      <c r="P37" s="1967">
        <f t="shared" si="47"/>
        <v>0</v>
      </c>
      <c r="Q37" s="1967">
        <f t="shared" si="0"/>
        <v>0</v>
      </c>
      <c r="R37" s="1967">
        <f t="shared" si="3"/>
        <v>10.757</v>
      </c>
      <c r="S37" s="1958">
        <f>IFERROR(SUM(S35:S36), 0)</f>
        <v>0</v>
      </c>
      <c r="T37" s="1958">
        <f t="shared" ref="T37:Z37" si="48">IFERROR(SUM(T35:T36), 0)</f>
        <v>0</v>
      </c>
      <c r="U37" s="1958">
        <f t="shared" si="48"/>
        <v>0</v>
      </c>
      <c r="V37" s="1958">
        <f t="shared" si="48"/>
        <v>10.747</v>
      </c>
      <c r="W37" s="1958">
        <f t="shared" si="48"/>
        <v>0</v>
      </c>
      <c r="X37" s="1958">
        <f t="shared" si="48"/>
        <v>0</v>
      </c>
      <c r="Y37" s="1958">
        <f t="shared" si="48"/>
        <v>0</v>
      </c>
      <c r="Z37" s="1958">
        <f t="shared" si="48"/>
        <v>0</v>
      </c>
      <c r="AA37" s="1958">
        <f t="shared" si="15"/>
        <v>10.747</v>
      </c>
      <c r="AB37" s="1956">
        <v>14.023</v>
      </c>
      <c r="AC37" s="1956">
        <v>10.086</v>
      </c>
      <c r="AD37" s="1964">
        <v>10.086</v>
      </c>
      <c r="AE37" s="804"/>
      <c r="AF37" s="844" t="s">
        <v>9229</v>
      </c>
      <c r="AG37" s="907"/>
      <c r="AH37" s="227"/>
      <c r="AI37" s="907"/>
      <c r="AJ37" s="905"/>
      <c r="AK37" s="220">
        <f t="shared" si="4"/>
        <v>0</v>
      </c>
      <c r="AL37" s="906"/>
      <c r="BE37" s="221">
        <f t="shared" ref="BE37:BG37" si="49" xml:space="preserve"> IF( ISNUMBER(AB37), 0, 1 )</f>
        <v>0</v>
      </c>
      <c r="BF37" s="221">
        <f t="shared" si="49"/>
        <v>0</v>
      </c>
      <c r="BG37" s="221">
        <f t="shared" si="49"/>
        <v>0</v>
      </c>
      <c r="BH37" s="746"/>
      <c r="BJ37" s="2917" t="s">
        <v>9182</v>
      </c>
      <c r="BK37" s="2918" t="s">
        <v>6620</v>
      </c>
      <c r="BL37" s="1961" t="s">
        <v>9230</v>
      </c>
      <c r="BM37" s="1961" t="s">
        <v>9231</v>
      </c>
      <c r="BN37" s="1961" t="s">
        <v>9232</v>
      </c>
      <c r="BO37" s="1961" t="s">
        <v>9233</v>
      </c>
      <c r="BP37" s="1961" t="s">
        <v>9234</v>
      </c>
      <c r="BQ37" s="1961" t="s">
        <v>9235</v>
      </c>
      <c r="BR37" s="1961" t="s">
        <v>9236</v>
      </c>
      <c r="BS37" s="1961" t="s">
        <v>9237</v>
      </c>
      <c r="BT37" s="1961" t="s">
        <v>9238</v>
      </c>
      <c r="BU37" s="1961" t="s">
        <v>9239</v>
      </c>
      <c r="BV37" s="1961" t="s">
        <v>9240</v>
      </c>
      <c r="BW37" s="1961" t="s">
        <v>9241</v>
      </c>
      <c r="BX37" s="1961" t="s">
        <v>9242</v>
      </c>
      <c r="BY37" s="1961" t="s">
        <v>9243</v>
      </c>
      <c r="BZ37" s="1961" t="s">
        <v>9244</v>
      </c>
      <c r="CA37" s="1961" t="s">
        <v>9245</v>
      </c>
      <c r="CB37" s="1961" t="s">
        <v>9246</v>
      </c>
      <c r="CC37" s="1961" t="s">
        <v>9247</v>
      </c>
      <c r="CD37" s="1961" t="s">
        <v>9248</v>
      </c>
      <c r="CE37" s="1961" t="s">
        <v>9249</v>
      </c>
      <c r="CF37" s="1961" t="s">
        <v>9250</v>
      </c>
      <c r="CG37" s="1961" t="s">
        <v>9251</v>
      </c>
      <c r="CH37" s="1962" t="s">
        <v>9252</v>
      </c>
      <c r="CI37" s="1962" t="s">
        <v>9253</v>
      </c>
      <c r="CJ37" s="1965" t="s">
        <v>9254</v>
      </c>
    </row>
    <row r="38" spans="1:88" s="173" customFormat="1" ht="33" customHeight="1">
      <c r="B38" s="2926" t="s">
        <v>9255</v>
      </c>
      <c r="C38" s="2927" t="s">
        <v>6596</v>
      </c>
      <c r="D38" s="258" t="s">
        <v>688</v>
      </c>
      <c r="E38" s="258">
        <v>3</v>
      </c>
      <c r="F38" s="1956">
        <v>0</v>
      </c>
      <c r="G38" s="1956">
        <v>0</v>
      </c>
      <c r="H38" s="1956">
        <v>0</v>
      </c>
      <c r="I38" s="1956">
        <v>2.827</v>
      </c>
      <c r="J38" s="1956">
        <v>0</v>
      </c>
      <c r="K38" s="1956">
        <v>0</v>
      </c>
      <c r="L38" s="1956">
        <v>0</v>
      </c>
      <c r="M38" s="1956">
        <v>0</v>
      </c>
      <c r="N38" s="1957">
        <f>IFERROR(SUM(F38:M38),0)</f>
        <v>2.827</v>
      </c>
      <c r="O38" s="1956">
        <v>0</v>
      </c>
      <c r="P38" s="1956">
        <v>0</v>
      </c>
      <c r="Q38" s="1967">
        <f t="shared" si="0"/>
        <v>0</v>
      </c>
      <c r="R38" s="1967">
        <f t="shared" si="3"/>
        <v>2.827</v>
      </c>
      <c r="S38" s="1959"/>
      <c r="T38" s="1959"/>
      <c r="U38" s="1959"/>
      <c r="V38" s="1959"/>
      <c r="W38" s="1959"/>
      <c r="X38" s="1959"/>
      <c r="Y38" s="1959"/>
      <c r="Z38" s="1959"/>
      <c r="AA38" s="1959"/>
      <c r="AB38" s="1959"/>
      <c r="AC38" s="1959"/>
      <c r="AD38" s="2319"/>
      <c r="AE38" s="804"/>
      <c r="AF38" s="844" t="s">
        <v>9256</v>
      </c>
      <c r="AG38" s="907"/>
      <c r="AH38" s="227"/>
      <c r="AI38" s="907"/>
      <c r="AJ38" s="905"/>
      <c r="AK38" s="220">
        <f t="shared" si="4"/>
        <v>0</v>
      </c>
      <c r="AL38" s="906"/>
      <c r="AM38" s="221">
        <f t="shared" ref="AM38:AT39" si="50" xml:space="preserve"> IF( ISNUMBER(F38), 0, 1 )</f>
        <v>0</v>
      </c>
      <c r="AN38" s="221">
        <f t="shared" si="50"/>
        <v>0</v>
      </c>
      <c r="AO38" s="221">
        <f t="shared" si="50"/>
        <v>0</v>
      </c>
      <c r="AP38" s="221">
        <f t="shared" si="50"/>
        <v>0</v>
      </c>
      <c r="AQ38" s="221">
        <f t="shared" si="50"/>
        <v>0</v>
      </c>
      <c r="AR38" s="221">
        <f t="shared" si="50"/>
        <v>0</v>
      </c>
      <c r="AS38" s="221">
        <f t="shared" si="50"/>
        <v>0</v>
      </c>
      <c r="AT38" s="221">
        <f t="shared" si="50"/>
        <v>0</v>
      </c>
      <c r="BH38" s="746"/>
      <c r="BJ38" s="2917" t="s">
        <v>9255</v>
      </c>
      <c r="BK38" s="2918" t="s">
        <v>6596</v>
      </c>
      <c r="BL38" s="1960" t="s">
        <v>9257</v>
      </c>
      <c r="BM38" s="1960" t="s">
        <v>9258</v>
      </c>
      <c r="BN38" s="1960" t="s">
        <v>9259</v>
      </c>
      <c r="BO38" s="1960" t="s">
        <v>9260</v>
      </c>
      <c r="BP38" s="1960" t="s">
        <v>9261</v>
      </c>
      <c r="BQ38" s="1960" t="s">
        <v>9262</v>
      </c>
      <c r="BR38" s="1960" t="s">
        <v>9263</v>
      </c>
      <c r="BS38" s="1960" t="s">
        <v>9264</v>
      </c>
      <c r="BT38" s="1961" t="s">
        <v>9265</v>
      </c>
      <c r="BU38" s="1960" t="s">
        <v>9266</v>
      </c>
      <c r="BV38" s="1960" t="s">
        <v>9267</v>
      </c>
      <c r="BW38" s="1961" t="s">
        <v>9268</v>
      </c>
      <c r="BX38" s="1961" t="s">
        <v>9269</v>
      </c>
      <c r="BY38" s="1963"/>
      <c r="BZ38" s="1963"/>
      <c r="CA38" s="1963"/>
      <c r="CB38" s="1963"/>
      <c r="CC38" s="1963"/>
      <c r="CD38" s="1963"/>
      <c r="CE38" s="1963"/>
      <c r="CF38" s="1963"/>
      <c r="CG38" s="1963"/>
      <c r="CH38" s="1963"/>
      <c r="CI38" s="1963"/>
      <c r="CJ38" s="1980"/>
    </row>
    <row r="39" spans="1:88" s="171" customFormat="1" ht="33" customHeight="1">
      <c r="B39" s="2926" t="s">
        <v>9255</v>
      </c>
      <c r="C39" s="2927" t="s">
        <v>6608</v>
      </c>
      <c r="D39" s="258" t="s">
        <v>688</v>
      </c>
      <c r="E39" s="258">
        <v>3</v>
      </c>
      <c r="F39" s="1956">
        <v>0</v>
      </c>
      <c r="G39" s="1956">
        <v>0</v>
      </c>
      <c r="H39" s="1956">
        <v>0</v>
      </c>
      <c r="I39" s="1956">
        <v>0</v>
      </c>
      <c r="J39" s="1956">
        <v>0</v>
      </c>
      <c r="K39" s="1956">
        <v>0</v>
      </c>
      <c r="L39" s="1956">
        <v>0</v>
      </c>
      <c r="M39" s="1956">
        <v>0</v>
      </c>
      <c r="N39" s="1957">
        <f t="shared" si="2"/>
        <v>0</v>
      </c>
      <c r="O39" s="1956">
        <v>0</v>
      </c>
      <c r="P39" s="1956">
        <v>0</v>
      </c>
      <c r="Q39" s="1967">
        <f t="shared" si="0"/>
        <v>0</v>
      </c>
      <c r="R39" s="1967">
        <f t="shared" si="3"/>
        <v>0</v>
      </c>
      <c r="S39" s="1959"/>
      <c r="T39" s="1959"/>
      <c r="U39" s="1959"/>
      <c r="V39" s="1959"/>
      <c r="W39" s="1959"/>
      <c r="X39" s="1959"/>
      <c r="Y39" s="1959"/>
      <c r="Z39" s="1959"/>
      <c r="AA39" s="1959"/>
      <c r="AB39" s="1959"/>
      <c r="AC39" s="1959"/>
      <c r="AD39" s="2319"/>
      <c r="AE39" s="804"/>
      <c r="AF39" s="844" t="s">
        <v>9270</v>
      </c>
      <c r="AG39" s="907"/>
      <c r="AH39" s="227"/>
      <c r="AI39" s="907"/>
      <c r="AJ39" s="905"/>
      <c r="AK39" s="220">
        <f t="shared" si="4"/>
        <v>0</v>
      </c>
      <c r="AL39" s="860"/>
      <c r="AM39" s="221">
        <f t="shared" si="50"/>
        <v>0</v>
      </c>
      <c r="AN39" s="221">
        <f t="shared" si="50"/>
        <v>0</v>
      </c>
      <c r="AO39" s="221">
        <f t="shared" si="50"/>
        <v>0</v>
      </c>
      <c r="AP39" s="221">
        <f t="shared" si="50"/>
        <v>0</v>
      </c>
      <c r="AQ39" s="221">
        <f t="shared" si="50"/>
        <v>0</v>
      </c>
      <c r="AR39" s="221">
        <f t="shared" si="50"/>
        <v>0</v>
      </c>
      <c r="AS39" s="221">
        <f t="shared" si="50"/>
        <v>0</v>
      </c>
      <c r="AT39" s="221">
        <f t="shared" si="50"/>
        <v>0</v>
      </c>
      <c r="AU39" s="173"/>
      <c r="AV39" s="173"/>
      <c r="AW39" s="173"/>
      <c r="AX39" s="173"/>
      <c r="AY39" s="173"/>
      <c r="AZ39" s="173"/>
      <c r="BA39" s="173"/>
      <c r="BB39" s="173"/>
      <c r="BC39" s="173"/>
      <c r="BD39" s="173"/>
      <c r="BE39" s="173"/>
      <c r="BF39" s="173"/>
      <c r="BG39" s="173"/>
      <c r="BH39" s="656"/>
      <c r="BJ39" s="2917" t="s">
        <v>9255</v>
      </c>
      <c r="BK39" s="2918" t="s">
        <v>6608</v>
      </c>
      <c r="BL39" s="1960" t="s">
        <v>9271</v>
      </c>
      <c r="BM39" s="1960" t="s">
        <v>9272</v>
      </c>
      <c r="BN39" s="1960" t="s">
        <v>9273</v>
      </c>
      <c r="BO39" s="1960" t="s">
        <v>9274</v>
      </c>
      <c r="BP39" s="1960" t="s">
        <v>9275</v>
      </c>
      <c r="BQ39" s="1960" t="s">
        <v>9276</v>
      </c>
      <c r="BR39" s="1960" t="s">
        <v>9277</v>
      </c>
      <c r="BS39" s="1960" t="s">
        <v>9278</v>
      </c>
      <c r="BT39" s="1961" t="s">
        <v>9279</v>
      </c>
      <c r="BU39" s="1960" t="s">
        <v>9280</v>
      </c>
      <c r="BV39" s="1960" t="s">
        <v>9281</v>
      </c>
      <c r="BW39" s="1961" t="s">
        <v>9282</v>
      </c>
      <c r="BX39" s="1961" t="s">
        <v>9283</v>
      </c>
      <c r="BY39" s="1963"/>
      <c r="BZ39" s="1963"/>
      <c r="CA39" s="1963"/>
      <c r="CB39" s="1963"/>
      <c r="CC39" s="1963"/>
      <c r="CD39" s="1963"/>
      <c r="CE39" s="1963"/>
      <c r="CF39" s="1963"/>
      <c r="CG39" s="1963"/>
      <c r="CH39" s="1963"/>
      <c r="CI39" s="1963"/>
      <c r="CJ39" s="1980"/>
    </row>
    <row r="40" spans="1:88" s="171" customFormat="1" ht="33" customHeight="1">
      <c r="B40" s="2926" t="s">
        <v>9255</v>
      </c>
      <c r="C40" s="2927" t="s">
        <v>6620</v>
      </c>
      <c r="D40" s="258" t="s">
        <v>688</v>
      </c>
      <c r="E40" s="258">
        <v>3</v>
      </c>
      <c r="F40" s="1958">
        <f>IFERROR(SUM(F38:F39), 0)</f>
        <v>0</v>
      </c>
      <c r="G40" s="1958">
        <f t="shared" ref="G40:P40" si="51">IFERROR(SUM(G38:G39), 0)</f>
        <v>0</v>
      </c>
      <c r="H40" s="1958">
        <f t="shared" si="51"/>
        <v>0</v>
      </c>
      <c r="I40" s="1958">
        <f t="shared" si="51"/>
        <v>2.827</v>
      </c>
      <c r="J40" s="1958">
        <f t="shared" si="51"/>
        <v>0</v>
      </c>
      <c r="K40" s="1958">
        <f t="shared" si="51"/>
        <v>0</v>
      </c>
      <c r="L40" s="1958">
        <f t="shared" si="51"/>
        <v>0</v>
      </c>
      <c r="M40" s="1958">
        <f>IFERROR(SUM(M38:M39), 0)</f>
        <v>0</v>
      </c>
      <c r="N40" s="1957">
        <f t="shared" si="2"/>
        <v>2.827</v>
      </c>
      <c r="O40" s="1967">
        <f t="shared" si="51"/>
        <v>0</v>
      </c>
      <c r="P40" s="1967">
        <f t="shared" si="51"/>
        <v>0</v>
      </c>
      <c r="Q40" s="1967">
        <f t="shared" si="0"/>
        <v>0</v>
      </c>
      <c r="R40" s="1967">
        <f t="shared" si="3"/>
        <v>2.827</v>
      </c>
      <c r="S40" s="1959"/>
      <c r="T40" s="1959"/>
      <c r="U40" s="1959"/>
      <c r="V40" s="1959"/>
      <c r="W40" s="1959"/>
      <c r="X40" s="1959"/>
      <c r="Y40" s="1959"/>
      <c r="Z40" s="1959"/>
      <c r="AA40" s="1959"/>
      <c r="AB40" s="1956">
        <v>4.6500000000000004</v>
      </c>
      <c r="AC40" s="1956">
        <v>4.7290000000000001</v>
      </c>
      <c r="AD40" s="1964">
        <v>4.7290000000000001</v>
      </c>
      <c r="AE40" s="804"/>
      <c r="AF40" s="844" t="s">
        <v>9284</v>
      </c>
      <c r="AG40" s="907"/>
      <c r="AH40" s="227"/>
      <c r="AI40" s="907"/>
      <c r="AJ40" s="905"/>
      <c r="AK40" s="220">
        <f t="shared" si="4"/>
        <v>0</v>
      </c>
      <c r="AL40" s="906"/>
      <c r="AM40" s="173"/>
      <c r="AN40" s="173"/>
      <c r="AO40" s="173"/>
      <c r="AP40" s="173"/>
      <c r="AQ40" s="173"/>
      <c r="AR40" s="173"/>
      <c r="AS40" s="173"/>
      <c r="AT40" s="173"/>
      <c r="AU40" s="173"/>
      <c r="AV40" s="173"/>
      <c r="AW40" s="173"/>
      <c r="AX40" s="173"/>
      <c r="AY40" s="173"/>
      <c r="AZ40" s="173"/>
      <c r="BA40" s="173"/>
      <c r="BB40" s="173"/>
      <c r="BC40" s="173"/>
      <c r="BD40" s="173"/>
      <c r="BE40" s="221">
        <f t="shared" ref="BE40:BG40" si="52" xml:space="preserve"> IF( ISNUMBER(AB40), 0, 1 )</f>
        <v>0</v>
      </c>
      <c r="BF40" s="221">
        <f t="shared" si="52"/>
        <v>0</v>
      </c>
      <c r="BG40" s="221">
        <f t="shared" si="52"/>
        <v>0</v>
      </c>
      <c r="BH40" s="656"/>
      <c r="BJ40" s="2917" t="s">
        <v>9255</v>
      </c>
      <c r="BK40" s="2918" t="s">
        <v>6620</v>
      </c>
      <c r="BL40" s="1961" t="s">
        <v>9285</v>
      </c>
      <c r="BM40" s="1961" t="s">
        <v>9286</v>
      </c>
      <c r="BN40" s="1961" t="s">
        <v>9287</v>
      </c>
      <c r="BO40" s="1961" t="s">
        <v>9288</v>
      </c>
      <c r="BP40" s="1961" t="s">
        <v>9289</v>
      </c>
      <c r="BQ40" s="1961" t="s">
        <v>9290</v>
      </c>
      <c r="BR40" s="1961" t="s">
        <v>9291</v>
      </c>
      <c r="BS40" s="1961" t="s">
        <v>9292</v>
      </c>
      <c r="BT40" s="1961" t="s">
        <v>9293</v>
      </c>
      <c r="BU40" s="1961" t="s">
        <v>9294</v>
      </c>
      <c r="BV40" s="1961" t="s">
        <v>9295</v>
      </c>
      <c r="BW40" s="1961" t="s">
        <v>9296</v>
      </c>
      <c r="BX40" s="1961" t="s">
        <v>9297</v>
      </c>
      <c r="BY40" s="1963"/>
      <c r="BZ40" s="1963"/>
      <c r="CA40" s="1963"/>
      <c r="CB40" s="1963"/>
      <c r="CC40" s="1963"/>
      <c r="CD40" s="1963"/>
      <c r="CE40" s="1963"/>
      <c r="CF40" s="1963"/>
      <c r="CG40" s="1963"/>
      <c r="CH40" s="1962" t="s">
        <v>9298</v>
      </c>
      <c r="CI40" s="1962" t="s">
        <v>9299</v>
      </c>
      <c r="CJ40" s="1965" t="s">
        <v>9300</v>
      </c>
    </row>
    <row r="41" spans="1:88" ht="15.75" customHeight="1">
      <c r="A41" s="171"/>
      <c r="B41" s="2926" t="s">
        <v>9301</v>
      </c>
      <c r="C41" s="2927" t="s">
        <v>6596</v>
      </c>
      <c r="D41" s="258" t="s">
        <v>688</v>
      </c>
      <c r="E41" s="258">
        <v>3</v>
      </c>
      <c r="F41" s="1956">
        <v>0</v>
      </c>
      <c r="G41" s="1956">
        <v>0</v>
      </c>
      <c r="H41" s="1956">
        <v>0</v>
      </c>
      <c r="I41" s="1956">
        <v>0.215</v>
      </c>
      <c r="J41" s="1956">
        <v>0</v>
      </c>
      <c r="K41" s="1956">
        <v>0</v>
      </c>
      <c r="L41" s="1956">
        <v>0</v>
      </c>
      <c r="M41" s="1956">
        <v>0</v>
      </c>
      <c r="N41" s="1957">
        <f t="shared" si="2"/>
        <v>0.215</v>
      </c>
      <c r="O41" s="1956">
        <v>0</v>
      </c>
      <c r="P41" s="1956">
        <v>0</v>
      </c>
      <c r="Q41" s="1967">
        <f t="shared" si="0"/>
        <v>0</v>
      </c>
      <c r="R41" s="1967">
        <f t="shared" si="3"/>
        <v>0.215</v>
      </c>
      <c r="S41" s="1959"/>
      <c r="T41" s="1959"/>
      <c r="U41" s="1959"/>
      <c r="V41" s="1959"/>
      <c r="W41" s="1959"/>
      <c r="X41" s="1959"/>
      <c r="Y41" s="1959"/>
      <c r="Z41" s="1959"/>
      <c r="AA41" s="1959"/>
      <c r="AB41" s="1959"/>
      <c r="AC41" s="1959"/>
      <c r="AD41" s="2319"/>
      <c r="AE41" s="804"/>
      <c r="AF41" s="844" t="s">
        <v>9302</v>
      </c>
      <c r="AG41" s="208"/>
      <c r="AH41" s="227"/>
      <c r="AI41" s="208"/>
      <c r="AJ41" s="3159"/>
      <c r="AK41" s="220">
        <f t="shared" si="4"/>
        <v>0</v>
      </c>
      <c r="AL41" s="3159"/>
      <c r="AM41" s="221">
        <f t="shared" ref="AM41:AT42" si="53" xml:space="preserve"> IF( ISNUMBER(F41), 0, 1 )</f>
        <v>0</v>
      </c>
      <c r="AN41" s="221">
        <f t="shared" si="53"/>
        <v>0</v>
      </c>
      <c r="AO41" s="221">
        <f t="shared" si="53"/>
        <v>0</v>
      </c>
      <c r="AP41" s="221">
        <f t="shared" si="53"/>
        <v>0</v>
      </c>
      <c r="AQ41" s="221">
        <f t="shared" si="53"/>
        <v>0</v>
      </c>
      <c r="AR41" s="221">
        <f t="shared" si="53"/>
        <v>0</v>
      </c>
      <c r="AS41" s="221">
        <f t="shared" si="53"/>
        <v>0</v>
      </c>
      <c r="AT41" s="221">
        <f t="shared" si="53"/>
        <v>0</v>
      </c>
      <c r="AU41" s="173"/>
      <c r="AV41" s="173"/>
      <c r="AW41" s="173"/>
      <c r="AX41" s="173"/>
      <c r="AY41" s="173"/>
      <c r="AZ41" s="173"/>
      <c r="BA41" s="173"/>
      <c r="BB41" s="173"/>
      <c r="BC41" s="173"/>
      <c r="BD41" s="173"/>
      <c r="BE41" s="173"/>
      <c r="BF41" s="173"/>
      <c r="BG41" s="173"/>
      <c r="BH41" s="3161"/>
      <c r="BI41" s="3125"/>
      <c r="BJ41" s="2917" t="s">
        <v>9301</v>
      </c>
      <c r="BK41" s="2918" t="s">
        <v>6596</v>
      </c>
      <c r="BL41" s="1960" t="s">
        <v>9303</v>
      </c>
      <c r="BM41" s="1960" t="s">
        <v>9304</v>
      </c>
      <c r="BN41" s="1960" t="s">
        <v>9305</v>
      </c>
      <c r="BO41" s="1960" t="s">
        <v>9306</v>
      </c>
      <c r="BP41" s="1960" t="s">
        <v>9307</v>
      </c>
      <c r="BQ41" s="1960" t="s">
        <v>9308</v>
      </c>
      <c r="BR41" s="1960" t="s">
        <v>9309</v>
      </c>
      <c r="BS41" s="1960" t="s">
        <v>9310</v>
      </c>
      <c r="BT41" s="1961" t="s">
        <v>9311</v>
      </c>
      <c r="BU41" s="1960" t="s">
        <v>9312</v>
      </c>
      <c r="BV41" s="1960" t="s">
        <v>9313</v>
      </c>
      <c r="BW41" s="1961" t="s">
        <v>9314</v>
      </c>
      <c r="BX41" s="1961" t="s">
        <v>9315</v>
      </c>
      <c r="BY41" s="1963"/>
      <c r="BZ41" s="1963"/>
      <c r="CA41" s="1963"/>
      <c r="CB41" s="1963"/>
      <c r="CC41" s="1963"/>
      <c r="CD41" s="1963"/>
      <c r="CE41" s="1963"/>
      <c r="CF41" s="1963"/>
      <c r="CG41" s="1963"/>
      <c r="CH41" s="1963"/>
      <c r="CI41" s="1963"/>
      <c r="CJ41" s="1980"/>
    </row>
    <row r="42" spans="1:88" s="171" customFormat="1" ht="15.75" customHeight="1">
      <c r="B42" s="2926" t="s">
        <v>9301</v>
      </c>
      <c r="C42" s="2927" t="s">
        <v>6608</v>
      </c>
      <c r="D42" s="258" t="s">
        <v>688</v>
      </c>
      <c r="E42" s="258">
        <v>3</v>
      </c>
      <c r="F42" s="1956">
        <v>0</v>
      </c>
      <c r="G42" s="1956">
        <v>0</v>
      </c>
      <c r="H42" s="1956">
        <v>0</v>
      </c>
      <c r="I42" s="1956">
        <v>0</v>
      </c>
      <c r="J42" s="1956">
        <v>0</v>
      </c>
      <c r="K42" s="1956">
        <v>0</v>
      </c>
      <c r="L42" s="1956">
        <v>0</v>
      </c>
      <c r="M42" s="1956">
        <v>0</v>
      </c>
      <c r="N42" s="1957">
        <f t="shared" si="2"/>
        <v>0</v>
      </c>
      <c r="O42" s="1956">
        <v>0</v>
      </c>
      <c r="P42" s="1956">
        <v>0</v>
      </c>
      <c r="Q42" s="1967">
        <f t="shared" si="0"/>
        <v>0</v>
      </c>
      <c r="R42" s="1967">
        <f t="shared" si="3"/>
        <v>0</v>
      </c>
      <c r="S42" s="1959"/>
      <c r="T42" s="1959"/>
      <c r="U42" s="1959"/>
      <c r="V42" s="1959"/>
      <c r="W42" s="1959"/>
      <c r="X42" s="1959"/>
      <c r="Y42" s="1959"/>
      <c r="Z42" s="1959"/>
      <c r="AA42" s="1959"/>
      <c r="AB42" s="1959"/>
      <c r="AC42" s="1959"/>
      <c r="AD42" s="2319"/>
      <c r="AE42" s="804"/>
      <c r="AF42" s="844" t="s">
        <v>9316</v>
      </c>
      <c r="AG42" s="904"/>
      <c r="AH42" s="227"/>
      <c r="AI42" s="904"/>
      <c r="AJ42" s="905"/>
      <c r="AK42" s="220">
        <f t="shared" si="4"/>
        <v>0</v>
      </c>
      <c r="AL42" s="860"/>
      <c r="AM42" s="221">
        <f t="shared" si="53"/>
        <v>0</v>
      </c>
      <c r="AN42" s="221">
        <f t="shared" si="53"/>
        <v>0</v>
      </c>
      <c r="AO42" s="221">
        <f t="shared" si="53"/>
        <v>0</v>
      </c>
      <c r="AP42" s="221">
        <f t="shared" si="53"/>
        <v>0</v>
      </c>
      <c r="AQ42" s="221">
        <f t="shared" si="53"/>
        <v>0</v>
      </c>
      <c r="AR42" s="221">
        <f t="shared" si="53"/>
        <v>0</v>
      </c>
      <c r="AS42" s="221">
        <f t="shared" si="53"/>
        <v>0</v>
      </c>
      <c r="AT42" s="221">
        <f t="shared" si="53"/>
        <v>0</v>
      </c>
      <c r="AU42" s="173"/>
      <c r="AV42" s="173"/>
      <c r="AW42" s="173"/>
      <c r="AX42" s="173"/>
      <c r="AY42" s="173"/>
      <c r="AZ42" s="173"/>
      <c r="BA42" s="173"/>
      <c r="BB42" s="173"/>
      <c r="BC42" s="173"/>
      <c r="BD42" s="173"/>
      <c r="BE42" s="173"/>
      <c r="BF42" s="173"/>
      <c r="BG42" s="173"/>
      <c r="BH42" s="656"/>
      <c r="BJ42" s="2917" t="s">
        <v>9301</v>
      </c>
      <c r="BK42" s="2918" t="s">
        <v>6608</v>
      </c>
      <c r="BL42" s="1960" t="s">
        <v>9317</v>
      </c>
      <c r="BM42" s="1960" t="s">
        <v>9318</v>
      </c>
      <c r="BN42" s="1960" t="s">
        <v>9319</v>
      </c>
      <c r="BO42" s="1960" t="s">
        <v>9320</v>
      </c>
      <c r="BP42" s="1960" t="s">
        <v>9321</v>
      </c>
      <c r="BQ42" s="1960" t="s">
        <v>9322</v>
      </c>
      <c r="BR42" s="1960" t="s">
        <v>9323</v>
      </c>
      <c r="BS42" s="1960" t="s">
        <v>9324</v>
      </c>
      <c r="BT42" s="1961" t="s">
        <v>9325</v>
      </c>
      <c r="BU42" s="1960" t="s">
        <v>9326</v>
      </c>
      <c r="BV42" s="1960" t="s">
        <v>9327</v>
      </c>
      <c r="BW42" s="1961" t="s">
        <v>9328</v>
      </c>
      <c r="BX42" s="1961" t="s">
        <v>9329</v>
      </c>
      <c r="BY42" s="1963"/>
      <c r="BZ42" s="1963"/>
      <c r="CA42" s="1963"/>
      <c r="CB42" s="1963"/>
      <c r="CC42" s="1963"/>
      <c r="CD42" s="1963"/>
      <c r="CE42" s="1963"/>
      <c r="CF42" s="1963"/>
      <c r="CG42" s="1963"/>
      <c r="CH42" s="1963"/>
      <c r="CI42" s="1963"/>
      <c r="CJ42" s="1980"/>
    </row>
    <row r="43" spans="1:88" ht="15.75" customHeight="1">
      <c r="A43" s="171"/>
      <c r="B43" s="2926" t="s">
        <v>9301</v>
      </c>
      <c r="C43" s="2927" t="s">
        <v>6620</v>
      </c>
      <c r="D43" s="258" t="s">
        <v>688</v>
      </c>
      <c r="E43" s="258">
        <v>3</v>
      </c>
      <c r="F43" s="1958">
        <f>IFERROR(SUM(F41:F42), 0)</f>
        <v>0</v>
      </c>
      <c r="G43" s="1958">
        <f t="shared" ref="G43:P43" si="54">IFERROR(SUM(G41:G42), 0)</f>
        <v>0</v>
      </c>
      <c r="H43" s="1958">
        <f t="shared" si="54"/>
        <v>0</v>
      </c>
      <c r="I43" s="1958">
        <f t="shared" si="54"/>
        <v>0.215</v>
      </c>
      <c r="J43" s="1958">
        <f t="shared" si="54"/>
        <v>0</v>
      </c>
      <c r="K43" s="1958">
        <f t="shared" si="54"/>
        <v>0</v>
      </c>
      <c r="L43" s="1958">
        <f t="shared" si="54"/>
        <v>0</v>
      </c>
      <c r="M43" s="1958">
        <f>IFERROR(SUM(M41:M42), 0)</f>
        <v>0</v>
      </c>
      <c r="N43" s="1957">
        <f t="shared" si="2"/>
        <v>0.215</v>
      </c>
      <c r="O43" s="1967">
        <f t="shared" si="54"/>
        <v>0</v>
      </c>
      <c r="P43" s="1967">
        <f t="shared" si="54"/>
        <v>0</v>
      </c>
      <c r="Q43" s="1967">
        <f t="shared" si="0"/>
        <v>0</v>
      </c>
      <c r="R43" s="1967">
        <f t="shared" si="3"/>
        <v>0.215</v>
      </c>
      <c r="S43" s="1959"/>
      <c r="T43" s="1959"/>
      <c r="U43" s="1959"/>
      <c r="V43" s="1959"/>
      <c r="W43" s="1959"/>
      <c r="X43" s="1959"/>
      <c r="Y43" s="1959"/>
      <c r="Z43" s="1959"/>
      <c r="AA43" s="1959"/>
      <c r="AB43" s="1956">
        <v>3.2320000000000002</v>
      </c>
      <c r="AC43" s="1956">
        <v>0</v>
      </c>
      <c r="AD43" s="1964">
        <v>0</v>
      </c>
      <c r="AE43" s="804"/>
      <c r="AF43" s="844" t="s">
        <v>9330</v>
      </c>
      <c r="AG43" s="171"/>
      <c r="AH43" s="227"/>
      <c r="AI43" s="171"/>
      <c r="AJ43" s="3159"/>
      <c r="AK43" s="220">
        <f t="shared" si="4"/>
        <v>0</v>
      </c>
      <c r="AL43" s="906"/>
      <c r="AM43" s="173"/>
      <c r="AN43" s="173"/>
      <c r="AO43" s="173"/>
      <c r="AP43" s="173"/>
      <c r="AQ43" s="173"/>
      <c r="AR43" s="173"/>
      <c r="AS43" s="173"/>
      <c r="AT43" s="173"/>
      <c r="AU43" s="173"/>
      <c r="AV43" s="173"/>
      <c r="AW43" s="173"/>
      <c r="AX43" s="173"/>
      <c r="AY43" s="173"/>
      <c r="AZ43" s="173"/>
      <c r="BA43" s="173"/>
      <c r="BB43" s="173"/>
      <c r="BC43" s="173"/>
      <c r="BD43" s="173"/>
      <c r="BE43" s="221">
        <f t="shared" ref="BE43:BG43" si="55" xml:space="preserve"> IF( ISNUMBER(AB43), 0, 1 )</f>
        <v>0</v>
      </c>
      <c r="BF43" s="221">
        <f t="shared" si="55"/>
        <v>0</v>
      </c>
      <c r="BG43" s="221">
        <f t="shared" si="55"/>
        <v>0</v>
      </c>
      <c r="BH43" s="3161"/>
      <c r="BI43" s="3125"/>
      <c r="BJ43" s="2917" t="s">
        <v>9301</v>
      </c>
      <c r="BK43" s="2918" t="s">
        <v>6620</v>
      </c>
      <c r="BL43" s="1961" t="s">
        <v>9331</v>
      </c>
      <c r="BM43" s="1961" t="s">
        <v>9332</v>
      </c>
      <c r="BN43" s="1961" t="s">
        <v>9333</v>
      </c>
      <c r="BO43" s="1961" t="s">
        <v>9334</v>
      </c>
      <c r="BP43" s="1961" t="s">
        <v>9335</v>
      </c>
      <c r="BQ43" s="1961" t="s">
        <v>9336</v>
      </c>
      <c r="BR43" s="1961" t="s">
        <v>9337</v>
      </c>
      <c r="BS43" s="1961" t="s">
        <v>9338</v>
      </c>
      <c r="BT43" s="1961" t="s">
        <v>9339</v>
      </c>
      <c r="BU43" s="1961" t="s">
        <v>9340</v>
      </c>
      <c r="BV43" s="1961" t="s">
        <v>9341</v>
      </c>
      <c r="BW43" s="1961" t="s">
        <v>9342</v>
      </c>
      <c r="BX43" s="1961" t="s">
        <v>9343</v>
      </c>
      <c r="BY43" s="1963"/>
      <c r="BZ43" s="1963"/>
      <c r="CA43" s="1963"/>
      <c r="CB43" s="1963"/>
      <c r="CC43" s="1963"/>
      <c r="CD43" s="1963"/>
      <c r="CE43" s="1963"/>
      <c r="CF43" s="1963"/>
      <c r="CG43" s="1963"/>
      <c r="CH43" s="1962" t="s">
        <v>9344</v>
      </c>
      <c r="CI43" s="1962" t="s">
        <v>9345</v>
      </c>
      <c r="CJ43" s="1965" t="s">
        <v>9346</v>
      </c>
    </row>
    <row r="44" spans="1:88" ht="15.75" customHeight="1">
      <c r="A44" s="171"/>
      <c r="B44" s="2926" t="s">
        <v>9347</v>
      </c>
      <c r="C44" s="2927" t="s">
        <v>6596</v>
      </c>
      <c r="D44" s="258" t="s">
        <v>688</v>
      </c>
      <c r="E44" s="258">
        <v>3</v>
      </c>
      <c r="F44" s="1956">
        <v>0</v>
      </c>
      <c r="G44" s="1956">
        <v>0</v>
      </c>
      <c r="H44" s="1956">
        <v>0</v>
      </c>
      <c r="I44" s="1956">
        <v>75.680000000000007</v>
      </c>
      <c r="J44" s="1956">
        <v>0</v>
      </c>
      <c r="K44" s="1956">
        <v>0</v>
      </c>
      <c r="L44" s="1956">
        <v>0</v>
      </c>
      <c r="M44" s="1956">
        <v>0</v>
      </c>
      <c r="N44" s="1957">
        <f t="shared" si="2"/>
        <v>75.680000000000007</v>
      </c>
      <c r="O44" s="1956">
        <v>0</v>
      </c>
      <c r="P44" s="1956">
        <v>0</v>
      </c>
      <c r="Q44" s="1967">
        <f t="shared" si="0"/>
        <v>0</v>
      </c>
      <c r="R44" s="1967">
        <f t="shared" si="3"/>
        <v>75.680000000000007</v>
      </c>
      <c r="S44" s="1956">
        <v>0</v>
      </c>
      <c r="T44" s="1956">
        <v>0</v>
      </c>
      <c r="U44" s="1956">
        <v>0</v>
      </c>
      <c r="V44" s="1956">
        <v>43.411999999999999</v>
      </c>
      <c r="W44" s="1956">
        <v>0</v>
      </c>
      <c r="X44" s="1956">
        <v>0</v>
      </c>
      <c r="Y44" s="1956">
        <v>0</v>
      </c>
      <c r="Z44" s="1956">
        <v>0</v>
      </c>
      <c r="AA44" s="1958">
        <f>IFERROR(SUM(S44:Z44), 0)</f>
        <v>43.411999999999999</v>
      </c>
      <c r="AB44" s="1959"/>
      <c r="AC44" s="1959"/>
      <c r="AD44" s="2319"/>
      <c r="AE44" s="804"/>
      <c r="AF44" s="844" t="s">
        <v>9348</v>
      </c>
      <c r="AG44" s="171"/>
      <c r="AH44" s="227"/>
      <c r="AI44" s="171"/>
      <c r="AJ44" s="3159"/>
      <c r="AK44" s="220">
        <f t="shared" si="4"/>
        <v>0</v>
      </c>
      <c r="AL44" s="906"/>
      <c r="AM44" s="221">
        <f t="shared" ref="AM44:AT45" si="56" xml:space="preserve"> IF( ISNUMBER(F44), 0, 1 )</f>
        <v>0</v>
      </c>
      <c r="AN44" s="221">
        <f t="shared" si="56"/>
        <v>0</v>
      </c>
      <c r="AO44" s="221">
        <f t="shared" si="56"/>
        <v>0</v>
      </c>
      <c r="AP44" s="221">
        <f t="shared" si="56"/>
        <v>0</v>
      </c>
      <c r="AQ44" s="221">
        <f t="shared" si="56"/>
        <v>0</v>
      </c>
      <c r="AR44" s="221">
        <f t="shared" si="56"/>
        <v>0</v>
      </c>
      <c r="AS44" s="221">
        <f t="shared" si="56"/>
        <v>0</v>
      </c>
      <c r="AT44" s="221">
        <f t="shared" si="56"/>
        <v>0</v>
      </c>
      <c r="AU44" s="173"/>
      <c r="AV44" s="221">
        <f xml:space="preserve"> IF( ISNUMBER(S44), 0, 1 )</f>
        <v>0</v>
      </c>
      <c r="AW44" s="221">
        <f t="shared" ref="AW44:BC45" si="57" xml:space="preserve"> IF( ISNUMBER(T44), 0, 1 )</f>
        <v>0</v>
      </c>
      <c r="AX44" s="221">
        <f t="shared" si="57"/>
        <v>0</v>
      </c>
      <c r="AY44" s="221">
        <f t="shared" si="57"/>
        <v>0</v>
      </c>
      <c r="AZ44" s="221">
        <f t="shared" si="57"/>
        <v>0</v>
      </c>
      <c r="BA44" s="221">
        <f t="shared" si="57"/>
        <v>0</v>
      </c>
      <c r="BB44" s="221">
        <f t="shared" si="57"/>
        <v>0</v>
      </c>
      <c r="BC44" s="221">
        <f t="shared" si="57"/>
        <v>0</v>
      </c>
      <c r="BD44" s="173"/>
      <c r="BE44" s="173"/>
      <c r="BF44" s="173"/>
      <c r="BG44" s="173"/>
      <c r="BH44" s="3161"/>
      <c r="BI44" s="3125"/>
      <c r="BJ44" s="2917" t="s">
        <v>9347</v>
      </c>
      <c r="BK44" s="2918" t="s">
        <v>6596</v>
      </c>
      <c r="BL44" s="1960" t="s">
        <v>9349</v>
      </c>
      <c r="BM44" s="1960" t="s">
        <v>9350</v>
      </c>
      <c r="BN44" s="1960" t="s">
        <v>9351</v>
      </c>
      <c r="BO44" s="1960" t="s">
        <v>9352</v>
      </c>
      <c r="BP44" s="1960" t="s">
        <v>9353</v>
      </c>
      <c r="BQ44" s="1960" t="s">
        <v>9354</v>
      </c>
      <c r="BR44" s="1960" t="s">
        <v>9355</v>
      </c>
      <c r="BS44" s="1960" t="s">
        <v>9356</v>
      </c>
      <c r="BT44" s="1961" t="s">
        <v>9357</v>
      </c>
      <c r="BU44" s="1960" t="s">
        <v>9358</v>
      </c>
      <c r="BV44" s="1960" t="s">
        <v>9359</v>
      </c>
      <c r="BW44" s="1961" t="s">
        <v>9360</v>
      </c>
      <c r="BX44" s="1961" t="s">
        <v>9361</v>
      </c>
      <c r="BY44" s="1960" t="s">
        <v>9362</v>
      </c>
      <c r="BZ44" s="1960" t="s">
        <v>9363</v>
      </c>
      <c r="CA44" s="1960" t="s">
        <v>9364</v>
      </c>
      <c r="CB44" s="1960" t="s">
        <v>9365</v>
      </c>
      <c r="CC44" s="1960" t="s">
        <v>9366</v>
      </c>
      <c r="CD44" s="1960" t="s">
        <v>9367</v>
      </c>
      <c r="CE44" s="1960" t="s">
        <v>9368</v>
      </c>
      <c r="CF44" s="1960" t="s">
        <v>9369</v>
      </c>
      <c r="CG44" s="1961" t="s">
        <v>9370</v>
      </c>
      <c r="CH44" s="1963"/>
      <c r="CI44" s="1963"/>
      <c r="CJ44" s="1980"/>
    </row>
    <row r="45" spans="1:88" ht="15.75" customHeight="1">
      <c r="A45" s="171"/>
      <c r="B45" s="2926" t="s">
        <v>9347</v>
      </c>
      <c r="C45" s="2927" t="s">
        <v>6608</v>
      </c>
      <c r="D45" s="258" t="s">
        <v>688</v>
      </c>
      <c r="E45" s="258">
        <v>3</v>
      </c>
      <c r="F45" s="1956">
        <v>0</v>
      </c>
      <c r="G45" s="1956">
        <v>0</v>
      </c>
      <c r="H45" s="1956">
        <v>0</v>
      </c>
      <c r="I45" s="1956">
        <v>0.05</v>
      </c>
      <c r="J45" s="1956">
        <v>0</v>
      </c>
      <c r="K45" s="1956">
        <v>0</v>
      </c>
      <c r="L45" s="1956">
        <v>0</v>
      </c>
      <c r="M45" s="1956">
        <v>0</v>
      </c>
      <c r="N45" s="1957">
        <f t="shared" si="2"/>
        <v>0.05</v>
      </c>
      <c r="O45" s="1956">
        <v>0</v>
      </c>
      <c r="P45" s="1956">
        <v>0</v>
      </c>
      <c r="Q45" s="1967">
        <f t="shared" si="0"/>
        <v>0</v>
      </c>
      <c r="R45" s="1967">
        <f t="shared" si="3"/>
        <v>0.05</v>
      </c>
      <c r="S45" s="1956">
        <v>0</v>
      </c>
      <c r="T45" s="1956">
        <v>0</v>
      </c>
      <c r="U45" s="1956">
        <v>0</v>
      </c>
      <c r="V45" s="1956">
        <v>0</v>
      </c>
      <c r="W45" s="1956">
        <v>0</v>
      </c>
      <c r="X45" s="1956">
        <v>0</v>
      </c>
      <c r="Y45" s="1956">
        <v>0</v>
      </c>
      <c r="Z45" s="1956">
        <v>0</v>
      </c>
      <c r="AA45" s="1958">
        <f t="shared" ref="AA45:AA51" si="58">IFERROR(SUM(S45:Z45), 0)</f>
        <v>0</v>
      </c>
      <c r="AB45" s="1959"/>
      <c r="AC45" s="1959"/>
      <c r="AD45" s="2319"/>
      <c r="AE45" s="804"/>
      <c r="AF45" s="844" t="s">
        <v>9371</v>
      </c>
      <c r="AG45" s="171"/>
      <c r="AH45" s="227"/>
      <c r="AI45" s="171"/>
      <c r="AJ45" s="3159"/>
      <c r="AK45" s="220">
        <f t="shared" si="4"/>
        <v>0</v>
      </c>
      <c r="AL45" s="860"/>
      <c r="AM45" s="221">
        <f t="shared" si="56"/>
        <v>0</v>
      </c>
      <c r="AN45" s="221">
        <f t="shared" si="56"/>
        <v>0</v>
      </c>
      <c r="AO45" s="221">
        <f t="shared" si="56"/>
        <v>0</v>
      </c>
      <c r="AP45" s="221">
        <f t="shared" si="56"/>
        <v>0</v>
      </c>
      <c r="AQ45" s="221">
        <f t="shared" si="56"/>
        <v>0</v>
      </c>
      <c r="AR45" s="221">
        <f t="shared" si="56"/>
        <v>0</v>
      </c>
      <c r="AS45" s="221">
        <f t="shared" si="56"/>
        <v>0</v>
      </c>
      <c r="AT45" s="221">
        <f t="shared" si="56"/>
        <v>0</v>
      </c>
      <c r="AU45" s="173"/>
      <c r="AV45" s="221">
        <f t="shared" ref="AV45" si="59" xml:space="preserve"> IF( ISNUMBER(S45), 0, 1 )</f>
        <v>0</v>
      </c>
      <c r="AW45" s="221">
        <f t="shared" si="57"/>
        <v>0</v>
      </c>
      <c r="AX45" s="221">
        <f t="shared" si="57"/>
        <v>0</v>
      </c>
      <c r="AY45" s="221">
        <f t="shared" si="57"/>
        <v>0</v>
      </c>
      <c r="AZ45" s="221">
        <f t="shared" si="57"/>
        <v>0</v>
      </c>
      <c r="BA45" s="221">
        <f t="shared" si="57"/>
        <v>0</v>
      </c>
      <c r="BB45" s="221">
        <f t="shared" si="57"/>
        <v>0</v>
      </c>
      <c r="BC45" s="221">
        <f t="shared" si="57"/>
        <v>0</v>
      </c>
      <c r="BD45" s="173"/>
      <c r="BE45" s="173"/>
      <c r="BF45" s="173"/>
      <c r="BG45" s="173"/>
      <c r="BH45" s="3161"/>
      <c r="BI45" s="3125"/>
      <c r="BJ45" s="2917" t="s">
        <v>9347</v>
      </c>
      <c r="BK45" s="2918" t="s">
        <v>6608</v>
      </c>
      <c r="BL45" s="1960" t="s">
        <v>9372</v>
      </c>
      <c r="BM45" s="1960" t="s">
        <v>9373</v>
      </c>
      <c r="BN45" s="1960" t="s">
        <v>9374</v>
      </c>
      <c r="BO45" s="1960" t="s">
        <v>9375</v>
      </c>
      <c r="BP45" s="1960" t="s">
        <v>9376</v>
      </c>
      <c r="BQ45" s="1960" t="s">
        <v>9377</v>
      </c>
      <c r="BR45" s="1960" t="s">
        <v>9378</v>
      </c>
      <c r="BS45" s="1960" t="s">
        <v>9379</v>
      </c>
      <c r="BT45" s="1961" t="s">
        <v>9380</v>
      </c>
      <c r="BU45" s="1960" t="s">
        <v>9381</v>
      </c>
      <c r="BV45" s="1960" t="s">
        <v>9382</v>
      </c>
      <c r="BW45" s="1961" t="s">
        <v>9383</v>
      </c>
      <c r="BX45" s="1961" t="s">
        <v>9384</v>
      </c>
      <c r="BY45" s="1960" t="s">
        <v>9385</v>
      </c>
      <c r="BZ45" s="1960" t="s">
        <v>9386</v>
      </c>
      <c r="CA45" s="1960" t="s">
        <v>9387</v>
      </c>
      <c r="CB45" s="1960" t="s">
        <v>9388</v>
      </c>
      <c r="CC45" s="1960" t="s">
        <v>9389</v>
      </c>
      <c r="CD45" s="1960" t="s">
        <v>9390</v>
      </c>
      <c r="CE45" s="1960" t="s">
        <v>9391</v>
      </c>
      <c r="CF45" s="1960" t="s">
        <v>9392</v>
      </c>
      <c r="CG45" s="1961" t="s">
        <v>9393</v>
      </c>
      <c r="CH45" s="1963"/>
      <c r="CI45" s="1963"/>
      <c r="CJ45" s="1980"/>
    </row>
    <row r="46" spans="1:88" ht="15.75" customHeight="1">
      <c r="A46" s="171"/>
      <c r="B46" s="2926" t="s">
        <v>9347</v>
      </c>
      <c r="C46" s="2927" t="s">
        <v>6620</v>
      </c>
      <c r="D46" s="258" t="s">
        <v>688</v>
      </c>
      <c r="E46" s="258">
        <v>3</v>
      </c>
      <c r="F46" s="1958">
        <f>IFERROR(SUM(F44:F45), 0)</f>
        <v>0</v>
      </c>
      <c r="G46" s="1958">
        <f t="shared" ref="G46:P46" si="60">IFERROR(SUM(G44:G45), 0)</f>
        <v>0</v>
      </c>
      <c r="H46" s="1958">
        <f t="shared" si="60"/>
        <v>0</v>
      </c>
      <c r="I46" s="1958">
        <f t="shared" si="60"/>
        <v>75.73</v>
      </c>
      <c r="J46" s="1958">
        <f t="shared" si="60"/>
        <v>0</v>
      </c>
      <c r="K46" s="1958">
        <f t="shared" si="60"/>
        <v>0</v>
      </c>
      <c r="L46" s="1958">
        <f t="shared" si="60"/>
        <v>0</v>
      </c>
      <c r="M46" s="1958">
        <f>IFERROR(SUM(M44:M45), 0)</f>
        <v>0</v>
      </c>
      <c r="N46" s="1957">
        <f t="shared" si="2"/>
        <v>75.73</v>
      </c>
      <c r="O46" s="1967">
        <f t="shared" si="60"/>
        <v>0</v>
      </c>
      <c r="P46" s="1967">
        <f t="shared" si="60"/>
        <v>0</v>
      </c>
      <c r="Q46" s="1967">
        <f t="shared" si="0"/>
        <v>0</v>
      </c>
      <c r="R46" s="1967">
        <f t="shared" si="3"/>
        <v>75.73</v>
      </c>
      <c r="S46" s="1958">
        <f>IFERROR(SUM(S44:S45), 0)</f>
        <v>0</v>
      </c>
      <c r="T46" s="1958">
        <f t="shared" ref="T46:Z46" si="61">IFERROR(SUM(T44:T45), 0)</f>
        <v>0</v>
      </c>
      <c r="U46" s="1958">
        <f t="shared" si="61"/>
        <v>0</v>
      </c>
      <c r="V46" s="1958">
        <f>IFERROR(SUM(V44:V45), 0)</f>
        <v>43.411999999999999</v>
      </c>
      <c r="W46" s="1958">
        <f t="shared" si="61"/>
        <v>0</v>
      </c>
      <c r="X46" s="1958">
        <f t="shared" si="61"/>
        <v>0</v>
      </c>
      <c r="Y46" s="1958">
        <f t="shared" si="61"/>
        <v>0</v>
      </c>
      <c r="Z46" s="1958">
        <f t="shared" si="61"/>
        <v>0</v>
      </c>
      <c r="AA46" s="1958">
        <f t="shared" si="58"/>
        <v>43.411999999999999</v>
      </c>
      <c r="AB46" s="1956">
        <v>197.31100000000001</v>
      </c>
      <c r="AC46" s="1956">
        <v>409.726</v>
      </c>
      <c r="AD46" s="1964">
        <v>409.726</v>
      </c>
      <c r="AE46" s="804"/>
      <c r="AF46" s="844" t="s">
        <v>9394</v>
      </c>
      <c r="AG46" s="171"/>
      <c r="AH46" s="227"/>
      <c r="AI46" s="171"/>
      <c r="AJ46" s="3159"/>
      <c r="AK46" s="220">
        <f t="shared" si="4"/>
        <v>0</v>
      </c>
      <c r="AL46" s="906"/>
      <c r="AM46" s="173"/>
      <c r="AN46" s="173"/>
      <c r="AO46" s="173"/>
      <c r="AP46" s="173"/>
      <c r="AQ46" s="173"/>
      <c r="AR46" s="173"/>
      <c r="AS46" s="173"/>
      <c r="AT46" s="173"/>
      <c r="AU46" s="173"/>
      <c r="AV46" s="173"/>
      <c r="AW46" s="173"/>
      <c r="AX46" s="173"/>
      <c r="AY46" s="173"/>
      <c r="AZ46" s="173"/>
      <c r="BA46" s="173"/>
      <c r="BB46" s="173"/>
      <c r="BC46" s="173"/>
      <c r="BD46" s="173"/>
      <c r="BE46" s="221">
        <f t="shared" ref="BE46:BG46" si="62" xml:space="preserve"> IF( ISNUMBER(AB46), 0, 1 )</f>
        <v>0</v>
      </c>
      <c r="BF46" s="221">
        <f t="shared" si="62"/>
        <v>0</v>
      </c>
      <c r="BG46" s="221">
        <f t="shared" si="62"/>
        <v>0</v>
      </c>
      <c r="BH46" s="3161"/>
      <c r="BI46" s="3125"/>
      <c r="BJ46" s="2917" t="s">
        <v>9347</v>
      </c>
      <c r="BK46" s="2918" t="s">
        <v>6620</v>
      </c>
      <c r="BL46" s="1961" t="s">
        <v>9395</v>
      </c>
      <c r="BM46" s="1961" t="s">
        <v>9396</v>
      </c>
      <c r="BN46" s="1961" t="s">
        <v>9397</v>
      </c>
      <c r="BO46" s="1961" t="s">
        <v>9398</v>
      </c>
      <c r="BP46" s="1961" t="s">
        <v>9399</v>
      </c>
      <c r="BQ46" s="1961" t="s">
        <v>9400</v>
      </c>
      <c r="BR46" s="1961" t="s">
        <v>9401</v>
      </c>
      <c r="BS46" s="1961" t="s">
        <v>9402</v>
      </c>
      <c r="BT46" s="1961" t="s">
        <v>9403</v>
      </c>
      <c r="BU46" s="1961" t="s">
        <v>9404</v>
      </c>
      <c r="BV46" s="1961" t="s">
        <v>9405</v>
      </c>
      <c r="BW46" s="1961" t="s">
        <v>9406</v>
      </c>
      <c r="BX46" s="1961" t="s">
        <v>9407</v>
      </c>
      <c r="BY46" s="1961" t="s">
        <v>9408</v>
      </c>
      <c r="BZ46" s="1961" t="s">
        <v>9409</v>
      </c>
      <c r="CA46" s="1961" t="s">
        <v>9410</v>
      </c>
      <c r="CB46" s="1961" t="s">
        <v>9411</v>
      </c>
      <c r="CC46" s="1961" t="s">
        <v>9412</v>
      </c>
      <c r="CD46" s="1961" t="s">
        <v>9413</v>
      </c>
      <c r="CE46" s="1961" t="s">
        <v>9414</v>
      </c>
      <c r="CF46" s="1961" t="s">
        <v>9415</v>
      </c>
      <c r="CG46" s="1961" t="s">
        <v>9416</v>
      </c>
      <c r="CH46" s="1962" t="s">
        <v>9417</v>
      </c>
      <c r="CI46" s="1962" t="s">
        <v>9418</v>
      </c>
      <c r="CJ46" s="1965" t="s">
        <v>9419</v>
      </c>
    </row>
    <row r="47" spans="1:88" ht="15.75" customHeight="1">
      <c r="A47" s="171"/>
      <c r="B47" s="2926" t="s">
        <v>9420</v>
      </c>
      <c r="C47" s="2927" t="s">
        <v>6596</v>
      </c>
      <c r="D47" s="258" t="s">
        <v>688</v>
      </c>
      <c r="E47" s="258">
        <v>3</v>
      </c>
      <c r="F47" s="1956">
        <v>0</v>
      </c>
      <c r="G47" s="1956">
        <v>0</v>
      </c>
      <c r="H47" s="1956">
        <v>0</v>
      </c>
      <c r="I47" s="1956">
        <v>5.0890000000000004</v>
      </c>
      <c r="J47" s="1956">
        <v>0</v>
      </c>
      <c r="K47" s="1956">
        <v>0</v>
      </c>
      <c r="L47" s="1956">
        <v>0</v>
      </c>
      <c r="M47" s="1956">
        <v>0</v>
      </c>
      <c r="N47" s="1957">
        <f t="shared" si="2"/>
        <v>5.0890000000000004</v>
      </c>
      <c r="O47" s="1956">
        <v>0</v>
      </c>
      <c r="P47" s="1956">
        <v>0</v>
      </c>
      <c r="Q47" s="1967">
        <f t="shared" si="0"/>
        <v>0</v>
      </c>
      <c r="R47" s="1967">
        <f t="shared" si="3"/>
        <v>5.0890000000000004</v>
      </c>
      <c r="S47" s="1956">
        <v>0</v>
      </c>
      <c r="T47" s="1956">
        <v>0</v>
      </c>
      <c r="U47" s="1956">
        <v>0</v>
      </c>
      <c r="V47" s="1956">
        <v>0</v>
      </c>
      <c r="W47" s="1956">
        <v>0</v>
      </c>
      <c r="X47" s="1956">
        <v>0</v>
      </c>
      <c r="Y47" s="1956">
        <v>0</v>
      </c>
      <c r="Z47" s="1956">
        <v>0</v>
      </c>
      <c r="AA47" s="1958">
        <f t="shared" si="58"/>
        <v>0</v>
      </c>
      <c r="AB47" s="1959"/>
      <c r="AC47" s="1959"/>
      <c r="AD47" s="2319"/>
      <c r="AE47" s="804"/>
      <c r="AF47" s="844" t="s">
        <v>9421</v>
      </c>
      <c r="AG47" s="171"/>
      <c r="AH47" s="227"/>
      <c r="AI47" s="171"/>
      <c r="AJ47" s="3159"/>
      <c r="AK47" s="220">
        <f t="shared" si="4"/>
        <v>0</v>
      </c>
      <c r="AL47" s="906"/>
      <c r="AM47" s="221">
        <f t="shared" ref="AM47:AT48" si="63" xml:space="preserve"> IF( ISNUMBER(F47), 0, 1 )</f>
        <v>0</v>
      </c>
      <c r="AN47" s="221">
        <f t="shared" si="63"/>
        <v>0</v>
      </c>
      <c r="AO47" s="221">
        <f t="shared" si="63"/>
        <v>0</v>
      </c>
      <c r="AP47" s="221">
        <f t="shared" si="63"/>
        <v>0</v>
      </c>
      <c r="AQ47" s="221">
        <f t="shared" si="63"/>
        <v>0</v>
      </c>
      <c r="AR47" s="221">
        <f t="shared" si="63"/>
        <v>0</v>
      </c>
      <c r="AS47" s="221">
        <f t="shared" si="63"/>
        <v>0</v>
      </c>
      <c r="AT47" s="221">
        <f t="shared" si="63"/>
        <v>0</v>
      </c>
      <c r="AU47" s="173"/>
      <c r="AV47" s="221">
        <f xml:space="preserve"> IF( ISNUMBER(S47), 0, 1 )</f>
        <v>0</v>
      </c>
      <c r="AW47" s="221">
        <f t="shared" ref="AW47:BC48" si="64" xml:space="preserve"> IF( ISNUMBER(T47), 0, 1 )</f>
        <v>0</v>
      </c>
      <c r="AX47" s="221">
        <f t="shared" si="64"/>
        <v>0</v>
      </c>
      <c r="AY47" s="221">
        <f t="shared" si="64"/>
        <v>0</v>
      </c>
      <c r="AZ47" s="221">
        <f t="shared" si="64"/>
        <v>0</v>
      </c>
      <c r="BA47" s="221">
        <f t="shared" si="64"/>
        <v>0</v>
      </c>
      <c r="BB47" s="221">
        <f t="shared" si="64"/>
        <v>0</v>
      </c>
      <c r="BC47" s="221">
        <f t="shared" si="64"/>
        <v>0</v>
      </c>
      <c r="BD47" s="173"/>
      <c r="BE47" s="173"/>
      <c r="BF47" s="173"/>
      <c r="BG47" s="173"/>
      <c r="BH47" s="3161"/>
      <c r="BI47" s="3125"/>
      <c r="BJ47" s="2917" t="s">
        <v>9420</v>
      </c>
      <c r="BK47" s="2918" t="s">
        <v>6596</v>
      </c>
      <c r="BL47" s="1960" t="s">
        <v>9422</v>
      </c>
      <c r="BM47" s="1960" t="s">
        <v>9423</v>
      </c>
      <c r="BN47" s="1960" t="s">
        <v>9424</v>
      </c>
      <c r="BO47" s="1960" t="s">
        <v>9425</v>
      </c>
      <c r="BP47" s="1960" t="s">
        <v>9426</v>
      </c>
      <c r="BQ47" s="1960" t="s">
        <v>9427</v>
      </c>
      <c r="BR47" s="1960" t="s">
        <v>9428</v>
      </c>
      <c r="BS47" s="1960" t="s">
        <v>9429</v>
      </c>
      <c r="BT47" s="1961" t="s">
        <v>9430</v>
      </c>
      <c r="BU47" s="1960" t="s">
        <v>9431</v>
      </c>
      <c r="BV47" s="1960" t="s">
        <v>9432</v>
      </c>
      <c r="BW47" s="1961" t="s">
        <v>9433</v>
      </c>
      <c r="BX47" s="1961" t="s">
        <v>9434</v>
      </c>
      <c r="BY47" s="1960" t="s">
        <v>9435</v>
      </c>
      <c r="BZ47" s="1960" t="s">
        <v>9436</v>
      </c>
      <c r="CA47" s="1960" t="s">
        <v>9437</v>
      </c>
      <c r="CB47" s="1960" t="s">
        <v>9438</v>
      </c>
      <c r="CC47" s="1960" t="s">
        <v>9439</v>
      </c>
      <c r="CD47" s="1960" t="s">
        <v>9440</v>
      </c>
      <c r="CE47" s="1960" t="s">
        <v>9441</v>
      </c>
      <c r="CF47" s="1960" t="s">
        <v>9442</v>
      </c>
      <c r="CG47" s="1961" t="s">
        <v>9443</v>
      </c>
      <c r="CH47" s="1963"/>
      <c r="CI47" s="1963"/>
      <c r="CJ47" s="1980"/>
    </row>
    <row r="48" spans="1:88" s="204" customFormat="1" ht="15.75" customHeight="1">
      <c r="A48" s="208"/>
      <c r="B48" s="2926" t="s">
        <v>9420</v>
      </c>
      <c r="C48" s="2927" t="s">
        <v>6608</v>
      </c>
      <c r="D48" s="258" t="s">
        <v>688</v>
      </c>
      <c r="E48" s="258">
        <v>3</v>
      </c>
      <c r="F48" s="1956">
        <v>0</v>
      </c>
      <c r="G48" s="1956">
        <v>0</v>
      </c>
      <c r="H48" s="1956">
        <v>0</v>
      </c>
      <c r="I48" s="1956">
        <v>1.9E-2</v>
      </c>
      <c r="J48" s="1956">
        <v>0</v>
      </c>
      <c r="K48" s="1956">
        <v>0</v>
      </c>
      <c r="L48" s="1956">
        <v>0</v>
      </c>
      <c r="M48" s="1956">
        <v>0</v>
      </c>
      <c r="N48" s="1957">
        <f t="shared" si="2"/>
        <v>1.9E-2</v>
      </c>
      <c r="O48" s="1956">
        <v>0</v>
      </c>
      <c r="P48" s="1956">
        <v>0</v>
      </c>
      <c r="Q48" s="1967">
        <f t="shared" si="0"/>
        <v>0</v>
      </c>
      <c r="R48" s="1967">
        <f t="shared" si="3"/>
        <v>1.9E-2</v>
      </c>
      <c r="S48" s="1956">
        <v>0</v>
      </c>
      <c r="T48" s="1956">
        <v>0</v>
      </c>
      <c r="U48" s="1956">
        <v>0</v>
      </c>
      <c r="V48" s="1956">
        <v>0</v>
      </c>
      <c r="W48" s="1956">
        <v>0</v>
      </c>
      <c r="X48" s="1956">
        <v>0</v>
      </c>
      <c r="Y48" s="1956">
        <v>0</v>
      </c>
      <c r="Z48" s="1956">
        <v>0</v>
      </c>
      <c r="AA48" s="1958">
        <f t="shared" si="58"/>
        <v>0</v>
      </c>
      <c r="AB48" s="1959"/>
      <c r="AC48" s="1959"/>
      <c r="AD48" s="2319"/>
      <c r="AE48" s="279"/>
      <c r="AF48" s="844" t="s">
        <v>9444</v>
      </c>
      <c r="AG48" s="171"/>
      <c r="AH48" s="227"/>
      <c r="AI48" s="171"/>
      <c r="AJ48" s="3159"/>
      <c r="AK48" s="220">
        <f t="shared" si="4"/>
        <v>0</v>
      </c>
      <c r="AL48" s="860"/>
      <c r="AM48" s="221">
        <f t="shared" si="63"/>
        <v>0</v>
      </c>
      <c r="AN48" s="221">
        <f t="shared" si="63"/>
        <v>0</v>
      </c>
      <c r="AO48" s="221">
        <f t="shared" si="63"/>
        <v>0</v>
      </c>
      <c r="AP48" s="221">
        <f t="shared" si="63"/>
        <v>0</v>
      </c>
      <c r="AQ48" s="221">
        <f t="shared" si="63"/>
        <v>0</v>
      </c>
      <c r="AR48" s="221">
        <f t="shared" si="63"/>
        <v>0</v>
      </c>
      <c r="AS48" s="221">
        <f t="shared" si="63"/>
        <v>0</v>
      </c>
      <c r="AT48" s="221">
        <f t="shared" si="63"/>
        <v>0</v>
      </c>
      <c r="AU48" s="173"/>
      <c r="AV48" s="221">
        <f t="shared" ref="AV48" si="65" xml:space="preserve"> IF( ISNUMBER(S48), 0, 1 )</f>
        <v>0</v>
      </c>
      <c r="AW48" s="221">
        <f t="shared" si="64"/>
        <v>0</v>
      </c>
      <c r="AX48" s="221">
        <f t="shared" si="64"/>
        <v>0</v>
      </c>
      <c r="AY48" s="221">
        <f t="shared" si="64"/>
        <v>0</v>
      </c>
      <c r="AZ48" s="221">
        <f t="shared" si="64"/>
        <v>0</v>
      </c>
      <c r="BA48" s="221">
        <f t="shared" si="64"/>
        <v>0</v>
      </c>
      <c r="BB48" s="221">
        <f t="shared" si="64"/>
        <v>0</v>
      </c>
      <c r="BC48" s="221">
        <f t="shared" si="64"/>
        <v>0</v>
      </c>
      <c r="BD48" s="173"/>
      <c r="BE48" s="173"/>
      <c r="BF48" s="173"/>
      <c r="BG48" s="173"/>
      <c r="BH48" s="3161"/>
      <c r="BI48" s="3156"/>
      <c r="BJ48" s="2917" t="s">
        <v>9420</v>
      </c>
      <c r="BK48" s="2918" t="s">
        <v>6608</v>
      </c>
      <c r="BL48" s="1960" t="s">
        <v>9445</v>
      </c>
      <c r="BM48" s="1960" t="s">
        <v>9446</v>
      </c>
      <c r="BN48" s="1960" t="s">
        <v>9447</v>
      </c>
      <c r="BO48" s="1960" t="s">
        <v>9448</v>
      </c>
      <c r="BP48" s="1960" t="s">
        <v>9449</v>
      </c>
      <c r="BQ48" s="1960" t="s">
        <v>9450</v>
      </c>
      <c r="BR48" s="1960" t="s">
        <v>9451</v>
      </c>
      <c r="BS48" s="1960" t="s">
        <v>9452</v>
      </c>
      <c r="BT48" s="1961" t="s">
        <v>9453</v>
      </c>
      <c r="BU48" s="1960" t="s">
        <v>9454</v>
      </c>
      <c r="BV48" s="1960" t="s">
        <v>9455</v>
      </c>
      <c r="BW48" s="1961" t="s">
        <v>9456</v>
      </c>
      <c r="BX48" s="1961" t="s">
        <v>9457</v>
      </c>
      <c r="BY48" s="1960" t="s">
        <v>9458</v>
      </c>
      <c r="BZ48" s="1960" t="s">
        <v>9459</v>
      </c>
      <c r="CA48" s="1960" t="s">
        <v>9460</v>
      </c>
      <c r="CB48" s="1960" t="s">
        <v>9461</v>
      </c>
      <c r="CC48" s="1960" t="s">
        <v>9462</v>
      </c>
      <c r="CD48" s="1960" t="s">
        <v>9463</v>
      </c>
      <c r="CE48" s="1960" t="s">
        <v>9464</v>
      </c>
      <c r="CF48" s="1960" t="s">
        <v>9465</v>
      </c>
      <c r="CG48" s="1961" t="s">
        <v>9466</v>
      </c>
      <c r="CH48" s="1963"/>
      <c r="CI48" s="1963"/>
      <c r="CJ48" s="1980"/>
    </row>
    <row r="49" spans="1:88" s="204" customFormat="1" ht="15.75" customHeight="1">
      <c r="A49" s="208"/>
      <c r="B49" s="2926" t="s">
        <v>9420</v>
      </c>
      <c r="C49" s="2927" t="s">
        <v>6620</v>
      </c>
      <c r="D49" s="258" t="s">
        <v>688</v>
      </c>
      <c r="E49" s="258">
        <v>3</v>
      </c>
      <c r="F49" s="1958">
        <f>IFERROR(SUM(F47:F48), 0)</f>
        <v>0</v>
      </c>
      <c r="G49" s="1958">
        <f t="shared" ref="G49:P49" si="66">IFERROR(SUM(G47:G48), 0)</f>
        <v>0</v>
      </c>
      <c r="H49" s="1958">
        <f t="shared" si="66"/>
        <v>0</v>
      </c>
      <c r="I49" s="1958">
        <f t="shared" si="66"/>
        <v>5.1080000000000005</v>
      </c>
      <c r="J49" s="1958">
        <f t="shared" si="66"/>
        <v>0</v>
      </c>
      <c r="K49" s="1958">
        <f t="shared" si="66"/>
        <v>0</v>
      </c>
      <c r="L49" s="1958">
        <f t="shared" si="66"/>
        <v>0</v>
      </c>
      <c r="M49" s="1958">
        <f>IFERROR(SUM(M47:M48), 0)</f>
        <v>0</v>
      </c>
      <c r="N49" s="1957">
        <f t="shared" si="2"/>
        <v>5.1080000000000005</v>
      </c>
      <c r="O49" s="1967">
        <f t="shared" si="66"/>
        <v>0</v>
      </c>
      <c r="P49" s="1967">
        <f t="shared" si="66"/>
        <v>0</v>
      </c>
      <c r="Q49" s="1967">
        <f t="shared" si="0"/>
        <v>0</v>
      </c>
      <c r="R49" s="1967">
        <f t="shared" si="3"/>
        <v>5.1080000000000005</v>
      </c>
      <c r="S49" s="1958">
        <f>IFERROR(SUM(S47:S48), 0)</f>
        <v>0</v>
      </c>
      <c r="T49" s="1958">
        <f t="shared" ref="T49:Z49" si="67">IFERROR(SUM(T47:T48), 0)</f>
        <v>0</v>
      </c>
      <c r="U49" s="1958">
        <f t="shared" si="67"/>
        <v>0</v>
      </c>
      <c r="V49" s="1958">
        <f t="shared" si="67"/>
        <v>0</v>
      </c>
      <c r="W49" s="1958">
        <f t="shared" si="67"/>
        <v>0</v>
      </c>
      <c r="X49" s="1958">
        <f t="shared" si="67"/>
        <v>0</v>
      </c>
      <c r="Y49" s="1958">
        <f t="shared" si="67"/>
        <v>0</v>
      </c>
      <c r="Z49" s="1958">
        <f t="shared" si="67"/>
        <v>0</v>
      </c>
      <c r="AA49" s="1958">
        <f t="shared" si="58"/>
        <v>0</v>
      </c>
      <c r="AB49" s="1956">
        <v>38.917000000000002</v>
      </c>
      <c r="AC49" s="1956">
        <v>75.951999999999998</v>
      </c>
      <c r="AD49" s="1964">
        <v>75.951999999999998</v>
      </c>
      <c r="AE49" s="279"/>
      <c r="AF49" s="844" t="s">
        <v>9467</v>
      </c>
      <c r="AG49" s="171"/>
      <c r="AH49" s="227"/>
      <c r="AI49" s="171"/>
      <c r="AJ49" s="3159"/>
      <c r="AK49" s="220">
        <f t="shared" si="4"/>
        <v>0</v>
      </c>
      <c r="AL49" s="906"/>
      <c r="AM49" s="173"/>
      <c r="AN49" s="173"/>
      <c r="AO49" s="173"/>
      <c r="AP49" s="173"/>
      <c r="AQ49" s="173"/>
      <c r="AR49" s="173"/>
      <c r="AS49" s="173"/>
      <c r="AT49" s="173"/>
      <c r="AU49" s="173"/>
      <c r="AV49" s="173"/>
      <c r="AW49" s="173"/>
      <c r="AX49" s="173"/>
      <c r="AY49" s="173"/>
      <c r="AZ49" s="173"/>
      <c r="BA49" s="173"/>
      <c r="BB49" s="173"/>
      <c r="BC49" s="173"/>
      <c r="BD49" s="173"/>
      <c r="BE49" s="221">
        <f t="shared" ref="BE49:BG49" si="68" xml:space="preserve"> IF( ISNUMBER(AB49), 0, 1 )</f>
        <v>0</v>
      </c>
      <c r="BF49" s="221">
        <f t="shared" si="68"/>
        <v>0</v>
      </c>
      <c r="BG49" s="221">
        <f t="shared" si="68"/>
        <v>0</v>
      </c>
      <c r="BH49" s="3161"/>
      <c r="BI49" s="3156"/>
      <c r="BJ49" s="2917" t="s">
        <v>9420</v>
      </c>
      <c r="BK49" s="2918" t="s">
        <v>6620</v>
      </c>
      <c r="BL49" s="1961" t="s">
        <v>9468</v>
      </c>
      <c r="BM49" s="1961" t="s">
        <v>9469</v>
      </c>
      <c r="BN49" s="1961" t="s">
        <v>9470</v>
      </c>
      <c r="BO49" s="1961" t="s">
        <v>9471</v>
      </c>
      <c r="BP49" s="1961" t="s">
        <v>9472</v>
      </c>
      <c r="BQ49" s="1961" t="s">
        <v>9473</v>
      </c>
      <c r="BR49" s="1961" t="s">
        <v>9474</v>
      </c>
      <c r="BS49" s="1961" t="s">
        <v>9475</v>
      </c>
      <c r="BT49" s="1961" t="s">
        <v>9476</v>
      </c>
      <c r="BU49" s="1961" t="s">
        <v>9477</v>
      </c>
      <c r="BV49" s="1961" t="s">
        <v>9478</v>
      </c>
      <c r="BW49" s="1961" t="s">
        <v>9479</v>
      </c>
      <c r="BX49" s="1961" t="s">
        <v>9480</v>
      </c>
      <c r="BY49" s="1961" t="s">
        <v>9481</v>
      </c>
      <c r="BZ49" s="1961" t="s">
        <v>9482</v>
      </c>
      <c r="CA49" s="1961" t="s">
        <v>9483</v>
      </c>
      <c r="CB49" s="1961" t="s">
        <v>9484</v>
      </c>
      <c r="CC49" s="1961" t="s">
        <v>9485</v>
      </c>
      <c r="CD49" s="1961" t="s">
        <v>9486</v>
      </c>
      <c r="CE49" s="1961" t="s">
        <v>9487</v>
      </c>
      <c r="CF49" s="1961" t="s">
        <v>9488</v>
      </c>
      <c r="CG49" s="1961" t="s">
        <v>9489</v>
      </c>
      <c r="CH49" s="1962" t="s">
        <v>9490</v>
      </c>
      <c r="CI49" s="1962" t="s">
        <v>9491</v>
      </c>
      <c r="CJ49" s="1965" t="s">
        <v>9492</v>
      </c>
    </row>
    <row r="50" spans="1:88" s="204" customFormat="1" ht="15.75" customHeight="1">
      <c r="A50" s="208"/>
      <c r="B50" s="2926" t="s">
        <v>9493</v>
      </c>
      <c r="C50" s="2927" t="s">
        <v>6596</v>
      </c>
      <c r="D50" s="258" t="s">
        <v>688</v>
      </c>
      <c r="E50" s="258">
        <v>3</v>
      </c>
      <c r="F50" s="1956">
        <v>0</v>
      </c>
      <c r="G50" s="1956">
        <v>0</v>
      </c>
      <c r="H50" s="1956">
        <v>0</v>
      </c>
      <c r="I50" s="1956">
        <v>0</v>
      </c>
      <c r="J50" s="1956">
        <v>0</v>
      </c>
      <c r="K50" s="1956">
        <v>0</v>
      </c>
      <c r="L50" s="1956">
        <v>0</v>
      </c>
      <c r="M50" s="1956">
        <v>0</v>
      </c>
      <c r="N50" s="1957">
        <f t="shared" si="2"/>
        <v>0</v>
      </c>
      <c r="O50" s="1956">
        <v>0</v>
      </c>
      <c r="P50" s="1956">
        <v>0</v>
      </c>
      <c r="Q50" s="1967">
        <f t="shared" si="0"/>
        <v>0</v>
      </c>
      <c r="R50" s="1967">
        <f t="shared" si="3"/>
        <v>0</v>
      </c>
      <c r="S50" s="1956">
        <v>0</v>
      </c>
      <c r="T50" s="1956">
        <v>0</v>
      </c>
      <c r="U50" s="1956">
        <v>0</v>
      </c>
      <c r="V50" s="1956">
        <v>0</v>
      </c>
      <c r="W50" s="1956">
        <v>0</v>
      </c>
      <c r="X50" s="1956">
        <v>0</v>
      </c>
      <c r="Y50" s="1956">
        <v>0</v>
      </c>
      <c r="Z50" s="1956">
        <v>0</v>
      </c>
      <c r="AA50" s="1958">
        <f t="shared" si="58"/>
        <v>0</v>
      </c>
      <c r="AB50" s="1959"/>
      <c r="AC50" s="1959"/>
      <c r="AD50" s="2319"/>
      <c r="AE50" s="279"/>
      <c r="AF50" s="844" t="s">
        <v>9494</v>
      </c>
      <c r="AG50" s="171"/>
      <c r="AH50" s="227"/>
      <c r="AI50" s="171"/>
      <c r="AJ50" s="3159"/>
      <c r="AK50" s="220">
        <f t="shared" si="4"/>
        <v>0</v>
      </c>
      <c r="AL50" s="906"/>
      <c r="AM50" s="221">
        <f t="shared" ref="AM50:AT51" si="69" xml:space="preserve"> IF( ISNUMBER(F50), 0, 1 )</f>
        <v>0</v>
      </c>
      <c r="AN50" s="221">
        <f t="shared" si="69"/>
        <v>0</v>
      </c>
      <c r="AO50" s="221">
        <f t="shared" si="69"/>
        <v>0</v>
      </c>
      <c r="AP50" s="221">
        <f t="shared" si="69"/>
        <v>0</v>
      </c>
      <c r="AQ50" s="221">
        <f t="shared" si="69"/>
        <v>0</v>
      </c>
      <c r="AR50" s="221">
        <f t="shared" si="69"/>
        <v>0</v>
      </c>
      <c r="AS50" s="221">
        <f t="shared" si="69"/>
        <v>0</v>
      </c>
      <c r="AT50" s="221">
        <f t="shared" si="69"/>
        <v>0</v>
      </c>
      <c r="AU50" s="173"/>
      <c r="AV50" s="221">
        <f xml:space="preserve"> IF( ISNUMBER(S50), 0, 1 )</f>
        <v>0</v>
      </c>
      <c r="AW50" s="221">
        <f t="shared" ref="AW50:BC51" si="70" xml:space="preserve"> IF( ISNUMBER(T50), 0, 1 )</f>
        <v>0</v>
      </c>
      <c r="AX50" s="221">
        <f t="shared" si="70"/>
        <v>0</v>
      </c>
      <c r="AY50" s="221">
        <f t="shared" si="70"/>
        <v>0</v>
      </c>
      <c r="AZ50" s="221">
        <f t="shared" si="70"/>
        <v>0</v>
      </c>
      <c r="BA50" s="221">
        <f t="shared" si="70"/>
        <v>0</v>
      </c>
      <c r="BB50" s="221">
        <f t="shared" si="70"/>
        <v>0</v>
      </c>
      <c r="BC50" s="221">
        <f t="shared" si="70"/>
        <v>0</v>
      </c>
      <c r="BD50" s="173"/>
      <c r="BE50" s="173"/>
      <c r="BF50" s="173"/>
      <c r="BG50" s="173"/>
      <c r="BH50" s="3161"/>
      <c r="BI50" s="3156"/>
      <c r="BJ50" s="2917" t="s">
        <v>9493</v>
      </c>
      <c r="BK50" s="2918" t="s">
        <v>6596</v>
      </c>
      <c r="BL50" s="1960" t="s">
        <v>9495</v>
      </c>
      <c r="BM50" s="1960" t="s">
        <v>9496</v>
      </c>
      <c r="BN50" s="1960" t="s">
        <v>9497</v>
      </c>
      <c r="BO50" s="1960" t="s">
        <v>9498</v>
      </c>
      <c r="BP50" s="1960" t="s">
        <v>9499</v>
      </c>
      <c r="BQ50" s="1960" t="s">
        <v>9500</v>
      </c>
      <c r="BR50" s="1960" t="s">
        <v>9501</v>
      </c>
      <c r="BS50" s="1960" t="s">
        <v>9502</v>
      </c>
      <c r="BT50" s="1961" t="s">
        <v>9503</v>
      </c>
      <c r="BU50" s="1960" t="s">
        <v>9504</v>
      </c>
      <c r="BV50" s="1960" t="s">
        <v>9505</v>
      </c>
      <c r="BW50" s="1961" t="s">
        <v>9506</v>
      </c>
      <c r="BX50" s="1961" t="s">
        <v>9507</v>
      </c>
      <c r="BY50" s="1960" t="s">
        <v>9508</v>
      </c>
      <c r="BZ50" s="1960" t="s">
        <v>9509</v>
      </c>
      <c r="CA50" s="1960" t="s">
        <v>9510</v>
      </c>
      <c r="CB50" s="1960" t="s">
        <v>9511</v>
      </c>
      <c r="CC50" s="1960" t="s">
        <v>9512</v>
      </c>
      <c r="CD50" s="1960" t="s">
        <v>9513</v>
      </c>
      <c r="CE50" s="1960" t="s">
        <v>9514</v>
      </c>
      <c r="CF50" s="1960" t="s">
        <v>9515</v>
      </c>
      <c r="CG50" s="1961" t="s">
        <v>9516</v>
      </c>
      <c r="CH50" s="1963"/>
      <c r="CI50" s="1963"/>
      <c r="CJ50" s="1980"/>
    </row>
    <row r="51" spans="1:88" s="204" customFormat="1" ht="15.75" customHeight="1">
      <c r="A51" s="208"/>
      <c r="B51" s="2926" t="s">
        <v>9493</v>
      </c>
      <c r="C51" s="2927" t="s">
        <v>6608</v>
      </c>
      <c r="D51" s="258" t="s">
        <v>688</v>
      </c>
      <c r="E51" s="258">
        <v>3</v>
      </c>
      <c r="F51" s="1956">
        <v>0</v>
      </c>
      <c r="G51" s="1956">
        <v>0</v>
      </c>
      <c r="H51" s="1956">
        <v>0</v>
      </c>
      <c r="I51" s="1956">
        <v>0</v>
      </c>
      <c r="J51" s="1956">
        <v>0</v>
      </c>
      <c r="K51" s="1956">
        <v>0</v>
      </c>
      <c r="L51" s="1956">
        <v>0</v>
      </c>
      <c r="M51" s="1956">
        <v>0</v>
      </c>
      <c r="N51" s="1957">
        <f t="shared" si="2"/>
        <v>0</v>
      </c>
      <c r="O51" s="1956">
        <v>0</v>
      </c>
      <c r="P51" s="1956">
        <v>0</v>
      </c>
      <c r="Q51" s="1967">
        <f t="shared" si="0"/>
        <v>0</v>
      </c>
      <c r="R51" s="1967">
        <f t="shared" si="3"/>
        <v>0</v>
      </c>
      <c r="S51" s="1956">
        <v>0</v>
      </c>
      <c r="T51" s="1956">
        <v>0</v>
      </c>
      <c r="U51" s="1956">
        <v>0</v>
      </c>
      <c r="V51" s="1956">
        <v>0</v>
      </c>
      <c r="W51" s="1956">
        <v>0</v>
      </c>
      <c r="X51" s="1956">
        <v>0</v>
      </c>
      <c r="Y51" s="1956">
        <v>0</v>
      </c>
      <c r="Z51" s="1956">
        <v>0</v>
      </c>
      <c r="AA51" s="1958">
        <f t="shared" si="58"/>
        <v>0</v>
      </c>
      <c r="AB51" s="1959"/>
      <c r="AC51" s="1959"/>
      <c r="AD51" s="2319"/>
      <c r="AE51" s="279"/>
      <c r="AF51" s="844" t="s">
        <v>9517</v>
      </c>
      <c r="AG51" s="171"/>
      <c r="AH51" s="227"/>
      <c r="AI51" s="171"/>
      <c r="AJ51" s="3159"/>
      <c r="AK51" s="220">
        <f t="shared" si="4"/>
        <v>0</v>
      </c>
      <c r="AL51" s="860"/>
      <c r="AM51" s="221">
        <f t="shared" si="69"/>
        <v>0</v>
      </c>
      <c r="AN51" s="221">
        <f t="shared" si="69"/>
        <v>0</v>
      </c>
      <c r="AO51" s="221">
        <f t="shared" si="69"/>
        <v>0</v>
      </c>
      <c r="AP51" s="221">
        <f t="shared" si="69"/>
        <v>0</v>
      </c>
      <c r="AQ51" s="221">
        <f t="shared" si="69"/>
        <v>0</v>
      </c>
      <c r="AR51" s="221">
        <f t="shared" si="69"/>
        <v>0</v>
      </c>
      <c r="AS51" s="221">
        <f t="shared" si="69"/>
        <v>0</v>
      </c>
      <c r="AT51" s="221">
        <f t="shared" si="69"/>
        <v>0</v>
      </c>
      <c r="AU51" s="173"/>
      <c r="AV51" s="221">
        <f t="shared" ref="AV51" si="71" xml:space="preserve"> IF( ISNUMBER(S51), 0, 1 )</f>
        <v>0</v>
      </c>
      <c r="AW51" s="221">
        <f t="shared" si="70"/>
        <v>0</v>
      </c>
      <c r="AX51" s="221">
        <f t="shared" si="70"/>
        <v>0</v>
      </c>
      <c r="AY51" s="221">
        <f t="shared" si="70"/>
        <v>0</v>
      </c>
      <c r="AZ51" s="221">
        <f t="shared" si="70"/>
        <v>0</v>
      </c>
      <c r="BA51" s="221">
        <f t="shared" si="70"/>
        <v>0</v>
      </c>
      <c r="BB51" s="221">
        <f t="shared" si="70"/>
        <v>0</v>
      </c>
      <c r="BC51" s="221">
        <f t="shared" si="70"/>
        <v>0</v>
      </c>
      <c r="BD51" s="173"/>
      <c r="BE51" s="173"/>
      <c r="BF51" s="173"/>
      <c r="BG51" s="173"/>
      <c r="BH51" s="3161"/>
      <c r="BI51" s="3156"/>
      <c r="BJ51" s="2917" t="s">
        <v>9493</v>
      </c>
      <c r="BK51" s="2918" t="s">
        <v>6608</v>
      </c>
      <c r="BL51" s="1960" t="s">
        <v>9518</v>
      </c>
      <c r="BM51" s="1960" t="s">
        <v>9519</v>
      </c>
      <c r="BN51" s="1960" t="s">
        <v>9520</v>
      </c>
      <c r="BO51" s="1960" t="s">
        <v>9521</v>
      </c>
      <c r="BP51" s="1960" t="s">
        <v>9522</v>
      </c>
      <c r="BQ51" s="1960" t="s">
        <v>9523</v>
      </c>
      <c r="BR51" s="1960" t="s">
        <v>9524</v>
      </c>
      <c r="BS51" s="1960" t="s">
        <v>9525</v>
      </c>
      <c r="BT51" s="1961" t="s">
        <v>9526</v>
      </c>
      <c r="BU51" s="1960" t="s">
        <v>9527</v>
      </c>
      <c r="BV51" s="1960" t="s">
        <v>9528</v>
      </c>
      <c r="BW51" s="1961" t="s">
        <v>9529</v>
      </c>
      <c r="BX51" s="1961" t="s">
        <v>9530</v>
      </c>
      <c r="BY51" s="1960" t="s">
        <v>9531</v>
      </c>
      <c r="BZ51" s="1960" t="s">
        <v>9532</v>
      </c>
      <c r="CA51" s="1960" t="s">
        <v>9533</v>
      </c>
      <c r="CB51" s="1960" t="s">
        <v>9534</v>
      </c>
      <c r="CC51" s="1960" t="s">
        <v>9535</v>
      </c>
      <c r="CD51" s="1960" t="s">
        <v>9536</v>
      </c>
      <c r="CE51" s="1960" t="s">
        <v>9537</v>
      </c>
      <c r="CF51" s="1960" t="s">
        <v>9538</v>
      </c>
      <c r="CG51" s="1961" t="s">
        <v>9539</v>
      </c>
      <c r="CH51" s="1963"/>
      <c r="CI51" s="1963"/>
      <c r="CJ51" s="1980"/>
    </row>
    <row r="52" spans="1:88" s="204" customFormat="1" ht="15.75" customHeight="1">
      <c r="A52" s="208"/>
      <c r="B52" s="2926" t="s">
        <v>9493</v>
      </c>
      <c r="C52" s="2927" t="s">
        <v>6620</v>
      </c>
      <c r="D52" s="258" t="s">
        <v>688</v>
      </c>
      <c r="E52" s="258">
        <v>3</v>
      </c>
      <c r="F52" s="1958">
        <f>IFERROR(SUM(F50:F51), 0)</f>
        <v>0</v>
      </c>
      <c r="G52" s="1958">
        <f t="shared" ref="G52:P52" si="72">IFERROR(SUM(G50:G51), 0)</f>
        <v>0</v>
      </c>
      <c r="H52" s="1958">
        <f t="shared" si="72"/>
        <v>0</v>
      </c>
      <c r="I52" s="1958">
        <f t="shared" si="72"/>
        <v>0</v>
      </c>
      <c r="J52" s="1958">
        <f t="shared" si="72"/>
        <v>0</v>
      </c>
      <c r="K52" s="1958">
        <f t="shared" si="72"/>
        <v>0</v>
      </c>
      <c r="L52" s="1958">
        <f t="shared" si="72"/>
        <v>0</v>
      </c>
      <c r="M52" s="1958">
        <f>IFERROR(SUM(M50:M51), 0)</f>
        <v>0</v>
      </c>
      <c r="N52" s="1957">
        <f t="shared" si="2"/>
        <v>0</v>
      </c>
      <c r="O52" s="1967">
        <f t="shared" si="72"/>
        <v>0</v>
      </c>
      <c r="P52" s="1967">
        <f t="shared" si="72"/>
        <v>0</v>
      </c>
      <c r="Q52" s="1967">
        <f t="shared" si="0"/>
        <v>0</v>
      </c>
      <c r="R52" s="1967">
        <f t="shared" si="3"/>
        <v>0</v>
      </c>
      <c r="S52" s="1958">
        <f>IFERROR(SUM(S50:S51), 0)</f>
        <v>0</v>
      </c>
      <c r="T52" s="1958">
        <f t="shared" ref="T52:Z52" si="73">IFERROR(SUM(T50:T51), 0)</f>
        <v>0</v>
      </c>
      <c r="U52" s="1958">
        <f t="shared" si="73"/>
        <v>0</v>
      </c>
      <c r="V52" s="1958">
        <f t="shared" si="73"/>
        <v>0</v>
      </c>
      <c r="W52" s="1958">
        <f t="shared" si="73"/>
        <v>0</v>
      </c>
      <c r="X52" s="1958">
        <f t="shared" si="73"/>
        <v>0</v>
      </c>
      <c r="Y52" s="1958">
        <f t="shared" si="73"/>
        <v>0</v>
      </c>
      <c r="Z52" s="1958">
        <f t="shared" si="73"/>
        <v>0</v>
      </c>
      <c r="AA52" s="1958">
        <f>IFERROR(SUM(S52:Z52), 0)</f>
        <v>0</v>
      </c>
      <c r="AB52" s="1956">
        <v>1.2050000000000001</v>
      </c>
      <c r="AC52" s="1956">
        <v>0</v>
      </c>
      <c r="AD52" s="1964">
        <v>0</v>
      </c>
      <c r="AE52" s="279"/>
      <c r="AF52" s="844" t="s">
        <v>9540</v>
      </c>
      <c r="AG52" s="171"/>
      <c r="AH52" s="227"/>
      <c r="AI52" s="171"/>
      <c r="AJ52" s="3159"/>
      <c r="AK52" s="220">
        <f t="shared" si="4"/>
        <v>0</v>
      </c>
      <c r="AL52" s="906"/>
      <c r="AM52" s="173"/>
      <c r="AN52" s="173"/>
      <c r="AO52" s="173"/>
      <c r="AP52" s="173"/>
      <c r="AQ52" s="173"/>
      <c r="AR52" s="173"/>
      <c r="AS52" s="173"/>
      <c r="AT52" s="173"/>
      <c r="AU52" s="173"/>
      <c r="AV52" s="173"/>
      <c r="AW52" s="173"/>
      <c r="AX52" s="173"/>
      <c r="AY52" s="173"/>
      <c r="AZ52" s="173"/>
      <c r="BA52" s="173"/>
      <c r="BB52" s="173"/>
      <c r="BC52" s="173"/>
      <c r="BD52" s="173"/>
      <c r="BE52" s="221">
        <f t="shared" ref="BE52:BG52" si="74" xml:space="preserve"> IF( ISNUMBER(AB52), 0, 1 )</f>
        <v>0</v>
      </c>
      <c r="BF52" s="221">
        <f t="shared" si="74"/>
        <v>0</v>
      </c>
      <c r="BG52" s="221">
        <f t="shared" si="74"/>
        <v>0</v>
      </c>
      <c r="BH52" s="3161"/>
      <c r="BI52" s="3156"/>
      <c r="BJ52" s="2917" t="s">
        <v>9493</v>
      </c>
      <c r="BK52" s="2918" t="s">
        <v>6620</v>
      </c>
      <c r="BL52" s="1961" t="s">
        <v>9541</v>
      </c>
      <c r="BM52" s="1961" t="s">
        <v>9542</v>
      </c>
      <c r="BN52" s="1961" t="s">
        <v>9543</v>
      </c>
      <c r="BO52" s="1961" t="s">
        <v>9544</v>
      </c>
      <c r="BP52" s="1961" t="s">
        <v>9545</v>
      </c>
      <c r="BQ52" s="1961" t="s">
        <v>9546</v>
      </c>
      <c r="BR52" s="1961" t="s">
        <v>9547</v>
      </c>
      <c r="BS52" s="1961" t="s">
        <v>9548</v>
      </c>
      <c r="BT52" s="1961" t="s">
        <v>9549</v>
      </c>
      <c r="BU52" s="1961" t="s">
        <v>9550</v>
      </c>
      <c r="BV52" s="1961" t="s">
        <v>9551</v>
      </c>
      <c r="BW52" s="1961" t="s">
        <v>9552</v>
      </c>
      <c r="BX52" s="1961" t="s">
        <v>9553</v>
      </c>
      <c r="BY52" s="1961" t="s">
        <v>9554</v>
      </c>
      <c r="BZ52" s="1961" t="s">
        <v>9555</v>
      </c>
      <c r="CA52" s="1961" t="s">
        <v>9556</v>
      </c>
      <c r="CB52" s="1961" t="s">
        <v>9557</v>
      </c>
      <c r="CC52" s="1961" t="s">
        <v>9558</v>
      </c>
      <c r="CD52" s="1961" t="s">
        <v>9559</v>
      </c>
      <c r="CE52" s="1961" t="s">
        <v>9560</v>
      </c>
      <c r="CF52" s="1961" t="s">
        <v>9561</v>
      </c>
      <c r="CG52" s="1961" t="s">
        <v>9562</v>
      </c>
      <c r="CH52" s="1962" t="s">
        <v>9563</v>
      </c>
      <c r="CI52" s="1962" t="s">
        <v>9564</v>
      </c>
      <c r="CJ52" s="1965" t="s">
        <v>9565</v>
      </c>
    </row>
    <row r="53" spans="1:88" s="204" customFormat="1" ht="15.75" customHeight="1">
      <c r="A53" s="208"/>
      <c r="B53" s="2926" t="s">
        <v>6784</v>
      </c>
      <c r="C53" s="2927" t="s">
        <v>6596</v>
      </c>
      <c r="D53" s="258" t="s">
        <v>688</v>
      </c>
      <c r="E53" s="258">
        <v>3</v>
      </c>
      <c r="F53" s="1956">
        <v>3.0739999999999998</v>
      </c>
      <c r="G53" s="1956">
        <v>0</v>
      </c>
      <c r="H53" s="1956">
        <v>0</v>
      </c>
      <c r="I53" s="1956">
        <v>5.0659999999999998</v>
      </c>
      <c r="J53" s="1956">
        <v>0</v>
      </c>
      <c r="K53" s="1956">
        <v>0</v>
      </c>
      <c r="L53" s="1956">
        <v>0</v>
      </c>
      <c r="M53" s="1956">
        <v>0</v>
      </c>
      <c r="N53" s="1957">
        <f t="shared" si="2"/>
        <v>8.14</v>
      </c>
      <c r="O53" s="1956">
        <v>0</v>
      </c>
      <c r="P53" s="1956">
        <v>0</v>
      </c>
      <c r="Q53" s="1967">
        <f t="shared" si="0"/>
        <v>0</v>
      </c>
      <c r="R53" s="1967">
        <f t="shared" si="3"/>
        <v>8.14</v>
      </c>
      <c r="S53" s="1959"/>
      <c r="T53" s="1959"/>
      <c r="U53" s="1959"/>
      <c r="V53" s="1959"/>
      <c r="W53" s="1959"/>
      <c r="X53" s="1959"/>
      <c r="Y53" s="1959"/>
      <c r="Z53" s="1959"/>
      <c r="AA53" s="1959"/>
      <c r="AB53" s="1959"/>
      <c r="AC53" s="1959"/>
      <c r="AD53" s="2319"/>
      <c r="AE53" s="279"/>
      <c r="AF53" s="844" t="s">
        <v>9566</v>
      </c>
      <c r="AG53" s="171"/>
      <c r="AH53" s="227"/>
      <c r="AI53" s="171"/>
      <c r="AJ53" s="3159"/>
      <c r="AK53" s="220">
        <f t="shared" si="4"/>
        <v>0</v>
      </c>
      <c r="AL53" s="3159"/>
      <c r="AM53" s="221">
        <f t="shared" ref="AM53:AT54" si="75" xml:space="preserve"> IF( ISNUMBER(F53), 0, 1 )</f>
        <v>0</v>
      </c>
      <c r="AN53" s="221">
        <f t="shared" si="75"/>
        <v>0</v>
      </c>
      <c r="AO53" s="221">
        <f t="shared" si="75"/>
        <v>0</v>
      </c>
      <c r="AP53" s="221">
        <f t="shared" si="75"/>
        <v>0</v>
      </c>
      <c r="AQ53" s="221">
        <f t="shared" si="75"/>
        <v>0</v>
      </c>
      <c r="AR53" s="221">
        <f t="shared" si="75"/>
        <v>0</v>
      </c>
      <c r="AS53" s="221">
        <f t="shared" si="75"/>
        <v>0</v>
      </c>
      <c r="AT53" s="221">
        <f t="shared" si="75"/>
        <v>0</v>
      </c>
      <c r="AU53" s="173"/>
      <c r="AV53" s="173"/>
      <c r="AW53" s="173"/>
      <c r="AX53" s="173"/>
      <c r="AY53" s="173"/>
      <c r="AZ53" s="173"/>
      <c r="BA53" s="173"/>
      <c r="BB53" s="173"/>
      <c r="BC53" s="173"/>
      <c r="BD53" s="173"/>
      <c r="BE53" s="173"/>
      <c r="BF53" s="173"/>
      <c r="BG53" s="173"/>
      <c r="BH53" s="3161"/>
      <c r="BI53" s="3156"/>
      <c r="BJ53" s="2917" t="s">
        <v>6784</v>
      </c>
      <c r="BK53" s="2918" t="s">
        <v>6596</v>
      </c>
      <c r="BL53" s="1960" t="s">
        <v>9567</v>
      </c>
      <c r="BM53" s="1960" t="s">
        <v>9568</v>
      </c>
      <c r="BN53" s="1960" t="s">
        <v>9569</v>
      </c>
      <c r="BO53" s="1960" t="s">
        <v>9570</v>
      </c>
      <c r="BP53" s="1960" t="s">
        <v>9571</v>
      </c>
      <c r="BQ53" s="1960" t="s">
        <v>9572</v>
      </c>
      <c r="BR53" s="1960" t="s">
        <v>9573</v>
      </c>
      <c r="BS53" s="1960" t="s">
        <v>9574</v>
      </c>
      <c r="BT53" s="1961" t="s">
        <v>9575</v>
      </c>
      <c r="BU53" s="1960" t="s">
        <v>9576</v>
      </c>
      <c r="BV53" s="1960" t="s">
        <v>9577</v>
      </c>
      <c r="BW53" s="1961" t="s">
        <v>9578</v>
      </c>
      <c r="BX53" s="1961" t="s">
        <v>9579</v>
      </c>
      <c r="BY53" s="1963"/>
      <c r="BZ53" s="1963"/>
      <c r="CA53" s="1963"/>
      <c r="CB53" s="1963"/>
      <c r="CC53" s="1963"/>
      <c r="CD53" s="1963"/>
      <c r="CE53" s="1963"/>
      <c r="CF53" s="1963"/>
      <c r="CG53" s="1963"/>
      <c r="CH53" s="1963"/>
      <c r="CI53" s="1963"/>
      <c r="CJ53" s="1980"/>
    </row>
    <row r="54" spans="1:88" s="204" customFormat="1" ht="15.75" customHeight="1">
      <c r="A54" s="208"/>
      <c r="B54" s="2926" t="s">
        <v>6784</v>
      </c>
      <c r="C54" s="2927" t="s">
        <v>6608</v>
      </c>
      <c r="D54" s="258" t="s">
        <v>688</v>
      </c>
      <c r="E54" s="258">
        <v>3</v>
      </c>
      <c r="F54" s="1956">
        <v>0.09</v>
      </c>
      <c r="G54" s="1956">
        <v>0</v>
      </c>
      <c r="H54" s="1956">
        <v>0</v>
      </c>
      <c r="I54" s="1956">
        <v>0.54700000000000004</v>
      </c>
      <c r="J54" s="1956">
        <v>0</v>
      </c>
      <c r="K54" s="1956">
        <v>0</v>
      </c>
      <c r="L54" s="1956">
        <v>0</v>
      </c>
      <c r="M54" s="1956">
        <v>0</v>
      </c>
      <c r="N54" s="1957">
        <f t="shared" si="2"/>
        <v>0.63700000000000001</v>
      </c>
      <c r="O54" s="1956">
        <v>0</v>
      </c>
      <c r="P54" s="1956">
        <v>0</v>
      </c>
      <c r="Q54" s="1967">
        <f t="shared" si="0"/>
        <v>0</v>
      </c>
      <c r="R54" s="1967">
        <f t="shared" si="3"/>
        <v>0.63700000000000001</v>
      </c>
      <c r="S54" s="1959"/>
      <c r="T54" s="1959"/>
      <c r="U54" s="1959"/>
      <c r="V54" s="1959"/>
      <c r="W54" s="1959"/>
      <c r="X54" s="1959"/>
      <c r="Y54" s="1959"/>
      <c r="Z54" s="1959"/>
      <c r="AA54" s="1959"/>
      <c r="AB54" s="1959"/>
      <c r="AC54" s="1959"/>
      <c r="AD54" s="2319"/>
      <c r="AE54" s="279"/>
      <c r="AF54" s="844" t="s">
        <v>9580</v>
      </c>
      <c r="AG54" s="171"/>
      <c r="AH54" s="227"/>
      <c r="AI54" s="171"/>
      <c r="AJ54" s="3159"/>
      <c r="AK54" s="220">
        <f t="shared" si="4"/>
        <v>0</v>
      </c>
      <c r="AL54" s="3159"/>
      <c r="AM54" s="221">
        <f t="shared" si="75"/>
        <v>0</v>
      </c>
      <c r="AN54" s="221">
        <f t="shared" si="75"/>
        <v>0</v>
      </c>
      <c r="AO54" s="221">
        <f t="shared" si="75"/>
        <v>0</v>
      </c>
      <c r="AP54" s="221">
        <f t="shared" si="75"/>
        <v>0</v>
      </c>
      <c r="AQ54" s="221">
        <f t="shared" si="75"/>
        <v>0</v>
      </c>
      <c r="AR54" s="221">
        <f t="shared" si="75"/>
        <v>0</v>
      </c>
      <c r="AS54" s="221">
        <f t="shared" si="75"/>
        <v>0</v>
      </c>
      <c r="AT54" s="221">
        <f t="shared" si="75"/>
        <v>0</v>
      </c>
      <c r="AU54" s="173"/>
      <c r="AV54" s="173"/>
      <c r="AW54" s="173"/>
      <c r="AX54" s="173"/>
      <c r="AY54" s="173"/>
      <c r="AZ54" s="173"/>
      <c r="BA54" s="173"/>
      <c r="BB54" s="173"/>
      <c r="BC54" s="173"/>
      <c r="BD54" s="173"/>
      <c r="BE54" s="173"/>
      <c r="BF54" s="173"/>
      <c r="BG54" s="173"/>
      <c r="BH54" s="3161"/>
      <c r="BI54" s="3156"/>
      <c r="BJ54" s="2917" t="s">
        <v>6784</v>
      </c>
      <c r="BK54" s="2918" t="s">
        <v>6608</v>
      </c>
      <c r="BL54" s="1960" t="s">
        <v>9581</v>
      </c>
      <c r="BM54" s="1960" t="s">
        <v>9582</v>
      </c>
      <c r="BN54" s="1960" t="s">
        <v>9583</v>
      </c>
      <c r="BO54" s="1960" t="s">
        <v>9584</v>
      </c>
      <c r="BP54" s="1960" t="s">
        <v>9585</v>
      </c>
      <c r="BQ54" s="1960" t="s">
        <v>9586</v>
      </c>
      <c r="BR54" s="1960" t="s">
        <v>9587</v>
      </c>
      <c r="BS54" s="1960" t="s">
        <v>9588</v>
      </c>
      <c r="BT54" s="1961" t="s">
        <v>9589</v>
      </c>
      <c r="BU54" s="1960" t="s">
        <v>9590</v>
      </c>
      <c r="BV54" s="1960" t="s">
        <v>9591</v>
      </c>
      <c r="BW54" s="1961" t="s">
        <v>9592</v>
      </c>
      <c r="BX54" s="1961" t="s">
        <v>9593</v>
      </c>
      <c r="BY54" s="1963"/>
      <c r="BZ54" s="1963"/>
      <c r="CA54" s="1963"/>
      <c r="CB54" s="1963"/>
      <c r="CC54" s="1963"/>
      <c r="CD54" s="1963"/>
      <c r="CE54" s="1963"/>
      <c r="CF54" s="1963"/>
      <c r="CG54" s="1963"/>
      <c r="CH54" s="1963"/>
      <c r="CI54" s="1963"/>
      <c r="CJ54" s="1980"/>
    </row>
    <row r="55" spans="1:88" s="204" customFormat="1" ht="15.75" customHeight="1">
      <c r="A55" s="208"/>
      <c r="B55" s="2926" t="s">
        <v>6784</v>
      </c>
      <c r="C55" s="2927" t="s">
        <v>6620</v>
      </c>
      <c r="D55" s="258" t="s">
        <v>688</v>
      </c>
      <c r="E55" s="258">
        <v>3</v>
      </c>
      <c r="F55" s="1958">
        <f>IFERROR(SUM(F53:F54), 0)</f>
        <v>3.1639999999999997</v>
      </c>
      <c r="G55" s="1958">
        <f t="shared" ref="G55:L55" si="76">IFERROR(SUM(G53:G54), 0)</f>
        <v>0</v>
      </c>
      <c r="H55" s="1958">
        <f t="shared" si="76"/>
        <v>0</v>
      </c>
      <c r="I55" s="1958">
        <f t="shared" si="76"/>
        <v>5.6129999999999995</v>
      </c>
      <c r="J55" s="1958">
        <f t="shared" si="76"/>
        <v>0</v>
      </c>
      <c r="K55" s="1958">
        <f t="shared" si="76"/>
        <v>0</v>
      </c>
      <c r="L55" s="1958">
        <f t="shared" si="76"/>
        <v>0</v>
      </c>
      <c r="M55" s="1958">
        <f>IFERROR(SUM(M53:M54), 0)</f>
        <v>0</v>
      </c>
      <c r="N55" s="1957">
        <f t="shared" si="2"/>
        <v>8.7769999999999992</v>
      </c>
      <c r="O55" s="1967">
        <f t="shared" ref="O55:P55" si="77">IFERROR(SUM(O53:O54), 0)</f>
        <v>0</v>
      </c>
      <c r="P55" s="1967">
        <f t="shared" si="77"/>
        <v>0</v>
      </c>
      <c r="Q55" s="1967">
        <f t="shared" si="0"/>
        <v>0</v>
      </c>
      <c r="R55" s="1967">
        <f t="shared" si="3"/>
        <v>8.7769999999999992</v>
      </c>
      <c r="S55" s="1959"/>
      <c r="T55" s="1959"/>
      <c r="U55" s="1959"/>
      <c r="V55" s="1959"/>
      <c r="W55" s="1959"/>
      <c r="X55" s="1959"/>
      <c r="Y55" s="1959"/>
      <c r="Z55" s="1959"/>
      <c r="AA55" s="1959"/>
      <c r="AB55" s="1956">
        <v>15.962</v>
      </c>
      <c r="AC55" s="1956">
        <v>1.8169999999999999</v>
      </c>
      <c r="AD55" s="1964">
        <v>1.8169999999999999</v>
      </c>
      <c r="AE55" s="279"/>
      <c r="AF55" s="844" t="s">
        <v>9594</v>
      </c>
      <c r="AG55" s="171"/>
      <c r="AH55" s="227"/>
      <c r="AI55" s="171"/>
      <c r="AJ55" s="3159"/>
      <c r="AK55" s="220">
        <f t="shared" si="4"/>
        <v>0</v>
      </c>
      <c r="AL55" s="906"/>
      <c r="AM55" s="173"/>
      <c r="AN55" s="173"/>
      <c r="AO55" s="173"/>
      <c r="AP55" s="173"/>
      <c r="AQ55" s="173"/>
      <c r="AR55" s="173"/>
      <c r="AS55" s="173"/>
      <c r="AT55" s="173"/>
      <c r="AU55" s="173"/>
      <c r="AV55" s="173"/>
      <c r="AW55" s="173"/>
      <c r="AX55" s="173"/>
      <c r="AY55" s="173"/>
      <c r="AZ55" s="173"/>
      <c r="BA55" s="173"/>
      <c r="BB55" s="173"/>
      <c r="BC55" s="173"/>
      <c r="BD55" s="173"/>
      <c r="BE55" s="221">
        <f t="shared" ref="BE55:BG55" si="78" xml:space="preserve"> IF( ISNUMBER(AB55), 0, 1 )</f>
        <v>0</v>
      </c>
      <c r="BF55" s="221">
        <f t="shared" si="78"/>
        <v>0</v>
      </c>
      <c r="BG55" s="221">
        <f t="shared" si="78"/>
        <v>0</v>
      </c>
      <c r="BH55" s="3161"/>
      <c r="BI55" s="3156"/>
      <c r="BJ55" s="2917" t="s">
        <v>6784</v>
      </c>
      <c r="BK55" s="2918" t="s">
        <v>6620</v>
      </c>
      <c r="BL55" s="1961" t="s">
        <v>9595</v>
      </c>
      <c r="BM55" s="1961" t="s">
        <v>9596</v>
      </c>
      <c r="BN55" s="1961" t="s">
        <v>9597</v>
      </c>
      <c r="BO55" s="1961" t="s">
        <v>9598</v>
      </c>
      <c r="BP55" s="1961" t="s">
        <v>9599</v>
      </c>
      <c r="BQ55" s="1961" t="s">
        <v>9600</v>
      </c>
      <c r="BR55" s="1961" t="s">
        <v>9601</v>
      </c>
      <c r="BS55" s="1961" t="s">
        <v>9602</v>
      </c>
      <c r="BT55" s="1961" t="s">
        <v>9603</v>
      </c>
      <c r="BU55" s="1961" t="s">
        <v>9604</v>
      </c>
      <c r="BV55" s="1961" t="s">
        <v>9605</v>
      </c>
      <c r="BW55" s="1961" t="s">
        <v>9606</v>
      </c>
      <c r="BX55" s="1961" t="s">
        <v>9607</v>
      </c>
      <c r="BY55" s="1963"/>
      <c r="BZ55" s="1963"/>
      <c r="CA55" s="1963"/>
      <c r="CB55" s="1963"/>
      <c r="CC55" s="1963"/>
      <c r="CD55" s="1963"/>
      <c r="CE55" s="1963"/>
      <c r="CF55" s="1963"/>
      <c r="CG55" s="1963"/>
      <c r="CH55" s="1962" t="s">
        <v>9608</v>
      </c>
      <c r="CI55" s="1962" t="s">
        <v>9609</v>
      </c>
      <c r="CJ55" s="1965" t="s">
        <v>9610</v>
      </c>
    </row>
    <row r="56" spans="1:88" s="204" customFormat="1" ht="31.5" thickBot="1">
      <c r="A56" s="2387" t="s">
        <v>784</v>
      </c>
      <c r="B56" s="2922" t="s">
        <v>6839</v>
      </c>
      <c r="C56" s="2923" t="s">
        <v>6620</v>
      </c>
      <c r="D56" s="264" t="s">
        <v>688</v>
      </c>
      <c r="E56" s="264">
        <v>3</v>
      </c>
      <c r="F56" s="1970">
        <f t="shared" ref="F56:L56" si="79">IFERROR(SUM(F12,F15,F18,F21,F24,F27,F34,F37,F40,F43,F46,F49,F52,F55), 0)</f>
        <v>3.9619999999999997</v>
      </c>
      <c r="G56" s="1970">
        <f t="shared" si="79"/>
        <v>0</v>
      </c>
      <c r="H56" s="1970">
        <f t="shared" si="79"/>
        <v>0</v>
      </c>
      <c r="I56" s="1970">
        <f t="shared" si="79"/>
        <v>173.77300000000002</v>
      </c>
      <c r="J56" s="1970">
        <f t="shared" si="79"/>
        <v>0</v>
      </c>
      <c r="K56" s="1970">
        <f t="shared" si="79"/>
        <v>0</v>
      </c>
      <c r="L56" s="1970">
        <f t="shared" si="79"/>
        <v>0</v>
      </c>
      <c r="M56" s="1970">
        <f>IFERROR(SUM(M12,M15,M18,M21,M24,M27,M34,M37,M40,M43,M46,M49,M52,M55), 0)</f>
        <v>0</v>
      </c>
      <c r="N56" s="1971">
        <f t="shared" si="2"/>
        <v>177.73500000000001</v>
      </c>
      <c r="O56" s="2036">
        <f t="shared" ref="O56:P56" si="80">IFERROR(SUM(O12,O15,O18,O21,O24,O27,O34,O37,O40,O43,O46,O49,O52,O55), 0)</f>
        <v>0</v>
      </c>
      <c r="P56" s="2036">
        <f t="shared" si="80"/>
        <v>0</v>
      </c>
      <c r="Q56" s="2036">
        <f t="shared" si="0"/>
        <v>0</v>
      </c>
      <c r="R56" s="2036">
        <f t="shared" si="3"/>
        <v>177.73500000000001</v>
      </c>
      <c r="S56" s="1972"/>
      <c r="T56" s="1972"/>
      <c r="U56" s="1972"/>
      <c r="V56" s="1972"/>
      <c r="W56" s="1972"/>
      <c r="X56" s="1972"/>
      <c r="Y56" s="1972"/>
      <c r="Z56" s="1972"/>
      <c r="AA56" s="1972"/>
      <c r="AB56" s="1970">
        <f>IFERROR(SUM(AB12,AB15,AB18,AB21,AB24,AB34,AB37,AB40,AB43,AB46,AB49,AB52,AB55), 0)</f>
        <v>529.0100000000001</v>
      </c>
      <c r="AC56" s="1970">
        <f>IFERROR(SUM(AC12,AC15,AC18,AC21,AC24,AC34,AC37,AC40,AC43,AC46,AC49,AC52,AC55), 0)</f>
        <v>676.27800000000002</v>
      </c>
      <c r="AD56" s="1973">
        <f>IFERROR(SUM(AD12,AD15,AD18,AD21,AD24,AD34,AD37,AD40,AD43,AD46,AD49,AD52,AD55), 0)</f>
        <v>676.27800000000002</v>
      </c>
      <c r="AE56" s="279"/>
      <c r="AF56" s="284" t="s">
        <v>9611</v>
      </c>
      <c r="AG56" s="171"/>
      <c r="AH56" s="238"/>
      <c r="AI56" s="171"/>
      <c r="AJ56" s="3159"/>
      <c r="AK56" s="3125"/>
      <c r="AL56" s="3159"/>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3161"/>
      <c r="BI56" s="3156"/>
      <c r="BJ56" s="2930" t="s">
        <v>6839</v>
      </c>
      <c r="BK56" s="2931" t="s">
        <v>6620</v>
      </c>
      <c r="BL56" s="1974" t="s">
        <v>9612</v>
      </c>
      <c r="BM56" s="1974" t="s">
        <v>9613</v>
      </c>
      <c r="BN56" s="1974" t="s">
        <v>9614</v>
      </c>
      <c r="BO56" s="1974" t="s">
        <v>9615</v>
      </c>
      <c r="BP56" s="1974" t="s">
        <v>9616</v>
      </c>
      <c r="BQ56" s="1974" t="s">
        <v>9617</v>
      </c>
      <c r="BR56" s="1974" t="s">
        <v>9618</v>
      </c>
      <c r="BS56" s="1974" t="s">
        <v>9619</v>
      </c>
      <c r="BT56" s="1974" t="s">
        <v>9620</v>
      </c>
      <c r="BU56" s="1974" t="s">
        <v>9621</v>
      </c>
      <c r="BV56" s="1974" t="s">
        <v>9622</v>
      </c>
      <c r="BW56" s="1974" t="s">
        <v>9623</v>
      </c>
      <c r="BX56" s="1974" t="s">
        <v>9624</v>
      </c>
      <c r="BY56" s="1975"/>
      <c r="BZ56" s="1975"/>
      <c r="CA56" s="1975"/>
      <c r="CB56" s="1975"/>
      <c r="CC56" s="1975"/>
      <c r="CD56" s="1975"/>
      <c r="CE56" s="1975"/>
      <c r="CF56" s="1975"/>
      <c r="CG56" s="1975"/>
      <c r="CH56" s="1974" t="s">
        <v>9625</v>
      </c>
      <c r="CI56" s="1974" t="s">
        <v>9626</v>
      </c>
      <c r="CJ56" s="1976" t="s">
        <v>9627</v>
      </c>
    </row>
    <row r="57" spans="1:88" s="204" customFormat="1" ht="15" customHeight="1" thickTop="1" thickBot="1">
      <c r="A57" s="208"/>
      <c r="B57" s="169"/>
      <c r="C57" s="171"/>
      <c r="D57" s="171"/>
      <c r="E57" s="171"/>
      <c r="F57" s="1977"/>
      <c r="G57" s="1977"/>
      <c r="H57" s="1977"/>
      <c r="I57" s="1977"/>
      <c r="J57" s="1977"/>
      <c r="K57" s="1977"/>
      <c r="L57" s="1977"/>
      <c r="M57" s="1977"/>
      <c r="N57" s="1978"/>
      <c r="O57" s="1978"/>
      <c r="P57" s="1978"/>
      <c r="Q57" s="1978"/>
      <c r="R57" s="1978"/>
      <c r="S57" s="1977"/>
      <c r="T57" s="1977"/>
      <c r="U57" s="1977"/>
      <c r="V57" s="1977"/>
      <c r="W57" s="1977"/>
      <c r="X57" s="1977"/>
      <c r="Y57" s="1977"/>
      <c r="Z57" s="1977"/>
      <c r="AA57" s="1977"/>
      <c r="AB57" s="1977"/>
      <c r="AC57" s="1977"/>
      <c r="AD57" s="1977"/>
      <c r="AE57" s="171"/>
      <c r="AF57" s="171"/>
      <c r="AG57" s="171"/>
      <c r="AH57" s="81"/>
      <c r="AI57" s="171"/>
      <c r="AJ57" s="3159"/>
      <c r="AK57" s="3125"/>
      <c r="AL57" s="3159"/>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3161"/>
      <c r="BI57" s="3156"/>
      <c r="BJ57" s="169"/>
      <c r="BK57" s="171"/>
      <c r="BL57" s="1977"/>
      <c r="BM57" s="1977"/>
      <c r="BN57" s="1977"/>
      <c r="BO57" s="1977"/>
      <c r="BP57" s="1977"/>
      <c r="BQ57" s="1977"/>
      <c r="BR57" s="1977"/>
      <c r="BS57" s="1977"/>
      <c r="BT57" s="1977"/>
      <c r="BU57" s="1977"/>
      <c r="BV57" s="1977"/>
      <c r="BW57" s="1977"/>
      <c r="BX57" s="1977"/>
      <c r="BY57" s="1977"/>
      <c r="BZ57" s="1977"/>
      <c r="CA57" s="1977"/>
      <c r="CB57" s="1977"/>
      <c r="CC57" s="1977"/>
      <c r="CD57" s="1977"/>
      <c r="CE57" s="1977"/>
      <c r="CF57" s="1977"/>
      <c r="CG57" s="1977"/>
      <c r="CH57" s="1977"/>
      <c r="CI57" s="1977"/>
      <c r="CJ57" s="2654"/>
    </row>
    <row r="58" spans="1:88" s="204" customFormat="1" ht="15.75" customHeight="1" thickTop="1" thickBot="1">
      <c r="A58" s="208"/>
      <c r="B58" s="319" t="s">
        <v>7314</v>
      </c>
      <c r="C58" s="171"/>
      <c r="D58" s="171"/>
      <c r="E58" s="171"/>
      <c r="F58" s="1977"/>
      <c r="G58" s="1977"/>
      <c r="H58" s="1977"/>
      <c r="I58" s="1977"/>
      <c r="J58" s="1977"/>
      <c r="K58" s="1977"/>
      <c r="L58" s="1977"/>
      <c r="M58" s="1977"/>
      <c r="N58" s="1978"/>
      <c r="O58" s="1978"/>
      <c r="P58" s="1978"/>
      <c r="Q58" s="1978"/>
      <c r="R58" s="1978"/>
      <c r="S58" s="1977"/>
      <c r="T58" s="1977"/>
      <c r="U58" s="1977"/>
      <c r="V58" s="1977"/>
      <c r="W58" s="1977"/>
      <c r="X58" s="1977"/>
      <c r="Y58" s="1977"/>
      <c r="Z58" s="1977"/>
      <c r="AA58" s="1977"/>
      <c r="AB58" s="1977"/>
      <c r="AC58" s="1977"/>
      <c r="AD58" s="1977"/>
      <c r="AE58" s="171"/>
      <c r="AF58" s="171"/>
      <c r="AG58" s="171"/>
      <c r="AH58" s="81"/>
      <c r="AI58" s="171"/>
      <c r="AJ58" s="3159"/>
      <c r="AK58" s="3125"/>
      <c r="AL58" s="3159"/>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3161"/>
      <c r="BI58" s="3156"/>
      <c r="BJ58" s="319" t="s">
        <v>7314</v>
      </c>
      <c r="BK58" s="171"/>
      <c r="BL58" s="1977"/>
      <c r="BM58" s="1977"/>
      <c r="BN58" s="1977"/>
      <c r="BO58" s="1977"/>
      <c r="BP58" s="1977"/>
      <c r="BQ58" s="1977"/>
      <c r="BR58" s="1977"/>
      <c r="BS58" s="1977"/>
      <c r="BT58" s="1977"/>
      <c r="BU58" s="1977"/>
      <c r="BV58" s="1977"/>
      <c r="BW58" s="1977"/>
      <c r="BX58" s="1977"/>
      <c r="BY58" s="1977"/>
      <c r="BZ58" s="1977"/>
      <c r="CA58" s="1977"/>
      <c r="CB58" s="1977"/>
      <c r="CC58" s="1977"/>
      <c r="CD58" s="1977"/>
      <c r="CE58" s="1977"/>
      <c r="CF58" s="1977"/>
      <c r="CG58" s="1977"/>
      <c r="CH58" s="1977"/>
      <c r="CI58" s="1977"/>
      <c r="CJ58" s="1977"/>
    </row>
    <row r="59" spans="1:88" ht="33" customHeight="1">
      <c r="A59" s="2387" t="s">
        <v>686</v>
      </c>
      <c r="B59" s="2924" t="s">
        <v>9628</v>
      </c>
      <c r="C59" s="2925" t="s">
        <v>6596</v>
      </c>
      <c r="D59" s="252" t="s">
        <v>688</v>
      </c>
      <c r="E59" s="252">
        <v>3</v>
      </c>
      <c r="F59" s="1949">
        <v>0</v>
      </c>
      <c r="G59" s="1949">
        <v>0</v>
      </c>
      <c r="H59" s="1949">
        <v>0</v>
      </c>
      <c r="I59" s="1949">
        <v>91.858999999999995</v>
      </c>
      <c r="J59" s="1949">
        <v>0</v>
      </c>
      <c r="K59" s="1949">
        <v>0</v>
      </c>
      <c r="L59" s="1949">
        <v>0</v>
      </c>
      <c r="M59" s="1949">
        <v>0</v>
      </c>
      <c r="N59" s="1950">
        <f>IFERROR(SUM(F59:M59),0)</f>
        <v>91.858999999999995</v>
      </c>
      <c r="O59" s="1949">
        <v>0</v>
      </c>
      <c r="P59" s="1949">
        <v>0</v>
      </c>
      <c r="Q59" s="2035">
        <f>IFERROR(SUM(O59:P59), 0)</f>
        <v>0</v>
      </c>
      <c r="R59" s="2035">
        <f t="shared" ref="R59:R106" si="81" xml:space="preserve"> IFERROR(SUM(N59,Q59),0)</f>
        <v>91.858999999999995</v>
      </c>
      <c r="S59" s="1949">
        <v>0</v>
      </c>
      <c r="T59" s="1949">
        <v>0</v>
      </c>
      <c r="U59" s="1949">
        <v>0</v>
      </c>
      <c r="V59" s="1949">
        <v>253.536</v>
      </c>
      <c r="W59" s="1949">
        <v>0</v>
      </c>
      <c r="X59" s="1949">
        <v>0</v>
      </c>
      <c r="Y59" s="1949">
        <v>0</v>
      </c>
      <c r="Z59" s="1949">
        <v>0</v>
      </c>
      <c r="AA59" s="1951">
        <f t="shared" ref="AA59:AA66" si="82">IFERROR(SUM(S59:Z59), 0)</f>
        <v>253.536</v>
      </c>
      <c r="AB59" s="1952"/>
      <c r="AC59" s="1952"/>
      <c r="AD59" s="2318"/>
      <c r="AE59" s="677"/>
      <c r="AF59" s="217" t="s">
        <v>9629</v>
      </c>
      <c r="AG59" s="171"/>
      <c r="AH59" s="219"/>
      <c r="AI59" s="171"/>
      <c r="AJ59" s="3159"/>
      <c r="AK59" s="220">
        <f t="shared" ref="AK59:AK60" si="83">IF( SUM( AM59:BG59 ) = 0, 0, $AM$9 )</f>
        <v>0</v>
      </c>
      <c r="AL59" s="906"/>
      <c r="AM59" s="221">
        <f t="shared" ref="AM59:AT60" si="84" xml:space="preserve"> IF( ISNUMBER(F59), 0, 1 )</f>
        <v>0</v>
      </c>
      <c r="AN59" s="221">
        <f t="shared" si="84"/>
        <v>0</v>
      </c>
      <c r="AO59" s="221">
        <f t="shared" si="84"/>
        <v>0</v>
      </c>
      <c r="AP59" s="221">
        <f t="shared" si="84"/>
        <v>0</v>
      </c>
      <c r="AQ59" s="221">
        <f t="shared" si="84"/>
        <v>0</v>
      </c>
      <c r="AR59" s="221">
        <f t="shared" si="84"/>
        <v>0</v>
      </c>
      <c r="AS59" s="221">
        <f t="shared" si="84"/>
        <v>0</v>
      </c>
      <c r="AT59" s="221">
        <f t="shared" si="84"/>
        <v>0</v>
      </c>
      <c r="AU59" s="173"/>
      <c r="AV59" s="221">
        <f xml:space="preserve"> IF( ISNUMBER(S59), 0, 1 )</f>
        <v>0</v>
      </c>
      <c r="AW59" s="221">
        <f t="shared" ref="AW59:BC60" si="85" xml:space="preserve"> IF( ISNUMBER(T59), 0, 1 )</f>
        <v>0</v>
      </c>
      <c r="AX59" s="221">
        <f t="shared" si="85"/>
        <v>0</v>
      </c>
      <c r="AY59" s="221">
        <f t="shared" si="85"/>
        <v>0</v>
      </c>
      <c r="AZ59" s="221">
        <f t="shared" si="85"/>
        <v>0</v>
      </c>
      <c r="BA59" s="221">
        <f t="shared" si="85"/>
        <v>0</v>
      </c>
      <c r="BB59" s="221">
        <f t="shared" si="85"/>
        <v>0</v>
      </c>
      <c r="BC59" s="221">
        <f t="shared" si="85"/>
        <v>0</v>
      </c>
      <c r="BD59" s="173"/>
      <c r="BE59" s="173"/>
      <c r="BF59" s="173"/>
      <c r="BG59" s="173"/>
      <c r="BH59" s="3161"/>
      <c r="BI59" s="3125"/>
      <c r="BJ59" s="2919" t="s">
        <v>9628</v>
      </c>
      <c r="BK59" s="2920" t="s">
        <v>6596</v>
      </c>
      <c r="BL59" s="1953" t="s">
        <v>9630</v>
      </c>
      <c r="BM59" s="1953" t="s">
        <v>9631</v>
      </c>
      <c r="BN59" s="1953" t="s">
        <v>9632</v>
      </c>
      <c r="BO59" s="1953" t="s">
        <v>9633</v>
      </c>
      <c r="BP59" s="1953" t="s">
        <v>9634</v>
      </c>
      <c r="BQ59" s="1953" t="s">
        <v>9635</v>
      </c>
      <c r="BR59" s="1953" t="s">
        <v>9636</v>
      </c>
      <c r="BS59" s="1953" t="s">
        <v>9637</v>
      </c>
      <c r="BT59" s="1954" t="s">
        <v>9638</v>
      </c>
      <c r="BU59" s="1953" t="s">
        <v>9639</v>
      </c>
      <c r="BV59" s="1953" t="s">
        <v>9640</v>
      </c>
      <c r="BW59" s="1954" t="s">
        <v>9641</v>
      </c>
      <c r="BX59" s="1954" t="s">
        <v>9642</v>
      </c>
      <c r="BY59" s="1953" t="s">
        <v>9643</v>
      </c>
      <c r="BZ59" s="1953" t="s">
        <v>9644</v>
      </c>
      <c r="CA59" s="1953" t="s">
        <v>9645</v>
      </c>
      <c r="CB59" s="1953" t="s">
        <v>9646</v>
      </c>
      <c r="CC59" s="1953" t="s">
        <v>9647</v>
      </c>
      <c r="CD59" s="1953" t="s">
        <v>9648</v>
      </c>
      <c r="CE59" s="1953" t="s">
        <v>9649</v>
      </c>
      <c r="CF59" s="1953" t="s">
        <v>9650</v>
      </c>
      <c r="CG59" s="1954" t="s">
        <v>9651</v>
      </c>
      <c r="CH59" s="1955"/>
      <c r="CI59" s="1955"/>
      <c r="CJ59" s="1979"/>
    </row>
    <row r="60" spans="1:88" ht="33" customHeight="1">
      <c r="A60" s="171"/>
      <c r="B60" s="2926" t="s">
        <v>9628</v>
      </c>
      <c r="C60" s="2927" t="s">
        <v>6608</v>
      </c>
      <c r="D60" s="258" t="s">
        <v>688</v>
      </c>
      <c r="E60" s="258">
        <v>3</v>
      </c>
      <c r="F60" s="1956">
        <v>0.14000000000000001</v>
      </c>
      <c r="G60" s="1956">
        <v>0</v>
      </c>
      <c r="H60" s="1956">
        <v>0</v>
      </c>
      <c r="I60" s="1956">
        <v>0</v>
      </c>
      <c r="J60" s="1956">
        <v>0</v>
      </c>
      <c r="K60" s="1956">
        <v>0</v>
      </c>
      <c r="L60" s="1956">
        <v>0</v>
      </c>
      <c r="M60" s="1956">
        <v>0</v>
      </c>
      <c r="N60" s="1957">
        <f t="shared" ref="N60:N111" si="86">IFERROR(SUM(F60:M60),0)</f>
        <v>0.14000000000000001</v>
      </c>
      <c r="O60" s="1956">
        <v>0</v>
      </c>
      <c r="P60" s="1956">
        <v>0</v>
      </c>
      <c r="Q60" s="1967">
        <f t="shared" ref="Q60:Q106" si="87">IFERROR(SUM(O60:P60), 0)</f>
        <v>0</v>
      </c>
      <c r="R60" s="1967">
        <f t="shared" si="81"/>
        <v>0.14000000000000001</v>
      </c>
      <c r="S60" s="1956">
        <v>0</v>
      </c>
      <c r="T60" s="1956">
        <v>0</v>
      </c>
      <c r="U60" s="1956">
        <v>0</v>
      </c>
      <c r="V60" s="1956">
        <v>0</v>
      </c>
      <c r="W60" s="1956">
        <v>0</v>
      </c>
      <c r="X60" s="1956">
        <v>0</v>
      </c>
      <c r="Y60" s="1956">
        <v>0</v>
      </c>
      <c r="Z60" s="1956">
        <v>0</v>
      </c>
      <c r="AA60" s="1958">
        <f t="shared" si="82"/>
        <v>0</v>
      </c>
      <c r="AB60" s="1959"/>
      <c r="AC60" s="1959"/>
      <c r="AD60" s="2319"/>
      <c r="AE60" s="677"/>
      <c r="AF60" s="226" t="s">
        <v>9652</v>
      </c>
      <c r="AG60" s="171"/>
      <c r="AH60" s="227"/>
      <c r="AI60" s="171"/>
      <c r="AJ60" s="3159"/>
      <c r="AK60" s="220">
        <f t="shared" si="83"/>
        <v>0</v>
      </c>
      <c r="AL60" s="860"/>
      <c r="AM60" s="221">
        <f t="shared" si="84"/>
        <v>0</v>
      </c>
      <c r="AN60" s="221">
        <f t="shared" si="84"/>
        <v>0</v>
      </c>
      <c r="AO60" s="221">
        <f t="shared" si="84"/>
        <v>0</v>
      </c>
      <c r="AP60" s="221">
        <f t="shared" si="84"/>
        <v>0</v>
      </c>
      <c r="AQ60" s="221">
        <f t="shared" si="84"/>
        <v>0</v>
      </c>
      <c r="AR60" s="221">
        <f t="shared" si="84"/>
        <v>0</v>
      </c>
      <c r="AS60" s="221">
        <f t="shared" si="84"/>
        <v>0</v>
      </c>
      <c r="AT60" s="221">
        <f t="shared" si="84"/>
        <v>0</v>
      </c>
      <c r="AU60" s="173"/>
      <c r="AV60" s="221">
        <f t="shared" ref="AV60" si="88" xml:space="preserve"> IF( ISNUMBER(S60), 0, 1 )</f>
        <v>0</v>
      </c>
      <c r="AW60" s="221">
        <f t="shared" si="85"/>
        <v>0</v>
      </c>
      <c r="AX60" s="221">
        <f t="shared" si="85"/>
        <v>0</v>
      </c>
      <c r="AY60" s="221">
        <f t="shared" si="85"/>
        <v>0</v>
      </c>
      <c r="AZ60" s="221">
        <f t="shared" si="85"/>
        <v>0</v>
      </c>
      <c r="BA60" s="221">
        <f t="shared" si="85"/>
        <v>0</v>
      </c>
      <c r="BB60" s="221">
        <f t="shared" si="85"/>
        <v>0</v>
      </c>
      <c r="BC60" s="221">
        <f t="shared" si="85"/>
        <v>0</v>
      </c>
      <c r="BD60" s="173"/>
      <c r="BE60" s="173"/>
      <c r="BF60" s="173"/>
      <c r="BG60" s="173"/>
      <c r="BH60" s="3161"/>
      <c r="BI60" s="3125"/>
      <c r="BJ60" s="2917" t="s">
        <v>9628</v>
      </c>
      <c r="BK60" s="2918" t="s">
        <v>6608</v>
      </c>
      <c r="BL60" s="1960" t="s">
        <v>9653</v>
      </c>
      <c r="BM60" s="1960" t="s">
        <v>9654</v>
      </c>
      <c r="BN60" s="1960" t="s">
        <v>9655</v>
      </c>
      <c r="BO60" s="1960" t="s">
        <v>9656</v>
      </c>
      <c r="BP60" s="1960" t="s">
        <v>9657</v>
      </c>
      <c r="BQ60" s="1960" t="s">
        <v>9658</v>
      </c>
      <c r="BR60" s="1960" t="s">
        <v>9659</v>
      </c>
      <c r="BS60" s="1960" t="s">
        <v>9660</v>
      </c>
      <c r="BT60" s="1961" t="s">
        <v>9661</v>
      </c>
      <c r="BU60" s="1960" t="s">
        <v>9662</v>
      </c>
      <c r="BV60" s="1960" t="s">
        <v>9663</v>
      </c>
      <c r="BW60" s="1961" t="s">
        <v>9664</v>
      </c>
      <c r="BX60" s="1961" t="s">
        <v>9665</v>
      </c>
      <c r="BY60" s="1960" t="s">
        <v>9666</v>
      </c>
      <c r="BZ60" s="1960" t="s">
        <v>9667</v>
      </c>
      <c r="CA60" s="1960" t="s">
        <v>9668</v>
      </c>
      <c r="CB60" s="1960" t="s">
        <v>9669</v>
      </c>
      <c r="CC60" s="1960" t="s">
        <v>9670</v>
      </c>
      <c r="CD60" s="1960" t="s">
        <v>9671</v>
      </c>
      <c r="CE60" s="1960" t="s">
        <v>9672</v>
      </c>
      <c r="CF60" s="1960" t="s">
        <v>9673</v>
      </c>
      <c r="CG60" s="1961" t="s">
        <v>9674</v>
      </c>
      <c r="CH60" s="1963"/>
      <c r="CI60" s="1963"/>
      <c r="CJ60" s="1980"/>
    </row>
    <row r="61" spans="1:88" ht="33" customHeight="1">
      <c r="A61" s="171"/>
      <c r="B61" s="2926" t="s">
        <v>9628</v>
      </c>
      <c r="C61" s="2927" t="s">
        <v>6620</v>
      </c>
      <c r="D61" s="258" t="s">
        <v>688</v>
      </c>
      <c r="E61" s="258">
        <v>3</v>
      </c>
      <c r="F61" s="1958">
        <f>IFERROR(SUM(F59:F60), 0)</f>
        <v>0.14000000000000001</v>
      </c>
      <c r="G61" s="1958">
        <f t="shared" ref="G61:L61" si="89">IFERROR(SUM(G59:G60), 0)</f>
        <v>0</v>
      </c>
      <c r="H61" s="1958">
        <f t="shared" si="89"/>
        <v>0</v>
      </c>
      <c r="I61" s="1958">
        <f t="shared" si="89"/>
        <v>91.858999999999995</v>
      </c>
      <c r="J61" s="1958">
        <f t="shared" si="89"/>
        <v>0</v>
      </c>
      <c r="K61" s="1958">
        <f t="shared" si="89"/>
        <v>0</v>
      </c>
      <c r="L61" s="1958">
        <f t="shared" si="89"/>
        <v>0</v>
      </c>
      <c r="M61" s="1958">
        <f>IFERROR(SUM(M59:M60), 0)</f>
        <v>0</v>
      </c>
      <c r="N61" s="1957">
        <f t="shared" si="86"/>
        <v>91.998999999999995</v>
      </c>
      <c r="O61" s="1967">
        <f t="shared" ref="O61:P61" si="90">IFERROR(SUM(O59:O60), 0)</f>
        <v>0</v>
      </c>
      <c r="P61" s="1967">
        <f t="shared" si="90"/>
        <v>0</v>
      </c>
      <c r="Q61" s="1967">
        <f t="shared" si="87"/>
        <v>0</v>
      </c>
      <c r="R61" s="1967">
        <f t="shared" si="81"/>
        <v>91.998999999999995</v>
      </c>
      <c r="S61" s="1958">
        <f>IFERROR(SUM(S59:S60), 0)</f>
        <v>0</v>
      </c>
      <c r="T61" s="1958">
        <f t="shared" ref="T61:Z61" si="91">IFERROR(SUM(T59:T60), 0)</f>
        <v>0</v>
      </c>
      <c r="U61" s="1958">
        <f t="shared" si="91"/>
        <v>0</v>
      </c>
      <c r="V61" s="1958">
        <f t="shared" si="91"/>
        <v>253.536</v>
      </c>
      <c r="W61" s="1958">
        <f t="shared" si="91"/>
        <v>0</v>
      </c>
      <c r="X61" s="1958">
        <f t="shared" si="91"/>
        <v>0</v>
      </c>
      <c r="Y61" s="1958">
        <f t="shared" si="91"/>
        <v>0</v>
      </c>
      <c r="Z61" s="1958">
        <f t="shared" si="91"/>
        <v>0</v>
      </c>
      <c r="AA61" s="1958">
        <f t="shared" si="82"/>
        <v>253.536</v>
      </c>
      <c r="AB61" s="1959"/>
      <c r="AC61" s="1959"/>
      <c r="AD61" s="2319"/>
      <c r="AE61" s="279"/>
      <c r="AF61" s="226" t="s">
        <v>9675</v>
      </c>
      <c r="AG61" s="171"/>
      <c r="AH61" s="227"/>
      <c r="AI61" s="171"/>
      <c r="AJ61" s="3159"/>
      <c r="AK61" s="3125"/>
      <c r="AL61" s="3159"/>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3161"/>
      <c r="BI61" s="3125"/>
      <c r="BJ61" s="2917" t="s">
        <v>9628</v>
      </c>
      <c r="BK61" s="2918" t="s">
        <v>6620</v>
      </c>
      <c r="BL61" s="1961" t="s">
        <v>9676</v>
      </c>
      <c r="BM61" s="1961" t="s">
        <v>9677</v>
      </c>
      <c r="BN61" s="1961" t="s">
        <v>9678</v>
      </c>
      <c r="BO61" s="1961" t="s">
        <v>9679</v>
      </c>
      <c r="BP61" s="1961" t="s">
        <v>9680</v>
      </c>
      <c r="BQ61" s="1961" t="s">
        <v>9681</v>
      </c>
      <c r="BR61" s="1961" t="s">
        <v>9682</v>
      </c>
      <c r="BS61" s="1961" t="s">
        <v>9683</v>
      </c>
      <c r="BT61" s="1961" t="s">
        <v>9684</v>
      </c>
      <c r="BU61" s="1961" t="s">
        <v>9685</v>
      </c>
      <c r="BV61" s="1961" t="s">
        <v>9686</v>
      </c>
      <c r="BW61" s="1961" t="s">
        <v>9687</v>
      </c>
      <c r="BX61" s="1961" t="s">
        <v>9688</v>
      </c>
      <c r="BY61" s="1961" t="s">
        <v>9689</v>
      </c>
      <c r="BZ61" s="1961" t="s">
        <v>9690</v>
      </c>
      <c r="CA61" s="1961" t="s">
        <v>9691</v>
      </c>
      <c r="CB61" s="1961" t="s">
        <v>9692</v>
      </c>
      <c r="CC61" s="1961" t="s">
        <v>9693</v>
      </c>
      <c r="CD61" s="1961" t="s">
        <v>9694</v>
      </c>
      <c r="CE61" s="1961" t="s">
        <v>9695</v>
      </c>
      <c r="CF61" s="1961" t="s">
        <v>9696</v>
      </c>
      <c r="CG61" s="1961" t="s">
        <v>9697</v>
      </c>
      <c r="CH61" s="1963"/>
      <c r="CI61" s="1963"/>
      <c r="CJ61" s="1980"/>
    </row>
    <row r="62" spans="1:88" ht="15.75" customHeight="1">
      <c r="A62" s="171"/>
      <c r="B62" s="2926" t="s">
        <v>9698</v>
      </c>
      <c r="C62" s="2927" t="s">
        <v>6596</v>
      </c>
      <c r="D62" s="258" t="s">
        <v>688</v>
      </c>
      <c r="E62" s="258">
        <v>3</v>
      </c>
      <c r="F62" s="1956">
        <v>-0.67600000000000005</v>
      </c>
      <c r="G62" s="1956">
        <v>17.254000000000001</v>
      </c>
      <c r="H62" s="1956">
        <v>0</v>
      </c>
      <c r="I62" s="1956">
        <v>0</v>
      </c>
      <c r="J62" s="1956">
        <v>0</v>
      </c>
      <c r="K62" s="1956">
        <v>0</v>
      </c>
      <c r="L62" s="1956">
        <v>0</v>
      </c>
      <c r="M62" s="1956">
        <v>0</v>
      </c>
      <c r="N62" s="1957">
        <f t="shared" si="86"/>
        <v>16.578000000000003</v>
      </c>
      <c r="O62" s="1956">
        <v>0</v>
      </c>
      <c r="P62" s="1956">
        <v>0</v>
      </c>
      <c r="Q62" s="1967">
        <f t="shared" si="87"/>
        <v>0</v>
      </c>
      <c r="R62" s="1967">
        <f t="shared" si="81"/>
        <v>16.578000000000003</v>
      </c>
      <c r="S62" s="1956">
        <v>0</v>
      </c>
      <c r="T62" s="1956">
        <v>8.3539999999999992</v>
      </c>
      <c r="U62" s="1956">
        <v>0</v>
      </c>
      <c r="V62" s="1956">
        <v>0</v>
      </c>
      <c r="W62" s="1956">
        <v>0</v>
      </c>
      <c r="X62" s="1956">
        <v>0</v>
      </c>
      <c r="Y62" s="1956">
        <v>0</v>
      </c>
      <c r="Z62" s="1956">
        <v>0</v>
      </c>
      <c r="AA62" s="1958">
        <f t="shared" si="82"/>
        <v>8.3539999999999992</v>
      </c>
      <c r="AB62" s="1959"/>
      <c r="AC62" s="1959"/>
      <c r="AD62" s="2319"/>
      <c r="AE62" s="279"/>
      <c r="AF62" s="226" t="s">
        <v>9699</v>
      </c>
      <c r="AG62" s="171"/>
      <c r="AH62" s="227"/>
      <c r="AI62" s="171"/>
      <c r="AJ62" s="3159"/>
      <c r="AK62" s="220">
        <f t="shared" ref="AK62:AK63" si="92">IF( SUM( AM62:BG62 ) = 0, 0, $AM$9 )</f>
        <v>0</v>
      </c>
      <c r="AL62" s="906"/>
      <c r="AM62" s="221">
        <f t="shared" ref="AM62:AT63" si="93" xml:space="preserve"> IF( ISNUMBER(F62), 0, 1 )</f>
        <v>0</v>
      </c>
      <c r="AN62" s="221">
        <f t="shared" si="93"/>
        <v>0</v>
      </c>
      <c r="AO62" s="221">
        <f t="shared" si="93"/>
        <v>0</v>
      </c>
      <c r="AP62" s="221">
        <f t="shared" si="93"/>
        <v>0</v>
      </c>
      <c r="AQ62" s="221">
        <f t="shared" si="93"/>
        <v>0</v>
      </c>
      <c r="AR62" s="221">
        <f t="shared" si="93"/>
        <v>0</v>
      </c>
      <c r="AS62" s="221">
        <f t="shared" si="93"/>
        <v>0</v>
      </c>
      <c r="AT62" s="221">
        <f t="shared" si="93"/>
        <v>0</v>
      </c>
      <c r="AU62" s="173"/>
      <c r="AV62" s="221">
        <f xml:space="preserve"> IF( ISNUMBER(S62), 0, 1 )</f>
        <v>0</v>
      </c>
      <c r="AW62" s="221">
        <f t="shared" ref="AW62:BC63" si="94" xml:space="preserve"> IF( ISNUMBER(T62), 0, 1 )</f>
        <v>0</v>
      </c>
      <c r="AX62" s="221">
        <f t="shared" si="94"/>
        <v>0</v>
      </c>
      <c r="AY62" s="221">
        <f t="shared" si="94"/>
        <v>0</v>
      </c>
      <c r="AZ62" s="221">
        <f t="shared" si="94"/>
        <v>0</v>
      </c>
      <c r="BA62" s="221">
        <f t="shared" si="94"/>
        <v>0</v>
      </c>
      <c r="BB62" s="221">
        <f t="shared" si="94"/>
        <v>0</v>
      </c>
      <c r="BC62" s="221">
        <f t="shared" si="94"/>
        <v>0</v>
      </c>
      <c r="BD62" s="173"/>
      <c r="BE62" s="173"/>
      <c r="BF62" s="173"/>
      <c r="BG62" s="173"/>
      <c r="BH62" s="3161"/>
      <c r="BI62" s="3125"/>
      <c r="BJ62" s="2917" t="s">
        <v>9698</v>
      </c>
      <c r="BK62" s="2918" t="s">
        <v>6596</v>
      </c>
      <c r="BL62" s="1960" t="s">
        <v>9700</v>
      </c>
      <c r="BM62" s="1960" t="s">
        <v>9701</v>
      </c>
      <c r="BN62" s="1960" t="s">
        <v>9702</v>
      </c>
      <c r="BO62" s="1960" t="s">
        <v>9703</v>
      </c>
      <c r="BP62" s="1960" t="s">
        <v>9704</v>
      </c>
      <c r="BQ62" s="1960" t="s">
        <v>9705</v>
      </c>
      <c r="BR62" s="1960" t="s">
        <v>9706</v>
      </c>
      <c r="BS62" s="1960" t="s">
        <v>9707</v>
      </c>
      <c r="BT62" s="1961" t="s">
        <v>9708</v>
      </c>
      <c r="BU62" s="1960" t="s">
        <v>9709</v>
      </c>
      <c r="BV62" s="1960" t="s">
        <v>9710</v>
      </c>
      <c r="BW62" s="1961" t="s">
        <v>9711</v>
      </c>
      <c r="BX62" s="1961" t="s">
        <v>9712</v>
      </c>
      <c r="BY62" s="1960" t="s">
        <v>9713</v>
      </c>
      <c r="BZ62" s="1960" t="s">
        <v>9714</v>
      </c>
      <c r="CA62" s="1960" t="s">
        <v>9715</v>
      </c>
      <c r="CB62" s="1960" t="s">
        <v>9716</v>
      </c>
      <c r="CC62" s="1960" t="s">
        <v>9717</v>
      </c>
      <c r="CD62" s="1960" t="s">
        <v>9718</v>
      </c>
      <c r="CE62" s="1960" t="s">
        <v>9719</v>
      </c>
      <c r="CF62" s="1960" t="s">
        <v>9720</v>
      </c>
      <c r="CG62" s="1961" t="s">
        <v>9721</v>
      </c>
      <c r="CH62" s="1963"/>
      <c r="CI62" s="1963"/>
      <c r="CJ62" s="1980"/>
    </row>
    <row r="63" spans="1:88" ht="15.75" customHeight="1">
      <c r="A63" s="171"/>
      <c r="B63" s="2926" t="s">
        <v>9698</v>
      </c>
      <c r="C63" s="2927" t="s">
        <v>6608</v>
      </c>
      <c r="D63" s="258" t="s">
        <v>688</v>
      </c>
      <c r="E63" s="258">
        <v>3</v>
      </c>
      <c r="F63" s="1956">
        <v>0</v>
      </c>
      <c r="G63" s="1956">
        <v>0</v>
      </c>
      <c r="H63" s="1956">
        <v>0</v>
      </c>
      <c r="I63" s="1956">
        <v>0</v>
      </c>
      <c r="J63" s="1956">
        <v>0</v>
      </c>
      <c r="K63" s="1956">
        <v>0</v>
      </c>
      <c r="L63" s="1956">
        <v>0</v>
      </c>
      <c r="M63" s="1956">
        <v>0</v>
      </c>
      <c r="N63" s="1957">
        <f t="shared" si="86"/>
        <v>0</v>
      </c>
      <c r="O63" s="1956">
        <v>0</v>
      </c>
      <c r="P63" s="1956">
        <v>0</v>
      </c>
      <c r="Q63" s="1967">
        <f t="shared" si="87"/>
        <v>0</v>
      </c>
      <c r="R63" s="1967">
        <f t="shared" si="81"/>
        <v>0</v>
      </c>
      <c r="S63" s="1956">
        <v>0</v>
      </c>
      <c r="T63" s="1956">
        <v>0</v>
      </c>
      <c r="U63" s="1956">
        <v>0</v>
      </c>
      <c r="V63" s="1956">
        <v>0</v>
      </c>
      <c r="W63" s="1956">
        <v>0</v>
      </c>
      <c r="X63" s="1956">
        <v>0</v>
      </c>
      <c r="Y63" s="1956">
        <v>0</v>
      </c>
      <c r="Z63" s="1956">
        <v>0</v>
      </c>
      <c r="AA63" s="1958">
        <f t="shared" si="82"/>
        <v>0</v>
      </c>
      <c r="AB63" s="1959"/>
      <c r="AC63" s="1959"/>
      <c r="AD63" s="2319"/>
      <c r="AE63" s="279"/>
      <c r="AF63" s="226" t="s">
        <v>9722</v>
      </c>
      <c r="AG63" s="171"/>
      <c r="AH63" s="227"/>
      <c r="AI63" s="171"/>
      <c r="AJ63" s="3159"/>
      <c r="AK63" s="220">
        <f t="shared" si="92"/>
        <v>0</v>
      </c>
      <c r="AL63" s="860"/>
      <c r="AM63" s="221">
        <f t="shared" si="93"/>
        <v>0</v>
      </c>
      <c r="AN63" s="221">
        <f t="shared" si="93"/>
        <v>0</v>
      </c>
      <c r="AO63" s="221">
        <f t="shared" si="93"/>
        <v>0</v>
      </c>
      <c r="AP63" s="221">
        <f t="shared" si="93"/>
        <v>0</v>
      </c>
      <c r="AQ63" s="221">
        <f t="shared" si="93"/>
        <v>0</v>
      </c>
      <c r="AR63" s="221">
        <f t="shared" si="93"/>
        <v>0</v>
      </c>
      <c r="AS63" s="221">
        <f t="shared" si="93"/>
        <v>0</v>
      </c>
      <c r="AT63" s="221">
        <f t="shared" si="93"/>
        <v>0</v>
      </c>
      <c r="AU63" s="173"/>
      <c r="AV63" s="221">
        <f t="shared" ref="AV63" si="95" xml:space="preserve"> IF( ISNUMBER(S63), 0, 1 )</f>
        <v>0</v>
      </c>
      <c r="AW63" s="221">
        <f t="shared" si="94"/>
        <v>0</v>
      </c>
      <c r="AX63" s="221">
        <f t="shared" si="94"/>
        <v>0</v>
      </c>
      <c r="AY63" s="221">
        <f t="shared" si="94"/>
        <v>0</v>
      </c>
      <c r="AZ63" s="221">
        <f t="shared" si="94"/>
        <v>0</v>
      </c>
      <c r="BA63" s="221">
        <f t="shared" si="94"/>
        <v>0</v>
      </c>
      <c r="BB63" s="221">
        <f t="shared" si="94"/>
        <v>0</v>
      </c>
      <c r="BC63" s="221">
        <f t="shared" si="94"/>
        <v>0</v>
      </c>
      <c r="BD63" s="173"/>
      <c r="BE63" s="173"/>
      <c r="BF63" s="173"/>
      <c r="BG63" s="173"/>
      <c r="BH63" s="3161"/>
      <c r="BI63" s="3125"/>
      <c r="BJ63" s="2917" t="s">
        <v>9698</v>
      </c>
      <c r="BK63" s="2918" t="s">
        <v>6608</v>
      </c>
      <c r="BL63" s="1960" t="s">
        <v>9723</v>
      </c>
      <c r="BM63" s="1960" t="s">
        <v>9724</v>
      </c>
      <c r="BN63" s="1960" t="s">
        <v>9725</v>
      </c>
      <c r="BO63" s="1960" t="s">
        <v>9726</v>
      </c>
      <c r="BP63" s="1960" t="s">
        <v>9727</v>
      </c>
      <c r="BQ63" s="1960" t="s">
        <v>9728</v>
      </c>
      <c r="BR63" s="1960" t="s">
        <v>9729</v>
      </c>
      <c r="BS63" s="1960" t="s">
        <v>9730</v>
      </c>
      <c r="BT63" s="1961" t="s">
        <v>9731</v>
      </c>
      <c r="BU63" s="1960" t="s">
        <v>9732</v>
      </c>
      <c r="BV63" s="1960" t="s">
        <v>9733</v>
      </c>
      <c r="BW63" s="1961" t="s">
        <v>9734</v>
      </c>
      <c r="BX63" s="1961" t="s">
        <v>9735</v>
      </c>
      <c r="BY63" s="1960" t="s">
        <v>9736</v>
      </c>
      <c r="BZ63" s="1960" t="s">
        <v>9737</v>
      </c>
      <c r="CA63" s="1960" t="s">
        <v>9738</v>
      </c>
      <c r="CB63" s="1960" t="s">
        <v>9739</v>
      </c>
      <c r="CC63" s="1960" t="s">
        <v>9740</v>
      </c>
      <c r="CD63" s="1960" t="s">
        <v>9741</v>
      </c>
      <c r="CE63" s="1960" t="s">
        <v>9742</v>
      </c>
      <c r="CF63" s="1960" t="s">
        <v>9743</v>
      </c>
      <c r="CG63" s="1961" t="s">
        <v>9744</v>
      </c>
      <c r="CH63" s="1963"/>
      <c r="CI63" s="1963"/>
      <c r="CJ63" s="1980"/>
    </row>
    <row r="64" spans="1:88" ht="15.75" customHeight="1">
      <c r="A64" s="171"/>
      <c r="B64" s="2926" t="s">
        <v>9698</v>
      </c>
      <c r="C64" s="2927" t="s">
        <v>6620</v>
      </c>
      <c r="D64" s="258" t="s">
        <v>688</v>
      </c>
      <c r="E64" s="258">
        <v>3</v>
      </c>
      <c r="F64" s="1958">
        <f>IFERROR(SUM(F62:F63), 0)</f>
        <v>-0.67600000000000005</v>
      </c>
      <c r="G64" s="1958">
        <f t="shared" ref="G64:L64" si="96">IFERROR(SUM(G62:G63), 0)</f>
        <v>17.254000000000001</v>
      </c>
      <c r="H64" s="1958">
        <f t="shared" si="96"/>
        <v>0</v>
      </c>
      <c r="I64" s="1958">
        <f t="shared" si="96"/>
        <v>0</v>
      </c>
      <c r="J64" s="1958">
        <f t="shared" si="96"/>
        <v>0</v>
      </c>
      <c r="K64" s="1958">
        <f t="shared" si="96"/>
        <v>0</v>
      </c>
      <c r="L64" s="1958">
        <f t="shared" si="96"/>
        <v>0</v>
      </c>
      <c r="M64" s="1958">
        <f>IFERROR(SUM(M62:M63), 0)</f>
        <v>0</v>
      </c>
      <c r="N64" s="1957">
        <f t="shared" si="86"/>
        <v>16.578000000000003</v>
      </c>
      <c r="O64" s="1967">
        <f t="shared" ref="O64:P64" si="97">IFERROR(SUM(O62:O63), 0)</f>
        <v>0</v>
      </c>
      <c r="P64" s="1967">
        <f t="shared" si="97"/>
        <v>0</v>
      </c>
      <c r="Q64" s="1967">
        <f t="shared" si="87"/>
        <v>0</v>
      </c>
      <c r="R64" s="1967">
        <f t="shared" si="81"/>
        <v>16.578000000000003</v>
      </c>
      <c r="S64" s="1958">
        <f>IFERROR(SUM(S62:S63), 0)</f>
        <v>0</v>
      </c>
      <c r="T64" s="1958">
        <f t="shared" ref="T64:Z64" si="98">IFERROR(SUM(T62:T63), 0)</f>
        <v>8.3539999999999992</v>
      </c>
      <c r="U64" s="1958">
        <f t="shared" si="98"/>
        <v>0</v>
      </c>
      <c r="V64" s="1958">
        <f t="shared" si="98"/>
        <v>0</v>
      </c>
      <c r="W64" s="1958">
        <f t="shared" si="98"/>
        <v>0</v>
      </c>
      <c r="X64" s="1958">
        <f t="shared" si="98"/>
        <v>0</v>
      </c>
      <c r="Y64" s="1958">
        <f t="shared" si="98"/>
        <v>0</v>
      </c>
      <c r="Z64" s="1958">
        <f t="shared" si="98"/>
        <v>0</v>
      </c>
      <c r="AA64" s="1958">
        <f t="shared" si="82"/>
        <v>8.3539999999999992</v>
      </c>
      <c r="AB64" s="1959"/>
      <c r="AC64" s="1959"/>
      <c r="AD64" s="2319"/>
      <c r="AE64" s="279"/>
      <c r="AF64" s="226" t="s">
        <v>9745</v>
      </c>
      <c r="AG64" s="171"/>
      <c r="AH64" s="227"/>
      <c r="AI64" s="171"/>
      <c r="AJ64" s="3159"/>
      <c r="AK64" s="3125"/>
      <c r="AL64" s="3159"/>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3161"/>
      <c r="BI64" s="3125"/>
      <c r="BJ64" s="2917" t="s">
        <v>9698</v>
      </c>
      <c r="BK64" s="2918" t="s">
        <v>6620</v>
      </c>
      <c r="BL64" s="1961" t="s">
        <v>9746</v>
      </c>
      <c r="BM64" s="1961" t="s">
        <v>9747</v>
      </c>
      <c r="BN64" s="1961" t="s">
        <v>9748</v>
      </c>
      <c r="BO64" s="1961" t="s">
        <v>9749</v>
      </c>
      <c r="BP64" s="1961" t="s">
        <v>9750</v>
      </c>
      <c r="BQ64" s="1961" t="s">
        <v>9751</v>
      </c>
      <c r="BR64" s="1961" t="s">
        <v>9752</v>
      </c>
      <c r="BS64" s="1961" t="s">
        <v>9753</v>
      </c>
      <c r="BT64" s="1961" t="s">
        <v>9754</v>
      </c>
      <c r="BU64" s="1961" t="s">
        <v>9755</v>
      </c>
      <c r="BV64" s="1961" t="s">
        <v>9756</v>
      </c>
      <c r="BW64" s="1961" t="s">
        <v>9757</v>
      </c>
      <c r="BX64" s="1961" t="s">
        <v>9758</v>
      </c>
      <c r="BY64" s="1961" t="s">
        <v>9759</v>
      </c>
      <c r="BZ64" s="1961" t="s">
        <v>9760</v>
      </c>
      <c r="CA64" s="1961" t="s">
        <v>9761</v>
      </c>
      <c r="CB64" s="1961" t="s">
        <v>9762</v>
      </c>
      <c r="CC64" s="1961" t="s">
        <v>9763</v>
      </c>
      <c r="CD64" s="1961" t="s">
        <v>9764</v>
      </c>
      <c r="CE64" s="1961" t="s">
        <v>9765</v>
      </c>
      <c r="CF64" s="1961" t="s">
        <v>9766</v>
      </c>
      <c r="CG64" s="1961" t="s">
        <v>9767</v>
      </c>
      <c r="CH64" s="1963"/>
      <c r="CI64" s="1963"/>
      <c r="CJ64" s="1980"/>
    </row>
    <row r="65" spans="1:88" ht="15.75" customHeight="1">
      <c r="A65" s="171"/>
      <c r="B65" s="2926" t="s">
        <v>9768</v>
      </c>
      <c r="C65" s="2927" t="s">
        <v>6596</v>
      </c>
      <c r="D65" s="258" t="s">
        <v>688</v>
      </c>
      <c r="E65" s="258">
        <v>3</v>
      </c>
      <c r="F65" s="1956">
        <v>2.3130000000000002</v>
      </c>
      <c r="G65" s="1956">
        <v>0</v>
      </c>
      <c r="H65" s="1956">
        <v>0</v>
      </c>
      <c r="I65" s="1956">
        <v>0</v>
      </c>
      <c r="J65" s="1956">
        <v>0</v>
      </c>
      <c r="K65" s="1956">
        <v>0</v>
      </c>
      <c r="L65" s="1956">
        <v>0</v>
      </c>
      <c r="M65" s="1956">
        <v>0</v>
      </c>
      <c r="N65" s="1957">
        <f t="shared" si="86"/>
        <v>2.3130000000000002</v>
      </c>
      <c r="O65" s="1956">
        <v>0</v>
      </c>
      <c r="P65" s="1956">
        <v>0</v>
      </c>
      <c r="Q65" s="1967">
        <f t="shared" si="87"/>
        <v>0</v>
      </c>
      <c r="R65" s="1967">
        <f t="shared" si="81"/>
        <v>2.3130000000000002</v>
      </c>
      <c r="S65" s="1956">
        <v>0</v>
      </c>
      <c r="T65" s="1956">
        <v>0</v>
      </c>
      <c r="U65" s="1956">
        <v>0</v>
      </c>
      <c r="V65" s="1956">
        <v>0</v>
      </c>
      <c r="W65" s="1956">
        <v>0</v>
      </c>
      <c r="X65" s="1956">
        <v>0</v>
      </c>
      <c r="Y65" s="1956">
        <v>0</v>
      </c>
      <c r="Z65" s="1956">
        <v>0</v>
      </c>
      <c r="AA65" s="1958">
        <f t="shared" si="82"/>
        <v>0</v>
      </c>
      <c r="AB65" s="1959"/>
      <c r="AC65" s="1959"/>
      <c r="AD65" s="2319"/>
      <c r="AE65" s="279"/>
      <c r="AF65" s="226" t="s">
        <v>9769</v>
      </c>
      <c r="AG65" s="171"/>
      <c r="AH65" s="227"/>
      <c r="AI65" s="171"/>
      <c r="AJ65" s="3159"/>
      <c r="AK65" s="220">
        <f t="shared" ref="AK65:AK106" si="99">IF( SUM( AM65:BG65 ) = 0, 0, $AM$9 )</f>
        <v>0</v>
      </c>
      <c r="AL65" s="906"/>
      <c r="AM65" s="221">
        <f t="shared" ref="AM65:AT66" si="100" xml:space="preserve"> IF( ISNUMBER(F65), 0, 1 )</f>
        <v>0</v>
      </c>
      <c r="AN65" s="221">
        <f t="shared" si="100"/>
        <v>0</v>
      </c>
      <c r="AO65" s="221">
        <f t="shared" si="100"/>
        <v>0</v>
      </c>
      <c r="AP65" s="221">
        <f t="shared" si="100"/>
        <v>0</v>
      </c>
      <c r="AQ65" s="221">
        <f t="shared" si="100"/>
        <v>0</v>
      </c>
      <c r="AR65" s="221">
        <f t="shared" si="100"/>
        <v>0</v>
      </c>
      <c r="AS65" s="221">
        <f t="shared" si="100"/>
        <v>0</v>
      </c>
      <c r="AT65" s="221">
        <f t="shared" si="100"/>
        <v>0</v>
      </c>
      <c r="AU65" s="173"/>
      <c r="AV65" s="221">
        <f xml:space="preserve"> IF( ISNUMBER(S65), 0, 1 )</f>
        <v>0</v>
      </c>
      <c r="AW65" s="221">
        <f t="shared" ref="AW65:BC66" si="101" xml:space="preserve"> IF( ISNUMBER(T65), 0, 1 )</f>
        <v>0</v>
      </c>
      <c r="AX65" s="221">
        <f t="shared" si="101"/>
        <v>0</v>
      </c>
      <c r="AY65" s="221">
        <f t="shared" si="101"/>
        <v>0</v>
      </c>
      <c r="AZ65" s="221">
        <f t="shared" si="101"/>
        <v>0</v>
      </c>
      <c r="BA65" s="221">
        <f t="shared" si="101"/>
        <v>0</v>
      </c>
      <c r="BB65" s="221">
        <f t="shared" si="101"/>
        <v>0</v>
      </c>
      <c r="BC65" s="221">
        <f t="shared" si="101"/>
        <v>0</v>
      </c>
      <c r="BD65" s="173"/>
      <c r="BE65" s="173"/>
      <c r="BF65" s="173"/>
      <c r="BG65" s="173"/>
      <c r="BH65" s="3161"/>
      <c r="BI65" s="3125"/>
      <c r="BJ65" s="2917" t="s">
        <v>9768</v>
      </c>
      <c r="BK65" s="2918" t="s">
        <v>6596</v>
      </c>
      <c r="BL65" s="1960" t="s">
        <v>9770</v>
      </c>
      <c r="BM65" s="1960" t="s">
        <v>9771</v>
      </c>
      <c r="BN65" s="1960" t="s">
        <v>9772</v>
      </c>
      <c r="BO65" s="1960" t="s">
        <v>9773</v>
      </c>
      <c r="BP65" s="1960" t="s">
        <v>9774</v>
      </c>
      <c r="BQ65" s="1960" t="s">
        <v>9775</v>
      </c>
      <c r="BR65" s="1960" t="s">
        <v>9776</v>
      </c>
      <c r="BS65" s="1960" t="s">
        <v>9777</v>
      </c>
      <c r="BT65" s="1961" t="s">
        <v>9778</v>
      </c>
      <c r="BU65" s="1960" t="s">
        <v>9779</v>
      </c>
      <c r="BV65" s="1960" t="s">
        <v>9780</v>
      </c>
      <c r="BW65" s="1961" t="s">
        <v>9781</v>
      </c>
      <c r="BX65" s="1961" t="s">
        <v>9782</v>
      </c>
      <c r="BY65" s="1960" t="s">
        <v>9783</v>
      </c>
      <c r="BZ65" s="1960" t="s">
        <v>9784</v>
      </c>
      <c r="CA65" s="1960" t="s">
        <v>9785</v>
      </c>
      <c r="CB65" s="1960" t="s">
        <v>9786</v>
      </c>
      <c r="CC65" s="1960" t="s">
        <v>9787</v>
      </c>
      <c r="CD65" s="1960" t="s">
        <v>9788</v>
      </c>
      <c r="CE65" s="1960" t="s">
        <v>9789</v>
      </c>
      <c r="CF65" s="1960" t="s">
        <v>9790</v>
      </c>
      <c r="CG65" s="1961" t="s">
        <v>9791</v>
      </c>
      <c r="CH65" s="1963"/>
      <c r="CI65" s="1963"/>
      <c r="CJ65" s="1980"/>
    </row>
    <row r="66" spans="1:88" ht="15.75" customHeight="1">
      <c r="A66" s="171"/>
      <c r="B66" s="2926" t="s">
        <v>9768</v>
      </c>
      <c r="C66" s="2927" t="s">
        <v>6608</v>
      </c>
      <c r="D66" s="258" t="s">
        <v>688</v>
      </c>
      <c r="E66" s="258">
        <v>3</v>
      </c>
      <c r="F66" s="1956">
        <v>0</v>
      </c>
      <c r="G66" s="1956">
        <v>0</v>
      </c>
      <c r="H66" s="1956">
        <v>0</v>
      </c>
      <c r="I66" s="1956">
        <v>0</v>
      </c>
      <c r="J66" s="1956">
        <v>0</v>
      </c>
      <c r="K66" s="1956">
        <v>0</v>
      </c>
      <c r="L66" s="1956">
        <v>0</v>
      </c>
      <c r="M66" s="1956">
        <v>0</v>
      </c>
      <c r="N66" s="1957">
        <f t="shared" si="86"/>
        <v>0</v>
      </c>
      <c r="O66" s="1956">
        <v>0</v>
      </c>
      <c r="P66" s="1956">
        <v>0</v>
      </c>
      <c r="Q66" s="1967">
        <f t="shared" si="87"/>
        <v>0</v>
      </c>
      <c r="R66" s="1967">
        <f t="shared" si="81"/>
        <v>0</v>
      </c>
      <c r="S66" s="1956">
        <v>0</v>
      </c>
      <c r="T66" s="1956">
        <v>0</v>
      </c>
      <c r="U66" s="1956">
        <v>0</v>
      </c>
      <c r="V66" s="1956">
        <v>0</v>
      </c>
      <c r="W66" s="1956">
        <v>0</v>
      </c>
      <c r="X66" s="1956">
        <v>0</v>
      </c>
      <c r="Y66" s="1956">
        <v>0</v>
      </c>
      <c r="Z66" s="1956">
        <v>0</v>
      </c>
      <c r="AA66" s="1958">
        <f t="shared" si="82"/>
        <v>0</v>
      </c>
      <c r="AB66" s="1959"/>
      <c r="AC66" s="1959"/>
      <c r="AD66" s="2319"/>
      <c r="AE66" s="279"/>
      <c r="AF66" s="226" t="s">
        <v>9792</v>
      </c>
      <c r="AG66" s="171"/>
      <c r="AH66" s="227"/>
      <c r="AI66" s="171"/>
      <c r="AJ66" s="3159"/>
      <c r="AK66" s="220">
        <f t="shared" si="99"/>
        <v>0</v>
      </c>
      <c r="AL66" s="860"/>
      <c r="AM66" s="221">
        <f t="shared" si="100"/>
        <v>0</v>
      </c>
      <c r="AN66" s="221">
        <f t="shared" si="100"/>
        <v>0</v>
      </c>
      <c r="AO66" s="221">
        <f t="shared" si="100"/>
        <v>0</v>
      </c>
      <c r="AP66" s="221">
        <f t="shared" si="100"/>
        <v>0</v>
      </c>
      <c r="AQ66" s="221">
        <f t="shared" si="100"/>
        <v>0</v>
      </c>
      <c r="AR66" s="221">
        <f t="shared" si="100"/>
        <v>0</v>
      </c>
      <c r="AS66" s="221">
        <f t="shared" si="100"/>
        <v>0</v>
      </c>
      <c r="AT66" s="221">
        <f t="shared" si="100"/>
        <v>0</v>
      </c>
      <c r="AU66" s="173"/>
      <c r="AV66" s="221">
        <f t="shared" ref="AV66" si="102" xml:space="preserve"> IF( ISNUMBER(S66), 0, 1 )</f>
        <v>0</v>
      </c>
      <c r="AW66" s="221">
        <f t="shared" si="101"/>
        <v>0</v>
      </c>
      <c r="AX66" s="221">
        <f t="shared" si="101"/>
        <v>0</v>
      </c>
      <c r="AY66" s="221">
        <f t="shared" si="101"/>
        <v>0</v>
      </c>
      <c r="AZ66" s="221">
        <f t="shared" si="101"/>
        <v>0</v>
      </c>
      <c r="BA66" s="221">
        <f t="shared" si="101"/>
        <v>0</v>
      </c>
      <c r="BB66" s="221">
        <f t="shared" si="101"/>
        <v>0</v>
      </c>
      <c r="BC66" s="221">
        <f t="shared" si="101"/>
        <v>0</v>
      </c>
      <c r="BD66" s="173"/>
      <c r="BE66" s="173"/>
      <c r="BF66" s="173"/>
      <c r="BG66" s="173"/>
      <c r="BH66" s="3161"/>
      <c r="BI66" s="3125"/>
      <c r="BJ66" s="2917" t="s">
        <v>9768</v>
      </c>
      <c r="BK66" s="2918" t="s">
        <v>6608</v>
      </c>
      <c r="BL66" s="1960" t="s">
        <v>9793</v>
      </c>
      <c r="BM66" s="1960" t="s">
        <v>9794</v>
      </c>
      <c r="BN66" s="1960" t="s">
        <v>9795</v>
      </c>
      <c r="BO66" s="1960" t="s">
        <v>9796</v>
      </c>
      <c r="BP66" s="1960" t="s">
        <v>9797</v>
      </c>
      <c r="BQ66" s="1960" t="s">
        <v>9798</v>
      </c>
      <c r="BR66" s="1960" t="s">
        <v>9799</v>
      </c>
      <c r="BS66" s="1960" t="s">
        <v>9800</v>
      </c>
      <c r="BT66" s="1961" t="s">
        <v>9801</v>
      </c>
      <c r="BU66" s="1960" t="s">
        <v>9802</v>
      </c>
      <c r="BV66" s="1960" t="s">
        <v>9803</v>
      </c>
      <c r="BW66" s="1961" t="s">
        <v>9804</v>
      </c>
      <c r="BX66" s="1961" t="s">
        <v>9805</v>
      </c>
      <c r="BY66" s="1960" t="s">
        <v>9806</v>
      </c>
      <c r="BZ66" s="1960" t="s">
        <v>9807</v>
      </c>
      <c r="CA66" s="1960" t="s">
        <v>9808</v>
      </c>
      <c r="CB66" s="1960" t="s">
        <v>9809</v>
      </c>
      <c r="CC66" s="1960" t="s">
        <v>9810</v>
      </c>
      <c r="CD66" s="1960" t="s">
        <v>9811</v>
      </c>
      <c r="CE66" s="1960" t="s">
        <v>9812</v>
      </c>
      <c r="CF66" s="1960" t="s">
        <v>9813</v>
      </c>
      <c r="CG66" s="1961" t="s">
        <v>9814</v>
      </c>
      <c r="CH66" s="1963"/>
      <c r="CI66" s="1963"/>
      <c r="CJ66" s="1980"/>
    </row>
    <row r="67" spans="1:88" ht="15.75" customHeight="1">
      <c r="A67" s="171"/>
      <c r="B67" s="2926" t="s">
        <v>9768</v>
      </c>
      <c r="C67" s="2927" t="s">
        <v>6620</v>
      </c>
      <c r="D67" s="258" t="s">
        <v>688</v>
      </c>
      <c r="E67" s="258">
        <v>3</v>
      </c>
      <c r="F67" s="1958">
        <f>IFERROR(SUM(F65:F66), 0)</f>
        <v>2.3130000000000002</v>
      </c>
      <c r="G67" s="1958">
        <f t="shared" ref="G67:L67" si="103">IFERROR(SUM(G65:G66), 0)</f>
        <v>0</v>
      </c>
      <c r="H67" s="1958">
        <f t="shared" si="103"/>
        <v>0</v>
      </c>
      <c r="I67" s="1958">
        <f t="shared" si="103"/>
        <v>0</v>
      </c>
      <c r="J67" s="1958">
        <f t="shared" si="103"/>
        <v>0</v>
      </c>
      <c r="K67" s="1958">
        <f t="shared" si="103"/>
        <v>0</v>
      </c>
      <c r="L67" s="1958">
        <f t="shared" si="103"/>
        <v>0</v>
      </c>
      <c r="M67" s="1958">
        <f>IFERROR(SUM(M65:M66), 0)</f>
        <v>0</v>
      </c>
      <c r="N67" s="1957">
        <f t="shared" si="86"/>
        <v>2.3130000000000002</v>
      </c>
      <c r="O67" s="1967">
        <f t="shared" ref="O67:P67" si="104">IFERROR(SUM(O65:O66), 0)</f>
        <v>0</v>
      </c>
      <c r="P67" s="1967">
        <f t="shared" si="104"/>
        <v>0</v>
      </c>
      <c r="Q67" s="1967">
        <f t="shared" si="87"/>
        <v>0</v>
      </c>
      <c r="R67" s="1967">
        <f t="shared" si="81"/>
        <v>2.3130000000000002</v>
      </c>
      <c r="S67" s="1958">
        <f>IFERROR(SUM(S65:S66), 0)</f>
        <v>0</v>
      </c>
      <c r="T67" s="1958">
        <f t="shared" ref="T67:Z67" si="105">IFERROR(SUM(T65:T66), 0)</f>
        <v>0</v>
      </c>
      <c r="U67" s="1958">
        <f t="shared" si="105"/>
        <v>0</v>
      </c>
      <c r="V67" s="1958">
        <f t="shared" si="105"/>
        <v>0</v>
      </c>
      <c r="W67" s="1958">
        <f t="shared" si="105"/>
        <v>0</v>
      </c>
      <c r="X67" s="1958">
        <f t="shared" si="105"/>
        <v>0</v>
      </c>
      <c r="Y67" s="1958">
        <f t="shared" si="105"/>
        <v>0</v>
      </c>
      <c r="Z67" s="1958">
        <f t="shared" si="105"/>
        <v>0</v>
      </c>
      <c r="AA67" s="1958">
        <f>IFERROR(SUM(S67:Z67), 0)</f>
        <v>0</v>
      </c>
      <c r="AB67" s="1956">
        <v>5.4139999999999997</v>
      </c>
      <c r="AC67" s="1956">
        <v>4.2270000000000003</v>
      </c>
      <c r="AD67" s="1964">
        <v>4.2270000000000003</v>
      </c>
      <c r="AE67" s="279"/>
      <c r="AF67" s="226" t="s">
        <v>9815</v>
      </c>
      <c r="AG67" s="171"/>
      <c r="AH67" s="227"/>
      <c r="AI67" s="171"/>
      <c r="AJ67" s="3159"/>
      <c r="AK67" s="220">
        <f t="shared" si="99"/>
        <v>0</v>
      </c>
      <c r="AL67" s="906"/>
      <c r="AM67" s="173"/>
      <c r="AN67" s="173"/>
      <c r="AO67" s="173"/>
      <c r="AP67" s="173"/>
      <c r="AQ67" s="173"/>
      <c r="AR67" s="173"/>
      <c r="AS67" s="173"/>
      <c r="AT67" s="173"/>
      <c r="AU67" s="173"/>
      <c r="AV67" s="173"/>
      <c r="AW67" s="173"/>
      <c r="AX67" s="173"/>
      <c r="AY67" s="173"/>
      <c r="AZ67" s="173"/>
      <c r="BA67" s="173"/>
      <c r="BB67" s="173"/>
      <c r="BC67" s="173"/>
      <c r="BD67" s="173"/>
      <c r="BE67" s="221">
        <f t="shared" ref="BE67:BG67" si="106" xml:space="preserve"> IF( ISNUMBER(AB67), 0, 1 )</f>
        <v>0</v>
      </c>
      <c r="BF67" s="221">
        <f t="shared" si="106"/>
        <v>0</v>
      </c>
      <c r="BG67" s="221">
        <f t="shared" si="106"/>
        <v>0</v>
      </c>
      <c r="BH67" s="3161"/>
      <c r="BI67" s="3125"/>
      <c r="BJ67" s="2917" t="s">
        <v>9768</v>
      </c>
      <c r="BK67" s="2918" t="s">
        <v>6620</v>
      </c>
      <c r="BL67" s="1961" t="s">
        <v>9816</v>
      </c>
      <c r="BM67" s="1961" t="s">
        <v>9817</v>
      </c>
      <c r="BN67" s="1961" t="s">
        <v>9818</v>
      </c>
      <c r="BO67" s="1961" t="s">
        <v>9819</v>
      </c>
      <c r="BP67" s="1961" t="s">
        <v>9820</v>
      </c>
      <c r="BQ67" s="1961" t="s">
        <v>9821</v>
      </c>
      <c r="BR67" s="1961" t="s">
        <v>9822</v>
      </c>
      <c r="BS67" s="1961" t="s">
        <v>9823</v>
      </c>
      <c r="BT67" s="1961" t="s">
        <v>9824</v>
      </c>
      <c r="BU67" s="1961" t="s">
        <v>9825</v>
      </c>
      <c r="BV67" s="1961" t="s">
        <v>9826</v>
      </c>
      <c r="BW67" s="1961" t="s">
        <v>9827</v>
      </c>
      <c r="BX67" s="1961" t="s">
        <v>9828</v>
      </c>
      <c r="BY67" s="1961" t="s">
        <v>9829</v>
      </c>
      <c r="BZ67" s="1961" t="s">
        <v>9830</v>
      </c>
      <c r="CA67" s="1961" t="s">
        <v>9831</v>
      </c>
      <c r="CB67" s="1961" t="s">
        <v>9832</v>
      </c>
      <c r="CC67" s="1961" t="s">
        <v>9833</v>
      </c>
      <c r="CD67" s="1961" t="s">
        <v>9834</v>
      </c>
      <c r="CE67" s="1961" t="s">
        <v>9835</v>
      </c>
      <c r="CF67" s="1961" t="s">
        <v>9836</v>
      </c>
      <c r="CG67" s="1961" t="s">
        <v>9837</v>
      </c>
      <c r="CH67" s="1962" t="s">
        <v>9838</v>
      </c>
      <c r="CI67" s="1962" t="s">
        <v>9839</v>
      </c>
      <c r="CJ67" s="1965" t="s">
        <v>9840</v>
      </c>
    </row>
    <row r="68" spans="1:88" ht="15.75" customHeight="1">
      <c r="A68" s="171"/>
      <c r="B68" s="2926" t="s">
        <v>9841</v>
      </c>
      <c r="C68" s="2927" t="s">
        <v>6596</v>
      </c>
      <c r="D68" s="258" t="s">
        <v>688</v>
      </c>
      <c r="E68" s="258">
        <v>3</v>
      </c>
      <c r="F68" s="1956">
        <v>0</v>
      </c>
      <c r="G68" s="1956">
        <v>0</v>
      </c>
      <c r="H68" s="1956">
        <v>0</v>
      </c>
      <c r="I68" s="1956">
        <v>0</v>
      </c>
      <c r="J68" s="1956">
        <v>0</v>
      </c>
      <c r="K68" s="1956">
        <v>0</v>
      </c>
      <c r="L68" s="1956">
        <v>0.91200000000000003</v>
      </c>
      <c r="M68" s="1956">
        <v>9.1999999999999998E-2</v>
      </c>
      <c r="N68" s="1957">
        <f t="shared" si="86"/>
        <v>1.004</v>
      </c>
      <c r="O68" s="1956">
        <v>0</v>
      </c>
      <c r="P68" s="1956">
        <v>0</v>
      </c>
      <c r="Q68" s="1967">
        <f t="shared" si="87"/>
        <v>0</v>
      </c>
      <c r="R68" s="1967">
        <f t="shared" si="81"/>
        <v>1.004</v>
      </c>
      <c r="S68" s="1959"/>
      <c r="T68" s="1959"/>
      <c r="U68" s="1959"/>
      <c r="V68" s="1959"/>
      <c r="W68" s="1959"/>
      <c r="X68" s="1959"/>
      <c r="Y68" s="1959"/>
      <c r="Z68" s="1959"/>
      <c r="AA68" s="1959"/>
      <c r="AB68" s="1959"/>
      <c r="AC68" s="1959"/>
      <c r="AD68" s="2319"/>
      <c r="AE68" s="279"/>
      <c r="AF68" s="226" t="s">
        <v>9842</v>
      </c>
      <c r="AG68" s="171"/>
      <c r="AH68" s="227"/>
      <c r="AI68" s="171"/>
      <c r="AJ68" s="3159"/>
      <c r="AK68" s="220">
        <f t="shared" si="99"/>
        <v>0</v>
      </c>
      <c r="AL68" s="3159"/>
      <c r="AM68" s="221">
        <f t="shared" ref="AM68:AT69" si="107" xml:space="preserve"> IF( ISNUMBER(F68), 0, 1 )</f>
        <v>0</v>
      </c>
      <c r="AN68" s="221">
        <f t="shared" si="107"/>
        <v>0</v>
      </c>
      <c r="AO68" s="221">
        <f t="shared" si="107"/>
        <v>0</v>
      </c>
      <c r="AP68" s="221">
        <f t="shared" si="107"/>
        <v>0</v>
      </c>
      <c r="AQ68" s="221">
        <f t="shared" si="107"/>
        <v>0</v>
      </c>
      <c r="AR68" s="221">
        <f t="shared" si="107"/>
        <v>0</v>
      </c>
      <c r="AS68" s="221">
        <f t="shared" si="107"/>
        <v>0</v>
      </c>
      <c r="AT68" s="221">
        <f t="shared" si="107"/>
        <v>0</v>
      </c>
      <c r="AU68" s="173"/>
      <c r="AV68" s="173"/>
      <c r="AW68" s="173"/>
      <c r="AX68" s="173"/>
      <c r="AY68" s="173"/>
      <c r="AZ68" s="173"/>
      <c r="BA68" s="173"/>
      <c r="BB68" s="173"/>
      <c r="BC68" s="173"/>
      <c r="BD68" s="173"/>
      <c r="BE68" s="173"/>
      <c r="BF68" s="173"/>
      <c r="BG68" s="173"/>
      <c r="BH68" s="3161"/>
      <c r="BI68" s="3125"/>
      <c r="BJ68" s="2917" t="s">
        <v>9841</v>
      </c>
      <c r="BK68" s="2918" t="s">
        <v>6596</v>
      </c>
      <c r="BL68" s="1960" t="s">
        <v>9843</v>
      </c>
      <c r="BM68" s="1960" t="s">
        <v>9844</v>
      </c>
      <c r="BN68" s="1960" t="s">
        <v>9845</v>
      </c>
      <c r="BO68" s="1960" t="s">
        <v>9846</v>
      </c>
      <c r="BP68" s="1960" t="s">
        <v>9847</v>
      </c>
      <c r="BQ68" s="1960" t="s">
        <v>9848</v>
      </c>
      <c r="BR68" s="1960" t="s">
        <v>9849</v>
      </c>
      <c r="BS68" s="1960" t="s">
        <v>9850</v>
      </c>
      <c r="BT68" s="1961" t="s">
        <v>9851</v>
      </c>
      <c r="BU68" s="1960" t="s">
        <v>9852</v>
      </c>
      <c r="BV68" s="1960" t="s">
        <v>9853</v>
      </c>
      <c r="BW68" s="1961" t="s">
        <v>9854</v>
      </c>
      <c r="BX68" s="1961" t="s">
        <v>9855</v>
      </c>
      <c r="BY68" s="1963"/>
      <c r="BZ68" s="1963"/>
      <c r="CA68" s="1963"/>
      <c r="CB68" s="1963"/>
      <c r="CC68" s="1963"/>
      <c r="CD68" s="1963"/>
      <c r="CE68" s="1963"/>
      <c r="CF68" s="1963"/>
      <c r="CG68" s="1963"/>
      <c r="CH68" s="1963"/>
      <c r="CI68" s="1963"/>
      <c r="CJ68" s="1980"/>
    </row>
    <row r="69" spans="1:88" ht="15.75" customHeight="1">
      <c r="A69" s="171"/>
      <c r="B69" s="2926" t="s">
        <v>9841</v>
      </c>
      <c r="C69" s="2927" t="s">
        <v>6608</v>
      </c>
      <c r="D69" s="258" t="s">
        <v>688</v>
      </c>
      <c r="E69" s="258">
        <v>3</v>
      </c>
      <c r="F69" s="1956">
        <v>0</v>
      </c>
      <c r="G69" s="1956">
        <v>0</v>
      </c>
      <c r="H69" s="1956">
        <v>0</v>
      </c>
      <c r="I69" s="1956">
        <v>0</v>
      </c>
      <c r="J69" s="1956">
        <v>0</v>
      </c>
      <c r="K69" s="1956">
        <v>0</v>
      </c>
      <c r="L69" s="1956">
        <v>0</v>
      </c>
      <c r="M69" s="1956">
        <v>0</v>
      </c>
      <c r="N69" s="1957">
        <f t="shared" si="86"/>
        <v>0</v>
      </c>
      <c r="O69" s="1956">
        <v>0</v>
      </c>
      <c r="P69" s="1956">
        <v>0</v>
      </c>
      <c r="Q69" s="1967">
        <f t="shared" si="87"/>
        <v>0</v>
      </c>
      <c r="R69" s="1967">
        <f t="shared" si="81"/>
        <v>0</v>
      </c>
      <c r="S69" s="1959"/>
      <c r="T69" s="1959"/>
      <c r="U69" s="1959"/>
      <c r="V69" s="1959"/>
      <c r="W69" s="1959"/>
      <c r="X69" s="1959"/>
      <c r="Y69" s="1959"/>
      <c r="Z69" s="1959"/>
      <c r="AA69" s="1959"/>
      <c r="AB69" s="1959"/>
      <c r="AC69" s="1959"/>
      <c r="AD69" s="2319"/>
      <c r="AE69" s="279"/>
      <c r="AF69" s="226" t="s">
        <v>9856</v>
      </c>
      <c r="AG69" s="171"/>
      <c r="AH69" s="227"/>
      <c r="AI69" s="171"/>
      <c r="AJ69" s="3159"/>
      <c r="AK69" s="220">
        <f t="shared" si="99"/>
        <v>0</v>
      </c>
      <c r="AL69" s="3159"/>
      <c r="AM69" s="221">
        <f t="shared" si="107"/>
        <v>0</v>
      </c>
      <c r="AN69" s="221">
        <f t="shared" si="107"/>
        <v>0</v>
      </c>
      <c r="AO69" s="221">
        <f t="shared" si="107"/>
        <v>0</v>
      </c>
      <c r="AP69" s="221">
        <f t="shared" si="107"/>
        <v>0</v>
      </c>
      <c r="AQ69" s="221">
        <f t="shared" si="107"/>
        <v>0</v>
      </c>
      <c r="AR69" s="221">
        <f t="shared" si="107"/>
        <v>0</v>
      </c>
      <c r="AS69" s="221">
        <f t="shared" si="107"/>
        <v>0</v>
      </c>
      <c r="AT69" s="221">
        <f t="shared" si="107"/>
        <v>0</v>
      </c>
      <c r="AU69" s="173"/>
      <c r="AV69" s="173"/>
      <c r="AW69" s="173"/>
      <c r="AX69" s="173"/>
      <c r="AY69" s="173"/>
      <c r="AZ69" s="173"/>
      <c r="BA69" s="173"/>
      <c r="BB69" s="173"/>
      <c r="BC69" s="173"/>
      <c r="BD69" s="173"/>
      <c r="BE69" s="173"/>
      <c r="BF69" s="173"/>
      <c r="BG69" s="173"/>
      <c r="BH69" s="3161"/>
      <c r="BI69" s="3125"/>
      <c r="BJ69" s="2917" t="s">
        <v>9841</v>
      </c>
      <c r="BK69" s="2918" t="s">
        <v>6608</v>
      </c>
      <c r="BL69" s="1960" t="s">
        <v>9857</v>
      </c>
      <c r="BM69" s="1960" t="s">
        <v>9858</v>
      </c>
      <c r="BN69" s="1960" t="s">
        <v>9859</v>
      </c>
      <c r="BO69" s="1960" t="s">
        <v>9860</v>
      </c>
      <c r="BP69" s="1960" t="s">
        <v>9861</v>
      </c>
      <c r="BQ69" s="1960" t="s">
        <v>9862</v>
      </c>
      <c r="BR69" s="1960" t="s">
        <v>9863</v>
      </c>
      <c r="BS69" s="1960" t="s">
        <v>9864</v>
      </c>
      <c r="BT69" s="1961" t="s">
        <v>9865</v>
      </c>
      <c r="BU69" s="1960" t="s">
        <v>9866</v>
      </c>
      <c r="BV69" s="1960" t="s">
        <v>9867</v>
      </c>
      <c r="BW69" s="1961" t="s">
        <v>9868</v>
      </c>
      <c r="BX69" s="1961" t="s">
        <v>9869</v>
      </c>
      <c r="BY69" s="1963"/>
      <c r="BZ69" s="1963"/>
      <c r="CA69" s="1963"/>
      <c r="CB69" s="1963"/>
      <c r="CC69" s="1963"/>
      <c r="CD69" s="1963"/>
      <c r="CE69" s="1963"/>
      <c r="CF69" s="1963"/>
      <c r="CG69" s="1963"/>
      <c r="CH69" s="1963"/>
      <c r="CI69" s="1963"/>
      <c r="CJ69" s="1980"/>
    </row>
    <row r="70" spans="1:88" ht="15.75" customHeight="1">
      <c r="A70" s="171"/>
      <c r="B70" s="2926" t="s">
        <v>9841</v>
      </c>
      <c r="C70" s="2927" t="s">
        <v>6620</v>
      </c>
      <c r="D70" s="258" t="s">
        <v>688</v>
      </c>
      <c r="E70" s="258">
        <v>3</v>
      </c>
      <c r="F70" s="1958">
        <f>IFERROR(SUM(F68:F69), 0)</f>
        <v>0</v>
      </c>
      <c r="G70" s="1958">
        <f t="shared" ref="G70:L70" si="108">IFERROR(SUM(G68:G69), 0)</f>
        <v>0</v>
      </c>
      <c r="H70" s="1958">
        <f t="shared" si="108"/>
        <v>0</v>
      </c>
      <c r="I70" s="1958">
        <f t="shared" si="108"/>
        <v>0</v>
      </c>
      <c r="J70" s="1958">
        <f t="shared" si="108"/>
        <v>0</v>
      </c>
      <c r="K70" s="1958">
        <f t="shared" si="108"/>
        <v>0</v>
      </c>
      <c r="L70" s="1958">
        <f t="shared" si="108"/>
        <v>0.91200000000000003</v>
      </c>
      <c r="M70" s="1958">
        <f>IFERROR(SUM(M68:M69), 0)</f>
        <v>9.1999999999999998E-2</v>
      </c>
      <c r="N70" s="1957">
        <f t="shared" si="86"/>
        <v>1.004</v>
      </c>
      <c r="O70" s="1967">
        <f t="shared" ref="O70:P70" si="109">IFERROR(SUM(O68:O69), 0)</f>
        <v>0</v>
      </c>
      <c r="P70" s="1967">
        <f t="shared" si="109"/>
        <v>0</v>
      </c>
      <c r="Q70" s="1967">
        <f t="shared" si="87"/>
        <v>0</v>
      </c>
      <c r="R70" s="1967">
        <f t="shared" si="81"/>
        <v>1.004</v>
      </c>
      <c r="S70" s="1959"/>
      <c r="T70" s="1959"/>
      <c r="U70" s="1959"/>
      <c r="V70" s="1959"/>
      <c r="W70" s="1959"/>
      <c r="X70" s="1959"/>
      <c r="Y70" s="1959"/>
      <c r="Z70" s="1959"/>
      <c r="AA70" s="1959"/>
      <c r="AB70" s="1956">
        <v>14.042999999999999</v>
      </c>
      <c r="AC70" s="1956">
        <v>0</v>
      </c>
      <c r="AD70" s="1964">
        <v>0</v>
      </c>
      <c r="AE70" s="279"/>
      <c r="AF70" s="226" t="s">
        <v>9870</v>
      </c>
      <c r="AG70" s="171"/>
      <c r="AH70" s="227"/>
      <c r="AI70" s="171"/>
      <c r="AJ70" s="3159"/>
      <c r="AK70" s="220">
        <f t="shared" si="99"/>
        <v>0</v>
      </c>
      <c r="AL70" s="906"/>
      <c r="AM70" s="173"/>
      <c r="AN70" s="173"/>
      <c r="AO70" s="173"/>
      <c r="AP70" s="173"/>
      <c r="AQ70" s="173"/>
      <c r="AR70" s="173"/>
      <c r="AS70" s="173"/>
      <c r="AT70" s="173"/>
      <c r="AU70" s="173"/>
      <c r="AV70" s="173"/>
      <c r="AW70" s="173"/>
      <c r="AX70" s="173"/>
      <c r="AY70" s="173"/>
      <c r="AZ70" s="173"/>
      <c r="BA70" s="173"/>
      <c r="BB70" s="173"/>
      <c r="BC70" s="173"/>
      <c r="BD70" s="173"/>
      <c r="BE70" s="221">
        <f t="shared" ref="BE70:BG70" si="110" xml:space="preserve"> IF( ISNUMBER(AB70), 0, 1 )</f>
        <v>0</v>
      </c>
      <c r="BF70" s="221">
        <f t="shared" si="110"/>
        <v>0</v>
      </c>
      <c r="BG70" s="221">
        <f t="shared" si="110"/>
        <v>0</v>
      </c>
      <c r="BH70" s="3161"/>
      <c r="BI70" s="3125"/>
      <c r="BJ70" s="2917" t="s">
        <v>9841</v>
      </c>
      <c r="BK70" s="2918" t="s">
        <v>6620</v>
      </c>
      <c r="BL70" s="1961" t="s">
        <v>9871</v>
      </c>
      <c r="BM70" s="1961" t="s">
        <v>9872</v>
      </c>
      <c r="BN70" s="1961" t="s">
        <v>9873</v>
      </c>
      <c r="BO70" s="1961" t="s">
        <v>9874</v>
      </c>
      <c r="BP70" s="1961" t="s">
        <v>9875</v>
      </c>
      <c r="BQ70" s="1961" t="s">
        <v>9876</v>
      </c>
      <c r="BR70" s="1961" t="s">
        <v>9877</v>
      </c>
      <c r="BS70" s="1961" t="s">
        <v>9878</v>
      </c>
      <c r="BT70" s="1961" t="s">
        <v>9879</v>
      </c>
      <c r="BU70" s="1961" t="s">
        <v>9880</v>
      </c>
      <c r="BV70" s="1961" t="s">
        <v>9881</v>
      </c>
      <c r="BW70" s="1961" t="s">
        <v>9882</v>
      </c>
      <c r="BX70" s="1961" t="s">
        <v>9883</v>
      </c>
      <c r="BY70" s="1963"/>
      <c r="BZ70" s="1963"/>
      <c r="CA70" s="1963"/>
      <c r="CB70" s="1963"/>
      <c r="CC70" s="1963"/>
      <c r="CD70" s="1963"/>
      <c r="CE70" s="1963"/>
      <c r="CF70" s="1963"/>
      <c r="CG70" s="1963"/>
      <c r="CH70" s="1962" t="s">
        <v>9884</v>
      </c>
      <c r="CI70" s="1962" t="s">
        <v>9885</v>
      </c>
      <c r="CJ70" s="1965" t="s">
        <v>9886</v>
      </c>
    </row>
    <row r="71" spans="1:88" ht="15.75" customHeight="1">
      <c r="A71" s="171"/>
      <c r="B71" s="2926" t="s">
        <v>9887</v>
      </c>
      <c r="C71" s="2927" t="s">
        <v>6596</v>
      </c>
      <c r="D71" s="258" t="s">
        <v>688</v>
      </c>
      <c r="E71" s="258">
        <v>3</v>
      </c>
      <c r="F71" s="1956">
        <v>0</v>
      </c>
      <c r="G71" s="1956">
        <v>0</v>
      </c>
      <c r="H71" s="1956">
        <v>0</v>
      </c>
      <c r="I71" s="1956">
        <v>0</v>
      </c>
      <c r="J71" s="1956">
        <v>0</v>
      </c>
      <c r="K71" s="1956">
        <v>0</v>
      </c>
      <c r="L71" s="1956">
        <v>12.925000000000001</v>
      </c>
      <c r="M71" s="1956">
        <v>0</v>
      </c>
      <c r="N71" s="1957">
        <f t="shared" si="86"/>
        <v>12.925000000000001</v>
      </c>
      <c r="O71" s="1956">
        <v>0</v>
      </c>
      <c r="P71" s="1956">
        <v>0</v>
      </c>
      <c r="Q71" s="1967">
        <f t="shared" si="87"/>
        <v>0</v>
      </c>
      <c r="R71" s="1967">
        <f t="shared" si="81"/>
        <v>12.925000000000001</v>
      </c>
      <c r="S71" s="1959"/>
      <c r="T71" s="1959"/>
      <c r="U71" s="1959"/>
      <c r="V71" s="1959"/>
      <c r="W71" s="1959"/>
      <c r="X71" s="1959"/>
      <c r="Y71" s="1959"/>
      <c r="Z71" s="1959"/>
      <c r="AA71" s="1959"/>
      <c r="AB71" s="1959"/>
      <c r="AC71" s="1959"/>
      <c r="AD71" s="2319"/>
      <c r="AE71" s="279"/>
      <c r="AF71" s="226" t="s">
        <v>9888</v>
      </c>
      <c r="AG71" s="171"/>
      <c r="AH71" s="227"/>
      <c r="AI71" s="171"/>
      <c r="AJ71" s="3159"/>
      <c r="AK71" s="220">
        <f t="shared" si="99"/>
        <v>0</v>
      </c>
      <c r="AL71" s="3159"/>
      <c r="AM71" s="221">
        <f t="shared" ref="AM71:AT72" si="111" xml:space="preserve"> IF( ISNUMBER(F71), 0, 1 )</f>
        <v>0</v>
      </c>
      <c r="AN71" s="221">
        <f t="shared" si="111"/>
        <v>0</v>
      </c>
      <c r="AO71" s="221">
        <f t="shared" si="111"/>
        <v>0</v>
      </c>
      <c r="AP71" s="221">
        <f t="shared" si="111"/>
        <v>0</v>
      </c>
      <c r="AQ71" s="221">
        <f t="shared" si="111"/>
        <v>0</v>
      </c>
      <c r="AR71" s="221">
        <f t="shared" si="111"/>
        <v>0</v>
      </c>
      <c r="AS71" s="221">
        <f t="shared" si="111"/>
        <v>0</v>
      </c>
      <c r="AT71" s="221">
        <f t="shared" si="111"/>
        <v>0</v>
      </c>
      <c r="AU71" s="173"/>
      <c r="AV71" s="173"/>
      <c r="AW71" s="173"/>
      <c r="AX71" s="173"/>
      <c r="AY71" s="173"/>
      <c r="AZ71" s="173"/>
      <c r="BA71" s="173"/>
      <c r="BB71" s="173"/>
      <c r="BC71" s="173"/>
      <c r="BD71" s="173"/>
      <c r="BE71" s="173"/>
      <c r="BF71" s="173"/>
      <c r="BG71" s="173"/>
      <c r="BH71" s="3161"/>
      <c r="BI71" s="3125"/>
      <c r="BJ71" s="2917" t="s">
        <v>9887</v>
      </c>
      <c r="BK71" s="2918" t="s">
        <v>6596</v>
      </c>
      <c r="BL71" s="1960" t="s">
        <v>9889</v>
      </c>
      <c r="BM71" s="1960" t="s">
        <v>9890</v>
      </c>
      <c r="BN71" s="1960" t="s">
        <v>9891</v>
      </c>
      <c r="BO71" s="1960" t="s">
        <v>9892</v>
      </c>
      <c r="BP71" s="1960" t="s">
        <v>9893</v>
      </c>
      <c r="BQ71" s="1960" t="s">
        <v>9894</v>
      </c>
      <c r="BR71" s="1960" t="s">
        <v>9895</v>
      </c>
      <c r="BS71" s="1960" t="s">
        <v>9896</v>
      </c>
      <c r="BT71" s="1961" t="s">
        <v>9897</v>
      </c>
      <c r="BU71" s="1960" t="s">
        <v>9898</v>
      </c>
      <c r="BV71" s="1960" t="s">
        <v>9899</v>
      </c>
      <c r="BW71" s="1961" t="s">
        <v>9900</v>
      </c>
      <c r="BX71" s="1961" t="s">
        <v>9901</v>
      </c>
      <c r="BY71" s="1963"/>
      <c r="BZ71" s="1963"/>
      <c r="CA71" s="1963"/>
      <c r="CB71" s="1963"/>
      <c r="CC71" s="1963"/>
      <c r="CD71" s="1963"/>
      <c r="CE71" s="1963"/>
      <c r="CF71" s="1963"/>
      <c r="CG71" s="1963"/>
      <c r="CH71" s="1963"/>
      <c r="CI71" s="1963"/>
      <c r="CJ71" s="1980"/>
    </row>
    <row r="72" spans="1:88" ht="15.75" customHeight="1">
      <c r="A72" s="171"/>
      <c r="B72" s="2926" t="s">
        <v>9887</v>
      </c>
      <c r="C72" s="2927" t="s">
        <v>6608</v>
      </c>
      <c r="D72" s="258" t="s">
        <v>688</v>
      </c>
      <c r="E72" s="258">
        <v>3</v>
      </c>
      <c r="F72" s="1956">
        <v>0</v>
      </c>
      <c r="G72" s="1956">
        <v>0</v>
      </c>
      <c r="H72" s="1956">
        <v>0</v>
      </c>
      <c r="I72" s="1956">
        <v>0</v>
      </c>
      <c r="J72" s="1956">
        <v>0</v>
      </c>
      <c r="K72" s="1956">
        <v>0</v>
      </c>
      <c r="L72" s="1956">
        <v>0</v>
      </c>
      <c r="M72" s="1956">
        <v>0</v>
      </c>
      <c r="N72" s="1957">
        <f t="shared" si="86"/>
        <v>0</v>
      </c>
      <c r="O72" s="1956">
        <v>0</v>
      </c>
      <c r="P72" s="1956">
        <v>0</v>
      </c>
      <c r="Q72" s="1967">
        <f t="shared" si="87"/>
        <v>0</v>
      </c>
      <c r="R72" s="1967">
        <f t="shared" si="81"/>
        <v>0</v>
      </c>
      <c r="S72" s="1959"/>
      <c r="T72" s="1959"/>
      <c r="U72" s="1959"/>
      <c r="V72" s="1959"/>
      <c r="W72" s="1959"/>
      <c r="X72" s="1959"/>
      <c r="Y72" s="1959"/>
      <c r="Z72" s="1959"/>
      <c r="AA72" s="1959"/>
      <c r="AB72" s="1959"/>
      <c r="AC72" s="1959"/>
      <c r="AD72" s="2319"/>
      <c r="AE72" s="279"/>
      <c r="AF72" s="226" t="s">
        <v>9902</v>
      </c>
      <c r="AG72" s="171"/>
      <c r="AH72" s="227"/>
      <c r="AI72" s="171"/>
      <c r="AJ72" s="3159"/>
      <c r="AK72" s="220">
        <f t="shared" si="99"/>
        <v>0</v>
      </c>
      <c r="AL72" s="3159"/>
      <c r="AM72" s="221">
        <f t="shared" si="111"/>
        <v>0</v>
      </c>
      <c r="AN72" s="221">
        <f t="shared" si="111"/>
        <v>0</v>
      </c>
      <c r="AO72" s="221">
        <f t="shared" si="111"/>
        <v>0</v>
      </c>
      <c r="AP72" s="221">
        <f t="shared" si="111"/>
        <v>0</v>
      </c>
      <c r="AQ72" s="221">
        <f t="shared" si="111"/>
        <v>0</v>
      </c>
      <c r="AR72" s="221">
        <f t="shared" si="111"/>
        <v>0</v>
      </c>
      <c r="AS72" s="221">
        <f t="shared" si="111"/>
        <v>0</v>
      </c>
      <c r="AT72" s="221">
        <f t="shared" si="111"/>
        <v>0</v>
      </c>
      <c r="AU72" s="173"/>
      <c r="AV72" s="173"/>
      <c r="AW72" s="173"/>
      <c r="AX72" s="173"/>
      <c r="AY72" s="173"/>
      <c r="AZ72" s="173"/>
      <c r="BA72" s="173"/>
      <c r="BB72" s="173"/>
      <c r="BC72" s="173"/>
      <c r="BD72" s="173"/>
      <c r="BE72" s="173"/>
      <c r="BF72" s="173"/>
      <c r="BG72" s="173"/>
      <c r="BH72" s="3161"/>
      <c r="BI72" s="3125"/>
      <c r="BJ72" s="2917" t="s">
        <v>9887</v>
      </c>
      <c r="BK72" s="2918" t="s">
        <v>6608</v>
      </c>
      <c r="BL72" s="1960" t="s">
        <v>9903</v>
      </c>
      <c r="BM72" s="1960" t="s">
        <v>9904</v>
      </c>
      <c r="BN72" s="1960" t="s">
        <v>9905</v>
      </c>
      <c r="BO72" s="1960" t="s">
        <v>9906</v>
      </c>
      <c r="BP72" s="1960" t="s">
        <v>9907</v>
      </c>
      <c r="BQ72" s="1960" t="s">
        <v>9908</v>
      </c>
      <c r="BR72" s="1960" t="s">
        <v>9909</v>
      </c>
      <c r="BS72" s="1960" t="s">
        <v>9910</v>
      </c>
      <c r="BT72" s="1961" t="s">
        <v>9911</v>
      </c>
      <c r="BU72" s="1960" t="s">
        <v>9912</v>
      </c>
      <c r="BV72" s="1960" t="s">
        <v>9913</v>
      </c>
      <c r="BW72" s="1961" t="s">
        <v>9914</v>
      </c>
      <c r="BX72" s="1961" t="s">
        <v>9915</v>
      </c>
      <c r="BY72" s="1963"/>
      <c r="BZ72" s="1963"/>
      <c r="CA72" s="1963"/>
      <c r="CB72" s="1963"/>
      <c r="CC72" s="1963"/>
      <c r="CD72" s="1963"/>
      <c r="CE72" s="1963"/>
      <c r="CF72" s="1963"/>
      <c r="CG72" s="1963"/>
      <c r="CH72" s="1963"/>
      <c r="CI72" s="1963"/>
      <c r="CJ72" s="1980"/>
    </row>
    <row r="73" spans="1:88" ht="15.75" customHeight="1">
      <c r="A73" s="171"/>
      <c r="B73" s="2926" t="s">
        <v>9887</v>
      </c>
      <c r="C73" s="2927" t="s">
        <v>6620</v>
      </c>
      <c r="D73" s="258" t="s">
        <v>688</v>
      </c>
      <c r="E73" s="258">
        <v>3</v>
      </c>
      <c r="F73" s="1958">
        <f>IFERROR(SUM(F71:F72), 0)</f>
        <v>0</v>
      </c>
      <c r="G73" s="1958">
        <f t="shared" ref="G73:L73" si="112">IFERROR(SUM(G71:G72), 0)</f>
        <v>0</v>
      </c>
      <c r="H73" s="1958">
        <f t="shared" si="112"/>
        <v>0</v>
      </c>
      <c r="I73" s="1958">
        <f t="shared" si="112"/>
        <v>0</v>
      </c>
      <c r="J73" s="1958">
        <f t="shared" si="112"/>
        <v>0</v>
      </c>
      <c r="K73" s="1958">
        <f t="shared" si="112"/>
        <v>0</v>
      </c>
      <c r="L73" s="1958">
        <f t="shared" si="112"/>
        <v>12.925000000000001</v>
      </c>
      <c r="M73" s="1958">
        <f>IFERROR(SUM(M71:M72), 0)</f>
        <v>0</v>
      </c>
      <c r="N73" s="1957">
        <f t="shared" si="86"/>
        <v>12.925000000000001</v>
      </c>
      <c r="O73" s="1967">
        <f t="shared" ref="O73:P73" si="113">IFERROR(SUM(O71:O72), 0)</f>
        <v>0</v>
      </c>
      <c r="P73" s="1967">
        <f t="shared" si="113"/>
        <v>0</v>
      </c>
      <c r="Q73" s="1967">
        <f t="shared" si="87"/>
        <v>0</v>
      </c>
      <c r="R73" s="1967">
        <f t="shared" si="81"/>
        <v>12.925000000000001</v>
      </c>
      <c r="S73" s="1959"/>
      <c r="T73" s="1959"/>
      <c r="U73" s="1959"/>
      <c r="V73" s="1959"/>
      <c r="W73" s="1959"/>
      <c r="X73" s="1959"/>
      <c r="Y73" s="1959"/>
      <c r="Z73" s="1959"/>
      <c r="AA73" s="1959"/>
      <c r="AB73" s="1956">
        <v>39.244</v>
      </c>
      <c r="AC73" s="1956">
        <v>0</v>
      </c>
      <c r="AD73" s="1964">
        <v>0</v>
      </c>
      <c r="AE73" s="279"/>
      <c r="AF73" s="226" t="s">
        <v>9916</v>
      </c>
      <c r="AG73" s="171"/>
      <c r="AH73" s="227"/>
      <c r="AI73" s="171"/>
      <c r="AJ73" s="3159"/>
      <c r="AK73" s="220">
        <f t="shared" si="99"/>
        <v>0</v>
      </c>
      <c r="AL73" s="906"/>
      <c r="AM73" s="173"/>
      <c r="AN73" s="173"/>
      <c r="AO73" s="173"/>
      <c r="AP73" s="173"/>
      <c r="AQ73" s="173"/>
      <c r="AR73" s="173"/>
      <c r="AS73" s="173"/>
      <c r="AT73" s="173"/>
      <c r="AU73" s="173"/>
      <c r="AV73" s="173"/>
      <c r="AW73" s="173"/>
      <c r="AX73" s="173"/>
      <c r="AY73" s="173"/>
      <c r="AZ73" s="173"/>
      <c r="BA73" s="173"/>
      <c r="BB73" s="173"/>
      <c r="BC73" s="173"/>
      <c r="BD73" s="173"/>
      <c r="BE73" s="221">
        <f t="shared" ref="BE73:BG73" si="114" xml:space="preserve"> IF( ISNUMBER(AB73), 0, 1 )</f>
        <v>0</v>
      </c>
      <c r="BF73" s="221">
        <f t="shared" si="114"/>
        <v>0</v>
      </c>
      <c r="BG73" s="221">
        <f t="shared" si="114"/>
        <v>0</v>
      </c>
      <c r="BH73" s="3161"/>
      <c r="BI73" s="3125"/>
      <c r="BJ73" s="2917" t="s">
        <v>9887</v>
      </c>
      <c r="BK73" s="2918" t="s">
        <v>6620</v>
      </c>
      <c r="BL73" s="1961" t="s">
        <v>9917</v>
      </c>
      <c r="BM73" s="1961" t="s">
        <v>9918</v>
      </c>
      <c r="BN73" s="1961" t="s">
        <v>9919</v>
      </c>
      <c r="BO73" s="1961" t="s">
        <v>9920</v>
      </c>
      <c r="BP73" s="1961" t="s">
        <v>9921</v>
      </c>
      <c r="BQ73" s="1961" t="s">
        <v>9922</v>
      </c>
      <c r="BR73" s="1961" t="s">
        <v>9923</v>
      </c>
      <c r="BS73" s="1961" t="s">
        <v>9924</v>
      </c>
      <c r="BT73" s="1961" t="s">
        <v>9925</v>
      </c>
      <c r="BU73" s="1961" t="s">
        <v>9926</v>
      </c>
      <c r="BV73" s="1961" t="s">
        <v>9927</v>
      </c>
      <c r="BW73" s="1961" t="s">
        <v>9928</v>
      </c>
      <c r="BX73" s="1961" t="s">
        <v>9929</v>
      </c>
      <c r="BY73" s="1963"/>
      <c r="BZ73" s="1963"/>
      <c r="CA73" s="1963"/>
      <c r="CB73" s="1963"/>
      <c r="CC73" s="1963"/>
      <c r="CD73" s="1963"/>
      <c r="CE73" s="1963"/>
      <c r="CF73" s="1963"/>
      <c r="CG73" s="1963"/>
      <c r="CH73" s="1962" t="s">
        <v>9930</v>
      </c>
      <c r="CI73" s="1962" t="s">
        <v>9931</v>
      </c>
      <c r="CJ73" s="1965" t="s">
        <v>9932</v>
      </c>
    </row>
    <row r="74" spans="1:88" ht="15.75" customHeight="1">
      <c r="A74" s="171"/>
      <c r="B74" s="2926" t="s">
        <v>9933</v>
      </c>
      <c r="C74" s="2927" t="s">
        <v>6596</v>
      </c>
      <c r="D74" s="258" t="s">
        <v>688</v>
      </c>
      <c r="E74" s="258">
        <v>3</v>
      </c>
      <c r="F74" s="1956">
        <v>0</v>
      </c>
      <c r="G74" s="1956">
        <v>0</v>
      </c>
      <c r="H74" s="1956">
        <v>0</v>
      </c>
      <c r="I74" s="1956">
        <v>0.13500000000000001</v>
      </c>
      <c r="J74" s="1956">
        <v>0</v>
      </c>
      <c r="K74" s="1956">
        <v>0</v>
      </c>
      <c r="L74" s="1956">
        <v>0</v>
      </c>
      <c r="M74" s="1956">
        <v>0</v>
      </c>
      <c r="N74" s="1957">
        <f t="shared" si="86"/>
        <v>0.13500000000000001</v>
      </c>
      <c r="O74" s="1956">
        <v>0</v>
      </c>
      <c r="P74" s="1956">
        <v>0</v>
      </c>
      <c r="Q74" s="1967">
        <f t="shared" si="87"/>
        <v>0</v>
      </c>
      <c r="R74" s="1967">
        <f t="shared" si="81"/>
        <v>0.13500000000000001</v>
      </c>
      <c r="S74" s="1959"/>
      <c r="T74" s="1959"/>
      <c r="U74" s="1959"/>
      <c r="V74" s="1959"/>
      <c r="W74" s="1959"/>
      <c r="X74" s="1959"/>
      <c r="Y74" s="1959"/>
      <c r="Z74" s="1959"/>
      <c r="AA74" s="1959"/>
      <c r="AB74" s="1959"/>
      <c r="AC74" s="1959"/>
      <c r="AD74" s="2319"/>
      <c r="AE74" s="279"/>
      <c r="AF74" s="226" t="s">
        <v>9934</v>
      </c>
      <c r="AG74" s="171"/>
      <c r="AH74" s="227"/>
      <c r="AI74" s="171"/>
      <c r="AJ74" s="3159"/>
      <c r="AK74" s="220">
        <f t="shared" si="99"/>
        <v>0</v>
      </c>
      <c r="AL74" s="3159"/>
      <c r="AM74" s="221">
        <f t="shared" ref="AM74:AT75" si="115" xml:space="preserve"> IF( ISNUMBER(F74), 0, 1 )</f>
        <v>0</v>
      </c>
      <c r="AN74" s="221">
        <f t="shared" si="115"/>
        <v>0</v>
      </c>
      <c r="AO74" s="221">
        <f t="shared" si="115"/>
        <v>0</v>
      </c>
      <c r="AP74" s="221">
        <f t="shared" si="115"/>
        <v>0</v>
      </c>
      <c r="AQ74" s="221">
        <f t="shared" si="115"/>
        <v>0</v>
      </c>
      <c r="AR74" s="221">
        <f t="shared" si="115"/>
        <v>0</v>
      </c>
      <c r="AS74" s="221">
        <f t="shared" si="115"/>
        <v>0</v>
      </c>
      <c r="AT74" s="221">
        <f t="shared" si="115"/>
        <v>0</v>
      </c>
      <c r="AU74" s="173"/>
      <c r="AV74" s="173"/>
      <c r="AW74" s="173"/>
      <c r="AX74" s="173"/>
      <c r="AY74" s="173"/>
      <c r="AZ74" s="173"/>
      <c r="BA74" s="173"/>
      <c r="BB74" s="173"/>
      <c r="BC74" s="173"/>
      <c r="BD74" s="173"/>
      <c r="BE74" s="173"/>
      <c r="BF74" s="173"/>
      <c r="BG74" s="173"/>
      <c r="BH74" s="3161"/>
      <c r="BI74" s="3125"/>
      <c r="BJ74" s="2917" t="s">
        <v>9933</v>
      </c>
      <c r="BK74" s="2918" t="s">
        <v>6596</v>
      </c>
      <c r="BL74" s="1960" t="s">
        <v>9935</v>
      </c>
      <c r="BM74" s="1960" t="s">
        <v>9936</v>
      </c>
      <c r="BN74" s="1960" t="s">
        <v>9937</v>
      </c>
      <c r="BO74" s="1960" t="s">
        <v>9938</v>
      </c>
      <c r="BP74" s="1960" t="s">
        <v>9939</v>
      </c>
      <c r="BQ74" s="1960" t="s">
        <v>9940</v>
      </c>
      <c r="BR74" s="1960" t="s">
        <v>9941</v>
      </c>
      <c r="BS74" s="1960" t="s">
        <v>9942</v>
      </c>
      <c r="BT74" s="1961" t="s">
        <v>9943</v>
      </c>
      <c r="BU74" s="1960" t="s">
        <v>9944</v>
      </c>
      <c r="BV74" s="1960" t="s">
        <v>9945</v>
      </c>
      <c r="BW74" s="1961" t="s">
        <v>9946</v>
      </c>
      <c r="BX74" s="1961" t="s">
        <v>9947</v>
      </c>
      <c r="BY74" s="1963"/>
      <c r="BZ74" s="1963"/>
      <c r="CA74" s="1963"/>
      <c r="CB74" s="1963"/>
      <c r="CC74" s="1963"/>
      <c r="CD74" s="1963"/>
      <c r="CE74" s="1963"/>
      <c r="CF74" s="1963"/>
      <c r="CG74" s="1963"/>
      <c r="CH74" s="1963"/>
      <c r="CI74" s="1963"/>
      <c r="CJ74" s="1980"/>
    </row>
    <row r="75" spans="1:88" ht="15.75" customHeight="1">
      <c r="A75" s="171"/>
      <c r="B75" s="2926" t="s">
        <v>9933</v>
      </c>
      <c r="C75" s="2927" t="s">
        <v>6608</v>
      </c>
      <c r="D75" s="258" t="s">
        <v>688</v>
      </c>
      <c r="E75" s="258">
        <v>3</v>
      </c>
      <c r="F75" s="1956">
        <v>0</v>
      </c>
      <c r="G75" s="1956">
        <v>0</v>
      </c>
      <c r="H75" s="1956">
        <v>0</v>
      </c>
      <c r="I75" s="1956">
        <v>0</v>
      </c>
      <c r="J75" s="1956">
        <v>0</v>
      </c>
      <c r="K75" s="1956">
        <v>0</v>
      </c>
      <c r="L75" s="1956">
        <v>0</v>
      </c>
      <c r="M75" s="1956">
        <v>0</v>
      </c>
      <c r="N75" s="1957">
        <f t="shared" si="86"/>
        <v>0</v>
      </c>
      <c r="O75" s="1956">
        <v>0</v>
      </c>
      <c r="P75" s="1956">
        <v>0</v>
      </c>
      <c r="Q75" s="1967">
        <f t="shared" si="87"/>
        <v>0</v>
      </c>
      <c r="R75" s="1967">
        <f t="shared" si="81"/>
        <v>0</v>
      </c>
      <c r="S75" s="1959"/>
      <c r="T75" s="1959"/>
      <c r="U75" s="1959"/>
      <c r="V75" s="1959"/>
      <c r="W75" s="1959"/>
      <c r="X75" s="1959"/>
      <c r="Y75" s="1959"/>
      <c r="Z75" s="1959"/>
      <c r="AA75" s="1959"/>
      <c r="AB75" s="1959"/>
      <c r="AC75" s="1959"/>
      <c r="AD75" s="2319"/>
      <c r="AE75" s="279"/>
      <c r="AF75" s="226" t="s">
        <v>9948</v>
      </c>
      <c r="AG75" s="171"/>
      <c r="AH75" s="227"/>
      <c r="AI75" s="171"/>
      <c r="AJ75" s="3159"/>
      <c r="AK75" s="220">
        <f t="shared" si="99"/>
        <v>0</v>
      </c>
      <c r="AL75" s="3159"/>
      <c r="AM75" s="221">
        <f t="shared" si="115"/>
        <v>0</v>
      </c>
      <c r="AN75" s="221">
        <f t="shared" si="115"/>
        <v>0</v>
      </c>
      <c r="AO75" s="221">
        <f t="shared" si="115"/>
        <v>0</v>
      </c>
      <c r="AP75" s="221">
        <f t="shared" si="115"/>
        <v>0</v>
      </c>
      <c r="AQ75" s="221">
        <f t="shared" si="115"/>
        <v>0</v>
      </c>
      <c r="AR75" s="221">
        <f t="shared" si="115"/>
        <v>0</v>
      </c>
      <c r="AS75" s="221">
        <f t="shared" si="115"/>
        <v>0</v>
      </c>
      <c r="AT75" s="221">
        <f t="shared" si="115"/>
        <v>0</v>
      </c>
      <c r="AU75" s="173"/>
      <c r="AV75" s="173"/>
      <c r="AW75" s="173"/>
      <c r="AX75" s="173"/>
      <c r="AY75" s="173"/>
      <c r="AZ75" s="173"/>
      <c r="BA75" s="173"/>
      <c r="BB75" s="173"/>
      <c r="BC75" s="173"/>
      <c r="BD75" s="173"/>
      <c r="BE75" s="173"/>
      <c r="BF75" s="173"/>
      <c r="BG75" s="173"/>
      <c r="BH75" s="3161"/>
      <c r="BI75" s="3125"/>
      <c r="BJ75" s="2917" t="s">
        <v>9933</v>
      </c>
      <c r="BK75" s="2918" t="s">
        <v>6608</v>
      </c>
      <c r="BL75" s="1960" t="s">
        <v>9949</v>
      </c>
      <c r="BM75" s="1960" t="s">
        <v>9950</v>
      </c>
      <c r="BN75" s="1960" t="s">
        <v>9951</v>
      </c>
      <c r="BO75" s="1960" t="s">
        <v>9952</v>
      </c>
      <c r="BP75" s="1960" t="s">
        <v>9953</v>
      </c>
      <c r="BQ75" s="1960" t="s">
        <v>9954</v>
      </c>
      <c r="BR75" s="1960" t="s">
        <v>9955</v>
      </c>
      <c r="BS75" s="1960" t="s">
        <v>9956</v>
      </c>
      <c r="BT75" s="1961" t="s">
        <v>9957</v>
      </c>
      <c r="BU75" s="1960" t="s">
        <v>9958</v>
      </c>
      <c r="BV75" s="1960" t="s">
        <v>9959</v>
      </c>
      <c r="BW75" s="1961" t="s">
        <v>9960</v>
      </c>
      <c r="BX75" s="1961" t="s">
        <v>9961</v>
      </c>
      <c r="BY75" s="1963"/>
      <c r="BZ75" s="1963"/>
      <c r="CA75" s="1963"/>
      <c r="CB75" s="1963"/>
      <c r="CC75" s="1963"/>
      <c r="CD75" s="1963"/>
      <c r="CE75" s="1963"/>
      <c r="CF75" s="1963"/>
      <c r="CG75" s="1963"/>
      <c r="CH75" s="1963"/>
      <c r="CI75" s="1963"/>
      <c r="CJ75" s="1980"/>
    </row>
    <row r="76" spans="1:88" ht="15.75" customHeight="1">
      <c r="A76" s="171"/>
      <c r="B76" s="2926" t="s">
        <v>9933</v>
      </c>
      <c r="C76" s="2927" t="s">
        <v>6620</v>
      </c>
      <c r="D76" s="258" t="s">
        <v>688</v>
      </c>
      <c r="E76" s="258">
        <v>3</v>
      </c>
      <c r="F76" s="1958">
        <f>IFERROR(SUM(F74:F75), 0)</f>
        <v>0</v>
      </c>
      <c r="G76" s="1958">
        <f t="shared" ref="G76:L76" si="116">IFERROR(SUM(G74:G75), 0)</f>
        <v>0</v>
      </c>
      <c r="H76" s="1958">
        <f t="shared" si="116"/>
        <v>0</v>
      </c>
      <c r="I76" s="1958">
        <f t="shared" si="116"/>
        <v>0.13500000000000001</v>
      </c>
      <c r="J76" s="1958">
        <f t="shared" si="116"/>
        <v>0</v>
      </c>
      <c r="K76" s="1958">
        <f t="shared" si="116"/>
        <v>0</v>
      </c>
      <c r="L76" s="1958">
        <f t="shared" si="116"/>
        <v>0</v>
      </c>
      <c r="M76" s="1958">
        <f>IFERROR(SUM(M74:M75), 0)</f>
        <v>0</v>
      </c>
      <c r="N76" s="1957">
        <f t="shared" si="86"/>
        <v>0.13500000000000001</v>
      </c>
      <c r="O76" s="1967">
        <f t="shared" ref="O76:P76" si="117">IFERROR(SUM(O74:O75), 0)</f>
        <v>0</v>
      </c>
      <c r="P76" s="1967">
        <f t="shared" si="117"/>
        <v>0</v>
      </c>
      <c r="Q76" s="1967">
        <f t="shared" si="87"/>
        <v>0</v>
      </c>
      <c r="R76" s="1967">
        <f t="shared" si="81"/>
        <v>0.13500000000000001</v>
      </c>
      <c r="S76" s="1959"/>
      <c r="T76" s="1959"/>
      <c r="U76" s="1959"/>
      <c r="V76" s="1959"/>
      <c r="W76" s="1959"/>
      <c r="X76" s="1959"/>
      <c r="Y76" s="1959"/>
      <c r="Z76" s="1959"/>
      <c r="AA76" s="1959"/>
      <c r="AB76" s="1956">
        <v>1.0840000000000001</v>
      </c>
      <c r="AC76" s="1956">
        <v>14.209</v>
      </c>
      <c r="AD76" s="1964">
        <v>14.209</v>
      </c>
      <c r="AE76" s="279"/>
      <c r="AF76" s="226" t="s">
        <v>9962</v>
      </c>
      <c r="AG76" s="171"/>
      <c r="AH76" s="227"/>
      <c r="AI76" s="171"/>
      <c r="AJ76" s="3159"/>
      <c r="AK76" s="220">
        <f t="shared" si="99"/>
        <v>0</v>
      </c>
      <c r="AL76" s="906"/>
      <c r="AM76" s="173"/>
      <c r="AN76" s="173"/>
      <c r="AO76" s="173"/>
      <c r="AP76" s="173"/>
      <c r="AQ76" s="173"/>
      <c r="AR76" s="173"/>
      <c r="AS76" s="173"/>
      <c r="AT76" s="173"/>
      <c r="AU76" s="173"/>
      <c r="AV76" s="173"/>
      <c r="AW76" s="173"/>
      <c r="AX76" s="173"/>
      <c r="AY76" s="173"/>
      <c r="AZ76" s="173"/>
      <c r="BA76" s="173"/>
      <c r="BB76" s="173"/>
      <c r="BC76" s="173"/>
      <c r="BD76" s="173"/>
      <c r="BE76" s="221">
        <f t="shared" ref="BE76:BG76" si="118" xml:space="preserve"> IF( ISNUMBER(AB76), 0, 1 )</f>
        <v>0</v>
      </c>
      <c r="BF76" s="221">
        <f t="shared" si="118"/>
        <v>0</v>
      </c>
      <c r="BG76" s="221">
        <f t="shared" si="118"/>
        <v>0</v>
      </c>
      <c r="BH76" s="3161"/>
      <c r="BI76" s="3125"/>
      <c r="BJ76" s="2917" t="s">
        <v>9933</v>
      </c>
      <c r="BK76" s="2918" t="s">
        <v>6620</v>
      </c>
      <c r="BL76" s="1961" t="s">
        <v>9963</v>
      </c>
      <c r="BM76" s="1961" t="s">
        <v>9964</v>
      </c>
      <c r="BN76" s="1961" t="s">
        <v>9965</v>
      </c>
      <c r="BO76" s="1961" t="s">
        <v>9966</v>
      </c>
      <c r="BP76" s="1961" t="s">
        <v>9967</v>
      </c>
      <c r="BQ76" s="1961" t="s">
        <v>9968</v>
      </c>
      <c r="BR76" s="1961" t="s">
        <v>9969</v>
      </c>
      <c r="BS76" s="1961" t="s">
        <v>9970</v>
      </c>
      <c r="BT76" s="1961" t="s">
        <v>9971</v>
      </c>
      <c r="BU76" s="1961" t="s">
        <v>9972</v>
      </c>
      <c r="BV76" s="1961" t="s">
        <v>9973</v>
      </c>
      <c r="BW76" s="1961" t="s">
        <v>9974</v>
      </c>
      <c r="BX76" s="1961" t="s">
        <v>9975</v>
      </c>
      <c r="BY76" s="1963"/>
      <c r="BZ76" s="1963"/>
      <c r="CA76" s="1963"/>
      <c r="CB76" s="1963"/>
      <c r="CC76" s="1963"/>
      <c r="CD76" s="1963"/>
      <c r="CE76" s="1963"/>
      <c r="CF76" s="1963"/>
      <c r="CG76" s="1963"/>
      <c r="CH76" s="1962" t="s">
        <v>9976</v>
      </c>
      <c r="CI76" s="1962" t="s">
        <v>9977</v>
      </c>
      <c r="CJ76" s="1965" t="s">
        <v>9978</v>
      </c>
    </row>
    <row r="77" spans="1:88" ht="33" customHeight="1">
      <c r="A77" s="171"/>
      <c r="B77" s="2926" t="s">
        <v>7557</v>
      </c>
      <c r="C77" s="2927" t="s">
        <v>6596</v>
      </c>
      <c r="D77" s="258" t="s">
        <v>688</v>
      </c>
      <c r="E77" s="258">
        <v>3</v>
      </c>
      <c r="F77" s="1956">
        <v>5.8680000000000003</v>
      </c>
      <c r="G77" s="1956">
        <v>0</v>
      </c>
      <c r="H77" s="1956">
        <v>0</v>
      </c>
      <c r="I77" s="1956">
        <v>28.222000000000001</v>
      </c>
      <c r="J77" s="1956">
        <v>0</v>
      </c>
      <c r="K77" s="1956">
        <v>0</v>
      </c>
      <c r="L77" s="1956">
        <v>7.9720000000000004</v>
      </c>
      <c r="M77" s="1956">
        <v>0</v>
      </c>
      <c r="N77" s="1957">
        <f t="shared" si="86"/>
        <v>42.062000000000005</v>
      </c>
      <c r="O77" s="1956">
        <v>0</v>
      </c>
      <c r="P77" s="1956">
        <v>0</v>
      </c>
      <c r="Q77" s="1967">
        <f t="shared" si="87"/>
        <v>0</v>
      </c>
      <c r="R77" s="1967">
        <f t="shared" si="81"/>
        <v>42.062000000000005</v>
      </c>
      <c r="S77" s="1956">
        <v>2.8780000000000001</v>
      </c>
      <c r="T77" s="1956">
        <v>0</v>
      </c>
      <c r="U77" s="1956">
        <v>0</v>
      </c>
      <c r="V77" s="1956">
        <v>9.1669999999999998</v>
      </c>
      <c r="W77" s="1956">
        <v>0</v>
      </c>
      <c r="X77" s="1956">
        <v>0</v>
      </c>
      <c r="Y77" s="1956">
        <v>0</v>
      </c>
      <c r="Z77" s="1956">
        <v>0</v>
      </c>
      <c r="AA77" s="1958">
        <f t="shared" ref="AA77:AA84" si="119">IFERROR(SUM(S77:Z77), 0)</f>
        <v>12.045</v>
      </c>
      <c r="AB77" s="1959"/>
      <c r="AC77" s="1959"/>
      <c r="AD77" s="2319"/>
      <c r="AE77" s="279"/>
      <c r="AF77" s="226" t="s">
        <v>9979</v>
      </c>
      <c r="AG77" s="171"/>
      <c r="AH77" s="227"/>
      <c r="AI77" s="171"/>
      <c r="AJ77" s="3159"/>
      <c r="AK77" s="220">
        <f t="shared" si="99"/>
        <v>0</v>
      </c>
      <c r="AL77" s="906"/>
      <c r="AM77" s="221">
        <f t="shared" ref="AM77:AT78" si="120" xml:space="preserve"> IF( ISNUMBER(F77), 0, 1 )</f>
        <v>0</v>
      </c>
      <c r="AN77" s="221">
        <f t="shared" si="120"/>
        <v>0</v>
      </c>
      <c r="AO77" s="221">
        <f t="shared" si="120"/>
        <v>0</v>
      </c>
      <c r="AP77" s="221">
        <f t="shared" si="120"/>
        <v>0</v>
      </c>
      <c r="AQ77" s="221">
        <f t="shared" si="120"/>
        <v>0</v>
      </c>
      <c r="AR77" s="221">
        <f t="shared" si="120"/>
        <v>0</v>
      </c>
      <c r="AS77" s="221">
        <f t="shared" si="120"/>
        <v>0</v>
      </c>
      <c r="AT77" s="221">
        <f t="shared" si="120"/>
        <v>0</v>
      </c>
      <c r="AU77" s="173"/>
      <c r="AV77" s="221">
        <f xml:space="preserve"> IF( ISNUMBER(S77), 0, 1 )</f>
        <v>0</v>
      </c>
      <c r="AW77" s="221">
        <f t="shared" ref="AW77:BC78" si="121" xml:space="preserve"> IF( ISNUMBER(T77), 0, 1 )</f>
        <v>0</v>
      </c>
      <c r="AX77" s="221">
        <f t="shared" si="121"/>
        <v>0</v>
      </c>
      <c r="AY77" s="221">
        <f t="shared" si="121"/>
        <v>0</v>
      </c>
      <c r="AZ77" s="221">
        <f t="shared" si="121"/>
        <v>0</v>
      </c>
      <c r="BA77" s="221">
        <f t="shared" si="121"/>
        <v>0</v>
      </c>
      <c r="BB77" s="221">
        <f t="shared" si="121"/>
        <v>0</v>
      </c>
      <c r="BC77" s="221">
        <f t="shared" si="121"/>
        <v>0</v>
      </c>
      <c r="BD77" s="173"/>
      <c r="BE77" s="173"/>
      <c r="BF77" s="173"/>
      <c r="BG77" s="173"/>
      <c r="BH77" s="3161"/>
      <c r="BI77" s="3125"/>
      <c r="BJ77" s="2917" t="s">
        <v>7557</v>
      </c>
      <c r="BK77" s="2918" t="s">
        <v>6596</v>
      </c>
      <c r="BL77" s="1960" t="s">
        <v>9980</v>
      </c>
      <c r="BM77" s="1960" t="s">
        <v>9981</v>
      </c>
      <c r="BN77" s="1960" t="s">
        <v>9982</v>
      </c>
      <c r="BO77" s="1960" t="s">
        <v>9983</v>
      </c>
      <c r="BP77" s="1960" t="s">
        <v>9984</v>
      </c>
      <c r="BQ77" s="1960" t="s">
        <v>9985</v>
      </c>
      <c r="BR77" s="1960" t="s">
        <v>9986</v>
      </c>
      <c r="BS77" s="1960" t="s">
        <v>9987</v>
      </c>
      <c r="BT77" s="1961" t="s">
        <v>9988</v>
      </c>
      <c r="BU77" s="1960" t="s">
        <v>9989</v>
      </c>
      <c r="BV77" s="1960" t="s">
        <v>9990</v>
      </c>
      <c r="BW77" s="1961" t="s">
        <v>9991</v>
      </c>
      <c r="BX77" s="1961" t="s">
        <v>9992</v>
      </c>
      <c r="BY77" s="1960" t="s">
        <v>9993</v>
      </c>
      <c r="BZ77" s="1960" t="s">
        <v>9994</v>
      </c>
      <c r="CA77" s="1960" t="s">
        <v>9995</v>
      </c>
      <c r="CB77" s="1960" t="s">
        <v>9996</v>
      </c>
      <c r="CC77" s="1960" t="s">
        <v>9997</v>
      </c>
      <c r="CD77" s="1960" t="s">
        <v>9998</v>
      </c>
      <c r="CE77" s="1960" t="s">
        <v>9999</v>
      </c>
      <c r="CF77" s="1960" t="s">
        <v>10000</v>
      </c>
      <c r="CG77" s="1961" t="s">
        <v>10001</v>
      </c>
      <c r="CH77" s="1963"/>
      <c r="CI77" s="1963"/>
      <c r="CJ77" s="1980"/>
    </row>
    <row r="78" spans="1:88" ht="33" customHeight="1">
      <c r="A78" s="171"/>
      <c r="B78" s="2926" t="s">
        <v>7557</v>
      </c>
      <c r="C78" s="2927" t="s">
        <v>6608</v>
      </c>
      <c r="D78" s="258" t="s">
        <v>688</v>
      </c>
      <c r="E78" s="258">
        <v>3</v>
      </c>
      <c r="F78" s="1956">
        <v>0</v>
      </c>
      <c r="G78" s="1956">
        <v>0</v>
      </c>
      <c r="H78" s="1956">
        <v>0</v>
      </c>
      <c r="I78" s="1956">
        <v>0</v>
      </c>
      <c r="J78" s="1956">
        <v>0</v>
      </c>
      <c r="K78" s="1956">
        <v>0</v>
      </c>
      <c r="L78" s="1956">
        <v>0</v>
      </c>
      <c r="M78" s="1956">
        <v>0</v>
      </c>
      <c r="N78" s="1957">
        <f t="shared" si="86"/>
        <v>0</v>
      </c>
      <c r="O78" s="1956">
        <v>0</v>
      </c>
      <c r="P78" s="1956">
        <v>0</v>
      </c>
      <c r="Q78" s="1967">
        <f t="shared" si="87"/>
        <v>0</v>
      </c>
      <c r="R78" s="1967">
        <f t="shared" si="81"/>
        <v>0</v>
      </c>
      <c r="S78" s="1956">
        <v>0</v>
      </c>
      <c r="T78" s="1956">
        <v>0</v>
      </c>
      <c r="U78" s="1956">
        <v>0</v>
      </c>
      <c r="V78" s="1956">
        <v>0</v>
      </c>
      <c r="W78" s="1956">
        <v>0</v>
      </c>
      <c r="X78" s="1956">
        <v>0</v>
      </c>
      <c r="Y78" s="1956">
        <v>0</v>
      </c>
      <c r="Z78" s="1956">
        <v>0</v>
      </c>
      <c r="AA78" s="1958">
        <f t="shared" si="119"/>
        <v>0</v>
      </c>
      <c r="AB78" s="1959"/>
      <c r="AC78" s="1959"/>
      <c r="AD78" s="2319"/>
      <c r="AE78" s="279"/>
      <c r="AF78" s="226" t="s">
        <v>10002</v>
      </c>
      <c r="AG78" s="171"/>
      <c r="AH78" s="227"/>
      <c r="AI78" s="171"/>
      <c r="AJ78" s="3159"/>
      <c r="AK78" s="220">
        <f t="shared" si="99"/>
        <v>0</v>
      </c>
      <c r="AL78" s="860"/>
      <c r="AM78" s="221">
        <f t="shared" si="120"/>
        <v>0</v>
      </c>
      <c r="AN78" s="221">
        <f t="shared" si="120"/>
        <v>0</v>
      </c>
      <c r="AO78" s="221">
        <f t="shared" si="120"/>
        <v>0</v>
      </c>
      <c r="AP78" s="221">
        <f t="shared" si="120"/>
        <v>0</v>
      </c>
      <c r="AQ78" s="221">
        <f t="shared" si="120"/>
        <v>0</v>
      </c>
      <c r="AR78" s="221">
        <f t="shared" si="120"/>
        <v>0</v>
      </c>
      <c r="AS78" s="221">
        <f t="shared" si="120"/>
        <v>0</v>
      </c>
      <c r="AT78" s="221">
        <f t="shared" si="120"/>
        <v>0</v>
      </c>
      <c r="AU78" s="173"/>
      <c r="AV78" s="221">
        <f t="shared" ref="AV78" si="122" xml:space="preserve"> IF( ISNUMBER(S78), 0, 1 )</f>
        <v>0</v>
      </c>
      <c r="AW78" s="221">
        <f t="shared" si="121"/>
        <v>0</v>
      </c>
      <c r="AX78" s="221">
        <f t="shared" si="121"/>
        <v>0</v>
      </c>
      <c r="AY78" s="221">
        <f t="shared" si="121"/>
        <v>0</v>
      </c>
      <c r="AZ78" s="221">
        <f t="shared" si="121"/>
        <v>0</v>
      </c>
      <c r="BA78" s="221">
        <f t="shared" si="121"/>
        <v>0</v>
      </c>
      <c r="BB78" s="221">
        <f t="shared" si="121"/>
        <v>0</v>
      </c>
      <c r="BC78" s="221">
        <f t="shared" si="121"/>
        <v>0</v>
      </c>
      <c r="BD78" s="173"/>
      <c r="BE78" s="173"/>
      <c r="BF78" s="173"/>
      <c r="BG78" s="173"/>
      <c r="BH78" s="3161"/>
      <c r="BI78" s="3125"/>
      <c r="BJ78" s="2917" t="s">
        <v>7557</v>
      </c>
      <c r="BK78" s="2918" t="s">
        <v>6608</v>
      </c>
      <c r="BL78" s="1960" t="s">
        <v>10003</v>
      </c>
      <c r="BM78" s="1960" t="s">
        <v>10004</v>
      </c>
      <c r="BN78" s="1960" t="s">
        <v>10005</v>
      </c>
      <c r="BO78" s="1960" t="s">
        <v>10006</v>
      </c>
      <c r="BP78" s="1960" t="s">
        <v>10007</v>
      </c>
      <c r="BQ78" s="1960" t="s">
        <v>10008</v>
      </c>
      <c r="BR78" s="1960" t="s">
        <v>10009</v>
      </c>
      <c r="BS78" s="1960" t="s">
        <v>10010</v>
      </c>
      <c r="BT78" s="1961" t="s">
        <v>10011</v>
      </c>
      <c r="BU78" s="1960" t="s">
        <v>10012</v>
      </c>
      <c r="BV78" s="1960" t="s">
        <v>10013</v>
      </c>
      <c r="BW78" s="1961" t="s">
        <v>10014</v>
      </c>
      <c r="BX78" s="1961" t="s">
        <v>10015</v>
      </c>
      <c r="BY78" s="1960" t="s">
        <v>10016</v>
      </c>
      <c r="BZ78" s="1960" t="s">
        <v>10017</v>
      </c>
      <c r="CA78" s="1960" t="s">
        <v>10018</v>
      </c>
      <c r="CB78" s="1960" t="s">
        <v>10019</v>
      </c>
      <c r="CC78" s="1960" t="s">
        <v>10020</v>
      </c>
      <c r="CD78" s="1960" t="s">
        <v>10021</v>
      </c>
      <c r="CE78" s="1960" t="s">
        <v>10022</v>
      </c>
      <c r="CF78" s="1960" t="s">
        <v>10023</v>
      </c>
      <c r="CG78" s="1961" t="s">
        <v>10024</v>
      </c>
      <c r="CH78" s="1963"/>
      <c r="CI78" s="1963"/>
      <c r="CJ78" s="1980"/>
    </row>
    <row r="79" spans="1:88" ht="33" customHeight="1">
      <c r="A79" s="171"/>
      <c r="B79" s="2926" t="s">
        <v>7557</v>
      </c>
      <c r="C79" s="2927" t="s">
        <v>6620</v>
      </c>
      <c r="D79" s="258" t="s">
        <v>688</v>
      </c>
      <c r="E79" s="258">
        <v>3</v>
      </c>
      <c r="F79" s="1958">
        <f>IFERROR(SUM(F77:F78), 0)</f>
        <v>5.8680000000000003</v>
      </c>
      <c r="G79" s="1958">
        <f t="shared" ref="G79:L79" si="123">IFERROR(SUM(G77:G78), 0)</f>
        <v>0</v>
      </c>
      <c r="H79" s="1958">
        <f t="shared" si="123"/>
        <v>0</v>
      </c>
      <c r="I79" s="1958">
        <f t="shared" si="123"/>
        <v>28.222000000000001</v>
      </c>
      <c r="J79" s="1958">
        <f t="shared" si="123"/>
        <v>0</v>
      </c>
      <c r="K79" s="1958">
        <f t="shared" si="123"/>
        <v>0</v>
      </c>
      <c r="L79" s="1958">
        <f t="shared" si="123"/>
        <v>7.9720000000000004</v>
      </c>
      <c r="M79" s="1958">
        <f>IFERROR(SUM(M77:M78), 0)</f>
        <v>0</v>
      </c>
      <c r="N79" s="1957">
        <f t="shared" si="86"/>
        <v>42.062000000000005</v>
      </c>
      <c r="O79" s="1967">
        <f t="shared" ref="O79:P79" si="124">IFERROR(SUM(O77:O78), 0)</f>
        <v>0</v>
      </c>
      <c r="P79" s="1967">
        <f t="shared" si="124"/>
        <v>0</v>
      </c>
      <c r="Q79" s="1967">
        <f t="shared" si="87"/>
        <v>0</v>
      </c>
      <c r="R79" s="1967">
        <f t="shared" si="81"/>
        <v>42.062000000000005</v>
      </c>
      <c r="S79" s="1958">
        <f>IFERROR(SUM(S77:S78), 0)</f>
        <v>2.8780000000000001</v>
      </c>
      <c r="T79" s="1958">
        <f t="shared" ref="T79:Z79" si="125">IFERROR(SUM(T77:T78), 0)</f>
        <v>0</v>
      </c>
      <c r="U79" s="1958">
        <f t="shared" si="125"/>
        <v>0</v>
      </c>
      <c r="V79" s="1958">
        <f t="shared" si="125"/>
        <v>9.1669999999999998</v>
      </c>
      <c r="W79" s="1958">
        <f t="shared" si="125"/>
        <v>0</v>
      </c>
      <c r="X79" s="1958">
        <f t="shared" si="125"/>
        <v>0</v>
      </c>
      <c r="Y79" s="1958">
        <f t="shared" si="125"/>
        <v>0</v>
      </c>
      <c r="Z79" s="1958">
        <f t="shared" si="125"/>
        <v>0</v>
      </c>
      <c r="AA79" s="1958">
        <f t="shared" si="119"/>
        <v>12.045</v>
      </c>
      <c r="AB79" s="1956">
        <v>59.680999999999997</v>
      </c>
      <c r="AC79" s="1956">
        <v>17.009</v>
      </c>
      <c r="AD79" s="1964">
        <v>17.009</v>
      </c>
      <c r="AE79" s="279"/>
      <c r="AF79" s="226" t="s">
        <v>10025</v>
      </c>
      <c r="AG79" s="171"/>
      <c r="AH79" s="227"/>
      <c r="AI79" s="171"/>
      <c r="AJ79" s="3159"/>
      <c r="AK79" s="220">
        <f t="shared" si="99"/>
        <v>0</v>
      </c>
      <c r="AL79" s="906"/>
      <c r="AM79" s="173"/>
      <c r="AN79" s="173"/>
      <c r="AO79" s="173"/>
      <c r="AP79" s="173"/>
      <c r="AQ79" s="173"/>
      <c r="AR79" s="173"/>
      <c r="AS79" s="173"/>
      <c r="AT79" s="173"/>
      <c r="AU79" s="173"/>
      <c r="AV79" s="173"/>
      <c r="AW79" s="173"/>
      <c r="AX79" s="173"/>
      <c r="AY79" s="173"/>
      <c r="AZ79" s="173"/>
      <c r="BA79" s="173"/>
      <c r="BB79" s="173"/>
      <c r="BC79" s="173"/>
      <c r="BD79" s="173"/>
      <c r="BE79" s="221">
        <f t="shared" ref="BE79:BG79" si="126" xml:space="preserve"> IF( ISNUMBER(AB79), 0, 1 )</f>
        <v>0</v>
      </c>
      <c r="BF79" s="221">
        <f t="shared" si="126"/>
        <v>0</v>
      </c>
      <c r="BG79" s="221">
        <f t="shared" si="126"/>
        <v>0</v>
      </c>
      <c r="BH79" s="3161"/>
      <c r="BI79" s="3125"/>
      <c r="BJ79" s="2917" t="s">
        <v>7557</v>
      </c>
      <c r="BK79" s="2918" t="s">
        <v>6620</v>
      </c>
      <c r="BL79" s="1961" t="s">
        <v>10026</v>
      </c>
      <c r="BM79" s="1961" t="s">
        <v>10027</v>
      </c>
      <c r="BN79" s="1961" t="s">
        <v>10028</v>
      </c>
      <c r="BO79" s="1961" t="s">
        <v>10029</v>
      </c>
      <c r="BP79" s="1961" t="s">
        <v>10030</v>
      </c>
      <c r="BQ79" s="1961" t="s">
        <v>10031</v>
      </c>
      <c r="BR79" s="1961" t="s">
        <v>10032</v>
      </c>
      <c r="BS79" s="1961" t="s">
        <v>10033</v>
      </c>
      <c r="BT79" s="1961" t="s">
        <v>10034</v>
      </c>
      <c r="BU79" s="1961" t="s">
        <v>10035</v>
      </c>
      <c r="BV79" s="1961" t="s">
        <v>10036</v>
      </c>
      <c r="BW79" s="1961" t="s">
        <v>10037</v>
      </c>
      <c r="BX79" s="1961" t="s">
        <v>10038</v>
      </c>
      <c r="BY79" s="1961" t="s">
        <v>10039</v>
      </c>
      <c r="BZ79" s="1961" t="s">
        <v>10040</v>
      </c>
      <c r="CA79" s="1961" t="s">
        <v>10041</v>
      </c>
      <c r="CB79" s="1961" t="s">
        <v>10042</v>
      </c>
      <c r="CC79" s="1961" t="s">
        <v>10043</v>
      </c>
      <c r="CD79" s="1961" t="s">
        <v>10044</v>
      </c>
      <c r="CE79" s="1961" t="s">
        <v>10045</v>
      </c>
      <c r="CF79" s="1961" t="s">
        <v>10046</v>
      </c>
      <c r="CG79" s="1961" t="s">
        <v>10047</v>
      </c>
      <c r="CH79" s="1962" t="s">
        <v>10048</v>
      </c>
      <c r="CI79" s="1962" t="s">
        <v>10049</v>
      </c>
      <c r="CJ79" s="1965" t="s">
        <v>10050</v>
      </c>
    </row>
    <row r="80" spans="1:88" ht="15.75" customHeight="1">
      <c r="A80" s="171"/>
      <c r="B80" s="2926" t="s">
        <v>7742</v>
      </c>
      <c r="C80" s="2927" t="s">
        <v>6596</v>
      </c>
      <c r="D80" s="258" t="s">
        <v>688</v>
      </c>
      <c r="E80" s="258">
        <v>3</v>
      </c>
      <c r="F80" s="1956">
        <v>-7.0000000000000001E-3</v>
      </c>
      <c r="G80" s="1956">
        <v>0</v>
      </c>
      <c r="H80" s="1956">
        <v>0</v>
      </c>
      <c r="I80" s="1956">
        <v>-3.3000000000000002E-2</v>
      </c>
      <c r="J80" s="1956">
        <v>0</v>
      </c>
      <c r="K80" s="1956">
        <v>0</v>
      </c>
      <c r="L80" s="1956">
        <v>0</v>
      </c>
      <c r="M80" s="1956">
        <v>0</v>
      </c>
      <c r="N80" s="1957">
        <f t="shared" si="86"/>
        <v>-0.04</v>
      </c>
      <c r="O80" s="1956">
        <v>0</v>
      </c>
      <c r="P80" s="1956">
        <v>0</v>
      </c>
      <c r="Q80" s="1967">
        <f t="shared" si="87"/>
        <v>0</v>
      </c>
      <c r="R80" s="1967">
        <f t="shared" si="81"/>
        <v>-0.04</v>
      </c>
      <c r="S80" s="1956">
        <v>0</v>
      </c>
      <c r="T80" s="1956">
        <v>0</v>
      </c>
      <c r="U80" s="1956">
        <v>0</v>
      </c>
      <c r="V80" s="1956">
        <v>0</v>
      </c>
      <c r="W80" s="1956">
        <v>0</v>
      </c>
      <c r="X80" s="1956">
        <v>0</v>
      </c>
      <c r="Y80" s="1956">
        <v>0</v>
      </c>
      <c r="Z80" s="1956">
        <v>0</v>
      </c>
      <c r="AA80" s="1958">
        <f t="shared" si="119"/>
        <v>0</v>
      </c>
      <c r="AB80" s="1959"/>
      <c r="AC80" s="1959"/>
      <c r="AD80" s="2319"/>
      <c r="AE80" s="279"/>
      <c r="AF80" s="226" t="s">
        <v>10051</v>
      </c>
      <c r="AG80" s="171"/>
      <c r="AH80" s="227"/>
      <c r="AI80" s="171"/>
      <c r="AJ80" s="3159"/>
      <c r="AK80" s="220">
        <f t="shared" si="99"/>
        <v>0</v>
      </c>
      <c r="AL80" s="906"/>
      <c r="AM80" s="221">
        <f t="shared" ref="AM80:AT81" si="127" xml:space="preserve"> IF( ISNUMBER(F80), 0, 1 )</f>
        <v>0</v>
      </c>
      <c r="AN80" s="221">
        <f t="shared" si="127"/>
        <v>0</v>
      </c>
      <c r="AO80" s="221">
        <f t="shared" si="127"/>
        <v>0</v>
      </c>
      <c r="AP80" s="221">
        <f t="shared" si="127"/>
        <v>0</v>
      </c>
      <c r="AQ80" s="221">
        <f t="shared" si="127"/>
        <v>0</v>
      </c>
      <c r="AR80" s="221">
        <f t="shared" si="127"/>
        <v>0</v>
      </c>
      <c r="AS80" s="221">
        <f t="shared" si="127"/>
        <v>0</v>
      </c>
      <c r="AT80" s="221">
        <f t="shared" si="127"/>
        <v>0</v>
      </c>
      <c r="AU80" s="173"/>
      <c r="AV80" s="221">
        <f xml:space="preserve"> IF( ISNUMBER(S80), 0, 1 )</f>
        <v>0</v>
      </c>
      <c r="AW80" s="221">
        <f t="shared" ref="AW80:BC81" si="128" xml:space="preserve"> IF( ISNUMBER(T80), 0, 1 )</f>
        <v>0</v>
      </c>
      <c r="AX80" s="221">
        <f t="shared" si="128"/>
        <v>0</v>
      </c>
      <c r="AY80" s="221">
        <f t="shared" si="128"/>
        <v>0</v>
      </c>
      <c r="AZ80" s="221">
        <f t="shared" si="128"/>
        <v>0</v>
      </c>
      <c r="BA80" s="221">
        <f t="shared" si="128"/>
        <v>0</v>
      </c>
      <c r="BB80" s="221">
        <f t="shared" si="128"/>
        <v>0</v>
      </c>
      <c r="BC80" s="221">
        <f t="shared" si="128"/>
        <v>0</v>
      </c>
      <c r="BD80" s="173"/>
      <c r="BE80" s="173"/>
      <c r="BF80" s="173"/>
      <c r="BG80" s="173"/>
      <c r="BH80" s="3161"/>
      <c r="BI80" s="3125"/>
      <c r="BJ80" s="2917" t="s">
        <v>7742</v>
      </c>
      <c r="BK80" s="2918" t="s">
        <v>6596</v>
      </c>
      <c r="BL80" s="1960" t="s">
        <v>10052</v>
      </c>
      <c r="BM80" s="1960" t="s">
        <v>10053</v>
      </c>
      <c r="BN80" s="1960" t="s">
        <v>10054</v>
      </c>
      <c r="BO80" s="1960" t="s">
        <v>10055</v>
      </c>
      <c r="BP80" s="1960" t="s">
        <v>10056</v>
      </c>
      <c r="BQ80" s="1960" t="s">
        <v>10057</v>
      </c>
      <c r="BR80" s="1960" t="s">
        <v>10058</v>
      </c>
      <c r="BS80" s="1960" t="s">
        <v>10059</v>
      </c>
      <c r="BT80" s="1961" t="s">
        <v>10060</v>
      </c>
      <c r="BU80" s="1960" t="s">
        <v>10061</v>
      </c>
      <c r="BV80" s="1960" t="s">
        <v>10062</v>
      </c>
      <c r="BW80" s="1961" t="s">
        <v>10063</v>
      </c>
      <c r="BX80" s="1961" t="s">
        <v>10064</v>
      </c>
      <c r="BY80" s="1960" t="s">
        <v>10065</v>
      </c>
      <c r="BZ80" s="1960" t="s">
        <v>10066</v>
      </c>
      <c r="CA80" s="1960" t="s">
        <v>10067</v>
      </c>
      <c r="CB80" s="1960" t="s">
        <v>10068</v>
      </c>
      <c r="CC80" s="1960" t="s">
        <v>10069</v>
      </c>
      <c r="CD80" s="1960" t="s">
        <v>10070</v>
      </c>
      <c r="CE80" s="1960" t="s">
        <v>10071</v>
      </c>
      <c r="CF80" s="1960" t="s">
        <v>10072</v>
      </c>
      <c r="CG80" s="1961" t="s">
        <v>10073</v>
      </c>
      <c r="CH80" s="1963"/>
      <c r="CI80" s="1963"/>
      <c r="CJ80" s="1980"/>
    </row>
    <row r="81" spans="1:88" ht="15.75" customHeight="1">
      <c r="A81" s="171"/>
      <c r="B81" s="2926" t="s">
        <v>7742</v>
      </c>
      <c r="C81" s="2927" t="s">
        <v>6608</v>
      </c>
      <c r="D81" s="258" t="s">
        <v>688</v>
      </c>
      <c r="E81" s="258">
        <v>3</v>
      </c>
      <c r="F81" s="1956">
        <v>0</v>
      </c>
      <c r="G81" s="1956">
        <v>0</v>
      </c>
      <c r="H81" s="1956">
        <v>0</v>
      </c>
      <c r="I81" s="1956">
        <v>0</v>
      </c>
      <c r="J81" s="1956">
        <v>0</v>
      </c>
      <c r="K81" s="1956">
        <v>0</v>
      </c>
      <c r="L81" s="1956">
        <v>0</v>
      </c>
      <c r="M81" s="1956">
        <v>0</v>
      </c>
      <c r="N81" s="1957">
        <f t="shared" si="86"/>
        <v>0</v>
      </c>
      <c r="O81" s="1956">
        <v>0</v>
      </c>
      <c r="P81" s="1956">
        <v>0</v>
      </c>
      <c r="Q81" s="1967">
        <f t="shared" si="87"/>
        <v>0</v>
      </c>
      <c r="R81" s="1967">
        <f t="shared" si="81"/>
        <v>0</v>
      </c>
      <c r="S81" s="1956">
        <v>0</v>
      </c>
      <c r="T81" s="1956">
        <v>0</v>
      </c>
      <c r="U81" s="1956">
        <v>0</v>
      </c>
      <c r="V81" s="1956">
        <v>0</v>
      </c>
      <c r="W81" s="1956">
        <v>0</v>
      </c>
      <c r="X81" s="1956">
        <v>0</v>
      </c>
      <c r="Y81" s="1956">
        <v>0</v>
      </c>
      <c r="Z81" s="1956">
        <v>0</v>
      </c>
      <c r="AA81" s="1958">
        <f t="shared" si="119"/>
        <v>0</v>
      </c>
      <c r="AB81" s="1959"/>
      <c r="AC81" s="1959"/>
      <c r="AD81" s="2319"/>
      <c r="AE81" s="279"/>
      <c r="AF81" s="226" t="s">
        <v>10074</v>
      </c>
      <c r="AG81" s="171"/>
      <c r="AH81" s="227"/>
      <c r="AI81" s="171"/>
      <c r="AJ81" s="3159"/>
      <c r="AK81" s="220">
        <f t="shared" si="99"/>
        <v>0</v>
      </c>
      <c r="AL81" s="860"/>
      <c r="AM81" s="221">
        <f t="shared" si="127"/>
        <v>0</v>
      </c>
      <c r="AN81" s="221">
        <f t="shared" si="127"/>
        <v>0</v>
      </c>
      <c r="AO81" s="221">
        <f t="shared" si="127"/>
        <v>0</v>
      </c>
      <c r="AP81" s="221">
        <f t="shared" si="127"/>
        <v>0</v>
      </c>
      <c r="AQ81" s="221">
        <f t="shared" si="127"/>
        <v>0</v>
      </c>
      <c r="AR81" s="221">
        <f t="shared" si="127"/>
        <v>0</v>
      </c>
      <c r="AS81" s="221">
        <f t="shared" si="127"/>
        <v>0</v>
      </c>
      <c r="AT81" s="221">
        <f t="shared" si="127"/>
        <v>0</v>
      </c>
      <c r="AU81" s="173"/>
      <c r="AV81" s="221">
        <f t="shared" ref="AV81" si="129" xml:space="preserve"> IF( ISNUMBER(S81), 0, 1 )</f>
        <v>0</v>
      </c>
      <c r="AW81" s="221">
        <f t="shared" si="128"/>
        <v>0</v>
      </c>
      <c r="AX81" s="221">
        <f t="shared" si="128"/>
        <v>0</v>
      </c>
      <c r="AY81" s="221">
        <f t="shared" si="128"/>
        <v>0</v>
      </c>
      <c r="AZ81" s="221">
        <f t="shared" si="128"/>
        <v>0</v>
      </c>
      <c r="BA81" s="221">
        <f t="shared" si="128"/>
        <v>0</v>
      </c>
      <c r="BB81" s="221">
        <f t="shared" si="128"/>
        <v>0</v>
      </c>
      <c r="BC81" s="221">
        <f t="shared" si="128"/>
        <v>0</v>
      </c>
      <c r="BD81" s="173"/>
      <c r="BE81" s="173"/>
      <c r="BF81" s="173"/>
      <c r="BG81" s="173"/>
      <c r="BH81" s="3161"/>
      <c r="BI81" s="3125"/>
      <c r="BJ81" s="2917" t="s">
        <v>7742</v>
      </c>
      <c r="BK81" s="2918" t="s">
        <v>6608</v>
      </c>
      <c r="BL81" s="1960" t="s">
        <v>10075</v>
      </c>
      <c r="BM81" s="1960" t="s">
        <v>10076</v>
      </c>
      <c r="BN81" s="1960" t="s">
        <v>10077</v>
      </c>
      <c r="BO81" s="1960" t="s">
        <v>10078</v>
      </c>
      <c r="BP81" s="1960" t="s">
        <v>10079</v>
      </c>
      <c r="BQ81" s="1960" t="s">
        <v>10080</v>
      </c>
      <c r="BR81" s="1960" t="s">
        <v>10081</v>
      </c>
      <c r="BS81" s="1960" t="s">
        <v>10082</v>
      </c>
      <c r="BT81" s="1961" t="s">
        <v>10083</v>
      </c>
      <c r="BU81" s="1960" t="s">
        <v>10084</v>
      </c>
      <c r="BV81" s="1960" t="s">
        <v>10085</v>
      </c>
      <c r="BW81" s="1961" t="s">
        <v>10086</v>
      </c>
      <c r="BX81" s="1961" t="s">
        <v>10087</v>
      </c>
      <c r="BY81" s="1960" t="s">
        <v>10088</v>
      </c>
      <c r="BZ81" s="1960" t="s">
        <v>10089</v>
      </c>
      <c r="CA81" s="1960" t="s">
        <v>10090</v>
      </c>
      <c r="CB81" s="1960" t="s">
        <v>10091</v>
      </c>
      <c r="CC81" s="1960" t="s">
        <v>10092</v>
      </c>
      <c r="CD81" s="1960" t="s">
        <v>10093</v>
      </c>
      <c r="CE81" s="1960" t="s">
        <v>10094</v>
      </c>
      <c r="CF81" s="1960" t="s">
        <v>10095</v>
      </c>
      <c r="CG81" s="1961" t="s">
        <v>10096</v>
      </c>
      <c r="CH81" s="1963"/>
      <c r="CI81" s="1963"/>
      <c r="CJ81" s="1980"/>
    </row>
    <row r="82" spans="1:88" ht="15.75" customHeight="1">
      <c r="A82" s="171"/>
      <c r="B82" s="2926" t="s">
        <v>7742</v>
      </c>
      <c r="C82" s="2927" t="s">
        <v>6620</v>
      </c>
      <c r="D82" s="258" t="s">
        <v>688</v>
      </c>
      <c r="E82" s="258">
        <v>3</v>
      </c>
      <c r="F82" s="1958">
        <f>IFERROR(SUM(F80:F81), 0)</f>
        <v>-7.0000000000000001E-3</v>
      </c>
      <c r="G82" s="1958">
        <f t="shared" ref="G82:L82" si="130">IFERROR(SUM(G80:G81), 0)</f>
        <v>0</v>
      </c>
      <c r="H82" s="1958">
        <f t="shared" si="130"/>
        <v>0</v>
      </c>
      <c r="I82" s="1958">
        <f t="shared" si="130"/>
        <v>-3.3000000000000002E-2</v>
      </c>
      <c r="J82" s="1958">
        <f t="shared" si="130"/>
        <v>0</v>
      </c>
      <c r="K82" s="1958">
        <f t="shared" si="130"/>
        <v>0</v>
      </c>
      <c r="L82" s="1958">
        <f t="shared" si="130"/>
        <v>0</v>
      </c>
      <c r="M82" s="1958">
        <f>IFERROR(SUM(M80:M81), 0)</f>
        <v>0</v>
      </c>
      <c r="N82" s="1957">
        <f t="shared" si="86"/>
        <v>-0.04</v>
      </c>
      <c r="O82" s="1967">
        <f t="shared" ref="O82:P82" si="131">IFERROR(SUM(O80:O81), 0)</f>
        <v>0</v>
      </c>
      <c r="P82" s="1967">
        <f t="shared" si="131"/>
        <v>0</v>
      </c>
      <c r="Q82" s="1967">
        <f t="shared" si="87"/>
        <v>0</v>
      </c>
      <c r="R82" s="1967">
        <f t="shared" si="81"/>
        <v>-0.04</v>
      </c>
      <c r="S82" s="1958">
        <f>IFERROR(SUM(S80:S81), 0)</f>
        <v>0</v>
      </c>
      <c r="T82" s="1958">
        <f t="shared" ref="T82:Z82" si="132">IFERROR(SUM(T80:T81), 0)</f>
        <v>0</v>
      </c>
      <c r="U82" s="1958">
        <f t="shared" si="132"/>
        <v>0</v>
      </c>
      <c r="V82" s="1958">
        <f t="shared" si="132"/>
        <v>0</v>
      </c>
      <c r="W82" s="1958">
        <f t="shared" si="132"/>
        <v>0</v>
      </c>
      <c r="X82" s="1958">
        <f t="shared" si="132"/>
        <v>0</v>
      </c>
      <c r="Y82" s="1958">
        <f t="shared" si="132"/>
        <v>0</v>
      </c>
      <c r="Z82" s="1958">
        <f t="shared" si="132"/>
        <v>0</v>
      </c>
      <c r="AA82" s="1958">
        <f t="shared" si="119"/>
        <v>0</v>
      </c>
      <c r="AB82" s="1956">
        <v>0.33900000000000002</v>
      </c>
      <c r="AC82" s="1956">
        <v>7.2060000000000004</v>
      </c>
      <c r="AD82" s="1964">
        <v>7.2060000000000004</v>
      </c>
      <c r="AE82" s="279"/>
      <c r="AF82" s="226" t="s">
        <v>10097</v>
      </c>
      <c r="AG82" s="171"/>
      <c r="AH82" s="227"/>
      <c r="AI82" s="171"/>
      <c r="AJ82" s="3159"/>
      <c r="AK82" s="220">
        <f t="shared" si="99"/>
        <v>0</v>
      </c>
      <c r="AL82" s="906"/>
      <c r="AM82" s="173"/>
      <c r="AN82" s="173"/>
      <c r="AO82" s="173"/>
      <c r="AP82" s="173"/>
      <c r="AQ82" s="173"/>
      <c r="AR82" s="173"/>
      <c r="AS82" s="173"/>
      <c r="AT82" s="173"/>
      <c r="AU82" s="173"/>
      <c r="AV82" s="173"/>
      <c r="AW82" s="173"/>
      <c r="AX82" s="173"/>
      <c r="AY82" s="173"/>
      <c r="AZ82" s="173"/>
      <c r="BA82" s="173"/>
      <c r="BB82" s="173"/>
      <c r="BC82" s="173"/>
      <c r="BD82" s="173"/>
      <c r="BE82" s="221">
        <f t="shared" ref="BE82:BG82" si="133" xml:space="preserve"> IF( ISNUMBER(AB82), 0, 1 )</f>
        <v>0</v>
      </c>
      <c r="BF82" s="221">
        <f t="shared" si="133"/>
        <v>0</v>
      </c>
      <c r="BG82" s="221">
        <f t="shared" si="133"/>
        <v>0</v>
      </c>
      <c r="BH82" s="3161"/>
      <c r="BI82" s="3125"/>
      <c r="BJ82" s="2917" t="s">
        <v>7742</v>
      </c>
      <c r="BK82" s="2918" t="s">
        <v>6620</v>
      </c>
      <c r="BL82" s="1961" t="s">
        <v>10098</v>
      </c>
      <c r="BM82" s="1961" t="s">
        <v>10099</v>
      </c>
      <c r="BN82" s="1961" t="s">
        <v>10100</v>
      </c>
      <c r="BO82" s="1961" t="s">
        <v>10101</v>
      </c>
      <c r="BP82" s="1961" t="s">
        <v>10102</v>
      </c>
      <c r="BQ82" s="1961" t="s">
        <v>10103</v>
      </c>
      <c r="BR82" s="1961" t="s">
        <v>10104</v>
      </c>
      <c r="BS82" s="1961" t="s">
        <v>10105</v>
      </c>
      <c r="BT82" s="1961" t="s">
        <v>10106</v>
      </c>
      <c r="BU82" s="1961" t="s">
        <v>10107</v>
      </c>
      <c r="BV82" s="1961" t="s">
        <v>10108</v>
      </c>
      <c r="BW82" s="1961" t="s">
        <v>10109</v>
      </c>
      <c r="BX82" s="1961" t="s">
        <v>10110</v>
      </c>
      <c r="BY82" s="1961" t="s">
        <v>10111</v>
      </c>
      <c r="BZ82" s="1961" t="s">
        <v>10112</v>
      </c>
      <c r="CA82" s="1961" t="s">
        <v>10113</v>
      </c>
      <c r="CB82" s="1961" t="s">
        <v>10114</v>
      </c>
      <c r="CC82" s="1961" t="s">
        <v>10115</v>
      </c>
      <c r="CD82" s="1961" t="s">
        <v>10116</v>
      </c>
      <c r="CE82" s="1961" t="s">
        <v>10117</v>
      </c>
      <c r="CF82" s="1961" t="s">
        <v>10118</v>
      </c>
      <c r="CG82" s="1961" t="s">
        <v>10119</v>
      </c>
      <c r="CH82" s="1962" t="s">
        <v>10120</v>
      </c>
      <c r="CI82" s="1962" t="s">
        <v>10121</v>
      </c>
      <c r="CJ82" s="1965" t="s">
        <v>10122</v>
      </c>
    </row>
    <row r="83" spans="1:88" ht="15.75" customHeight="1">
      <c r="A83" s="171"/>
      <c r="B83" s="2926" t="s">
        <v>7779</v>
      </c>
      <c r="C83" s="2927" t="s">
        <v>6596</v>
      </c>
      <c r="D83" s="258" t="s">
        <v>688</v>
      </c>
      <c r="E83" s="258">
        <v>3</v>
      </c>
      <c r="F83" s="1956">
        <v>0</v>
      </c>
      <c r="G83" s="1956">
        <v>0</v>
      </c>
      <c r="H83" s="1956">
        <v>0</v>
      </c>
      <c r="I83" s="1956">
        <v>0</v>
      </c>
      <c r="J83" s="1956">
        <v>0</v>
      </c>
      <c r="K83" s="1956">
        <v>0</v>
      </c>
      <c r="L83" s="1956">
        <v>0</v>
      </c>
      <c r="M83" s="1956">
        <v>0</v>
      </c>
      <c r="N83" s="1957">
        <f t="shared" si="86"/>
        <v>0</v>
      </c>
      <c r="O83" s="1956">
        <v>0</v>
      </c>
      <c r="P83" s="1956">
        <v>0</v>
      </c>
      <c r="Q83" s="1967">
        <f t="shared" si="87"/>
        <v>0</v>
      </c>
      <c r="R83" s="1967">
        <f t="shared" si="81"/>
        <v>0</v>
      </c>
      <c r="S83" s="1956">
        <v>0</v>
      </c>
      <c r="T83" s="1956">
        <v>0</v>
      </c>
      <c r="U83" s="1956">
        <v>0</v>
      </c>
      <c r="V83" s="1956">
        <v>0</v>
      </c>
      <c r="W83" s="1956">
        <v>0</v>
      </c>
      <c r="X83" s="1956">
        <v>0</v>
      </c>
      <c r="Y83" s="1956">
        <v>0</v>
      </c>
      <c r="Z83" s="1956">
        <v>0</v>
      </c>
      <c r="AA83" s="1958">
        <f t="shared" si="119"/>
        <v>0</v>
      </c>
      <c r="AB83" s="1959"/>
      <c r="AC83" s="1959"/>
      <c r="AD83" s="2319"/>
      <c r="AE83" s="279"/>
      <c r="AF83" s="226" t="s">
        <v>10123</v>
      </c>
      <c r="AG83" s="171"/>
      <c r="AH83" s="227"/>
      <c r="AI83" s="171"/>
      <c r="AJ83" s="3159"/>
      <c r="AK83" s="220">
        <f t="shared" si="99"/>
        <v>0</v>
      </c>
      <c r="AL83" s="906"/>
      <c r="AM83" s="221">
        <f t="shared" ref="AM83:AT84" si="134" xml:space="preserve"> IF( ISNUMBER(F83), 0, 1 )</f>
        <v>0</v>
      </c>
      <c r="AN83" s="221">
        <f t="shared" si="134"/>
        <v>0</v>
      </c>
      <c r="AO83" s="221">
        <f t="shared" si="134"/>
        <v>0</v>
      </c>
      <c r="AP83" s="221">
        <f t="shared" si="134"/>
        <v>0</v>
      </c>
      <c r="AQ83" s="221">
        <f t="shared" si="134"/>
        <v>0</v>
      </c>
      <c r="AR83" s="221">
        <f t="shared" si="134"/>
        <v>0</v>
      </c>
      <c r="AS83" s="221">
        <f t="shared" si="134"/>
        <v>0</v>
      </c>
      <c r="AT83" s="221">
        <f t="shared" si="134"/>
        <v>0</v>
      </c>
      <c r="AU83" s="173"/>
      <c r="AV83" s="221">
        <f xml:space="preserve"> IF( ISNUMBER(S83), 0, 1 )</f>
        <v>0</v>
      </c>
      <c r="AW83" s="221">
        <f t="shared" ref="AW83:BC84" si="135" xml:space="preserve"> IF( ISNUMBER(T83), 0, 1 )</f>
        <v>0</v>
      </c>
      <c r="AX83" s="221">
        <f t="shared" si="135"/>
        <v>0</v>
      </c>
      <c r="AY83" s="221">
        <f t="shared" si="135"/>
        <v>0</v>
      </c>
      <c r="AZ83" s="221">
        <f t="shared" si="135"/>
        <v>0</v>
      </c>
      <c r="BA83" s="221">
        <f t="shared" si="135"/>
        <v>0</v>
      </c>
      <c r="BB83" s="221">
        <f t="shared" si="135"/>
        <v>0</v>
      </c>
      <c r="BC83" s="221">
        <f t="shared" si="135"/>
        <v>0</v>
      </c>
      <c r="BD83" s="173"/>
      <c r="BE83" s="173"/>
      <c r="BF83" s="173"/>
      <c r="BG83" s="173"/>
      <c r="BH83" s="3161"/>
      <c r="BI83" s="3125"/>
      <c r="BJ83" s="2917" t="s">
        <v>7779</v>
      </c>
      <c r="BK83" s="2918" t="s">
        <v>6596</v>
      </c>
      <c r="BL83" s="1960" t="s">
        <v>10124</v>
      </c>
      <c r="BM83" s="1960" t="s">
        <v>10125</v>
      </c>
      <c r="BN83" s="1960" t="s">
        <v>10126</v>
      </c>
      <c r="BO83" s="1960" t="s">
        <v>10127</v>
      </c>
      <c r="BP83" s="1960" t="s">
        <v>10128</v>
      </c>
      <c r="BQ83" s="1960" t="s">
        <v>10129</v>
      </c>
      <c r="BR83" s="1960" t="s">
        <v>10130</v>
      </c>
      <c r="BS83" s="1960" t="s">
        <v>10131</v>
      </c>
      <c r="BT83" s="1961" t="s">
        <v>10132</v>
      </c>
      <c r="BU83" s="1960" t="s">
        <v>10133</v>
      </c>
      <c r="BV83" s="1960" t="s">
        <v>10134</v>
      </c>
      <c r="BW83" s="1961" t="s">
        <v>10135</v>
      </c>
      <c r="BX83" s="1961" t="s">
        <v>10136</v>
      </c>
      <c r="BY83" s="1960" t="s">
        <v>10137</v>
      </c>
      <c r="BZ83" s="1960" t="s">
        <v>10138</v>
      </c>
      <c r="CA83" s="1960" t="s">
        <v>10139</v>
      </c>
      <c r="CB83" s="1960" t="s">
        <v>10140</v>
      </c>
      <c r="CC83" s="1960" t="s">
        <v>10141</v>
      </c>
      <c r="CD83" s="1960" t="s">
        <v>10142</v>
      </c>
      <c r="CE83" s="1960" t="s">
        <v>10143</v>
      </c>
      <c r="CF83" s="1960" t="s">
        <v>10144</v>
      </c>
      <c r="CG83" s="1961" t="s">
        <v>10145</v>
      </c>
      <c r="CH83" s="1963"/>
      <c r="CI83" s="1963"/>
      <c r="CJ83" s="1980"/>
    </row>
    <row r="84" spans="1:88" ht="15.75" customHeight="1">
      <c r="A84" s="171"/>
      <c r="B84" s="2926" t="s">
        <v>7779</v>
      </c>
      <c r="C84" s="2927" t="s">
        <v>6608</v>
      </c>
      <c r="D84" s="258" t="s">
        <v>688</v>
      </c>
      <c r="E84" s="258">
        <v>3</v>
      </c>
      <c r="F84" s="1956">
        <v>0</v>
      </c>
      <c r="G84" s="1956">
        <v>0</v>
      </c>
      <c r="H84" s="1956">
        <v>0</v>
      </c>
      <c r="I84" s="1956">
        <v>0</v>
      </c>
      <c r="J84" s="1956">
        <v>0</v>
      </c>
      <c r="K84" s="1956">
        <v>0</v>
      </c>
      <c r="L84" s="1956">
        <v>0</v>
      </c>
      <c r="M84" s="1956">
        <v>0</v>
      </c>
      <c r="N84" s="1957">
        <f t="shared" si="86"/>
        <v>0</v>
      </c>
      <c r="O84" s="1956">
        <v>0</v>
      </c>
      <c r="P84" s="1956">
        <v>0</v>
      </c>
      <c r="Q84" s="1967">
        <f t="shared" si="87"/>
        <v>0</v>
      </c>
      <c r="R84" s="1967">
        <f t="shared" si="81"/>
        <v>0</v>
      </c>
      <c r="S84" s="1956">
        <v>0</v>
      </c>
      <c r="T84" s="1956">
        <v>0</v>
      </c>
      <c r="U84" s="1956">
        <v>0</v>
      </c>
      <c r="V84" s="1956">
        <v>0</v>
      </c>
      <c r="W84" s="1956">
        <v>0</v>
      </c>
      <c r="X84" s="1956">
        <v>0</v>
      </c>
      <c r="Y84" s="1956">
        <v>0</v>
      </c>
      <c r="Z84" s="1956">
        <v>0</v>
      </c>
      <c r="AA84" s="1958">
        <f t="shared" si="119"/>
        <v>0</v>
      </c>
      <c r="AB84" s="1959"/>
      <c r="AC84" s="1959"/>
      <c r="AD84" s="2319"/>
      <c r="AE84" s="279"/>
      <c r="AF84" s="226" t="s">
        <v>10146</v>
      </c>
      <c r="AG84" s="171"/>
      <c r="AH84" s="227"/>
      <c r="AI84" s="171"/>
      <c r="AJ84" s="3159"/>
      <c r="AK84" s="220">
        <f t="shared" si="99"/>
        <v>0</v>
      </c>
      <c r="AL84" s="860"/>
      <c r="AM84" s="221">
        <f t="shared" si="134"/>
        <v>0</v>
      </c>
      <c r="AN84" s="221">
        <f t="shared" si="134"/>
        <v>0</v>
      </c>
      <c r="AO84" s="221">
        <f t="shared" si="134"/>
        <v>0</v>
      </c>
      <c r="AP84" s="221">
        <f t="shared" si="134"/>
        <v>0</v>
      </c>
      <c r="AQ84" s="221">
        <f t="shared" si="134"/>
        <v>0</v>
      </c>
      <c r="AR84" s="221">
        <f t="shared" si="134"/>
        <v>0</v>
      </c>
      <c r="AS84" s="221">
        <f t="shared" si="134"/>
        <v>0</v>
      </c>
      <c r="AT84" s="221">
        <f t="shared" si="134"/>
        <v>0</v>
      </c>
      <c r="AU84" s="173"/>
      <c r="AV84" s="221">
        <f t="shared" ref="AV84" si="136" xml:space="preserve"> IF( ISNUMBER(S84), 0, 1 )</f>
        <v>0</v>
      </c>
      <c r="AW84" s="221">
        <f t="shared" si="135"/>
        <v>0</v>
      </c>
      <c r="AX84" s="221">
        <f t="shared" si="135"/>
        <v>0</v>
      </c>
      <c r="AY84" s="221">
        <f t="shared" si="135"/>
        <v>0</v>
      </c>
      <c r="AZ84" s="221">
        <f t="shared" si="135"/>
        <v>0</v>
      </c>
      <c r="BA84" s="221">
        <f t="shared" si="135"/>
        <v>0</v>
      </c>
      <c r="BB84" s="221">
        <f t="shared" si="135"/>
        <v>0</v>
      </c>
      <c r="BC84" s="221">
        <f t="shared" si="135"/>
        <v>0</v>
      </c>
      <c r="BD84" s="173"/>
      <c r="BE84" s="173"/>
      <c r="BF84" s="173"/>
      <c r="BG84" s="173"/>
      <c r="BH84" s="3161"/>
      <c r="BI84" s="3125"/>
      <c r="BJ84" s="2917" t="s">
        <v>7779</v>
      </c>
      <c r="BK84" s="2918" t="s">
        <v>6608</v>
      </c>
      <c r="BL84" s="1960" t="s">
        <v>10147</v>
      </c>
      <c r="BM84" s="1960" t="s">
        <v>10148</v>
      </c>
      <c r="BN84" s="1960" t="s">
        <v>10149</v>
      </c>
      <c r="BO84" s="1960" t="s">
        <v>10150</v>
      </c>
      <c r="BP84" s="1960" t="s">
        <v>10151</v>
      </c>
      <c r="BQ84" s="1960" t="s">
        <v>10152</v>
      </c>
      <c r="BR84" s="1960" t="s">
        <v>10153</v>
      </c>
      <c r="BS84" s="1960" t="s">
        <v>10154</v>
      </c>
      <c r="BT84" s="1961" t="s">
        <v>10155</v>
      </c>
      <c r="BU84" s="1960" t="s">
        <v>10156</v>
      </c>
      <c r="BV84" s="1960" t="s">
        <v>10157</v>
      </c>
      <c r="BW84" s="1961" t="s">
        <v>10158</v>
      </c>
      <c r="BX84" s="1961" t="s">
        <v>10159</v>
      </c>
      <c r="BY84" s="1960" t="s">
        <v>10160</v>
      </c>
      <c r="BZ84" s="1960" t="s">
        <v>10161</v>
      </c>
      <c r="CA84" s="1960" t="s">
        <v>10162</v>
      </c>
      <c r="CB84" s="1960" t="s">
        <v>10163</v>
      </c>
      <c r="CC84" s="1960" t="s">
        <v>10164</v>
      </c>
      <c r="CD84" s="1960" t="s">
        <v>10165</v>
      </c>
      <c r="CE84" s="1960" t="s">
        <v>10166</v>
      </c>
      <c r="CF84" s="1960" t="s">
        <v>10167</v>
      </c>
      <c r="CG84" s="1961" t="s">
        <v>10168</v>
      </c>
      <c r="CH84" s="1963"/>
      <c r="CI84" s="1963"/>
      <c r="CJ84" s="1980"/>
    </row>
    <row r="85" spans="1:88" ht="15.75" customHeight="1">
      <c r="A85" s="171"/>
      <c r="B85" s="2926" t="s">
        <v>7779</v>
      </c>
      <c r="C85" s="2927" t="s">
        <v>6620</v>
      </c>
      <c r="D85" s="258" t="s">
        <v>688</v>
      </c>
      <c r="E85" s="258">
        <v>3</v>
      </c>
      <c r="F85" s="1958">
        <f>IFERROR(SUM(F83:F84), 0)</f>
        <v>0</v>
      </c>
      <c r="G85" s="1958">
        <f t="shared" ref="G85:L85" si="137">IFERROR(SUM(G83:G84), 0)</f>
        <v>0</v>
      </c>
      <c r="H85" s="1958">
        <f t="shared" si="137"/>
        <v>0</v>
      </c>
      <c r="I85" s="1958">
        <f t="shared" si="137"/>
        <v>0</v>
      </c>
      <c r="J85" s="1958">
        <f t="shared" si="137"/>
        <v>0</v>
      </c>
      <c r="K85" s="1958">
        <f t="shared" si="137"/>
        <v>0</v>
      </c>
      <c r="L85" s="1958">
        <f t="shared" si="137"/>
        <v>0</v>
      </c>
      <c r="M85" s="1958">
        <f>IFERROR(SUM(M83:M84), 0)</f>
        <v>0</v>
      </c>
      <c r="N85" s="1957">
        <f t="shared" si="86"/>
        <v>0</v>
      </c>
      <c r="O85" s="1967">
        <f t="shared" ref="O85:P85" si="138">IFERROR(SUM(O83:O84), 0)</f>
        <v>0</v>
      </c>
      <c r="P85" s="1967">
        <f t="shared" si="138"/>
        <v>0</v>
      </c>
      <c r="Q85" s="1967">
        <f t="shared" si="87"/>
        <v>0</v>
      </c>
      <c r="R85" s="1967">
        <f t="shared" si="81"/>
        <v>0</v>
      </c>
      <c r="S85" s="1958">
        <f>IFERROR(SUM(S83:S84), 0)</f>
        <v>0</v>
      </c>
      <c r="T85" s="1958">
        <f t="shared" ref="T85:Z85" si="139">IFERROR(SUM(T83:T84), 0)</f>
        <v>0</v>
      </c>
      <c r="U85" s="1958">
        <f t="shared" si="139"/>
        <v>0</v>
      </c>
      <c r="V85" s="1958">
        <f t="shared" si="139"/>
        <v>0</v>
      </c>
      <c r="W85" s="1958">
        <f t="shared" si="139"/>
        <v>0</v>
      </c>
      <c r="X85" s="1958">
        <f t="shared" si="139"/>
        <v>0</v>
      </c>
      <c r="Y85" s="1958">
        <f t="shared" si="139"/>
        <v>0</v>
      </c>
      <c r="Z85" s="1958">
        <f t="shared" si="139"/>
        <v>0</v>
      </c>
      <c r="AA85" s="1958">
        <f>IFERROR(SUM(S85:Z85), 0)</f>
        <v>0</v>
      </c>
      <c r="AB85" s="1956">
        <v>0</v>
      </c>
      <c r="AC85" s="1956">
        <v>0</v>
      </c>
      <c r="AD85" s="1964">
        <v>0</v>
      </c>
      <c r="AE85" s="279"/>
      <c r="AF85" s="226" t="s">
        <v>10169</v>
      </c>
      <c r="AG85" s="171"/>
      <c r="AH85" s="227"/>
      <c r="AI85" s="171"/>
      <c r="AJ85" s="3159"/>
      <c r="AK85" s="220">
        <f t="shared" si="99"/>
        <v>0</v>
      </c>
      <c r="AL85" s="906"/>
      <c r="AM85" s="173"/>
      <c r="AN85" s="173"/>
      <c r="AO85" s="173"/>
      <c r="AP85" s="173"/>
      <c r="AQ85" s="173"/>
      <c r="AR85" s="173"/>
      <c r="AS85" s="173"/>
      <c r="AT85" s="173"/>
      <c r="AU85" s="173"/>
      <c r="AV85" s="173"/>
      <c r="AW85" s="173"/>
      <c r="AX85" s="173"/>
      <c r="AY85" s="173"/>
      <c r="AZ85" s="173"/>
      <c r="BA85" s="173"/>
      <c r="BB85" s="173"/>
      <c r="BC85" s="173"/>
      <c r="BD85" s="173"/>
      <c r="BE85" s="221">
        <f t="shared" ref="BE85:BG95" si="140" xml:space="preserve"> IF( ISNUMBER(AB85), 0, 1 )</f>
        <v>0</v>
      </c>
      <c r="BF85" s="221">
        <f t="shared" si="140"/>
        <v>0</v>
      </c>
      <c r="BG85" s="221">
        <f t="shared" si="140"/>
        <v>0</v>
      </c>
      <c r="BH85" s="3161"/>
      <c r="BI85" s="3125"/>
      <c r="BJ85" s="2917" t="s">
        <v>7779</v>
      </c>
      <c r="BK85" s="2918" t="s">
        <v>6620</v>
      </c>
      <c r="BL85" s="1961" t="s">
        <v>10170</v>
      </c>
      <c r="BM85" s="1961" t="s">
        <v>10171</v>
      </c>
      <c r="BN85" s="1961" t="s">
        <v>10172</v>
      </c>
      <c r="BO85" s="1961" t="s">
        <v>10173</v>
      </c>
      <c r="BP85" s="1961" t="s">
        <v>10174</v>
      </c>
      <c r="BQ85" s="1961" t="s">
        <v>10175</v>
      </c>
      <c r="BR85" s="1961" t="s">
        <v>10176</v>
      </c>
      <c r="BS85" s="1961" t="s">
        <v>10177</v>
      </c>
      <c r="BT85" s="1961" t="s">
        <v>10178</v>
      </c>
      <c r="BU85" s="1961" t="s">
        <v>10179</v>
      </c>
      <c r="BV85" s="1961" t="s">
        <v>10180</v>
      </c>
      <c r="BW85" s="1961" t="s">
        <v>10181</v>
      </c>
      <c r="BX85" s="1961" t="s">
        <v>10182</v>
      </c>
      <c r="BY85" s="1961" t="s">
        <v>10183</v>
      </c>
      <c r="BZ85" s="1961" t="s">
        <v>10184</v>
      </c>
      <c r="CA85" s="1961" t="s">
        <v>10185</v>
      </c>
      <c r="CB85" s="1961" t="s">
        <v>10186</v>
      </c>
      <c r="CC85" s="1961" t="s">
        <v>10187</v>
      </c>
      <c r="CD85" s="1961" t="s">
        <v>10188</v>
      </c>
      <c r="CE85" s="1961" t="s">
        <v>10189</v>
      </c>
      <c r="CF85" s="1961" t="s">
        <v>10190</v>
      </c>
      <c r="CG85" s="1961" t="s">
        <v>10191</v>
      </c>
      <c r="CH85" s="1962" t="s">
        <v>10192</v>
      </c>
      <c r="CI85" s="1962" t="s">
        <v>10193</v>
      </c>
      <c r="CJ85" s="1965" t="s">
        <v>10194</v>
      </c>
    </row>
    <row r="86" spans="1:88" ht="15.75" customHeight="1">
      <c r="A86" s="171"/>
      <c r="B86" s="1798" t="s">
        <v>10195</v>
      </c>
      <c r="C86" s="2927" t="s">
        <v>6596</v>
      </c>
      <c r="D86" s="258" t="s">
        <v>688</v>
      </c>
      <c r="E86" s="258">
        <v>3</v>
      </c>
      <c r="F86" s="1956">
        <v>9.4E-2</v>
      </c>
      <c r="G86" s="1956">
        <v>0</v>
      </c>
      <c r="H86" s="1956">
        <v>0</v>
      </c>
      <c r="I86" s="1956">
        <v>0</v>
      </c>
      <c r="J86" s="1956">
        <v>0</v>
      </c>
      <c r="K86" s="1956">
        <v>0</v>
      </c>
      <c r="L86" s="1956">
        <v>0</v>
      </c>
      <c r="M86" s="1956">
        <v>0</v>
      </c>
      <c r="N86" s="1957">
        <f t="shared" si="86"/>
        <v>9.4E-2</v>
      </c>
      <c r="O86" s="1956">
        <v>0</v>
      </c>
      <c r="P86" s="1956">
        <v>0</v>
      </c>
      <c r="Q86" s="1967">
        <f t="shared" si="87"/>
        <v>0</v>
      </c>
      <c r="R86" s="1967">
        <f t="shared" si="81"/>
        <v>9.4E-2</v>
      </c>
      <c r="S86" s="1959"/>
      <c r="T86" s="1959"/>
      <c r="U86" s="1959"/>
      <c r="V86" s="1959"/>
      <c r="W86" s="1959"/>
      <c r="X86" s="1959"/>
      <c r="Y86" s="1959"/>
      <c r="Z86" s="1959"/>
      <c r="AA86" s="1959"/>
      <c r="AB86" s="1956">
        <v>12.688000000000001</v>
      </c>
      <c r="AC86" s="1956">
        <v>0</v>
      </c>
      <c r="AD86" s="1964">
        <v>0</v>
      </c>
      <c r="AE86" s="279"/>
      <c r="AF86" s="226" t="s">
        <v>10196</v>
      </c>
      <c r="AG86" s="171"/>
      <c r="AH86" s="227"/>
      <c r="AI86" s="171"/>
      <c r="AJ86" s="3159"/>
      <c r="AK86" s="220"/>
      <c r="AL86" s="3159"/>
      <c r="AM86" s="221">
        <f t="shared" ref="AM86:AT95" si="141" xml:space="preserve"> IF( ISNUMBER(F86), 0, 1 )</f>
        <v>0</v>
      </c>
      <c r="AN86" s="221">
        <f t="shared" si="141"/>
        <v>0</v>
      </c>
      <c r="AO86" s="221">
        <f t="shared" si="141"/>
        <v>0</v>
      </c>
      <c r="AP86" s="221">
        <f t="shared" si="141"/>
        <v>0</v>
      </c>
      <c r="AQ86" s="221">
        <f t="shared" si="141"/>
        <v>0</v>
      </c>
      <c r="AR86" s="221">
        <f t="shared" si="141"/>
        <v>0</v>
      </c>
      <c r="AS86" s="221">
        <f t="shared" si="141"/>
        <v>0</v>
      </c>
      <c r="AT86" s="221">
        <f t="shared" si="141"/>
        <v>0</v>
      </c>
      <c r="AU86" s="173"/>
      <c r="AV86" s="173"/>
      <c r="AW86" s="173"/>
      <c r="AX86" s="173"/>
      <c r="AY86" s="173"/>
      <c r="AZ86" s="173"/>
      <c r="BA86" s="173"/>
      <c r="BB86" s="173"/>
      <c r="BC86" s="173"/>
      <c r="BD86" s="173"/>
      <c r="BE86" s="221">
        <f t="shared" si="140"/>
        <v>0</v>
      </c>
      <c r="BF86" s="221">
        <f t="shared" si="140"/>
        <v>0</v>
      </c>
      <c r="BG86" s="221">
        <f t="shared" si="140"/>
        <v>0</v>
      </c>
      <c r="BH86" s="3161"/>
      <c r="BI86" s="3125"/>
      <c r="BJ86" s="620" t="s">
        <v>7818</v>
      </c>
      <c r="BK86" s="2918" t="s">
        <v>6596</v>
      </c>
      <c r="BL86" s="1960" t="s">
        <v>10197</v>
      </c>
      <c r="BM86" s="1960" t="s">
        <v>10198</v>
      </c>
      <c r="BN86" s="1960" t="s">
        <v>10199</v>
      </c>
      <c r="BO86" s="1960" t="s">
        <v>10200</v>
      </c>
      <c r="BP86" s="1960" t="s">
        <v>10201</v>
      </c>
      <c r="BQ86" s="1960" t="s">
        <v>10202</v>
      </c>
      <c r="BR86" s="1960" t="s">
        <v>10203</v>
      </c>
      <c r="BS86" s="1960" t="s">
        <v>10204</v>
      </c>
      <c r="BT86" s="1961" t="s">
        <v>10205</v>
      </c>
      <c r="BU86" s="1960" t="s">
        <v>10206</v>
      </c>
      <c r="BV86" s="1960" t="s">
        <v>10207</v>
      </c>
      <c r="BW86" s="1961" t="s">
        <v>10208</v>
      </c>
      <c r="BX86" s="1961" t="s">
        <v>10209</v>
      </c>
      <c r="BY86" s="1963"/>
      <c r="BZ86" s="1963"/>
      <c r="CA86" s="1963"/>
      <c r="CB86" s="1963"/>
      <c r="CC86" s="1963"/>
      <c r="CD86" s="1963"/>
      <c r="CE86" s="1963"/>
      <c r="CF86" s="1963"/>
      <c r="CG86" s="1963"/>
      <c r="CH86" s="1962" t="s">
        <v>10210</v>
      </c>
      <c r="CI86" s="1962" t="s">
        <v>10211</v>
      </c>
      <c r="CJ86" s="1965" t="s">
        <v>10212</v>
      </c>
    </row>
    <row r="87" spans="1:88" ht="15.75" customHeight="1">
      <c r="A87" s="171"/>
      <c r="B87" s="1798" t="s">
        <v>10195</v>
      </c>
      <c r="C87" s="2927" t="s">
        <v>6608</v>
      </c>
      <c r="D87" s="258" t="s">
        <v>688</v>
      </c>
      <c r="E87" s="258">
        <v>3</v>
      </c>
      <c r="F87" s="1956">
        <v>0</v>
      </c>
      <c r="G87" s="1956">
        <v>0</v>
      </c>
      <c r="H87" s="1956">
        <v>0</v>
      </c>
      <c r="I87" s="1956">
        <v>0</v>
      </c>
      <c r="J87" s="1956">
        <v>0</v>
      </c>
      <c r="K87" s="1956">
        <v>0</v>
      </c>
      <c r="L87" s="1956">
        <v>0</v>
      </c>
      <c r="M87" s="1956">
        <v>0</v>
      </c>
      <c r="N87" s="1957">
        <f t="shared" si="86"/>
        <v>0</v>
      </c>
      <c r="O87" s="1956">
        <v>0</v>
      </c>
      <c r="P87" s="1956">
        <v>0</v>
      </c>
      <c r="Q87" s="1967">
        <f t="shared" si="87"/>
        <v>0</v>
      </c>
      <c r="R87" s="1967">
        <f t="shared" si="81"/>
        <v>0</v>
      </c>
      <c r="S87" s="1959"/>
      <c r="T87" s="1959"/>
      <c r="U87" s="1959"/>
      <c r="V87" s="1959"/>
      <c r="W87" s="1959"/>
      <c r="X87" s="1959"/>
      <c r="Y87" s="1959"/>
      <c r="Z87" s="1959"/>
      <c r="AA87" s="1959"/>
      <c r="AB87" s="1956">
        <v>0</v>
      </c>
      <c r="AC87" s="1956">
        <v>0</v>
      </c>
      <c r="AD87" s="1964">
        <v>0</v>
      </c>
      <c r="AE87" s="279"/>
      <c r="AF87" s="226" t="s">
        <v>10213</v>
      </c>
      <c r="AG87" s="171"/>
      <c r="AH87" s="227"/>
      <c r="AI87" s="171"/>
      <c r="AJ87" s="3159"/>
      <c r="AK87" s="220"/>
      <c r="AL87" s="3159"/>
      <c r="AM87" s="221">
        <f t="shared" si="141"/>
        <v>0</v>
      </c>
      <c r="AN87" s="221">
        <f t="shared" si="141"/>
        <v>0</v>
      </c>
      <c r="AO87" s="221">
        <f t="shared" si="141"/>
        <v>0</v>
      </c>
      <c r="AP87" s="221">
        <f t="shared" si="141"/>
        <v>0</v>
      </c>
      <c r="AQ87" s="221">
        <f t="shared" si="141"/>
        <v>0</v>
      </c>
      <c r="AR87" s="221">
        <f t="shared" si="141"/>
        <v>0</v>
      </c>
      <c r="AS87" s="221">
        <f t="shared" si="141"/>
        <v>0</v>
      </c>
      <c r="AT87" s="221">
        <f t="shared" si="141"/>
        <v>0</v>
      </c>
      <c r="AU87" s="173"/>
      <c r="AV87" s="173"/>
      <c r="AW87" s="173"/>
      <c r="AX87" s="173"/>
      <c r="AY87" s="173"/>
      <c r="AZ87" s="173"/>
      <c r="BA87" s="173"/>
      <c r="BB87" s="173"/>
      <c r="BC87" s="173"/>
      <c r="BD87" s="173"/>
      <c r="BE87" s="221">
        <f t="shared" si="140"/>
        <v>0</v>
      </c>
      <c r="BF87" s="221">
        <f t="shared" si="140"/>
        <v>0</v>
      </c>
      <c r="BG87" s="221">
        <f t="shared" si="140"/>
        <v>0</v>
      </c>
      <c r="BH87" s="3161"/>
      <c r="BI87" s="3125"/>
      <c r="BJ87" s="620" t="s">
        <v>7818</v>
      </c>
      <c r="BK87" s="2918" t="s">
        <v>6608</v>
      </c>
      <c r="BL87" s="1960" t="s">
        <v>10214</v>
      </c>
      <c r="BM87" s="1960" t="s">
        <v>10215</v>
      </c>
      <c r="BN87" s="1960" t="s">
        <v>10216</v>
      </c>
      <c r="BO87" s="1960" t="s">
        <v>10217</v>
      </c>
      <c r="BP87" s="1960" t="s">
        <v>10218</v>
      </c>
      <c r="BQ87" s="1960" t="s">
        <v>10219</v>
      </c>
      <c r="BR87" s="1960" t="s">
        <v>10220</v>
      </c>
      <c r="BS87" s="1960" t="s">
        <v>10221</v>
      </c>
      <c r="BT87" s="1961" t="s">
        <v>10222</v>
      </c>
      <c r="BU87" s="1960" t="s">
        <v>10223</v>
      </c>
      <c r="BV87" s="1960" t="s">
        <v>10224</v>
      </c>
      <c r="BW87" s="1961" t="s">
        <v>10225</v>
      </c>
      <c r="BX87" s="1961" t="s">
        <v>10226</v>
      </c>
      <c r="BY87" s="1963"/>
      <c r="BZ87" s="1963"/>
      <c r="CA87" s="1963"/>
      <c r="CB87" s="1963"/>
      <c r="CC87" s="1963"/>
      <c r="CD87" s="1963"/>
      <c r="CE87" s="1963"/>
      <c r="CF87" s="1963"/>
      <c r="CG87" s="1963"/>
      <c r="CH87" s="1962" t="s">
        <v>10227</v>
      </c>
      <c r="CI87" s="1962" t="s">
        <v>10228</v>
      </c>
      <c r="CJ87" s="1965" t="s">
        <v>10229</v>
      </c>
    </row>
    <row r="88" spans="1:88" ht="15.75" customHeight="1">
      <c r="A88" s="171"/>
      <c r="B88" s="1798" t="s">
        <v>10230</v>
      </c>
      <c r="C88" s="2927" t="s">
        <v>6596</v>
      </c>
      <c r="D88" s="258" t="s">
        <v>688</v>
      </c>
      <c r="E88" s="258">
        <v>3</v>
      </c>
      <c r="F88" s="1956">
        <v>2.6389999999999998</v>
      </c>
      <c r="G88" s="1956">
        <v>0.02</v>
      </c>
      <c r="H88" s="1956">
        <v>0</v>
      </c>
      <c r="I88" s="1956">
        <v>0</v>
      </c>
      <c r="J88" s="1956">
        <v>0</v>
      </c>
      <c r="K88" s="1956">
        <v>0</v>
      </c>
      <c r="L88" s="1956">
        <v>0</v>
      </c>
      <c r="M88" s="1956">
        <v>0</v>
      </c>
      <c r="N88" s="1957">
        <f t="shared" si="86"/>
        <v>2.6589999999999998</v>
      </c>
      <c r="O88" s="1956">
        <v>0</v>
      </c>
      <c r="P88" s="1956">
        <v>0</v>
      </c>
      <c r="Q88" s="1967">
        <f t="shared" si="87"/>
        <v>0</v>
      </c>
      <c r="R88" s="1967">
        <f t="shared" si="81"/>
        <v>2.6589999999999998</v>
      </c>
      <c r="S88" s="1959"/>
      <c r="T88" s="1959"/>
      <c r="U88" s="1959"/>
      <c r="V88" s="1959"/>
      <c r="W88" s="1959"/>
      <c r="X88" s="1959"/>
      <c r="Y88" s="1959"/>
      <c r="Z88" s="1959"/>
      <c r="AA88" s="1959"/>
      <c r="AB88" s="1956">
        <v>6.9290000000000003</v>
      </c>
      <c r="AC88" s="1956">
        <v>0</v>
      </c>
      <c r="AD88" s="1964">
        <v>0</v>
      </c>
      <c r="AE88" s="279"/>
      <c r="AF88" s="226" t="s">
        <v>10231</v>
      </c>
      <c r="AG88" s="171"/>
      <c r="AH88" s="227"/>
      <c r="AI88" s="171"/>
      <c r="AJ88" s="3159"/>
      <c r="AK88" s="220"/>
      <c r="AL88" s="3159"/>
      <c r="AM88" s="221">
        <f t="shared" si="141"/>
        <v>0</v>
      </c>
      <c r="AN88" s="221">
        <f t="shared" si="141"/>
        <v>0</v>
      </c>
      <c r="AO88" s="221">
        <f t="shared" si="141"/>
        <v>0</v>
      </c>
      <c r="AP88" s="221">
        <f t="shared" si="141"/>
        <v>0</v>
      </c>
      <c r="AQ88" s="221">
        <f t="shared" si="141"/>
        <v>0</v>
      </c>
      <c r="AR88" s="221">
        <f t="shared" si="141"/>
        <v>0</v>
      </c>
      <c r="AS88" s="221">
        <f t="shared" si="141"/>
        <v>0</v>
      </c>
      <c r="AT88" s="221">
        <f t="shared" si="141"/>
        <v>0</v>
      </c>
      <c r="AU88" s="173"/>
      <c r="AV88" s="173"/>
      <c r="AW88" s="173"/>
      <c r="AX88" s="173"/>
      <c r="AY88" s="173"/>
      <c r="AZ88" s="173"/>
      <c r="BA88" s="173"/>
      <c r="BB88" s="173"/>
      <c r="BC88" s="173"/>
      <c r="BD88" s="173"/>
      <c r="BE88" s="221">
        <f t="shared" si="140"/>
        <v>0</v>
      </c>
      <c r="BF88" s="221">
        <f t="shared" si="140"/>
        <v>0</v>
      </c>
      <c r="BG88" s="221">
        <f t="shared" si="140"/>
        <v>0</v>
      </c>
      <c r="BH88" s="3161"/>
      <c r="BI88" s="3125"/>
      <c r="BJ88" s="620" t="s">
        <v>7848</v>
      </c>
      <c r="BK88" s="2918" t="s">
        <v>6596</v>
      </c>
      <c r="BL88" s="1960" t="s">
        <v>10232</v>
      </c>
      <c r="BM88" s="1960" t="s">
        <v>10233</v>
      </c>
      <c r="BN88" s="1960" t="s">
        <v>10234</v>
      </c>
      <c r="BO88" s="1960" t="s">
        <v>10235</v>
      </c>
      <c r="BP88" s="1960" t="s">
        <v>10236</v>
      </c>
      <c r="BQ88" s="1960" t="s">
        <v>10237</v>
      </c>
      <c r="BR88" s="1960" t="s">
        <v>10238</v>
      </c>
      <c r="BS88" s="1960" t="s">
        <v>10239</v>
      </c>
      <c r="BT88" s="1961" t="s">
        <v>10240</v>
      </c>
      <c r="BU88" s="1960" t="s">
        <v>10241</v>
      </c>
      <c r="BV88" s="1960" t="s">
        <v>10242</v>
      </c>
      <c r="BW88" s="1961" t="s">
        <v>10243</v>
      </c>
      <c r="BX88" s="1961" t="s">
        <v>10244</v>
      </c>
      <c r="BY88" s="1963"/>
      <c r="BZ88" s="1963"/>
      <c r="CA88" s="1963"/>
      <c r="CB88" s="1963"/>
      <c r="CC88" s="1963"/>
      <c r="CD88" s="1963"/>
      <c r="CE88" s="1963"/>
      <c r="CF88" s="1963"/>
      <c r="CG88" s="1963"/>
      <c r="CH88" s="1962" t="s">
        <v>10245</v>
      </c>
      <c r="CI88" s="1962" t="s">
        <v>10246</v>
      </c>
      <c r="CJ88" s="1965" t="s">
        <v>10247</v>
      </c>
    </row>
    <row r="89" spans="1:88" ht="15.75" customHeight="1">
      <c r="A89" s="171"/>
      <c r="B89" s="1798" t="s">
        <v>10230</v>
      </c>
      <c r="C89" s="2927" t="s">
        <v>6608</v>
      </c>
      <c r="D89" s="258" t="s">
        <v>688</v>
      </c>
      <c r="E89" s="258">
        <v>3</v>
      </c>
      <c r="F89" s="1956">
        <v>0</v>
      </c>
      <c r="G89" s="1956">
        <v>0</v>
      </c>
      <c r="H89" s="1956">
        <v>0</v>
      </c>
      <c r="I89" s="1956">
        <v>0</v>
      </c>
      <c r="J89" s="1956">
        <v>0</v>
      </c>
      <c r="K89" s="1956">
        <v>0</v>
      </c>
      <c r="L89" s="1956">
        <v>0</v>
      </c>
      <c r="M89" s="1956">
        <v>0</v>
      </c>
      <c r="N89" s="1957">
        <f t="shared" si="86"/>
        <v>0</v>
      </c>
      <c r="O89" s="1956">
        <v>0</v>
      </c>
      <c r="P89" s="1956">
        <v>0</v>
      </c>
      <c r="Q89" s="1967">
        <f t="shared" si="87"/>
        <v>0</v>
      </c>
      <c r="R89" s="1967">
        <f t="shared" si="81"/>
        <v>0</v>
      </c>
      <c r="S89" s="1959"/>
      <c r="T89" s="1959"/>
      <c r="U89" s="1959"/>
      <c r="V89" s="1959"/>
      <c r="W89" s="1959"/>
      <c r="X89" s="1959"/>
      <c r="Y89" s="1959"/>
      <c r="Z89" s="1959"/>
      <c r="AA89" s="1959"/>
      <c r="AB89" s="1956">
        <v>9.5000000000000001E-2</v>
      </c>
      <c r="AC89" s="1956">
        <v>0</v>
      </c>
      <c r="AD89" s="1964">
        <v>0</v>
      </c>
      <c r="AE89" s="279"/>
      <c r="AF89" s="226" t="s">
        <v>10248</v>
      </c>
      <c r="AG89" s="171"/>
      <c r="AH89" s="227"/>
      <c r="AI89" s="171"/>
      <c r="AJ89" s="3159"/>
      <c r="AK89" s="220"/>
      <c r="AL89" s="3159"/>
      <c r="AM89" s="221">
        <f t="shared" si="141"/>
        <v>0</v>
      </c>
      <c r="AN89" s="221">
        <f t="shared" si="141"/>
        <v>0</v>
      </c>
      <c r="AO89" s="221">
        <f t="shared" si="141"/>
        <v>0</v>
      </c>
      <c r="AP89" s="221">
        <f t="shared" si="141"/>
        <v>0</v>
      </c>
      <c r="AQ89" s="221">
        <f t="shared" si="141"/>
        <v>0</v>
      </c>
      <c r="AR89" s="221">
        <f t="shared" si="141"/>
        <v>0</v>
      </c>
      <c r="AS89" s="221">
        <f t="shared" si="141"/>
        <v>0</v>
      </c>
      <c r="AT89" s="221">
        <f t="shared" si="141"/>
        <v>0</v>
      </c>
      <c r="AU89" s="173"/>
      <c r="AV89" s="173"/>
      <c r="AW89" s="173"/>
      <c r="AX89" s="173"/>
      <c r="AY89" s="173"/>
      <c r="AZ89" s="173"/>
      <c r="BA89" s="173"/>
      <c r="BB89" s="173"/>
      <c r="BC89" s="173"/>
      <c r="BD89" s="173"/>
      <c r="BE89" s="221">
        <f t="shared" si="140"/>
        <v>0</v>
      </c>
      <c r="BF89" s="221">
        <f t="shared" si="140"/>
        <v>0</v>
      </c>
      <c r="BG89" s="221">
        <f t="shared" si="140"/>
        <v>0</v>
      </c>
      <c r="BH89" s="3161"/>
      <c r="BI89" s="3125"/>
      <c r="BJ89" s="620" t="s">
        <v>7848</v>
      </c>
      <c r="BK89" s="2918" t="s">
        <v>6608</v>
      </c>
      <c r="BL89" s="1960" t="s">
        <v>10249</v>
      </c>
      <c r="BM89" s="1960" t="s">
        <v>10250</v>
      </c>
      <c r="BN89" s="1960" t="s">
        <v>10251</v>
      </c>
      <c r="BO89" s="1960" t="s">
        <v>10252</v>
      </c>
      <c r="BP89" s="1960" t="s">
        <v>10253</v>
      </c>
      <c r="BQ89" s="1960" t="s">
        <v>10254</v>
      </c>
      <c r="BR89" s="1960" t="s">
        <v>10255</v>
      </c>
      <c r="BS89" s="1960" t="s">
        <v>10256</v>
      </c>
      <c r="BT89" s="1961" t="s">
        <v>10257</v>
      </c>
      <c r="BU89" s="1960" t="s">
        <v>10258</v>
      </c>
      <c r="BV89" s="1960" t="s">
        <v>10259</v>
      </c>
      <c r="BW89" s="1961" t="s">
        <v>10260</v>
      </c>
      <c r="BX89" s="1961" t="s">
        <v>10261</v>
      </c>
      <c r="BY89" s="1963"/>
      <c r="BZ89" s="1963"/>
      <c r="CA89" s="1963"/>
      <c r="CB89" s="1963"/>
      <c r="CC89" s="1963"/>
      <c r="CD89" s="1963"/>
      <c r="CE89" s="1963"/>
      <c r="CF89" s="1963"/>
      <c r="CG89" s="1963"/>
      <c r="CH89" s="1962" t="s">
        <v>10262</v>
      </c>
      <c r="CI89" s="1962" t="s">
        <v>10263</v>
      </c>
      <c r="CJ89" s="1965" t="s">
        <v>10264</v>
      </c>
    </row>
    <row r="90" spans="1:88" ht="15.75" customHeight="1">
      <c r="A90" s="171"/>
      <c r="B90" s="1798" t="s">
        <v>10265</v>
      </c>
      <c r="C90" s="2927" t="s">
        <v>6596</v>
      </c>
      <c r="D90" s="258" t="s">
        <v>688</v>
      </c>
      <c r="E90" s="258">
        <v>3</v>
      </c>
      <c r="F90" s="1956">
        <v>0</v>
      </c>
      <c r="G90" s="1956">
        <v>0</v>
      </c>
      <c r="H90" s="1956">
        <v>0</v>
      </c>
      <c r="I90" s="1956">
        <v>0</v>
      </c>
      <c r="J90" s="1956">
        <v>0</v>
      </c>
      <c r="K90" s="1956">
        <v>0</v>
      </c>
      <c r="L90" s="1956">
        <v>0</v>
      </c>
      <c r="M90" s="1956">
        <v>0</v>
      </c>
      <c r="N90" s="1957">
        <f t="shared" si="86"/>
        <v>0</v>
      </c>
      <c r="O90" s="1956">
        <v>0</v>
      </c>
      <c r="P90" s="1956">
        <v>0</v>
      </c>
      <c r="Q90" s="1967">
        <f t="shared" si="87"/>
        <v>0</v>
      </c>
      <c r="R90" s="1967">
        <f t="shared" si="81"/>
        <v>0</v>
      </c>
      <c r="S90" s="1959"/>
      <c r="T90" s="1959"/>
      <c r="U90" s="1959"/>
      <c r="V90" s="1959"/>
      <c r="W90" s="1959"/>
      <c r="X90" s="1959"/>
      <c r="Y90" s="1959"/>
      <c r="Z90" s="1959"/>
      <c r="AA90" s="1959"/>
      <c r="AB90" s="1956">
        <v>0</v>
      </c>
      <c r="AC90" s="1956">
        <v>0</v>
      </c>
      <c r="AD90" s="1964">
        <v>0</v>
      </c>
      <c r="AE90" s="279"/>
      <c r="AF90" s="226" t="s">
        <v>10266</v>
      </c>
      <c r="AG90" s="171"/>
      <c r="AH90" s="227"/>
      <c r="AI90" s="171"/>
      <c r="AJ90" s="3159"/>
      <c r="AK90" s="220"/>
      <c r="AL90" s="3159"/>
      <c r="AM90" s="221">
        <f t="shared" si="141"/>
        <v>0</v>
      </c>
      <c r="AN90" s="221">
        <f t="shared" si="141"/>
        <v>0</v>
      </c>
      <c r="AO90" s="221">
        <f t="shared" si="141"/>
        <v>0</v>
      </c>
      <c r="AP90" s="221">
        <f t="shared" si="141"/>
        <v>0</v>
      </c>
      <c r="AQ90" s="221">
        <f t="shared" si="141"/>
        <v>0</v>
      </c>
      <c r="AR90" s="221">
        <f t="shared" si="141"/>
        <v>0</v>
      </c>
      <c r="AS90" s="221">
        <f t="shared" si="141"/>
        <v>0</v>
      </c>
      <c r="AT90" s="221">
        <f t="shared" si="141"/>
        <v>0</v>
      </c>
      <c r="AU90" s="173"/>
      <c r="AV90" s="173"/>
      <c r="AW90" s="173"/>
      <c r="AX90" s="173"/>
      <c r="AY90" s="173"/>
      <c r="AZ90" s="173"/>
      <c r="BA90" s="173"/>
      <c r="BB90" s="173"/>
      <c r="BC90" s="173"/>
      <c r="BD90" s="173"/>
      <c r="BE90" s="221">
        <f t="shared" si="140"/>
        <v>0</v>
      </c>
      <c r="BF90" s="221">
        <f t="shared" si="140"/>
        <v>0</v>
      </c>
      <c r="BG90" s="221">
        <f t="shared" si="140"/>
        <v>0</v>
      </c>
      <c r="BH90" s="3161"/>
      <c r="BI90" s="3125"/>
      <c r="BJ90" s="620" t="s">
        <v>7878</v>
      </c>
      <c r="BK90" s="2918" t="s">
        <v>6596</v>
      </c>
      <c r="BL90" s="1960" t="s">
        <v>10267</v>
      </c>
      <c r="BM90" s="1960" t="s">
        <v>10268</v>
      </c>
      <c r="BN90" s="1960" t="s">
        <v>10269</v>
      </c>
      <c r="BO90" s="1960" t="s">
        <v>10270</v>
      </c>
      <c r="BP90" s="1960" t="s">
        <v>10271</v>
      </c>
      <c r="BQ90" s="1960" t="s">
        <v>10272</v>
      </c>
      <c r="BR90" s="1960" t="s">
        <v>10273</v>
      </c>
      <c r="BS90" s="1960" t="s">
        <v>10274</v>
      </c>
      <c r="BT90" s="1961" t="s">
        <v>10275</v>
      </c>
      <c r="BU90" s="1960" t="s">
        <v>10276</v>
      </c>
      <c r="BV90" s="1960" t="s">
        <v>10277</v>
      </c>
      <c r="BW90" s="1961" t="s">
        <v>10278</v>
      </c>
      <c r="BX90" s="1961" t="s">
        <v>10279</v>
      </c>
      <c r="BY90" s="1963"/>
      <c r="BZ90" s="1963"/>
      <c r="CA90" s="1963"/>
      <c r="CB90" s="1963"/>
      <c r="CC90" s="1963"/>
      <c r="CD90" s="1963"/>
      <c r="CE90" s="1963"/>
      <c r="CF90" s="1963"/>
      <c r="CG90" s="1963"/>
      <c r="CH90" s="1962" t="s">
        <v>10280</v>
      </c>
      <c r="CI90" s="1962" t="s">
        <v>10281</v>
      </c>
      <c r="CJ90" s="1965" t="s">
        <v>10282</v>
      </c>
    </row>
    <row r="91" spans="1:88" ht="15.75" customHeight="1">
      <c r="A91" s="171"/>
      <c r="B91" s="1798" t="s">
        <v>10265</v>
      </c>
      <c r="C91" s="2927" t="s">
        <v>6608</v>
      </c>
      <c r="D91" s="258" t="s">
        <v>688</v>
      </c>
      <c r="E91" s="258">
        <v>3</v>
      </c>
      <c r="F91" s="1956">
        <v>0</v>
      </c>
      <c r="G91" s="1956">
        <v>0</v>
      </c>
      <c r="H91" s="1956">
        <v>0</v>
      </c>
      <c r="I91" s="1956">
        <v>0</v>
      </c>
      <c r="J91" s="1956">
        <v>0</v>
      </c>
      <c r="K91" s="1956">
        <v>0</v>
      </c>
      <c r="L91" s="1956">
        <v>0</v>
      </c>
      <c r="M91" s="1956">
        <v>0</v>
      </c>
      <c r="N91" s="1957">
        <f t="shared" si="86"/>
        <v>0</v>
      </c>
      <c r="O91" s="1956">
        <v>0</v>
      </c>
      <c r="P91" s="1956">
        <v>0</v>
      </c>
      <c r="Q91" s="1967">
        <f t="shared" si="87"/>
        <v>0</v>
      </c>
      <c r="R91" s="1967">
        <f t="shared" si="81"/>
        <v>0</v>
      </c>
      <c r="S91" s="1959"/>
      <c r="T91" s="1959"/>
      <c r="U91" s="1959"/>
      <c r="V91" s="1959"/>
      <c r="W91" s="1959"/>
      <c r="X91" s="1959"/>
      <c r="Y91" s="1959"/>
      <c r="Z91" s="1959"/>
      <c r="AA91" s="1959"/>
      <c r="AB91" s="1956">
        <v>7.97</v>
      </c>
      <c r="AC91" s="1956">
        <v>0</v>
      </c>
      <c r="AD91" s="1964">
        <v>0</v>
      </c>
      <c r="AE91" s="279"/>
      <c r="AF91" s="226" t="s">
        <v>10283</v>
      </c>
      <c r="AG91" s="171"/>
      <c r="AH91" s="227"/>
      <c r="AI91" s="171"/>
      <c r="AJ91" s="3159"/>
      <c r="AK91" s="220"/>
      <c r="AL91" s="3159"/>
      <c r="AM91" s="221">
        <f t="shared" si="141"/>
        <v>0</v>
      </c>
      <c r="AN91" s="221">
        <f t="shared" si="141"/>
        <v>0</v>
      </c>
      <c r="AO91" s="221">
        <f t="shared" si="141"/>
        <v>0</v>
      </c>
      <c r="AP91" s="221">
        <f t="shared" si="141"/>
        <v>0</v>
      </c>
      <c r="AQ91" s="221">
        <f t="shared" si="141"/>
        <v>0</v>
      </c>
      <c r="AR91" s="221">
        <f t="shared" si="141"/>
        <v>0</v>
      </c>
      <c r="AS91" s="221">
        <f t="shared" si="141"/>
        <v>0</v>
      </c>
      <c r="AT91" s="221">
        <f t="shared" si="141"/>
        <v>0</v>
      </c>
      <c r="AU91" s="173"/>
      <c r="AV91" s="173"/>
      <c r="AW91" s="173"/>
      <c r="AX91" s="173"/>
      <c r="AY91" s="173"/>
      <c r="AZ91" s="173"/>
      <c r="BA91" s="173"/>
      <c r="BB91" s="173"/>
      <c r="BC91" s="173"/>
      <c r="BD91" s="173"/>
      <c r="BE91" s="221">
        <f t="shared" si="140"/>
        <v>0</v>
      </c>
      <c r="BF91" s="221">
        <f t="shared" si="140"/>
        <v>0</v>
      </c>
      <c r="BG91" s="221">
        <f t="shared" si="140"/>
        <v>0</v>
      </c>
      <c r="BH91" s="3161"/>
      <c r="BI91" s="3125"/>
      <c r="BJ91" s="620" t="s">
        <v>7878</v>
      </c>
      <c r="BK91" s="2918" t="s">
        <v>6608</v>
      </c>
      <c r="BL91" s="1960" t="s">
        <v>10284</v>
      </c>
      <c r="BM91" s="1960" t="s">
        <v>10285</v>
      </c>
      <c r="BN91" s="1960" t="s">
        <v>10286</v>
      </c>
      <c r="BO91" s="1960" t="s">
        <v>10287</v>
      </c>
      <c r="BP91" s="1960" t="s">
        <v>10288</v>
      </c>
      <c r="BQ91" s="1960" t="s">
        <v>10289</v>
      </c>
      <c r="BR91" s="1960" t="s">
        <v>10290</v>
      </c>
      <c r="BS91" s="1960" t="s">
        <v>10291</v>
      </c>
      <c r="BT91" s="1961" t="s">
        <v>10292</v>
      </c>
      <c r="BU91" s="1960" t="s">
        <v>10293</v>
      </c>
      <c r="BV91" s="1960" t="s">
        <v>10294</v>
      </c>
      <c r="BW91" s="1961" t="s">
        <v>10295</v>
      </c>
      <c r="BX91" s="1961" t="s">
        <v>10296</v>
      </c>
      <c r="BY91" s="1963"/>
      <c r="BZ91" s="1963"/>
      <c r="CA91" s="1963"/>
      <c r="CB91" s="1963"/>
      <c r="CC91" s="1963"/>
      <c r="CD91" s="1963"/>
      <c r="CE91" s="1963"/>
      <c r="CF91" s="1963"/>
      <c r="CG91" s="1963"/>
      <c r="CH91" s="1962" t="s">
        <v>10297</v>
      </c>
      <c r="CI91" s="1962" t="s">
        <v>10298</v>
      </c>
      <c r="CJ91" s="1965" t="s">
        <v>10299</v>
      </c>
    </row>
    <row r="92" spans="1:88" ht="15.75" customHeight="1">
      <c r="A92" s="171"/>
      <c r="B92" s="1798" t="s">
        <v>10300</v>
      </c>
      <c r="C92" s="2927" t="s">
        <v>6596</v>
      </c>
      <c r="D92" s="258" t="s">
        <v>688</v>
      </c>
      <c r="E92" s="258">
        <v>3</v>
      </c>
      <c r="F92" s="1956">
        <v>0</v>
      </c>
      <c r="G92" s="1956">
        <v>0</v>
      </c>
      <c r="H92" s="1956">
        <v>0</v>
      </c>
      <c r="I92" s="1956">
        <v>0</v>
      </c>
      <c r="J92" s="1956">
        <v>0</v>
      </c>
      <c r="K92" s="1956">
        <v>0</v>
      </c>
      <c r="L92" s="1956">
        <v>0</v>
      </c>
      <c r="M92" s="1956">
        <v>0</v>
      </c>
      <c r="N92" s="1957">
        <f t="shared" si="86"/>
        <v>0</v>
      </c>
      <c r="O92" s="1956">
        <v>0</v>
      </c>
      <c r="P92" s="1956">
        <v>0</v>
      </c>
      <c r="Q92" s="1967">
        <f t="shared" si="87"/>
        <v>0</v>
      </c>
      <c r="R92" s="1967">
        <f t="shared" si="81"/>
        <v>0</v>
      </c>
      <c r="S92" s="1959"/>
      <c r="T92" s="1959"/>
      <c r="U92" s="1959"/>
      <c r="V92" s="1959"/>
      <c r="W92" s="1959"/>
      <c r="X92" s="1959"/>
      <c r="Y92" s="1959"/>
      <c r="Z92" s="1959"/>
      <c r="AA92" s="1959"/>
      <c r="AB92" s="1956">
        <v>0</v>
      </c>
      <c r="AC92" s="1956">
        <v>0</v>
      </c>
      <c r="AD92" s="1964">
        <v>0</v>
      </c>
      <c r="AE92" s="81"/>
      <c r="AF92" s="226" t="s">
        <v>10301</v>
      </c>
      <c r="AG92" s="171"/>
      <c r="AH92" s="227"/>
      <c r="AI92" s="171"/>
      <c r="AJ92" s="3159"/>
      <c r="AK92" s="220"/>
      <c r="AL92" s="3159"/>
      <c r="AM92" s="221">
        <f t="shared" si="141"/>
        <v>0</v>
      </c>
      <c r="AN92" s="221">
        <f t="shared" si="141"/>
        <v>0</v>
      </c>
      <c r="AO92" s="221">
        <f t="shared" si="141"/>
        <v>0</v>
      </c>
      <c r="AP92" s="221">
        <f t="shared" si="141"/>
        <v>0</v>
      </c>
      <c r="AQ92" s="221">
        <f t="shared" si="141"/>
        <v>0</v>
      </c>
      <c r="AR92" s="221">
        <f t="shared" si="141"/>
        <v>0</v>
      </c>
      <c r="AS92" s="221">
        <f t="shared" si="141"/>
        <v>0</v>
      </c>
      <c r="AT92" s="221">
        <f t="shared" si="141"/>
        <v>0</v>
      </c>
      <c r="AU92" s="173"/>
      <c r="AV92" s="173"/>
      <c r="AW92" s="173"/>
      <c r="AX92" s="173"/>
      <c r="AY92" s="173"/>
      <c r="AZ92" s="173"/>
      <c r="BA92" s="173"/>
      <c r="BB92" s="173"/>
      <c r="BC92" s="173"/>
      <c r="BD92" s="173"/>
      <c r="BE92" s="221">
        <f t="shared" si="140"/>
        <v>0</v>
      </c>
      <c r="BF92" s="221">
        <f t="shared" si="140"/>
        <v>0</v>
      </c>
      <c r="BG92" s="221">
        <f t="shared" si="140"/>
        <v>0</v>
      </c>
      <c r="BH92" s="3161"/>
      <c r="BI92" s="3125"/>
      <c r="BJ92" s="620" t="s">
        <v>7906</v>
      </c>
      <c r="BK92" s="2918" t="s">
        <v>6596</v>
      </c>
      <c r="BL92" s="1960" t="s">
        <v>10302</v>
      </c>
      <c r="BM92" s="1960" t="s">
        <v>10303</v>
      </c>
      <c r="BN92" s="1960" t="s">
        <v>10304</v>
      </c>
      <c r="BO92" s="1960" t="s">
        <v>10305</v>
      </c>
      <c r="BP92" s="1960" t="s">
        <v>10306</v>
      </c>
      <c r="BQ92" s="1960" t="s">
        <v>10307</v>
      </c>
      <c r="BR92" s="1960" t="s">
        <v>10308</v>
      </c>
      <c r="BS92" s="1960" t="s">
        <v>10309</v>
      </c>
      <c r="BT92" s="1961" t="s">
        <v>10310</v>
      </c>
      <c r="BU92" s="1960" t="s">
        <v>10311</v>
      </c>
      <c r="BV92" s="1960" t="s">
        <v>10312</v>
      </c>
      <c r="BW92" s="1961" t="s">
        <v>10313</v>
      </c>
      <c r="BX92" s="1961" t="s">
        <v>10314</v>
      </c>
      <c r="BY92" s="1963"/>
      <c r="BZ92" s="1963"/>
      <c r="CA92" s="1963"/>
      <c r="CB92" s="1963"/>
      <c r="CC92" s="1963"/>
      <c r="CD92" s="1963"/>
      <c r="CE92" s="1963"/>
      <c r="CF92" s="1963"/>
      <c r="CG92" s="1963"/>
      <c r="CH92" s="1962" t="s">
        <v>10315</v>
      </c>
      <c r="CI92" s="1962" t="s">
        <v>10316</v>
      </c>
      <c r="CJ92" s="1965" t="s">
        <v>10317</v>
      </c>
    </row>
    <row r="93" spans="1:88" ht="15.75" customHeight="1">
      <c r="A93" s="171"/>
      <c r="B93" s="1798" t="s">
        <v>10300</v>
      </c>
      <c r="C93" s="2927" t="s">
        <v>6608</v>
      </c>
      <c r="D93" s="258" t="s">
        <v>688</v>
      </c>
      <c r="E93" s="258">
        <v>3</v>
      </c>
      <c r="F93" s="1956">
        <v>0</v>
      </c>
      <c r="G93" s="1956">
        <v>0</v>
      </c>
      <c r="H93" s="1956">
        <v>0</v>
      </c>
      <c r="I93" s="1956">
        <v>0</v>
      </c>
      <c r="J93" s="1956">
        <v>0</v>
      </c>
      <c r="K93" s="1956">
        <v>0</v>
      </c>
      <c r="L93" s="1956">
        <v>0</v>
      </c>
      <c r="M93" s="1956">
        <v>0</v>
      </c>
      <c r="N93" s="1957">
        <f t="shared" si="86"/>
        <v>0</v>
      </c>
      <c r="O93" s="1956">
        <v>0</v>
      </c>
      <c r="P93" s="1956">
        <v>0</v>
      </c>
      <c r="Q93" s="1967">
        <f t="shared" si="87"/>
        <v>0</v>
      </c>
      <c r="R93" s="1967">
        <f t="shared" si="81"/>
        <v>0</v>
      </c>
      <c r="S93" s="1959"/>
      <c r="T93" s="1959"/>
      <c r="U93" s="1959"/>
      <c r="V93" s="1959"/>
      <c r="W93" s="1959"/>
      <c r="X93" s="1959"/>
      <c r="Y93" s="1959"/>
      <c r="Z93" s="1959"/>
      <c r="AA93" s="1959"/>
      <c r="AB93" s="1956">
        <v>0.58599999999999997</v>
      </c>
      <c r="AC93" s="1956">
        <v>0</v>
      </c>
      <c r="AD93" s="1964">
        <v>0</v>
      </c>
      <c r="AE93" s="81"/>
      <c r="AF93" s="226" t="s">
        <v>10318</v>
      </c>
      <c r="AG93" s="171"/>
      <c r="AH93" s="227"/>
      <c r="AI93" s="171"/>
      <c r="AJ93" s="3159"/>
      <c r="AK93" s="220"/>
      <c r="AL93" s="3159"/>
      <c r="AM93" s="221">
        <f t="shared" si="141"/>
        <v>0</v>
      </c>
      <c r="AN93" s="221">
        <f t="shared" si="141"/>
        <v>0</v>
      </c>
      <c r="AO93" s="221">
        <f t="shared" si="141"/>
        <v>0</v>
      </c>
      <c r="AP93" s="221">
        <f t="shared" si="141"/>
        <v>0</v>
      </c>
      <c r="AQ93" s="221">
        <f t="shared" si="141"/>
        <v>0</v>
      </c>
      <c r="AR93" s="221">
        <f t="shared" si="141"/>
        <v>0</v>
      </c>
      <c r="AS93" s="221">
        <f t="shared" si="141"/>
        <v>0</v>
      </c>
      <c r="AT93" s="221">
        <f t="shared" si="141"/>
        <v>0</v>
      </c>
      <c r="AU93" s="173"/>
      <c r="AV93" s="173"/>
      <c r="AW93" s="173"/>
      <c r="AX93" s="173"/>
      <c r="AY93" s="173"/>
      <c r="AZ93" s="173"/>
      <c r="BA93" s="173"/>
      <c r="BB93" s="173"/>
      <c r="BC93" s="173"/>
      <c r="BD93" s="173"/>
      <c r="BE93" s="221">
        <f t="shared" si="140"/>
        <v>0</v>
      </c>
      <c r="BF93" s="221">
        <f t="shared" si="140"/>
        <v>0</v>
      </c>
      <c r="BG93" s="221">
        <f t="shared" si="140"/>
        <v>0</v>
      </c>
      <c r="BH93" s="3161"/>
      <c r="BI93" s="3125"/>
      <c r="BJ93" s="620" t="s">
        <v>7906</v>
      </c>
      <c r="BK93" s="2918" t="s">
        <v>6608</v>
      </c>
      <c r="BL93" s="1960" t="s">
        <v>10319</v>
      </c>
      <c r="BM93" s="1960" t="s">
        <v>10320</v>
      </c>
      <c r="BN93" s="1960" t="s">
        <v>10321</v>
      </c>
      <c r="BO93" s="1960" t="s">
        <v>10322</v>
      </c>
      <c r="BP93" s="1960" t="s">
        <v>10323</v>
      </c>
      <c r="BQ93" s="1960" t="s">
        <v>10324</v>
      </c>
      <c r="BR93" s="1960" t="s">
        <v>10325</v>
      </c>
      <c r="BS93" s="1960" t="s">
        <v>10326</v>
      </c>
      <c r="BT93" s="1961" t="s">
        <v>10327</v>
      </c>
      <c r="BU93" s="1960" t="s">
        <v>10328</v>
      </c>
      <c r="BV93" s="1960" t="s">
        <v>10329</v>
      </c>
      <c r="BW93" s="1961" t="s">
        <v>10330</v>
      </c>
      <c r="BX93" s="1961" t="s">
        <v>10331</v>
      </c>
      <c r="BY93" s="1963"/>
      <c r="BZ93" s="1963"/>
      <c r="CA93" s="1963"/>
      <c r="CB93" s="1963"/>
      <c r="CC93" s="1963"/>
      <c r="CD93" s="1963"/>
      <c r="CE93" s="1963"/>
      <c r="CF93" s="1963"/>
      <c r="CG93" s="1963"/>
      <c r="CH93" s="1962" t="s">
        <v>10332</v>
      </c>
      <c r="CI93" s="1962" t="s">
        <v>10333</v>
      </c>
      <c r="CJ93" s="1965" t="s">
        <v>10334</v>
      </c>
    </row>
    <row r="94" spans="1:88" ht="15.75" customHeight="1">
      <c r="A94" s="171"/>
      <c r="B94" s="1798" t="s">
        <v>7935</v>
      </c>
      <c r="C94" s="2927" t="s">
        <v>6596</v>
      </c>
      <c r="D94" s="258" t="s">
        <v>688</v>
      </c>
      <c r="E94" s="258">
        <v>3</v>
      </c>
      <c r="F94" s="1956">
        <v>0</v>
      </c>
      <c r="G94" s="1956">
        <v>0</v>
      </c>
      <c r="H94" s="1956">
        <v>0</v>
      </c>
      <c r="I94" s="1956">
        <v>0</v>
      </c>
      <c r="J94" s="1956">
        <v>0</v>
      </c>
      <c r="K94" s="1956">
        <v>0</v>
      </c>
      <c r="L94" s="1956">
        <v>0</v>
      </c>
      <c r="M94" s="1956">
        <v>0</v>
      </c>
      <c r="N94" s="1957">
        <f t="shared" si="86"/>
        <v>0</v>
      </c>
      <c r="O94" s="1956">
        <v>0</v>
      </c>
      <c r="P94" s="1956">
        <v>0</v>
      </c>
      <c r="Q94" s="1967">
        <f t="shared" si="87"/>
        <v>0</v>
      </c>
      <c r="R94" s="1967">
        <f t="shared" si="81"/>
        <v>0</v>
      </c>
      <c r="S94" s="1959"/>
      <c r="T94" s="1959"/>
      <c r="U94" s="1959"/>
      <c r="V94" s="1959"/>
      <c r="W94" s="1959"/>
      <c r="X94" s="1959"/>
      <c r="Y94" s="1959"/>
      <c r="Z94" s="1959"/>
      <c r="AA94" s="1959"/>
      <c r="AB94" s="1956">
        <v>0</v>
      </c>
      <c r="AC94" s="1956">
        <v>0</v>
      </c>
      <c r="AD94" s="1964">
        <v>0</v>
      </c>
      <c r="AE94" s="81"/>
      <c r="AF94" s="226" t="s">
        <v>10335</v>
      </c>
      <c r="AG94" s="171"/>
      <c r="AH94" s="227"/>
      <c r="AI94" s="171"/>
      <c r="AJ94" s="3159"/>
      <c r="AK94" s="220"/>
      <c r="AL94" s="3159"/>
      <c r="AM94" s="221">
        <f t="shared" si="141"/>
        <v>0</v>
      </c>
      <c r="AN94" s="221">
        <f t="shared" si="141"/>
        <v>0</v>
      </c>
      <c r="AO94" s="221">
        <f t="shared" si="141"/>
        <v>0</v>
      </c>
      <c r="AP94" s="221">
        <f t="shared" si="141"/>
        <v>0</v>
      </c>
      <c r="AQ94" s="221">
        <f t="shared" si="141"/>
        <v>0</v>
      </c>
      <c r="AR94" s="221">
        <f t="shared" si="141"/>
        <v>0</v>
      </c>
      <c r="AS94" s="221">
        <f t="shared" si="141"/>
        <v>0</v>
      </c>
      <c r="AT94" s="221">
        <f t="shared" si="141"/>
        <v>0</v>
      </c>
      <c r="AU94" s="173"/>
      <c r="AV94" s="173"/>
      <c r="AW94" s="173"/>
      <c r="AX94" s="173"/>
      <c r="AY94" s="173"/>
      <c r="AZ94" s="173"/>
      <c r="BA94" s="173"/>
      <c r="BB94" s="173"/>
      <c r="BC94" s="173"/>
      <c r="BD94" s="173"/>
      <c r="BE94" s="221">
        <f t="shared" si="140"/>
        <v>0</v>
      </c>
      <c r="BF94" s="221">
        <f t="shared" si="140"/>
        <v>0</v>
      </c>
      <c r="BG94" s="221">
        <f t="shared" si="140"/>
        <v>0</v>
      </c>
      <c r="BH94" s="3161"/>
      <c r="BI94" s="3125"/>
      <c r="BJ94" s="620" t="s">
        <v>7935</v>
      </c>
      <c r="BK94" s="2918" t="s">
        <v>6596</v>
      </c>
      <c r="BL94" s="1960" t="s">
        <v>10336</v>
      </c>
      <c r="BM94" s="1960" t="s">
        <v>10337</v>
      </c>
      <c r="BN94" s="1960" t="s">
        <v>10338</v>
      </c>
      <c r="BO94" s="1960" t="s">
        <v>10339</v>
      </c>
      <c r="BP94" s="1960" t="s">
        <v>10340</v>
      </c>
      <c r="BQ94" s="1960" t="s">
        <v>10341</v>
      </c>
      <c r="BR94" s="1960" t="s">
        <v>10342</v>
      </c>
      <c r="BS94" s="1960" t="s">
        <v>10343</v>
      </c>
      <c r="BT94" s="1961" t="s">
        <v>10344</v>
      </c>
      <c r="BU94" s="1960" t="s">
        <v>10345</v>
      </c>
      <c r="BV94" s="1960" t="s">
        <v>10346</v>
      </c>
      <c r="BW94" s="1961" t="s">
        <v>10347</v>
      </c>
      <c r="BX94" s="1961" t="s">
        <v>10348</v>
      </c>
      <c r="BY94" s="1963"/>
      <c r="BZ94" s="1963"/>
      <c r="CA94" s="1963"/>
      <c r="CB94" s="1963"/>
      <c r="CC94" s="1963"/>
      <c r="CD94" s="1963"/>
      <c r="CE94" s="1963"/>
      <c r="CF94" s="1963"/>
      <c r="CG94" s="1963"/>
      <c r="CH94" s="1962" t="s">
        <v>10349</v>
      </c>
      <c r="CI94" s="1962" t="s">
        <v>10350</v>
      </c>
      <c r="CJ94" s="1965" t="s">
        <v>10351</v>
      </c>
    </row>
    <row r="95" spans="1:88" ht="15.75" customHeight="1">
      <c r="A95" s="171"/>
      <c r="B95" s="1798" t="s">
        <v>7935</v>
      </c>
      <c r="C95" s="2927" t="s">
        <v>6608</v>
      </c>
      <c r="D95" s="258" t="s">
        <v>688</v>
      </c>
      <c r="E95" s="258">
        <v>3</v>
      </c>
      <c r="F95" s="1956">
        <v>0</v>
      </c>
      <c r="G95" s="1956">
        <v>0</v>
      </c>
      <c r="H95" s="1956">
        <v>0</v>
      </c>
      <c r="I95" s="1956">
        <v>0</v>
      </c>
      <c r="J95" s="1956">
        <v>0</v>
      </c>
      <c r="K95" s="1956">
        <v>0</v>
      </c>
      <c r="L95" s="1956">
        <v>0</v>
      </c>
      <c r="M95" s="1956">
        <v>0</v>
      </c>
      <c r="N95" s="1957">
        <f t="shared" si="86"/>
        <v>0</v>
      </c>
      <c r="O95" s="1956">
        <v>0</v>
      </c>
      <c r="P95" s="1956">
        <v>0</v>
      </c>
      <c r="Q95" s="1967">
        <f t="shared" si="87"/>
        <v>0</v>
      </c>
      <c r="R95" s="1967">
        <f t="shared" si="81"/>
        <v>0</v>
      </c>
      <c r="S95" s="1959"/>
      <c r="T95" s="1959"/>
      <c r="U95" s="1959"/>
      <c r="V95" s="1959"/>
      <c r="W95" s="1959"/>
      <c r="X95" s="1959"/>
      <c r="Y95" s="1959"/>
      <c r="Z95" s="1959"/>
      <c r="AA95" s="1959"/>
      <c r="AB95" s="1956">
        <v>0</v>
      </c>
      <c r="AC95" s="1956">
        <v>0</v>
      </c>
      <c r="AD95" s="1964">
        <v>0</v>
      </c>
      <c r="AE95" s="81"/>
      <c r="AF95" s="226" t="s">
        <v>10352</v>
      </c>
      <c r="AG95" s="171"/>
      <c r="AH95" s="227"/>
      <c r="AI95" s="171"/>
      <c r="AJ95" s="3159"/>
      <c r="AK95" s="220"/>
      <c r="AL95" s="3159"/>
      <c r="AM95" s="221">
        <f t="shared" si="141"/>
        <v>0</v>
      </c>
      <c r="AN95" s="221">
        <f t="shared" si="141"/>
        <v>0</v>
      </c>
      <c r="AO95" s="221">
        <f t="shared" si="141"/>
        <v>0</v>
      </c>
      <c r="AP95" s="221">
        <f t="shared" si="141"/>
        <v>0</v>
      </c>
      <c r="AQ95" s="221">
        <f t="shared" si="141"/>
        <v>0</v>
      </c>
      <c r="AR95" s="221">
        <f t="shared" si="141"/>
        <v>0</v>
      </c>
      <c r="AS95" s="221">
        <f t="shared" si="141"/>
        <v>0</v>
      </c>
      <c r="AT95" s="221">
        <f t="shared" si="141"/>
        <v>0</v>
      </c>
      <c r="AU95" s="173"/>
      <c r="AV95" s="173"/>
      <c r="AW95" s="173"/>
      <c r="AX95" s="173"/>
      <c r="AY95" s="173"/>
      <c r="AZ95" s="173"/>
      <c r="BA95" s="173"/>
      <c r="BB95" s="173"/>
      <c r="BC95" s="173"/>
      <c r="BD95" s="173"/>
      <c r="BE95" s="221">
        <f t="shared" si="140"/>
        <v>0</v>
      </c>
      <c r="BF95" s="221">
        <f t="shared" si="140"/>
        <v>0</v>
      </c>
      <c r="BG95" s="221">
        <f t="shared" si="140"/>
        <v>0</v>
      </c>
      <c r="BH95" s="3161"/>
      <c r="BI95" s="3125"/>
      <c r="BJ95" s="2536" t="s">
        <v>7935</v>
      </c>
      <c r="BK95" s="2537" t="s">
        <v>6608</v>
      </c>
      <c r="BL95" s="2402" t="s">
        <v>10353</v>
      </c>
      <c r="BM95" s="2402" t="s">
        <v>10354</v>
      </c>
      <c r="BN95" s="2402" t="s">
        <v>10355</v>
      </c>
      <c r="BO95" s="2402" t="s">
        <v>10356</v>
      </c>
      <c r="BP95" s="2402" t="s">
        <v>10357</v>
      </c>
      <c r="BQ95" s="2402" t="s">
        <v>10358</v>
      </c>
      <c r="BR95" s="2402" t="s">
        <v>10359</v>
      </c>
      <c r="BS95" s="2402" t="s">
        <v>10360</v>
      </c>
      <c r="BT95" s="2403" t="s">
        <v>10361</v>
      </c>
      <c r="BU95" s="2402" t="s">
        <v>10362</v>
      </c>
      <c r="BV95" s="2402" t="s">
        <v>10363</v>
      </c>
      <c r="BW95" s="2403" t="s">
        <v>10364</v>
      </c>
      <c r="BX95" s="2403" t="s">
        <v>10365</v>
      </c>
      <c r="BY95" s="2404"/>
      <c r="BZ95" s="2404"/>
      <c r="CA95" s="2404"/>
      <c r="CB95" s="2404"/>
      <c r="CC95" s="2404"/>
      <c r="CD95" s="2404"/>
      <c r="CE95" s="2404"/>
      <c r="CF95" s="2404"/>
      <c r="CG95" s="2404"/>
      <c r="CH95" s="2405" t="s">
        <v>10366</v>
      </c>
      <c r="CI95" s="2405" t="s">
        <v>10367</v>
      </c>
      <c r="CJ95" s="2406" t="s">
        <v>10368</v>
      </c>
    </row>
    <row r="96" spans="1:88" ht="15.75" customHeight="1">
      <c r="A96" s="171"/>
      <c r="B96" s="898" t="s">
        <v>7964</v>
      </c>
      <c r="C96" s="2918" t="s">
        <v>6596</v>
      </c>
      <c r="D96" s="222" t="s">
        <v>688</v>
      </c>
      <c r="E96" s="222">
        <v>3</v>
      </c>
      <c r="F96" s="2072">
        <v>0</v>
      </c>
      <c r="G96" s="2072">
        <v>0</v>
      </c>
      <c r="H96" s="2072">
        <v>0</v>
      </c>
      <c r="I96" s="2072">
        <v>0</v>
      </c>
      <c r="J96" s="2072">
        <v>0</v>
      </c>
      <c r="K96" s="2072">
        <v>0</v>
      </c>
      <c r="L96" s="2072">
        <v>0</v>
      </c>
      <c r="M96" s="2072">
        <v>0</v>
      </c>
      <c r="N96" s="1957">
        <f t="shared" si="86"/>
        <v>0</v>
      </c>
      <c r="O96" s="2072">
        <v>0</v>
      </c>
      <c r="P96" s="2072">
        <v>0</v>
      </c>
      <c r="Q96" s="1967">
        <f t="shared" ref="Q96:Q105" si="142">IFERROR(SUM(O96:P96), 0)</f>
        <v>0</v>
      </c>
      <c r="R96" s="1967">
        <f t="shared" ref="R96:R105" si="143" xml:space="preserve"> IFERROR(SUM(N96,Q96),0)</f>
        <v>0</v>
      </c>
      <c r="S96" s="2073"/>
      <c r="T96" s="2073"/>
      <c r="U96" s="2073"/>
      <c r="V96" s="2073"/>
      <c r="W96" s="2073"/>
      <c r="X96" s="2073"/>
      <c r="Y96" s="2073"/>
      <c r="Z96" s="2073"/>
      <c r="AA96" s="2073"/>
      <c r="AB96" s="2072">
        <v>0</v>
      </c>
      <c r="AC96" s="2072">
        <v>0</v>
      </c>
      <c r="AD96" s="2074">
        <v>0</v>
      </c>
      <c r="AE96" s="81"/>
      <c r="AF96" s="226" t="s">
        <v>10369</v>
      </c>
      <c r="AG96" s="171"/>
      <c r="AH96" s="2058"/>
      <c r="AI96" s="171"/>
      <c r="AJ96" s="3159"/>
      <c r="AK96" s="220">
        <f t="shared" si="99"/>
        <v>0</v>
      </c>
      <c r="AL96" s="3159"/>
      <c r="AM96" s="221"/>
      <c r="AN96" s="221"/>
      <c r="AO96" s="221"/>
      <c r="AP96" s="221"/>
      <c r="AQ96" s="221"/>
      <c r="AR96" s="221"/>
      <c r="AS96" s="221"/>
      <c r="AT96" s="221"/>
      <c r="AU96" s="173"/>
      <c r="AV96" s="173"/>
      <c r="AW96" s="173"/>
      <c r="AX96" s="173"/>
      <c r="AY96" s="173"/>
      <c r="AZ96" s="173"/>
      <c r="BA96" s="173"/>
      <c r="BB96" s="173"/>
      <c r="BC96" s="173"/>
      <c r="BD96" s="173"/>
      <c r="BE96" s="221"/>
      <c r="BF96" s="221"/>
      <c r="BG96" s="221"/>
      <c r="BH96" s="3161"/>
      <c r="BI96" s="3125"/>
      <c r="BJ96" s="898" t="s">
        <v>7964</v>
      </c>
      <c r="BK96" s="2004" t="s">
        <v>6596</v>
      </c>
      <c r="BL96" s="2072" t="s">
        <v>10370</v>
      </c>
      <c r="BM96" s="2072" t="s">
        <v>10371</v>
      </c>
      <c r="BN96" s="2072" t="s">
        <v>10372</v>
      </c>
      <c r="BO96" s="2072" t="s">
        <v>10373</v>
      </c>
      <c r="BP96" s="2072" t="s">
        <v>10374</v>
      </c>
      <c r="BQ96" s="2072" t="s">
        <v>10375</v>
      </c>
      <c r="BR96" s="2072" t="s">
        <v>10376</v>
      </c>
      <c r="BS96" s="2072" t="s">
        <v>10377</v>
      </c>
      <c r="BT96" s="1957" t="s">
        <v>10378</v>
      </c>
      <c r="BU96" s="2072" t="s">
        <v>10379</v>
      </c>
      <c r="BV96" s="2072" t="s">
        <v>10380</v>
      </c>
      <c r="BW96" s="1967" t="s">
        <v>10381</v>
      </c>
      <c r="BX96" s="1967" t="s">
        <v>10382</v>
      </c>
      <c r="BY96" s="2073"/>
      <c r="BZ96" s="2073"/>
      <c r="CA96" s="2073"/>
      <c r="CB96" s="2073"/>
      <c r="CC96" s="2073"/>
      <c r="CD96" s="2073"/>
      <c r="CE96" s="2073"/>
      <c r="CF96" s="2073"/>
      <c r="CG96" s="2073"/>
      <c r="CH96" s="2072" t="s">
        <v>10383</v>
      </c>
      <c r="CI96" s="2072" t="s">
        <v>10384</v>
      </c>
      <c r="CJ96" s="2074" t="s">
        <v>10385</v>
      </c>
    </row>
    <row r="97" spans="1:88" ht="15.75" customHeight="1">
      <c r="A97" s="171"/>
      <c r="B97" s="898" t="s">
        <v>7964</v>
      </c>
      <c r="C97" s="2918" t="s">
        <v>6608</v>
      </c>
      <c r="D97" s="222" t="s">
        <v>688</v>
      </c>
      <c r="E97" s="222">
        <v>3</v>
      </c>
      <c r="F97" s="2072">
        <v>0</v>
      </c>
      <c r="G97" s="2072">
        <v>0</v>
      </c>
      <c r="H97" s="2072">
        <v>0</v>
      </c>
      <c r="I97" s="2072">
        <v>0</v>
      </c>
      <c r="J97" s="2072">
        <v>0</v>
      </c>
      <c r="K97" s="2072">
        <v>0</v>
      </c>
      <c r="L97" s="2072">
        <v>0</v>
      </c>
      <c r="M97" s="2072">
        <v>0</v>
      </c>
      <c r="N97" s="1957">
        <f t="shared" si="86"/>
        <v>0</v>
      </c>
      <c r="O97" s="2072">
        <v>0</v>
      </c>
      <c r="P97" s="2072">
        <v>0</v>
      </c>
      <c r="Q97" s="1967">
        <f t="shared" si="142"/>
        <v>0</v>
      </c>
      <c r="R97" s="1967">
        <f t="shared" si="143"/>
        <v>0</v>
      </c>
      <c r="S97" s="2073"/>
      <c r="T97" s="2073"/>
      <c r="U97" s="2073"/>
      <c r="V97" s="2073"/>
      <c r="W97" s="2073"/>
      <c r="X97" s="2073"/>
      <c r="Y97" s="2073"/>
      <c r="Z97" s="2073"/>
      <c r="AA97" s="2073"/>
      <c r="AB97" s="2072">
        <v>0</v>
      </c>
      <c r="AC97" s="2072">
        <v>0</v>
      </c>
      <c r="AD97" s="2074">
        <v>0</v>
      </c>
      <c r="AE97" s="81"/>
      <c r="AF97" s="226" t="s">
        <v>10386</v>
      </c>
      <c r="AG97" s="171"/>
      <c r="AH97" s="2058"/>
      <c r="AI97" s="171"/>
      <c r="AJ97" s="3159"/>
      <c r="AK97" s="220">
        <f t="shared" si="99"/>
        <v>0</v>
      </c>
      <c r="AL97" s="3159"/>
      <c r="AM97" s="221"/>
      <c r="AN97" s="221"/>
      <c r="AO97" s="221"/>
      <c r="AP97" s="221"/>
      <c r="AQ97" s="221"/>
      <c r="AR97" s="221"/>
      <c r="AS97" s="221"/>
      <c r="AT97" s="221"/>
      <c r="AU97" s="173"/>
      <c r="AV97" s="173"/>
      <c r="AW97" s="173"/>
      <c r="AX97" s="173"/>
      <c r="AY97" s="173"/>
      <c r="AZ97" s="173"/>
      <c r="BA97" s="173"/>
      <c r="BB97" s="173"/>
      <c r="BC97" s="173"/>
      <c r="BD97" s="173"/>
      <c r="BE97" s="221"/>
      <c r="BF97" s="221"/>
      <c r="BG97" s="221"/>
      <c r="BH97" s="3161"/>
      <c r="BI97" s="3125"/>
      <c r="BJ97" s="898" t="s">
        <v>7964</v>
      </c>
      <c r="BK97" s="2004" t="s">
        <v>6608</v>
      </c>
      <c r="BL97" s="2072" t="s">
        <v>10387</v>
      </c>
      <c r="BM97" s="2072" t="s">
        <v>10388</v>
      </c>
      <c r="BN97" s="2072" t="s">
        <v>10389</v>
      </c>
      <c r="BO97" s="2072" t="s">
        <v>10390</v>
      </c>
      <c r="BP97" s="2072" t="s">
        <v>10391</v>
      </c>
      <c r="BQ97" s="2072" t="s">
        <v>10392</v>
      </c>
      <c r="BR97" s="2072" t="s">
        <v>10393</v>
      </c>
      <c r="BS97" s="2072" t="s">
        <v>10394</v>
      </c>
      <c r="BT97" s="1957" t="s">
        <v>10395</v>
      </c>
      <c r="BU97" s="2072" t="s">
        <v>10396</v>
      </c>
      <c r="BV97" s="2072" t="s">
        <v>10397</v>
      </c>
      <c r="BW97" s="1967" t="s">
        <v>10398</v>
      </c>
      <c r="BX97" s="1967" t="s">
        <v>10399</v>
      </c>
      <c r="BY97" s="2073"/>
      <c r="BZ97" s="2073"/>
      <c r="CA97" s="2073"/>
      <c r="CB97" s="2073"/>
      <c r="CC97" s="2073"/>
      <c r="CD97" s="2073"/>
      <c r="CE97" s="2073"/>
      <c r="CF97" s="2073"/>
      <c r="CG97" s="2073"/>
      <c r="CH97" s="2072" t="s">
        <v>10400</v>
      </c>
      <c r="CI97" s="2072" t="s">
        <v>10401</v>
      </c>
      <c r="CJ97" s="2074" t="s">
        <v>10402</v>
      </c>
    </row>
    <row r="98" spans="1:88" ht="15.75" customHeight="1">
      <c r="A98" s="171"/>
      <c r="B98" s="898" t="s">
        <v>7993</v>
      </c>
      <c r="C98" s="2918" t="s">
        <v>6596</v>
      </c>
      <c r="D98" s="222" t="s">
        <v>688</v>
      </c>
      <c r="E98" s="222">
        <v>3</v>
      </c>
      <c r="F98" s="2072">
        <v>0</v>
      </c>
      <c r="G98" s="2072">
        <v>0</v>
      </c>
      <c r="H98" s="2072">
        <v>0</v>
      </c>
      <c r="I98" s="2072">
        <v>0</v>
      </c>
      <c r="J98" s="2072">
        <v>0</v>
      </c>
      <c r="K98" s="2072">
        <v>0</v>
      </c>
      <c r="L98" s="2072">
        <v>0</v>
      </c>
      <c r="M98" s="2072">
        <v>0</v>
      </c>
      <c r="N98" s="1957">
        <f t="shared" si="86"/>
        <v>0</v>
      </c>
      <c r="O98" s="2072">
        <v>0</v>
      </c>
      <c r="P98" s="2072">
        <v>0</v>
      </c>
      <c r="Q98" s="1967">
        <f t="shared" si="142"/>
        <v>0</v>
      </c>
      <c r="R98" s="1967">
        <f t="shared" si="143"/>
        <v>0</v>
      </c>
      <c r="S98" s="2073"/>
      <c r="T98" s="2073"/>
      <c r="U98" s="2073"/>
      <c r="V98" s="2073"/>
      <c r="W98" s="2073"/>
      <c r="X98" s="2073"/>
      <c r="Y98" s="2073"/>
      <c r="Z98" s="2073"/>
      <c r="AA98" s="2073"/>
      <c r="AB98" s="2072">
        <v>0</v>
      </c>
      <c r="AC98" s="2072">
        <v>0</v>
      </c>
      <c r="AD98" s="2074">
        <v>0</v>
      </c>
      <c r="AE98" s="81"/>
      <c r="AF98" s="226" t="s">
        <v>10403</v>
      </c>
      <c r="AG98" s="171"/>
      <c r="AH98" s="2058"/>
      <c r="AI98" s="171"/>
      <c r="AJ98" s="3159"/>
      <c r="AK98" s="220">
        <f t="shared" si="99"/>
        <v>0</v>
      </c>
      <c r="AL98" s="3159"/>
      <c r="AM98" s="221"/>
      <c r="AN98" s="221"/>
      <c r="AO98" s="221"/>
      <c r="AP98" s="221"/>
      <c r="AQ98" s="221"/>
      <c r="AR98" s="221"/>
      <c r="AS98" s="221"/>
      <c r="AT98" s="221"/>
      <c r="AU98" s="173"/>
      <c r="AV98" s="173"/>
      <c r="AW98" s="173"/>
      <c r="AX98" s="173"/>
      <c r="AY98" s="173"/>
      <c r="AZ98" s="173"/>
      <c r="BA98" s="173"/>
      <c r="BB98" s="173"/>
      <c r="BC98" s="173"/>
      <c r="BD98" s="173"/>
      <c r="BE98" s="221"/>
      <c r="BF98" s="221"/>
      <c r="BG98" s="221"/>
      <c r="BH98" s="3161"/>
      <c r="BI98" s="3125"/>
      <c r="BJ98" s="898" t="s">
        <v>7993</v>
      </c>
      <c r="BK98" s="2004" t="s">
        <v>6596</v>
      </c>
      <c r="BL98" s="2072" t="s">
        <v>10404</v>
      </c>
      <c r="BM98" s="2072" t="s">
        <v>10405</v>
      </c>
      <c r="BN98" s="2072" t="s">
        <v>10406</v>
      </c>
      <c r="BO98" s="2072" t="s">
        <v>10407</v>
      </c>
      <c r="BP98" s="2072" t="s">
        <v>10408</v>
      </c>
      <c r="BQ98" s="2072" t="s">
        <v>10409</v>
      </c>
      <c r="BR98" s="2072" t="s">
        <v>10410</v>
      </c>
      <c r="BS98" s="2072" t="s">
        <v>10411</v>
      </c>
      <c r="BT98" s="1957" t="s">
        <v>10412</v>
      </c>
      <c r="BU98" s="2072" t="s">
        <v>10413</v>
      </c>
      <c r="BV98" s="2072" t="s">
        <v>10414</v>
      </c>
      <c r="BW98" s="1967" t="s">
        <v>10415</v>
      </c>
      <c r="BX98" s="1967" t="s">
        <v>10416</v>
      </c>
      <c r="BY98" s="2073"/>
      <c r="BZ98" s="2073"/>
      <c r="CA98" s="2073"/>
      <c r="CB98" s="2073"/>
      <c r="CC98" s="2073"/>
      <c r="CD98" s="2073"/>
      <c r="CE98" s="2073"/>
      <c r="CF98" s="2073"/>
      <c r="CG98" s="2073"/>
      <c r="CH98" s="2072" t="s">
        <v>10417</v>
      </c>
      <c r="CI98" s="2072" t="s">
        <v>10418</v>
      </c>
      <c r="CJ98" s="2074" t="s">
        <v>10419</v>
      </c>
    </row>
    <row r="99" spans="1:88" ht="15.75" customHeight="1">
      <c r="A99" s="171"/>
      <c r="B99" s="898" t="s">
        <v>7993</v>
      </c>
      <c r="C99" s="2918" t="s">
        <v>6608</v>
      </c>
      <c r="D99" s="222" t="s">
        <v>688</v>
      </c>
      <c r="E99" s="222">
        <v>3</v>
      </c>
      <c r="F99" s="2072">
        <v>0</v>
      </c>
      <c r="G99" s="2072">
        <v>0</v>
      </c>
      <c r="H99" s="2072">
        <v>0</v>
      </c>
      <c r="I99" s="2072">
        <v>0</v>
      </c>
      <c r="J99" s="2072">
        <v>0</v>
      </c>
      <c r="K99" s="2072">
        <v>0</v>
      </c>
      <c r="L99" s="2072">
        <v>0</v>
      </c>
      <c r="M99" s="2072">
        <v>0</v>
      </c>
      <c r="N99" s="1957">
        <f t="shared" si="86"/>
        <v>0</v>
      </c>
      <c r="O99" s="2072">
        <v>0</v>
      </c>
      <c r="P99" s="2072">
        <v>0</v>
      </c>
      <c r="Q99" s="1967">
        <f t="shared" si="142"/>
        <v>0</v>
      </c>
      <c r="R99" s="1967">
        <f t="shared" si="143"/>
        <v>0</v>
      </c>
      <c r="S99" s="2073"/>
      <c r="T99" s="2073"/>
      <c r="U99" s="2073"/>
      <c r="V99" s="2073"/>
      <c r="W99" s="2073"/>
      <c r="X99" s="2073"/>
      <c r="Y99" s="2073"/>
      <c r="Z99" s="2073"/>
      <c r="AA99" s="2073"/>
      <c r="AB99" s="2072">
        <v>0</v>
      </c>
      <c r="AC99" s="2072">
        <v>0</v>
      </c>
      <c r="AD99" s="2074">
        <v>0</v>
      </c>
      <c r="AE99" s="81"/>
      <c r="AF99" s="226" t="s">
        <v>10420</v>
      </c>
      <c r="AG99" s="171"/>
      <c r="AH99" s="2058"/>
      <c r="AI99" s="171"/>
      <c r="AJ99" s="3159"/>
      <c r="AK99" s="220">
        <f t="shared" si="99"/>
        <v>0</v>
      </c>
      <c r="AL99" s="3159"/>
      <c r="AM99" s="221"/>
      <c r="AN99" s="221"/>
      <c r="AO99" s="221"/>
      <c r="AP99" s="221"/>
      <c r="AQ99" s="221"/>
      <c r="AR99" s="221"/>
      <c r="AS99" s="221"/>
      <c r="AT99" s="221"/>
      <c r="AU99" s="173"/>
      <c r="AV99" s="173"/>
      <c r="AW99" s="173"/>
      <c r="AX99" s="173"/>
      <c r="AY99" s="173"/>
      <c r="AZ99" s="173"/>
      <c r="BA99" s="173"/>
      <c r="BB99" s="173"/>
      <c r="BC99" s="173"/>
      <c r="BD99" s="173"/>
      <c r="BE99" s="221"/>
      <c r="BF99" s="221"/>
      <c r="BG99" s="221"/>
      <c r="BH99" s="3161"/>
      <c r="BI99" s="3125"/>
      <c r="BJ99" s="898" t="s">
        <v>7993</v>
      </c>
      <c r="BK99" s="2004" t="s">
        <v>6608</v>
      </c>
      <c r="BL99" s="2072" t="s">
        <v>10421</v>
      </c>
      <c r="BM99" s="2072" t="s">
        <v>10422</v>
      </c>
      <c r="BN99" s="2072" t="s">
        <v>10423</v>
      </c>
      <c r="BO99" s="2072" t="s">
        <v>10424</v>
      </c>
      <c r="BP99" s="2072" t="s">
        <v>10425</v>
      </c>
      <c r="BQ99" s="2072" t="s">
        <v>10426</v>
      </c>
      <c r="BR99" s="2072" t="s">
        <v>10427</v>
      </c>
      <c r="BS99" s="2072" t="s">
        <v>10428</v>
      </c>
      <c r="BT99" s="1957" t="s">
        <v>10429</v>
      </c>
      <c r="BU99" s="2072" t="s">
        <v>10430</v>
      </c>
      <c r="BV99" s="2072" t="s">
        <v>10431</v>
      </c>
      <c r="BW99" s="1967" t="s">
        <v>10432</v>
      </c>
      <c r="BX99" s="1967" t="s">
        <v>10433</v>
      </c>
      <c r="BY99" s="2073"/>
      <c r="BZ99" s="2073"/>
      <c r="CA99" s="2073"/>
      <c r="CB99" s="2073"/>
      <c r="CC99" s="2073"/>
      <c r="CD99" s="2073"/>
      <c r="CE99" s="2073"/>
      <c r="CF99" s="2073"/>
      <c r="CG99" s="2073"/>
      <c r="CH99" s="2072" t="s">
        <v>10434</v>
      </c>
      <c r="CI99" s="2072" t="s">
        <v>10435</v>
      </c>
      <c r="CJ99" s="2074" t="s">
        <v>10436</v>
      </c>
    </row>
    <row r="100" spans="1:88" ht="15.75" customHeight="1">
      <c r="A100" s="171"/>
      <c r="B100" s="898" t="s">
        <v>8022</v>
      </c>
      <c r="C100" s="2918" t="s">
        <v>6596</v>
      </c>
      <c r="D100" s="222" t="s">
        <v>688</v>
      </c>
      <c r="E100" s="222">
        <v>3</v>
      </c>
      <c r="F100" s="2072">
        <v>0</v>
      </c>
      <c r="G100" s="2072">
        <v>0</v>
      </c>
      <c r="H100" s="2072">
        <v>0</v>
      </c>
      <c r="I100" s="2072">
        <v>0</v>
      </c>
      <c r="J100" s="2072">
        <v>0</v>
      </c>
      <c r="K100" s="2072">
        <v>0</v>
      </c>
      <c r="L100" s="2072">
        <v>0</v>
      </c>
      <c r="M100" s="2072">
        <v>0</v>
      </c>
      <c r="N100" s="1957">
        <f t="shared" si="86"/>
        <v>0</v>
      </c>
      <c r="O100" s="2072">
        <v>0</v>
      </c>
      <c r="P100" s="2072">
        <v>0</v>
      </c>
      <c r="Q100" s="1967">
        <f t="shared" si="142"/>
        <v>0</v>
      </c>
      <c r="R100" s="1967">
        <f t="shared" si="143"/>
        <v>0</v>
      </c>
      <c r="S100" s="2073"/>
      <c r="T100" s="2073"/>
      <c r="U100" s="2073"/>
      <c r="V100" s="2073"/>
      <c r="W100" s="2073"/>
      <c r="X100" s="2073"/>
      <c r="Y100" s="2073"/>
      <c r="Z100" s="2073"/>
      <c r="AA100" s="2073"/>
      <c r="AB100" s="2072">
        <v>0</v>
      </c>
      <c r="AC100" s="2072">
        <v>0</v>
      </c>
      <c r="AD100" s="2074">
        <v>0</v>
      </c>
      <c r="AE100" s="81"/>
      <c r="AF100" s="226" t="s">
        <v>10437</v>
      </c>
      <c r="AG100" s="171"/>
      <c r="AH100" s="2058"/>
      <c r="AI100" s="171"/>
      <c r="AJ100" s="3159"/>
      <c r="AK100" s="220">
        <f t="shared" si="99"/>
        <v>0</v>
      </c>
      <c r="AL100" s="3159"/>
      <c r="AM100" s="221"/>
      <c r="AN100" s="221"/>
      <c r="AO100" s="221"/>
      <c r="AP100" s="221"/>
      <c r="AQ100" s="221"/>
      <c r="AR100" s="221"/>
      <c r="AS100" s="221"/>
      <c r="AT100" s="221"/>
      <c r="AU100" s="173"/>
      <c r="AV100" s="173"/>
      <c r="AW100" s="173"/>
      <c r="AX100" s="173"/>
      <c r="AY100" s="173"/>
      <c r="AZ100" s="173"/>
      <c r="BA100" s="173"/>
      <c r="BB100" s="173"/>
      <c r="BC100" s="173"/>
      <c r="BD100" s="173"/>
      <c r="BE100" s="221"/>
      <c r="BF100" s="221"/>
      <c r="BG100" s="221"/>
      <c r="BH100" s="3161"/>
      <c r="BI100" s="3125"/>
      <c r="BJ100" s="898" t="s">
        <v>8022</v>
      </c>
      <c r="BK100" s="2004" t="s">
        <v>6596</v>
      </c>
      <c r="BL100" s="2072" t="s">
        <v>10438</v>
      </c>
      <c r="BM100" s="2072" t="s">
        <v>10439</v>
      </c>
      <c r="BN100" s="2072" t="s">
        <v>10440</v>
      </c>
      <c r="BO100" s="2072" t="s">
        <v>10441</v>
      </c>
      <c r="BP100" s="2072" t="s">
        <v>10442</v>
      </c>
      <c r="BQ100" s="2072" t="s">
        <v>10443</v>
      </c>
      <c r="BR100" s="2072" t="s">
        <v>10444</v>
      </c>
      <c r="BS100" s="2072" t="s">
        <v>10445</v>
      </c>
      <c r="BT100" s="1957" t="s">
        <v>10446</v>
      </c>
      <c r="BU100" s="2072" t="s">
        <v>10447</v>
      </c>
      <c r="BV100" s="2072" t="s">
        <v>10448</v>
      </c>
      <c r="BW100" s="1967" t="s">
        <v>10449</v>
      </c>
      <c r="BX100" s="1967" t="s">
        <v>10450</v>
      </c>
      <c r="BY100" s="2073"/>
      <c r="BZ100" s="2073"/>
      <c r="CA100" s="2073"/>
      <c r="CB100" s="2073"/>
      <c r="CC100" s="2073"/>
      <c r="CD100" s="2073"/>
      <c r="CE100" s="2073"/>
      <c r="CF100" s="2073"/>
      <c r="CG100" s="2073"/>
      <c r="CH100" s="2072" t="s">
        <v>10451</v>
      </c>
      <c r="CI100" s="2072" t="s">
        <v>10452</v>
      </c>
      <c r="CJ100" s="2074" t="s">
        <v>10453</v>
      </c>
    </row>
    <row r="101" spans="1:88" ht="15.75" customHeight="1">
      <c r="A101" s="171"/>
      <c r="B101" s="898" t="s">
        <v>8022</v>
      </c>
      <c r="C101" s="2918" t="s">
        <v>6608</v>
      </c>
      <c r="D101" s="222" t="s">
        <v>688</v>
      </c>
      <c r="E101" s="222">
        <v>3</v>
      </c>
      <c r="F101" s="2072">
        <v>0</v>
      </c>
      <c r="G101" s="2072">
        <v>0</v>
      </c>
      <c r="H101" s="2072">
        <v>0</v>
      </c>
      <c r="I101" s="2072">
        <v>0</v>
      </c>
      <c r="J101" s="2072">
        <v>0</v>
      </c>
      <c r="K101" s="2072">
        <v>0</v>
      </c>
      <c r="L101" s="2072">
        <v>0</v>
      </c>
      <c r="M101" s="2072">
        <v>0</v>
      </c>
      <c r="N101" s="1957">
        <f t="shared" si="86"/>
        <v>0</v>
      </c>
      <c r="O101" s="2072">
        <v>0</v>
      </c>
      <c r="P101" s="2072">
        <v>0</v>
      </c>
      <c r="Q101" s="1967">
        <f t="shared" si="142"/>
        <v>0</v>
      </c>
      <c r="R101" s="1967">
        <f t="shared" si="143"/>
        <v>0</v>
      </c>
      <c r="S101" s="2073"/>
      <c r="T101" s="2073"/>
      <c r="U101" s="2073"/>
      <c r="V101" s="2073"/>
      <c r="W101" s="2073"/>
      <c r="X101" s="2073"/>
      <c r="Y101" s="2073"/>
      <c r="Z101" s="2073"/>
      <c r="AA101" s="2073"/>
      <c r="AB101" s="2072">
        <v>0</v>
      </c>
      <c r="AC101" s="2072">
        <v>0</v>
      </c>
      <c r="AD101" s="2074">
        <v>0</v>
      </c>
      <c r="AE101" s="81"/>
      <c r="AF101" s="226" t="s">
        <v>10454</v>
      </c>
      <c r="AG101" s="171"/>
      <c r="AH101" s="2058"/>
      <c r="AI101" s="171"/>
      <c r="AJ101" s="3159"/>
      <c r="AK101" s="220">
        <f t="shared" si="99"/>
        <v>0</v>
      </c>
      <c r="AL101" s="3159"/>
      <c r="AM101" s="221"/>
      <c r="AN101" s="221"/>
      <c r="AO101" s="221"/>
      <c r="AP101" s="221"/>
      <c r="AQ101" s="221"/>
      <c r="AR101" s="221"/>
      <c r="AS101" s="221"/>
      <c r="AT101" s="221"/>
      <c r="AU101" s="173"/>
      <c r="AV101" s="173"/>
      <c r="AW101" s="173"/>
      <c r="AX101" s="173"/>
      <c r="AY101" s="173"/>
      <c r="AZ101" s="173"/>
      <c r="BA101" s="173"/>
      <c r="BB101" s="173"/>
      <c r="BC101" s="173"/>
      <c r="BD101" s="173"/>
      <c r="BE101" s="221"/>
      <c r="BF101" s="221"/>
      <c r="BG101" s="221"/>
      <c r="BH101" s="3161"/>
      <c r="BI101" s="3125"/>
      <c r="BJ101" s="898" t="s">
        <v>8022</v>
      </c>
      <c r="BK101" s="2004" t="s">
        <v>6608</v>
      </c>
      <c r="BL101" s="2072" t="s">
        <v>10455</v>
      </c>
      <c r="BM101" s="2072" t="s">
        <v>10456</v>
      </c>
      <c r="BN101" s="2072" t="s">
        <v>10457</v>
      </c>
      <c r="BO101" s="2072" t="s">
        <v>10458</v>
      </c>
      <c r="BP101" s="2072" t="s">
        <v>10459</v>
      </c>
      <c r="BQ101" s="2072" t="s">
        <v>10460</v>
      </c>
      <c r="BR101" s="2072" t="s">
        <v>10461</v>
      </c>
      <c r="BS101" s="2072" t="s">
        <v>10462</v>
      </c>
      <c r="BT101" s="1957" t="s">
        <v>10463</v>
      </c>
      <c r="BU101" s="2072" t="s">
        <v>10464</v>
      </c>
      <c r="BV101" s="2072" t="s">
        <v>10465</v>
      </c>
      <c r="BW101" s="1967" t="s">
        <v>10466</v>
      </c>
      <c r="BX101" s="1967" t="s">
        <v>10467</v>
      </c>
      <c r="BY101" s="2073"/>
      <c r="BZ101" s="2073"/>
      <c r="CA101" s="2073"/>
      <c r="CB101" s="2073"/>
      <c r="CC101" s="2073"/>
      <c r="CD101" s="2073"/>
      <c r="CE101" s="2073"/>
      <c r="CF101" s="2073"/>
      <c r="CG101" s="2073"/>
      <c r="CH101" s="2072" t="s">
        <v>10468</v>
      </c>
      <c r="CI101" s="2072" t="s">
        <v>10469</v>
      </c>
      <c r="CJ101" s="2074" t="s">
        <v>10470</v>
      </c>
    </row>
    <row r="102" spans="1:88" ht="15.75" customHeight="1">
      <c r="A102" s="171"/>
      <c r="B102" s="898" t="s">
        <v>8051</v>
      </c>
      <c r="C102" s="2918" t="s">
        <v>6596</v>
      </c>
      <c r="D102" s="222" t="s">
        <v>688</v>
      </c>
      <c r="E102" s="222">
        <v>3</v>
      </c>
      <c r="F102" s="2072">
        <v>0</v>
      </c>
      <c r="G102" s="2072">
        <v>0</v>
      </c>
      <c r="H102" s="2072">
        <v>0</v>
      </c>
      <c r="I102" s="2072">
        <v>0</v>
      </c>
      <c r="J102" s="2072">
        <v>0</v>
      </c>
      <c r="K102" s="2072">
        <v>0</v>
      </c>
      <c r="L102" s="2072">
        <v>0</v>
      </c>
      <c r="M102" s="2072">
        <v>0</v>
      </c>
      <c r="N102" s="1957">
        <f t="shared" si="86"/>
        <v>0</v>
      </c>
      <c r="O102" s="2072">
        <v>0</v>
      </c>
      <c r="P102" s="2072">
        <v>0</v>
      </c>
      <c r="Q102" s="1967">
        <f t="shared" si="142"/>
        <v>0</v>
      </c>
      <c r="R102" s="1967">
        <f t="shared" si="143"/>
        <v>0</v>
      </c>
      <c r="S102" s="2073"/>
      <c r="T102" s="2073"/>
      <c r="U102" s="2073"/>
      <c r="V102" s="2073"/>
      <c r="W102" s="2073"/>
      <c r="X102" s="2073"/>
      <c r="Y102" s="2073"/>
      <c r="Z102" s="2073"/>
      <c r="AA102" s="2073"/>
      <c r="AB102" s="2072">
        <v>0</v>
      </c>
      <c r="AC102" s="2072">
        <v>0</v>
      </c>
      <c r="AD102" s="2074">
        <v>0</v>
      </c>
      <c r="AE102" s="81"/>
      <c r="AF102" s="226" t="s">
        <v>10471</v>
      </c>
      <c r="AG102" s="171"/>
      <c r="AH102" s="2058"/>
      <c r="AI102" s="171"/>
      <c r="AJ102" s="3159"/>
      <c r="AK102" s="220">
        <f t="shared" si="99"/>
        <v>0</v>
      </c>
      <c r="AL102" s="3159"/>
      <c r="AM102" s="221"/>
      <c r="AN102" s="221"/>
      <c r="AO102" s="221"/>
      <c r="AP102" s="221"/>
      <c r="AQ102" s="221"/>
      <c r="AR102" s="221"/>
      <c r="AS102" s="221"/>
      <c r="AT102" s="221"/>
      <c r="AU102" s="173"/>
      <c r="AV102" s="173"/>
      <c r="AW102" s="173"/>
      <c r="AX102" s="173"/>
      <c r="AY102" s="173"/>
      <c r="AZ102" s="173"/>
      <c r="BA102" s="173"/>
      <c r="BB102" s="173"/>
      <c r="BC102" s="173"/>
      <c r="BD102" s="173"/>
      <c r="BE102" s="221"/>
      <c r="BF102" s="221"/>
      <c r="BG102" s="221"/>
      <c r="BH102" s="3161"/>
      <c r="BI102" s="3125"/>
      <c r="BJ102" s="898" t="s">
        <v>8051</v>
      </c>
      <c r="BK102" s="2004" t="s">
        <v>6596</v>
      </c>
      <c r="BL102" s="2072" t="s">
        <v>10472</v>
      </c>
      <c r="BM102" s="2072" t="s">
        <v>10473</v>
      </c>
      <c r="BN102" s="2072" t="s">
        <v>10474</v>
      </c>
      <c r="BO102" s="2072" t="s">
        <v>10475</v>
      </c>
      <c r="BP102" s="2072" t="s">
        <v>10476</v>
      </c>
      <c r="BQ102" s="2072" t="s">
        <v>10477</v>
      </c>
      <c r="BR102" s="2072" t="s">
        <v>10478</v>
      </c>
      <c r="BS102" s="2072" t="s">
        <v>10479</v>
      </c>
      <c r="BT102" s="1957" t="s">
        <v>10480</v>
      </c>
      <c r="BU102" s="2072" t="s">
        <v>10481</v>
      </c>
      <c r="BV102" s="2072" t="s">
        <v>10482</v>
      </c>
      <c r="BW102" s="1967" t="s">
        <v>10483</v>
      </c>
      <c r="BX102" s="1967" t="s">
        <v>10484</v>
      </c>
      <c r="BY102" s="2073"/>
      <c r="BZ102" s="2073"/>
      <c r="CA102" s="2073"/>
      <c r="CB102" s="2073"/>
      <c r="CC102" s="2073"/>
      <c r="CD102" s="2073"/>
      <c r="CE102" s="2073"/>
      <c r="CF102" s="2073"/>
      <c r="CG102" s="2073"/>
      <c r="CH102" s="2072" t="s">
        <v>10485</v>
      </c>
      <c r="CI102" s="2072" t="s">
        <v>10486</v>
      </c>
      <c r="CJ102" s="2074" t="s">
        <v>10487</v>
      </c>
    </row>
    <row r="103" spans="1:88" ht="15.75" customHeight="1">
      <c r="A103" s="171"/>
      <c r="B103" s="898" t="s">
        <v>8051</v>
      </c>
      <c r="C103" s="2918" t="s">
        <v>6608</v>
      </c>
      <c r="D103" s="222" t="s">
        <v>688</v>
      </c>
      <c r="E103" s="222">
        <v>3</v>
      </c>
      <c r="F103" s="2072">
        <v>0</v>
      </c>
      <c r="G103" s="2072">
        <v>0</v>
      </c>
      <c r="H103" s="2072">
        <v>0</v>
      </c>
      <c r="I103" s="2072">
        <v>0</v>
      </c>
      <c r="J103" s="2072">
        <v>0</v>
      </c>
      <c r="K103" s="2072">
        <v>0</v>
      </c>
      <c r="L103" s="2072">
        <v>0</v>
      </c>
      <c r="M103" s="2072">
        <v>0</v>
      </c>
      <c r="N103" s="1957">
        <f t="shared" si="86"/>
        <v>0</v>
      </c>
      <c r="O103" s="2072">
        <v>0</v>
      </c>
      <c r="P103" s="2072">
        <v>0</v>
      </c>
      <c r="Q103" s="1967">
        <f t="shared" si="142"/>
        <v>0</v>
      </c>
      <c r="R103" s="1967">
        <f t="shared" si="143"/>
        <v>0</v>
      </c>
      <c r="S103" s="2073"/>
      <c r="T103" s="2073"/>
      <c r="U103" s="2073"/>
      <c r="V103" s="2073"/>
      <c r="W103" s="2073"/>
      <c r="X103" s="2073"/>
      <c r="Y103" s="2073"/>
      <c r="Z103" s="2073"/>
      <c r="AA103" s="2073"/>
      <c r="AB103" s="2072">
        <v>0</v>
      </c>
      <c r="AC103" s="2072">
        <v>0</v>
      </c>
      <c r="AD103" s="2074">
        <v>0</v>
      </c>
      <c r="AE103" s="81"/>
      <c r="AF103" s="226" t="s">
        <v>10488</v>
      </c>
      <c r="AG103" s="171"/>
      <c r="AH103" s="2058"/>
      <c r="AI103" s="171"/>
      <c r="AJ103" s="3159"/>
      <c r="AK103" s="220">
        <f t="shared" si="99"/>
        <v>0</v>
      </c>
      <c r="AL103" s="3159"/>
      <c r="AM103" s="221"/>
      <c r="AN103" s="221"/>
      <c r="AO103" s="221"/>
      <c r="AP103" s="221"/>
      <c r="AQ103" s="221"/>
      <c r="AR103" s="221"/>
      <c r="AS103" s="221"/>
      <c r="AT103" s="221"/>
      <c r="AU103" s="173"/>
      <c r="AV103" s="173"/>
      <c r="AW103" s="173"/>
      <c r="AX103" s="173"/>
      <c r="AY103" s="173"/>
      <c r="AZ103" s="173"/>
      <c r="BA103" s="173"/>
      <c r="BB103" s="173"/>
      <c r="BC103" s="173"/>
      <c r="BD103" s="173"/>
      <c r="BE103" s="221"/>
      <c r="BF103" s="221"/>
      <c r="BG103" s="221"/>
      <c r="BH103" s="3161"/>
      <c r="BI103" s="3125"/>
      <c r="BJ103" s="898" t="s">
        <v>8051</v>
      </c>
      <c r="BK103" s="2004" t="s">
        <v>6608</v>
      </c>
      <c r="BL103" s="2072" t="s">
        <v>10489</v>
      </c>
      <c r="BM103" s="2072" t="s">
        <v>10490</v>
      </c>
      <c r="BN103" s="2072" t="s">
        <v>10491</v>
      </c>
      <c r="BO103" s="2072" t="s">
        <v>10492</v>
      </c>
      <c r="BP103" s="2072" t="s">
        <v>10493</v>
      </c>
      <c r="BQ103" s="2072" t="s">
        <v>10494</v>
      </c>
      <c r="BR103" s="2072" t="s">
        <v>10495</v>
      </c>
      <c r="BS103" s="2072" t="s">
        <v>10496</v>
      </c>
      <c r="BT103" s="1957" t="s">
        <v>10497</v>
      </c>
      <c r="BU103" s="2072" t="s">
        <v>10498</v>
      </c>
      <c r="BV103" s="2072" t="s">
        <v>10499</v>
      </c>
      <c r="BW103" s="1967" t="s">
        <v>10500</v>
      </c>
      <c r="BX103" s="1967" t="s">
        <v>10501</v>
      </c>
      <c r="BY103" s="2073"/>
      <c r="BZ103" s="2073"/>
      <c r="CA103" s="2073"/>
      <c r="CB103" s="2073"/>
      <c r="CC103" s="2073"/>
      <c r="CD103" s="2073"/>
      <c r="CE103" s="2073"/>
      <c r="CF103" s="2073"/>
      <c r="CG103" s="2073"/>
      <c r="CH103" s="2072" t="s">
        <v>10502</v>
      </c>
      <c r="CI103" s="2072" t="s">
        <v>10503</v>
      </c>
      <c r="CJ103" s="2074" t="s">
        <v>10504</v>
      </c>
    </row>
    <row r="104" spans="1:88" ht="15.75" customHeight="1">
      <c r="A104" s="171"/>
      <c r="B104" s="898" t="s">
        <v>8080</v>
      </c>
      <c r="C104" s="2918" t="s">
        <v>6596</v>
      </c>
      <c r="D104" s="222" t="s">
        <v>688</v>
      </c>
      <c r="E104" s="222">
        <v>3</v>
      </c>
      <c r="F104" s="2072">
        <v>0</v>
      </c>
      <c r="G104" s="2072">
        <v>0</v>
      </c>
      <c r="H104" s="2072">
        <v>0</v>
      </c>
      <c r="I104" s="2072">
        <v>0</v>
      </c>
      <c r="J104" s="2072">
        <v>0</v>
      </c>
      <c r="K104" s="2072">
        <v>0</v>
      </c>
      <c r="L104" s="2072">
        <v>0</v>
      </c>
      <c r="M104" s="2072">
        <v>0</v>
      </c>
      <c r="N104" s="1957">
        <f t="shared" si="86"/>
        <v>0</v>
      </c>
      <c r="O104" s="2072">
        <v>0</v>
      </c>
      <c r="P104" s="2072">
        <v>0</v>
      </c>
      <c r="Q104" s="1967">
        <f t="shared" si="142"/>
        <v>0</v>
      </c>
      <c r="R104" s="1967">
        <f t="shared" si="143"/>
        <v>0</v>
      </c>
      <c r="S104" s="2073"/>
      <c r="T104" s="2073"/>
      <c r="U104" s="2073"/>
      <c r="V104" s="2073"/>
      <c r="W104" s="2073"/>
      <c r="X104" s="2073"/>
      <c r="Y104" s="2073"/>
      <c r="Z104" s="2073"/>
      <c r="AA104" s="2073"/>
      <c r="AB104" s="2072">
        <v>0</v>
      </c>
      <c r="AC104" s="2072">
        <v>0</v>
      </c>
      <c r="AD104" s="2074">
        <v>0</v>
      </c>
      <c r="AE104" s="81"/>
      <c r="AF104" s="226" t="s">
        <v>10505</v>
      </c>
      <c r="AG104" s="171"/>
      <c r="AH104" s="2058"/>
      <c r="AI104" s="171"/>
      <c r="AJ104" s="3159"/>
      <c r="AK104" s="220">
        <f t="shared" si="99"/>
        <v>0</v>
      </c>
      <c r="AL104" s="3159"/>
      <c r="AM104" s="221"/>
      <c r="AN104" s="221"/>
      <c r="AO104" s="221"/>
      <c r="AP104" s="221"/>
      <c r="AQ104" s="221"/>
      <c r="AR104" s="221"/>
      <c r="AS104" s="221"/>
      <c r="AT104" s="221"/>
      <c r="AU104" s="173"/>
      <c r="AV104" s="173"/>
      <c r="AW104" s="173"/>
      <c r="AX104" s="173"/>
      <c r="AY104" s="173"/>
      <c r="AZ104" s="173"/>
      <c r="BA104" s="173"/>
      <c r="BB104" s="173"/>
      <c r="BC104" s="173"/>
      <c r="BD104" s="173"/>
      <c r="BE104" s="221"/>
      <c r="BF104" s="221"/>
      <c r="BG104" s="221"/>
      <c r="BH104" s="3161"/>
      <c r="BI104" s="3125"/>
      <c r="BJ104" s="898" t="s">
        <v>8080</v>
      </c>
      <c r="BK104" s="2004" t="s">
        <v>6596</v>
      </c>
      <c r="BL104" s="2072" t="s">
        <v>10506</v>
      </c>
      <c r="BM104" s="2072" t="s">
        <v>10507</v>
      </c>
      <c r="BN104" s="2072" t="s">
        <v>10508</v>
      </c>
      <c r="BO104" s="2072" t="s">
        <v>10509</v>
      </c>
      <c r="BP104" s="2072" t="s">
        <v>10510</v>
      </c>
      <c r="BQ104" s="2072" t="s">
        <v>10511</v>
      </c>
      <c r="BR104" s="2072" t="s">
        <v>10512</v>
      </c>
      <c r="BS104" s="2072" t="s">
        <v>10513</v>
      </c>
      <c r="BT104" s="1957" t="s">
        <v>10514</v>
      </c>
      <c r="BU104" s="2072" t="s">
        <v>10515</v>
      </c>
      <c r="BV104" s="2072" t="s">
        <v>10516</v>
      </c>
      <c r="BW104" s="1967" t="s">
        <v>10517</v>
      </c>
      <c r="BX104" s="1967" t="s">
        <v>10518</v>
      </c>
      <c r="BY104" s="2073"/>
      <c r="BZ104" s="2073"/>
      <c r="CA104" s="2073"/>
      <c r="CB104" s="2073"/>
      <c r="CC104" s="2073"/>
      <c r="CD104" s="2073"/>
      <c r="CE104" s="2073"/>
      <c r="CF104" s="2073"/>
      <c r="CG104" s="2073"/>
      <c r="CH104" s="2072" t="s">
        <v>10519</v>
      </c>
      <c r="CI104" s="2072" t="s">
        <v>10520</v>
      </c>
      <c r="CJ104" s="2074" t="s">
        <v>10521</v>
      </c>
    </row>
    <row r="105" spans="1:88" ht="15.75" customHeight="1">
      <c r="A105" s="171"/>
      <c r="B105" s="898" t="s">
        <v>8080</v>
      </c>
      <c r="C105" s="2918" t="s">
        <v>6608</v>
      </c>
      <c r="D105" s="222" t="s">
        <v>688</v>
      </c>
      <c r="E105" s="222">
        <v>3</v>
      </c>
      <c r="F105" s="2072">
        <v>0</v>
      </c>
      <c r="G105" s="2072">
        <v>0</v>
      </c>
      <c r="H105" s="2072">
        <v>0</v>
      </c>
      <c r="I105" s="2072">
        <v>0</v>
      </c>
      <c r="J105" s="2072">
        <v>0</v>
      </c>
      <c r="K105" s="2072">
        <v>0</v>
      </c>
      <c r="L105" s="2072">
        <v>0</v>
      </c>
      <c r="M105" s="2072">
        <v>0</v>
      </c>
      <c r="N105" s="1957">
        <f t="shared" si="86"/>
        <v>0</v>
      </c>
      <c r="O105" s="2072">
        <v>0</v>
      </c>
      <c r="P105" s="2072">
        <v>0</v>
      </c>
      <c r="Q105" s="1967">
        <f t="shared" si="142"/>
        <v>0</v>
      </c>
      <c r="R105" s="1967">
        <f t="shared" si="143"/>
        <v>0</v>
      </c>
      <c r="S105" s="2073"/>
      <c r="T105" s="2073"/>
      <c r="U105" s="2073"/>
      <c r="V105" s="2073"/>
      <c r="W105" s="2073"/>
      <c r="X105" s="2073"/>
      <c r="Y105" s="2073"/>
      <c r="Z105" s="2073"/>
      <c r="AA105" s="2073"/>
      <c r="AB105" s="2072">
        <v>0</v>
      </c>
      <c r="AC105" s="2072">
        <v>0</v>
      </c>
      <c r="AD105" s="2074">
        <v>0</v>
      </c>
      <c r="AE105" s="81"/>
      <c r="AF105" s="226" t="s">
        <v>10522</v>
      </c>
      <c r="AG105" s="171"/>
      <c r="AH105" s="2058"/>
      <c r="AI105" s="171"/>
      <c r="AJ105" s="3159"/>
      <c r="AK105" s="220">
        <f t="shared" si="99"/>
        <v>0</v>
      </c>
      <c r="AL105" s="3159"/>
      <c r="AM105" s="221"/>
      <c r="AN105" s="221"/>
      <c r="AO105" s="221"/>
      <c r="AP105" s="221"/>
      <c r="AQ105" s="221"/>
      <c r="AR105" s="221"/>
      <c r="AS105" s="221"/>
      <c r="AT105" s="221"/>
      <c r="AU105" s="173"/>
      <c r="AV105" s="173"/>
      <c r="AW105" s="173"/>
      <c r="AX105" s="173"/>
      <c r="AY105" s="173"/>
      <c r="AZ105" s="173"/>
      <c r="BA105" s="173"/>
      <c r="BB105" s="173"/>
      <c r="BC105" s="173"/>
      <c r="BD105" s="173"/>
      <c r="BE105" s="221"/>
      <c r="BF105" s="221"/>
      <c r="BG105" s="221"/>
      <c r="BH105" s="3161"/>
      <c r="BI105" s="3125"/>
      <c r="BJ105" s="898" t="s">
        <v>8080</v>
      </c>
      <c r="BK105" s="2004" t="s">
        <v>6608</v>
      </c>
      <c r="BL105" s="2072" t="s">
        <v>10523</v>
      </c>
      <c r="BM105" s="2072" t="s">
        <v>10524</v>
      </c>
      <c r="BN105" s="2072" t="s">
        <v>10525</v>
      </c>
      <c r="BO105" s="2072" t="s">
        <v>10526</v>
      </c>
      <c r="BP105" s="2072" t="s">
        <v>10527</v>
      </c>
      <c r="BQ105" s="2072" t="s">
        <v>10528</v>
      </c>
      <c r="BR105" s="2072" t="s">
        <v>10529</v>
      </c>
      <c r="BS105" s="2072" t="s">
        <v>10530</v>
      </c>
      <c r="BT105" s="1957" t="s">
        <v>10531</v>
      </c>
      <c r="BU105" s="2072" t="s">
        <v>10532</v>
      </c>
      <c r="BV105" s="2072" t="s">
        <v>10533</v>
      </c>
      <c r="BW105" s="1967" t="s">
        <v>10534</v>
      </c>
      <c r="BX105" s="1967" t="s">
        <v>10535</v>
      </c>
      <c r="BY105" s="2073"/>
      <c r="BZ105" s="2073"/>
      <c r="CA105" s="2073"/>
      <c r="CB105" s="2073"/>
      <c r="CC105" s="2073"/>
      <c r="CD105" s="2073"/>
      <c r="CE105" s="2073"/>
      <c r="CF105" s="2073"/>
      <c r="CG105" s="2073"/>
      <c r="CH105" s="2072" t="s">
        <v>10536</v>
      </c>
      <c r="CI105" s="2072" t="s">
        <v>10537</v>
      </c>
      <c r="CJ105" s="2074" t="s">
        <v>10538</v>
      </c>
    </row>
    <row r="106" spans="1:88" ht="15.75" customHeight="1" thickBot="1">
      <c r="A106" s="2387" t="s">
        <v>784</v>
      </c>
      <c r="B106" s="2922" t="s">
        <v>8109</v>
      </c>
      <c r="C106" s="2923" t="s">
        <v>6620</v>
      </c>
      <c r="D106" s="264" t="s">
        <v>688</v>
      </c>
      <c r="E106" s="264">
        <v>3</v>
      </c>
      <c r="F106" s="1970">
        <f>IFERROR(SUM(F61,F64,F67,F70,F73,F76,F79,F82,F85,F86:F105), 0)</f>
        <v>10.371</v>
      </c>
      <c r="G106" s="1970">
        <f t="shared" ref="G106:M106" si="144">IFERROR(SUM(G61,G64,G67,G70,G73,G76,G79,G82,G85,G86:G105), 0)</f>
        <v>17.274000000000001</v>
      </c>
      <c r="H106" s="1970">
        <f t="shared" si="144"/>
        <v>0</v>
      </c>
      <c r="I106" s="1970">
        <f t="shared" si="144"/>
        <v>120.18300000000001</v>
      </c>
      <c r="J106" s="1970">
        <f t="shared" si="144"/>
        <v>0</v>
      </c>
      <c r="K106" s="1970">
        <f t="shared" si="144"/>
        <v>0</v>
      </c>
      <c r="L106" s="1970">
        <f t="shared" si="144"/>
        <v>21.809000000000001</v>
      </c>
      <c r="M106" s="1970">
        <f t="shared" si="144"/>
        <v>9.1999999999999998E-2</v>
      </c>
      <c r="N106" s="1971">
        <f t="shared" si="86"/>
        <v>169.72900000000001</v>
      </c>
      <c r="O106" s="2036">
        <f>IFERROR(SUM(O61,O64,O67,O70,O73,O76,O79,O82,O85,O86:O105), 0)</f>
        <v>0</v>
      </c>
      <c r="P106" s="2036">
        <f>IFERROR(SUM(P61,P64,P67,P70,P73,P76,P79,P82,P85,P86:P105), 0)</f>
        <v>0</v>
      </c>
      <c r="Q106" s="2036">
        <f t="shared" si="87"/>
        <v>0</v>
      </c>
      <c r="R106" s="2036">
        <f t="shared" si="81"/>
        <v>169.72900000000001</v>
      </c>
      <c r="S106" s="1972"/>
      <c r="T106" s="1972"/>
      <c r="U106" s="1972"/>
      <c r="V106" s="1972"/>
      <c r="W106" s="1972"/>
      <c r="X106" s="1972"/>
      <c r="Y106" s="1972"/>
      <c r="Z106" s="1972"/>
      <c r="AA106" s="1972"/>
      <c r="AB106" s="1970">
        <f>IFERROR(SUM(AB67,AB70,AB73,AB76,AB79,AB82,AB85,AB86:AB105), 0)</f>
        <v>148.07300000000001</v>
      </c>
      <c r="AC106" s="1970">
        <f>IFERROR(SUM(AC67,AC70,AC73,AC76,AC79,AC82,AC85,AC86:AC105), 0)</f>
        <v>42.651000000000003</v>
      </c>
      <c r="AD106" s="1973">
        <f>IFERROR(SUM(AD67,AD70,AD73,AD76,AD79,AD82,AD85,AD86:AD105), 0)</f>
        <v>42.651000000000003</v>
      </c>
      <c r="AE106" s="81"/>
      <c r="AF106" s="284" t="s">
        <v>10539</v>
      </c>
      <c r="AG106" s="171"/>
      <c r="AH106" s="238"/>
      <c r="AI106" s="171"/>
      <c r="AJ106" s="3159"/>
      <c r="AK106" s="220">
        <f t="shared" si="99"/>
        <v>0</v>
      </c>
      <c r="AL106" s="3159"/>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3161"/>
      <c r="BI106" s="3125"/>
      <c r="BJ106" s="2930" t="s">
        <v>8109</v>
      </c>
      <c r="BK106" s="2931" t="s">
        <v>6620</v>
      </c>
      <c r="BL106" s="1970" t="s">
        <v>10540</v>
      </c>
      <c r="BM106" s="1970" t="s">
        <v>10541</v>
      </c>
      <c r="BN106" s="1970" t="s">
        <v>10542</v>
      </c>
      <c r="BO106" s="1970" t="s">
        <v>10543</v>
      </c>
      <c r="BP106" s="1970" t="s">
        <v>10544</v>
      </c>
      <c r="BQ106" s="1970" t="s">
        <v>10545</v>
      </c>
      <c r="BR106" s="1970" t="s">
        <v>10546</v>
      </c>
      <c r="BS106" s="1970" t="s">
        <v>10547</v>
      </c>
      <c r="BT106" s="1971" t="s">
        <v>10548</v>
      </c>
      <c r="BU106" s="2036" t="s">
        <v>10549</v>
      </c>
      <c r="BV106" s="2036" t="s">
        <v>10550</v>
      </c>
      <c r="BW106" s="2036" t="s">
        <v>10551</v>
      </c>
      <c r="BX106" s="2036" t="s">
        <v>10552</v>
      </c>
      <c r="BY106" s="1972"/>
      <c r="BZ106" s="1972"/>
      <c r="CA106" s="1972"/>
      <c r="CB106" s="1972"/>
      <c r="CC106" s="1972"/>
      <c r="CD106" s="1972"/>
      <c r="CE106" s="1972"/>
      <c r="CF106" s="1972"/>
      <c r="CG106" s="1972"/>
      <c r="CH106" s="1970" t="s">
        <v>10553</v>
      </c>
      <c r="CI106" s="1970" t="s">
        <v>10554</v>
      </c>
      <c r="CJ106" s="1973" t="s">
        <v>10555</v>
      </c>
    </row>
    <row r="107" spans="1:88" ht="15.75" customHeight="1" thickTop="1" thickBot="1">
      <c r="A107" s="171"/>
      <c r="B107" s="169"/>
      <c r="C107" s="171"/>
      <c r="D107" s="171"/>
      <c r="E107" s="171"/>
      <c r="F107" s="1977"/>
      <c r="G107" s="1977"/>
      <c r="H107" s="1977"/>
      <c r="I107" s="1977"/>
      <c r="J107" s="1977"/>
      <c r="K107" s="1977"/>
      <c r="L107" s="1977"/>
      <c r="M107" s="1977"/>
      <c r="N107" s="1977"/>
      <c r="O107" s="1978"/>
      <c r="P107" s="1978"/>
      <c r="Q107" s="1978"/>
      <c r="R107" s="1978"/>
      <c r="S107" s="1977"/>
      <c r="T107" s="1977"/>
      <c r="U107" s="1977"/>
      <c r="V107" s="1977"/>
      <c r="W107" s="1977"/>
      <c r="X107" s="1977"/>
      <c r="Y107" s="1977"/>
      <c r="Z107" s="1977"/>
      <c r="AA107" s="1977"/>
      <c r="AB107" s="1977"/>
      <c r="AC107" s="1977"/>
      <c r="AD107" s="1977"/>
      <c r="AE107" s="171"/>
      <c r="AF107" s="173"/>
      <c r="AG107" s="171"/>
      <c r="AH107" s="81"/>
      <c r="AI107" s="171"/>
      <c r="AJ107" s="3159"/>
      <c r="AK107" s="3125"/>
      <c r="AL107" s="3159"/>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3161"/>
      <c r="BI107" s="3125"/>
      <c r="BJ107" s="169"/>
      <c r="BK107" s="171"/>
      <c r="BL107" s="1977"/>
      <c r="BM107" s="1977"/>
      <c r="BN107" s="1977"/>
      <c r="BO107" s="1977"/>
      <c r="BP107" s="1977"/>
      <c r="BQ107" s="1977"/>
      <c r="BR107" s="1977"/>
      <c r="BS107" s="1977"/>
      <c r="BT107" s="1977"/>
      <c r="BU107" s="1977"/>
      <c r="BV107" s="1977"/>
      <c r="BW107" s="1977"/>
      <c r="BX107" s="1977"/>
      <c r="BY107" s="1977"/>
      <c r="BZ107" s="1977"/>
      <c r="CA107" s="1977"/>
      <c r="CB107" s="1977"/>
      <c r="CC107" s="1977"/>
      <c r="CD107" s="1977"/>
      <c r="CE107" s="1977"/>
      <c r="CF107" s="1977"/>
      <c r="CG107" s="1977"/>
      <c r="CH107" s="1977"/>
      <c r="CI107" s="1977"/>
      <c r="CJ107" s="1977"/>
    </row>
    <row r="108" spans="1:88" ht="15.75" customHeight="1" thickTop="1" thickBot="1">
      <c r="A108" s="171"/>
      <c r="B108" s="319" t="s">
        <v>8124</v>
      </c>
      <c r="C108" s="171"/>
      <c r="D108" s="171"/>
      <c r="E108" s="171"/>
      <c r="F108" s="1977"/>
      <c r="G108" s="1977"/>
      <c r="H108" s="1977"/>
      <c r="I108" s="1977"/>
      <c r="J108" s="1977"/>
      <c r="K108" s="1977"/>
      <c r="L108" s="1977"/>
      <c r="M108" s="1977"/>
      <c r="N108" s="1977"/>
      <c r="O108" s="1978"/>
      <c r="P108" s="1978"/>
      <c r="Q108" s="1978"/>
      <c r="R108" s="1978"/>
      <c r="S108" s="1977"/>
      <c r="T108" s="1977"/>
      <c r="U108" s="1977"/>
      <c r="V108" s="1977"/>
      <c r="W108" s="1977"/>
      <c r="X108" s="1977"/>
      <c r="Y108" s="1977"/>
      <c r="Z108" s="1977"/>
      <c r="AA108" s="1977"/>
      <c r="AB108" s="1977"/>
      <c r="AC108" s="1977"/>
      <c r="AD108" s="1977"/>
      <c r="AE108" s="171"/>
      <c r="AF108" s="173"/>
      <c r="AG108" s="171"/>
      <c r="AH108" s="81"/>
      <c r="AI108" s="171"/>
      <c r="AJ108" s="3159"/>
      <c r="AK108" s="3125"/>
      <c r="AL108" s="3159"/>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3161"/>
      <c r="BI108" s="3125"/>
      <c r="BJ108" s="319" t="s">
        <v>8124</v>
      </c>
      <c r="BK108" s="171"/>
      <c r="BL108" s="1977"/>
      <c r="BM108" s="1977"/>
      <c r="BN108" s="1977"/>
      <c r="BO108" s="1977"/>
      <c r="BP108" s="1977"/>
      <c r="BQ108" s="1977"/>
      <c r="BR108" s="1977"/>
      <c r="BS108" s="1977"/>
      <c r="BT108" s="1977"/>
      <c r="BU108" s="1977"/>
      <c r="BV108" s="1977"/>
      <c r="BW108" s="1977"/>
      <c r="BX108" s="1977"/>
      <c r="BY108" s="1977"/>
      <c r="BZ108" s="1977"/>
      <c r="CA108" s="1977"/>
      <c r="CB108" s="1977"/>
      <c r="CC108" s="1977"/>
      <c r="CD108" s="1977"/>
      <c r="CE108" s="1977"/>
      <c r="CF108" s="1977"/>
      <c r="CG108" s="1977"/>
      <c r="CH108" s="1977"/>
      <c r="CI108" s="1977"/>
      <c r="CJ108" s="1977"/>
    </row>
    <row r="109" spans="1:88" ht="15.75" customHeight="1" thickTop="1" thickBot="1">
      <c r="A109" s="2387" t="s">
        <v>686</v>
      </c>
      <c r="B109" s="2919" t="s">
        <v>8125</v>
      </c>
      <c r="C109" s="2920" t="s">
        <v>6596</v>
      </c>
      <c r="D109" s="213" t="s">
        <v>688</v>
      </c>
      <c r="E109" s="213">
        <v>3</v>
      </c>
      <c r="F109" s="1954">
        <f>IFERROR(SUM(F10,F13,F16,F19,F22,F25,F28,F31,F35,F38,F41,F44,F47,F50,F53,F59,F62,F65,F68,F71,F74,F77,F80,F83,F86,F88,F90,F92,F94,F96,F98,F100,F102,F104), 0)</f>
        <v>14.103</v>
      </c>
      <c r="G109" s="1954">
        <f t="shared" ref="G109:M109" si="145">IFERROR(SUM(G10,G13,G16,G19,G22,G25,G28,G31,G35,G38,G41,G44,G47,G50,G53,G59,G62,G65,G68,G71,G74,G77,G80,G83,G86,G88,G90,G92,G94,G96,G98,G100,G102,G104), 0)</f>
        <v>17.274000000000001</v>
      </c>
      <c r="H109" s="1954">
        <f t="shared" si="145"/>
        <v>0</v>
      </c>
      <c r="I109" s="1954">
        <f t="shared" si="145"/>
        <v>292.34299999999996</v>
      </c>
      <c r="J109" s="1954">
        <f t="shared" si="145"/>
        <v>0</v>
      </c>
      <c r="K109" s="1954">
        <f t="shared" si="145"/>
        <v>0</v>
      </c>
      <c r="L109" s="1954">
        <f t="shared" si="145"/>
        <v>21.809000000000001</v>
      </c>
      <c r="M109" s="1954">
        <f t="shared" si="145"/>
        <v>9.1999999999999998E-2</v>
      </c>
      <c r="N109" s="1950">
        <f t="shared" si="86"/>
        <v>345.62099999999998</v>
      </c>
      <c r="O109" s="2037">
        <f>IFERROR(SUM(O10,O13,O16,O19,O22,O25,O28,O31,O35,O38,O41,O44,O47,O50,O53,O59,O62,O65,O68,O71,O74,O77,O80,O83,O86,O88,O90,O92,O94,O96,O98,O100,O102,O104), 0)</f>
        <v>0</v>
      </c>
      <c r="P109" s="2037">
        <f>IFERROR(SUM(P10,P13,P16,P19,P22,P25,P28,P31,P35,P38,P41,P44,P47,P50,P53,P59,P62,P65,P68,P71,P74,P77,P80,P83,P86,P88,P90,P92,P94,P96,P98,P100,P102,P104), 0)</f>
        <v>0</v>
      </c>
      <c r="Q109" s="2037">
        <f>IFERROR(SUM(O109:P109), 0)</f>
        <v>0</v>
      </c>
      <c r="R109" s="2035">
        <f t="shared" ref="R109:R111" si="146" xml:space="preserve"> IFERROR(SUM(N109,Q109),0)</f>
        <v>345.62099999999998</v>
      </c>
      <c r="S109" s="1955"/>
      <c r="T109" s="1955"/>
      <c r="U109" s="1955"/>
      <c r="V109" s="1955"/>
      <c r="W109" s="1955"/>
      <c r="X109" s="1955"/>
      <c r="Y109" s="1955"/>
      <c r="Z109" s="1955"/>
      <c r="AA109" s="1955"/>
      <c r="AB109" s="1955"/>
      <c r="AC109" s="1955"/>
      <c r="AD109" s="1979"/>
      <c r="AE109" s="171"/>
      <c r="AF109" s="843" t="s">
        <v>10556</v>
      </c>
      <c r="AG109" s="171"/>
      <c r="AH109" s="219"/>
      <c r="AI109" s="171"/>
      <c r="AJ109" s="3159"/>
      <c r="AK109" s="3125"/>
      <c r="AL109" s="3159"/>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3161"/>
      <c r="BI109" s="3125"/>
      <c r="BJ109" s="2919" t="s">
        <v>8125</v>
      </c>
      <c r="BK109" s="2920" t="s">
        <v>6596</v>
      </c>
      <c r="BL109" s="601" t="s">
        <v>767</v>
      </c>
      <c r="BM109" s="601" t="s">
        <v>767</v>
      </c>
      <c r="BN109" s="601" t="s">
        <v>767</v>
      </c>
      <c r="BO109" s="601" t="s">
        <v>767</v>
      </c>
      <c r="BP109" s="601" t="s">
        <v>767</v>
      </c>
      <c r="BQ109" s="601" t="s">
        <v>767</v>
      </c>
      <c r="BR109" s="601" t="s">
        <v>767</v>
      </c>
      <c r="BS109" s="601" t="s">
        <v>767</v>
      </c>
      <c r="BT109" s="1954" t="s">
        <v>10557</v>
      </c>
      <c r="BU109" s="1954" t="s">
        <v>10558</v>
      </c>
      <c r="BV109" s="1954" t="s">
        <v>10559</v>
      </c>
      <c r="BW109" s="1954" t="s">
        <v>10560</v>
      </c>
      <c r="BX109" s="1954" t="s">
        <v>10561</v>
      </c>
      <c r="BY109" s="1955"/>
      <c r="BZ109" s="1955"/>
      <c r="CA109" s="1955"/>
      <c r="CB109" s="1955"/>
      <c r="CC109" s="1955"/>
      <c r="CD109" s="1955"/>
      <c r="CE109" s="1955"/>
      <c r="CF109" s="1955"/>
      <c r="CG109" s="1955"/>
      <c r="CH109" s="1955"/>
      <c r="CI109" s="1955"/>
      <c r="CJ109" s="1979"/>
    </row>
    <row r="110" spans="1:88" ht="15.75" customHeight="1" thickTop="1">
      <c r="A110" s="171"/>
      <c r="B110" s="2917" t="s">
        <v>8125</v>
      </c>
      <c r="C110" s="2918" t="s">
        <v>6608</v>
      </c>
      <c r="D110" s="222" t="s">
        <v>688</v>
      </c>
      <c r="E110" s="222">
        <v>3</v>
      </c>
      <c r="F110" s="1961">
        <f>IFERROR(SUM(F11,F14,F17,F20,F23,F26,F29,F32,F36,F39,F42,F45,F48,F51,F54,F60,F63,F66,F69,F72,F75,F78,F81,F84,F87,F89,F91,F93,F95,F97,F99,F101,F103,F105), 0)</f>
        <v>0.23</v>
      </c>
      <c r="G110" s="1961">
        <f t="shared" ref="G110:L110" si="147">IFERROR(SUM(G11,G14,G17,G20,G23,G26,G29,G32,G36,G39,G42,G45,G48,G51,G54,G60,G63,G66,G69,G72,G75,G78,G81,G84,G87,G89,G91,G93,G95,G97,G99,G101,G103,G105), 0)</f>
        <v>0</v>
      </c>
      <c r="H110" s="1961">
        <f t="shared" si="147"/>
        <v>0</v>
      </c>
      <c r="I110" s="1961">
        <f t="shared" si="147"/>
        <v>1.613</v>
      </c>
      <c r="J110" s="1961">
        <f t="shared" si="147"/>
        <v>0</v>
      </c>
      <c r="K110" s="1961">
        <f t="shared" si="147"/>
        <v>0</v>
      </c>
      <c r="L110" s="1961">
        <f t="shared" si="147"/>
        <v>0</v>
      </c>
      <c r="M110" s="1961">
        <f>IFERROR(SUM(M11,M14,M17,M20,M23,M26,M29,M32,M36,M39,M42,M45,M48,M51,M54,M60,M63,M66,M69,M72,M75,M78,M81,M84,M87,M89,M91,M93,M95,M97,M99,M101,M103,M105), 0)</f>
        <v>0</v>
      </c>
      <c r="N110" s="1957">
        <f t="shared" si="86"/>
        <v>1.843</v>
      </c>
      <c r="O110" s="2038">
        <f>IFERROR(SUM(O11,O14,O17,O20,O23,O26,O29,O32,O36,O39,O42,O45,O48,O51,O54,O60,O63,O66,O69,O72,O75,O78,O81,O84,O87,O89,O91,O93,O95,O97,O99,O101,O103,O105), 0)</f>
        <v>0</v>
      </c>
      <c r="P110" s="2038">
        <f>IFERROR(SUM(P11,P14,P17,P20,P23,P26,P29,P32,P36,P39,P42,P45,P48,P51,P54,P60,P63,P66,P69,P72,P75,P78,P81,P84,P87,P89,P91,P93,P95,P97,P99,P101,P103,P105), 0)</f>
        <v>0</v>
      </c>
      <c r="Q110" s="2038">
        <f t="shared" ref="Q110:Q111" si="148">IFERROR(SUM(O110:P110), 0)</f>
        <v>0</v>
      </c>
      <c r="R110" s="1967">
        <f t="shared" si="146"/>
        <v>1.843</v>
      </c>
      <c r="S110" s="1963"/>
      <c r="T110" s="1963"/>
      <c r="U110" s="1963"/>
      <c r="V110" s="1963"/>
      <c r="W110" s="1963"/>
      <c r="X110" s="1963"/>
      <c r="Y110" s="1963"/>
      <c r="Z110" s="1963"/>
      <c r="AA110" s="1963"/>
      <c r="AB110" s="1963"/>
      <c r="AC110" s="1963"/>
      <c r="AD110" s="1980"/>
      <c r="AE110" s="171"/>
      <c r="AF110" s="844" t="s">
        <v>10562</v>
      </c>
      <c r="AG110" s="171"/>
      <c r="AH110" s="227"/>
      <c r="AI110" s="171"/>
      <c r="AJ110" s="3159"/>
      <c r="AK110" s="3125"/>
      <c r="AL110" s="3159"/>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3161"/>
      <c r="BI110" s="3125"/>
      <c r="BJ110" s="2917" t="s">
        <v>8125</v>
      </c>
      <c r="BK110" s="2918" t="s">
        <v>6608</v>
      </c>
      <c r="BL110" s="601" t="s">
        <v>767</v>
      </c>
      <c r="BM110" s="601" t="s">
        <v>767</v>
      </c>
      <c r="BN110" s="601" t="s">
        <v>767</v>
      </c>
      <c r="BO110" s="601" t="s">
        <v>767</v>
      </c>
      <c r="BP110" s="601" t="s">
        <v>767</v>
      </c>
      <c r="BQ110" s="601" t="s">
        <v>767</v>
      </c>
      <c r="BR110" s="601" t="s">
        <v>767</v>
      </c>
      <c r="BS110" s="601" t="s">
        <v>767</v>
      </c>
      <c r="BT110" s="1961" t="s">
        <v>10563</v>
      </c>
      <c r="BU110" s="1961" t="s">
        <v>10564</v>
      </c>
      <c r="BV110" s="1961" t="s">
        <v>10565</v>
      </c>
      <c r="BW110" s="1961" t="s">
        <v>10566</v>
      </c>
      <c r="BX110" s="1961" t="s">
        <v>10567</v>
      </c>
      <c r="BY110" s="1963"/>
      <c r="BZ110" s="1963"/>
      <c r="CA110" s="1963"/>
      <c r="CB110" s="1963"/>
      <c r="CC110" s="1963"/>
      <c r="CD110" s="1963"/>
      <c r="CE110" s="1963"/>
      <c r="CF110" s="1963"/>
      <c r="CG110" s="1963"/>
      <c r="CH110" s="1963"/>
      <c r="CI110" s="1963"/>
      <c r="CJ110" s="1980"/>
    </row>
    <row r="111" spans="1:88" ht="15.75" customHeight="1" thickBot="1">
      <c r="A111" s="2387" t="s">
        <v>784</v>
      </c>
      <c r="B111" s="2930" t="s">
        <v>8125</v>
      </c>
      <c r="C111" s="2931" t="s">
        <v>6620</v>
      </c>
      <c r="D111" s="283" t="s">
        <v>688</v>
      </c>
      <c r="E111" s="283">
        <v>3</v>
      </c>
      <c r="F111" s="1974">
        <f>IFERROR(F109 + F110, 0)</f>
        <v>14.333</v>
      </c>
      <c r="G111" s="1974">
        <f t="shared" ref="G111:L111" si="149">IFERROR(G109 + G110, 0)</f>
        <v>17.274000000000001</v>
      </c>
      <c r="H111" s="1974">
        <f t="shared" si="149"/>
        <v>0</v>
      </c>
      <c r="I111" s="1974">
        <f t="shared" si="149"/>
        <v>293.95599999999996</v>
      </c>
      <c r="J111" s="1974">
        <f>IFERROR(J109 + J110, 0)</f>
        <v>0</v>
      </c>
      <c r="K111" s="1974">
        <f t="shared" si="149"/>
        <v>0</v>
      </c>
      <c r="L111" s="1974">
        <f t="shared" si="149"/>
        <v>21.809000000000001</v>
      </c>
      <c r="M111" s="1974">
        <f>IFERROR(M109 + M110, 0)</f>
        <v>9.1999999999999998E-2</v>
      </c>
      <c r="N111" s="1971">
        <f t="shared" si="86"/>
        <v>347.464</v>
      </c>
      <c r="O111" s="2039">
        <f t="shared" ref="O111:P111" si="150">IFERROR(O109 + O110, 0)</f>
        <v>0</v>
      </c>
      <c r="P111" s="2039">
        <f t="shared" si="150"/>
        <v>0</v>
      </c>
      <c r="Q111" s="2039">
        <f t="shared" si="148"/>
        <v>0</v>
      </c>
      <c r="R111" s="2036">
        <f t="shared" si="146"/>
        <v>347.464</v>
      </c>
      <c r="S111" s="1975"/>
      <c r="T111" s="1975"/>
      <c r="U111" s="1975"/>
      <c r="V111" s="1975"/>
      <c r="W111" s="1975"/>
      <c r="X111" s="1975"/>
      <c r="Y111" s="1975"/>
      <c r="Z111" s="1975"/>
      <c r="AA111" s="1975"/>
      <c r="AB111" s="1974">
        <f>IFERROR(SUM(AB56, AB106), 0)</f>
        <v>677.08300000000008</v>
      </c>
      <c r="AC111" s="1974">
        <f>IFERROR(SUM(AC56, AC106), 0)</f>
        <v>718.92899999999997</v>
      </c>
      <c r="AD111" s="1976">
        <f>IFERROR(SUM(AD56, AD106), 0)</f>
        <v>718.92899999999997</v>
      </c>
      <c r="AE111" s="171"/>
      <c r="AF111" s="846" t="s">
        <v>10568</v>
      </c>
      <c r="AG111" s="171"/>
      <c r="AH111" s="238"/>
      <c r="AI111" s="171"/>
      <c r="AJ111" s="3159"/>
      <c r="AK111" s="3125"/>
      <c r="AL111" s="3159"/>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3161"/>
      <c r="BI111" s="3125"/>
      <c r="BJ111" s="2930" t="s">
        <v>8125</v>
      </c>
      <c r="BK111" s="2931" t="s">
        <v>6620</v>
      </c>
      <c r="BL111" s="1974" t="s">
        <v>10569</v>
      </c>
      <c r="BM111" s="1974" t="s">
        <v>10570</v>
      </c>
      <c r="BN111" s="1974" t="s">
        <v>10571</v>
      </c>
      <c r="BO111" s="1974" t="s">
        <v>10572</v>
      </c>
      <c r="BP111" s="1974" t="s">
        <v>10573</v>
      </c>
      <c r="BQ111" s="1974" t="s">
        <v>10574</v>
      </c>
      <c r="BR111" s="1974" t="s">
        <v>10575</v>
      </c>
      <c r="BS111" s="1974" t="s">
        <v>10576</v>
      </c>
      <c r="BT111" s="1974" t="s">
        <v>10577</v>
      </c>
      <c r="BU111" s="1974" t="s">
        <v>10578</v>
      </c>
      <c r="BV111" s="1974" t="s">
        <v>10579</v>
      </c>
      <c r="BW111" s="1974" t="s">
        <v>10580</v>
      </c>
      <c r="BX111" s="1974" t="s">
        <v>10581</v>
      </c>
      <c r="BY111" s="1975"/>
      <c r="BZ111" s="1975"/>
      <c r="CA111" s="1975"/>
      <c r="CB111" s="1975"/>
      <c r="CC111" s="1975"/>
      <c r="CD111" s="1975"/>
      <c r="CE111" s="1975"/>
      <c r="CF111" s="1975"/>
      <c r="CG111" s="1975"/>
      <c r="CH111" s="1974" t="s">
        <v>10582</v>
      </c>
      <c r="CI111" s="1974" t="s">
        <v>10583</v>
      </c>
      <c r="CJ111" s="1976" t="s">
        <v>10584</v>
      </c>
    </row>
    <row r="112" spans="1:88" ht="16" thickTop="1">
      <c r="A112" s="171"/>
      <c r="B112" s="169"/>
      <c r="C112" s="171"/>
      <c r="D112" s="171"/>
      <c r="E112" s="171"/>
      <c r="F112" s="1981"/>
      <c r="G112" s="1981"/>
      <c r="H112" s="1981"/>
      <c r="I112" s="1981"/>
      <c r="J112" s="1981"/>
      <c r="K112" s="1981"/>
      <c r="L112" s="1981"/>
      <c r="M112" s="1981"/>
      <c r="N112" s="1981"/>
      <c r="O112" s="1981"/>
      <c r="P112" s="1981"/>
      <c r="Q112" s="1981"/>
      <c r="R112" s="1981"/>
      <c r="S112" s="1981"/>
      <c r="T112" s="1981"/>
      <c r="U112" s="1981"/>
      <c r="V112" s="1981"/>
      <c r="W112" s="1981"/>
      <c r="X112" s="1981"/>
      <c r="Y112" s="1981"/>
      <c r="Z112" s="1981"/>
      <c r="AA112" s="1981"/>
      <c r="AB112" s="1981"/>
      <c r="AC112" s="1981"/>
      <c r="AD112" s="1981"/>
      <c r="AE112" s="171"/>
      <c r="AF112" s="81"/>
      <c r="AG112" s="171"/>
      <c r="AH112" s="3125"/>
      <c r="AI112" s="2387" t="s">
        <v>826</v>
      </c>
      <c r="AJ112" s="3125"/>
      <c r="AK112" s="3125"/>
      <c r="AL112" s="3125"/>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3125"/>
      <c r="BI112" s="3125"/>
      <c r="BJ112" s="3125"/>
      <c r="BK112" s="3125"/>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982"/>
      <c r="CI112" s="1982"/>
      <c r="CJ112" s="2865" t="s">
        <v>827</v>
      </c>
    </row>
    <row r="113" spans="1:59" ht="24" customHeight="1">
      <c r="A113" s="171"/>
      <c r="B113" s="1939"/>
      <c r="C113" s="1940"/>
      <c r="D113" s="3125"/>
      <c r="E113" s="171"/>
      <c r="F113" s="1977"/>
      <c r="G113" s="1977"/>
      <c r="H113" s="1977"/>
      <c r="I113" s="1977"/>
      <c r="J113" s="1977"/>
      <c r="K113" s="1977"/>
      <c r="L113" s="1977"/>
      <c r="M113" s="1977"/>
      <c r="N113" s="1977"/>
      <c r="O113" s="1977"/>
      <c r="P113" s="1977"/>
      <c r="Q113" s="1977"/>
      <c r="R113" s="1977"/>
      <c r="S113" s="1977"/>
      <c r="T113" s="1977"/>
      <c r="U113" s="1977"/>
      <c r="V113" s="1977"/>
      <c r="W113" s="1977"/>
      <c r="X113" s="1977"/>
      <c r="Y113" s="1977"/>
      <c r="Z113" s="1977"/>
      <c r="AA113" s="1977"/>
      <c r="AB113" s="1977"/>
      <c r="AC113" s="1977"/>
      <c r="AD113" s="1977"/>
      <c r="AE113" s="171"/>
      <c r="AF113" s="171"/>
      <c r="AG113" s="171"/>
      <c r="AH113" s="171"/>
      <c r="AI113" s="171"/>
      <c r="AJ113" s="3125"/>
      <c r="AK113" s="3125"/>
      <c r="AL113" s="3125"/>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row>
    <row r="114" spans="1:59" ht="24" customHeight="1">
      <c r="A114" s="171"/>
      <c r="B114" s="1939"/>
      <c r="C114" s="1941"/>
      <c r="D114" s="3125"/>
      <c r="E114" s="171"/>
      <c r="F114" s="1977"/>
      <c r="G114" s="1977"/>
      <c r="H114" s="1977"/>
      <c r="I114" s="1977"/>
      <c r="J114" s="1977"/>
      <c r="K114" s="1977"/>
      <c r="L114" s="1977"/>
      <c r="M114" s="1977"/>
      <c r="N114" s="1977"/>
      <c r="O114" s="1977"/>
      <c r="P114" s="1977"/>
      <c r="Q114" s="1977"/>
      <c r="R114" s="1977"/>
      <c r="S114" s="1977"/>
      <c r="T114" s="1977"/>
      <c r="U114" s="1977"/>
      <c r="V114" s="1977"/>
      <c r="W114" s="1977"/>
      <c r="X114" s="1977"/>
      <c r="Y114" s="1977"/>
      <c r="Z114" s="1977"/>
      <c r="AA114" s="1977"/>
      <c r="AB114" s="1977"/>
      <c r="AC114" s="1977"/>
      <c r="AD114" s="1977"/>
      <c r="AE114" s="171"/>
      <c r="AF114" s="171"/>
      <c r="AG114" s="171"/>
      <c r="AH114" s="171"/>
      <c r="AI114" s="171"/>
      <c r="AJ114" s="3125"/>
      <c r="AK114" s="3125"/>
      <c r="AL114" s="3125"/>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row>
    <row r="115" spans="1:59" ht="24" customHeight="1">
      <c r="A115" s="171"/>
      <c r="B115" s="1939"/>
      <c r="C115" s="1939"/>
      <c r="D115" s="1942"/>
      <c r="E115" s="171"/>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71"/>
      <c r="AF115" s="171"/>
      <c r="AG115" s="171"/>
      <c r="AH115" s="171"/>
      <c r="AI115" s="171"/>
      <c r="AJ115" s="3125"/>
      <c r="AK115" s="3125"/>
      <c r="AL115" s="3125"/>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row>
    <row r="116" spans="1:59" ht="24" customHeight="1">
      <c r="A116" s="171"/>
      <c r="B116" s="3162"/>
      <c r="C116" s="3125"/>
      <c r="D116" s="1943"/>
      <c r="E116" s="171"/>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71"/>
      <c r="AF116" s="171"/>
      <c r="AG116" s="171"/>
      <c r="AH116" s="171"/>
      <c r="AI116" s="171"/>
      <c r="AJ116" s="3125"/>
      <c r="AK116" s="3125"/>
      <c r="AL116" s="3125"/>
      <c r="AM116" s="3125"/>
      <c r="AN116" s="3125"/>
      <c r="AO116" s="3125"/>
      <c r="AP116" s="3125"/>
      <c r="AQ116" s="3125"/>
      <c r="AR116" s="3125"/>
      <c r="AS116" s="3125"/>
      <c r="AT116" s="3125"/>
      <c r="AU116" s="3125"/>
      <c r="AV116" s="3125"/>
      <c r="AW116" s="3125"/>
      <c r="AX116" s="3125"/>
      <c r="AY116" s="3125"/>
      <c r="AZ116" s="3125"/>
      <c r="BA116" s="3125"/>
      <c r="BB116" s="3125"/>
      <c r="BC116" s="3125"/>
      <c r="BD116" s="3125"/>
      <c r="BE116" s="3125"/>
      <c r="BF116" s="3125"/>
      <c r="BG116" s="3125"/>
    </row>
    <row r="117" spans="1:59" ht="24" customHeight="1">
      <c r="A117" s="171"/>
      <c r="B117" s="169"/>
      <c r="C117" s="171"/>
      <c r="D117" s="171"/>
      <c r="E117" s="171"/>
      <c r="F117" s="1977"/>
      <c r="G117" s="1977"/>
      <c r="H117" s="1977"/>
      <c r="I117" s="1977"/>
      <c r="J117" s="1977"/>
      <c r="K117" s="1977"/>
      <c r="L117" s="1977"/>
      <c r="M117" s="1977"/>
      <c r="N117" s="1977"/>
      <c r="O117" s="1977"/>
      <c r="P117" s="1977"/>
      <c r="Q117" s="1977"/>
      <c r="R117" s="1977"/>
      <c r="S117" s="1977"/>
      <c r="T117" s="1977"/>
      <c r="U117" s="1977"/>
      <c r="V117" s="1977"/>
      <c r="W117" s="1977"/>
      <c r="X117" s="1977"/>
      <c r="Y117" s="1977"/>
      <c r="Z117" s="1977"/>
      <c r="AA117" s="1977"/>
      <c r="AB117" s="1977"/>
      <c r="AC117" s="1977"/>
      <c r="AD117" s="1977"/>
      <c r="AE117" s="171"/>
      <c r="AF117" s="171"/>
      <c r="AG117" s="171"/>
      <c r="AH117" s="171"/>
      <c r="AI117" s="171"/>
      <c r="AJ117" s="3125"/>
      <c r="AK117" s="3125"/>
      <c r="AL117" s="3125"/>
      <c r="AM117" s="3125"/>
      <c r="AN117" s="3125"/>
      <c r="AO117" s="3125"/>
      <c r="AP117" s="3125"/>
      <c r="AQ117" s="3125"/>
      <c r="AR117" s="3125"/>
      <c r="AS117" s="3125"/>
      <c r="AT117" s="3125"/>
      <c r="AU117" s="3125"/>
      <c r="AV117" s="3125"/>
      <c r="AW117" s="3125"/>
      <c r="AX117" s="3125"/>
      <c r="AY117" s="3125"/>
      <c r="AZ117" s="3125"/>
      <c r="BA117" s="3125"/>
      <c r="BB117" s="3125"/>
      <c r="BC117" s="3125"/>
      <c r="BD117" s="3125"/>
      <c r="BE117" s="3125"/>
      <c r="BF117" s="3125"/>
      <c r="BG117" s="3125"/>
    </row>
    <row r="118" spans="1:59" ht="24" customHeight="1">
      <c r="A118" s="171"/>
      <c r="B118" s="169"/>
      <c r="C118" s="171"/>
      <c r="D118" s="171"/>
      <c r="E118" s="171"/>
      <c r="F118" s="1977"/>
      <c r="G118" s="1977"/>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71"/>
      <c r="AF118" s="171"/>
      <c r="AG118" s="171"/>
      <c r="AH118" s="171"/>
      <c r="AI118" s="171"/>
      <c r="AJ118" s="3125"/>
      <c r="AK118" s="3125"/>
      <c r="AL118" s="3125"/>
      <c r="AM118" s="3125"/>
      <c r="AN118" s="3125"/>
      <c r="AO118" s="3125"/>
      <c r="AP118" s="3125"/>
      <c r="AQ118" s="3125"/>
      <c r="AR118" s="3125"/>
      <c r="AS118" s="3125"/>
      <c r="AT118" s="3125"/>
      <c r="AU118" s="3125"/>
      <c r="AV118" s="3125"/>
      <c r="AW118" s="3125"/>
      <c r="AX118" s="3125"/>
      <c r="AY118" s="3125"/>
      <c r="AZ118" s="3125"/>
      <c r="BA118" s="3125"/>
      <c r="BB118" s="3125"/>
      <c r="BC118" s="3125"/>
      <c r="BD118" s="3125"/>
      <c r="BE118" s="3125"/>
      <c r="BF118" s="3125"/>
      <c r="BG118" s="3125"/>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7"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topLeftCell="B1" workbookViewId="0"/>
  </sheetViews>
  <sheetFormatPr defaultColWidth="9" defaultRowHeight="14"/>
  <cols>
    <col min="1" max="1" width="11.08203125" style="189" hidden="1" customWidth="1"/>
    <col min="2" max="2" width="34" style="189" bestFit="1" customWidth="1"/>
    <col min="3" max="3" width="5.5" style="189" bestFit="1" customWidth="1"/>
    <col min="4" max="4" width="4.6640625" style="189" bestFit="1" customWidth="1"/>
    <col min="5" max="7" width="12.5" style="189" customWidth="1"/>
    <col min="8" max="8" width="1.58203125" style="189" customWidth="1"/>
    <col min="9" max="9" width="12.5" style="189" customWidth="1"/>
    <col min="10" max="10" width="1.58203125" style="189" customWidth="1"/>
    <col min="11" max="11" width="33.58203125" style="189" customWidth="1"/>
    <col min="12" max="12" width="1.58203125" style="189" hidden="1" customWidth="1"/>
    <col min="13" max="13" width="1.58203125" style="189" customWidth="1"/>
    <col min="14" max="14" width="25" style="189" customWidth="1"/>
    <col min="15" max="15" width="1.58203125" style="189" customWidth="1"/>
    <col min="16" max="20" width="6.58203125" style="189" hidden="1" customWidth="1"/>
    <col min="21" max="21" width="1.58203125" style="189" hidden="1" customWidth="1"/>
    <col min="22" max="22" width="1.58203125" style="189" customWidth="1"/>
    <col min="23" max="23" width="34.58203125" style="189" bestFit="1" customWidth="1"/>
    <col min="24" max="24" width="16.6640625" style="189" customWidth="1"/>
    <col min="25" max="25" width="17.1640625" style="189" customWidth="1"/>
    <col min="26" max="26" width="18.58203125" style="189" bestFit="1" customWidth="1"/>
    <col min="27" max="27" width="1.58203125" style="189" customWidth="1"/>
    <col min="28" max="16384" width="9" style="189"/>
  </cols>
  <sheetData>
    <row r="1" spans="1:27" s="315" customFormat="1" ht="29.25" customHeight="1">
      <c r="B1" s="3580" t="s">
        <v>8157</v>
      </c>
      <c r="C1" s="3581"/>
      <c r="D1" s="3581"/>
      <c r="E1" s="3102"/>
      <c r="F1" s="3102"/>
      <c r="G1" s="3102"/>
      <c r="H1" s="3535"/>
      <c r="I1" s="3535"/>
      <c r="M1" s="653"/>
      <c r="O1" s="653"/>
      <c r="U1" s="653"/>
      <c r="W1" s="2967" t="s">
        <v>667</v>
      </c>
      <c r="X1" s="3102"/>
      <c r="Y1" s="3102"/>
      <c r="Z1" s="3102"/>
      <c r="AA1" s="3102"/>
    </row>
    <row r="2" spans="1:27" s="315" customFormat="1" ht="29.25" customHeight="1">
      <c r="B2" s="3580" t="str">
        <f>SelectCompany!B4</f>
        <v>Thames Water</v>
      </c>
      <c r="C2" s="3581"/>
      <c r="D2" s="3581"/>
      <c r="E2" s="3102"/>
      <c r="F2" s="3102"/>
      <c r="G2" s="3102"/>
      <c r="H2" s="3102"/>
      <c r="I2" s="3102"/>
      <c r="M2" s="653"/>
      <c r="O2" s="653"/>
      <c r="U2" s="653"/>
      <c r="W2" s="2967"/>
      <c r="X2" s="3102"/>
      <c r="Y2" s="3102"/>
      <c r="Z2" s="3102"/>
      <c r="AA2" s="3102"/>
    </row>
    <row r="3" spans="1:27" ht="45" customHeight="1">
      <c r="A3" s="3125"/>
      <c r="B3" s="3536" t="s">
        <v>8158</v>
      </c>
      <c r="C3" s="3536"/>
      <c r="D3" s="3536"/>
      <c r="E3" s="3536"/>
      <c r="F3" s="3536"/>
      <c r="G3" s="3536"/>
      <c r="H3" s="3536"/>
      <c r="I3" s="3536"/>
      <c r="J3" s="3536"/>
      <c r="K3" s="3536"/>
      <c r="L3" s="3125"/>
      <c r="M3" s="3161"/>
      <c r="N3" s="1695" t="s">
        <v>669</v>
      </c>
      <c r="O3" s="3161"/>
      <c r="P3" s="3125"/>
      <c r="Q3" s="3125"/>
      <c r="R3" s="3125"/>
      <c r="S3" s="3125"/>
      <c r="T3" s="3125"/>
      <c r="U3" s="3161"/>
      <c r="V3" s="3125"/>
      <c r="W3" s="3536" t="s">
        <v>8158</v>
      </c>
      <c r="X3" s="3536"/>
      <c r="Y3" s="3536"/>
      <c r="Z3" s="3536"/>
      <c r="AA3" s="3102"/>
    </row>
    <row r="4" spans="1:27" ht="12.75" customHeight="1" thickBot="1">
      <c r="A4" s="3125"/>
      <c r="B4" s="3178"/>
      <c r="C4" s="3102"/>
      <c r="D4" s="3102"/>
      <c r="E4" s="3102"/>
      <c r="F4" s="3102"/>
      <c r="G4" s="3102"/>
      <c r="H4" s="3102"/>
      <c r="I4" s="3102"/>
      <c r="J4" s="3125"/>
      <c r="K4" s="3125"/>
      <c r="L4" s="3125"/>
      <c r="M4" s="3161"/>
      <c r="N4" s="3125"/>
      <c r="O4" s="3161"/>
      <c r="P4" s="3125"/>
      <c r="Q4" s="3125"/>
      <c r="R4" s="3125"/>
      <c r="S4" s="3125"/>
      <c r="T4" s="3125"/>
      <c r="U4" s="3161"/>
      <c r="V4" s="3125"/>
      <c r="W4" s="3179"/>
      <c r="X4" s="3180"/>
      <c r="Y4" s="3180"/>
      <c r="Z4" s="3180"/>
      <c r="AA4" s="3102"/>
    </row>
    <row r="5" spans="1:27" s="171" customFormat="1" ht="15.75" customHeight="1" thickTop="1">
      <c r="B5" s="3489" t="s">
        <v>671</v>
      </c>
      <c r="C5" s="3559" t="s">
        <v>672</v>
      </c>
      <c r="D5" s="3559" t="s">
        <v>673</v>
      </c>
      <c r="E5" s="3559" t="s">
        <v>2549</v>
      </c>
      <c r="F5" s="3559"/>
      <c r="G5" s="3583"/>
      <c r="H5" s="192"/>
      <c r="I5" s="3546" t="s">
        <v>677</v>
      </c>
      <c r="K5" s="3457" t="s">
        <v>678</v>
      </c>
      <c r="M5" s="656"/>
      <c r="O5" s="656"/>
      <c r="U5" s="656"/>
      <c r="W5" s="3489" t="s">
        <v>671</v>
      </c>
      <c r="X5" s="3559" t="s">
        <v>2549</v>
      </c>
      <c r="Y5" s="3559"/>
      <c r="Z5" s="3583"/>
      <c r="AA5" s="3102"/>
    </row>
    <row r="6" spans="1:27" s="171" customFormat="1" ht="15.75" customHeight="1">
      <c r="A6" s="2248" t="s">
        <v>680</v>
      </c>
      <c r="B6" s="3582"/>
      <c r="C6" s="3549"/>
      <c r="D6" s="3549"/>
      <c r="E6" s="3549" t="s">
        <v>4415</v>
      </c>
      <c r="F6" s="3549"/>
      <c r="G6" s="3584"/>
      <c r="H6" s="192"/>
      <c r="I6" s="3547"/>
      <c r="K6" s="3458"/>
      <c r="M6" s="656"/>
      <c r="O6" s="656"/>
      <c r="U6" s="656"/>
      <c r="W6" s="3582"/>
      <c r="X6" s="3549" t="s">
        <v>4415</v>
      </c>
      <c r="Y6" s="3549"/>
      <c r="Z6" s="3584"/>
      <c r="AA6" s="3102"/>
    </row>
    <row r="7" spans="1:27" s="171" customFormat="1" ht="15.75" customHeight="1" thickBot="1">
      <c r="B7" s="3490"/>
      <c r="C7" s="3558"/>
      <c r="D7" s="3558"/>
      <c r="E7" s="2957" t="s">
        <v>6596</v>
      </c>
      <c r="F7" s="2957" t="s">
        <v>6608</v>
      </c>
      <c r="G7" s="908" t="s">
        <v>6620</v>
      </c>
      <c r="H7" s="861"/>
      <c r="I7" s="3548"/>
      <c r="K7" s="3459"/>
      <c r="M7" s="656"/>
      <c r="N7" s="702"/>
      <c r="O7" s="656"/>
      <c r="P7" s="3326" t="s">
        <v>670</v>
      </c>
      <c r="Q7" s="3326"/>
      <c r="R7" s="3326"/>
      <c r="S7" s="3326"/>
      <c r="T7" s="3326"/>
      <c r="U7" s="656"/>
      <c r="W7" s="3490"/>
      <c r="X7" s="2957" t="s">
        <v>6596</v>
      </c>
      <c r="Y7" s="2957" t="s">
        <v>6608</v>
      </c>
      <c r="Z7" s="908" t="s">
        <v>6620</v>
      </c>
      <c r="AA7" s="3178"/>
    </row>
    <row r="8" spans="1:27" s="171" customFormat="1" ht="15.75" customHeight="1" thickTop="1" thickBot="1">
      <c r="A8" s="2394" t="s">
        <v>684</v>
      </c>
      <c r="C8" s="861"/>
      <c r="D8" s="861"/>
      <c r="E8" s="861"/>
      <c r="F8" s="861"/>
      <c r="G8" s="861"/>
      <c r="H8" s="861"/>
      <c r="I8" s="861"/>
      <c r="M8" s="656"/>
      <c r="O8" s="656"/>
      <c r="P8" s="206" t="s">
        <v>679</v>
      </c>
      <c r="U8" s="656"/>
      <c r="W8" s="861"/>
      <c r="X8" s="2856" t="s">
        <v>831</v>
      </c>
      <c r="Y8" s="861"/>
      <c r="Z8" s="861"/>
      <c r="AA8" s="3178"/>
    </row>
    <row r="9" spans="1:27" s="171" customFormat="1" ht="15.75" customHeight="1">
      <c r="A9" s="2394" t="s">
        <v>686</v>
      </c>
      <c r="B9" s="2919" t="s">
        <v>8159</v>
      </c>
      <c r="C9" s="213" t="s">
        <v>688</v>
      </c>
      <c r="D9" s="213">
        <v>3</v>
      </c>
      <c r="E9" s="562">
        <v>31.963000000000001</v>
      </c>
      <c r="F9" s="562">
        <v>1.88</v>
      </c>
      <c r="G9" s="1256">
        <f>IFERROR(SUM(E9:F9), 0)</f>
        <v>33.843000000000004</v>
      </c>
      <c r="H9" s="192"/>
      <c r="I9" s="867" t="s">
        <v>8160</v>
      </c>
      <c r="K9" s="219"/>
      <c r="M9" s="656"/>
      <c r="N9" s="220">
        <f t="shared" ref="N9:N13" si="0">IF(SUM(P9:T9 ) = 0, 0, $P$8 )</f>
        <v>0</v>
      </c>
      <c r="O9" s="656"/>
      <c r="P9" s="221">
        <f xml:space="preserve"> IF( ISNUMBER(E9), 0, 1 )</f>
        <v>0</v>
      </c>
      <c r="Q9" s="221">
        <f t="shared" ref="Q9:Q13" si="1" xml:space="preserve"> IF( ISNUMBER(F9), 0, 1 )</f>
        <v>0</v>
      </c>
      <c r="U9" s="656"/>
      <c r="W9" s="2919" t="s">
        <v>8159</v>
      </c>
      <c r="X9" s="718" t="s">
        <v>8161</v>
      </c>
      <c r="Y9" s="718" t="s">
        <v>8162</v>
      </c>
      <c r="Z9" s="336" t="s">
        <v>8163</v>
      </c>
      <c r="AA9" s="3102"/>
    </row>
    <row r="10" spans="1:27" s="171" customFormat="1" ht="15.75" customHeight="1">
      <c r="B10" s="2917" t="s">
        <v>8164</v>
      </c>
      <c r="C10" s="222" t="s">
        <v>688</v>
      </c>
      <c r="D10" s="222">
        <v>3</v>
      </c>
      <c r="E10" s="565">
        <v>9.7539999999999996</v>
      </c>
      <c r="F10" s="565">
        <v>1.0669999999999999</v>
      </c>
      <c r="G10" s="1258">
        <f t="shared" ref="G10:G14" si="2">IFERROR(SUM(E10:F10), 0)</f>
        <v>10.821</v>
      </c>
      <c r="H10" s="192"/>
      <c r="I10" s="872" t="s">
        <v>8165</v>
      </c>
      <c r="K10" s="227"/>
      <c r="M10" s="656"/>
      <c r="N10" s="220">
        <f t="shared" si="0"/>
        <v>0</v>
      </c>
      <c r="O10" s="656"/>
      <c r="P10" s="221">
        <f t="shared" ref="P10:P13" si="3" xml:space="preserve"> IF( ISNUMBER(E10), 0, 1 )</f>
        <v>0</v>
      </c>
      <c r="Q10" s="221">
        <f t="shared" si="1"/>
        <v>0</v>
      </c>
      <c r="U10" s="656"/>
      <c r="W10" s="2917" t="s">
        <v>8164</v>
      </c>
      <c r="X10" s="719" t="s">
        <v>8166</v>
      </c>
      <c r="Y10" s="719" t="s">
        <v>8167</v>
      </c>
      <c r="Z10" s="707" t="s">
        <v>8168</v>
      </c>
      <c r="AA10" s="3102"/>
    </row>
    <row r="11" spans="1:27" s="171" customFormat="1" ht="15.75" customHeight="1">
      <c r="B11" s="2917" t="s">
        <v>8169</v>
      </c>
      <c r="C11" s="222" t="s">
        <v>688</v>
      </c>
      <c r="D11" s="222">
        <v>3</v>
      </c>
      <c r="E11" s="565">
        <v>29.114000000000001</v>
      </c>
      <c r="F11" s="565">
        <v>0.83399999999999996</v>
      </c>
      <c r="G11" s="1258">
        <f t="shared" si="2"/>
        <v>29.948</v>
      </c>
      <c r="H11" s="192"/>
      <c r="I11" s="872" t="s">
        <v>8170</v>
      </c>
      <c r="K11" s="227"/>
      <c r="M11" s="656"/>
      <c r="N11" s="220">
        <f t="shared" si="0"/>
        <v>0</v>
      </c>
      <c r="O11" s="656"/>
      <c r="P11" s="221">
        <f t="shared" si="3"/>
        <v>0</v>
      </c>
      <c r="Q11" s="221">
        <f t="shared" si="1"/>
        <v>0</v>
      </c>
      <c r="U11" s="656"/>
      <c r="W11" s="2917" t="s">
        <v>8169</v>
      </c>
      <c r="X11" s="719" t="s">
        <v>8171</v>
      </c>
      <c r="Y11" s="719" t="s">
        <v>8172</v>
      </c>
      <c r="Z11" s="707" t="s">
        <v>8173</v>
      </c>
      <c r="AA11" s="3102"/>
    </row>
    <row r="12" spans="1:27" s="171" customFormat="1" ht="15.75" customHeight="1">
      <c r="B12" s="2917" t="s">
        <v>8174</v>
      </c>
      <c r="C12" s="222" t="s">
        <v>688</v>
      </c>
      <c r="D12" s="222">
        <v>3</v>
      </c>
      <c r="E12" s="565">
        <v>7.4240000000000004</v>
      </c>
      <c r="F12" s="565">
        <v>0.97599999999999998</v>
      </c>
      <c r="G12" s="1258">
        <f t="shared" si="2"/>
        <v>8.4</v>
      </c>
      <c r="H12" s="192"/>
      <c r="I12" s="872" t="s">
        <v>8175</v>
      </c>
      <c r="K12" s="227"/>
      <c r="M12" s="656"/>
      <c r="N12" s="220">
        <f t="shared" si="0"/>
        <v>0</v>
      </c>
      <c r="O12" s="656"/>
      <c r="P12" s="221">
        <f t="shared" si="3"/>
        <v>0</v>
      </c>
      <c r="Q12" s="221">
        <f t="shared" si="1"/>
        <v>0</v>
      </c>
      <c r="U12" s="656"/>
      <c r="W12" s="2917" t="s">
        <v>8174</v>
      </c>
      <c r="X12" s="719" t="s">
        <v>8176</v>
      </c>
      <c r="Y12" s="719" t="s">
        <v>8177</v>
      </c>
      <c r="Z12" s="707" t="s">
        <v>8178</v>
      </c>
    </row>
    <row r="13" spans="1:27" s="171" customFormat="1" ht="15.75" customHeight="1">
      <c r="B13" s="2917" t="s">
        <v>8179</v>
      </c>
      <c r="C13" s="222" t="s">
        <v>688</v>
      </c>
      <c r="D13" s="222">
        <v>3</v>
      </c>
      <c r="E13" s="565">
        <v>0</v>
      </c>
      <c r="F13" s="565">
        <v>0</v>
      </c>
      <c r="G13" s="1258">
        <f t="shared" si="2"/>
        <v>0</v>
      </c>
      <c r="H13" s="192"/>
      <c r="I13" s="872" t="s">
        <v>8180</v>
      </c>
      <c r="K13" s="227"/>
      <c r="M13" s="656"/>
      <c r="N13" s="220">
        <f t="shared" si="0"/>
        <v>0</v>
      </c>
      <c r="O13" s="656"/>
      <c r="P13" s="221">
        <f t="shared" si="3"/>
        <v>0</v>
      </c>
      <c r="Q13" s="221">
        <f t="shared" si="1"/>
        <v>0</v>
      </c>
      <c r="U13" s="656"/>
      <c r="W13" s="2917" t="s">
        <v>8179</v>
      </c>
      <c r="X13" s="719" t="s">
        <v>8181</v>
      </c>
      <c r="Y13" s="719" t="s">
        <v>8182</v>
      </c>
      <c r="Z13" s="707" t="s">
        <v>8183</v>
      </c>
    </row>
    <row r="14" spans="1:27" ht="15.75" customHeight="1" thickBot="1">
      <c r="A14" s="2394" t="s">
        <v>784</v>
      </c>
      <c r="B14" s="2930" t="s">
        <v>8184</v>
      </c>
      <c r="C14" s="283" t="s">
        <v>688</v>
      </c>
      <c r="D14" s="283">
        <v>3</v>
      </c>
      <c r="E14" s="1249">
        <f>IFERROR(E9 + E10 + E11 + E12 + E13, 0)</f>
        <v>78.25500000000001</v>
      </c>
      <c r="F14" s="1249">
        <f>IFERROR(F9 + F10 + F11 + F12 + F13, 0)</f>
        <v>4.7569999999999997</v>
      </c>
      <c r="G14" s="1259">
        <f t="shared" si="2"/>
        <v>83.012000000000015</v>
      </c>
      <c r="H14" s="192"/>
      <c r="I14" s="885" t="s">
        <v>8185</v>
      </c>
      <c r="J14" s="171"/>
      <c r="K14" s="238"/>
      <c r="L14" s="171"/>
      <c r="M14" s="656"/>
      <c r="N14" s="171"/>
      <c r="O14" s="656"/>
      <c r="P14" s="171"/>
      <c r="Q14" s="171"/>
      <c r="R14" s="171"/>
      <c r="S14" s="171"/>
      <c r="T14" s="171"/>
      <c r="U14" s="656"/>
      <c r="V14" s="171"/>
      <c r="W14" s="2930" t="s">
        <v>8184</v>
      </c>
      <c r="X14" s="550" t="s">
        <v>8186</v>
      </c>
      <c r="Y14" s="550" t="s">
        <v>8187</v>
      </c>
      <c r="Z14" s="337" t="s">
        <v>8188</v>
      </c>
      <c r="AA14" s="3102"/>
    </row>
    <row r="15" spans="1:27" ht="16" thickTop="1">
      <c r="A15" s="171"/>
      <c r="B15" s="171"/>
      <c r="C15" s="171"/>
      <c r="D15" s="171"/>
      <c r="E15" s="171"/>
      <c r="F15" s="171"/>
      <c r="G15" s="171"/>
      <c r="H15" s="171"/>
      <c r="I15" s="171"/>
      <c r="J15" s="171"/>
      <c r="K15" s="3125"/>
      <c r="L15" s="2394" t="s">
        <v>826</v>
      </c>
      <c r="M15" s="3125"/>
      <c r="N15" s="171"/>
      <c r="O15" s="3125"/>
      <c r="P15" s="171"/>
      <c r="Q15" s="171"/>
      <c r="R15" s="171"/>
      <c r="S15" s="171"/>
      <c r="T15" s="171"/>
      <c r="U15" s="3125"/>
      <c r="V15" s="3125"/>
      <c r="W15" s="3125"/>
      <c r="X15" s="3125"/>
      <c r="Y15" s="3125"/>
      <c r="Z15" s="2856" t="s">
        <v>827</v>
      </c>
      <c r="AA15" s="3125"/>
    </row>
    <row r="16" spans="1:27" ht="15.5">
      <c r="A16" s="171"/>
      <c r="B16" s="171"/>
      <c r="C16" s="171"/>
      <c r="D16" s="171"/>
      <c r="E16" s="171"/>
      <c r="F16" s="171"/>
      <c r="G16" s="171"/>
      <c r="H16" s="171"/>
      <c r="I16" s="171"/>
      <c r="J16" s="171"/>
      <c r="K16" s="171"/>
      <c r="L16" s="171"/>
      <c r="M16" s="3125"/>
      <c r="N16" s="171"/>
      <c r="O16" s="3125"/>
      <c r="P16" s="171"/>
      <c r="Q16" s="171"/>
      <c r="R16" s="171"/>
      <c r="S16" s="171"/>
      <c r="T16" s="171"/>
      <c r="U16" s="3125"/>
      <c r="V16" s="3125"/>
      <c r="W16" s="3125"/>
      <c r="X16" s="3125"/>
      <c r="Y16" s="3125"/>
      <c r="Z16" s="3125"/>
      <c r="AA16" s="3125"/>
    </row>
    <row r="17" spans="1:20" ht="15.5">
      <c r="A17" s="171"/>
      <c r="B17" s="171"/>
      <c r="C17" s="171"/>
      <c r="D17" s="171"/>
      <c r="E17" s="171"/>
      <c r="F17" s="171"/>
      <c r="G17" s="171"/>
      <c r="H17" s="171"/>
      <c r="I17" s="171"/>
      <c r="J17" s="171"/>
      <c r="K17" s="171"/>
      <c r="L17" s="171"/>
      <c r="M17" s="3125"/>
      <c r="N17" s="171"/>
      <c r="O17" s="3125"/>
      <c r="P17" s="171"/>
      <c r="Q17" s="171"/>
      <c r="R17" s="171"/>
      <c r="S17" s="171"/>
      <c r="T17" s="171"/>
    </row>
    <row r="18" spans="1:20" ht="15.5">
      <c r="A18" s="171"/>
      <c r="B18" s="171"/>
      <c r="C18" s="171"/>
      <c r="D18" s="171"/>
      <c r="E18" s="171"/>
      <c r="F18" s="171"/>
      <c r="G18" s="171"/>
      <c r="H18" s="171"/>
      <c r="I18" s="171"/>
      <c r="J18" s="171"/>
      <c r="K18" s="171"/>
      <c r="L18" s="171"/>
      <c r="M18" s="3125"/>
      <c r="N18" s="3125"/>
      <c r="O18" s="3125"/>
      <c r="P18" s="171"/>
      <c r="Q18" s="171"/>
      <c r="R18" s="171"/>
      <c r="S18" s="171"/>
      <c r="T18" s="171"/>
    </row>
    <row r="19" spans="1:20" ht="15.5">
      <c r="A19" s="171"/>
      <c r="B19" s="171"/>
      <c r="C19" s="171"/>
      <c r="D19" s="171"/>
      <c r="E19" s="171"/>
      <c r="F19" s="171"/>
      <c r="G19" s="171"/>
      <c r="H19" s="171"/>
      <c r="I19" s="171"/>
      <c r="J19" s="171"/>
      <c r="K19" s="171"/>
      <c r="L19" s="171"/>
      <c r="M19" s="3125"/>
      <c r="N19" s="3125"/>
      <c r="O19" s="3125"/>
      <c r="P19" s="171"/>
      <c r="Q19" s="171"/>
      <c r="R19" s="171"/>
      <c r="S19" s="171"/>
      <c r="T19" s="171"/>
    </row>
    <row r="20" spans="1:20" ht="15.5">
      <c r="A20" s="171"/>
      <c r="B20" s="171"/>
      <c r="C20" s="171"/>
      <c r="D20" s="171"/>
      <c r="E20" s="171"/>
      <c r="F20" s="171"/>
      <c r="G20" s="171"/>
      <c r="H20" s="171"/>
      <c r="I20" s="171"/>
      <c r="J20" s="171"/>
      <c r="K20" s="171"/>
      <c r="L20" s="171"/>
      <c r="M20" s="3125"/>
      <c r="N20" s="3125"/>
      <c r="O20" s="3125"/>
      <c r="P20" s="171"/>
      <c r="Q20" s="171"/>
      <c r="R20" s="171"/>
      <c r="S20" s="171"/>
      <c r="T20" s="171"/>
    </row>
    <row r="21" spans="1:20" ht="15.5">
      <c r="A21" s="171"/>
      <c r="B21" s="171"/>
      <c r="C21" s="171"/>
      <c r="D21" s="171"/>
      <c r="E21" s="171"/>
      <c r="F21" s="171"/>
      <c r="G21" s="171"/>
      <c r="H21" s="171"/>
      <c r="I21" s="171"/>
      <c r="J21" s="171"/>
      <c r="K21" s="171"/>
      <c r="L21" s="171"/>
      <c r="M21" s="3125"/>
      <c r="N21" s="3125"/>
      <c r="O21" s="3125"/>
      <c r="P21" s="171"/>
      <c r="Q21" s="171"/>
      <c r="R21" s="171"/>
      <c r="S21" s="171"/>
      <c r="T21" s="171"/>
    </row>
    <row r="22" spans="1:20" ht="15.5">
      <c r="A22" s="171"/>
      <c r="B22" s="171"/>
      <c r="C22" s="171"/>
      <c r="D22" s="171"/>
      <c r="E22" s="171"/>
      <c r="F22" s="171"/>
      <c r="G22" s="171"/>
      <c r="H22" s="171"/>
      <c r="I22" s="171"/>
      <c r="J22" s="171"/>
      <c r="K22" s="171"/>
      <c r="L22" s="171"/>
      <c r="M22" s="3125"/>
      <c r="N22" s="3125"/>
      <c r="O22" s="3125"/>
      <c r="P22" s="171"/>
      <c r="Q22" s="171"/>
      <c r="R22" s="171"/>
      <c r="S22" s="171"/>
      <c r="T22" s="171"/>
    </row>
    <row r="23" spans="1:20" ht="15.5">
      <c r="A23" s="171"/>
      <c r="B23" s="171"/>
      <c r="C23" s="171"/>
      <c r="D23" s="171"/>
      <c r="E23" s="171"/>
      <c r="F23" s="171"/>
      <c r="G23" s="171"/>
      <c r="H23" s="171"/>
      <c r="I23" s="171"/>
      <c r="J23" s="171"/>
      <c r="K23" s="171"/>
      <c r="L23" s="171"/>
      <c r="M23" s="3125"/>
      <c r="N23" s="3125"/>
      <c r="O23" s="3125"/>
      <c r="P23" s="3125"/>
      <c r="Q23" s="3125"/>
      <c r="R23" s="3125"/>
      <c r="S23" s="3125"/>
      <c r="T23" s="3125"/>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topLeftCell="B1" workbookViewId="0"/>
  </sheetViews>
  <sheetFormatPr defaultColWidth="9" defaultRowHeight="24" customHeight="1"/>
  <cols>
    <col min="1" max="1" width="11.08203125" style="189" hidden="1" customWidth="1"/>
    <col min="2" max="2" width="36.08203125" style="189" customWidth="1"/>
    <col min="3" max="4" width="6" style="189" customWidth="1"/>
    <col min="5" max="10" width="12.08203125" style="189" customWidth="1"/>
    <col min="11" max="11" width="1.58203125" style="189" customWidth="1"/>
    <col min="12" max="12" width="12.08203125" style="189" customWidth="1"/>
    <col min="13" max="13" width="1.58203125" style="189" customWidth="1"/>
    <col min="14" max="14" width="33.58203125" style="189" customWidth="1"/>
    <col min="15" max="15" width="1.58203125" style="189" hidden="1" customWidth="1"/>
    <col min="16" max="16" width="1.58203125" style="189" customWidth="1"/>
    <col min="17" max="17" width="25.08203125" style="189" customWidth="1"/>
    <col min="18" max="18" width="1.58203125" style="189" customWidth="1"/>
    <col min="19" max="26" width="4.58203125" style="189" hidden="1" customWidth="1"/>
    <col min="27" max="27" width="1.58203125" style="189" hidden="1" customWidth="1"/>
    <col min="28" max="28" width="1.58203125" style="189" customWidth="1"/>
    <col min="29" max="29" width="36.08203125" style="189" customWidth="1"/>
    <col min="30" max="30" width="18.08203125" style="189" bestFit="1" customWidth="1"/>
    <col min="31" max="31" width="20.1640625" style="189" bestFit="1" customWidth="1"/>
    <col min="32" max="32" width="19.6640625" style="189" bestFit="1" customWidth="1"/>
    <col min="33" max="34" width="19.4140625" style="189" bestFit="1" customWidth="1"/>
    <col min="35" max="35" width="15" style="189" customWidth="1"/>
    <col min="36" max="36" width="1.08203125" style="189" customWidth="1"/>
    <col min="37" max="16384" width="9" style="189"/>
  </cols>
  <sheetData>
    <row r="1" spans="1:36" s="315" customFormat="1" ht="29.25" customHeight="1">
      <c r="B1" s="3319" t="s">
        <v>8189</v>
      </c>
      <c r="C1" s="3319"/>
      <c r="D1" s="3319"/>
      <c r="E1" s="3319"/>
      <c r="F1" s="3319"/>
      <c r="G1" s="3319"/>
      <c r="H1" s="3319"/>
      <c r="I1" s="3319"/>
      <c r="J1" s="3319"/>
      <c r="K1" s="446"/>
      <c r="L1" s="446"/>
      <c r="M1" s="3125"/>
      <c r="N1" s="3125"/>
      <c r="O1" s="3125"/>
      <c r="P1" s="909"/>
      <c r="R1" s="653"/>
      <c r="AA1" s="653"/>
      <c r="AC1" s="3319" t="s">
        <v>667</v>
      </c>
      <c r="AD1" s="3319"/>
      <c r="AE1" s="3319"/>
      <c r="AF1" s="3319"/>
      <c r="AG1" s="3319"/>
      <c r="AH1" s="3319"/>
      <c r="AI1" s="3319"/>
      <c r="AJ1" s="2911"/>
    </row>
    <row r="2" spans="1:36" s="315" customFormat="1" ht="29.25" customHeight="1">
      <c r="B2" s="3319" t="str">
        <f>SelectCompany!B4</f>
        <v>Thames Water</v>
      </c>
      <c r="C2" s="3319"/>
      <c r="D2" s="3319"/>
      <c r="E2" s="3319"/>
      <c r="F2" s="3319"/>
      <c r="G2" s="3319"/>
      <c r="H2" s="3319"/>
      <c r="I2" s="3319"/>
      <c r="J2" s="3319"/>
      <c r="K2" s="316"/>
      <c r="L2" s="316"/>
      <c r="M2" s="3125"/>
      <c r="N2" s="3125"/>
      <c r="O2" s="3125"/>
      <c r="P2" s="909"/>
      <c r="R2" s="653"/>
      <c r="AA2" s="653"/>
      <c r="AC2" s="3319"/>
      <c r="AD2" s="3319"/>
      <c r="AE2" s="3319"/>
      <c r="AF2" s="3319"/>
      <c r="AG2" s="3319"/>
      <c r="AH2" s="3319"/>
      <c r="AI2" s="3319"/>
      <c r="AJ2" s="316"/>
    </row>
    <row r="3" spans="1:36" ht="45" customHeight="1">
      <c r="A3" s="3125"/>
      <c r="B3" s="3486" t="s">
        <v>8190</v>
      </c>
      <c r="C3" s="3486"/>
      <c r="D3" s="3486"/>
      <c r="E3" s="3486"/>
      <c r="F3" s="3486"/>
      <c r="G3" s="3486"/>
      <c r="H3" s="3486"/>
      <c r="I3" s="3486"/>
      <c r="J3" s="3486"/>
      <c r="K3" s="3486"/>
      <c r="L3" s="3486"/>
      <c r="M3" s="3486"/>
      <c r="N3" s="3486"/>
      <c r="O3" s="198"/>
      <c r="P3" s="3181"/>
      <c r="Q3" s="1695" t="s">
        <v>669</v>
      </c>
      <c r="R3" s="3161"/>
      <c r="S3" s="3125"/>
      <c r="T3" s="3125"/>
      <c r="U3" s="3125"/>
      <c r="V3" s="3125"/>
      <c r="W3" s="3125"/>
      <c r="X3" s="3125"/>
      <c r="Y3" s="3125"/>
      <c r="Z3" s="3125"/>
      <c r="AA3" s="3161"/>
      <c r="AB3" s="3125"/>
      <c r="AC3" s="3486" t="s">
        <v>8190</v>
      </c>
      <c r="AD3" s="3486"/>
      <c r="AE3" s="3486"/>
      <c r="AF3" s="3486"/>
      <c r="AG3" s="3486"/>
      <c r="AH3" s="3486"/>
      <c r="AI3" s="3486"/>
      <c r="AJ3" s="316"/>
    </row>
    <row r="4" spans="1:36" ht="15" customHeight="1" thickBot="1">
      <c r="A4" s="3125"/>
      <c r="B4" s="3125"/>
      <c r="C4" s="859"/>
      <c r="D4" s="859"/>
      <c r="E4" s="859"/>
      <c r="F4" s="859"/>
      <c r="G4" s="859"/>
      <c r="H4" s="859"/>
      <c r="I4" s="859"/>
      <c r="J4" s="859"/>
      <c r="K4" s="655"/>
      <c r="L4" s="198"/>
      <c r="M4" s="198"/>
      <c r="N4" s="198"/>
      <c r="O4" s="198"/>
      <c r="P4" s="3181"/>
      <c r="Q4" s="3125"/>
      <c r="R4" s="3161"/>
      <c r="S4" s="3125"/>
      <c r="T4" s="3125"/>
      <c r="U4" s="3125"/>
      <c r="V4" s="3125"/>
      <c r="W4" s="3125"/>
      <c r="X4" s="3125"/>
      <c r="Y4" s="3125"/>
      <c r="Z4" s="3125"/>
      <c r="AA4" s="3161"/>
      <c r="AB4" s="3125"/>
      <c r="AC4" s="3125"/>
      <c r="AD4" s="859"/>
      <c r="AE4" s="859"/>
      <c r="AF4" s="859"/>
      <c r="AG4" s="859"/>
      <c r="AH4" s="859"/>
      <c r="AI4" s="859"/>
      <c r="AJ4" s="655"/>
    </row>
    <row r="5" spans="1:36" s="171" customFormat="1" ht="15.75" customHeight="1" thickTop="1">
      <c r="B5" s="3489" t="s">
        <v>671</v>
      </c>
      <c r="C5" s="3332" t="s">
        <v>672</v>
      </c>
      <c r="D5" s="3332" t="s">
        <v>673</v>
      </c>
      <c r="E5" s="3503" t="s">
        <v>6403</v>
      </c>
      <c r="F5" s="3503"/>
      <c r="G5" s="3503"/>
      <c r="H5" s="3503"/>
      <c r="I5" s="3503"/>
      <c r="J5" s="3585" t="s">
        <v>902</v>
      </c>
      <c r="K5" s="596"/>
      <c r="L5" s="3457" t="s">
        <v>677</v>
      </c>
      <c r="M5" s="198"/>
      <c r="N5" s="3457" t="s">
        <v>678</v>
      </c>
      <c r="O5" s="198"/>
      <c r="P5" s="910"/>
      <c r="R5" s="656"/>
      <c r="AA5" s="656"/>
      <c r="AC5" s="3489" t="s">
        <v>671</v>
      </c>
      <c r="AD5" s="3503" t="s">
        <v>6403</v>
      </c>
      <c r="AE5" s="3503"/>
      <c r="AF5" s="3503"/>
      <c r="AG5" s="3503"/>
      <c r="AH5" s="3503"/>
      <c r="AI5" s="3585"/>
      <c r="AJ5" s="596"/>
    </row>
    <row r="6" spans="1:36" s="171" customFormat="1" ht="15.75" customHeight="1">
      <c r="B6" s="3582"/>
      <c r="C6" s="3516"/>
      <c r="D6" s="3516"/>
      <c r="E6" s="3513"/>
      <c r="F6" s="3513"/>
      <c r="G6" s="3513"/>
      <c r="H6" s="3513"/>
      <c r="I6" s="3513"/>
      <c r="J6" s="3508"/>
      <c r="K6" s="81"/>
      <c r="L6" s="3458"/>
      <c r="M6" s="463"/>
      <c r="N6" s="3458"/>
      <c r="O6" s="463"/>
      <c r="P6" s="910"/>
      <c r="Q6" s="702"/>
      <c r="R6" s="656"/>
      <c r="AA6" s="656"/>
      <c r="AC6" s="3582"/>
      <c r="AD6" s="3513"/>
      <c r="AE6" s="3513"/>
      <c r="AF6" s="3513"/>
      <c r="AG6" s="3513"/>
      <c r="AH6" s="3513"/>
      <c r="AI6" s="3508" t="s">
        <v>902</v>
      </c>
      <c r="AJ6" s="81"/>
    </row>
    <row r="7" spans="1:36" s="171" customFormat="1" ht="60" customHeight="1" thickBot="1">
      <c r="A7" s="2248" t="s">
        <v>680</v>
      </c>
      <c r="B7" s="3490"/>
      <c r="C7" s="3333"/>
      <c r="D7" s="3333"/>
      <c r="E7" s="2960" t="s">
        <v>4582</v>
      </c>
      <c r="F7" s="2960" t="s">
        <v>4583</v>
      </c>
      <c r="G7" s="2960" t="s">
        <v>4584</v>
      </c>
      <c r="H7" s="2960" t="s">
        <v>4585</v>
      </c>
      <c r="I7" s="2960" t="s">
        <v>4872</v>
      </c>
      <c r="J7" s="3509"/>
      <c r="K7" s="81"/>
      <c r="L7" s="3459"/>
      <c r="M7" s="902"/>
      <c r="N7" s="3459"/>
      <c r="O7" s="902"/>
      <c r="P7" s="911"/>
      <c r="Q7" s="702"/>
      <c r="R7" s="656"/>
      <c r="S7" s="3326" t="s">
        <v>670</v>
      </c>
      <c r="T7" s="3326"/>
      <c r="U7" s="3326"/>
      <c r="V7" s="3326"/>
      <c r="W7" s="3326"/>
      <c r="X7" s="3326"/>
      <c r="Y7" s="3326"/>
      <c r="Z7" s="3326"/>
      <c r="AA7" s="656"/>
      <c r="AC7" s="3490"/>
      <c r="AD7" s="2960" t="s">
        <v>4582</v>
      </c>
      <c r="AE7" s="2960" t="s">
        <v>4583</v>
      </c>
      <c r="AF7" s="2960" t="s">
        <v>4584</v>
      </c>
      <c r="AG7" s="2960" t="s">
        <v>4585</v>
      </c>
      <c r="AH7" s="2960" t="s">
        <v>4872</v>
      </c>
      <c r="AI7" s="3509"/>
      <c r="AJ7" s="81"/>
    </row>
    <row r="8" spans="1:36" s="171" customFormat="1" ht="15.75" customHeight="1" thickTop="1" thickBot="1">
      <c r="A8" s="2394" t="s">
        <v>684</v>
      </c>
      <c r="C8" s="902"/>
      <c r="D8" s="902"/>
      <c r="E8" s="902"/>
      <c r="F8" s="902"/>
      <c r="G8" s="902"/>
      <c r="H8" s="902"/>
      <c r="I8" s="902"/>
      <c r="J8" s="902"/>
      <c r="K8" s="902"/>
      <c r="L8" s="902"/>
      <c r="M8" s="902"/>
      <c r="N8" s="902"/>
      <c r="O8" s="902"/>
      <c r="P8" s="911"/>
      <c r="R8" s="656"/>
      <c r="S8" s="206" t="s">
        <v>679</v>
      </c>
      <c r="AA8" s="656"/>
      <c r="AC8" s="902"/>
      <c r="AD8" s="2856" t="s">
        <v>831</v>
      </c>
      <c r="AE8" s="902"/>
      <c r="AF8" s="902"/>
      <c r="AG8" s="902"/>
      <c r="AH8" s="902"/>
      <c r="AI8" s="902"/>
      <c r="AJ8" s="912"/>
    </row>
    <row r="9" spans="1:36" s="171" customFormat="1" ht="15.75" customHeight="1" thickTop="1" thickBot="1">
      <c r="B9" s="2329" t="s">
        <v>6596</v>
      </c>
      <c r="C9" s="902"/>
      <c r="D9" s="902"/>
      <c r="E9" s="902"/>
      <c r="F9" s="902"/>
      <c r="G9" s="902"/>
      <c r="H9" s="902"/>
      <c r="I9" s="902"/>
      <c r="J9" s="902"/>
      <c r="K9" s="902"/>
      <c r="L9" s="902"/>
      <c r="M9" s="902"/>
      <c r="N9" s="902"/>
      <c r="O9" s="902"/>
      <c r="P9" s="911"/>
      <c r="R9" s="656"/>
      <c r="S9" s="206"/>
      <c r="AA9" s="656"/>
      <c r="AC9" s="913" t="s">
        <v>6596</v>
      </c>
      <c r="AD9" s="902"/>
      <c r="AE9" s="902"/>
      <c r="AF9" s="902"/>
      <c r="AG9" s="902"/>
      <c r="AH9" s="902"/>
      <c r="AI9" s="902"/>
      <c r="AJ9" s="912"/>
    </row>
    <row r="10" spans="1:36" s="171" customFormat="1" ht="15.75" customHeight="1">
      <c r="A10" s="2394" t="s">
        <v>686</v>
      </c>
      <c r="B10" s="2919" t="s">
        <v>8159</v>
      </c>
      <c r="C10" s="213" t="s">
        <v>688</v>
      </c>
      <c r="D10" s="213">
        <v>3</v>
      </c>
      <c r="E10" s="562">
        <v>1.7210000000000001</v>
      </c>
      <c r="F10" s="562">
        <v>0</v>
      </c>
      <c r="G10" s="562">
        <v>0</v>
      </c>
      <c r="H10" s="562">
        <v>0</v>
      </c>
      <c r="I10" s="562">
        <v>0</v>
      </c>
      <c r="J10" s="1256">
        <f t="shared" ref="J10:J15" si="0">IFERROR(SUM(E10:I10), 0)</f>
        <v>1.7210000000000001</v>
      </c>
      <c r="K10" s="59"/>
      <c r="L10" s="217" t="s">
        <v>8191</v>
      </c>
      <c r="M10" s="600"/>
      <c r="N10" s="219"/>
      <c r="O10" s="600"/>
      <c r="P10" s="910"/>
      <c r="Q10" s="220">
        <f>IF(SUM(S10:W10 ) = 0, 0, $S$8 )</f>
        <v>0</v>
      </c>
      <c r="R10" s="656"/>
      <c r="S10" s="221">
        <f t="shared" ref="S10" si="1" xml:space="preserve"> IF( ISNUMBER(E10), 0, 1 )</f>
        <v>0</v>
      </c>
      <c r="T10" s="221">
        <f t="shared" ref="T10:T14" si="2" xml:space="preserve"> IF( ISNUMBER(F10), 0, 1 )</f>
        <v>0</v>
      </c>
      <c r="U10" s="221">
        <f t="shared" ref="U10:U14" si="3" xml:space="preserve"> IF( ISNUMBER(G10), 0, 1 )</f>
        <v>0</v>
      </c>
      <c r="V10" s="221">
        <f t="shared" ref="V10:V14" si="4" xml:space="preserve"> IF( ISNUMBER(H10), 0, 1 )</f>
        <v>0</v>
      </c>
      <c r="W10" s="221">
        <f t="shared" ref="W10:W14" si="5" xml:space="preserve"> IF( ISNUMBER(I10), 0, 1 )</f>
        <v>0</v>
      </c>
      <c r="AA10" s="656"/>
      <c r="AC10" s="2919" t="s">
        <v>8159</v>
      </c>
      <c r="AD10" s="718" t="s">
        <v>8192</v>
      </c>
      <c r="AE10" s="718" t="s">
        <v>8193</v>
      </c>
      <c r="AF10" s="718" t="s">
        <v>8194</v>
      </c>
      <c r="AG10" s="718" t="s">
        <v>8195</v>
      </c>
      <c r="AH10" s="718" t="s">
        <v>8196</v>
      </c>
      <c r="AI10" s="336" t="s">
        <v>8197</v>
      </c>
      <c r="AJ10" s="309"/>
    </row>
    <row r="11" spans="1:36" s="171" customFormat="1" ht="15.75" customHeight="1">
      <c r="B11" s="2917" t="s">
        <v>8198</v>
      </c>
      <c r="C11" s="222" t="s">
        <v>688</v>
      </c>
      <c r="D11" s="222">
        <v>3</v>
      </c>
      <c r="E11" s="565">
        <v>2.62</v>
      </c>
      <c r="F11" s="565">
        <v>3.5000000000000003E-2</v>
      </c>
      <c r="G11" s="565">
        <v>0</v>
      </c>
      <c r="H11" s="565">
        <v>0</v>
      </c>
      <c r="I11" s="565">
        <v>0</v>
      </c>
      <c r="J11" s="1258">
        <f t="shared" si="0"/>
        <v>2.6550000000000002</v>
      </c>
      <c r="K11" s="59"/>
      <c r="L11" s="226" t="s">
        <v>8199</v>
      </c>
      <c r="M11" s="600"/>
      <c r="N11" s="227"/>
      <c r="O11" s="600"/>
      <c r="P11" s="910"/>
      <c r="Q11" s="220">
        <f t="shared" ref="Q11:Q14" si="6">IF(SUM(S11:W11 ) = 0, 0, $S$8 )</f>
        <v>0</v>
      </c>
      <c r="R11" s="656"/>
      <c r="S11" s="221">
        <f t="shared" ref="S11:S14" si="7" xml:space="preserve"> IF( ISNUMBER(E11), 0, 1 )</f>
        <v>0</v>
      </c>
      <c r="T11" s="221">
        <f t="shared" si="2"/>
        <v>0</v>
      </c>
      <c r="U11" s="221">
        <f t="shared" si="3"/>
        <v>0</v>
      </c>
      <c r="V11" s="221">
        <f t="shared" si="4"/>
        <v>0</v>
      </c>
      <c r="W11" s="221">
        <f t="shared" si="5"/>
        <v>0</v>
      </c>
      <c r="AA11" s="656"/>
      <c r="AC11" s="2917" t="s">
        <v>8198</v>
      </c>
      <c r="AD11" s="719" t="s">
        <v>8200</v>
      </c>
      <c r="AE11" s="719" t="s">
        <v>8201</v>
      </c>
      <c r="AF11" s="719" t="s">
        <v>8202</v>
      </c>
      <c r="AG11" s="719" t="s">
        <v>8203</v>
      </c>
      <c r="AH11" s="719" t="s">
        <v>8204</v>
      </c>
      <c r="AI11" s="707" t="s">
        <v>8205</v>
      </c>
      <c r="AJ11" s="309"/>
    </row>
    <row r="12" spans="1:36" s="171" customFormat="1" ht="15.75" customHeight="1">
      <c r="B12" s="2917" t="s">
        <v>8169</v>
      </c>
      <c r="C12" s="222" t="s">
        <v>688</v>
      </c>
      <c r="D12" s="222">
        <v>3</v>
      </c>
      <c r="E12" s="565">
        <v>8.343</v>
      </c>
      <c r="F12" s="565">
        <v>0</v>
      </c>
      <c r="G12" s="565">
        <v>0</v>
      </c>
      <c r="H12" s="565">
        <v>0</v>
      </c>
      <c r="I12" s="565">
        <v>0</v>
      </c>
      <c r="J12" s="1258">
        <f t="shared" si="0"/>
        <v>8.343</v>
      </c>
      <c r="K12" s="59"/>
      <c r="L12" s="226" t="s">
        <v>8206</v>
      </c>
      <c r="M12" s="600"/>
      <c r="N12" s="227"/>
      <c r="O12" s="600"/>
      <c r="P12" s="910"/>
      <c r="Q12" s="220">
        <f t="shared" si="6"/>
        <v>0</v>
      </c>
      <c r="R12" s="656"/>
      <c r="S12" s="221">
        <f t="shared" si="7"/>
        <v>0</v>
      </c>
      <c r="T12" s="221">
        <f t="shared" si="2"/>
        <v>0</v>
      </c>
      <c r="U12" s="221">
        <f t="shared" si="3"/>
        <v>0</v>
      </c>
      <c r="V12" s="221">
        <f t="shared" si="4"/>
        <v>0</v>
      </c>
      <c r="W12" s="221">
        <f t="shared" si="5"/>
        <v>0</v>
      </c>
      <c r="AA12" s="656"/>
      <c r="AC12" s="2917" t="s">
        <v>8169</v>
      </c>
      <c r="AD12" s="719" t="s">
        <v>8207</v>
      </c>
      <c r="AE12" s="719" t="s">
        <v>8208</v>
      </c>
      <c r="AF12" s="719" t="s">
        <v>8209</v>
      </c>
      <c r="AG12" s="719" t="s">
        <v>8210</v>
      </c>
      <c r="AH12" s="719" t="s">
        <v>8211</v>
      </c>
      <c r="AI12" s="707" t="s">
        <v>8212</v>
      </c>
      <c r="AJ12" s="309"/>
    </row>
    <row r="13" spans="1:36" s="171" customFormat="1" ht="15.75" customHeight="1">
      <c r="B13" s="2917" t="s">
        <v>8174</v>
      </c>
      <c r="C13" s="222" t="s">
        <v>688</v>
      </c>
      <c r="D13" s="222">
        <v>3</v>
      </c>
      <c r="E13" s="565">
        <v>5.7690000000000001</v>
      </c>
      <c r="F13" s="565">
        <v>1.4E-2</v>
      </c>
      <c r="G13" s="565">
        <v>0</v>
      </c>
      <c r="H13" s="565">
        <v>0</v>
      </c>
      <c r="I13" s="565">
        <v>0</v>
      </c>
      <c r="J13" s="1258">
        <f t="shared" si="0"/>
        <v>5.7830000000000004</v>
      </c>
      <c r="K13" s="192"/>
      <c r="L13" s="872" t="s">
        <v>8213</v>
      </c>
      <c r="N13" s="227"/>
      <c r="P13" s="910"/>
      <c r="Q13" s="220">
        <f t="shared" si="6"/>
        <v>0</v>
      </c>
      <c r="R13" s="656"/>
      <c r="S13" s="221">
        <f t="shared" si="7"/>
        <v>0</v>
      </c>
      <c r="T13" s="221">
        <f t="shared" si="2"/>
        <v>0</v>
      </c>
      <c r="U13" s="221">
        <f t="shared" si="3"/>
        <v>0</v>
      </c>
      <c r="V13" s="221">
        <f t="shared" si="4"/>
        <v>0</v>
      </c>
      <c r="W13" s="221">
        <f t="shared" si="5"/>
        <v>0</v>
      </c>
      <c r="AA13" s="656"/>
      <c r="AC13" s="2917" t="s">
        <v>8174</v>
      </c>
      <c r="AD13" s="719" t="s">
        <v>8214</v>
      </c>
      <c r="AE13" s="719" t="s">
        <v>8215</v>
      </c>
      <c r="AF13" s="719" t="s">
        <v>8216</v>
      </c>
      <c r="AG13" s="719" t="s">
        <v>8217</v>
      </c>
      <c r="AH13" s="719" t="s">
        <v>8218</v>
      </c>
      <c r="AI13" s="707" t="s">
        <v>8219</v>
      </c>
    </row>
    <row r="14" spans="1:36" s="173" customFormat="1" ht="15.75" customHeight="1">
      <c r="B14" s="2917" t="s">
        <v>8179</v>
      </c>
      <c r="C14" s="222" t="s">
        <v>688</v>
      </c>
      <c r="D14" s="222">
        <v>3</v>
      </c>
      <c r="E14" s="565">
        <v>0</v>
      </c>
      <c r="F14" s="565">
        <v>0</v>
      </c>
      <c r="G14" s="565">
        <v>0</v>
      </c>
      <c r="H14" s="565">
        <v>0</v>
      </c>
      <c r="I14" s="565">
        <v>0</v>
      </c>
      <c r="J14" s="1258">
        <f t="shared" si="0"/>
        <v>0</v>
      </c>
      <c r="K14" s="192"/>
      <c r="L14" s="872" t="s">
        <v>8220</v>
      </c>
      <c r="N14" s="227"/>
      <c r="P14" s="910"/>
      <c r="Q14" s="220">
        <f t="shared" si="6"/>
        <v>0</v>
      </c>
      <c r="R14" s="656"/>
      <c r="S14" s="221">
        <f t="shared" si="7"/>
        <v>0</v>
      </c>
      <c r="T14" s="221">
        <f t="shared" si="2"/>
        <v>0</v>
      </c>
      <c r="U14" s="221">
        <f t="shared" si="3"/>
        <v>0</v>
      </c>
      <c r="V14" s="221">
        <f t="shared" si="4"/>
        <v>0</v>
      </c>
      <c r="W14" s="221">
        <f t="shared" si="5"/>
        <v>0</v>
      </c>
      <c r="X14" s="171"/>
      <c r="Y14" s="171"/>
      <c r="Z14" s="171"/>
      <c r="AA14" s="656"/>
      <c r="AC14" s="2917" t="s">
        <v>8179</v>
      </c>
      <c r="AD14" s="719" t="s">
        <v>8221</v>
      </c>
      <c r="AE14" s="719" t="s">
        <v>8222</v>
      </c>
      <c r="AF14" s="719" t="s">
        <v>8223</v>
      </c>
      <c r="AG14" s="719" t="s">
        <v>8224</v>
      </c>
      <c r="AH14" s="719" t="s">
        <v>8225</v>
      </c>
      <c r="AI14" s="707" t="s">
        <v>8226</v>
      </c>
    </row>
    <row r="15" spans="1:36" ht="31.5" thickBot="1">
      <c r="A15" s="2394" t="s">
        <v>784</v>
      </c>
      <c r="B15" s="2930" t="s">
        <v>8227</v>
      </c>
      <c r="C15" s="283" t="s">
        <v>688</v>
      </c>
      <c r="D15" s="283">
        <v>3</v>
      </c>
      <c r="E15" s="1249">
        <f>IFERROR(E10 + E11 + E12 + E13 + E14, 0)</f>
        <v>18.453000000000003</v>
      </c>
      <c r="F15" s="1249">
        <f t="shared" ref="F15:I15" si="8">IFERROR(F10 + F11 + F12 + F13 + F14, 0)</f>
        <v>4.9000000000000002E-2</v>
      </c>
      <c r="G15" s="1249">
        <f t="shared" si="8"/>
        <v>0</v>
      </c>
      <c r="H15" s="1249">
        <f t="shared" si="8"/>
        <v>0</v>
      </c>
      <c r="I15" s="1249">
        <f t="shared" si="8"/>
        <v>0</v>
      </c>
      <c r="J15" s="1259">
        <f t="shared" si="0"/>
        <v>18.502000000000002</v>
      </c>
      <c r="K15" s="59"/>
      <c r="L15" s="284" t="s">
        <v>8228</v>
      </c>
      <c r="M15" s="600"/>
      <c r="N15" s="238"/>
      <c r="O15" s="600"/>
      <c r="P15" s="910"/>
      <c r="Q15" s="171"/>
      <c r="R15" s="656"/>
      <c r="S15" s="171"/>
      <c r="T15" s="171"/>
      <c r="U15" s="171"/>
      <c r="V15" s="171"/>
      <c r="W15" s="171"/>
      <c r="X15" s="171"/>
      <c r="Y15" s="171"/>
      <c r="Z15" s="171"/>
      <c r="AA15" s="656"/>
      <c r="AB15" s="171"/>
      <c r="AC15" s="2930" t="s">
        <v>8229</v>
      </c>
      <c r="AD15" s="550" t="s">
        <v>8230</v>
      </c>
      <c r="AE15" s="550" t="s">
        <v>8231</v>
      </c>
      <c r="AF15" s="550" t="s">
        <v>8232</v>
      </c>
      <c r="AG15" s="550" t="s">
        <v>8233</v>
      </c>
      <c r="AH15" s="550" t="s">
        <v>8234</v>
      </c>
      <c r="AI15" s="337" t="s">
        <v>8235</v>
      </c>
      <c r="AJ15" s="309"/>
    </row>
    <row r="16" spans="1:36" ht="15.75" customHeight="1" thickTop="1" thickBot="1">
      <c r="A16" s="171"/>
      <c r="B16" s="171"/>
      <c r="C16" s="171"/>
      <c r="D16" s="171"/>
      <c r="E16" s="381"/>
      <c r="F16" s="381"/>
      <c r="G16" s="381"/>
      <c r="H16" s="381"/>
      <c r="I16" s="381"/>
      <c r="J16" s="381"/>
      <c r="K16" s="171"/>
      <c r="L16" s="171"/>
      <c r="M16" s="171"/>
      <c r="N16" s="171"/>
      <c r="O16" s="171"/>
      <c r="P16" s="910"/>
      <c r="Q16" s="171"/>
      <c r="R16" s="656"/>
      <c r="S16" s="171"/>
      <c r="T16" s="171"/>
      <c r="U16" s="171"/>
      <c r="V16" s="171"/>
      <c r="W16" s="171"/>
      <c r="X16" s="171"/>
      <c r="Y16" s="171"/>
      <c r="Z16" s="171"/>
      <c r="AA16" s="656"/>
      <c r="AB16" s="3125"/>
      <c r="AC16" s="171"/>
      <c r="AD16" s="171"/>
      <c r="AE16" s="171"/>
      <c r="AF16" s="171"/>
      <c r="AG16" s="171"/>
      <c r="AH16" s="171"/>
      <c r="AI16" s="171"/>
      <c r="AJ16" s="3125"/>
    </row>
    <row r="17" spans="1:36" s="171" customFormat="1" ht="15.75" customHeight="1" thickTop="1" thickBot="1">
      <c r="B17" s="2330" t="s">
        <v>6608</v>
      </c>
      <c r="C17" s="902"/>
      <c r="D17" s="902"/>
      <c r="E17" s="1339"/>
      <c r="F17" s="1339"/>
      <c r="G17" s="1339"/>
      <c r="H17" s="1339"/>
      <c r="I17" s="1339"/>
      <c r="J17" s="1339"/>
      <c r="K17" s="902"/>
      <c r="L17" s="902"/>
      <c r="M17" s="902"/>
      <c r="N17" s="902"/>
      <c r="O17" s="902"/>
      <c r="P17" s="911"/>
      <c r="R17" s="656"/>
      <c r="AA17" s="656"/>
      <c r="AC17" s="914" t="s">
        <v>6608</v>
      </c>
      <c r="AD17" s="902"/>
      <c r="AE17" s="902"/>
      <c r="AF17" s="902"/>
      <c r="AG17" s="902"/>
      <c r="AH17" s="902"/>
      <c r="AI17" s="902"/>
      <c r="AJ17" s="912"/>
    </row>
    <row r="18" spans="1:36" s="171" customFormat="1" ht="15.75" customHeight="1">
      <c r="A18" s="2394" t="s">
        <v>686</v>
      </c>
      <c r="B18" s="2919" t="s">
        <v>8159</v>
      </c>
      <c r="C18" s="213" t="s">
        <v>688</v>
      </c>
      <c r="D18" s="213">
        <v>3</v>
      </c>
      <c r="E18" s="562">
        <v>7.0000000000000007E-2</v>
      </c>
      <c r="F18" s="562">
        <v>0</v>
      </c>
      <c r="G18" s="562">
        <v>0</v>
      </c>
      <c r="H18" s="562">
        <v>0</v>
      </c>
      <c r="I18" s="562">
        <v>0</v>
      </c>
      <c r="J18" s="1256">
        <f t="shared" ref="J18:J23" si="9">IFERROR(SUM(E18:I18), 0)</f>
        <v>7.0000000000000007E-2</v>
      </c>
      <c r="K18" s="59"/>
      <c r="L18" s="217" t="s">
        <v>8236</v>
      </c>
      <c r="M18" s="600"/>
      <c r="N18" s="219"/>
      <c r="O18" s="600"/>
      <c r="P18" s="910"/>
      <c r="Q18" s="220">
        <f t="shared" ref="Q18:Q22" si="10">IF(SUM(S18:W18 ) = 0, 0, $S$8 )</f>
        <v>0</v>
      </c>
      <c r="R18" s="656"/>
      <c r="S18" s="221">
        <f t="shared" ref="S18:S22" si="11" xml:space="preserve"> IF( ISNUMBER(E18), 0, 1 )</f>
        <v>0</v>
      </c>
      <c r="T18" s="221">
        <f t="shared" ref="T18:T22" si="12" xml:space="preserve"> IF( ISNUMBER(F18), 0, 1 )</f>
        <v>0</v>
      </c>
      <c r="U18" s="221">
        <f t="shared" ref="U18:U22" si="13" xml:space="preserve"> IF( ISNUMBER(G18), 0, 1 )</f>
        <v>0</v>
      </c>
      <c r="V18" s="221">
        <f t="shared" ref="V18:V22" si="14" xml:space="preserve"> IF( ISNUMBER(H18), 0, 1 )</f>
        <v>0</v>
      </c>
      <c r="W18" s="221">
        <f t="shared" ref="W18:W22" si="15" xml:space="preserve"> IF( ISNUMBER(I18), 0, 1 )</f>
        <v>0</v>
      </c>
      <c r="AA18" s="656"/>
      <c r="AC18" s="2919" t="s">
        <v>8159</v>
      </c>
      <c r="AD18" s="718" t="s">
        <v>8237</v>
      </c>
      <c r="AE18" s="718" t="s">
        <v>8238</v>
      </c>
      <c r="AF18" s="718" t="s">
        <v>8239</v>
      </c>
      <c r="AG18" s="718" t="s">
        <v>8240</v>
      </c>
      <c r="AH18" s="718" t="s">
        <v>8241</v>
      </c>
      <c r="AI18" s="336" t="s">
        <v>8242</v>
      </c>
      <c r="AJ18" s="309"/>
    </row>
    <row r="19" spans="1:36" s="171" customFormat="1" ht="15.75" customHeight="1">
      <c r="B19" s="2917" t="s">
        <v>8198</v>
      </c>
      <c r="C19" s="222" t="s">
        <v>688</v>
      </c>
      <c r="D19" s="222">
        <v>3</v>
      </c>
      <c r="E19" s="565">
        <v>0.11</v>
      </c>
      <c r="F19" s="565">
        <v>0</v>
      </c>
      <c r="G19" s="565">
        <v>0</v>
      </c>
      <c r="H19" s="565">
        <v>0</v>
      </c>
      <c r="I19" s="565">
        <v>0</v>
      </c>
      <c r="J19" s="1258">
        <f t="shared" si="9"/>
        <v>0.11</v>
      </c>
      <c r="K19" s="59"/>
      <c r="L19" s="226" t="s">
        <v>8243</v>
      </c>
      <c r="M19" s="600"/>
      <c r="N19" s="227"/>
      <c r="O19" s="600"/>
      <c r="P19" s="910"/>
      <c r="Q19" s="220">
        <f t="shared" si="10"/>
        <v>0</v>
      </c>
      <c r="R19" s="656"/>
      <c r="S19" s="221">
        <f t="shared" si="11"/>
        <v>0</v>
      </c>
      <c r="T19" s="221">
        <f t="shared" si="12"/>
        <v>0</v>
      </c>
      <c r="U19" s="221">
        <f t="shared" si="13"/>
        <v>0</v>
      </c>
      <c r="V19" s="221">
        <f t="shared" si="14"/>
        <v>0</v>
      </c>
      <c r="W19" s="221">
        <f t="shared" si="15"/>
        <v>0</v>
      </c>
      <c r="AA19" s="656"/>
      <c r="AC19" s="2917" t="s">
        <v>8198</v>
      </c>
      <c r="AD19" s="719" t="s">
        <v>8244</v>
      </c>
      <c r="AE19" s="719" t="s">
        <v>8245</v>
      </c>
      <c r="AF19" s="719" t="s">
        <v>8246</v>
      </c>
      <c r="AG19" s="719" t="s">
        <v>8247</v>
      </c>
      <c r="AH19" s="719" t="s">
        <v>8248</v>
      </c>
      <c r="AI19" s="707" t="s">
        <v>8249</v>
      </c>
      <c r="AJ19" s="309"/>
    </row>
    <row r="20" spans="1:36" s="171" customFormat="1" ht="15.75" customHeight="1">
      <c r="B20" s="2917" t="s">
        <v>8169</v>
      </c>
      <c r="C20" s="222" t="s">
        <v>688</v>
      </c>
      <c r="D20" s="222">
        <v>3</v>
      </c>
      <c r="E20" s="565">
        <v>0.109</v>
      </c>
      <c r="F20" s="565">
        <v>0</v>
      </c>
      <c r="G20" s="565">
        <v>0</v>
      </c>
      <c r="H20" s="565">
        <v>0</v>
      </c>
      <c r="I20" s="565">
        <v>0</v>
      </c>
      <c r="J20" s="1258">
        <f t="shared" si="9"/>
        <v>0.109</v>
      </c>
      <c r="K20" s="59"/>
      <c r="L20" s="226" t="s">
        <v>8250</v>
      </c>
      <c r="M20" s="600"/>
      <c r="N20" s="227"/>
      <c r="O20" s="600"/>
      <c r="P20" s="910"/>
      <c r="Q20" s="220">
        <f t="shared" si="10"/>
        <v>0</v>
      </c>
      <c r="R20" s="656"/>
      <c r="S20" s="221">
        <f t="shared" si="11"/>
        <v>0</v>
      </c>
      <c r="T20" s="221">
        <f t="shared" si="12"/>
        <v>0</v>
      </c>
      <c r="U20" s="221">
        <f t="shared" si="13"/>
        <v>0</v>
      </c>
      <c r="V20" s="221">
        <f t="shared" si="14"/>
        <v>0</v>
      </c>
      <c r="W20" s="221">
        <f t="shared" si="15"/>
        <v>0</v>
      </c>
      <c r="AA20" s="656"/>
      <c r="AC20" s="2917" t="s">
        <v>8169</v>
      </c>
      <c r="AD20" s="719" t="s">
        <v>8251</v>
      </c>
      <c r="AE20" s="719" t="s">
        <v>8252</v>
      </c>
      <c r="AF20" s="719" t="s">
        <v>8253</v>
      </c>
      <c r="AG20" s="719" t="s">
        <v>8254</v>
      </c>
      <c r="AH20" s="719" t="s">
        <v>8255</v>
      </c>
      <c r="AI20" s="707" t="s">
        <v>8256</v>
      </c>
      <c r="AJ20" s="309"/>
    </row>
    <row r="21" spans="1:36" s="171" customFormat="1" ht="15.75" customHeight="1">
      <c r="B21" s="2917" t="s">
        <v>8174</v>
      </c>
      <c r="C21" s="222" t="s">
        <v>688</v>
      </c>
      <c r="D21" s="222">
        <v>3</v>
      </c>
      <c r="E21" s="565">
        <v>0.25700000000000001</v>
      </c>
      <c r="F21" s="565">
        <v>0</v>
      </c>
      <c r="G21" s="565">
        <v>0</v>
      </c>
      <c r="H21" s="565">
        <v>0</v>
      </c>
      <c r="I21" s="565">
        <v>0</v>
      </c>
      <c r="J21" s="1258">
        <f t="shared" si="9"/>
        <v>0.25700000000000001</v>
      </c>
      <c r="K21" s="192"/>
      <c r="L21" s="872" t="s">
        <v>8257</v>
      </c>
      <c r="N21" s="227"/>
      <c r="P21" s="910"/>
      <c r="Q21" s="220">
        <f t="shared" si="10"/>
        <v>0</v>
      </c>
      <c r="R21" s="656"/>
      <c r="S21" s="221">
        <f t="shared" si="11"/>
        <v>0</v>
      </c>
      <c r="T21" s="221">
        <f t="shared" si="12"/>
        <v>0</v>
      </c>
      <c r="U21" s="221">
        <f t="shared" si="13"/>
        <v>0</v>
      </c>
      <c r="V21" s="221">
        <f t="shared" si="14"/>
        <v>0</v>
      </c>
      <c r="W21" s="221">
        <f t="shared" si="15"/>
        <v>0</v>
      </c>
      <c r="AA21" s="656"/>
      <c r="AC21" s="2917" t="s">
        <v>8174</v>
      </c>
      <c r="AD21" s="719" t="s">
        <v>8258</v>
      </c>
      <c r="AE21" s="719" t="s">
        <v>8259</v>
      </c>
      <c r="AF21" s="719" t="s">
        <v>8260</v>
      </c>
      <c r="AG21" s="719" t="s">
        <v>8261</v>
      </c>
      <c r="AH21" s="719" t="s">
        <v>8262</v>
      </c>
      <c r="AI21" s="707" t="s">
        <v>8263</v>
      </c>
    </row>
    <row r="22" spans="1:36" s="173" customFormat="1" ht="15.75" customHeight="1">
      <c r="B22" s="2917" t="s">
        <v>8179</v>
      </c>
      <c r="C22" s="222" t="s">
        <v>688</v>
      </c>
      <c r="D22" s="222">
        <v>3</v>
      </c>
      <c r="E22" s="565">
        <v>1E-3</v>
      </c>
      <c r="F22" s="565">
        <v>0</v>
      </c>
      <c r="G22" s="565">
        <v>0</v>
      </c>
      <c r="H22" s="565">
        <v>0</v>
      </c>
      <c r="I22" s="565">
        <v>0</v>
      </c>
      <c r="J22" s="1258">
        <f t="shared" si="9"/>
        <v>1E-3</v>
      </c>
      <c r="K22" s="192"/>
      <c r="L22" s="872" t="s">
        <v>8264</v>
      </c>
      <c r="N22" s="227"/>
      <c r="P22" s="910"/>
      <c r="Q22" s="220">
        <f t="shared" si="10"/>
        <v>0</v>
      </c>
      <c r="R22" s="656"/>
      <c r="S22" s="221">
        <f t="shared" si="11"/>
        <v>0</v>
      </c>
      <c r="T22" s="221">
        <f t="shared" si="12"/>
        <v>0</v>
      </c>
      <c r="U22" s="221">
        <f t="shared" si="13"/>
        <v>0</v>
      </c>
      <c r="V22" s="221">
        <f t="shared" si="14"/>
        <v>0</v>
      </c>
      <c r="W22" s="221">
        <f t="shared" si="15"/>
        <v>0</v>
      </c>
      <c r="X22" s="171"/>
      <c r="Y22" s="171"/>
      <c r="Z22" s="171"/>
      <c r="AA22" s="656"/>
      <c r="AC22" s="2917" t="s">
        <v>8179</v>
      </c>
      <c r="AD22" s="719" t="s">
        <v>8265</v>
      </c>
      <c r="AE22" s="719" t="s">
        <v>8266</v>
      </c>
      <c r="AF22" s="719" t="s">
        <v>8267</v>
      </c>
      <c r="AG22" s="719" t="s">
        <v>8268</v>
      </c>
      <c r="AH22" s="719" t="s">
        <v>8269</v>
      </c>
      <c r="AI22" s="707" t="s">
        <v>8270</v>
      </c>
    </row>
    <row r="23" spans="1:36" ht="15.75" customHeight="1" thickBot="1">
      <c r="A23" s="2394" t="s">
        <v>784</v>
      </c>
      <c r="B23" s="2930" t="s">
        <v>8271</v>
      </c>
      <c r="C23" s="283" t="s">
        <v>688</v>
      </c>
      <c r="D23" s="283">
        <v>3</v>
      </c>
      <c r="E23" s="1249">
        <f>IFERROR(E18 + E19 + E20 + E21 + E22, 0)</f>
        <v>0.54700000000000004</v>
      </c>
      <c r="F23" s="1249">
        <f t="shared" ref="F23:I23" si="16">IFERROR(F18 + F19 + F20 + F21 + F22, 0)</f>
        <v>0</v>
      </c>
      <c r="G23" s="1249">
        <f t="shared" si="16"/>
        <v>0</v>
      </c>
      <c r="H23" s="1249">
        <f t="shared" si="16"/>
        <v>0</v>
      </c>
      <c r="I23" s="1249">
        <f t="shared" si="16"/>
        <v>0</v>
      </c>
      <c r="J23" s="1259">
        <f t="shared" si="9"/>
        <v>0.54700000000000004</v>
      </c>
      <c r="K23" s="59"/>
      <c r="L23" s="284" t="s">
        <v>8272</v>
      </c>
      <c r="M23" s="600"/>
      <c r="N23" s="238"/>
      <c r="O23" s="600"/>
      <c r="P23" s="910"/>
      <c r="Q23" s="171"/>
      <c r="R23" s="656"/>
      <c r="S23" s="171"/>
      <c r="T23" s="171"/>
      <c r="U23" s="171"/>
      <c r="V23" s="171"/>
      <c r="W23" s="171"/>
      <c r="X23" s="171"/>
      <c r="Y23" s="171"/>
      <c r="Z23" s="171"/>
      <c r="AA23" s="656"/>
      <c r="AB23" s="171"/>
      <c r="AC23" s="2930" t="s">
        <v>8229</v>
      </c>
      <c r="AD23" s="550" t="s">
        <v>8273</v>
      </c>
      <c r="AE23" s="550" t="s">
        <v>8274</v>
      </c>
      <c r="AF23" s="550" t="s">
        <v>8275</v>
      </c>
      <c r="AG23" s="550" t="s">
        <v>8276</v>
      </c>
      <c r="AH23" s="550" t="s">
        <v>8277</v>
      </c>
      <c r="AI23" s="337" t="s">
        <v>8278</v>
      </c>
      <c r="AJ23" s="309"/>
    </row>
    <row r="24" spans="1:36" ht="15.75" customHeight="1" thickTop="1" thickBot="1">
      <c r="A24" s="171"/>
      <c r="B24" s="171"/>
      <c r="C24" s="171"/>
      <c r="D24" s="171"/>
      <c r="E24" s="381"/>
      <c r="F24" s="381"/>
      <c r="G24" s="381"/>
      <c r="H24" s="381"/>
      <c r="I24" s="381"/>
      <c r="J24" s="381"/>
      <c r="K24" s="171"/>
      <c r="L24" s="171"/>
      <c r="M24" s="171"/>
      <c r="N24" s="171"/>
      <c r="O24" s="171"/>
      <c r="P24" s="910"/>
      <c r="Q24" s="171"/>
      <c r="R24" s="656"/>
      <c r="S24" s="171"/>
      <c r="T24" s="171"/>
      <c r="U24" s="171"/>
      <c r="V24" s="171"/>
      <c r="W24" s="171"/>
      <c r="X24" s="171"/>
      <c r="Y24" s="171"/>
      <c r="Z24" s="171"/>
      <c r="AA24" s="656"/>
      <c r="AB24" s="3125"/>
      <c r="AC24" s="171"/>
      <c r="AD24" s="171"/>
      <c r="AE24" s="171"/>
      <c r="AF24" s="171"/>
      <c r="AG24" s="171"/>
      <c r="AH24" s="171"/>
      <c r="AI24" s="171"/>
      <c r="AJ24" s="3125"/>
    </row>
    <row r="25" spans="1:36" s="171" customFormat="1" ht="15.75" customHeight="1" thickTop="1" thickBot="1">
      <c r="B25" s="2330" t="s">
        <v>6620</v>
      </c>
      <c r="C25" s="902"/>
      <c r="D25" s="902"/>
      <c r="E25" s="1339"/>
      <c r="F25" s="1339"/>
      <c r="G25" s="1339"/>
      <c r="H25" s="1339"/>
      <c r="I25" s="1339"/>
      <c r="J25" s="1339"/>
      <c r="K25" s="902"/>
      <c r="L25" s="902"/>
      <c r="M25" s="902"/>
      <c r="N25" s="902"/>
      <c r="O25" s="902"/>
      <c r="P25" s="911"/>
      <c r="R25" s="656"/>
      <c r="AA25" s="656"/>
      <c r="AC25" s="914" t="s">
        <v>6620</v>
      </c>
      <c r="AD25" s="902"/>
      <c r="AE25" s="902"/>
      <c r="AF25" s="902"/>
      <c r="AG25" s="902"/>
      <c r="AH25" s="902"/>
      <c r="AI25" s="902"/>
      <c r="AJ25" s="912"/>
    </row>
    <row r="26" spans="1:36" s="171" customFormat="1" ht="15.75" customHeight="1" thickTop="1" thickBot="1">
      <c r="A26" s="2394" t="s">
        <v>686</v>
      </c>
      <c r="B26" s="374" t="s">
        <v>8279</v>
      </c>
      <c r="C26" s="297" t="s">
        <v>688</v>
      </c>
      <c r="D26" s="297">
        <v>3</v>
      </c>
      <c r="E26" s="1246">
        <f>IFERROR(E15+E23,0)</f>
        <v>19.000000000000004</v>
      </c>
      <c r="F26" s="1246">
        <f t="shared" ref="F26:J26" si="17">IFERROR(F15+F23,0)</f>
        <v>4.9000000000000002E-2</v>
      </c>
      <c r="G26" s="1246">
        <f t="shared" si="17"/>
        <v>0</v>
      </c>
      <c r="H26" s="1246">
        <f t="shared" si="17"/>
        <v>0</v>
      </c>
      <c r="I26" s="1246">
        <f t="shared" si="17"/>
        <v>0</v>
      </c>
      <c r="J26" s="1242">
        <f t="shared" si="17"/>
        <v>19.049000000000003</v>
      </c>
      <c r="K26" s="59"/>
      <c r="L26" s="300" t="s">
        <v>8280</v>
      </c>
      <c r="M26" s="600"/>
      <c r="N26" s="301"/>
      <c r="O26" s="600"/>
      <c r="P26" s="910"/>
      <c r="R26" s="656"/>
      <c r="AA26" s="656"/>
      <c r="AC26" s="374" t="s">
        <v>8184</v>
      </c>
      <c r="AD26" s="915" t="s">
        <v>8281</v>
      </c>
      <c r="AE26" s="789" t="s">
        <v>8282</v>
      </c>
      <c r="AF26" s="789" t="s">
        <v>8283</v>
      </c>
      <c r="AG26" s="789" t="s">
        <v>8284</v>
      </c>
      <c r="AH26" s="789" t="s">
        <v>8285</v>
      </c>
      <c r="AI26" s="556" t="s">
        <v>8286</v>
      </c>
      <c r="AJ26" s="309"/>
    </row>
    <row r="27" spans="1:36" ht="24" customHeight="1" thickTop="1">
      <c r="A27" s="171"/>
      <c r="B27" s="171"/>
      <c r="C27" s="171"/>
      <c r="D27" s="171"/>
      <c r="E27" s="171"/>
      <c r="F27" s="171"/>
      <c r="G27" s="171"/>
      <c r="H27" s="171"/>
      <c r="I27" s="171"/>
      <c r="J27" s="171"/>
      <c r="K27" s="171"/>
      <c r="L27" s="171"/>
      <c r="M27" s="171"/>
      <c r="N27" s="3125"/>
      <c r="O27" s="2394" t="s">
        <v>826</v>
      </c>
      <c r="P27" s="3125"/>
      <c r="Q27" s="171"/>
      <c r="R27" s="3125"/>
      <c r="S27" s="171"/>
      <c r="T27" s="171"/>
      <c r="U27" s="171"/>
      <c r="V27" s="171"/>
      <c r="W27" s="171"/>
      <c r="X27" s="171"/>
      <c r="Y27" s="171"/>
      <c r="Z27" s="171"/>
      <c r="AA27" s="3125"/>
      <c r="AB27" s="3125"/>
      <c r="AC27" s="3125"/>
      <c r="AD27" s="3125"/>
      <c r="AE27" s="3125"/>
      <c r="AF27" s="3125"/>
      <c r="AG27" s="3125"/>
      <c r="AH27" s="3125"/>
      <c r="AI27" s="2856" t="s">
        <v>827</v>
      </c>
      <c r="AJ27" s="3125"/>
    </row>
    <row r="28" spans="1:36" ht="24" customHeight="1">
      <c r="A28" s="171"/>
      <c r="B28" s="171"/>
      <c r="C28" s="171"/>
      <c r="D28" s="171"/>
      <c r="E28" s="171"/>
      <c r="F28" s="171"/>
      <c r="G28" s="171"/>
      <c r="H28" s="171"/>
      <c r="I28" s="171"/>
      <c r="J28" s="171"/>
      <c r="K28" s="171"/>
      <c r="L28" s="171"/>
      <c r="M28" s="171"/>
      <c r="N28" s="171"/>
      <c r="O28" s="171"/>
      <c r="P28" s="3125"/>
      <c r="Q28" s="171"/>
      <c r="R28" s="3125"/>
      <c r="S28" s="171"/>
      <c r="T28" s="171"/>
      <c r="U28" s="171"/>
      <c r="V28" s="171"/>
      <c r="W28" s="171"/>
      <c r="X28" s="171"/>
      <c r="Y28" s="171"/>
      <c r="Z28" s="171"/>
      <c r="AA28" s="3125"/>
      <c r="AB28" s="3125"/>
      <c r="AC28" s="3125"/>
      <c r="AD28" s="3125"/>
      <c r="AE28" s="3125"/>
      <c r="AF28" s="3125"/>
      <c r="AG28" s="3125"/>
      <c r="AH28" s="3125"/>
      <c r="AI28" s="3125"/>
      <c r="AJ28" s="3125"/>
    </row>
    <row r="29" spans="1:36" ht="24" customHeight="1">
      <c r="A29" s="171"/>
      <c r="B29" s="171"/>
      <c r="C29" s="171"/>
      <c r="D29" s="171"/>
      <c r="E29" s="171"/>
      <c r="F29" s="171"/>
      <c r="G29" s="171"/>
      <c r="H29" s="171"/>
      <c r="I29" s="171"/>
      <c r="J29" s="171"/>
      <c r="K29" s="171"/>
      <c r="L29" s="171"/>
      <c r="M29" s="171"/>
      <c r="N29" s="171"/>
      <c r="O29" s="171"/>
      <c r="P29" s="3125"/>
      <c r="Q29" s="171"/>
      <c r="R29" s="3125"/>
      <c r="S29" s="171"/>
      <c r="T29" s="171"/>
      <c r="U29" s="171"/>
      <c r="V29" s="171"/>
      <c r="W29" s="171"/>
      <c r="X29" s="171"/>
      <c r="Y29" s="171"/>
      <c r="Z29" s="171"/>
      <c r="AA29" s="3125"/>
      <c r="AB29" s="3125"/>
      <c r="AC29" s="3125"/>
      <c r="AD29" s="3125"/>
      <c r="AE29" s="3125"/>
      <c r="AF29" s="3125"/>
      <c r="AG29" s="3125"/>
      <c r="AH29" s="3125"/>
      <c r="AI29" s="3125"/>
      <c r="AJ29" s="3125"/>
    </row>
    <row r="30" spans="1:36" ht="24" customHeight="1">
      <c r="A30" s="171"/>
      <c r="B30" s="171"/>
      <c r="C30" s="171"/>
      <c r="D30" s="171"/>
      <c r="E30" s="171"/>
      <c r="F30" s="171"/>
      <c r="G30" s="171"/>
      <c r="H30" s="171"/>
      <c r="I30" s="171"/>
      <c r="J30" s="171"/>
      <c r="K30" s="171"/>
      <c r="L30" s="171"/>
      <c r="M30" s="171"/>
      <c r="N30" s="171"/>
      <c r="O30" s="171"/>
      <c r="P30" s="3125"/>
      <c r="Q30" s="171"/>
      <c r="R30" s="3125"/>
      <c r="S30" s="171"/>
      <c r="T30" s="171"/>
      <c r="U30" s="171"/>
      <c r="V30" s="171"/>
      <c r="W30" s="171"/>
      <c r="X30" s="171"/>
      <c r="Y30" s="171"/>
      <c r="Z30" s="171"/>
      <c r="AA30" s="3125"/>
      <c r="AB30" s="3125"/>
      <c r="AC30" s="3125"/>
      <c r="AD30" s="3125"/>
      <c r="AE30" s="3125"/>
      <c r="AF30" s="3125"/>
      <c r="AG30" s="3125"/>
      <c r="AH30" s="3125"/>
      <c r="AI30" s="3125"/>
      <c r="AJ30" s="3125"/>
    </row>
    <row r="31" spans="1:36" ht="24" customHeight="1">
      <c r="A31" s="171"/>
      <c r="B31" s="171"/>
      <c r="C31" s="171"/>
      <c r="D31" s="171"/>
      <c r="E31" s="171"/>
      <c r="F31" s="171"/>
      <c r="G31" s="171"/>
      <c r="H31" s="171"/>
      <c r="I31" s="171"/>
      <c r="J31" s="171"/>
      <c r="K31" s="171"/>
      <c r="L31" s="171"/>
      <c r="M31" s="171"/>
      <c r="N31" s="171"/>
      <c r="O31" s="171"/>
      <c r="P31" s="3125"/>
      <c r="Q31" s="171"/>
      <c r="R31" s="3125"/>
      <c r="S31" s="171"/>
      <c r="T31" s="171"/>
      <c r="U31" s="171"/>
      <c r="V31" s="171"/>
      <c r="W31" s="171"/>
      <c r="X31" s="171"/>
      <c r="Y31" s="171"/>
      <c r="Z31" s="171"/>
      <c r="AA31" s="3125"/>
      <c r="AB31" s="3125"/>
      <c r="AC31" s="3125"/>
      <c r="AD31" s="3125"/>
      <c r="AE31" s="3125"/>
      <c r="AF31" s="3125"/>
      <c r="AG31" s="3125"/>
      <c r="AH31" s="3125"/>
      <c r="AI31" s="3125"/>
      <c r="AJ31" s="3125"/>
    </row>
    <row r="32" spans="1:36" ht="24" customHeight="1">
      <c r="A32" s="171"/>
      <c r="B32" s="171"/>
      <c r="C32" s="171"/>
      <c r="D32" s="171"/>
      <c r="E32" s="171"/>
      <c r="F32" s="171"/>
      <c r="G32" s="171"/>
      <c r="H32" s="171"/>
      <c r="I32" s="171"/>
      <c r="J32" s="171"/>
      <c r="K32" s="171"/>
      <c r="L32" s="171"/>
      <c r="M32" s="171"/>
      <c r="N32" s="171"/>
      <c r="O32" s="171"/>
      <c r="P32" s="3125"/>
      <c r="Q32" s="171"/>
      <c r="R32" s="3125"/>
      <c r="S32" s="171"/>
      <c r="T32" s="171"/>
      <c r="U32" s="171"/>
      <c r="V32" s="171"/>
      <c r="W32" s="171"/>
      <c r="X32" s="171"/>
      <c r="Y32" s="171"/>
      <c r="Z32" s="171"/>
      <c r="AA32" s="3125"/>
      <c r="AB32" s="3125"/>
      <c r="AC32" s="3125"/>
      <c r="AD32" s="3125"/>
      <c r="AE32" s="3125"/>
      <c r="AF32" s="3125"/>
      <c r="AG32" s="3125"/>
      <c r="AH32" s="3125"/>
      <c r="AI32" s="3125"/>
      <c r="AJ32" s="3125"/>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topLeftCell="B1" workbookViewId="0"/>
  </sheetViews>
  <sheetFormatPr defaultColWidth="9" defaultRowHeight="24" customHeight="1"/>
  <cols>
    <col min="1" max="1" width="11.08203125" style="189" hidden="1" customWidth="1"/>
    <col min="2" max="2" width="45.58203125" style="189" bestFit="1" customWidth="1"/>
    <col min="3" max="3" width="5.5" style="189" bestFit="1" customWidth="1"/>
    <col min="4" max="4" width="5" style="189" bestFit="1" customWidth="1"/>
    <col min="5" max="5" width="10.08203125" style="189" bestFit="1" customWidth="1"/>
    <col min="6" max="6" width="9.4140625" style="189" bestFit="1" customWidth="1"/>
    <col min="7" max="7" width="11.9140625" style="189" bestFit="1" customWidth="1"/>
    <col min="8" max="8" width="9.08203125" style="189" customWidth="1"/>
    <col min="9" max="9" width="1.58203125" style="189" customWidth="1"/>
    <col min="10" max="10" width="9.6640625" style="189" bestFit="1" customWidth="1"/>
    <col min="11" max="11" width="1.58203125" style="189" customWidth="1"/>
    <col min="12" max="12" width="47.58203125" style="189" bestFit="1" customWidth="1"/>
    <col min="13" max="13" width="1.58203125" style="189" hidden="1" customWidth="1"/>
    <col min="14" max="14" width="1.58203125" style="189" customWidth="1"/>
    <col min="15" max="15" width="19.9140625" style="189" bestFit="1" customWidth="1"/>
    <col min="16" max="16" width="1.58203125" style="189" customWidth="1"/>
    <col min="17" max="17" width="19.9140625" style="189" hidden="1" customWidth="1"/>
    <col min="18" max="19" width="2.08203125" style="189" hidden="1" customWidth="1"/>
    <col min="20" max="20" width="5.58203125" style="189" hidden="1" customWidth="1"/>
    <col min="21" max="22" width="1.58203125" style="189" hidden="1" customWidth="1"/>
    <col min="23" max="23" width="45.58203125" style="189" bestFit="1" customWidth="1"/>
    <col min="24" max="27" width="21.1640625" style="189" bestFit="1" customWidth="1"/>
    <col min="28" max="28" width="1.58203125" style="189" customWidth="1"/>
    <col min="29" max="16384" width="9" style="189"/>
  </cols>
  <sheetData>
    <row r="1" spans="1:28" s="315" customFormat="1" ht="29.25" customHeight="1">
      <c r="B1" s="3587" t="s">
        <v>8287</v>
      </c>
      <c r="C1" s="3587"/>
      <c r="D1" s="3587"/>
      <c r="E1" s="3587"/>
      <c r="F1" s="3587"/>
      <c r="G1" s="3587"/>
      <c r="H1" s="3587"/>
      <c r="I1" s="417"/>
      <c r="J1" s="199"/>
      <c r="K1" s="199"/>
      <c r="L1" s="199"/>
      <c r="M1" s="199"/>
      <c r="N1" s="653"/>
      <c r="P1" s="653"/>
      <c r="U1" s="653"/>
      <c r="W1" s="3587" t="s">
        <v>667</v>
      </c>
      <c r="X1" s="3587"/>
      <c r="Y1" s="3587"/>
      <c r="Z1" s="3587"/>
      <c r="AA1" s="3587"/>
      <c r="AB1" s="417"/>
    </row>
    <row r="2" spans="1:28" s="315" customFormat="1" ht="29.25" customHeight="1">
      <c r="B2" s="3587" t="str">
        <f>SelectCompany!B4</f>
        <v>Thames Water</v>
      </c>
      <c r="C2" s="3587"/>
      <c r="D2" s="3587"/>
      <c r="E2" s="3587"/>
      <c r="F2" s="3587"/>
      <c r="G2" s="3587"/>
      <c r="H2" s="3587"/>
      <c r="I2" s="417"/>
      <c r="J2" s="199"/>
      <c r="K2" s="199"/>
      <c r="L2" s="199"/>
      <c r="M2" s="199"/>
      <c r="N2" s="653"/>
      <c r="P2" s="653"/>
      <c r="U2" s="653"/>
      <c r="W2" s="3587"/>
      <c r="X2" s="3587"/>
      <c r="Y2" s="3587"/>
      <c r="Z2" s="3587"/>
      <c r="AA2" s="3587"/>
      <c r="AB2" s="417"/>
    </row>
    <row r="3" spans="1:28" ht="44.25" customHeight="1">
      <c r="A3" s="3125"/>
      <c r="B3" s="3486" t="s">
        <v>8288</v>
      </c>
      <c r="C3" s="3486"/>
      <c r="D3" s="3486"/>
      <c r="E3" s="3486"/>
      <c r="F3" s="3486"/>
      <c r="G3" s="3486"/>
      <c r="H3" s="3486"/>
      <c r="I3" s="3486"/>
      <c r="J3" s="3486"/>
      <c r="K3" s="3486"/>
      <c r="L3" s="3486"/>
      <c r="M3" s="199"/>
      <c r="N3" s="3161"/>
      <c r="O3" s="527" t="s">
        <v>669</v>
      </c>
      <c r="P3" s="3161"/>
      <c r="Q3" s="3125"/>
      <c r="R3" s="3125"/>
      <c r="S3" s="3125"/>
      <c r="T3" s="3125"/>
      <c r="U3" s="3161"/>
      <c r="V3" s="3125"/>
      <c r="W3" s="3486" t="s">
        <v>8289</v>
      </c>
      <c r="X3" s="3486"/>
      <c r="Y3" s="3486"/>
      <c r="Z3" s="3486"/>
      <c r="AA3" s="3486"/>
      <c r="AB3" s="570"/>
    </row>
    <row r="4" spans="1:28" ht="14.25" customHeight="1" thickBot="1">
      <c r="A4" s="3125"/>
      <c r="B4" s="558"/>
      <c r="C4" s="558"/>
      <c r="D4" s="558"/>
      <c r="E4" s="558"/>
      <c r="F4" s="558"/>
      <c r="G4" s="558"/>
      <c r="H4" s="558"/>
      <c r="I4" s="570"/>
      <c r="J4" s="199"/>
      <c r="K4" s="199"/>
      <c r="L4" s="199"/>
      <c r="M4" s="199"/>
      <c r="N4" s="3161"/>
      <c r="O4" s="3125"/>
      <c r="P4" s="3161"/>
      <c r="Q4" s="3125"/>
      <c r="R4" s="3125"/>
      <c r="S4" s="3125"/>
      <c r="T4" s="3125"/>
      <c r="U4" s="3161"/>
      <c r="V4" s="3125"/>
      <c r="W4" s="558"/>
      <c r="X4" s="558"/>
      <c r="Y4" s="558"/>
      <c r="Z4" s="558"/>
      <c r="AA4" s="558"/>
      <c r="AB4" s="570"/>
    </row>
    <row r="5" spans="1:28" ht="47.5" thickTop="1" thickBot="1">
      <c r="A5" s="2248" t="s">
        <v>680</v>
      </c>
      <c r="B5" s="2975" t="s">
        <v>671</v>
      </c>
      <c r="C5" s="2976" t="s">
        <v>672</v>
      </c>
      <c r="D5" s="2976" t="s">
        <v>673</v>
      </c>
      <c r="E5" s="2976" t="s">
        <v>1604</v>
      </c>
      <c r="F5" s="2976" t="s">
        <v>2549</v>
      </c>
      <c r="G5" s="2976" t="s">
        <v>2357</v>
      </c>
      <c r="H5" s="2977" t="s">
        <v>902</v>
      </c>
      <c r="I5" s="171"/>
      <c r="J5" s="2952" t="s">
        <v>677</v>
      </c>
      <c r="K5" s="385"/>
      <c r="L5" s="2952" t="s">
        <v>678</v>
      </c>
      <c r="M5" s="385"/>
      <c r="N5" s="3161"/>
      <c r="O5" s="702"/>
      <c r="P5" s="3161"/>
      <c r="Q5" s="3326" t="s">
        <v>670</v>
      </c>
      <c r="R5" s="3586"/>
      <c r="S5" s="3586"/>
      <c r="T5" s="3586"/>
      <c r="U5" s="609"/>
      <c r="V5" s="916"/>
      <c r="W5" s="2975" t="s">
        <v>671</v>
      </c>
      <c r="X5" s="2976" t="s">
        <v>1604</v>
      </c>
      <c r="Y5" s="2976" t="s">
        <v>2549</v>
      </c>
      <c r="Z5" s="2976" t="s">
        <v>2357</v>
      </c>
      <c r="AA5" s="2977" t="s">
        <v>902</v>
      </c>
      <c r="AB5" s="3125"/>
    </row>
    <row r="6" spans="1:28" s="171" customFormat="1" ht="15.75" customHeight="1" thickTop="1" thickBot="1">
      <c r="A6" s="2394" t="s">
        <v>684</v>
      </c>
      <c r="C6" s="917"/>
      <c r="D6" s="917"/>
      <c r="E6" s="560"/>
      <c r="F6" s="560"/>
      <c r="G6" s="560"/>
      <c r="H6" s="560"/>
      <c r="I6" s="173"/>
      <c r="J6" s="560"/>
      <c r="K6" s="560"/>
      <c r="L6" s="560"/>
      <c r="M6" s="560"/>
      <c r="N6" s="656"/>
      <c r="P6" s="656"/>
      <c r="Q6" s="206" t="s">
        <v>679</v>
      </c>
      <c r="U6" s="656"/>
      <c r="W6" s="917"/>
      <c r="X6" s="2856" t="s">
        <v>831</v>
      </c>
      <c r="Y6" s="560"/>
      <c r="Z6" s="560"/>
      <c r="AA6" s="560"/>
      <c r="AB6" s="571"/>
    </row>
    <row r="7" spans="1:28" s="171" customFormat="1" ht="15.75" customHeight="1" thickTop="1" thickBot="1">
      <c r="B7" s="319" t="s">
        <v>6596</v>
      </c>
      <c r="C7" s="320"/>
      <c r="D7" s="320"/>
      <c r="E7" s="385"/>
      <c r="F7" s="385"/>
      <c r="G7" s="808"/>
      <c r="H7" s="804"/>
      <c r="I7" s="804"/>
      <c r="J7" s="810"/>
      <c r="K7" s="811"/>
      <c r="L7" s="811"/>
      <c r="M7" s="811"/>
      <c r="N7" s="656"/>
      <c r="P7" s="656"/>
      <c r="U7" s="656"/>
      <c r="W7" s="319" t="s">
        <v>6596</v>
      </c>
    </row>
    <row r="8" spans="1:28" s="171" customFormat="1" ht="15.75" customHeight="1">
      <c r="A8" s="2394" t="s">
        <v>686</v>
      </c>
      <c r="B8" s="2919" t="s">
        <v>8290</v>
      </c>
      <c r="C8" s="213" t="s">
        <v>688</v>
      </c>
      <c r="D8" s="213">
        <v>3</v>
      </c>
      <c r="E8" s="214">
        <v>0</v>
      </c>
      <c r="F8" s="214">
        <v>10.384</v>
      </c>
      <c r="G8" s="214">
        <v>1.6619999999999999</v>
      </c>
      <c r="H8" s="216">
        <f>IFERROR(SUM(E8:G8), 0)</f>
        <v>12.045999999999999</v>
      </c>
      <c r="I8" s="804"/>
      <c r="J8" s="843" t="s">
        <v>8291</v>
      </c>
      <c r="K8" s="149"/>
      <c r="L8" s="219"/>
      <c r="M8" s="149"/>
      <c r="N8" s="656"/>
      <c r="O8" s="220">
        <f>IF(SUM(Q8:T8 ) = 0, 0, $Q$6 )</f>
        <v>0</v>
      </c>
      <c r="P8" s="656"/>
      <c r="Q8" s="221">
        <f t="shared" ref="Q8:Q10" si="0" xml:space="preserve"> IF( ISNUMBER(E8), 0, 1 )</f>
        <v>0</v>
      </c>
      <c r="R8" s="221">
        <f t="shared" ref="R8:R10" si="1" xml:space="preserve"> IF( ISNUMBER(F8), 0, 1 )</f>
        <v>0</v>
      </c>
      <c r="S8" s="221">
        <f t="shared" ref="S8:S10" si="2" xml:space="preserve"> IF( ISNUMBER(G8), 0, 1 )</f>
        <v>0</v>
      </c>
      <c r="U8" s="656"/>
      <c r="W8" s="2919" t="s">
        <v>8290</v>
      </c>
      <c r="X8" s="214" t="s">
        <v>8292</v>
      </c>
      <c r="Y8" s="214" t="s">
        <v>8293</v>
      </c>
      <c r="Z8" s="214" t="s">
        <v>8294</v>
      </c>
      <c r="AA8" s="216" t="s">
        <v>8295</v>
      </c>
    </row>
    <row r="9" spans="1:28" s="171" customFormat="1" ht="31">
      <c r="B9" s="2917" t="s">
        <v>8296</v>
      </c>
      <c r="C9" s="222" t="s">
        <v>688</v>
      </c>
      <c r="D9" s="222">
        <v>3</v>
      </c>
      <c r="E9" s="223">
        <v>0</v>
      </c>
      <c r="F9" s="223">
        <v>3.8959999999999999</v>
      </c>
      <c r="G9" s="223">
        <v>2.4500000000000002</v>
      </c>
      <c r="H9" s="225">
        <f>IFERROR(SUM(E9:G9), 0)</f>
        <v>6.3460000000000001</v>
      </c>
      <c r="I9" s="804"/>
      <c r="J9" s="844" t="s">
        <v>8297</v>
      </c>
      <c r="K9" s="149"/>
      <c r="L9" s="227"/>
      <c r="M9" s="149"/>
      <c r="N9" s="656"/>
      <c r="O9" s="220">
        <f t="shared" ref="O9:O10" si="3">IF(SUM(Q9:T9 ) = 0, 0, $Q$6 )</f>
        <v>0</v>
      </c>
      <c r="P9" s="656"/>
      <c r="Q9" s="221">
        <f t="shared" si="0"/>
        <v>0</v>
      </c>
      <c r="R9" s="221">
        <f t="shared" si="1"/>
        <v>0</v>
      </c>
      <c r="S9" s="221">
        <f t="shared" si="2"/>
        <v>0</v>
      </c>
      <c r="U9" s="656"/>
      <c r="W9" s="2917" t="s">
        <v>8296</v>
      </c>
      <c r="X9" s="223" t="s">
        <v>8298</v>
      </c>
      <c r="Y9" s="223" t="s">
        <v>8299</v>
      </c>
      <c r="Z9" s="223" t="s">
        <v>8300</v>
      </c>
      <c r="AA9" s="225" t="s">
        <v>8301</v>
      </c>
    </row>
    <row r="10" spans="1:28" s="171" customFormat="1" ht="15.75" customHeight="1">
      <c r="B10" s="2917" t="s">
        <v>8302</v>
      </c>
      <c r="C10" s="222" t="s">
        <v>688</v>
      </c>
      <c r="D10" s="222">
        <v>3</v>
      </c>
      <c r="E10" s="223">
        <v>0</v>
      </c>
      <c r="F10" s="223">
        <v>4.07</v>
      </c>
      <c r="G10" s="223">
        <v>1E-3</v>
      </c>
      <c r="H10" s="225">
        <f>IFERROR(SUM(E10:G10), 0)</f>
        <v>4.0710000000000006</v>
      </c>
      <c r="I10" s="804"/>
      <c r="J10" s="844" t="s">
        <v>8303</v>
      </c>
      <c r="K10" s="149"/>
      <c r="L10" s="227"/>
      <c r="M10" s="149"/>
      <c r="N10" s="656"/>
      <c r="O10" s="220">
        <f t="shared" si="3"/>
        <v>0</v>
      </c>
      <c r="P10" s="656"/>
      <c r="Q10" s="221">
        <f t="shared" si="0"/>
        <v>0</v>
      </c>
      <c r="R10" s="221">
        <f t="shared" si="1"/>
        <v>0</v>
      </c>
      <c r="S10" s="221">
        <f t="shared" si="2"/>
        <v>0</v>
      </c>
      <c r="U10" s="656"/>
      <c r="W10" s="2917" t="s">
        <v>8302</v>
      </c>
      <c r="X10" s="223" t="s">
        <v>8304</v>
      </c>
      <c r="Y10" s="223" t="s">
        <v>8305</v>
      </c>
      <c r="Z10" s="223" t="s">
        <v>8306</v>
      </c>
      <c r="AA10" s="225" t="s">
        <v>8307</v>
      </c>
    </row>
    <row r="11" spans="1:28" s="171" customFormat="1" ht="15.75" customHeight="1" thickBot="1">
      <c r="A11" s="2394" t="s">
        <v>784</v>
      </c>
      <c r="B11" s="2930" t="s">
        <v>8308</v>
      </c>
      <c r="C11" s="283" t="s">
        <v>688</v>
      </c>
      <c r="D11" s="283">
        <v>3</v>
      </c>
      <c r="E11" s="234">
        <f>IFERROR(SUM(E8:E10), 0)</f>
        <v>0</v>
      </c>
      <c r="F11" s="234">
        <f t="shared" ref="F11:G11" si="4">IFERROR(SUM(F8:F10), 0)</f>
        <v>18.350000000000001</v>
      </c>
      <c r="G11" s="234">
        <f t="shared" si="4"/>
        <v>4.1130000000000004</v>
      </c>
      <c r="H11" s="235">
        <f>IFERROR(SUM(E11:G11), 0)</f>
        <v>22.463000000000001</v>
      </c>
      <c r="I11" s="804"/>
      <c r="J11" s="846" t="s">
        <v>8309</v>
      </c>
      <c r="K11" s="149"/>
      <c r="L11" s="238"/>
      <c r="M11" s="149"/>
      <c r="N11" s="656"/>
      <c r="P11" s="656"/>
      <c r="U11" s="656"/>
      <c r="W11" s="2930" t="s">
        <v>8308</v>
      </c>
      <c r="X11" s="234" t="s">
        <v>8310</v>
      </c>
      <c r="Y11" s="234" t="s">
        <v>8311</v>
      </c>
      <c r="Z11" s="234" t="s">
        <v>8312</v>
      </c>
      <c r="AA11" s="235" t="s">
        <v>8313</v>
      </c>
    </row>
    <row r="12" spans="1:28" ht="9" customHeight="1" thickTop="1">
      <c r="A12" s="171"/>
      <c r="B12" s="81"/>
      <c r="C12" s="81"/>
      <c r="D12" s="81"/>
      <c r="E12" s="81"/>
      <c r="F12" s="81"/>
      <c r="G12" s="81"/>
      <c r="H12" s="81"/>
      <c r="I12" s="171"/>
      <c r="J12" s="171"/>
      <c r="K12" s="171"/>
      <c r="L12" s="171"/>
      <c r="M12" s="171"/>
      <c r="N12" s="656"/>
      <c r="O12" s="171"/>
      <c r="P12" s="656"/>
      <c r="Q12" s="171"/>
      <c r="R12" s="171"/>
      <c r="S12" s="171"/>
      <c r="T12" s="171"/>
      <c r="U12" s="3125"/>
      <c r="V12" s="3125"/>
      <c r="W12" s="81"/>
      <c r="X12" s="81"/>
      <c r="Y12" s="81"/>
      <c r="Z12" s="81"/>
      <c r="AA12" s="81"/>
      <c r="AB12" s="3125"/>
    </row>
    <row r="13" spans="1:28" s="171" customFormat="1" ht="15.75" customHeight="1" thickBot="1">
      <c r="B13" s="917"/>
      <c r="C13" s="917"/>
      <c r="D13" s="917"/>
      <c r="E13" s="560"/>
      <c r="F13" s="560"/>
      <c r="G13" s="560"/>
      <c r="H13" s="560"/>
      <c r="I13" s="173"/>
      <c r="J13" s="560"/>
      <c r="K13" s="560"/>
      <c r="L13" s="560"/>
      <c r="M13" s="560"/>
      <c r="N13" s="656"/>
      <c r="P13" s="656"/>
      <c r="Q13" s="206"/>
      <c r="U13" s="656"/>
      <c r="W13" s="917"/>
      <c r="X13" s="560"/>
      <c r="Y13" s="560"/>
      <c r="Z13" s="560"/>
      <c r="AA13" s="560"/>
    </row>
    <row r="14" spans="1:28" s="171" customFormat="1" ht="15.75" customHeight="1" thickTop="1" thickBot="1">
      <c r="B14" s="319" t="s">
        <v>6608</v>
      </c>
      <c r="C14" s="320"/>
      <c r="D14" s="320"/>
      <c r="E14" s="385"/>
      <c r="F14" s="385"/>
      <c r="G14" s="808"/>
      <c r="H14" s="804"/>
      <c r="I14" s="804"/>
      <c r="J14" s="811"/>
      <c r="K14" s="811"/>
      <c r="L14" s="811"/>
      <c r="M14" s="811"/>
      <c r="N14" s="656"/>
      <c r="P14" s="656"/>
      <c r="U14" s="656"/>
      <c r="W14" s="319" t="s">
        <v>6608</v>
      </c>
      <c r="X14" s="385"/>
      <c r="Y14" s="385"/>
      <c r="Z14" s="808"/>
      <c r="AA14" s="804"/>
    </row>
    <row r="15" spans="1:28" s="171" customFormat="1" ht="15.75" customHeight="1">
      <c r="A15" s="2394" t="s">
        <v>686</v>
      </c>
      <c r="B15" s="2919" t="s">
        <v>8314</v>
      </c>
      <c r="C15" s="213" t="s">
        <v>688</v>
      </c>
      <c r="D15" s="213">
        <v>3</v>
      </c>
      <c r="E15" s="214">
        <v>0</v>
      </c>
      <c r="F15" s="214">
        <v>0.217</v>
      </c>
      <c r="G15" s="214">
        <v>4.8000000000000001E-2</v>
      </c>
      <c r="H15" s="216">
        <f>IFERROR(SUM(E15:G15), 0)</f>
        <v>0.26500000000000001</v>
      </c>
      <c r="I15" s="804"/>
      <c r="J15" s="843" t="s">
        <v>8315</v>
      </c>
      <c r="K15" s="149"/>
      <c r="L15" s="219"/>
      <c r="M15" s="149"/>
      <c r="N15" s="656"/>
      <c r="O15" s="220">
        <f>IF(SUM(Q15:T15 ) = 0, 0, $Q$6 )</f>
        <v>0</v>
      </c>
      <c r="P15" s="656"/>
      <c r="Q15" s="221">
        <f t="shared" ref="Q15:Q17" si="5" xml:space="preserve"> IF( ISNUMBER(E15), 0, 1 )</f>
        <v>0</v>
      </c>
      <c r="R15" s="221">
        <f t="shared" ref="R15:R17" si="6" xml:space="preserve"> IF( ISNUMBER(F15), 0, 1 )</f>
        <v>0</v>
      </c>
      <c r="S15" s="221">
        <f t="shared" ref="S15:S17" si="7" xml:space="preserve"> IF( ISNUMBER(G15), 0, 1 )</f>
        <v>0</v>
      </c>
      <c r="U15" s="656"/>
      <c r="W15" s="2919" t="s">
        <v>8314</v>
      </c>
      <c r="X15" s="214" t="s">
        <v>8316</v>
      </c>
      <c r="Y15" s="214" t="s">
        <v>8317</v>
      </c>
      <c r="Z15" s="214" t="s">
        <v>8318</v>
      </c>
      <c r="AA15" s="216" t="s">
        <v>8319</v>
      </c>
    </row>
    <row r="16" spans="1:28" s="171" customFormat="1" ht="31">
      <c r="B16" s="2917" t="s">
        <v>8320</v>
      </c>
      <c r="C16" s="222" t="s">
        <v>688</v>
      </c>
      <c r="D16" s="222">
        <v>3</v>
      </c>
      <c r="E16" s="223">
        <v>0</v>
      </c>
      <c r="F16" s="223">
        <v>5.2999999999999999E-2</v>
      </c>
      <c r="G16" s="223">
        <v>0.42599999999999999</v>
      </c>
      <c r="H16" s="225">
        <f>IFERROR(SUM(E16:G16), 0)</f>
        <v>0.47899999999999998</v>
      </c>
      <c r="I16" s="804"/>
      <c r="J16" s="844" t="s">
        <v>8321</v>
      </c>
      <c r="K16" s="149"/>
      <c r="L16" s="227"/>
      <c r="M16" s="149"/>
      <c r="N16" s="656"/>
      <c r="O16" s="220">
        <f t="shared" ref="O16:O17" si="8">IF(SUM(Q16:T16 ) = 0, 0, $Q$6 )</f>
        <v>0</v>
      </c>
      <c r="P16" s="656"/>
      <c r="Q16" s="221">
        <f t="shared" si="5"/>
        <v>0</v>
      </c>
      <c r="R16" s="221">
        <f t="shared" si="6"/>
        <v>0</v>
      </c>
      <c r="S16" s="221">
        <f t="shared" si="7"/>
        <v>0</v>
      </c>
      <c r="U16" s="656"/>
      <c r="W16" s="2917" t="s">
        <v>8320</v>
      </c>
      <c r="X16" s="223" t="s">
        <v>8322</v>
      </c>
      <c r="Y16" s="223" t="s">
        <v>8323</v>
      </c>
      <c r="Z16" s="223" t="s">
        <v>8324</v>
      </c>
      <c r="AA16" s="225" t="s">
        <v>8325</v>
      </c>
    </row>
    <row r="17" spans="1:28" s="171" customFormat="1" ht="15.75" customHeight="1">
      <c r="B17" s="2917" t="s">
        <v>8326</v>
      </c>
      <c r="C17" s="222" t="s">
        <v>688</v>
      </c>
      <c r="D17" s="222">
        <v>3</v>
      </c>
      <c r="E17" s="223">
        <v>0</v>
      </c>
      <c r="F17" s="223">
        <v>2.1160000000000001</v>
      </c>
      <c r="G17" s="223">
        <v>1.341</v>
      </c>
      <c r="H17" s="225">
        <f>IFERROR(SUM(E17:G17), 0)</f>
        <v>3.4569999999999999</v>
      </c>
      <c r="I17" s="804"/>
      <c r="J17" s="844" t="s">
        <v>8327</v>
      </c>
      <c r="K17" s="149"/>
      <c r="L17" s="227"/>
      <c r="M17" s="149"/>
      <c r="N17" s="656"/>
      <c r="O17" s="220">
        <f t="shared" si="8"/>
        <v>0</v>
      </c>
      <c r="P17" s="656"/>
      <c r="Q17" s="221">
        <f t="shared" si="5"/>
        <v>0</v>
      </c>
      <c r="R17" s="221">
        <f t="shared" si="6"/>
        <v>0</v>
      </c>
      <c r="S17" s="221">
        <f t="shared" si="7"/>
        <v>0</v>
      </c>
      <c r="U17" s="656"/>
      <c r="W17" s="2917" t="s">
        <v>8326</v>
      </c>
      <c r="X17" s="223" t="s">
        <v>8328</v>
      </c>
      <c r="Y17" s="223" t="s">
        <v>8329</v>
      </c>
      <c r="Z17" s="223" t="s">
        <v>8330</v>
      </c>
      <c r="AA17" s="225" t="s">
        <v>8331</v>
      </c>
    </row>
    <row r="18" spans="1:28" s="171" customFormat="1" ht="15.75" customHeight="1" thickBot="1">
      <c r="A18" s="2394" t="s">
        <v>784</v>
      </c>
      <c r="B18" s="2930" t="s">
        <v>8332</v>
      </c>
      <c r="C18" s="283" t="s">
        <v>688</v>
      </c>
      <c r="D18" s="283">
        <v>3</v>
      </c>
      <c r="E18" s="234">
        <f>IFERROR(SUM(E15:E17), 0)</f>
        <v>0</v>
      </c>
      <c r="F18" s="234">
        <f t="shared" ref="F18:G18" si="9">IFERROR(SUM(F15:F17), 0)</f>
        <v>2.3860000000000001</v>
      </c>
      <c r="G18" s="234">
        <f t="shared" si="9"/>
        <v>1.8149999999999999</v>
      </c>
      <c r="H18" s="235">
        <f>IFERROR(SUM(E18:G18), 0)</f>
        <v>4.2010000000000005</v>
      </c>
      <c r="I18" s="804"/>
      <c r="J18" s="846" t="s">
        <v>8333</v>
      </c>
      <c r="K18" s="149"/>
      <c r="L18" s="238"/>
      <c r="M18" s="149"/>
      <c r="N18" s="656"/>
      <c r="P18" s="656"/>
      <c r="U18" s="656"/>
      <c r="W18" s="2930" t="s">
        <v>8332</v>
      </c>
      <c r="X18" s="234" t="s">
        <v>8334</v>
      </c>
      <c r="Y18" s="234" t="s">
        <v>8335</v>
      </c>
      <c r="Z18" s="234" t="s">
        <v>8336</v>
      </c>
      <c r="AA18" s="235" t="s">
        <v>8337</v>
      </c>
    </row>
    <row r="19" spans="1:28" ht="9" customHeight="1" thickTop="1" thickBot="1">
      <c r="A19" s="171"/>
      <c r="B19" s="81"/>
      <c r="C19" s="81"/>
      <c r="D19" s="81"/>
      <c r="E19" s="81"/>
      <c r="F19" s="81"/>
      <c r="G19" s="81"/>
      <c r="H19" s="81"/>
      <c r="I19" s="171"/>
      <c r="J19" s="171"/>
      <c r="K19" s="171"/>
      <c r="L19" s="171"/>
      <c r="M19" s="171"/>
      <c r="N19" s="656"/>
      <c r="O19" s="171"/>
      <c r="P19" s="656"/>
      <c r="Q19" s="171"/>
      <c r="R19" s="171"/>
      <c r="S19" s="171"/>
      <c r="T19" s="171"/>
      <c r="U19" s="3125"/>
      <c r="V19" s="3125"/>
      <c r="W19" s="81"/>
      <c r="X19" s="288"/>
      <c r="Y19" s="288"/>
      <c r="Z19" s="288"/>
      <c r="AA19" s="288"/>
      <c r="AB19" s="3125"/>
    </row>
    <row r="20" spans="1:28" s="171" customFormat="1" ht="15.75" customHeight="1" thickTop="1" thickBot="1">
      <c r="B20" s="319" t="s">
        <v>6620</v>
      </c>
      <c r="C20" s="320"/>
      <c r="D20" s="320"/>
      <c r="E20" s="385"/>
      <c r="F20" s="385"/>
      <c r="G20" s="808"/>
      <c r="H20" s="804"/>
      <c r="I20" s="804"/>
      <c r="J20" s="811"/>
      <c r="K20" s="811"/>
      <c r="L20" s="811"/>
      <c r="M20" s="811"/>
      <c r="N20" s="656"/>
      <c r="P20" s="656"/>
      <c r="U20" s="656"/>
      <c r="W20" s="319" t="s">
        <v>6620</v>
      </c>
      <c r="X20" s="385"/>
      <c r="Y20" s="385"/>
      <c r="Z20" s="808"/>
      <c r="AA20" s="804"/>
      <c r="AB20" s="804"/>
    </row>
    <row r="21" spans="1:28" s="171" customFormat="1" ht="15.75" customHeight="1" thickTop="1">
      <c r="A21" s="2394" t="s">
        <v>686</v>
      </c>
      <c r="B21" s="2919" t="s">
        <v>8338</v>
      </c>
      <c r="C21" s="213" t="s">
        <v>688</v>
      </c>
      <c r="D21" s="213">
        <v>3</v>
      </c>
      <c r="E21" s="1799">
        <f>E8+E15</f>
        <v>0</v>
      </c>
      <c r="F21" s="1799">
        <f t="shared" ref="F21" si="10">F8+F15</f>
        <v>10.601000000000001</v>
      </c>
      <c r="G21" s="1799">
        <f>G8+G15</f>
        <v>1.71</v>
      </c>
      <c r="H21" s="1800">
        <f>IFERROR(SUM(E21:G21), 0)</f>
        <v>12.311</v>
      </c>
      <c r="I21" s="804"/>
      <c r="J21" s="843" t="s">
        <v>8339</v>
      </c>
      <c r="K21" s="149"/>
      <c r="L21" s="219"/>
      <c r="M21" s="149"/>
      <c r="N21" s="656"/>
      <c r="O21" s="220">
        <f>IF(SUM(Q21:T21 ) = 0, 0, $Q$6 )</f>
        <v>0</v>
      </c>
      <c r="P21" s="656"/>
      <c r="Q21" s="221">
        <f t="shared" ref="Q21" si="11" xml:space="preserve"> IF( ISNUMBER(E21), 0, 1 )</f>
        <v>0</v>
      </c>
      <c r="R21" s="221">
        <f t="shared" ref="R21:R23" si="12" xml:space="preserve"> IF( ISNUMBER(F21), 0, 1 )</f>
        <v>0</v>
      </c>
      <c r="S21" s="221">
        <f t="shared" ref="S21:S23" si="13" xml:space="preserve"> IF( ISNUMBER(G21), 0, 1 )</f>
        <v>0</v>
      </c>
      <c r="U21" s="656"/>
      <c r="W21" s="2919" t="s">
        <v>8338</v>
      </c>
      <c r="X21" s="214" t="s">
        <v>8340</v>
      </c>
      <c r="Y21" s="214" t="s">
        <v>8341</v>
      </c>
      <c r="Z21" s="214" t="s">
        <v>8342</v>
      </c>
      <c r="AA21" s="216" t="s">
        <v>8343</v>
      </c>
      <c r="AB21" s="804"/>
    </row>
    <row r="22" spans="1:28" s="171" customFormat="1" ht="31">
      <c r="B22" s="2917" t="s">
        <v>8344</v>
      </c>
      <c r="C22" s="222" t="s">
        <v>688</v>
      </c>
      <c r="D22" s="222">
        <v>3</v>
      </c>
      <c r="E22" s="1767">
        <f>E9+E16</f>
        <v>0</v>
      </c>
      <c r="F22" s="1767">
        <f t="shared" ref="F22:G22" si="14">F9+F16</f>
        <v>3.9489999999999998</v>
      </c>
      <c r="G22" s="1767">
        <f t="shared" si="14"/>
        <v>2.8760000000000003</v>
      </c>
      <c r="H22" s="504">
        <f>IFERROR(SUM(E22:G22), 0)</f>
        <v>6.8250000000000002</v>
      </c>
      <c r="I22" s="804"/>
      <c r="J22" s="844" t="s">
        <v>8345</v>
      </c>
      <c r="K22" s="149"/>
      <c r="L22" s="227"/>
      <c r="M22" s="149"/>
      <c r="N22" s="656"/>
      <c r="O22" s="220">
        <f t="shared" ref="O22:O23" si="15">IF(SUM(Q22:T22 ) = 0, 0, $Q$6 )</f>
        <v>0</v>
      </c>
      <c r="P22" s="656"/>
      <c r="Q22" s="221">
        <f t="shared" ref="Q22:Q23" si="16" xml:space="preserve"> IF( ISNUMBER(E22), 0, 1 )</f>
        <v>0</v>
      </c>
      <c r="R22" s="221">
        <f t="shared" si="12"/>
        <v>0</v>
      </c>
      <c r="S22" s="221">
        <f t="shared" si="13"/>
        <v>0</v>
      </c>
      <c r="U22" s="656"/>
      <c r="W22" s="2917" t="s">
        <v>8344</v>
      </c>
      <c r="X22" s="223" t="s">
        <v>8346</v>
      </c>
      <c r="Y22" s="223" t="s">
        <v>8347</v>
      </c>
      <c r="Z22" s="223" t="s">
        <v>8348</v>
      </c>
      <c r="AA22" s="225" t="s">
        <v>8349</v>
      </c>
      <c r="AB22" s="804"/>
    </row>
    <row r="23" spans="1:28" s="171" customFormat="1" ht="15.75" customHeight="1">
      <c r="B23" s="2917" t="s">
        <v>8350</v>
      </c>
      <c r="C23" s="222" t="s">
        <v>688</v>
      </c>
      <c r="D23" s="222">
        <v>3</v>
      </c>
      <c r="E23" s="1767">
        <f>E10+E17</f>
        <v>0</v>
      </c>
      <c r="F23" s="1767">
        <f t="shared" ref="F23:G23" si="17">F10+F17</f>
        <v>6.1859999999999999</v>
      </c>
      <c r="G23" s="1767">
        <f t="shared" si="17"/>
        <v>1.3419999999999999</v>
      </c>
      <c r="H23" s="504">
        <f>IFERROR(SUM(E23:G23), 0)</f>
        <v>7.5279999999999996</v>
      </c>
      <c r="I23" s="804"/>
      <c r="J23" s="844" t="s">
        <v>8351</v>
      </c>
      <c r="K23" s="149"/>
      <c r="L23" s="227"/>
      <c r="M23" s="149"/>
      <c r="N23" s="656"/>
      <c r="O23" s="220">
        <f t="shared" si="15"/>
        <v>0</v>
      </c>
      <c r="P23" s="656"/>
      <c r="Q23" s="221">
        <f t="shared" si="16"/>
        <v>0</v>
      </c>
      <c r="R23" s="221">
        <f t="shared" si="12"/>
        <v>0</v>
      </c>
      <c r="S23" s="221">
        <f t="shared" si="13"/>
        <v>0</v>
      </c>
      <c r="U23" s="656"/>
      <c r="W23" s="2917" t="s">
        <v>8350</v>
      </c>
      <c r="X23" s="223" t="s">
        <v>8352</v>
      </c>
      <c r="Y23" s="223" t="s">
        <v>8353</v>
      </c>
      <c r="Z23" s="223" t="s">
        <v>8354</v>
      </c>
      <c r="AA23" s="225" t="s">
        <v>8355</v>
      </c>
      <c r="AB23" s="804"/>
    </row>
    <row r="24" spans="1:28" s="171" customFormat="1" ht="15.75" customHeight="1" thickBot="1">
      <c r="A24" s="2394" t="s">
        <v>784</v>
      </c>
      <c r="B24" s="2930" t="s">
        <v>8356</v>
      </c>
      <c r="C24" s="283" t="s">
        <v>688</v>
      </c>
      <c r="D24" s="283">
        <v>3</v>
      </c>
      <c r="E24" s="574">
        <f>IFERROR(SUM(E21:E23), 0)</f>
        <v>0</v>
      </c>
      <c r="F24" s="574">
        <f t="shared" ref="F24:G24" si="18">IFERROR(SUM(F21:F23), 0)</f>
        <v>20.736000000000001</v>
      </c>
      <c r="G24" s="574">
        <f t="shared" si="18"/>
        <v>5.9279999999999999</v>
      </c>
      <c r="H24" s="580">
        <f>IFERROR(SUM(E24:G24), 0)</f>
        <v>26.664000000000001</v>
      </c>
      <c r="I24" s="804"/>
      <c r="J24" s="846" t="s">
        <v>8357</v>
      </c>
      <c r="K24" s="149"/>
      <c r="L24" s="238"/>
      <c r="M24" s="149"/>
      <c r="N24" s="656"/>
      <c r="P24" s="656"/>
      <c r="U24" s="656"/>
      <c r="W24" s="2930" t="s">
        <v>8356</v>
      </c>
      <c r="X24" s="234" t="s">
        <v>8358</v>
      </c>
      <c r="Y24" s="234" t="s">
        <v>8359</v>
      </c>
      <c r="Z24" s="234" t="s">
        <v>8360</v>
      </c>
      <c r="AA24" s="235" t="s">
        <v>8361</v>
      </c>
      <c r="AB24" s="804"/>
    </row>
    <row r="25" spans="1:28" ht="9" customHeight="1" thickTop="1">
      <c r="A25" s="171"/>
      <c r="B25" s="81"/>
      <c r="C25" s="81"/>
      <c r="D25" s="81"/>
      <c r="E25" s="81"/>
      <c r="F25" s="81"/>
      <c r="G25" s="81"/>
      <c r="H25" s="81"/>
      <c r="I25" s="171"/>
      <c r="J25" s="171"/>
      <c r="K25" s="171"/>
      <c r="L25" s="3125"/>
      <c r="M25" s="2394" t="s">
        <v>826</v>
      </c>
      <c r="N25" s="3125"/>
      <c r="O25" s="171"/>
      <c r="P25" s="3125"/>
      <c r="Q25" s="171"/>
      <c r="R25" s="171"/>
      <c r="S25" s="171"/>
      <c r="T25" s="171"/>
      <c r="U25" s="3125"/>
      <c r="V25" s="3125"/>
      <c r="W25" s="288"/>
      <c r="X25" s="288"/>
      <c r="Y25" s="288"/>
      <c r="Z25" s="288"/>
      <c r="AA25" s="2856" t="s">
        <v>827</v>
      </c>
      <c r="AB25" s="3125"/>
    </row>
    <row r="26" spans="1:28" ht="24" customHeight="1">
      <c r="A26" s="171"/>
      <c r="B26" s="171"/>
      <c r="C26" s="171"/>
      <c r="D26" s="171"/>
      <c r="E26" s="171"/>
      <c r="F26" s="171"/>
      <c r="G26" s="171"/>
      <c r="H26" s="171"/>
      <c r="I26" s="171"/>
      <c r="J26" s="171"/>
      <c r="K26" s="171"/>
      <c r="L26" s="171"/>
      <c r="M26" s="171"/>
      <c r="N26" s="3125"/>
      <c r="O26" s="171"/>
      <c r="P26" s="3125"/>
      <c r="Q26" s="171"/>
      <c r="R26" s="171"/>
      <c r="S26" s="171"/>
      <c r="T26" s="171"/>
      <c r="U26" s="3125"/>
      <c r="V26" s="3125"/>
      <c r="W26" s="3125"/>
      <c r="X26" s="3125"/>
      <c r="Y26" s="3125"/>
      <c r="Z26" s="3125"/>
      <c r="AA26" s="3125"/>
      <c r="AB26" s="3125"/>
    </row>
    <row r="27" spans="1:28" ht="24" customHeight="1">
      <c r="A27" s="171"/>
      <c r="B27" s="171"/>
      <c r="C27" s="171"/>
      <c r="D27" s="171"/>
      <c r="E27" s="171"/>
      <c r="F27" s="171"/>
      <c r="G27" s="171"/>
      <c r="H27" s="171"/>
      <c r="I27" s="171"/>
      <c r="J27" s="171"/>
      <c r="K27" s="171"/>
      <c r="L27" s="171"/>
      <c r="M27" s="171"/>
      <c r="N27" s="3125"/>
      <c r="O27" s="3125"/>
      <c r="P27" s="3125"/>
      <c r="Q27" s="171"/>
      <c r="R27" s="171"/>
      <c r="S27" s="171"/>
      <c r="T27" s="171"/>
      <c r="U27" s="3125"/>
      <c r="V27" s="3125"/>
      <c r="W27" s="3125"/>
      <c r="X27" s="3125"/>
      <c r="Y27" s="3125"/>
      <c r="Z27" s="3125"/>
      <c r="AA27" s="3125"/>
      <c r="AB27" s="3125"/>
    </row>
    <row r="28" spans="1:28" ht="24" customHeight="1">
      <c r="A28" s="171"/>
      <c r="B28" s="171"/>
      <c r="C28" s="171"/>
      <c r="D28" s="171"/>
      <c r="E28" s="171"/>
      <c r="F28" s="171"/>
      <c r="G28" s="171"/>
      <c r="H28" s="171"/>
      <c r="I28" s="171"/>
      <c r="J28" s="171"/>
      <c r="K28" s="171"/>
      <c r="L28" s="171"/>
      <c r="M28" s="171"/>
      <c r="N28" s="3125"/>
      <c r="O28" s="3125"/>
      <c r="P28" s="3125"/>
      <c r="Q28" s="3125"/>
      <c r="R28" s="3125"/>
      <c r="S28" s="3125"/>
      <c r="T28" s="3125"/>
      <c r="U28" s="3125"/>
      <c r="V28" s="3125"/>
      <c r="W28" s="3125"/>
      <c r="X28" s="3125"/>
      <c r="Y28" s="3125"/>
      <c r="Z28" s="3125"/>
      <c r="AA28" s="3125"/>
      <c r="AB28" s="3125"/>
    </row>
    <row r="29" spans="1:28" ht="24" customHeight="1">
      <c r="A29" s="171"/>
      <c r="B29" s="171"/>
      <c r="C29" s="171"/>
      <c r="D29" s="171"/>
      <c r="E29" s="171"/>
      <c r="F29" s="171"/>
      <c r="G29" s="171"/>
      <c r="H29" s="171"/>
      <c r="I29" s="171"/>
      <c r="J29" s="171"/>
      <c r="K29" s="171"/>
      <c r="L29" s="171"/>
      <c r="M29" s="171"/>
      <c r="N29" s="3125"/>
      <c r="O29" s="3125"/>
      <c r="P29" s="3125"/>
      <c r="Q29" s="3125"/>
      <c r="R29" s="3125"/>
      <c r="S29" s="3125"/>
      <c r="T29" s="3125"/>
      <c r="U29" s="3125"/>
      <c r="V29" s="3125"/>
      <c r="W29" s="3125"/>
      <c r="X29" s="3125"/>
      <c r="Y29" s="3125"/>
      <c r="Z29" s="3125"/>
      <c r="AA29" s="3125"/>
      <c r="AB29" s="3125"/>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topLeftCell="B1" workbookViewId="0"/>
  </sheetViews>
  <sheetFormatPr defaultColWidth="8.58203125" defaultRowHeight="15.5"/>
  <cols>
    <col min="1" max="1" width="11.08203125" style="81" hidden="1" customWidth="1"/>
    <col min="2" max="2" width="44.1640625" style="335" bestFit="1" customWidth="1"/>
    <col min="3" max="3" width="7" style="81" customWidth="1"/>
    <col min="4" max="4" width="5.08203125" style="81" customWidth="1"/>
    <col min="5" max="7" width="12.5" style="81" customWidth="1"/>
    <col min="8" max="8" width="1.58203125" style="81" customWidth="1"/>
    <col min="9" max="9" width="12.5" style="362"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4140625" style="81" bestFit="1" customWidth="1"/>
    <col min="21" max="23" width="16.08203125" style="81" customWidth="1"/>
    <col min="24" max="24" width="1.58203125" style="81" customWidth="1"/>
    <col min="25" max="16384" width="8.58203125" style="81"/>
  </cols>
  <sheetData>
    <row r="1" spans="1:23" ht="29.25" customHeight="1">
      <c r="B1" s="3460" t="s">
        <v>8362</v>
      </c>
      <c r="C1" s="3460"/>
      <c r="D1" s="3460"/>
      <c r="E1" s="3460"/>
      <c r="F1" s="3460"/>
      <c r="G1" s="2948"/>
      <c r="H1" s="2948"/>
      <c r="I1" s="2948"/>
      <c r="M1" s="802"/>
      <c r="O1" s="802"/>
      <c r="R1" s="802"/>
      <c r="T1" s="3460" t="s">
        <v>667</v>
      </c>
      <c r="U1" s="3460"/>
      <c r="V1" s="3460"/>
      <c r="W1" s="2948"/>
    </row>
    <row r="2" spans="1:23" ht="29.25" customHeight="1">
      <c r="B2" s="3460" t="str">
        <f>SelectCompany!B4</f>
        <v>Thames Water</v>
      </c>
      <c r="C2" s="3460"/>
      <c r="D2" s="3460"/>
      <c r="E2" s="3460"/>
      <c r="F2" s="3460"/>
      <c r="G2" s="418"/>
      <c r="H2" s="418"/>
      <c r="I2" s="418"/>
      <c r="M2" s="802"/>
      <c r="O2" s="802"/>
      <c r="R2" s="802"/>
      <c r="T2" s="3460"/>
      <c r="U2" s="3460"/>
      <c r="V2" s="3460"/>
      <c r="W2" s="418"/>
    </row>
    <row r="3" spans="1:23" ht="45" customHeight="1">
      <c r="B3" s="3486" t="s">
        <v>8363</v>
      </c>
      <c r="C3" s="3486"/>
      <c r="D3" s="3486"/>
      <c r="E3" s="3486"/>
      <c r="F3" s="3486"/>
      <c r="G3" s="3486"/>
      <c r="H3" s="3486"/>
      <c r="I3" s="3486"/>
      <c r="J3" s="3486"/>
      <c r="K3" s="3486"/>
      <c r="M3" s="802"/>
      <c r="N3" s="527" t="s">
        <v>669</v>
      </c>
      <c r="O3" s="802"/>
      <c r="R3" s="802"/>
      <c r="T3" s="3486" t="s">
        <v>8363</v>
      </c>
      <c r="U3" s="3486"/>
      <c r="V3" s="3486"/>
      <c r="W3" s="3486"/>
    </row>
    <row r="4" spans="1:23" ht="14.25" customHeight="1" thickBot="1">
      <c r="B4" s="3162"/>
      <c r="C4" s="3125"/>
      <c r="D4" s="3125"/>
      <c r="E4" s="3125"/>
      <c r="F4" s="3125"/>
      <c r="G4" s="3125"/>
      <c r="H4" s="3125"/>
      <c r="I4" s="595"/>
      <c r="M4" s="802"/>
      <c r="O4" s="802"/>
      <c r="R4" s="802"/>
      <c r="T4" s="3125"/>
      <c r="U4" s="3125"/>
      <c r="V4" s="3125"/>
      <c r="W4" s="3125"/>
    </row>
    <row r="5" spans="1:23" ht="47.5" thickTop="1" thickBot="1">
      <c r="A5" s="2248" t="s">
        <v>680</v>
      </c>
      <c r="B5" s="2975" t="s">
        <v>671</v>
      </c>
      <c r="C5" s="2976" t="s">
        <v>672</v>
      </c>
      <c r="D5" s="2976" t="s">
        <v>673</v>
      </c>
      <c r="E5" s="2976" t="s">
        <v>2744</v>
      </c>
      <c r="F5" s="2976" t="s">
        <v>2745</v>
      </c>
      <c r="G5" s="2977" t="s">
        <v>902</v>
      </c>
      <c r="H5" s="171"/>
      <c r="I5" s="2952" t="s">
        <v>677</v>
      </c>
      <c r="K5" s="2952" t="s">
        <v>678</v>
      </c>
      <c r="M5" s="802"/>
      <c r="N5" s="702"/>
      <c r="O5" s="802"/>
      <c r="R5" s="802"/>
      <c r="T5" s="2975" t="s">
        <v>671</v>
      </c>
      <c r="U5" s="2976" t="s">
        <v>2744</v>
      </c>
      <c r="V5" s="2976" t="s">
        <v>2745</v>
      </c>
      <c r="W5" s="2977" t="s">
        <v>902</v>
      </c>
    </row>
    <row r="6" spans="1:23" ht="15.75" customHeight="1" thickTop="1" thickBot="1">
      <c r="A6" s="2394" t="s">
        <v>684</v>
      </c>
      <c r="C6" s="385"/>
      <c r="D6" s="385"/>
      <c r="E6" s="385"/>
      <c r="F6" s="385"/>
      <c r="G6" s="385"/>
      <c r="H6" s="171"/>
      <c r="I6" s="724"/>
      <c r="M6" s="802"/>
      <c r="O6" s="802"/>
      <c r="P6" s="3326" t="s">
        <v>670</v>
      </c>
      <c r="Q6" s="3326"/>
      <c r="R6" s="802"/>
      <c r="T6" s="385"/>
      <c r="U6" s="2856" t="s">
        <v>831</v>
      </c>
      <c r="V6" s="385"/>
      <c r="W6" s="385"/>
    </row>
    <row r="7" spans="1:23" ht="15.75" customHeight="1" thickTop="1" thickBot="1">
      <c r="B7" s="319" t="s">
        <v>8364</v>
      </c>
      <c r="C7" s="320"/>
      <c r="D7" s="320"/>
      <c r="E7" s="385"/>
      <c r="F7" s="385"/>
      <c r="G7" s="279"/>
      <c r="H7" s="171"/>
      <c r="I7" s="595"/>
      <c r="M7" s="802"/>
      <c r="O7" s="802"/>
      <c r="P7" s="206" t="s">
        <v>679</v>
      </c>
      <c r="Q7" s="3155"/>
      <c r="R7" s="802"/>
      <c r="T7" s="319" t="s">
        <v>8364</v>
      </c>
      <c r="U7" s="385"/>
      <c r="V7" s="385"/>
      <c r="W7" s="279"/>
    </row>
    <row r="8" spans="1:23" ht="15.75" customHeight="1" thickTop="1">
      <c r="A8" s="2394" t="s">
        <v>686</v>
      </c>
      <c r="B8" s="2919" t="s">
        <v>8365</v>
      </c>
      <c r="C8" s="213" t="s">
        <v>1330</v>
      </c>
      <c r="D8" s="213">
        <v>0</v>
      </c>
      <c r="E8" s="2990">
        <v>3182</v>
      </c>
      <c r="F8" s="2990">
        <v>1063</v>
      </c>
      <c r="G8" s="1092">
        <f>IFERROR(E8 + F8, 0)</f>
        <v>4245</v>
      </c>
      <c r="H8" s="171"/>
      <c r="I8" s="217" t="s">
        <v>8366</v>
      </c>
      <c r="K8" s="919"/>
      <c r="M8" s="802"/>
      <c r="N8" s="220">
        <f>IF( SUM( P8:Q8 ) = 0, 0, $P$7 )</f>
        <v>0</v>
      </c>
      <c r="O8" s="802"/>
      <c r="P8" s="221">
        <f xml:space="preserve"> IF( ISNUMBER(E8), 0, 1 )</f>
        <v>0</v>
      </c>
      <c r="Q8" s="221">
        <f t="shared" ref="Q8:Q9" si="0" xml:space="preserve"> IF( ISNUMBER(F8), 0, 1 )</f>
        <v>0</v>
      </c>
      <c r="R8" s="802"/>
      <c r="T8" s="2919" t="s">
        <v>8365</v>
      </c>
      <c r="U8" s="718" t="s">
        <v>8367</v>
      </c>
      <c r="V8" s="718" t="s">
        <v>8368</v>
      </c>
      <c r="W8" s="918" t="s">
        <v>8369</v>
      </c>
    </row>
    <row r="9" spans="1:23" ht="15.75" customHeight="1">
      <c r="B9" s="2917" t="s">
        <v>8370</v>
      </c>
      <c r="C9" s="222" t="s">
        <v>1330</v>
      </c>
      <c r="D9" s="222">
        <v>0</v>
      </c>
      <c r="E9" s="2991">
        <v>772</v>
      </c>
      <c r="F9" s="2991">
        <v>278</v>
      </c>
      <c r="G9" s="1083">
        <f>IFERROR(E9 + F9, 0)</f>
        <v>1050</v>
      </c>
      <c r="H9" s="171"/>
      <c r="I9" s="226" t="s">
        <v>8371</v>
      </c>
      <c r="K9" s="921"/>
      <c r="M9" s="802"/>
      <c r="N9" s="220">
        <f>IF( SUM( P9:Q9 ) = 0, 0, $P$7 )</f>
        <v>0</v>
      </c>
      <c r="O9" s="802"/>
      <c r="P9" s="221">
        <f t="shared" ref="P9" si="1" xml:space="preserve"> IF( ISNUMBER(E9), 0, 1 )</f>
        <v>0</v>
      </c>
      <c r="Q9" s="221">
        <f t="shared" si="0"/>
        <v>0</v>
      </c>
      <c r="R9" s="802"/>
      <c r="T9" s="2917" t="s">
        <v>8370</v>
      </c>
      <c r="U9" s="719" t="s">
        <v>8372</v>
      </c>
      <c r="V9" s="719" t="s">
        <v>8373</v>
      </c>
      <c r="W9" s="920" t="s">
        <v>8374</v>
      </c>
    </row>
    <row r="10" spans="1:23" ht="15.75" customHeight="1" thickBot="1">
      <c r="B10" s="2930" t="s">
        <v>8375</v>
      </c>
      <c r="C10" s="283" t="s">
        <v>1330</v>
      </c>
      <c r="D10" s="283">
        <v>0</v>
      </c>
      <c r="E10" s="1075">
        <f>IFERROR(E8 + E9, 0)</f>
        <v>3954</v>
      </c>
      <c r="F10" s="1075">
        <f>IFERROR(F8 + F9, 0)</f>
        <v>1341</v>
      </c>
      <c r="G10" s="1100">
        <f>IFERROR(E10 + F10, 0)</f>
        <v>5295</v>
      </c>
      <c r="H10" s="171"/>
      <c r="I10" s="284" t="s">
        <v>8376</v>
      </c>
      <c r="K10" s="924"/>
      <c r="M10" s="802"/>
      <c r="N10" s="207"/>
      <c r="O10" s="802"/>
      <c r="P10" s="207"/>
      <c r="Q10" s="207"/>
      <c r="R10" s="802"/>
      <c r="T10" s="2930" t="s">
        <v>8375</v>
      </c>
      <c r="U10" s="922" t="s">
        <v>8377</v>
      </c>
      <c r="V10" s="922" t="s">
        <v>8378</v>
      </c>
      <c r="W10" s="923" t="s">
        <v>8379</v>
      </c>
    </row>
    <row r="11" spans="1:23" ht="15.75" customHeight="1" thickTop="1" thickBot="1">
      <c r="B11" s="925"/>
      <c r="C11" s="926"/>
      <c r="D11" s="926"/>
      <c r="E11" s="1340"/>
      <c r="F11" s="1340"/>
      <c r="G11" s="1340"/>
      <c r="H11" s="192"/>
      <c r="I11" s="595"/>
      <c r="M11" s="802"/>
      <c r="N11" s="207"/>
      <c r="O11" s="802"/>
      <c r="P11" s="207"/>
      <c r="Q11" s="207"/>
      <c r="R11" s="802"/>
      <c r="T11" s="925"/>
      <c r="U11" s="927"/>
      <c r="V11" s="927"/>
      <c r="W11" s="927"/>
    </row>
    <row r="12" spans="1:23" s="350" customFormat="1" ht="15.75" customHeight="1" thickTop="1" thickBot="1">
      <c r="A12" s="2394" t="s">
        <v>784</v>
      </c>
      <c r="B12" s="374" t="s">
        <v>8380</v>
      </c>
      <c r="C12" s="297" t="s">
        <v>1330</v>
      </c>
      <c r="D12" s="297">
        <v>0</v>
      </c>
      <c r="E12" s="1308">
        <v>598</v>
      </c>
      <c r="F12" s="1341"/>
      <c r="G12" s="1342"/>
      <c r="H12" s="930"/>
      <c r="I12" s="582" t="s">
        <v>8381</v>
      </c>
      <c r="K12" s="354"/>
      <c r="M12" s="931"/>
      <c r="N12" s="220">
        <f>IF( SUM( P12:Q12 ) = 0, 0, $P$7 )</f>
        <v>0</v>
      </c>
      <c r="O12" s="931"/>
      <c r="P12" s="221">
        <f xml:space="preserve"> IF( ISNUMBER(E12), 0, 1 )</f>
        <v>0</v>
      </c>
      <c r="Q12" s="207"/>
      <c r="R12" s="931"/>
      <c r="T12" s="374" t="s">
        <v>8380</v>
      </c>
      <c r="U12" s="788" t="s">
        <v>8382</v>
      </c>
      <c r="V12" s="928"/>
      <c r="W12" s="929"/>
    </row>
    <row r="13" spans="1:23" s="350" customFormat="1" ht="15.75" customHeight="1" thickTop="1" thickBot="1">
      <c r="B13" s="932"/>
      <c r="C13" s="933"/>
      <c r="D13" s="933"/>
      <c r="E13" s="1343"/>
      <c r="F13" s="1340"/>
      <c r="G13" s="1340"/>
      <c r="H13" s="81"/>
      <c r="I13" s="595"/>
      <c r="M13" s="931"/>
      <c r="N13" s="207"/>
      <c r="O13" s="931"/>
      <c r="P13" s="207"/>
      <c r="Q13" s="207"/>
      <c r="R13" s="931"/>
      <c r="T13" s="932"/>
      <c r="U13" s="81"/>
      <c r="V13" s="927"/>
      <c r="W13" s="927"/>
    </row>
    <row r="14" spans="1:23" s="934" customFormat="1" ht="15.75" customHeight="1" thickTop="1" thickBot="1">
      <c r="B14" s="319" t="s">
        <v>8383</v>
      </c>
      <c r="C14" s="320"/>
      <c r="D14" s="320"/>
      <c r="E14" s="1344"/>
      <c r="F14" s="1344"/>
      <c r="G14" s="1345"/>
      <c r="H14" s="81"/>
      <c r="I14" s="595"/>
      <c r="M14" s="935"/>
      <c r="N14" s="207"/>
      <c r="O14" s="935"/>
      <c r="P14" s="207"/>
      <c r="Q14" s="207"/>
      <c r="R14" s="935"/>
      <c r="T14" s="319" t="s">
        <v>8383</v>
      </c>
      <c r="U14" s="385"/>
      <c r="V14" s="385"/>
      <c r="W14" s="279"/>
    </row>
    <row r="15" spans="1:23" s="934" customFormat="1" ht="15.75" customHeight="1" thickTop="1">
      <c r="A15" s="2394" t="s">
        <v>686</v>
      </c>
      <c r="B15" s="2919" t="s">
        <v>8384</v>
      </c>
      <c r="C15" s="213" t="s">
        <v>1330</v>
      </c>
      <c r="D15" s="213">
        <v>0</v>
      </c>
      <c r="E15" s="2990">
        <v>14250</v>
      </c>
      <c r="F15" s="2990">
        <v>24069</v>
      </c>
      <c r="G15" s="1092">
        <f t="shared" ref="G15:G21" si="2">IFERROR(E15 + F15, 0)</f>
        <v>38319</v>
      </c>
      <c r="H15" s="81"/>
      <c r="I15" s="217" t="s">
        <v>8385</v>
      </c>
      <c r="K15" s="936"/>
      <c r="M15" s="935"/>
      <c r="N15" s="220">
        <f t="shared" ref="N15:N16" si="3">IF( SUM( P15:Q15 ) = 0, 0, $P$7 )</f>
        <v>0</v>
      </c>
      <c r="O15" s="935"/>
      <c r="P15" s="221">
        <f t="shared" ref="P15:P16" si="4" xml:space="preserve"> IF( ISNUMBER(E15), 0, 1 )</f>
        <v>0</v>
      </c>
      <c r="Q15" s="221">
        <f t="shared" ref="Q15:Q16" si="5" xml:space="preserve"> IF( ISNUMBER(F15), 0, 1 )</f>
        <v>0</v>
      </c>
      <c r="R15" s="935"/>
      <c r="T15" s="2919" t="s">
        <v>8384</v>
      </c>
      <c r="U15" s="718" t="s">
        <v>8386</v>
      </c>
      <c r="V15" s="718" t="s">
        <v>8387</v>
      </c>
      <c r="W15" s="918" t="s">
        <v>8388</v>
      </c>
    </row>
    <row r="16" spans="1:23" ht="15.75" customHeight="1">
      <c r="B16" s="2917" t="s">
        <v>8389</v>
      </c>
      <c r="C16" s="222" t="s">
        <v>1330</v>
      </c>
      <c r="D16" s="222">
        <v>0</v>
      </c>
      <c r="E16" s="2991">
        <v>1000</v>
      </c>
      <c r="F16" s="2991">
        <v>1198</v>
      </c>
      <c r="G16" s="1083">
        <f t="shared" si="2"/>
        <v>2198</v>
      </c>
      <c r="I16" s="226" t="s">
        <v>8390</v>
      </c>
      <c r="K16" s="937"/>
      <c r="M16" s="802"/>
      <c r="N16" s="220">
        <f t="shared" si="3"/>
        <v>0</v>
      </c>
      <c r="O16" s="802"/>
      <c r="P16" s="221">
        <f t="shared" si="4"/>
        <v>0</v>
      </c>
      <c r="Q16" s="221">
        <f t="shared" si="5"/>
        <v>0</v>
      </c>
      <c r="R16" s="802"/>
      <c r="T16" s="2917" t="s">
        <v>8389</v>
      </c>
      <c r="U16" s="719" t="s">
        <v>8391</v>
      </c>
      <c r="V16" s="719" t="s">
        <v>8392</v>
      </c>
      <c r="W16" s="920" t="s">
        <v>8393</v>
      </c>
    </row>
    <row r="17" spans="1:23" ht="15.75" customHeight="1">
      <c r="B17" s="2917" t="s">
        <v>8394</v>
      </c>
      <c r="C17" s="222" t="s">
        <v>1330</v>
      </c>
      <c r="D17" s="222">
        <v>0</v>
      </c>
      <c r="E17" s="2993">
        <v>15250</v>
      </c>
      <c r="F17" s="2993">
        <v>25267</v>
      </c>
      <c r="G17" s="1083">
        <f t="shared" si="2"/>
        <v>40517</v>
      </c>
      <c r="I17" s="226" t="s">
        <v>8395</v>
      </c>
      <c r="K17" s="937"/>
      <c r="M17" s="802"/>
      <c r="N17" s="207"/>
      <c r="O17" s="802"/>
      <c r="P17" s="207"/>
      <c r="Q17" s="207"/>
      <c r="R17" s="802"/>
      <c r="T17" s="2917" t="s">
        <v>8394</v>
      </c>
      <c r="U17" s="938" t="s">
        <v>8396</v>
      </c>
      <c r="V17" s="938" t="s">
        <v>8397</v>
      </c>
      <c r="W17" s="920" t="s">
        <v>8398</v>
      </c>
    </row>
    <row r="18" spans="1:23" ht="15.75" customHeight="1">
      <c r="B18" s="2917" t="s">
        <v>8399</v>
      </c>
      <c r="C18" s="222" t="s">
        <v>1330</v>
      </c>
      <c r="D18" s="222">
        <v>0</v>
      </c>
      <c r="E18" s="2991">
        <v>6431</v>
      </c>
      <c r="F18" s="2991">
        <v>7681</v>
      </c>
      <c r="G18" s="1083">
        <f t="shared" si="2"/>
        <v>14112</v>
      </c>
      <c r="I18" s="226" t="s">
        <v>8400</v>
      </c>
      <c r="K18" s="937"/>
      <c r="M18" s="802"/>
      <c r="N18" s="220">
        <f t="shared" ref="N18:N19" si="6">IF( SUM( P18:Q18 ) = 0, 0, $P$7 )</f>
        <v>0</v>
      </c>
      <c r="O18" s="802"/>
      <c r="P18" s="221">
        <f t="shared" ref="P18:P19" si="7" xml:space="preserve"> IF( ISNUMBER(E18), 0, 1 )</f>
        <v>0</v>
      </c>
      <c r="Q18" s="221">
        <f t="shared" ref="Q18:Q19" si="8" xml:space="preserve"> IF( ISNUMBER(F18), 0, 1 )</f>
        <v>0</v>
      </c>
      <c r="R18" s="802"/>
      <c r="T18" s="2917" t="s">
        <v>8399</v>
      </c>
      <c r="U18" s="719" t="s">
        <v>8401</v>
      </c>
      <c r="V18" s="719" t="s">
        <v>8402</v>
      </c>
      <c r="W18" s="920" t="s">
        <v>8403</v>
      </c>
    </row>
    <row r="19" spans="1:23" ht="15.75" customHeight="1">
      <c r="B19" s="2917" t="s">
        <v>8404</v>
      </c>
      <c r="C19" s="222" t="s">
        <v>1330</v>
      </c>
      <c r="D19" s="222">
        <v>0</v>
      </c>
      <c r="E19" s="2991">
        <v>0</v>
      </c>
      <c r="F19" s="2991">
        <v>0</v>
      </c>
      <c r="G19" s="1083">
        <f t="shared" si="2"/>
        <v>0</v>
      </c>
      <c r="I19" s="226" t="s">
        <v>8405</v>
      </c>
      <c r="K19" s="937"/>
      <c r="M19" s="802"/>
      <c r="N19" s="220">
        <f t="shared" si="6"/>
        <v>0</v>
      </c>
      <c r="O19" s="802"/>
      <c r="P19" s="221">
        <f t="shared" si="7"/>
        <v>0</v>
      </c>
      <c r="Q19" s="221">
        <f t="shared" si="8"/>
        <v>0</v>
      </c>
      <c r="R19" s="802"/>
      <c r="T19" s="2917" t="s">
        <v>8404</v>
      </c>
      <c r="U19" s="719" t="s">
        <v>8406</v>
      </c>
      <c r="V19" s="719" t="s">
        <v>8407</v>
      </c>
      <c r="W19" s="920" t="s">
        <v>8408</v>
      </c>
    </row>
    <row r="20" spans="1:23" ht="15.75" customHeight="1">
      <c r="B20" s="2917" t="s">
        <v>8409</v>
      </c>
      <c r="C20" s="222" t="s">
        <v>1330</v>
      </c>
      <c r="D20" s="222">
        <v>0</v>
      </c>
      <c r="E20" s="1069">
        <f>IFERROR(E18 + E19, 0)</f>
        <v>6431</v>
      </c>
      <c r="F20" s="1069">
        <f>IFERROR(F18 + F19, 0)</f>
        <v>7681</v>
      </c>
      <c r="G20" s="1083">
        <f t="shared" si="2"/>
        <v>14112</v>
      </c>
      <c r="I20" s="226" t="s">
        <v>8410</v>
      </c>
      <c r="K20" s="937"/>
      <c r="M20" s="802"/>
      <c r="N20" s="207"/>
      <c r="O20" s="802"/>
      <c r="P20" s="207"/>
      <c r="Q20" s="207"/>
      <c r="R20" s="802"/>
      <c r="T20" s="2917" t="s">
        <v>8409</v>
      </c>
      <c r="U20" s="938" t="s">
        <v>8411</v>
      </c>
      <c r="V20" s="938" t="s">
        <v>8412</v>
      </c>
      <c r="W20" s="920" t="s">
        <v>8413</v>
      </c>
    </row>
    <row r="21" spans="1:23" ht="15.75" customHeight="1" thickBot="1">
      <c r="B21" s="2930" t="s">
        <v>8414</v>
      </c>
      <c r="C21" s="283" t="s">
        <v>1330</v>
      </c>
      <c r="D21" s="283">
        <v>0</v>
      </c>
      <c r="E21" s="1075">
        <f>IFERROR(E17 + E20, 0)</f>
        <v>21681</v>
      </c>
      <c r="F21" s="1075">
        <f>IFERROR(F17 + F20, 0)</f>
        <v>32948</v>
      </c>
      <c r="G21" s="1100">
        <f t="shared" si="2"/>
        <v>54629</v>
      </c>
      <c r="I21" s="284" t="s">
        <v>8415</v>
      </c>
      <c r="K21" s="924"/>
      <c r="M21" s="802"/>
      <c r="N21" s="207"/>
      <c r="O21" s="802"/>
      <c r="P21" s="207"/>
      <c r="Q21" s="207"/>
      <c r="R21" s="802"/>
      <c r="T21" s="2930" t="s">
        <v>8414</v>
      </c>
      <c r="U21" s="922" t="s">
        <v>8416</v>
      </c>
      <c r="V21" s="922" t="s">
        <v>8417</v>
      </c>
      <c r="W21" s="923" t="s">
        <v>8418</v>
      </c>
    </row>
    <row r="22" spans="1:23" ht="15.75" customHeight="1" thickTop="1" thickBot="1">
      <c r="B22" s="925"/>
      <c r="C22" s="926"/>
      <c r="D22" s="926"/>
      <c r="E22" s="1343"/>
      <c r="F22" s="1343"/>
      <c r="G22" s="1343"/>
      <c r="I22" s="595"/>
      <c r="M22" s="802"/>
      <c r="N22" s="207"/>
      <c r="O22" s="802"/>
      <c r="P22" s="207"/>
      <c r="Q22" s="207"/>
      <c r="R22" s="802"/>
      <c r="T22" s="925"/>
    </row>
    <row r="23" spans="1:23" ht="15.75" customHeight="1" thickTop="1" thickBot="1">
      <c r="A23" s="2394" t="s">
        <v>784</v>
      </c>
      <c r="B23" s="374" t="s">
        <v>8419</v>
      </c>
      <c r="C23" s="297" t="s">
        <v>1330</v>
      </c>
      <c r="D23" s="297">
        <v>0</v>
      </c>
      <c r="E23" s="2994">
        <v>3348</v>
      </c>
      <c r="F23" s="1346"/>
      <c r="G23" s="1347"/>
      <c r="H23" s="930"/>
      <c r="I23" s="582" t="s">
        <v>8420</v>
      </c>
      <c r="K23" s="941"/>
      <c r="M23" s="802"/>
      <c r="N23" s="220">
        <f>IF( SUM( P23:Q23 ) = 0, 0, $P$7 )</f>
        <v>0</v>
      </c>
      <c r="O23" s="802"/>
      <c r="P23" s="221">
        <f xml:space="preserve"> IF( ISNUMBER(E23), 0, 1 )</f>
        <v>0</v>
      </c>
      <c r="Q23" s="207"/>
      <c r="R23" s="802"/>
      <c r="T23" s="374" t="s">
        <v>8419</v>
      </c>
      <c r="U23" s="788" t="s">
        <v>8421</v>
      </c>
      <c r="V23" s="939"/>
      <c r="W23" s="940"/>
    </row>
    <row r="24" spans="1:23" ht="15.75" customHeight="1" thickTop="1" thickBot="1">
      <c r="B24" s="932"/>
      <c r="C24" s="933"/>
      <c r="D24" s="933"/>
      <c r="E24" s="2995"/>
      <c r="F24" s="1340"/>
      <c r="G24" s="1340"/>
      <c r="H24" s="930"/>
      <c r="I24" s="595"/>
      <c r="M24" s="802"/>
      <c r="N24" s="207"/>
      <c r="O24" s="802"/>
      <c r="P24" s="207"/>
      <c r="Q24" s="207"/>
      <c r="R24" s="802"/>
      <c r="T24" s="932"/>
      <c r="U24" s="927"/>
      <c r="V24" s="927"/>
      <c r="W24" s="927"/>
    </row>
    <row r="25" spans="1:23" ht="15.75" customHeight="1" thickTop="1" thickBot="1">
      <c r="B25" s="319" t="s">
        <v>8422</v>
      </c>
      <c r="C25" s="320"/>
      <c r="D25" s="320"/>
      <c r="E25" s="2996"/>
      <c r="F25" s="1343"/>
      <c r="G25" s="1343"/>
      <c r="I25" s="595"/>
      <c r="M25" s="802"/>
      <c r="N25" s="207"/>
      <c r="O25" s="802"/>
      <c r="P25" s="207"/>
      <c r="Q25" s="207"/>
      <c r="R25" s="802"/>
      <c r="T25" s="319" t="s">
        <v>8422</v>
      </c>
      <c r="U25" s="385"/>
    </row>
    <row r="26" spans="1:23" ht="15.75" customHeight="1" thickTop="1">
      <c r="A26" s="2394" t="s">
        <v>686</v>
      </c>
      <c r="B26" s="2919" t="s">
        <v>8423</v>
      </c>
      <c r="C26" s="213" t="s">
        <v>1330</v>
      </c>
      <c r="D26" s="213">
        <v>0</v>
      </c>
      <c r="E26" s="2990">
        <v>5.86</v>
      </c>
      <c r="F26" s="1348"/>
      <c r="G26" s="1349"/>
      <c r="I26" s="217" t="s">
        <v>8424</v>
      </c>
      <c r="K26" s="919"/>
      <c r="M26" s="802"/>
      <c r="N26" s="220">
        <f t="shared" ref="N26:N27" si="9">IF( SUM( P26:Q26 ) = 0, 0, $P$7 )</f>
        <v>0</v>
      </c>
      <c r="O26" s="802"/>
      <c r="P26" s="221">
        <f t="shared" ref="P26:P27" si="10" xml:space="preserve"> IF( ISNUMBER(E26), 0, 1 )</f>
        <v>0</v>
      </c>
      <c r="Q26" s="207"/>
      <c r="R26" s="802"/>
      <c r="T26" s="2919" t="s">
        <v>8423</v>
      </c>
      <c r="U26" s="942" t="s">
        <v>8425</v>
      </c>
      <c r="V26" s="943"/>
      <c r="W26" s="944"/>
    </row>
    <row r="27" spans="1:23" ht="15.75" customHeight="1" thickBot="1">
      <c r="A27" s="2394" t="s">
        <v>784</v>
      </c>
      <c r="B27" s="2930" t="s">
        <v>8426</v>
      </c>
      <c r="C27" s="283" t="s">
        <v>1330</v>
      </c>
      <c r="D27" s="283">
        <v>0</v>
      </c>
      <c r="E27" s="2992">
        <v>27.87</v>
      </c>
      <c r="F27" s="1350"/>
      <c r="G27" s="1351"/>
      <c r="I27" s="284" t="s">
        <v>8427</v>
      </c>
      <c r="K27" s="924"/>
      <c r="M27" s="802"/>
      <c r="N27" s="220">
        <f t="shared" si="9"/>
        <v>0</v>
      </c>
      <c r="O27" s="802"/>
      <c r="P27" s="221">
        <f t="shared" si="10"/>
        <v>0</v>
      </c>
      <c r="Q27" s="207"/>
      <c r="R27" s="802"/>
      <c r="T27" s="2930" t="s">
        <v>8426</v>
      </c>
      <c r="U27" s="945" t="s">
        <v>8428</v>
      </c>
      <c r="V27" s="946"/>
      <c r="W27" s="947"/>
    </row>
    <row r="28" spans="1:23" ht="16" thickTop="1">
      <c r="L28" s="2394" t="s">
        <v>826</v>
      </c>
      <c r="N28" s="207"/>
      <c r="P28" s="207"/>
      <c r="Q28" s="207"/>
      <c r="W28" s="2856" t="s">
        <v>827</v>
      </c>
    </row>
    <row r="29" spans="1:23">
      <c r="N29" s="207"/>
      <c r="P29" s="207"/>
      <c r="Q29" s="207"/>
    </row>
    <row r="30" spans="1:23">
      <c r="N30" s="207"/>
      <c r="P30" s="207"/>
      <c r="Q30" s="207"/>
    </row>
    <row r="31" spans="1:23">
      <c r="N31" s="207"/>
      <c r="P31" s="207"/>
      <c r="Q31" s="207"/>
    </row>
    <row r="32" spans="1:23">
      <c r="N32" s="207"/>
    </row>
    <row r="33" spans="14:14">
      <c r="N33" s="207"/>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12" xr:uid="{CE3D95E7-19AD-4D8C-BCF9-73A3407629A4}">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topLeftCell="B1" workbookViewId="0"/>
  </sheetViews>
  <sheetFormatPr defaultColWidth="8.58203125" defaultRowHeight="15.5"/>
  <cols>
    <col min="1" max="1" width="11.08203125" style="81" hidden="1" customWidth="1"/>
    <col min="2" max="2" width="53.1640625" style="81" bestFit="1" customWidth="1"/>
    <col min="3" max="3" width="7" style="81" customWidth="1"/>
    <col min="4" max="4" width="5.08203125" style="81" customWidth="1"/>
    <col min="5" max="15" width="12.58203125" style="81" customWidth="1"/>
    <col min="16" max="16" width="12.58203125" style="362" customWidth="1"/>
    <col min="17" max="17" width="13.6640625" style="362" customWidth="1"/>
    <col min="18" max="20" width="12.58203125" style="362" customWidth="1"/>
    <col min="21" max="21" width="1.58203125" style="362" customWidth="1"/>
    <col min="22" max="22" width="12.58203125" style="362"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460" t="s">
        <v>8429</v>
      </c>
      <c r="C1" s="3460"/>
      <c r="D1" s="3460"/>
      <c r="E1" s="3460"/>
      <c r="F1" s="2948"/>
      <c r="G1" s="2948"/>
      <c r="H1" s="2948"/>
      <c r="I1" s="2948"/>
      <c r="J1" s="2948"/>
      <c r="K1" s="2948"/>
      <c r="L1" s="2948"/>
      <c r="M1" s="2948"/>
      <c r="N1" s="2948"/>
      <c r="O1" s="2948"/>
      <c r="P1" s="2948"/>
      <c r="Q1" s="2948"/>
      <c r="R1" s="2948"/>
      <c r="S1" s="2948"/>
      <c r="T1" s="2948"/>
      <c r="U1" s="2948"/>
      <c r="V1" s="2948"/>
      <c r="Z1" s="948"/>
      <c r="AA1" s="220"/>
      <c r="AB1" s="948"/>
      <c r="AS1" s="948"/>
      <c r="AU1" s="3460" t="s">
        <v>667</v>
      </c>
      <c r="AV1" s="3460"/>
      <c r="AW1" s="3460"/>
      <c r="AX1" s="3460"/>
    </row>
    <row r="2" spans="1:65" ht="29.25" customHeight="1">
      <c r="B2" s="3460" t="str">
        <f>SelectCompany!B4</f>
        <v>Thames Water</v>
      </c>
      <c r="C2" s="3460"/>
      <c r="D2" s="3460"/>
      <c r="E2" s="3460"/>
      <c r="F2" s="418"/>
      <c r="G2" s="418"/>
      <c r="H2" s="418"/>
      <c r="I2" s="418"/>
      <c r="J2" s="418"/>
      <c r="K2" s="418"/>
      <c r="L2" s="418"/>
      <c r="M2" s="418"/>
      <c r="N2" s="418"/>
      <c r="O2" s="418"/>
      <c r="P2" s="418"/>
      <c r="Q2" s="418"/>
      <c r="R2" s="418"/>
      <c r="S2" s="418"/>
      <c r="T2" s="418"/>
      <c r="U2" s="418"/>
      <c r="V2" s="418"/>
      <c r="Z2" s="948"/>
      <c r="AA2" s="220"/>
      <c r="AB2" s="948"/>
      <c r="AS2" s="948"/>
      <c r="AU2" s="3460"/>
      <c r="AV2" s="3460"/>
      <c r="AW2" s="3460"/>
      <c r="AX2" s="3460"/>
    </row>
    <row r="3" spans="1:65" ht="45" customHeight="1">
      <c r="B3" s="3486" t="s">
        <v>8430</v>
      </c>
      <c r="C3" s="3486"/>
      <c r="D3" s="3486"/>
      <c r="E3" s="3486"/>
      <c r="F3" s="3486"/>
      <c r="G3" s="3486"/>
      <c r="H3" s="3486"/>
      <c r="I3" s="3486"/>
      <c r="J3" s="3486"/>
      <c r="K3" s="3486"/>
      <c r="L3" s="3486"/>
      <c r="M3" s="3486"/>
      <c r="N3" s="3486"/>
      <c r="O3" s="3486"/>
      <c r="P3" s="3486"/>
      <c r="Q3" s="3486"/>
      <c r="R3" s="3486"/>
      <c r="S3" s="3486"/>
      <c r="T3" s="3486"/>
      <c r="U3" s="3486"/>
      <c r="V3" s="3486"/>
      <c r="W3" s="3486"/>
      <c r="X3" s="3486"/>
      <c r="Z3" s="948"/>
      <c r="AA3" s="527" t="s">
        <v>669</v>
      </c>
      <c r="AB3" s="948"/>
      <c r="AS3" s="948"/>
      <c r="AU3" s="3591" t="s">
        <v>8430</v>
      </c>
      <c r="AV3" s="3591"/>
      <c r="AW3" s="3591"/>
      <c r="AX3" s="3591"/>
      <c r="AY3" s="3591"/>
      <c r="AZ3" s="3591"/>
      <c r="BA3" s="3591"/>
      <c r="BB3" s="3591"/>
      <c r="BC3" s="3591"/>
      <c r="BD3" s="3591"/>
      <c r="BE3" s="3591"/>
      <c r="BF3" s="3591"/>
      <c r="BG3" s="3591"/>
      <c r="BH3" s="3591"/>
      <c r="BI3" s="3591"/>
      <c r="BJ3" s="3591"/>
      <c r="BK3" s="3591"/>
      <c r="BL3" s="3591"/>
      <c r="BM3" s="3591"/>
    </row>
    <row r="4" spans="1:65" ht="9" customHeight="1" thickBot="1">
      <c r="B4" s="3125"/>
      <c r="C4" s="3125"/>
      <c r="D4" s="3125"/>
      <c r="E4" s="3125"/>
      <c r="F4" s="3125"/>
      <c r="G4" s="3125"/>
      <c r="H4" s="3125"/>
      <c r="I4" s="3125"/>
      <c r="J4" s="3125"/>
      <c r="K4" s="3125"/>
      <c r="L4" s="3125"/>
      <c r="M4" s="3125"/>
      <c r="N4" s="3125"/>
      <c r="O4" s="3125"/>
      <c r="P4" s="595"/>
      <c r="Q4" s="595"/>
      <c r="R4" s="595"/>
      <c r="S4" s="595"/>
      <c r="T4" s="595"/>
      <c r="U4" s="595"/>
      <c r="V4" s="595"/>
      <c r="Z4" s="948"/>
      <c r="AA4" s="220"/>
      <c r="AB4" s="948"/>
      <c r="AS4" s="948"/>
    </row>
    <row r="5" spans="1:65" ht="47.5" thickTop="1" thickBot="1">
      <c r="B5" s="2975" t="s">
        <v>671</v>
      </c>
      <c r="C5" s="2976" t="s">
        <v>672</v>
      </c>
      <c r="D5" s="2976" t="s">
        <v>673</v>
      </c>
      <c r="E5" s="2976" t="s">
        <v>2551</v>
      </c>
      <c r="F5" s="2976" t="s">
        <v>2559</v>
      </c>
      <c r="G5" s="2976" t="s">
        <v>902</v>
      </c>
      <c r="H5" s="2977" t="s">
        <v>8431</v>
      </c>
      <c r="I5" s="385"/>
      <c r="K5" s="171"/>
      <c r="L5" s="171"/>
      <c r="P5" s="81"/>
      <c r="Q5" s="81"/>
      <c r="R5" s="81"/>
      <c r="S5" s="81"/>
      <c r="T5" s="81"/>
      <c r="U5" s="81"/>
      <c r="V5" s="2952" t="s">
        <v>677</v>
      </c>
      <c r="X5" s="2952" t="s">
        <v>678</v>
      </c>
      <c r="Z5" s="948"/>
      <c r="AA5" s="220"/>
      <c r="AB5" s="948"/>
      <c r="AS5" s="948"/>
      <c r="AU5" s="2975" t="s">
        <v>671</v>
      </c>
      <c r="AV5" s="2976" t="s">
        <v>672</v>
      </c>
      <c r="AW5" s="2976" t="s">
        <v>673</v>
      </c>
      <c r="AX5" s="2976" t="s">
        <v>2551</v>
      </c>
      <c r="AY5" s="2976" t="s">
        <v>2559</v>
      </c>
      <c r="AZ5" s="2976" t="s">
        <v>902</v>
      </c>
      <c r="BA5" s="2977" t="s">
        <v>8431</v>
      </c>
      <c r="BB5" s="385"/>
      <c r="BD5" s="171"/>
      <c r="BE5" s="171"/>
    </row>
    <row r="6" spans="1:65" ht="15.75" customHeight="1" thickTop="1" thickBot="1">
      <c r="A6" s="2394" t="s">
        <v>684</v>
      </c>
      <c r="C6" s="385"/>
      <c r="D6" s="385"/>
      <c r="E6" s="385"/>
      <c r="F6" s="385"/>
      <c r="G6" s="385"/>
      <c r="H6" s="385"/>
      <c r="I6" s="385"/>
      <c r="K6" s="171"/>
      <c r="L6" s="171"/>
      <c r="M6" s="171"/>
      <c r="N6" s="171"/>
      <c r="O6" s="171"/>
      <c r="V6" s="595"/>
      <c r="W6" s="595"/>
      <c r="X6" s="595"/>
      <c r="Y6" s="595"/>
      <c r="Z6" s="948"/>
      <c r="AA6" s="220"/>
      <c r="AB6" s="948"/>
      <c r="AC6" s="3326" t="s">
        <v>670</v>
      </c>
      <c r="AD6" s="3326"/>
      <c r="AE6" s="3326"/>
      <c r="AF6" s="3326"/>
      <c r="AG6" s="3326"/>
      <c r="AH6" s="3326"/>
      <c r="AI6" s="3326"/>
      <c r="AJ6" s="3326"/>
      <c r="AK6" s="3326"/>
      <c r="AL6" s="3326"/>
      <c r="AM6" s="3326"/>
      <c r="AN6" s="3326"/>
      <c r="AO6" s="3326"/>
      <c r="AP6" s="3326"/>
      <c r="AQ6" s="3326"/>
      <c r="AR6" s="3326"/>
      <c r="AS6" s="948"/>
      <c r="AU6" s="385"/>
      <c r="AV6" s="385"/>
      <c r="AW6" s="385"/>
      <c r="AX6" s="2661" t="s">
        <v>831</v>
      </c>
      <c r="AY6" s="385"/>
      <c r="AZ6" s="385"/>
      <c r="BA6" s="385"/>
      <c r="BB6" s="385"/>
      <c r="BD6" s="171"/>
      <c r="BE6" s="171"/>
      <c r="BF6" s="171"/>
      <c r="BG6" s="171"/>
      <c r="BH6" s="171"/>
      <c r="BI6" s="362"/>
      <c r="BJ6" s="362"/>
      <c r="BK6" s="362"/>
      <c r="BL6" s="362"/>
      <c r="BM6" s="362"/>
    </row>
    <row r="7" spans="1:65" ht="15.75" customHeight="1" thickTop="1" thickBot="1">
      <c r="A7" s="2394" t="s">
        <v>680</v>
      </c>
      <c r="B7" s="319" t="s">
        <v>8432</v>
      </c>
      <c r="C7" s="385"/>
      <c r="D7" s="385"/>
      <c r="E7" s="385"/>
      <c r="F7" s="385"/>
      <c r="G7" s="279"/>
      <c r="H7" s="279"/>
      <c r="I7" s="279"/>
      <c r="P7" s="81"/>
      <c r="Q7" s="81"/>
      <c r="R7" s="81"/>
      <c r="S7" s="81"/>
      <c r="V7" s="81"/>
      <c r="W7" s="218"/>
      <c r="X7" s="218"/>
      <c r="Y7" s="218"/>
      <c r="Z7" s="948"/>
      <c r="AA7" s="220"/>
      <c r="AB7" s="948"/>
      <c r="AC7" s="206" t="s">
        <v>679</v>
      </c>
      <c r="AS7" s="948"/>
      <c r="AU7" s="319" t="s">
        <v>8432</v>
      </c>
      <c r="AV7" s="385"/>
      <c r="AW7" s="385"/>
      <c r="AX7" s="385"/>
      <c r="AY7" s="385"/>
      <c r="AZ7" s="279"/>
      <c r="BA7" s="279"/>
      <c r="BB7" s="279"/>
      <c r="BM7" s="362"/>
    </row>
    <row r="8" spans="1:65" s="189" customFormat="1" ht="15.75" customHeight="1">
      <c r="A8" s="2394" t="s">
        <v>686</v>
      </c>
      <c r="B8" s="2919" t="s">
        <v>8433</v>
      </c>
      <c r="C8" s="213" t="s">
        <v>2386</v>
      </c>
      <c r="D8" s="213">
        <v>3</v>
      </c>
      <c r="E8" s="643">
        <v>24.437999999999999</v>
      </c>
      <c r="F8" s="643">
        <v>26.449000000000002</v>
      </c>
      <c r="G8" s="949">
        <v>50.887</v>
      </c>
      <c r="H8" s="644">
        <v>1.694</v>
      </c>
      <c r="I8" s="350"/>
      <c r="J8" s="350"/>
      <c r="K8" s="350"/>
      <c r="L8" s="350"/>
      <c r="M8" s="350"/>
      <c r="N8" s="350"/>
      <c r="O8" s="350"/>
      <c r="P8" s="350"/>
      <c r="Q8" s="350"/>
      <c r="R8" s="350"/>
      <c r="S8" s="350"/>
      <c r="T8" s="350"/>
      <c r="U8" s="171"/>
      <c r="V8" s="217" t="s">
        <v>8434</v>
      </c>
      <c r="W8" s="218"/>
      <c r="X8" s="219"/>
      <c r="Y8" s="218"/>
      <c r="Z8" s="3159"/>
      <c r="AA8" s="220">
        <f>IF( SUM( AC8:AR8 ) = 0, 0, $AC$7 )</f>
        <v>0</v>
      </c>
      <c r="AB8" s="3159"/>
      <c r="AC8" s="221">
        <f t="shared" ref="AC8:AF10" si="0" xml:space="preserve"> IF( ISNUMBER(E8), 0, 1 )</f>
        <v>0</v>
      </c>
      <c r="AD8" s="221">
        <f t="shared" ref="AD8:AD10" si="1" xml:space="preserve"> IF( ISNUMBER(F8), 0, 1 )</f>
        <v>0</v>
      </c>
      <c r="AE8" s="3125"/>
      <c r="AF8" s="221">
        <f t="shared" si="0"/>
        <v>0</v>
      </c>
      <c r="AG8" s="3125"/>
      <c r="AH8" s="3125"/>
      <c r="AI8" s="3125"/>
      <c r="AJ8" s="3125"/>
      <c r="AK8" s="3125"/>
      <c r="AL8" s="3125"/>
      <c r="AM8" s="3125"/>
      <c r="AN8" s="3125"/>
      <c r="AO8" s="3125"/>
      <c r="AP8" s="3125"/>
      <c r="AQ8" s="3125"/>
      <c r="AR8" s="3125"/>
      <c r="AS8" s="948"/>
      <c r="AT8" s="3125"/>
      <c r="AU8" s="2919" t="s">
        <v>8433</v>
      </c>
      <c r="AV8" s="213" t="s">
        <v>2386</v>
      </c>
      <c r="AW8" s="213">
        <v>3</v>
      </c>
      <c r="AX8" s="643" t="s">
        <v>8435</v>
      </c>
      <c r="AY8" s="643" t="s">
        <v>8436</v>
      </c>
      <c r="AZ8" s="949" t="s">
        <v>8437</v>
      </c>
      <c r="BA8" s="644" t="s">
        <v>8438</v>
      </c>
      <c r="BB8" s="350"/>
      <c r="BC8" s="350"/>
      <c r="BD8" s="350"/>
      <c r="BE8" s="350"/>
      <c r="BF8" s="350"/>
      <c r="BG8" s="350"/>
      <c r="BH8" s="350"/>
      <c r="BI8" s="350"/>
      <c r="BJ8" s="350"/>
      <c r="BK8" s="350"/>
      <c r="BL8" s="350"/>
      <c r="BM8" s="350"/>
    </row>
    <row r="9" spans="1:65" s="189" customFormat="1" ht="15.75" customHeight="1">
      <c r="A9" s="171"/>
      <c r="B9" s="2917" t="s">
        <v>8439</v>
      </c>
      <c r="C9" s="222" t="s">
        <v>2386</v>
      </c>
      <c r="D9" s="222">
        <v>3</v>
      </c>
      <c r="E9" s="635">
        <v>570.62300000000005</v>
      </c>
      <c r="F9" s="635">
        <v>1497.1890000000001</v>
      </c>
      <c r="G9" s="633">
        <v>2067.8119999999999</v>
      </c>
      <c r="H9" s="636">
        <v>69.478000000000009</v>
      </c>
      <c r="I9" s="350"/>
      <c r="J9" s="350"/>
      <c r="K9" s="350"/>
      <c r="L9" s="350"/>
      <c r="M9" s="350"/>
      <c r="N9" s="350"/>
      <c r="O9" s="350"/>
      <c r="P9" s="350"/>
      <c r="Q9" s="350"/>
      <c r="R9" s="350"/>
      <c r="S9" s="350"/>
      <c r="T9" s="350"/>
      <c r="U9" s="171"/>
      <c r="V9" s="226" t="s">
        <v>8440</v>
      </c>
      <c r="W9" s="218"/>
      <c r="X9" s="227"/>
      <c r="Y9" s="218"/>
      <c r="Z9" s="3159"/>
      <c r="AA9" s="220">
        <f t="shared" ref="AA9:AA10" si="2">IF( SUM( AC9:AR9 ) = 0, 0, $AC$7 )</f>
        <v>0</v>
      </c>
      <c r="AB9" s="3159"/>
      <c r="AC9" s="221">
        <f t="shared" ref="AC9:AC10" si="3" xml:space="preserve"> IF( ISNUMBER(E9), 0, 1 )</f>
        <v>0</v>
      </c>
      <c r="AD9" s="221">
        <f t="shared" si="1"/>
        <v>0</v>
      </c>
      <c r="AE9" s="3125"/>
      <c r="AF9" s="221">
        <f t="shared" si="0"/>
        <v>0</v>
      </c>
      <c r="AG9" s="3125"/>
      <c r="AH9" s="3125"/>
      <c r="AI9" s="3125"/>
      <c r="AJ9" s="3125"/>
      <c r="AK9" s="3125"/>
      <c r="AL9" s="3125"/>
      <c r="AM9" s="3125"/>
      <c r="AN9" s="3125"/>
      <c r="AO9" s="3125"/>
      <c r="AP9" s="3125"/>
      <c r="AQ9" s="3125"/>
      <c r="AR9" s="3125"/>
      <c r="AS9" s="948"/>
      <c r="AT9" s="3125"/>
      <c r="AU9" s="2917" t="s">
        <v>8439</v>
      </c>
      <c r="AV9" s="222" t="s">
        <v>2386</v>
      </c>
      <c r="AW9" s="222">
        <v>3</v>
      </c>
      <c r="AX9" s="635" t="s">
        <v>8441</v>
      </c>
      <c r="AY9" s="635" t="s">
        <v>8442</v>
      </c>
      <c r="AZ9" s="633" t="s">
        <v>8443</v>
      </c>
      <c r="BA9" s="636" t="s">
        <v>8444</v>
      </c>
      <c r="BB9" s="350"/>
      <c r="BC9" s="350"/>
      <c r="BD9" s="350"/>
      <c r="BE9" s="350"/>
      <c r="BF9" s="350"/>
      <c r="BG9" s="350"/>
      <c r="BH9" s="350"/>
      <c r="BI9" s="350"/>
      <c r="BJ9" s="350"/>
      <c r="BK9" s="350"/>
      <c r="BL9" s="350"/>
      <c r="BM9" s="350"/>
    </row>
    <row r="10" spans="1:65" s="189" customFormat="1" ht="15.75" customHeight="1">
      <c r="A10" s="171"/>
      <c r="B10" s="2917" t="s">
        <v>8445</v>
      </c>
      <c r="C10" s="222" t="s">
        <v>2386</v>
      </c>
      <c r="D10" s="222">
        <v>3</v>
      </c>
      <c r="E10" s="635">
        <v>1501.9639999999999</v>
      </c>
      <c r="F10" s="635">
        <v>2194.5549999999998</v>
      </c>
      <c r="G10" s="633">
        <v>3696.5189999999998</v>
      </c>
      <c r="H10" s="636">
        <v>106.536</v>
      </c>
      <c r="I10" s="350"/>
      <c r="J10" s="350"/>
      <c r="K10" s="350"/>
      <c r="L10" s="350"/>
      <c r="M10" s="350"/>
      <c r="N10" s="350"/>
      <c r="O10" s="350"/>
      <c r="P10" s="350"/>
      <c r="Q10" s="350"/>
      <c r="R10" s="350"/>
      <c r="S10" s="350"/>
      <c r="T10" s="350"/>
      <c r="U10" s="171"/>
      <c r="V10" s="226" t="s">
        <v>8446</v>
      </c>
      <c r="W10" s="218"/>
      <c r="X10" s="227"/>
      <c r="Y10" s="218"/>
      <c r="Z10" s="3159"/>
      <c r="AA10" s="220">
        <f t="shared" si="2"/>
        <v>0</v>
      </c>
      <c r="AB10" s="3159"/>
      <c r="AC10" s="221">
        <f t="shared" si="3"/>
        <v>0</v>
      </c>
      <c r="AD10" s="221">
        <f t="shared" si="1"/>
        <v>0</v>
      </c>
      <c r="AE10" s="3125"/>
      <c r="AF10" s="221">
        <f t="shared" si="0"/>
        <v>0</v>
      </c>
      <c r="AG10" s="3125"/>
      <c r="AH10" s="3125"/>
      <c r="AI10" s="3125"/>
      <c r="AJ10" s="3125"/>
      <c r="AK10" s="3125"/>
      <c r="AL10" s="3125"/>
      <c r="AM10" s="3125"/>
      <c r="AN10" s="3125"/>
      <c r="AO10" s="3125"/>
      <c r="AP10" s="3125"/>
      <c r="AQ10" s="3125"/>
      <c r="AR10" s="3125"/>
      <c r="AS10" s="948"/>
      <c r="AT10" s="3125"/>
      <c r="AU10" s="2917" t="s">
        <v>8445</v>
      </c>
      <c r="AV10" s="222" t="s">
        <v>2386</v>
      </c>
      <c r="AW10" s="222">
        <v>3</v>
      </c>
      <c r="AX10" s="635" t="s">
        <v>8447</v>
      </c>
      <c r="AY10" s="635" t="s">
        <v>8448</v>
      </c>
      <c r="AZ10" s="633" t="s">
        <v>8449</v>
      </c>
      <c r="BA10" s="636" t="s">
        <v>8450</v>
      </c>
      <c r="BB10" s="350"/>
      <c r="BC10" s="350"/>
      <c r="BD10" s="350"/>
      <c r="BE10" s="350"/>
      <c r="BF10" s="350"/>
      <c r="BG10" s="350"/>
      <c r="BH10" s="350"/>
      <c r="BI10" s="350"/>
      <c r="BJ10" s="350"/>
      <c r="BK10" s="350"/>
      <c r="BL10" s="350"/>
      <c r="BM10" s="350"/>
    </row>
    <row r="11" spans="1:65" s="189" customFormat="1" ht="15.75" customHeight="1">
      <c r="A11" s="171"/>
      <c r="B11" s="2917" t="s">
        <v>8451</v>
      </c>
      <c r="C11" s="222" t="s">
        <v>2386</v>
      </c>
      <c r="D11" s="222">
        <v>3</v>
      </c>
      <c r="E11" s="633">
        <f>IFERROR(SUM(E8:E10), 0)</f>
        <v>2097.0250000000001</v>
      </c>
      <c r="F11" s="633">
        <f>IFERROR(SUM(F8:F10), 0)</f>
        <v>3718.1930000000002</v>
      </c>
      <c r="G11" s="633">
        <f t="shared" ref="G11:G15" si="4">IFERROR(E11 + F11, 0)</f>
        <v>5815.2180000000008</v>
      </c>
      <c r="H11" s="634">
        <f>IFERROR(SUM(H8:H10), 0)</f>
        <v>177.70800000000003</v>
      </c>
      <c r="I11" s="350"/>
      <c r="J11" s="350"/>
      <c r="K11" s="350"/>
      <c r="L11" s="350"/>
      <c r="M11" s="350"/>
      <c r="N11" s="350"/>
      <c r="O11" s="350"/>
      <c r="P11" s="350"/>
      <c r="Q11" s="350"/>
      <c r="R11" s="350"/>
      <c r="S11" s="350"/>
      <c r="T11" s="350"/>
      <c r="U11" s="171"/>
      <c r="V11" s="226" t="s">
        <v>8452</v>
      </c>
      <c r="W11" s="218"/>
      <c r="X11" s="227"/>
      <c r="Y11" s="218"/>
      <c r="Z11" s="3159"/>
      <c r="AA11" s="220"/>
      <c r="AB11" s="3159"/>
      <c r="AC11" s="3125"/>
      <c r="AD11" s="3125"/>
      <c r="AE11" s="3125"/>
      <c r="AF11" s="3125"/>
      <c r="AG11" s="3125"/>
      <c r="AH11" s="3125"/>
      <c r="AI11" s="3125"/>
      <c r="AJ11" s="3125"/>
      <c r="AK11" s="3125"/>
      <c r="AL11" s="3125"/>
      <c r="AM11" s="3125"/>
      <c r="AN11" s="3125"/>
      <c r="AO11" s="3125"/>
      <c r="AP11" s="3125"/>
      <c r="AQ11" s="3125"/>
      <c r="AR11" s="3125"/>
      <c r="AS11" s="948"/>
      <c r="AT11" s="3125"/>
      <c r="AU11" s="2917" t="s">
        <v>8451</v>
      </c>
      <c r="AV11" s="222" t="s">
        <v>2386</v>
      </c>
      <c r="AW11" s="222">
        <v>3</v>
      </c>
      <c r="AX11" s="633" t="s">
        <v>8453</v>
      </c>
      <c r="AY11" s="633" t="s">
        <v>8454</v>
      </c>
      <c r="AZ11" s="633" t="s">
        <v>8455</v>
      </c>
      <c r="BA11" s="634" t="s">
        <v>8456</v>
      </c>
      <c r="BB11" s="350"/>
      <c r="BC11" s="350"/>
      <c r="BD11" s="350"/>
      <c r="BE11" s="350"/>
      <c r="BF11" s="350"/>
      <c r="BG11" s="350"/>
      <c r="BH11" s="350"/>
      <c r="BI11" s="350"/>
      <c r="BJ11" s="350"/>
      <c r="BK11" s="350"/>
      <c r="BL11" s="350"/>
      <c r="BM11" s="350"/>
    </row>
    <row r="12" spans="1:65" s="189" customFormat="1" ht="15.75" customHeight="1">
      <c r="A12" s="171"/>
      <c r="B12" s="2917" t="s">
        <v>8457</v>
      </c>
      <c r="C12" s="222" t="s">
        <v>2386</v>
      </c>
      <c r="D12" s="222">
        <v>3</v>
      </c>
      <c r="E12" s="2999">
        <v>0.91800000000000004</v>
      </c>
      <c r="F12" s="2999">
        <v>12.366</v>
      </c>
      <c r="G12" s="633">
        <f t="shared" si="4"/>
        <v>13.283999999999999</v>
      </c>
      <c r="H12" s="3001">
        <v>3.3319999999999999</v>
      </c>
      <c r="I12" s="350"/>
      <c r="J12" s="350"/>
      <c r="K12" s="350"/>
      <c r="L12" s="350"/>
      <c r="M12" s="350"/>
      <c r="N12" s="350"/>
      <c r="O12" s="350"/>
      <c r="P12" s="350"/>
      <c r="Q12" s="350"/>
      <c r="R12" s="350"/>
      <c r="S12" s="350"/>
      <c r="T12" s="350"/>
      <c r="U12" s="171"/>
      <c r="V12" s="226" t="s">
        <v>8458</v>
      </c>
      <c r="W12" s="218"/>
      <c r="X12" s="227"/>
      <c r="Y12" s="218"/>
      <c r="Z12" s="3159"/>
      <c r="AA12" s="220">
        <f t="shared" ref="AA12:AA14" si="5">IF( SUM( AC12:AR12 ) = 0, 0, $AC$7 )</f>
        <v>0</v>
      </c>
      <c r="AB12" s="3159"/>
      <c r="AC12" s="221">
        <f t="shared" ref="AC12:AC14" si="6" xml:space="preserve"> IF( ISNUMBER(E12), 0, 1 )</f>
        <v>0</v>
      </c>
      <c r="AD12" s="221">
        <f t="shared" ref="AD12:AD14" si="7" xml:space="preserve"> IF( ISNUMBER(F12), 0, 1 )</f>
        <v>0</v>
      </c>
      <c r="AE12" s="3125"/>
      <c r="AF12" s="221">
        <f t="shared" ref="AF12:AF14" si="8" xml:space="preserve"> IF( ISNUMBER(H12), 0, 1 )</f>
        <v>0</v>
      </c>
      <c r="AG12" s="3125"/>
      <c r="AH12" s="3125"/>
      <c r="AI12" s="3125"/>
      <c r="AJ12" s="3125"/>
      <c r="AK12" s="3125"/>
      <c r="AL12" s="3125"/>
      <c r="AM12" s="3125"/>
      <c r="AN12" s="3125"/>
      <c r="AO12" s="3125"/>
      <c r="AP12" s="3125"/>
      <c r="AQ12" s="3125"/>
      <c r="AR12" s="3125"/>
      <c r="AS12" s="948"/>
      <c r="AT12" s="3125"/>
      <c r="AU12" s="2917" t="s">
        <v>8457</v>
      </c>
      <c r="AV12" s="222" t="s">
        <v>2386</v>
      </c>
      <c r="AW12" s="222">
        <v>3</v>
      </c>
      <c r="AX12" s="635" t="s">
        <v>8459</v>
      </c>
      <c r="AY12" s="635" t="s">
        <v>8460</v>
      </c>
      <c r="AZ12" s="633" t="s">
        <v>8461</v>
      </c>
      <c r="BA12" s="636" t="s">
        <v>8462</v>
      </c>
      <c r="BB12" s="350"/>
      <c r="BC12" s="350"/>
      <c r="BD12" s="350"/>
      <c r="BE12" s="350"/>
      <c r="BF12" s="350"/>
      <c r="BG12" s="350"/>
      <c r="BH12" s="350"/>
      <c r="BI12" s="350"/>
      <c r="BJ12" s="350"/>
      <c r="BK12" s="350"/>
      <c r="BL12" s="350"/>
      <c r="BM12" s="350"/>
    </row>
    <row r="13" spans="1:65" s="189" customFormat="1" ht="15.75" customHeight="1">
      <c r="A13" s="171"/>
      <c r="B13" s="2917" t="s">
        <v>8463</v>
      </c>
      <c r="C13" s="222" t="s">
        <v>2386</v>
      </c>
      <c r="D13" s="222">
        <v>3</v>
      </c>
      <c r="E13" s="2999">
        <v>12.138</v>
      </c>
      <c r="F13" s="2999">
        <v>61.545000000000002</v>
      </c>
      <c r="G13" s="633">
        <f t="shared" si="4"/>
        <v>73.683000000000007</v>
      </c>
      <c r="H13" s="3001">
        <v>14.782999999999999</v>
      </c>
      <c r="I13" s="350"/>
      <c r="J13" s="350"/>
      <c r="K13" s="350"/>
      <c r="L13" s="350"/>
      <c r="M13" s="350"/>
      <c r="N13" s="350"/>
      <c r="O13" s="350"/>
      <c r="P13" s="350"/>
      <c r="Q13" s="350"/>
      <c r="R13" s="350"/>
      <c r="S13" s="350"/>
      <c r="T13" s="350"/>
      <c r="U13" s="171"/>
      <c r="V13" s="226" t="s">
        <v>8464</v>
      </c>
      <c r="W13" s="218"/>
      <c r="X13" s="227"/>
      <c r="Y13" s="218"/>
      <c r="Z13" s="3159"/>
      <c r="AA13" s="220">
        <f t="shared" si="5"/>
        <v>0</v>
      </c>
      <c r="AB13" s="3159"/>
      <c r="AC13" s="221">
        <f t="shared" si="6"/>
        <v>0</v>
      </c>
      <c r="AD13" s="221">
        <f t="shared" si="7"/>
        <v>0</v>
      </c>
      <c r="AE13" s="3125"/>
      <c r="AF13" s="221">
        <f t="shared" si="8"/>
        <v>0</v>
      </c>
      <c r="AG13" s="3125"/>
      <c r="AH13" s="3125"/>
      <c r="AI13" s="3125"/>
      <c r="AJ13" s="3125"/>
      <c r="AK13" s="3125"/>
      <c r="AL13" s="3125"/>
      <c r="AM13" s="3125"/>
      <c r="AN13" s="3125"/>
      <c r="AO13" s="3125"/>
      <c r="AP13" s="3125"/>
      <c r="AQ13" s="3125"/>
      <c r="AR13" s="3125"/>
      <c r="AS13" s="948"/>
      <c r="AT13" s="3125"/>
      <c r="AU13" s="2917" t="s">
        <v>8463</v>
      </c>
      <c r="AV13" s="222" t="s">
        <v>2386</v>
      </c>
      <c r="AW13" s="222">
        <v>3</v>
      </c>
      <c r="AX13" s="635" t="s">
        <v>8465</v>
      </c>
      <c r="AY13" s="635" t="s">
        <v>8466</v>
      </c>
      <c r="AZ13" s="633" t="s">
        <v>8467</v>
      </c>
      <c r="BA13" s="636" t="s">
        <v>8468</v>
      </c>
      <c r="BB13" s="350"/>
      <c r="BC13" s="350"/>
      <c r="BD13" s="350"/>
      <c r="BE13" s="350"/>
      <c r="BF13" s="350"/>
      <c r="BG13" s="350"/>
      <c r="BH13" s="350"/>
      <c r="BI13" s="350"/>
      <c r="BJ13" s="350"/>
      <c r="BK13" s="350"/>
      <c r="BL13" s="350"/>
      <c r="BM13" s="350"/>
    </row>
    <row r="14" spans="1:65" ht="15.75" customHeight="1">
      <c r="B14" s="2917" t="s">
        <v>8469</v>
      </c>
      <c r="C14" s="222" t="s">
        <v>2386</v>
      </c>
      <c r="D14" s="222">
        <v>3</v>
      </c>
      <c r="E14" s="2999">
        <v>27.513000000000002</v>
      </c>
      <c r="F14" s="2999">
        <v>131.774</v>
      </c>
      <c r="G14" s="633">
        <f t="shared" si="4"/>
        <v>159.28700000000001</v>
      </c>
      <c r="H14" s="3001">
        <v>27.818999999999999</v>
      </c>
      <c r="I14" s="350"/>
      <c r="J14" s="350"/>
      <c r="K14" s="350"/>
      <c r="L14" s="350"/>
      <c r="M14" s="350"/>
      <c r="N14" s="350"/>
      <c r="O14" s="350"/>
      <c r="P14" s="350"/>
      <c r="Q14" s="350"/>
      <c r="R14" s="350"/>
      <c r="S14" s="350"/>
      <c r="T14" s="350"/>
      <c r="V14" s="226" t="s">
        <v>8470</v>
      </c>
      <c r="W14" s="218"/>
      <c r="X14" s="227"/>
      <c r="Y14" s="218"/>
      <c r="Z14" s="948"/>
      <c r="AA14" s="220">
        <f t="shared" si="5"/>
        <v>0</v>
      </c>
      <c r="AB14" s="948"/>
      <c r="AC14" s="221">
        <f t="shared" si="6"/>
        <v>0</v>
      </c>
      <c r="AD14" s="221">
        <f t="shared" si="7"/>
        <v>0</v>
      </c>
      <c r="AE14" s="3125"/>
      <c r="AF14" s="221">
        <f t="shared" si="8"/>
        <v>0</v>
      </c>
      <c r="AG14" s="3125"/>
      <c r="AH14" s="3125"/>
      <c r="AI14" s="3125"/>
      <c r="AJ14" s="3125"/>
      <c r="AK14" s="3125"/>
      <c r="AL14" s="3125"/>
      <c r="AM14" s="3125"/>
      <c r="AN14" s="3125"/>
      <c r="AO14" s="3125"/>
      <c r="AP14" s="3125"/>
      <c r="AQ14" s="3125"/>
      <c r="AR14" s="3125"/>
      <c r="AS14" s="948"/>
      <c r="AU14" s="2917" t="s">
        <v>8469</v>
      </c>
      <c r="AV14" s="222" t="s">
        <v>2386</v>
      </c>
      <c r="AW14" s="222">
        <v>3</v>
      </c>
      <c r="AX14" s="635" t="s">
        <v>8471</v>
      </c>
      <c r="AY14" s="635" t="s">
        <v>8472</v>
      </c>
      <c r="AZ14" s="633" t="s">
        <v>8473</v>
      </c>
      <c r="BA14" s="636" t="s">
        <v>8474</v>
      </c>
      <c r="BB14" s="350"/>
      <c r="BC14" s="350"/>
      <c r="BD14" s="350"/>
      <c r="BE14" s="350"/>
      <c r="BF14" s="350"/>
      <c r="BG14" s="350"/>
      <c r="BH14" s="350"/>
      <c r="BI14" s="350"/>
      <c r="BJ14" s="350"/>
      <c r="BK14" s="350"/>
      <c r="BL14" s="350"/>
      <c r="BM14" s="350"/>
    </row>
    <row r="15" spans="1:65" ht="15.75" customHeight="1">
      <c r="B15" s="2917" t="s">
        <v>8475</v>
      </c>
      <c r="C15" s="222" t="s">
        <v>2386</v>
      </c>
      <c r="D15" s="222">
        <v>3</v>
      </c>
      <c r="E15" s="633">
        <f>IFERROR(SUM(E12:E14), 0)</f>
        <v>40.569000000000003</v>
      </c>
      <c r="F15" s="633">
        <f>IFERROR(SUM(F12:F14), 0)</f>
        <v>205.685</v>
      </c>
      <c r="G15" s="633">
        <f t="shared" si="4"/>
        <v>246.25400000000002</v>
      </c>
      <c r="H15" s="634">
        <f>IFERROR(SUM(H12:H14), 0)</f>
        <v>45.933999999999997</v>
      </c>
      <c r="I15" s="350"/>
      <c r="J15" s="350"/>
      <c r="K15" s="350"/>
      <c r="L15" s="350"/>
      <c r="M15" s="350"/>
      <c r="N15" s="350"/>
      <c r="O15" s="350"/>
      <c r="P15" s="350"/>
      <c r="Q15" s="350"/>
      <c r="R15" s="350"/>
      <c r="S15" s="350"/>
      <c r="T15" s="350"/>
      <c r="V15" s="226" t="s">
        <v>8476</v>
      </c>
      <c r="W15" s="218"/>
      <c r="X15" s="227"/>
      <c r="Y15" s="218"/>
      <c r="Z15" s="948"/>
      <c r="AA15" s="220"/>
      <c r="AB15" s="948"/>
      <c r="AC15" s="3125"/>
      <c r="AD15" s="3125"/>
      <c r="AE15" s="3125"/>
      <c r="AF15" s="3125"/>
      <c r="AG15" s="3125"/>
      <c r="AH15" s="3125"/>
      <c r="AI15" s="3125"/>
      <c r="AJ15" s="3125"/>
      <c r="AK15" s="3125"/>
      <c r="AL15" s="3125"/>
      <c r="AM15" s="3125"/>
      <c r="AN15" s="3125"/>
      <c r="AO15" s="3125"/>
      <c r="AP15" s="3125"/>
      <c r="AQ15" s="3125"/>
      <c r="AR15" s="3125"/>
      <c r="AS15" s="948"/>
      <c r="AU15" s="2917" t="s">
        <v>8475</v>
      </c>
      <c r="AV15" s="222" t="s">
        <v>2386</v>
      </c>
      <c r="AW15" s="222">
        <v>3</v>
      </c>
      <c r="AX15" s="633" t="s">
        <v>8477</v>
      </c>
      <c r="AY15" s="633" t="s">
        <v>8478</v>
      </c>
      <c r="AZ15" s="633" t="s">
        <v>8479</v>
      </c>
      <c r="BA15" s="634" t="s">
        <v>8480</v>
      </c>
      <c r="BB15" s="350"/>
      <c r="BC15" s="350"/>
      <c r="BD15" s="350"/>
      <c r="BE15" s="350"/>
      <c r="BF15" s="350"/>
      <c r="BG15" s="350"/>
      <c r="BH15" s="350"/>
      <c r="BI15" s="350"/>
      <c r="BJ15" s="350"/>
      <c r="BK15" s="350"/>
      <c r="BL15" s="350"/>
      <c r="BM15" s="350"/>
    </row>
    <row r="16" spans="1:65" ht="15.75" customHeight="1" thickBot="1">
      <c r="A16" s="2394" t="s">
        <v>784</v>
      </c>
      <c r="B16" s="2930" t="s">
        <v>8481</v>
      </c>
      <c r="C16" s="283" t="s">
        <v>2386</v>
      </c>
      <c r="D16" s="283">
        <v>3</v>
      </c>
      <c r="E16" s="641">
        <f>IFERROR(E11 + E15, 0)</f>
        <v>2137.5940000000001</v>
      </c>
      <c r="F16" s="641">
        <f>IFERROR(F11 + F15, 0)</f>
        <v>3923.8780000000002</v>
      </c>
      <c r="G16" s="641">
        <f>IFERROR(E16 + F16, 0)</f>
        <v>6061.4719999999998</v>
      </c>
      <c r="H16" s="642">
        <f>IFERROR(H11 + H15, 0)</f>
        <v>223.64200000000002</v>
      </c>
      <c r="I16" s="350"/>
      <c r="J16" s="350"/>
      <c r="K16" s="350"/>
      <c r="L16" s="350"/>
      <c r="M16" s="350"/>
      <c r="N16" s="350"/>
      <c r="O16" s="350"/>
      <c r="P16" s="350"/>
      <c r="Q16" s="350"/>
      <c r="R16" s="350"/>
      <c r="S16" s="350"/>
      <c r="T16" s="350"/>
      <c r="V16" s="284" t="s">
        <v>8482</v>
      </c>
      <c r="W16" s="218"/>
      <c r="X16" s="238"/>
      <c r="Y16" s="218"/>
      <c r="Z16" s="948"/>
      <c r="AA16" s="220"/>
      <c r="AB16" s="948"/>
      <c r="AC16" s="3125"/>
      <c r="AD16" s="3125"/>
      <c r="AE16" s="3125"/>
      <c r="AF16" s="3125"/>
      <c r="AG16" s="3125"/>
      <c r="AH16" s="3125"/>
      <c r="AI16" s="3125"/>
      <c r="AJ16" s="3125"/>
      <c r="AK16" s="3125"/>
      <c r="AL16" s="3125"/>
      <c r="AM16" s="3125"/>
      <c r="AN16" s="3125"/>
      <c r="AO16" s="3125"/>
      <c r="AP16" s="3125"/>
      <c r="AQ16" s="3125"/>
      <c r="AR16" s="3125"/>
      <c r="AS16" s="948"/>
      <c r="AU16" s="2930" t="s">
        <v>8481</v>
      </c>
      <c r="AV16" s="283" t="s">
        <v>2386</v>
      </c>
      <c r="AW16" s="283">
        <v>3</v>
      </c>
      <c r="AX16" s="641" t="s">
        <v>8483</v>
      </c>
      <c r="AY16" s="641" t="s">
        <v>8484</v>
      </c>
      <c r="AZ16" s="641" t="s">
        <v>8485</v>
      </c>
      <c r="BA16" s="642" t="s">
        <v>8486</v>
      </c>
      <c r="BB16" s="350"/>
      <c r="BC16" s="350"/>
      <c r="BD16" s="350"/>
      <c r="BE16" s="350"/>
      <c r="BF16" s="350"/>
      <c r="BG16" s="350"/>
      <c r="BH16" s="350"/>
      <c r="BI16" s="350"/>
      <c r="BJ16" s="350"/>
      <c r="BK16" s="350"/>
      <c r="BL16" s="350"/>
      <c r="BM16" s="350"/>
    </row>
    <row r="17" spans="1:65" s="350" customFormat="1" ht="15.75" customHeight="1" thickTop="1" thickBot="1">
      <c r="B17" s="926"/>
      <c r="C17" s="926"/>
      <c r="D17" s="926"/>
      <c r="E17" s="927"/>
      <c r="F17" s="927"/>
      <c r="G17" s="927"/>
      <c r="H17" s="927"/>
      <c r="I17" s="927"/>
      <c r="J17" s="927"/>
      <c r="K17" s="927"/>
      <c r="L17" s="927"/>
      <c r="M17" s="192"/>
      <c r="N17" s="192"/>
      <c r="O17" s="192"/>
      <c r="P17" s="81"/>
      <c r="Q17" s="81"/>
      <c r="R17" s="81"/>
      <c r="S17" s="81"/>
      <c r="T17" s="81"/>
      <c r="U17" s="81"/>
      <c r="V17" s="581"/>
      <c r="W17" s="218"/>
      <c r="X17" s="218"/>
      <c r="Y17" s="218"/>
      <c r="Z17" s="950"/>
      <c r="AA17" s="220"/>
      <c r="AB17" s="950"/>
      <c r="AC17" s="3125"/>
      <c r="AD17" s="3125"/>
      <c r="AE17" s="3125"/>
      <c r="AF17" s="3125"/>
      <c r="AG17" s="3125"/>
      <c r="AH17" s="3125"/>
      <c r="AI17" s="3125"/>
      <c r="AJ17" s="3125"/>
      <c r="AK17" s="3125"/>
      <c r="AL17" s="3125"/>
      <c r="AM17" s="3125"/>
      <c r="AN17" s="3125"/>
      <c r="AO17" s="3125"/>
      <c r="AP17" s="3125"/>
      <c r="AQ17" s="3125"/>
      <c r="AR17" s="3125"/>
      <c r="AS17" s="948"/>
      <c r="AU17" s="926"/>
      <c r="AV17" s="926"/>
      <c r="AW17" s="926"/>
      <c r="AX17" s="927"/>
      <c r="AY17" s="927"/>
      <c r="AZ17" s="927"/>
      <c r="BA17" s="927"/>
      <c r="BB17" s="927"/>
      <c r="BC17" s="927"/>
      <c r="BD17" s="927"/>
      <c r="BE17" s="927"/>
      <c r="BF17" s="192"/>
      <c r="BG17" s="192"/>
      <c r="BH17" s="192"/>
      <c r="BI17" s="81"/>
      <c r="BJ17" s="81"/>
      <c r="BK17" s="81"/>
      <c r="BL17" s="81"/>
      <c r="BM17" s="81"/>
    </row>
    <row r="18" spans="1:65" s="350" customFormat="1" ht="15.75" customHeight="1" thickTop="1">
      <c r="B18" s="3376" t="s">
        <v>671</v>
      </c>
      <c r="C18" s="3332" t="s">
        <v>672</v>
      </c>
      <c r="D18" s="3332" t="s">
        <v>4825</v>
      </c>
      <c r="E18" s="3332" t="s">
        <v>2744</v>
      </c>
      <c r="F18" s="3332"/>
      <c r="G18" s="3332"/>
      <c r="H18" s="3332" t="s">
        <v>2745</v>
      </c>
      <c r="I18" s="3332"/>
      <c r="J18" s="3334"/>
      <c r="M18" s="192"/>
      <c r="N18" s="192"/>
      <c r="O18" s="192"/>
      <c r="P18" s="581"/>
      <c r="Q18" s="581"/>
      <c r="R18" s="581"/>
      <c r="S18" s="581"/>
      <c r="T18" s="581"/>
      <c r="U18" s="581"/>
      <c r="V18" s="581"/>
      <c r="Z18" s="950"/>
      <c r="AA18" s="220"/>
      <c r="AB18" s="950"/>
      <c r="AC18" s="3125"/>
      <c r="AD18" s="3125"/>
      <c r="AE18" s="3125"/>
      <c r="AF18" s="3125"/>
      <c r="AG18" s="3125"/>
      <c r="AH18" s="3125"/>
      <c r="AI18" s="3125"/>
      <c r="AJ18" s="3125"/>
      <c r="AK18" s="3125"/>
      <c r="AL18" s="3125"/>
      <c r="AM18" s="3125"/>
      <c r="AN18" s="3125"/>
      <c r="AO18" s="3125"/>
      <c r="AP18" s="3125"/>
      <c r="AQ18" s="3125"/>
      <c r="AR18" s="3125"/>
      <c r="AS18" s="948"/>
      <c r="AU18" s="3376" t="s">
        <v>671</v>
      </c>
      <c r="AV18" s="3332" t="s">
        <v>672</v>
      </c>
      <c r="AW18" s="3332" t="s">
        <v>4825</v>
      </c>
      <c r="AX18" s="3332" t="s">
        <v>2744</v>
      </c>
      <c r="AY18" s="3332"/>
      <c r="AZ18" s="3332"/>
      <c r="BA18" s="3332" t="s">
        <v>2745</v>
      </c>
      <c r="BB18" s="3332"/>
      <c r="BC18" s="3334"/>
      <c r="BF18" s="192"/>
      <c r="BG18" s="192"/>
      <c r="BH18" s="192"/>
      <c r="BI18" s="581"/>
      <c r="BJ18" s="581"/>
      <c r="BK18" s="581"/>
      <c r="BL18" s="581"/>
      <c r="BM18" s="581"/>
    </row>
    <row r="19" spans="1:65" s="350" customFormat="1" ht="15.75" customHeight="1" thickBot="1">
      <c r="A19" s="2394" t="s">
        <v>680</v>
      </c>
      <c r="B19" s="3377"/>
      <c r="C19" s="3333"/>
      <c r="D19" s="3333"/>
      <c r="E19" s="2914" t="s">
        <v>2551</v>
      </c>
      <c r="F19" s="2914" t="s">
        <v>2559</v>
      </c>
      <c r="G19" s="2914" t="s">
        <v>902</v>
      </c>
      <c r="H19" s="2914" t="s">
        <v>2551</v>
      </c>
      <c r="I19" s="2914" t="s">
        <v>2559</v>
      </c>
      <c r="J19" s="2916" t="s">
        <v>902</v>
      </c>
      <c r="M19" s="192"/>
      <c r="N19" s="192"/>
      <c r="O19" s="192"/>
      <c r="P19" s="581"/>
      <c r="Q19" s="581"/>
      <c r="R19" s="581"/>
      <c r="S19" s="581"/>
      <c r="T19" s="581"/>
      <c r="U19" s="581"/>
      <c r="V19" s="581"/>
      <c r="Z19" s="950"/>
      <c r="AA19" s="220"/>
      <c r="AB19" s="950"/>
      <c r="AC19" s="3125"/>
      <c r="AD19" s="3125"/>
      <c r="AE19" s="3125"/>
      <c r="AF19" s="3125"/>
      <c r="AG19" s="3125"/>
      <c r="AH19" s="3125"/>
      <c r="AI19" s="3125"/>
      <c r="AJ19" s="3125"/>
      <c r="AK19" s="3125"/>
      <c r="AL19" s="3125"/>
      <c r="AM19" s="3125"/>
      <c r="AN19" s="3125"/>
      <c r="AO19" s="3125"/>
      <c r="AP19" s="3125"/>
      <c r="AQ19" s="3125"/>
      <c r="AR19" s="3125"/>
      <c r="AS19" s="948"/>
      <c r="AU19" s="3377"/>
      <c r="AV19" s="3333"/>
      <c r="AW19" s="3333"/>
      <c r="AX19" s="2914" t="s">
        <v>2551</v>
      </c>
      <c r="AY19" s="2914" t="s">
        <v>2559</v>
      </c>
      <c r="AZ19" s="2914" t="s">
        <v>902</v>
      </c>
      <c r="BA19" s="2914" t="s">
        <v>2551</v>
      </c>
      <c r="BB19" s="2914" t="s">
        <v>2559</v>
      </c>
      <c r="BC19" s="2916" t="s">
        <v>902</v>
      </c>
      <c r="BF19" s="192"/>
      <c r="BG19" s="192"/>
      <c r="BH19" s="192"/>
      <c r="BI19" s="581"/>
      <c r="BJ19" s="581"/>
      <c r="BK19" s="581"/>
      <c r="BL19" s="581"/>
      <c r="BM19" s="581"/>
    </row>
    <row r="20" spans="1:65" s="350" customFormat="1" ht="15.75" customHeight="1" thickTop="1" thickBot="1">
      <c r="B20" s="320"/>
      <c r="C20" s="385"/>
      <c r="D20" s="385"/>
      <c r="E20" s="385"/>
      <c r="F20" s="385"/>
      <c r="G20" s="385"/>
      <c r="H20" s="385"/>
      <c r="I20" s="385"/>
      <c r="J20" s="385"/>
      <c r="M20" s="192"/>
      <c r="N20" s="192"/>
      <c r="O20" s="192"/>
      <c r="P20" s="581"/>
      <c r="Q20" s="581"/>
      <c r="R20" s="581"/>
      <c r="S20" s="581"/>
      <c r="T20" s="581"/>
      <c r="U20" s="581"/>
      <c r="V20" s="581"/>
      <c r="Z20" s="950"/>
      <c r="AA20" s="220"/>
      <c r="AB20" s="950"/>
      <c r="AC20" s="3125"/>
      <c r="AD20" s="3125"/>
      <c r="AE20" s="3125"/>
      <c r="AF20" s="3125"/>
      <c r="AG20" s="3125"/>
      <c r="AH20" s="3125"/>
      <c r="AI20" s="3125"/>
      <c r="AJ20" s="3125"/>
      <c r="AK20" s="3125"/>
      <c r="AL20" s="3125"/>
      <c r="AM20" s="3125"/>
      <c r="AN20" s="3125"/>
      <c r="AO20" s="3125"/>
      <c r="AP20" s="3125"/>
      <c r="AQ20" s="3125"/>
      <c r="AR20" s="3125"/>
      <c r="AS20" s="948"/>
      <c r="AU20" s="320"/>
      <c r="AV20" s="385"/>
      <c r="AW20" s="385"/>
      <c r="AX20" s="385"/>
      <c r="AY20" s="385"/>
      <c r="AZ20" s="385"/>
      <c r="BA20" s="385"/>
      <c r="BB20" s="385"/>
      <c r="BC20" s="385"/>
      <c r="BF20" s="192"/>
      <c r="BG20" s="192"/>
      <c r="BH20" s="192"/>
      <c r="BI20" s="581"/>
      <c r="BJ20" s="581"/>
      <c r="BK20" s="581"/>
      <c r="BL20" s="581"/>
      <c r="BM20" s="581"/>
    </row>
    <row r="21" spans="1:65" s="350" customFormat="1" ht="15.75" customHeight="1" thickTop="1" thickBot="1">
      <c r="B21" s="319" t="s">
        <v>8487</v>
      </c>
      <c r="C21" s="385"/>
      <c r="D21" s="385"/>
      <c r="E21" s="385"/>
      <c r="F21" s="385"/>
      <c r="G21" s="385"/>
      <c r="H21" s="385"/>
      <c r="I21" s="385"/>
      <c r="J21" s="385"/>
      <c r="U21" s="581"/>
      <c r="V21" s="581"/>
      <c r="Z21" s="950"/>
      <c r="AA21" s="220"/>
      <c r="AB21" s="950"/>
      <c r="AC21" s="3125"/>
      <c r="AD21" s="3125"/>
      <c r="AE21" s="3125"/>
      <c r="AF21" s="3125"/>
      <c r="AG21" s="3125"/>
      <c r="AH21" s="3125"/>
      <c r="AI21" s="3125"/>
      <c r="AJ21" s="3125"/>
      <c r="AK21" s="3125"/>
      <c r="AL21" s="3125"/>
      <c r="AM21" s="3125"/>
      <c r="AN21" s="3125"/>
      <c r="AO21" s="3125"/>
      <c r="AP21" s="3125"/>
      <c r="AQ21" s="3125"/>
      <c r="AR21" s="3125"/>
      <c r="AS21" s="948"/>
      <c r="AU21" s="319" t="s">
        <v>8487</v>
      </c>
      <c r="AV21" s="385"/>
      <c r="AW21" s="385"/>
      <c r="AX21" s="385"/>
      <c r="AY21" s="385"/>
      <c r="AZ21" s="385"/>
      <c r="BA21" s="385"/>
      <c r="BB21" s="385"/>
      <c r="BC21" s="385"/>
    </row>
    <row r="22" spans="1:65" s="350" customFormat="1" ht="15.75" customHeight="1">
      <c r="A22" s="2394" t="s">
        <v>686</v>
      </c>
      <c r="B22" s="2919" t="s">
        <v>8488</v>
      </c>
      <c r="C22" s="213" t="s">
        <v>2386</v>
      </c>
      <c r="D22" s="213">
        <v>3</v>
      </c>
      <c r="E22" s="643">
        <v>1526.402</v>
      </c>
      <c r="F22" s="643">
        <v>2221.0039999999999</v>
      </c>
      <c r="G22" s="949">
        <v>3747.4059999999999</v>
      </c>
      <c r="H22" s="643">
        <v>2072.587</v>
      </c>
      <c r="I22" s="643">
        <v>3691.7439999999997</v>
      </c>
      <c r="J22" s="951">
        <v>5764.3310000000001</v>
      </c>
      <c r="U22" s="595"/>
      <c r="V22" s="217" t="s">
        <v>8489</v>
      </c>
      <c r="X22" s="347"/>
      <c r="Z22" s="950"/>
      <c r="AA22" s="220">
        <f>IF( SUM( AC22:AR22 ) = 0, 0, $AC$7 )</f>
        <v>0</v>
      </c>
      <c r="AB22" s="950"/>
      <c r="AC22" s="221">
        <f t="shared" ref="AC22" si="9" xml:space="preserve"> IF( ISNUMBER(E22), 0, 1 )</f>
        <v>0</v>
      </c>
      <c r="AD22" s="221">
        <f t="shared" ref="AD22" si="10" xml:space="preserve"> IF( ISNUMBER(F22), 0, 1 )</f>
        <v>0</v>
      </c>
      <c r="AE22" s="3125"/>
      <c r="AF22" s="221">
        <f t="shared" ref="AF22" si="11" xml:space="preserve"> IF( ISNUMBER(H22), 0, 1 )</f>
        <v>0</v>
      </c>
      <c r="AG22" s="221">
        <f t="shared" ref="AG22" si="12" xml:space="preserve"> IF( ISNUMBER(I22), 0, 1 )</f>
        <v>0</v>
      </c>
      <c r="AH22" s="3125"/>
      <c r="AI22" s="3125"/>
      <c r="AJ22" s="3125"/>
      <c r="AK22" s="3125"/>
      <c r="AL22" s="3125"/>
      <c r="AM22" s="3125"/>
      <c r="AN22" s="3125"/>
      <c r="AO22" s="3125"/>
      <c r="AP22" s="3125"/>
      <c r="AQ22" s="3125"/>
      <c r="AR22" s="3125"/>
      <c r="AS22" s="948"/>
      <c r="AU22" s="2919" t="s">
        <v>8488</v>
      </c>
      <c r="AV22" s="213" t="s">
        <v>2386</v>
      </c>
      <c r="AW22" s="213">
        <v>3</v>
      </c>
      <c r="AX22" s="643" t="s">
        <v>8490</v>
      </c>
      <c r="AY22" s="643" t="s">
        <v>8491</v>
      </c>
      <c r="AZ22" s="949" t="s">
        <v>8492</v>
      </c>
      <c r="BA22" s="643" t="s">
        <v>8493</v>
      </c>
      <c r="BB22" s="643" t="s">
        <v>8494</v>
      </c>
      <c r="BC22" s="951" t="s">
        <v>8495</v>
      </c>
    </row>
    <row r="23" spans="1:65" s="350" customFormat="1" ht="15.75" customHeight="1">
      <c r="B23" s="2917" t="s">
        <v>8496</v>
      </c>
      <c r="C23" s="222" t="s">
        <v>2386</v>
      </c>
      <c r="D23" s="222">
        <v>3</v>
      </c>
      <c r="E23" s="2320"/>
      <c r="F23" s="2320"/>
      <c r="G23" s="635">
        <v>108.23</v>
      </c>
      <c r="H23" s="2320"/>
      <c r="I23" s="2321"/>
      <c r="J23" s="636">
        <v>176.01400000000001</v>
      </c>
      <c r="U23" s="595"/>
      <c r="V23" s="226" t="s">
        <v>8497</v>
      </c>
      <c r="X23" s="351"/>
      <c r="Z23" s="950"/>
      <c r="AA23" s="220">
        <f>IF( SUM( AC23:AR23 ) = 0, 0, $AC$7 )</f>
        <v>0</v>
      </c>
      <c r="AB23" s="950"/>
      <c r="AC23" s="3125"/>
      <c r="AD23" s="3125"/>
      <c r="AE23" s="221">
        <f t="shared" ref="AE23" si="13" xml:space="preserve"> IF( ISNUMBER(G23), 0, 1 )</f>
        <v>0</v>
      </c>
      <c r="AF23" s="3125"/>
      <c r="AG23" s="3125"/>
      <c r="AH23" s="221">
        <f t="shared" ref="AH23" si="14" xml:space="preserve"> IF( ISNUMBER(J23), 0, 1 )</f>
        <v>0</v>
      </c>
      <c r="AI23" s="3125"/>
      <c r="AJ23" s="3125"/>
      <c r="AK23" s="3125"/>
      <c r="AL23" s="3125"/>
      <c r="AM23" s="3125"/>
      <c r="AN23" s="3125"/>
      <c r="AO23" s="3125"/>
      <c r="AP23" s="3125"/>
      <c r="AQ23" s="3125"/>
      <c r="AR23" s="3125"/>
      <c r="AS23" s="948"/>
      <c r="AU23" s="2917" t="s">
        <v>8496</v>
      </c>
      <c r="AV23" s="222" t="s">
        <v>2386</v>
      </c>
      <c r="AW23" s="222">
        <v>3</v>
      </c>
      <c r="AX23" s="2320"/>
      <c r="AY23" s="2320"/>
      <c r="AZ23" s="635" t="s">
        <v>8498</v>
      </c>
      <c r="BA23" s="2320"/>
      <c r="BB23" s="2321"/>
      <c r="BC23" s="636" t="s">
        <v>8499</v>
      </c>
    </row>
    <row r="24" spans="1:65" s="350" customFormat="1" ht="15.75" customHeight="1">
      <c r="B24" s="2917" t="s">
        <v>8500</v>
      </c>
      <c r="C24" s="222" t="s">
        <v>2386</v>
      </c>
      <c r="D24" s="222">
        <v>3</v>
      </c>
      <c r="E24" s="2320"/>
      <c r="F24" s="2320"/>
      <c r="G24" s="633">
        <f>IFERROR(G22 + G23, 0)</f>
        <v>3855.636</v>
      </c>
      <c r="H24" s="2320"/>
      <c r="I24" s="2321"/>
      <c r="J24" s="634">
        <f>IFERROR(J22 + J23, 0)</f>
        <v>5940.3450000000003</v>
      </c>
      <c r="U24" s="595"/>
      <c r="V24" s="226" t="s">
        <v>8501</v>
      </c>
      <c r="X24" s="351"/>
      <c r="Z24" s="950"/>
      <c r="AA24" s="220"/>
      <c r="AB24" s="950"/>
      <c r="AC24" s="3125"/>
      <c r="AD24" s="3125"/>
      <c r="AE24" s="3125"/>
      <c r="AF24" s="3125"/>
      <c r="AG24" s="3125"/>
      <c r="AH24" s="3125"/>
      <c r="AI24" s="3125"/>
      <c r="AJ24" s="3125"/>
      <c r="AK24" s="3125"/>
      <c r="AL24" s="3125"/>
      <c r="AM24" s="3125"/>
      <c r="AN24" s="3125"/>
      <c r="AO24" s="3125"/>
      <c r="AP24" s="3125"/>
      <c r="AQ24" s="3125"/>
      <c r="AR24" s="3125"/>
      <c r="AS24" s="948"/>
      <c r="AU24" s="2917" t="s">
        <v>8500</v>
      </c>
      <c r="AV24" s="222" t="s">
        <v>2386</v>
      </c>
      <c r="AW24" s="222">
        <v>3</v>
      </c>
      <c r="AX24" s="2320"/>
      <c r="AY24" s="2320"/>
      <c r="AZ24" s="633" t="s">
        <v>8502</v>
      </c>
      <c r="BA24" s="2320"/>
      <c r="BB24" s="2321"/>
      <c r="BC24" s="952" t="s">
        <v>8503</v>
      </c>
    </row>
    <row r="25" spans="1:65" s="350" customFormat="1" ht="15.75" customHeight="1">
      <c r="B25" s="2917" t="s">
        <v>8504</v>
      </c>
      <c r="C25" s="222" t="s">
        <v>2386</v>
      </c>
      <c r="D25" s="222">
        <v>3</v>
      </c>
      <c r="E25" s="2999">
        <v>28.431000000000001</v>
      </c>
      <c r="F25" s="2999">
        <v>144.13900000000001</v>
      </c>
      <c r="G25" s="3000">
        <v>172.57</v>
      </c>
      <c r="H25" s="2999">
        <v>39.651000000000003</v>
      </c>
      <c r="I25" s="2999">
        <v>193.31700000000001</v>
      </c>
      <c r="J25" s="3002">
        <v>232.96799999999999</v>
      </c>
      <c r="U25" s="595"/>
      <c r="V25" s="226" t="s">
        <v>8505</v>
      </c>
      <c r="X25" s="351"/>
      <c r="Z25" s="950"/>
      <c r="AA25" s="220">
        <f>IF( SUM( AC25:AR25 ) = 0, 0, $AC$7 )</f>
        <v>0</v>
      </c>
      <c r="AB25" s="950"/>
      <c r="AC25" s="221">
        <f t="shared" ref="AC25" si="15" xml:space="preserve"> IF( ISNUMBER(E25), 0, 1 )</f>
        <v>0</v>
      </c>
      <c r="AD25" s="221">
        <f t="shared" ref="AD25" si="16" xml:space="preserve"> IF( ISNUMBER(F25), 0, 1 )</f>
        <v>0</v>
      </c>
      <c r="AE25" s="3125"/>
      <c r="AF25" s="221">
        <f t="shared" ref="AF25" si="17" xml:space="preserve"> IF( ISNUMBER(H25), 0, 1 )</f>
        <v>0</v>
      </c>
      <c r="AG25" s="221">
        <f t="shared" ref="AG25" si="18" xml:space="preserve"> IF( ISNUMBER(I25), 0, 1 )</f>
        <v>0</v>
      </c>
      <c r="AH25" s="3125"/>
      <c r="AI25" s="3125"/>
      <c r="AJ25" s="3125"/>
      <c r="AK25" s="3125"/>
      <c r="AL25" s="3125"/>
      <c r="AM25" s="3125"/>
      <c r="AN25" s="3125"/>
      <c r="AO25" s="3125"/>
      <c r="AP25" s="3125"/>
      <c r="AQ25" s="3125"/>
      <c r="AR25" s="3125"/>
      <c r="AS25" s="948"/>
      <c r="AU25" s="2917" t="s">
        <v>8504</v>
      </c>
      <c r="AV25" s="222" t="s">
        <v>2386</v>
      </c>
      <c r="AW25" s="222">
        <v>3</v>
      </c>
      <c r="AX25" s="635" t="s">
        <v>8506</v>
      </c>
      <c r="AY25" s="635" t="s">
        <v>8507</v>
      </c>
      <c r="AZ25" s="633" t="s">
        <v>8508</v>
      </c>
      <c r="BA25" s="635" t="s">
        <v>8509</v>
      </c>
      <c r="BB25" s="635" t="s">
        <v>8510</v>
      </c>
      <c r="BC25" s="634" t="s">
        <v>8511</v>
      </c>
    </row>
    <row r="26" spans="1:65" s="350" customFormat="1" ht="15.75" customHeight="1">
      <c r="B26" s="2917" t="s">
        <v>8512</v>
      </c>
      <c r="C26" s="222" t="s">
        <v>2386</v>
      </c>
      <c r="D26" s="222">
        <v>3</v>
      </c>
      <c r="E26" s="3003"/>
      <c r="F26" s="3003"/>
      <c r="G26" s="2999">
        <v>31.15</v>
      </c>
      <c r="H26" s="3003"/>
      <c r="I26" s="3004"/>
      <c r="J26" s="3001">
        <v>42.600999999999999</v>
      </c>
      <c r="U26" s="595"/>
      <c r="V26" s="226" t="s">
        <v>8513</v>
      </c>
      <c r="X26" s="351"/>
      <c r="Z26" s="950"/>
      <c r="AA26" s="220">
        <f>IF( SUM( AC26:AR26 ) = 0, 0, $AC$7 )</f>
        <v>0</v>
      </c>
      <c r="AB26" s="950"/>
      <c r="AC26" s="3125"/>
      <c r="AD26" s="3125"/>
      <c r="AE26" s="221">
        <f t="shared" ref="AE26" si="19" xml:space="preserve"> IF( ISNUMBER(G26), 0, 1 )</f>
        <v>0</v>
      </c>
      <c r="AF26" s="3125"/>
      <c r="AG26" s="3125"/>
      <c r="AH26" s="221">
        <f t="shared" ref="AH26" si="20" xml:space="preserve"> IF( ISNUMBER(J26), 0, 1 )</f>
        <v>0</v>
      </c>
      <c r="AI26" s="3125"/>
      <c r="AJ26" s="3125"/>
      <c r="AK26" s="3125"/>
      <c r="AL26" s="3125"/>
      <c r="AM26" s="3125"/>
      <c r="AN26" s="3125"/>
      <c r="AO26" s="3125"/>
      <c r="AP26" s="3125"/>
      <c r="AQ26" s="3125"/>
      <c r="AR26" s="3125"/>
      <c r="AS26" s="948"/>
      <c r="AU26" s="2917" t="s">
        <v>8512</v>
      </c>
      <c r="AV26" s="222" t="s">
        <v>2386</v>
      </c>
      <c r="AW26" s="222">
        <v>3</v>
      </c>
      <c r="AX26" s="2320"/>
      <c r="AY26" s="2320"/>
      <c r="AZ26" s="635" t="s">
        <v>8514</v>
      </c>
      <c r="BA26" s="2320"/>
      <c r="BB26" s="2321"/>
      <c r="BC26" s="636" t="s">
        <v>8515</v>
      </c>
    </row>
    <row r="27" spans="1:65" s="350" customFormat="1" ht="15.75" customHeight="1">
      <c r="B27" s="2917" t="s">
        <v>8516</v>
      </c>
      <c r="C27" s="222" t="s">
        <v>2386</v>
      </c>
      <c r="D27" s="222">
        <v>3</v>
      </c>
      <c r="E27" s="2320"/>
      <c r="F27" s="2320"/>
      <c r="G27" s="633">
        <f>IFERROR(G25 + G26, 0)</f>
        <v>203.72</v>
      </c>
      <c r="H27" s="2320"/>
      <c r="I27" s="2321"/>
      <c r="J27" s="634">
        <f>IFERROR(J25 + J26, 0)</f>
        <v>275.56899999999996</v>
      </c>
      <c r="U27" s="595"/>
      <c r="V27" s="226" t="s">
        <v>8517</v>
      </c>
      <c r="X27" s="351"/>
      <c r="Z27" s="950"/>
      <c r="AA27" s="220"/>
      <c r="AB27" s="950"/>
      <c r="AC27" s="3125"/>
      <c r="AD27" s="3125"/>
      <c r="AE27" s="3125"/>
      <c r="AF27" s="3125"/>
      <c r="AG27" s="3125"/>
      <c r="AH27" s="3125"/>
      <c r="AI27" s="3125"/>
      <c r="AJ27" s="3125"/>
      <c r="AK27" s="3125"/>
      <c r="AL27" s="3125"/>
      <c r="AM27" s="3125"/>
      <c r="AN27" s="3125"/>
      <c r="AO27" s="3125"/>
      <c r="AP27" s="3125"/>
      <c r="AQ27" s="3125"/>
      <c r="AR27" s="3125"/>
      <c r="AS27" s="948"/>
      <c r="AU27" s="2917" t="s">
        <v>8516</v>
      </c>
      <c r="AV27" s="222" t="s">
        <v>2386</v>
      </c>
      <c r="AW27" s="222">
        <v>3</v>
      </c>
      <c r="AX27" s="2320"/>
      <c r="AY27" s="2320"/>
      <c r="AZ27" s="633" t="s">
        <v>8518</v>
      </c>
      <c r="BA27" s="2320"/>
      <c r="BB27" s="2321"/>
      <c r="BC27" s="952" t="s">
        <v>8519</v>
      </c>
    </row>
    <row r="28" spans="1:65" s="350" customFormat="1" ht="15.75" customHeight="1" thickBot="1">
      <c r="A28" s="2394" t="s">
        <v>784</v>
      </c>
      <c r="B28" s="2930" t="s">
        <v>8520</v>
      </c>
      <c r="C28" s="283" t="s">
        <v>2386</v>
      </c>
      <c r="D28" s="283">
        <v>3</v>
      </c>
      <c r="E28" s="2322"/>
      <c r="F28" s="2322"/>
      <c r="G28" s="641">
        <f>IFERROR(G27 + G24, 0)</f>
        <v>4059.3559999999998</v>
      </c>
      <c r="H28" s="2322"/>
      <c r="I28" s="2323"/>
      <c r="J28" s="642">
        <f>IFERROR(J27 + J24, 0)</f>
        <v>6215.9140000000007</v>
      </c>
      <c r="U28" s="595"/>
      <c r="V28" s="284" t="s">
        <v>8521</v>
      </c>
      <c r="X28" s="348"/>
      <c r="Z28" s="950"/>
      <c r="AA28" s="220"/>
      <c r="AB28" s="950"/>
      <c r="AC28" s="3125"/>
      <c r="AD28" s="3125"/>
      <c r="AE28" s="3125"/>
      <c r="AF28" s="3125"/>
      <c r="AG28" s="3125"/>
      <c r="AH28" s="3125"/>
      <c r="AI28" s="3125"/>
      <c r="AJ28" s="3125"/>
      <c r="AK28" s="3125"/>
      <c r="AL28" s="3125"/>
      <c r="AM28" s="3125"/>
      <c r="AN28" s="3125"/>
      <c r="AO28" s="3125"/>
      <c r="AP28" s="3125"/>
      <c r="AQ28" s="3125"/>
      <c r="AR28" s="3125"/>
      <c r="AS28" s="948"/>
      <c r="AU28" s="2930" t="s">
        <v>8520</v>
      </c>
      <c r="AV28" s="283" t="s">
        <v>2386</v>
      </c>
      <c r="AW28" s="283">
        <v>3</v>
      </c>
      <c r="AX28" s="2322"/>
      <c r="AY28" s="2322"/>
      <c r="AZ28" s="641" t="s">
        <v>8522</v>
      </c>
      <c r="BA28" s="2322"/>
      <c r="BB28" s="2323"/>
      <c r="BC28" s="642" t="s">
        <v>8523</v>
      </c>
    </row>
    <row r="29" spans="1:65" s="934" customFormat="1" ht="15.75" customHeight="1" thickTop="1" thickBot="1">
      <c r="B29" s="933"/>
      <c r="C29" s="81"/>
      <c r="D29" s="81"/>
      <c r="E29" s="927"/>
      <c r="F29" s="927"/>
      <c r="G29" s="927"/>
      <c r="H29" s="927"/>
      <c r="I29" s="927"/>
      <c r="J29" s="927"/>
      <c r="K29" s="927"/>
      <c r="L29" s="927"/>
      <c r="M29" s="81"/>
      <c r="N29" s="81"/>
      <c r="O29" s="81"/>
      <c r="P29" s="595"/>
      <c r="Q29" s="595"/>
      <c r="R29" s="595"/>
      <c r="S29" s="595"/>
      <c r="T29" s="595"/>
      <c r="U29" s="595"/>
      <c r="V29" s="595"/>
      <c r="Z29" s="953"/>
      <c r="AA29" s="220"/>
      <c r="AB29" s="953"/>
      <c r="AC29" s="3125"/>
      <c r="AD29" s="3125"/>
      <c r="AE29" s="3125"/>
      <c r="AF29" s="3125"/>
      <c r="AG29" s="3125"/>
      <c r="AH29" s="3125"/>
      <c r="AI29" s="3125"/>
      <c r="AJ29" s="3125"/>
      <c r="AK29" s="3125"/>
      <c r="AL29" s="3125"/>
      <c r="AM29" s="3125"/>
      <c r="AN29" s="3125"/>
      <c r="AO29" s="3125"/>
      <c r="AP29" s="3125"/>
      <c r="AQ29" s="3125"/>
      <c r="AR29" s="3125"/>
      <c r="AS29" s="948"/>
      <c r="AU29" s="933"/>
      <c r="AV29" s="81"/>
      <c r="AW29" s="81"/>
      <c r="AX29" s="927"/>
      <c r="AY29" s="927"/>
      <c r="AZ29" s="927"/>
      <c r="BA29" s="927"/>
      <c r="BB29" s="927"/>
      <c r="BC29" s="927"/>
      <c r="BD29" s="927"/>
      <c r="BE29" s="927"/>
      <c r="BF29" s="81"/>
      <c r="BG29" s="81"/>
      <c r="BH29" s="81"/>
      <c r="BI29" s="595"/>
      <c r="BJ29" s="595"/>
      <c r="BK29" s="595"/>
      <c r="BL29" s="595"/>
      <c r="BM29" s="595"/>
    </row>
    <row r="30" spans="1:65" s="934" customFormat="1" ht="16" thickTop="1">
      <c r="B30" s="3376" t="s">
        <v>671</v>
      </c>
      <c r="C30" s="3332" t="s">
        <v>672</v>
      </c>
      <c r="D30" s="3332" t="s">
        <v>4825</v>
      </c>
      <c r="E30" s="3332" t="s">
        <v>2744</v>
      </c>
      <c r="F30" s="3332"/>
      <c r="G30" s="3332"/>
      <c r="H30" s="3332"/>
      <c r="I30" s="3332"/>
      <c r="J30" s="3332"/>
      <c r="K30" s="3332"/>
      <c r="L30" s="3332"/>
      <c r="M30" s="3332"/>
      <c r="N30" s="3332"/>
      <c r="O30" s="3332"/>
      <c r="P30" s="3332"/>
      <c r="Q30" s="3332"/>
      <c r="R30" s="3332"/>
      <c r="S30" s="3332"/>
      <c r="T30" s="3334"/>
      <c r="U30" s="595"/>
      <c r="V30" s="595"/>
      <c r="Z30" s="953"/>
      <c r="AA30" s="220"/>
      <c r="AB30" s="953"/>
      <c r="AC30" s="3125"/>
      <c r="AD30" s="3125"/>
      <c r="AE30" s="3125"/>
      <c r="AF30" s="3125"/>
      <c r="AG30" s="3125"/>
      <c r="AH30" s="3125"/>
      <c r="AI30" s="3125"/>
      <c r="AJ30" s="3125"/>
      <c r="AK30" s="3125"/>
      <c r="AL30" s="3125"/>
      <c r="AM30" s="3125"/>
      <c r="AN30" s="3125"/>
      <c r="AO30" s="3125"/>
      <c r="AP30" s="3125"/>
      <c r="AQ30" s="3125"/>
      <c r="AR30" s="3125"/>
      <c r="AS30" s="948"/>
      <c r="AU30" s="3376" t="s">
        <v>671</v>
      </c>
      <c r="AV30" s="3332" t="s">
        <v>672</v>
      </c>
      <c r="AW30" s="3332" t="s">
        <v>4825</v>
      </c>
      <c r="AX30" s="3332" t="s">
        <v>2744</v>
      </c>
      <c r="AY30" s="3332"/>
      <c r="AZ30" s="3332"/>
      <c r="BA30" s="3332"/>
      <c r="BB30" s="3332"/>
      <c r="BC30" s="3332"/>
      <c r="BD30" s="3332"/>
      <c r="BE30" s="3332"/>
      <c r="BF30" s="3332"/>
      <c r="BG30" s="3332"/>
      <c r="BH30" s="3332"/>
      <c r="BI30" s="3332"/>
      <c r="BJ30" s="3332"/>
      <c r="BK30" s="3332"/>
      <c r="BL30" s="3332"/>
      <c r="BM30" s="3334"/>
    </row>
    <row r="31" spans="1:65" s="934" customFormat="1">
      <c r="B31" s="3479"/>
      <c r="C31" s="3516"/>
      <c r="D31" s="3516"/>
      <c r="E31" s="3516" t="s">
        <v>2551</v>
      </c>
      <c r="F31" s="3516"/>
      <c r="G31" s="3516"/>
      <c r="H31" s="3516"/>
      <c r="I31" s="3516"/>
      <c r="J31" s="3516"/>
      <c r="K31" s="3516" t="s">
        <v>2559</v>
      </c>
      <c r="L31" s="3516"/>
      <c r="M31" s="3516"/>
      <c r="N31" s="3516"/>
      <c r="O31" s="3516"/>
      <c r="P31" s="3516"/>
      <c r="Q31" s="3516" t="s">
        <v>8524</v>
      </c>
      <c r="R31" s="3516"/>
      <c r="S31" s="3516"/>
      <c r="T31" s="3517" t="s">
        <v>902</v>
      </c>
      <c r="U31" s="595"/>
      <c r="V31" s="595"/>
      <c r="Z31" s="953"/>
      <c r="AA31" s="220"/>
      <c r="AB31" s="953"/>
      <c r="AC31" s="3125"/>
      <c r="AD31" s="3125"/>
      <c r="AE31" s="3125"/>
      <c r="AF31" s="3125"/>
      <c r="AG31" s="3125"/>
      <c r="AH31" s="3125"/>
      <c r="AI31" s="3125"/>
      <c r="AJ31" s="3125"/>
      <c r="AK31" s="3125"/>
      <c r="AL31" s="3125"/>
      <c r="AM31" s="3125"/>
      <c r="AN31" s="3125"/>
      <c r="AO31" s="3125"/>
      <c r="AP31" s="3125"/>
      <c r="AQ31" s="3125"/>
      <c r="AR31" s="3125"/>
      <c r="AS31" s="948"/>
      <c r="AU31" s="3479"/>
      <c r="AV31" s="3516"/>
      <c r="AW31" s="3516"/>
      <c r="AX31" s="3516" t="s">
        <v>2551</v>
      </c>
      <c r="AY31" s="3516"/>
      <c r="AZ31" s="3516"/>
      <c r="BA31" s="3516"/>
      <c r="BB31" s="3516"/>
      <c r="BC31" s="3516"/>
      <c r="BD31" s="3516" t="s">
        <v>2559</v>
      </c>
      <c r="BE31" s="3516"/>
      <c r="BF31" s="3516"/>
      <c r="BG31" s="3516"/>
      <c r="BH31" s="3516"/>
      <c r="BI31" s="3516"/>
      <c r="BJ31" s="3516" t="s">
        <v>8524</v>
      </c>
      <c r="BK31" s="3516"/>
      <c r="BL31" s="3516"/>
      <c r="BM31" s="3517" t="s">
        <v>902</v>
      </c>
    </row>
    <row r="32" spans="1:65" s="934" customFormat="1" ht="31.5" thickBot="1">
      <c r="A32" s="2394" t="s">
        <v>680</v>
      </c>
      <c r="B32" s="3377"/>
      <c r="C32" s="3333"/>
      <c r="D32" s="3333"/>
      <c r="E32" s="2914" t="s">
        <v>8525</v>
      </c>
      <c r="F32" s="2914" t="s">
        <v>8526</v>
      </c>
      <c r="G32" s="2914" t="s">
        <v>8527</v>
      </c>
      <c r="H32" s="2914" t="s">
        <v>8528</v>
      </c>
      <c r="I32" s="2914" t="s">
        <v>8529</v>
      </c>
      <c r="J32" s="2914" t="s">
        <v>902</v>
      </c>
      <c r="K32" s="2914" t="s">
        <v>8525</v>
      </c>
      <c r="L32" s="2914" t="s">
        <v>8526</v>
      </c>
      <c r="M32" s="2914" t="s">
        <v>8527</v>
      </c>
      <c r="N32" s="2914" t="s">
        <v>8528</v>
      </c>
      <c r="O32" s="2914" t="s">
        <v>8529</v>
      </c>
      <c r="P32" s="2914" t="s">
        <v>902</v>
      </c>
      <c r="Q32" s="2914" t="s">
        <v>8530</v>
      </c>
      <c r="R32" s="2914" t="s">
        <v>1200</v>
      </c>
      <c r="S32" s="2914" t="s">
        <v>902</v>
      </c>
      <c r="T32" s="3335"/>
      <c r="U32" s="595"/>
      <c r="V32" s="218"/>
      <c r="Z32" s="953"/>
      <c r="AA32" s="220"/>
      <c r="AB32" s="953"/>
      <c r="AC32" s="3125"/>
      <c r="AD32" s="3125"/>
      <c r="AE32" s="3125"/>
      <c r="AF32" s="3125"/>
      <c r="AG32" s="3125"/>
      <c r="AH32" s="3125"/>
      <c r="AI32" s="3125"/>
      <c r="AJ32" s="3125"/>
      <c r="AK32" s="3125"/>
      <c r="AL32" s="3125"/>
      <c r="AM32" s="3125"/>
      <c r="AN32" s="3125"/>
      <c r="AO32" s="3125"/>
      <c r="AP32" s="3125"/>
      <c r="AQ32" s="3125"/>
      <c r="AR32" s="3125"/>
      <c r="AS32" s="948"/>
      <c r="AU32" s="3377"/>
      <c r="AV32" s="3333"/>
      <c r="AW32" s="3333"/>
      <c r="AX32" s="2914" t="s">
        <v>8525</v>
      </c>
      <c r="AY32" s="2914" t="s">
        <v>8526</v>
      </c>
      <c r="AZ32" s="2914" t="s">
        <v>8527</v>
      </c>
      <c r="BA32" s="2914" t="s">
        <v>8528</v>
      </c>
      <c r="BB32" s="2914" t="s">
        <v>8529</v>
      </c>
      <c r="BC32" s="2914" t="s">
        <v>902</v>
      </c>
      <c r="BD32" s="2914" t="s">
        <v>8525</v>
      </c>
      <c r="BE32" s="2914" t="s">
        <v>8526</v>
      </c>
      <c r="BF32" s="2914" t="s">
        <v>8527</v>
      </c>
      <c r="BG32" s="2914" t="s">
        <v>8528</v>
      </c>
      <c r="BH32" s="2914" t="s">
        <v>8529</v>
      </c>
      <c r="BI32" s="2914" t="s">
        <v>902</v>
      </c>
      <c r="BJ32" s="954" t="s">
        <v>8530</v>
      </c>
      <c r="BK32" s="2914" t="s">
        <v>1200</v>
      </c>
      <c r="BL32" s="2914" t="s">
        <v>902</v>
      </c>
      <c r="BM32" s="3335"/>
    </row>
    <row r="33" spans="1:65" s="934" customFormat="1" ht="15.75" customHeight="1" thickTop="1" thickBot="1">
      <c r="B33" s="320"/>
      <c r="C33" s="385"/>
      <c r="D33" s="385"/>
      <c r="E33" s="385"/>
      <c r="F33" s="385"/>
      <c r="G33" s="385"/>
      <c r="H33" s="385"/>
      <c r="I33" s="385"/>
      <c r="J33" s="385"/>
      <c r="K33" s="385"/>
      <c r="L33" s="385"/>
      <c r="M33" s="385"/>
      <c r="N33" s="385"/>
      <c r="O33" s="385"/>
      <c r="P33" s="385"/>
      <c r="Q33" s="385"/>
      <c r="R33" s="385"/>
      <c r="S33" s="385"/>
      <c r="T33" s="385"/>
      <c r="U33" s="595"/>
      <c r="V33" s="218"/>
      <c r="Z33" s="953"/>
      <c r="AA33" s="220"/>
      <c r="AB33" s="953"/>
      <c r="AC33" s="3125"/>
      <c r="AD33" s="3125"/>
      <c r="AE33" s="3125"/>
      <c r="AF33" s="3125"/>
      <c r="AG33" s="3125"/>
      <c r="AH33" s="3125"/>
      <c r="AI33" s="3125"/>
      <c r="AJ33" s="3125"/>
      <c r="AK33" s="3125"/>
      <c r="AL33" s="3125"/>
      <c r="AM33" s="3125"/>
      <c r="AN33" s="3125"/>
      <c r="AO33" s="3125"/>
      <c r="AP33" s="3125"/>
      <c r="AQ33" s="3125"/>
      <c r="AR33" s="3125"/>
      <c r="AS33" s="948"/>
      <c r="AU33" s="320"/>
      <c r="AV33" s="385"/>
      <c r="AW33" s="385"/>
      <c r="AX33" s="385"/>
      <c r="AY33" s="385"/>
      <c r="AZ33" s="385"/>
      <c r="BA33" s="385"/>
      <c r="BB33" s="385"/>
      <c r="BC33" s="385"/>
      <c r="BD33" s="385"/>
      <c r="BE33" s="385"/>
      <c r="BF33" s="385"/>
      <c r="BG33" s="385"/>
      <c r="BH33" s="385"/>
      <c r="BI33" s="385"/>
      <c r="BJ33" s="385"/>
      <c r="BK33" s="385"/>
      <c r="BL33" s="385"/>
      <c r="BM33" s="385"/>
    </row>
    <row r="34" spans="1:65" s="934" customFormat="1" ht="15.75" customHeight="1" thickTop="1" thickBot="1">
      <c r="B34" s="319" t="s">
        <v>8531</v>
      </c>
      <c r="C34" s="385"/>
      <c r="D34" s="385"/>
      <c r="E34" s="385"/>
      <c r="F34" s="385"/>
      <c r="G34" s="385"/>
      <c r="H34" s="385"/>
      <c r="I34" s="385"/>
      <c r="J34" s="385"/>
      <c r="K34" s="385"/>
      <c r="L34" s="385"/>
      <c r="M34" s="385"/>
      <c r="N34" s="385"/>
      <c r="O34" s="385"/>
      <c r="P34" s="385"/>
      <c r="Q34" s="385"/>
      <c r="R34" s="385"/>
      <c r="S34" s="385"/>
      <c r="T34" s="385"/>
      <c r="U34" s="595"/>
      <c r="V34" s="218"/>
      <c r="Z34" s="953"/>
      <c r="AA34" s="220"/>
      <c r="AB34" s="953"/>
      <c r="AC34" s="3125"/>
      <c r="AD34" s="3125"/>
      <c r="AE34" s="3125"/>
      <c r="AF34" s="3125"/>
      <c r="AG34" s="3125"/>
      <c r="AH34" s="3125"/>
      <c r="AI34" s="3125"/>
      <c r="AJ34" s="3125"/>
      <c r="AK34" s="3125"/>
      <c r="AL34" s="3125"/>
      <c r="AM34" s="3125"/>
      <c r="AN34" s="3125"/>
      <c r="AO34" s="3125"/>
      <c r="AP34" s="3125"/>
      <c r="AQ34" s="3125"/>
      <c r="AR34" s="3125"/>
      <c r="AS34" s="948"/>
      <c r="AU34" s="319" t="s">
        <v>8532</v>
      </c>
      <c r="AV34" s="385"/>
      <c r="AW34" s="385"/>
      <c r="AX34" s="385"/>
      <c r="AY34" s="385"/>
      <c r="AZ34" s="385"/>
      <c r="BA34" s="385"/>
      <c r="BB34" s="385"/>
      <c r="BC34" s="385"/>
      <c r="BD34" s="385"/>
      <c r="BE34" s="385"/>
      <c r="BF34" s="385"/>
      <c r="BG34" s="385"/>
      <c r="BH34" s="385"/>
      <c r="BI34" s="385"/>
      <c r="BJ34" s="385"/>
      <c r="BK34" s="385"/>
      <c r="BL34" s="385"/>
      <c r="BM34" s="385"/>
    </row>
    <row r="35" spans="1:65" ht="15.75" customHeight="1">
      <c r="A35" s="2394" t="s">
        <v>686</v>
      </c>
      <c r="B35" s="2919" t="s">
        <v>8533</v>
      </c>
      <c r="C35" s="213" t="s">
        <v>2386</v>
      </c>
      <c r="D35" s="213">
        <v>3</v>
      </c>
      <c r="E35" s="643">
        <v>0</v>
      </c>
      <c r="F35" s="643">
        <v>0</v>
      </c>
      <c r="G35" s="643">
        <v>0</v>
      </c>
      <c r="H35" s="643">
        <v>0</v>
      </c>
      <c r="I35" s="643">
        <v>0</v>
      </c>
      <c r="J35" s="949">
        <f>IFERROR(E35 + F35 + G35+H35+I35, 0)</f>
        <v>0</v>
      </c>
      <c r="K35" s="643">
        <v>0</v>
      </c>
      <c r="L35" s="643">
        <v>0</v>
      </c>
      <c r="M35" s="2997">
        <v>14.25</v>
      </c>
      <c r="N35" s="643">
        <v>0</v>
      </c>
      <c r="O35" s="643">
        <v>0</v>
      </c>
      <c r="P35" s="949">
        <f>IFERROR(K35 + L35 + M35+N35+O35, 0)</f>
        <v>14.25</v>
      </c>
      <c r="Q35" s="2328"/>
      <c r="R35" s="2328"/>
      <c r="S35" s="2328"/>
      <c r="T35" s="951">
        <f>IFERROR(J35 + P35, 0)</f>
        <v>14.25</v>
      </c>
      <c r="U35" s="218"/>
      <c r="V35" s="217" t="s">
        <v>8534</v>
      </c>
      <c r="X35" s="955"/>
      <c r="Z35" s="948"/>
      <c r="AA35" s="220">
        <f t="shared" ref="AA35:AA37" si="21">IF( SUM( AC35:AR35 ) = 0, 0, $AC$7 )</f>
        <v>0</v>
      </c>
      <c r="AB35" s="948"/>
      <c r="AC35" s="221">
        <f t="shared" ref="AC35:AC37" si="22" xml:space="preserve"> IF( ISNUMBER(E35), 0, 1 )</f>
        <v>0</v>
      </c>
      <c r="AD35" s="221">
        <f t="shared" ref="AD35:AD37" si="23" xml:space="preserve"> IF( ISNUMBER(F35), 0, 1 )</f>
        <v>0</v>
      </c>
      <c r="AE35" s="221">
        <f t="shared" ref="AE35:AE37" si="24" xml:space="preserve"> IF( ISNUMBER(G35), 0, 1 )</f>
        <v>0</v>
      </c>
      <c r="AF35" s="221">
        <f t="shared" ref="AF35:AF37" si="25" xml:space="preserve"> IF( ISNUMBER(H35), 0, 1 )</f>
        <v>0</v>
      </c>
      <c r="AG35" s="221">
        <f t="shared" ref="AG35:AG37" si="26" xml:space="preserve"> IF( ISNUMBER(I35), 0, 1 )</f>
        <v>0</v>
      </c>
      <c r="AH35" s="3125"/>
      <c r="AI35" s="221">
        <f t="shared" ref="AI35:AI37" si="27" xml:space="preserve"> IF( ISNUMBER(K35), 0, 1 )</f>
        <v>0</v>
      </c>
      <c r="AJ35" s="221">
        <f t="shared" ref="AJ35:AJ37" si="28" xml:space="preserve"> IF( ISNUMBER(L35), 0, 1 )</f>
        <v>0</v>
      </c>
      <c r="AK35" s="221">
        <f t="shared" ref="AK35:AK37" si="29" xml:space="preserve"> IF( ISNUMBER(M35), 0, 1 )</f>
        <v>0</v>
      </c>
      <c r="AL35" s="221">
        <f t="shared" ref="AL35:AL37" si="30" xml:space="preserve"> IF( ISNUMBER(N35), 0, 1 )</f>
        <v>0</v>
      </c>
      <c r="AM35" s="221">
        <f t="shared" ref="AM35:AP39" si="31" xml:space="preserve"> IF( ISNUMBER(O35), 0, 1 )</f>
        <v>0</v>
      </c>
      <c r="AN35" s="3125"/>
      <c r="AO35" s="3125"/>
      <c r="AP35" s="3125"/>
      <c r="AQ35" s="3125"/>
      <c r="AR35" s="3125"/>
      <c r="AS35" s="948"/>
      <c r="AU35" s="2919" t="s">
        <v>8533</v>
      </c>
      <c r="AV35" s="213" t="s">
        <v>2386</v>
      </c>
      <c r="AW35" s="213">
        <v>3</v>
      </c>
      <c r="AX35" s="643" t="s">
        <v>8535</v>
      </c>
      <c r="AY35" s="643" t="s">
        <v>8536</v>
      </c>
      <c r="AZ35" s="643" t="s">
        <v>8537</v>
      </c>
      <c r="BA35" s="643" t="s">
        <v>8538</v>
      </c>
      <c r="BB35" s="643" t="s">
        <v>8539</v>
      </c>
      <c r="BC35" s="949" t="s">
        <v>8540</v>
      </c>
      <c r="BD35" s="643" t="s">
        <v>8541</v>
      </c>
      <c r="BE35" s="643" t="s">
        <v>8542</v>
      </c>
      <c r="BF35" s="643" t="s">
        <v>8543</v>
      </c>
      <c r="BG35" s="643" t="s">
        <v>8544</v>
      </c>
      <c r="BH35" s="643" t="s">
        <v>8545</v>
      </c>
      <c r="BI35" s="949" t="s">
        <v>8546</v>
      </c>
      <c r="BJ35" s="2328"/>
      <c r="BK35" s="2328"/>
      <c r="BL35" s="2328"/>
      <c r="BM35" s="951" t="s">
        <v>8547</v>
      </c>
    </row>
    <row r="36" spans="1:65" ht="15.75" customHeight="1">
      <c r="B36" s="2917" t="s">
        <v>8548</v>
      </c>
      <c r="C36" s="222" t="s">
        <v>2386</v>
      </c>
      <c r="D36" s="222">
        <v>3</v>
      </c>
      <c r="E36" s="635">
        <v>0</v>
      </c>
      <c r="F36" s="635">
        <v>0</v>
      </c>
      <c r="G36" s="635">
        <v>0</v>
      </c>
      <c r="H36" s="635">
        <v>0</v>
      </c>
      <c r="I36" s="635">
        <v>0</v>
      </c>
      <c r="J36" s="633">
        <f t="shared" ref="J36" si="32">IFERROR(E36 + F36 + G36+H36+I36, 0)</f>
        <v>0</v>
      </c>
      <c r="K36" s="635">
        <v>0</v>
      </c>
      <c r="L36" s="635">
        <v>0</v>
      </c>
      <c r="M36" s="2999">
        <v>1</v>
      </c>
      <c r="N36" s="635">
        <v>0</v>
      </c>
      <c r="O36" s="635">
        <v>0</v>
      </c>
      <c r="P36" s="633">
        <f t="shared" ref="P36" si="33">IFERROR(K36 + L36 + M36+N36+O36, 0)</f>
        <v>1</v>
      </c>
      <c r="Q36" s="2324"/>
      <c r="R36" s="2324"/>
      <c r="S36" s="2324"/>
      <c r="T36" s="634">
        <f>IFERROR(J36 + P36, 0)</f>
        <v>1</v>
      </c>
      <c r="U36" s="218"/>
      <c r="V36" s="226" t="s">
        <v>8549</v>
      </c>
      <c r="X36" s="956"/>
      <c r="Z36" s="948"/>
      <c r="AA36" s="220">
        <f t="shared" si="21"/>
        <v>0</v>
      </c>
      <c r="AB36" s="948"/>
      <c r="AC36" s="221">
        <f t="shared" si="22"/>
        <v>0</v>
      </c>
      <c r="AD36" s="221">
        <f t="shared" si="23"/>
        <v>0</v>
      </c>
      <c r="AE36" s="221">
        <f t="shared" si="24"/>
        <v>0</v>
      </c>
      <c r="AF36" s="221">
        <f t="shared" si="25"/>
        <v>0</v>
      </c>
      <c r="AG36" s="221">
        <f t="shared" si="26"/>
        <v>0</v>
      </c>
      <c r="AH36" s="3125"/>
      <c r="AI36" s="221">
        <f t="shared" si="27"/>
        <v>0</v>
      </c>
      <c r="AJ36" s="221">
        <f t="shared" si="28"/>
        <v>0</v>
      </c>
      <c r="AK36" s="221">
        <f t="shared" si="29"/>
        <v>0</v>
      </c>
      <c r="AL36" s="221">
        <f t="shared" si="30"/>
        <v>0</v>
      </c>
      <c r="AM36" s="221">
        <f t="shared" si="31"/>
        <v>0</v>
      </c>
      <c r="AN36" s="3125"/>
      <c r="AO36" s="3125"/>
      <c r="AP36" s="3125"/>
      <c r="AQ36" s="3125"/>
      <c r="AR36" s="3125"/>
      <c r="AS36" s="948"/>
      <c r="AU36" s="2917" t="s">
        <v>8550</v>
      </c>
      <c r="AV36" s="222" t="s">
        <v>2386</v>
      </c>
      <c r="AW36" s="222">
        <v>3</v>
      </c>
      <c r="AX36" s="635" t="s">
        <v>8551</v>
      </c>
      <c r="AY36" s="635" t="s">
        <v>8552</v>
      </c>
      <c r="AZ36" s="635" t="s">
        <v>8553</v>
      </c>
      <c r="BA36" s="635" t="s">
        <v>8554</v>
      </c>
      <c r="BB36" s="635" t="s">
        <v>8555</v>
      </c>
      <c r="BC36" s="633" t="s">
        <v>8556</v>
      </c>
      <c r="BD36" s="635" t="s">
        <v>8557</v>
      </c>
      <c r="BE36" s="635" t="s">
        <v>8558</v>
      </c>
      <c r="BF36" s="635" t="s">
        <v>8559</v>
      </c>
      <c r="BG36" s="635" t="s">
        <v>8560</v>
      </c>
      <c r="BH36" s="635" t="s">
        <v>8561</v>
      </c>
      <c r="BI36" s="633" t="s">
        <v>8562</v>
      </c>
      <c r="BJ36" s="2324"/>
      <c r="BK36" s="2324"/>
      <c r="BL36" s="2324"/>
      <c r="BM36" s="634" t="s">
        <v>8563</v>
      </c>
    </row>
    <row r="37" spans="1:65" ht="15.75" customHeight="1">
      <c r="B37" s="2917" t="s">
        <v>8564</v>
      </c>
      <c r="C37" s="222" t="s">
        <v>2386</v>
      </c>
      <c r="D37" s="222">
        <v>3</v>
      </c>
      <c r="E37" s="635">
        <v>1485.596</v>
      </c>
      <c r="F37" s="635">
        <v>0</v>
      </c>
      <c r="G37" s="635">
        <v>0</v>
      </c>
      <c r="H37" s="635">
        <v>0</v>
      </c>
      <c r="I37" s="635">
        <v>0</v>
      </c>
      <c r="J37" s="633">
        <v>1485.596</v>
      </c>
      <c r="K37" s="635">
        <v>0</v>
      </c>
      <c r="L37" s="635">
        <v>1018.561</v>
      </c>
      <c r="M37" s="635">
        <v>382.815</v>
      </c>
      <c r="N37" s="635">
        <v>25.065000000000001</v>
      </c>
      <c r="O37" s="635">
        <v>852.21900000000005</v>
      </c>
      <c r="P37" s="633">
        <v>2278.66</v>
      </c>
      <c r="Q37" s="2324"/>
      <c r="R37" s="2324"/>
      <c r="S37" s="2324"/>
      <c r="T37" s="634">
        <f>IFERROR(J37 + P37, 0)</f>
        <v>3764.2559999999999</v>
      </c>
      <c r="U37" s="218"/>
      <c r="V37" s="226" t="s">
        <v>8565</v>
      </c>
      <c r="X37" s="937"/>
      <c r="Z37" s="948"/>
      <c r="AA37" s="220">
        <f t="shared" si="21"/>
        <v>0</v>
      </c>
      <c r="AB37" s="948"/>
      <c r="AC37" s="221">
        <f t="shared" si="22"/>
        <v>0</v>
      </c>
      <c r="AD37" s="221">
        <f t="shared" si="23"/>
        <v>0</v>
      </c>
      <c r="AE37" s="221">
        <f t="shared" si="24"/>
        <v>0</v>
      </c>
      <c r="AF37" s="221">
        <f t="shared" si="25"/>
        <v>0</v>
      </c>
      <c r="AG37" s="221">
        <f t="shared" si="26"/>
        <v>0</v>
      </c>
      <c r="AH37" s="3125"/>
      <c r="AI37" s="221">
        <f t="shared" si="27"/>
        <v>0</v>
      </c>
      <c r="AJ37" s="221">
        <f t="shared" si="28"/>
        <v>0</v>
      </c>
      <c r="AK37" s="221">
        <f t="shared" si="29"/>
        <v>0</v>
      </c>
      <c r="AL37" s="221">
        <f t="shared" si="30"/>
        <v>0</v>
      </c>
      <c r="AM37" s="221">
        <f t="shared" si="31"/>
        <v>0</v>
      </c>
      <c r="AN37" s="3125"/>
      <c r="AO37" s="3125"/>
      <c r="AP37" s="3125"/>
      <c r="AQ37" s="3125"/>
      <c r="AR37" s="3125"/>
      <c r="AS37" s="948"/>
      <c r="AU37" s="2917" t="s">
        <v>8564</v>
      </c>
      <c r="AV37" s="222" t="s">
        <v>2386</v>
      </c>
      <c r="AW37" s="222">
        <v>3</v>
      </c>
      <c r="AX37" s="635" t="s">
        <v>8566</v>
      </c>
      <c r="AY37" s="635" t="s">
        <v>8567</v>
      </c>
      <c r="AZ37" s="635" t="s">
        <v>8568</v>
      </c>
      <c r="BA37" s="635" t="s">
        <v>8569</v>
      </c>
      <c r="BB37" s="635" t="s">
        <v>8570</v>
      </c>
      <c r="BC37" s="633" t="s">
        <v>8571</v>
      </c>
      <c r="BD37" s="635" t="s">
        <v>8572</v>
      </c>
      <c r="BE37" s="635" t="s">
        <v>8573</v>
      </c>
      <c r="BF37" s="635" t="s">
        <v>8574</v>
      </c>
      <c r="BG37" s="635" t="s">
        <v>8575</v>
      </c>
      <c r="BH37" s="635" t="s">
        <v>8576</v>
      </c>
      <c r="BI37" s="633" t="s">
        <v>8577</v>
      </c>
      <c r="BJ37" s="2324"/>
      <c r="BK37" s="2324"/>
      <c r="BL37" s="2324"/>
      <c r="BM37" s="634" t="s">
        <v>8578</v>
      </c>
    </row>
    <row r="38" spans="1:65" ht="15.75" customHeight="1">
      <c r="B38" s="2917" t="s">
        <v>8579</v>
      </c>
      <c r="C38" s="222" t="s">
        <v>2386</v>
      </c>
      <c r="D38" s="222">
        <v>3</v>
      </c>
      <c r="E38" s="2324"/>
      <c r="F38" s="2324"/>
      <c r="G38" s="2324"/>
      <c r="H38" s="2324"/>
      <c r="I38" s="2324"/>
      <c r="J38" s="2324"/>
      <c r="K38" s="2324"/>
      <c r="L38" s="2324"/>
      <c r="M38" s="2324"/>
      <c r="N38" s="2324"/>
      <c r="O38" s="2324"/>
      <c r="P38" s="2324"/>
      <c r="Q38" s="635">
        <v>4.2610000000000001</v>
      </c>
      <c r="R38" s="635">
        <v>14.159000000000001</v>
      </c>
      <c r="S38" s="633">
        <v>18.420000000000002</v>
      </c>
      <c r="T38" s="1590">
        <f>IFERROR(S38, 0)</f>
        <v>18.420000000000002</v>
      </c>
      <c r="U38" s="218"/>
      <c r="V38" s="226" t="s">
        <v>8580</v>
      </c>
      <c r="X38" s="937"/>
      <c r="Z38" s="948"/>
      <c r="AA38" s="220">
        <f>IF( SUM( AC38:AR38 ) = 0, 0, $AC$7 )</f>
        <v>0</v>
      </c>
      <c r="AB38" s="948"/>
      <c r="AC38" s="3125"/>
      <c r="AD38" s="3125"/>
      <c r="AE38" s="3125"/>
      <c r="AF38" s="3125"/>
      <c r="AG38" s="3125"/>
      <c r="AH38" s="3125"/>
      <c r="AI38" s="3125"/>
      <c r="AJ38" s="3125"/>
      <c r="AK38" s="3125"/>
      <c r="AL38" s="3125"/>
      <c r="AM38" s="3125"/>
      <c r="AN38" s="3125"/>
      <c r="AO38" s="221">
        <f t="shared" si="31"/>
        <v>0</v>
      </c>
      <c r="AP38" s="221">
        <f t="shared" si="31"/>
        <v>0</v>
      </c>
      <c r="AQ38" s="3125"/>
      <c r="AR38" s="3125"/>
      <c r="AS38" s="948"/>
      <c r="AU38" s="2917" t="s">
        <v>8579</v>
      </c>
      <c r="AV38" s="222" t="s">
        <v>2386</v>
      </c>
      <c r="AW38" s="222">
        <v>3</v>
      </c>
      <c r="AX38" s="2324"/>
      <c r="AY38" s="2324"/>
      <c r="AZ38" s="2324"/>
      <c r="BA38" s="2324"/>
      <c r="BB38" s="2324"/>
      <c r="BC38" s="2324"/>
      <c r="BD38" s="2324"/>
      <c r="BE38" s="2324"/>
      <c r="BF38" s="2324"/>
      <c r="BG38" s="2324"/>
      <c r="BH38" s="2324"/>
      <c r="BI38" s="2324"/>
      <c r="BJ38" s="635" t="s">
        <v>8581</v>
      </c>
      <c r="BK38" s="635" t="s">
        <v>8582</v>
      </c>
      <c r="BL38" s="633" t="s">
        <v>8583</v>
      </c>
      <c r="BM38" s="1590" t="s">
        <v>767</v>
      </c>
    </row>
    <row r="39" spans="1:65" ht="15.75" customHeight="1">
      <c r="B39" s="2917" t="s">
        <v>8584</v>
      </c>
      <c r="C39" s="222" t="s">
        <v>2386</v>
      </c>
      <c r="D39" s="222">
        <v>3</v>
      </c>
      <c r="E39" s="2324"/>
      <c r="F39" s="2324"/>
      <c r="G39" s="2324"/>
      <c r="H39" s="2324"/>
      <c r="I39" s="2324"/>
      <c r="J39" s="635">
        <v>24.844999999999999</v>
      </c>
      <c r="K39" s="2324"/>
      <c r="L39" s="2324"/>
      <c r="M39" s="2324"/>
      <c r="N39" s="2324"/>
      <c r="O39" s="2324"/>
      <c r="P39" s="635">
        <v>73.349999999999994</v>
      </c>
      <c r="Q39" s="2324"/>
      <c r="R39" s="2324"/>
      <c r="S39" s="2324"/>
      <c r="T39" s="634">
        <f t="shared" ref="T39:T43" si="34">IFERROR(J39 + P39, 0)</f>
        <v>98.194999999999993</v>
      </c>
      <c r="U39" s="218"/>
      <c r="V39" s="226" t="s">
        <v>8585</v>
      </c>
      <c r="X39" s="937"/>
      <c r="Z39" s="948"/>
      <c r="AA39" s="220">
        <f>IF( SUM( AC39:AR39 ) = 0, 0, $AC$7 )</f>
        <v>0</v>
      </c>
      <c r="AB39" s="948"/>
      <c r="AC39" s="3125"/>
      <c r="AD39" s="3125"/>
      <c r="AE39" s="3125"/>
      <c r="AF39" s="3125"/>
      <c r="AG39" s="3125"/>
      <c r="AH39" s="221">
        <f t="shared" ref="AH39" si="35" xml:space="preserve"> IF( ISNUMBER(J39), 0, 1 )</f>
        <v>0</v>
      </c>
      <c r="AI39" s="3125"/>
      <c r="AJ39" s="3125"/>
      <c r="AK39" s="3125"/>
      <c r="AL39" s="3125"/>
      <c r="AM39" s="3125"/>
      <c r="AN39" s="221">
        <f t="shared" si="31"/>
        <v>0</v>
      </c>
      <c r="AO39" s="3125"/>
      <c r="AP39" s="3125"/>
      <c r="AQ39" s="3125"/>
      <c r="AR39" s="3125"/>
      <c r="AS39" s="948"/>
      <c r="AU39" s="2917" t="s">
        <v>8584</v>
      </c>
      <c r="AV39" s="222" t="s">
        <v>2386</v>
      </c>
      <c r="AW39" s="222">
        <v>3</v>
      </c>
      <c r="AX39" s="2324"/>
      <c r="AY39" s="2324"/>
      <c r="AZ39" s="2324"/>
      <c r="BA39" s="2324"/>
      <c r="BB39" s="2324"/>
      <c r="BC39" s="635" t="s">
        <v>8586</v>
      </c>
      <c r="BD39" s="2324"/>
      <c r="BE39" s="2324"/>
      <c r="BF39" s="2324"/>
      <c r="BG39" s="2324"/>
      <c r="BH39" s="2324"/>
      <c r="BI39" s="635" t="s">
        <v>8587</v>
      </c>
      <c r="BJ39" s="2324"/>
      <c r="BK39" s="2324"/>
      <c r="BL39" s="2324"/>
      <c r="BM39" s="634" t="s">
        <v>8588</v>
      </c>
    </row>
    <row r="40" spans="1:65" ht="15.75" customHeight="1">
      <c r="B40" s="2917" t="s">
        <v>8589</v>
      </c>
      <c r="C40" s="222" t="s">
        <v>2386</v>
      </c>
      <c r="D40" s="222">
        <v>3</v>
      </c>
      <c r="E40" s="2324"/>
      <c r="F40" s="2324"/>
      <c r="G40" s="2324"/>
      <c r="H40" s="2324"/>
      <c r="I40" s="2324"/>
      <c r="J40" s="633">
        <f>IFERROR(J37+J39, 0)</f>
        <v>1510.441</v>
      </c>
      <c r="K40" s="2324"/>
      <c r="L40" s="2324"/>
      <c r="M40" s="2324"/>
      <c r="N40" s="2324"/>
      <c r="O40" s="2324"/>
      <c r="P40" s="633">
        <f>IFERROR(P37+P39, 0)</f>
        <v>2352.0099999999998</v>
      </c>
      <c r="Q40" s="2324"/>
      <c r="R40" s="2324"/>
      <c r="S40" s="2324"/>
      <c r="T40" s="634">
        <f>IFERROR(T37+T38+T39, 0)</f>
        <v>3880.8710000000001</v>
      </c>
      <c r="U40" s="218"/>
      <c r="V40" s="226" t="s">
        <v>8590</v>
      </c>
      <c r="X40" s="937"/>
      <c r="Z40" s="948"/>
      <c r="AA40" s="220"/>
      <c r="AB40" s="948"/>
      <c r="AC40" s="3125"/>
      <c r="AD40" s="3125"/>
      <c r="AE40" s="3125"/>
      <c r="AF40" s="3125"/>
      <c r="AG40" s="3125"/>
      <c r="AH40" s="3125"/>
      <c r="AI40" s="3125"/>
      <c r="AJ40" s="3125"/>
      <c r="AK40" s="3125"/>
      <c r="AL40" s="3125"/>
      <c r="AM40" s="3125"/>
      <c r="AN40" s="3125"/>
      <c r="AO40" s="3125"/>
      <c r="AP40" s="3125"/>
      <c r="AQ40" s="3125"/>
      <c r="AR40" s="3125"/>
      <c r="AS40" s="948"/>
      <c r="AU40" s="2917" t="s">
        <v>8589</v>
      </c>
      <c r="AV40" s="222" t="s">
        <v>2386</v>
      </c>
      <c r="AW40" s="222">
        <v>3</v>
      </c>
      <c r="AX40" s="2324"/>
      <c r="AY40" s="2324"/>
      <c r="AZ40" s="2324"/>
      <c r="BA40" s="2324"/>
      <c r="BB40" s="2324"/>
      <c r="BC40" s="633" t="s">
        <v>8591</v>
      </c>
      <c r="BD40" s="2324"/>
      <c r="BE40" s="2324"/>
      <c r="BF40" s="2324"/>
      <c r="BG40" s="2324"/>
      <c r="BH40" s="2324"/>
      <c r="BI40" s="633" t="s">
        <v>8592</v>
      </c>
      <c r="BJ40" s="2324"/>
      <c r="BK40" s="2324"/>
      <c r="BL40" s="2324"/>
      <c r="BM40" s="634" t="s">
        <v>8593</v>
      </c>
    </row>
    <row r="41" spans="1:65" ht="15.75" customHeight="1">
      <c r="B41" s="2917" t="s">
        <v>8594</v>
      </c>
      <c r="C41" s="222" t="s">
        <v>2386</v>
      </c>
      <c r="D41" s="222">
        <v>3</v>
      </c>
      <c r="E41" s="2999">
        <v>28.468</v>
      </c>
      <c r="F41" s="3231">
        <v>0</v>
      </c>
      <c r="G41" s="3231">
        <v>0</v>
      </c>
      <c r="H41" s="3231">
        <v>0</v>
      </c>
      <c r="I41" s="3231">
        <v>0</v>
      </c>
      <c r="J41" s="3000">
        <v>28.468</v>
      </c>
      <c r="K41" s="3232">
        <v>0</v>
      </c>
      <c r="L41" s="2999">
        <v>76.658000000000001</v>
      </c>
      <c r="M41" s="3232">
        <v>0</v>
      </c>
      <c r="N41" s="2999">
        <v>19.494</v>
      </c>
      <c r="O41" s="2999">
        <v>47.871000000000002</v>
      </c>
      <c r="P41" s="3000">
        <v>144.023</v>
      </c>
      <c r="Q41" s="3005"/>
      <c r="R41" s="3005"/>
      <c r="S41" s="2324"/>
      <c r="T41" s="634">
        <f>IFERROR(J41 + P41, 0)</f>
        <v>172.49099999999999</v>
      </c>
      <c r="U41" s="218"/>
      <c r="V41" s="226" t="s">
        <v>8595</v>
      </c>
      <c r="X41" s="937"/>
      <c r="Z41" s="948"/>
      <c r="AA41" s="220">
        <f>IF( SUM( AC41:AR41 ) = 0, 0, $AC$7 )</f>
        <v>0</v>
      </c>
      <c r="AB41" s="948"/>
      <c r="AC41" s="221">
        <f t="shared" ref="AC41" si="36" xml:space="preserve"> IF( ISNUMBER(E41), 0, 1 )</f>
        <v>0</v>
      </c>
      <c r="AD41" s="221">
        <f t="shared" ref="AD41" si="37" xml:space="preserve"> IF( ISNUMBER(F41), 0, 1 )</f>
        <v>0</v>
      </c>
      <c r="AE41" s="221">
        <f t="shared" ref="AE41" si="38" xml:space="preserve"> IF( ISNUMBER(G41), 0, 1 )</f>
        <v>0</v>
      </c>
      <c r="AF41" s="221">
        <f t="shared" ref="AF41" si="39" xml:space="preserve"> IF( ISNUMBER(H41), 0, 1 )</f>
        <v>0</v>
      </c>
      <c r="AG41" s="221">
        <f t="shared" ref="AG41:AH43" si="40" xml:space="preserve"> IF( ISNUMBER(I41), 0, 1 )</f>
        <v>0</v>
      </c>
      <c r="AH41" s="3125"/>
      <c r="AI41" s="221">
        <f t="shared" ref="AI41" si="41" xml:space="preserve"> IF( ISNUMBER(K41), 0, 1 )</f>
        <v>0</v>
      </c>
      <c r="AJ41" s="221">
        <f t="shared" ref="AJ41" si="42" xml:space="preserve"> IF( ISNUMBER(L41), 0, 1 )</f>
        <v>0</v>
      </c>
      <c r="AK41" s="221">
        <f t="shared" ref="AK41" si="43" xml:space="preserve"> IF( ISNUMBER(M41), 0, 1 )</f>
        <v>0</v>
      </c>
      <c r="AL41" s="221">
        <f t="shared" ref="AL41" si="44" xml:space="preserve"> IF( ISNUMBER(N41), 0, 1 )</f>
        <v>0</v>
      </c>
      <c r="AM41" s="221">
        <f t="shared" ref="AM41" si="45" xml:space="preserve"> IF( ISNUMBER(O41), 0, 1 )</f>
        <v>0</v>
      </c>
      <c r="AN41" s="3125"/>
      <c r="AO41" s="3125"/>
      <c r="AP41" s="3125"/>
      <c r="AQ41" s="3125"/>
      <c r="AR41" s="3125"/>
      <c r="AS41" s="948"/>
      <c r="AU41" s="2917" t="s">
        <v>8594</v>
      </c>
      <c r="AV41" s="222" t="s">
        <v>2386</v>
      </c>
      <c r="AW41" s="222">
        <v>3</v>
      </c>
      <c r="AX41" s="635" t="s">
        <v>8596</v>
      </c>
      <c r="AY41" s="635" t="s">
        <v>8597</v>
      </c>
      <c r="AZ41" s="635" t="s">
        <v>8598</v>
      </c>
      <c r="BA41" s="635" t="s">
        <v>8599</v>
      </c>
      <c r="BB41" s="635" t="s">
        <v>8600</v>
      </c>
      <c r="BC41" s="633" t="s">
        <v>8601</v>
      </c>
      <c r="BD41" s="635" t="s">
        <v>8602</v>
      </c>
      <c r="BE41" s="635" t="s">
        <v>8603</v>
      </c>
      <c r="BF41" s="635" t="s">
        <v>8604</v>
      </c>
      <c r="BG41" s="635" t="s">
        <v>8605</v>
      </c>
      <c r="BH41" s="635" t="s">
        <v>8606</v>
      </c>
      <c r="BI41" s="633" t="s">
        <v>8607</v>
      </c>
      <c r="BJ41" s="2324"/>
      <c r="BK41" s="2324"/>
      <c r="BL41" s="2324"/>
      <c r="BM41" s="634" t="s">
        <v>8608</v>
      </c>
    </row>
    <row r="42" spans="1:65" ht="15.75" customHeight="1">
      <c r="B42" s="2917" t="s">
        <v>8609</v>
      </c>
      <c r="C42" s="222" t="s">
        <v>2386</v>
      </c>
      <c r="D42" s="222">
        <v>3</v>
      </c>
      <c r="E42" s="3005"/>
      <c r="F42" s="3005"/>
      <c r="G42" s="3005"/>
      <c r="H42" s="3005"/>
      <c r="I42" s="3005"/>
      <c r="J42" s="3005"/>
      <c r="K42" s="3005"/>
      <c r="L42" s="3005"/>
      <c r="M42" s="3005"/>
      <c r="N42" s="3005"/>
      <c r="O42" s="3005"/>
      <c r="P42" s="3005"/>
      <c r="Q42" s="3232">
        <v>0</v>
      </c>
      <c r="R42" s="3232">
        <v>0</v>
      </c>
      <c r="S42" s="633">
        <f>IFERROR(Q42+R42, 0)</f>
        <v>0</v>
      </c>
      <c r="T42" s="1590">
        <f>IFERROR(S42, 0)</f>
        <v>0</v>
      </c>
      <c r="U42" s="218"/>
      <c r="V42" s="226" t="s">
        <v>8610</v>
      </c>
      <c r="X42" s="937"/>
      <c r="Z42" s="948"/>
      <c r="AA42" s="220">
        <f>IF( SUM( AC42:AR42 ) = 0, 0, $AC$7 )</f>
        <v>0</v>
      </c>
      <c r="AB42" s="948"/>
      <c r="AC42" s="3125"/>
      <c r="AD42" s="3125"/>
      <c r="AE42" s="3125"/>
      <c r="AF42" s="3125"/>
      <c r="AG42" s="3125"/>
      <c r="AH42" s="3125"/>
      <c r="AI42" s="3125"/>
      <c r="AJ42" s="3125"/>
      <c r="AK42" s="3125"/>
      <c r="AL42" s="3125"/>
      <c r="AM42" s="3125"/>
      <c r="AN42" s="3125"/>
      <c r="AO42" s="221">
        <f t="shared" ref="AO42" si="46" xml:space="preserve"> IF( ISNUMBER(Q42), 0, 1 )</f>
        <v>0</v>
      </c>
      <c r="AP42" s="221">
        <f t="shared" ref="AP42" si="47" xml:space="preserve"> IF( ISNUMBER(R42), 0, 1 )</f>
        <v>0</v>
      </c>
      <c r="AQ42" s="3125"/>
      <c r="AR42" s="3125"/>
      <c r="AS42" s="948"/>
      <c r="AU42" s="2917" t="s">
        <v>8611</v>
      </c>
      <c r="AV42" s="222" t="s">
        <v>2386</v>
      </c>
      <c r="AW42" s="222">
        <v>3</v>
      </c>
      <c r="AX42" s="2324"/>
      <c r="AY42" s="2324"/>
      <c r="AZ42" s="2324"/>
      <c r="BA42" s="2324"/>
      <c r="BB42" s="2324"/>
      <c r="BC42" s="2324"/>
      <c r="BD42" s="2324"/>
      <c r="BE42" s="2324"/>
      <c r="BF42" s="2324"/>
      <c r="BG42" s="2324"/>
      <c r="BH42" s="2324"/>
      <c r="BI42" s="2324"/>
      <c r="BJ42" s="957" t="s">
        <v>8612</v>
      </c>
      <c r="BK42" s="957" t="s">
        <v>8613</v>
      </c>
      <c r="BL42" s="633" t="s">
        <v>8614</v>
      </c>
      <c r="BM42" s="1590" t="s">
        <v>767</v>
      </c>
    </row>
    <row r="43" spans="1:65" ht="15.75" customHeight="1">
      <c r="B43" s="2917" t="s">
        <v>8615</v>
      </c>
      <c r="C43" s="222" t="s">
        <v>2386</v>
      </c>
      <c r="D43" s="222">
        <v>3</v>
      </c>
      <c r="E43" s="3005"/>
      <c r="F43" s="3005"/>
      <c r="G43" s="3005"/>
      <c r="H43" s="3005"/>
      <c r="I43" s="3005"/>
      <c r="J43" s="2999">
        <v>9.2149999999999999</v>
      </c>
      <c r="K43" s="3005"/>
      <c r="L43" s="3005"/>
      <c r="M43" s="3006"/>
      <c r="N43" s="3006"/>
      <c r="O43" s="3006"/>
      <c r="P43" s="2999">
        <v>19.838999999999999</v>
      </c>
      <c r="Q43" s="3005"/>
      <c r="R43" s="3005"/>
      <c r="S43" s="2324"/>
      <c r="T43" s="634">
        <f t="shared" si="34"/>
        <v>29.053999999999998</v>
      </c>
      <c r="U43" s="218"/>
      <c r="V43" s="226" t="s">
        <v>8616</v>
      </c>
      <c r="X43" s="937"/>
      <c r="Z43" s="948"/>
      <c r="AA43" s="220">
        <f>IF( SUM( AC43:AR43 ) = 0, 0, $AC$7 )</f>
        <v>0</v>
      </c>
      <c r="AB43" s="948"/>
      <c r="AC43" s="3125"/>
      <c r="AD43" s="3125"/>
      <c r="AE43" s="3125"/>
      <c r="AF43" s="3125"/>
      <c r="AG43" s="3125"/>
      <c r="AH43" s="221">
        <f t="shared" si="40"/>
        <v>0</v>
      </c>
      <c r="AI43" s="3125"/>
      <c r="AJ43" s="3125"/>
      <c r="AK43" s="3125"/>
      <c r="AL43" s="3125"/>
      <c r="AM43" s="3125"/>
      <c r="AN43" s="221">
        <f t="shared" ref="AN43" si="48" xml:space="preserve"> IF( ISNUMBER(P43), 0, 1 )</f>
        <v>0</v>
      </c>
      <c r="AO43" s="3125"/>
      <c r="AP43" s="3125"/>
      <c r="AQ43" s="3125"/>
      <c r="AR43" s="3125"/>
      <c r="AS43" s="948"/>
      <c r="AU43" s="2917" t="s">
        <v>8615</v>
      </c>
      <c r="AV43" s="222" t="s">
        <v>2386</v>
      </c>
      <c r="AW43" s="222">
        <v>3</v>
      </c>
      <c r="AX43" s="2324"/>
      <c r="AY43" s="2324"/>
      <c r="AZ43" s="2324"/>
      <c r="BA43" s="2324"/>
      <c r="BB43" s="2324"/>
      <c r="BC43" s="635" t="s">
        <v>8617</v>
      </c>
      <c r="BD43" s="2324"/>
      <c r="BE43" s="2324"/>
      <c r="BF43" s="2326"/>
      <c r="BG43" s="2326"/>
      <c r="BH43" s="2326"/>
      <c r="BI43" s="635" t="s">
        <v>8618</v>
      </c>
      <c r="BJ43" s="2324"/>
      <c r="BK43" s="2324"/>
      <c r="BL43" s="2324"/>
      <c r="BM43" s="634" t="s">
        <v>8619</v>
      </c>
    </row>
    <row r="44" spans="1:65" ht="15.75" customHeight="1">
      <c r="B44" s="2917" t="s">
        <v>8620</v>
      </c>
      <c r="C44" s="222" t="s">
        <v>2386</v>
      </c>
      <c r="D44" s="222">
        <v>3</v>
      </c>
      <c r="E44" s="2324"/>
      <c r="F44" s="2324"/>
      <c r="G44" s="2324"/>
      <c r="H44" s="2324"/>
      <c r="I44" s="2324"/>
      <c r="J44" s="633">
        <f>IFERROR(J43 + J41, 0)</f>
        <v>37.683</v>
      </c>
      <c r="K44" s="2324"/>
      <c r="L44" s="2324"/>
      <c r="M44" s="2326"/>
      <c r="N44" s="2326"/>
      <c r="O44" s="2326"/>
      <c r="P44" s="633">
        <f>IFERROR(P43 + P41, 0)</f>
        <v>163.86199999999999</v>
      </c>
      <c r="Q44" s="2324"/>
      <c r="R44" s="2324"/>
      <c r="S44" s="2324"/>
      <c r="T44" s="634">
        <f>IFERROR(T41+T42+T43, 0)</f>
        <v>201.54499999999999</v>
      </c>
      <c r="U44" s="218"/>
      <c r="V44" s="226" t="s">
        <v>8621</v>
      </c>
      <c r="X44" s="937"/>
      <c r="Z44" s="948"/>
      <c r="AA44" s="220"/>
      <c r="AB44" s="948"/>
      <c r="AC44" s="3125"/>
      <c r="AD44" s="3125"/>
      <c r="AE44" s="3125"/>
      <c r="AF44" s="3125"/>
      <c r="AG44" s="3125"/>
      <c r="AH44" s="3125"/>
      <c r="AI44" s="3125"/>
      <c r="AJ44" s="3125"/>
      <c r="AK44" s="3125"/>
      <c r="AL44" s="3125"/>
      <c r="AM44" s="3125"/>
      <c r="AN44" s="3125"/>
      <c r="AO44" s="3125"/>
      <c r="AP44" s="3125"/>
      <c r="AQ44" s="3125"/>
      <c r="AR44" s="3125"/>
      <c r="AS44" s="948"/>
      <c r="AU44" s="2917" t="s">
        <v>8620</v>
      </c>
      <c r="AV44" s="222" t="s">
        <v>2386</v>
      </c>
      <c r="AW44" s="222">
        <v>3</v>
      </c>
      <c r="AX44" s="2324"/>
      <c r="AY44" s="2324"/>
      <c r="AZ44" s="2324"/>
      <c r="BA44" s="2324"/>
      <c r="BB44" s="2324"/>
      <c r="BC44" s="633" t="s">
        <v>8622</v>
      </c>
      <c r="BD44" s="2324"/>
      <c r="BE44" s="2324"/>
      <c r="BF44" s="2326"/>
      <c r="BG44" s="2326"/>
      <c r="BH44" s="2326"/>
      <c r="BI44" s="633" t="s">
        <v>8623</v>
      </c>
      <c r="BJ44" s="2324"/>
      <c r="BK44" s="2324"/>
      <c r="BL44" s="2324"/>
      <c r="BM44" s="634" t="s">
        <v>8624</v>
      </c>
    </row>
    <row r="45" spans="1:65" ht="15.75" customHeight="1">
      <c r="A45" s="2394" t="s">
        <v>784</v>
      </c>
      <c r="B45" s="2930" t="s">
        <v>8625</v>
      </c>
      <c r="C45" s="283" t="s">
        <v>2386</v>
      </c>
      <c r="D45" s="283">
        <v>3</v>
      </c>
      <c r="E45" s="2325"/>
      <c r="F45" s="2325"/>
      <c r="G45" s="2325"/>
      <c r="H45" s="2325"/>
      <c r="I45" s="2325"/>
      <c r="J45" s="641">
        <f>IFERROR(J44 + J40, 0)</f>
        <v>1548.124</v>
      </c>
      <c r="K45" s="2325"/>
      <c r="L45" s="2325"/>
      <c r="M45" s="2327"/>
      <c r="N45" s="2327"/>
      <c r="O45" s="2327"/>
      <c r="P45" s="641">
        <f>IFERROR(P44 + P40, 0)</f>
        <v>2515.8719999999998</v>
      </c>
      <c r="Q45" s="2325"/>
      <c r="R45" s="2325"/>
      <c r="S45" s="2325"/>
      <c r="T45" s="642">
        <f>IFERROR(T40+T44, 0)</f>
        <v>4082.4160000000002</v>
      </c>
      <c r="U45" s="595"/>
      <c r="V45" s="284" t="s">
        <v>8626</v>
      </c>
      <c r="X45" s="924"/>
      <c r="Z45" s="948"/>
      <c r="AA45" s="220"/>
      <c r="AB45" s="948"/>
      <c r="AC45" s="3125"/>
      <c r="AD45" s="3125"/>
      <c r="AE45" s="3125"/>
      <c r="AF45" s="3125"/>
      <c r="AG45" s="3125"/>
      <c r="AH45" s="3125"/>
      <c r="AI45" s="3125"/>
      <c r="AJ45" s="3125"/>
      <c r="AK45" s="3125"/>
      <c r="AL45" s="3125"/>
      <c r="AM45" s="3125"/>
      <c r="AN45" s="3125"/>
      <c r="AO45" s="3125"/>
      <c r="AP45" s="3125"/>
      <c r="AQ45" s="3125"/>
      <c r="AR45" s="3125"/>
      <c r="AS45" s="948"/>
      <c r="AU45" s="2930" t="s">
        <v>8625</v>
      </c>
      <c r="AV45" s="283" t="s">
        <v>2386</v>
      </c>
      <c r="AW45" s="283">
        <v>3</v>
      </c>
      <c r="AX45" s="2325"/>
      <c r="AY45" s="2325"/>
      <c r="AZ45" s="2325"/>
      <c r="BA45" s="2325"/>
      <c r="BB45" s="2325"/>
      <c r="BC45" s="641" t="s">
        <v>8627</v>
      </c>
      <c r="BD45" s="2325"/>
      <c r="BE45" s="2325"/>
      <c r="BF45" s="2327"/>
      <c r="BG45" s="2327"/>
      <c r="BH45" s="2327"/>
      <c r="BI45" s="641" t="s">
        <v>8628</v>
      </c>
      <c r="BJ45" s="2325"/>
      <c r="BK45" s="2325"/>
      <c r="BL45" s="2325"/>
      <c r="BM45" s="642" t="s">
        <v>8629</v>
      </c>
    </row>
    <row r="46" spans="1:65" ht="15.75" customHeight="1" thickTop="1" thickBot="1">
      <c r="B46" s="933"/>
      <c r="C46" s="927"/>
      <c r="D46" s="927"/>
      <c r="E46" s="927"/>
      <c r="F46" s="927"/>
      <c r="G46" s="927"/>
      <c r="H46" s="927"/>
      <c r="I46" s="927"/>
      <c r="J46" s="927"/>
      <c r="K46" s="927"/>
      <c r="L46" s="927"/>
      <c r="M46" s="930"/>
      <c r="N46" s="930"/>
      <c r="O46" s="930"/>
      <c r="P46" s="595"/>
      <c r="Q46" s="595"/>
      <c r="R46" s="595"/>
      <c r="S46" s="595"/>
      <c r="T46" s="595"/>
      <c r="U46" s="595"/>
      <c r="V46" s="595"/>
      <c r="Z46" s="948"/>
      <c r="AA46" s="220"/>
      <c r="AB46" s="948"/>
      <c r="AC46" s="3125"/>
      <c r="AD46" s="3125"/>
      <c r="AE46" s="3125"/>
      <c r="AF46" s="3125"/>
      <c r="AG46" s="3125"/>
      <c r="AH46" s="3125"/>
      <c r="AI46" s="3125"/>
      <c r="AJ46" s="3125"/>
      <c r="AK46" s="3125"/>
      <c r="AL46" s="3125"/>
      <c r="AM46" s="3125"/>
      <c r="AN46" s="3125"/>
      <c r="AO46" s="3125"/>
      <c r="AP46" s="3125"/>
      <c r="AQ46" s="3125"/>
      <c r="AR46" s="3125"/>
      <c r="AS46" s="948"/>
      <c r="AU46" s="933"/>
      <c r="AV46" s="927"/>
      <c r="AW46" s="927"/>
      <c r="AX46" s="927"/>
      <c r="AY46" s="927"/>
      <c r="AZ46" s="927"/>
      <c r="BA46" s="927"/>
      <c r="BB46" s="927"/>
      <c r="BC46" s="927"/>
      <c r="BD46" s="927"/>
      <c r="BE46" s="927"/>
      <c r="BF46" s="930"/>
      <c r="BG46" s="930"/>
      <c r="BH46" s="930"/>
      <c r="BI46" s="595"/>
      <c r="BJ46" s="595"/>
      <c r="BK46" s="595"/>
      <c r="BL46" s="595"/>
    </row>
    <row r="47" spans="1:65" ht="15.75" customHeight="1" thickTop="1" thickBot="1">
      <c r="A47" s="2394" t="s">
        <v>680</v>
      </c>
      <c r="B47" s="2975" t="s">
        <v>671</v>
      </c>
      <c r="C47" s="2976" t="s">
        <v>672</v>
      </c>
      <c r="D47" s="2976" t="s">
        <v>673</v>
      </c>
      <c r="E47" s="2976" t="s">
        <v>2744</v>
      </c>
      <c r="F47" s="2977" t="s">
        <v>2745</v>
      </c>
      <c r="P47" s="81"/>
      <c r="Q47" s="81"/>
      <c r="R47" s="81"/>
      <c r="S47" s="81"/>
      <c r="T47" s="218"/>
      <c r="U47" s="218"/>
      <c r="V47" s="218"/>
      <c r="Z47" s="948"/>
      <c r="AA47" s="220"/>
      <c r="AB47" s="948"/>
      <c r="AC47" s="3125"/>
      <c r="AD47" s="3125"/>
      <c r="AE47" s="3125"/>
      <c r="AF47" s="3125"/>
      <c r="AG47" s="3125"/>
      <c r="AH47" s="3125"/>
      <c r="AI47" s="3125"/>
      <c r="AJ47" s="3125"/>
      <c r="AK47" s="3125"/>
      <c r="AL47" s="3125"/>
      <c r="AM47" s="3125"/>
      <c r="AN47" s="3125"/>
      <c r="AO47" s="3125"/>
      <c r="AP47" s="3125"/>
      <c r="AQ47" s="3125"/>
      <c r="AR47" s="3125"/>
      <c r="AS47" s="948"/>
      <c r="AU47" s="2975" t="s">
        <v>671</v>
      </c>
      <c r="AV47" s="2976" t="s">
        <v>672</v>
      </c>
      <c r="AW47" s="2976" t="s">
        <v>673</v>
      </c>
      <c r="AX47" s="2976" t="s">
        <v>2744</v>
      </c>
      <c r="AY47" s="2977" t="s">
        <v>2745</v>
      </c>
      <c r="BM47" s="218"/>
    </row>
    <row r="48" spans="1:65" ht="15.75" customHeight="1" thickTop="1" thickBot="1">
      <c r="B48" s="320"/>
      <c r="C48" s="385"/>
      <c r="D48" s="385"/>
      <c r="E48" s="385"/>
      <c r="F48" s="385"/>
      <c r="P48" s="81"/>
      <c r="Q48" s="81"/>
      <c r="R48" s="81"/>
      <c r="S48" s="81"/>
      <c r="T48" s="218"/>
      <c r="U48" s="218"/>
      <c r="V48" s="218"/>
      <c r="Z48" s="948"/>
      <c r="AA48" s="220"/>
      <c r="AB48" s="948"/>
      <c r="AC48" s="3125"/>
      <c r="AD48" s="3125"/>
      <c r="AE48" s="3125"/>
      <c r="AF48" s="3125"/>
      <c r="AG48" s="3125"/>
      <c r="AH48" s="3125"/>
      <c r="AI48" s="3125"/>
      <c r="AJ48" s="3125"/>
      <c r="AK48" s="3125"/>
      <c r="AL48" s="3125"/>
      <c r="AM48" s="3125"/>
      <c r="AN48" s="3125"/>
      <c r="AO48" s="3125"/>
      <c r="AP48" s="3125"/>
      <c r="AQ48" s="3125"/>
      <c r="AR48" s="3125"/>
      <c r="AS48" s="948"/>
      <c r="AU48" s="320"/>
      <c r="AV48" s="385"/>
      <c r="AW48" s="385"/>
      <c r="AX48" s="385"/>
      <c r="AY48" s="385"/>
      <c r="BM48" s="218"/>
    </row>
    <row r="49" spans="1:65" ht="15.75" customHeight="1" thickTop="1" thickBot="1">
      <c r="B49" s="319" t="s">
        <v>8630</v>
      </c>
      <c r="C49" s="385"/>
      <c r="D49" s="385"/>
      <c r="E49" s="385"/>
      <c r="F49" s="385"/>
      <c r="P49" s="81"/>
      <c r="Q49" s="81"/>
      <c r="R49" s="81"/>
      <c r="S49" s="81"/>
      <c r="T49" s="81"/>
      <c r="U49" s="218"/>
      <c r="V49" s="218"/>
      <c r="Z49" s="948"/>
      <c r="AA49" s="220"/>
      <c r="AB49" s="948"/>
      <c r="AC49" s="3125"/>
      <c r="AD49" s="3125"/>
      <c r="AE49" s="3125"/>
      <c r="AF49" s="3125"/>
      <c r="AG49" s="3125"/>
      <c r="AH49" s="3125"/>
      <c r="AI49" s="3125"/>
      <c r="AJ49" s="3125"/>
      <c r="AK49" s="3125"/>
      <c r="AL49" s="3125"/>
      <c r="AM49" s="3125"/>
      <c r="AN49" s="3125"/>
      <c r="AO49" s="3125"/>
      <c r="AP49" s="3125"/>
      <c r="AQ49" s="3125"/>
      <c r="AR49" s="3125"/>
      <c r="AS49" s="948"/>
      <c r="AU49" s="319" t="s">
        <v>8630</v>
      </c>
      <c r="AV49" s="385"/>
      <c r="AW49" s="385"/>
      <c r="AX49" s="385"/>
      <c r="AY49" s="385"/>
    </row>
    <row r="50" spans="1:65" ht="15.75" customHeight="1" thickTop="1">
      <c r="A50" s="2394" t="s">
        <v>686</v>
      </c>
      <c r="B50" s="2919" t="s">
        <v>8631</v>
      </c>
      <c r="C50" s="213" t="s">
        <v>2386</v>
      </c>
      <c r="D50" s="213">
        <v>3</v>
      </c>
      <c r="E50" s="643">
        <v>10646.477000000001</v>
      </c>
      <c r="F50" s="959">
        <v>16027.378000000001</v>
      </c>
      <c r="P50" s="81"/>
      <c r="Q50" s="81"/>
      <c r="R50" s="81"/>
      <c r="S50" s="81"/>
      <c r="T50" s="81"/>
      <c r="U50" s="218"/>
      <c r="V50" s="217" t="s">
        <v>8632</v>
      </c>
      <c r="X50" s="919"/>
      <c r="Z50" s="948"/>
      <c r="AA50" s="220">
        <f>IF( SUM( AC50:AR50 ) = 0, 0, $AC$7 )</f>
        <v>0</v>
      </c>
      <c r="AB50" s="948"/>
      <c r="AC50" s="221">
        <f t="shared" ref="AC50" si="49" xml:space="preserve"> IF( ISNUMBER(E50), 0, 1 )</f>
        <v>0</v>
      </c>
      <c r="AD50" s="221">
        <f t="shared" ref="AD50:AD51" si="50" xml:space="preserve"> IF( ISNUMBER(F50), 0, 1 )</f>
        <v>0</v>
      </c>
      <c r="AE50" s="3125"/>
      <c r="AF50" s="3125"/>
      <c r="AG50" s="3125"/>
      <c r="AH50" s="3125"/>
      <c r="AI50" s="3125"/>
      <c r="AJ50" s="3125"/>
      <c r="AK50" s="3125"/>
      <c r="AL50" s="3125"/>
      <c r="AM50" s="3125"/>
      <c r="AN50" s="3125"/>
      <c r="AO50" s="3125"/>
      <c r="AP50" s="3125"/>
      <c r="AQ50" s="3125"/>
      <c r="AR50" s="3125"/>
      <c r="AS50" s="948"/>
      <c r="AU50" s="2919" t="s">
        <v>8631</v>
      </c>
      <c r="AV50" s="213" t="s">
        <v>2386</v>
      </c>
      <c r="AW50" s="213">
        <v>3</v>
      </c>
      <c r="AX50" s="958" t="s">
        <v>8633</v>
      </c>
      <c r="AY50" s="959" t="s">
        <v>8634</v>
      </c>
    </row>
    <row r="51" spans="1:65" ht="15.75" customHeight="1" thickBot="1">
      <c r="B51" s="2930" t="s">
        <v>8635</v>
      </c>
      <c r="C51" s="283" t="s">
        <v>2386</v>
      </c>
      <c r="D51" s="283">
        <v>3</v>
      </c>
      <c r="E51" s="946"/>
      <c r="F51" s="960">
        <v>379.04500000000002</v>
      </c>
      <c r="P51" s="81"/>
      <c r="Q51" s="81"/>
      <c r="R51" s="81"/>
      <c r="S51" s="81"/>
      <c r="T51" s="81"/>
      <c r="U51" s="218"/>
      <c r="V51" s="284" t="s">
        <v>8636</v>
      </c>
      <c r="X51" s="924"/>
      <c r="Z51" s="948"/>
      <c r="AA51" s="220">
        <f>IF( SUM( AC51:AR51 ) = 0, 0, $AC$7 )</f>
        <v>0</v>
      </c>
      <c r="AB51" s="948"/>
      <c r="AC51" s="3125"/>
      <c r="AD51" s="221">
        <f t="shared" si="50"/>
        <v>0</v>
      </c>
      <c r="AE51" s="3125"/>
      <c r="AF51" s="3125"/>
      <c r="AG51" s="3125"/>
      <c r="AH51" s="3125"/>
      <c r="AI51" s="3125"/>
      <c r="AJ51" s="3125"/>
      <c r="AK51" s="3125"/>
      <c r="AL51" s="3125"/>
      <c r="AM51" s="3125"/>
      <c r="AN51" s="3125"/>
      <c r="AO51" s="3125"/>
      <c r="AP51" s="3125"/>
      <c r="AQ51" s="3125"/>
      <c r="AR51" s="3125"/>
      <c r="AS51" s="948"/>
      <c r="AU51" s="2930" t="s">
        <v>8637</v>
      </c>
      <c r="AV51" s="283" t="s">
        <v>2386</v>
      </c>
      <c r="AW51" s="283">
        <v>3</v>
      </c>
      <c r="AX51" s="2866"/>
      <c r="AY51" s="960" t="s">
        <v>8638</v>
      </c>
    </row>
    <row r="52" spans="1:65" ht="15.75" customHeight="1" thickTop="1" thickBot="1">
      <c r="E52" s="61"/>
      <c r="F52" s="61"/>
      <c r="Z52" s="948"/>
      <c r="AA52" s="220"/>
      <c r="AB52" s="948"/>
      <c r="AC52" s="3125"/>
      <c r="AD52" s="3125"/>
      <c r="AE52" s="3125"/>
      <c r="AF52" s="3125"/>
      <c r="AG52" s="3125"/>
      <c r="AH52" s="3125"/>
      <c r="AI52" s="3125"/>
      <c r="AJ52" s="3125"/>
      <c r="AK52" s="3125"/>
      <c r="AL52" s="3125"/>
      <c r="AM52" s="3125"/>
      <c r="AN52" s="3125"/>
      <c r="AO52" s="3125"/>
      <c r="AP52" s="3125"/>
      <c r="AQ52" s="3125"/>
      <c r="AR52" s="3125"/>
      <c r="AS52" s="948"/>
      <c r="AX52" s="61"/>
      <c r="AY52" s="61"/>
      <c r="BI52" s="362"/>
      <c r="BJ52" s="362"/>
      <c r="BK52" s="362"/>
      <c r="BL52" s="362"/>
      <c r="BM52" s="362"/>
    </row>
    <row r="53" spans="1:65" ht="16.5" thickTop="1" thickBot="1">
      <c r="B53" s="291"/>
      <c r="C53" s="59"/>
      <c r="E53" s="3588" t="s">
        <v>2744</v>
      </c>
      <c r="F53" s="3589"/>
      <c r="G53" s="3590"/>
      <c r="Z53" s="948"/>
      <c r="AA53" s="220"/>
      <c r="AB53" s="948"/>
      <c r="AC53" s="3125"/>
      <c r="AD53" s="3125"/>
      <c r="AE53" s="3125"/>
      <c r="AF53" s="3125"/>
      <c r="AG53" s="3125"/>
      <c r="AH53" s="3125"/>
      <c r="AI53" s="3125"/>
      <c r="AJ53" s="3125"/>
      <c r="AK53" s="3125"/>
      <c r="AL53" s="3125"/>
      <c r="AM53" s="3125"/>
      <c r="AN53" s="3125"/>
      <c r="AO53" s="3125"/>
      <c r="AP53" s="3125"/>
      <c r="AQ53" s="3125"/>
      <c r="AR53" s="3125"/>
      <c r="AS53" s="948"/>
      <c r="AU53" s="291"/>
      <c r="AV53" s="59"/>
      <c r="AX53" s="3588" t="s">
        <v>2744</v>
      </c>
      <c r="AY53" s="3589"/>
      <c r="AZ53" s="3590"/>
      <c r="BI53" s="362"/>
      <c r="BJ53" s="362"/>
      <c r="BK53" s="362"/>
      <c r="BL53" s="362"/>
      <c r="BM53" s="362"/>
    </row>
    <row r="54" spans="1:65" ht="32" thickTop="1" thickBot="1">
      <c r="A54" s="2394" t="s">
        <v>680</v>
      </c>
      <c r="B54" s="319" t="s">
        <v>8639</v>
      </c>
      <c r="C54" s="2971" t="s">
        <v>672</v>
      </c>
      <c r="D54" s="2971" t="s">
        <v>673</v>
      </c>
      <c r="E54" s="962" t="s">
        <v>8631</v>
      </c>
      <c r="F54" s="962" t="s">
        <v>8637</v>
      </c>
      <c r="G54" s="963" t="s">
        <v>902</v>
      </c>
      <c r="Z54" s="948"/>
      <c r="AA54" s="220"/>
      <c r="AB54" s="948"/>
      <c r="AC54" s="3125"/>
      <c r="AD54" s="3125"/>
      <c r="AE54" s="3125"/>
      <c r="AF54" s="3125"/>
      <c r="AG54" s="3125"/>
      <c r="AH54" s="3125"/>
      <c r="AI54" s="3125"/>
      <c r="AJ54" s="3125"/>
      <c r="AK54" s="3125"/>
      <c r="AL54" s="3125"/>
      <c r="AM54" s="3125"/>
      <c r="AN54" s="3125"/>
      <c r="AO54" s="3125"/>
      <c r="AP54" s="3125"/>
      <c r="AQ54" s="3125"/>
      <c r="AR54" s="3125"/>
      <c r="AS54" s="948"/>
      <c r="AU54" s="961" t="s">
        <v>8639</v>
      </c>
      <c r="AV54" s="2971" t="s">
        <v>672</v>
      </c>
      <c r="AW54" s="2971" t="s">
        <v>673</v>
      </c>
      <c r="AX54" s="962" t="s">
        <v>8631</v>
      </c>
      <c r="AY54" s="962" t="s">
        <v>8637</v>
      </c>
      <c r="AZ54" s="963" t="s">
        <v>902</v>
      </c>
      <c r="BI54" s="362"/>
      <c r="BJ54" s="362"/>
      <c r="BK54" s="362"/>
      <c r="BL54" s="362"/>
      <c r="BM54" s="362"/>
    </row>
    <row r="55" spans="1:65" ht="15.75" customHeight="1">
      <c r="A55" s="2394" t="s">
        <v>686</v>
      </c>
      <c r="B55" s="2919" t="s">
        <v>8640</v>
      </c>
      <c r="C55" s="252" t="s">
        <v>2386</v>
      </c>
      <c r="D55" s="252">
        <v>3</v>
      </c>
      <c r="E55" s="643">
        <v>10542.634</v>
      </c>
      <c r="F55" s="643">
        <v>0</v>
      </c>
      <c r="G55" s="951">
        <f>IFERROR(E55 + F55,0)</f>
        <v>10542.634</v>
      </c>
      <c r="P55" s="81"/>
      <c r="Q55" s="81"/>
      <c r="R55" s="81"/>
      <c r="S55" s="81"/>
      <c r="T55" s="81"/>
      <c r="V55" s="217" t="s">
        <v>8641</v>
      </c>
      <c r="X55" s="919"/>
      <c r="Z55" s="948"/>
      <c r="AA55" s="220">
        <f>IF( SUM( AC55:AR55 ) = 0, 0, $AC$7 )</f>
        <v>0</v>
      </c>
      <c r="AB55" s="948"/>
      <c r="AC55" s="221">
        <f t="shared" ref="AC55:AC57" si="51" xml:space="preserve"> IF( ISNUMBER(E55), 0, 1 )</f>
        <v>0</v>
      </c>
      <c r="AD55" s="221">
        <f t="shared" ref="AD55:AD57" si="52" xml:space="preserve"> IF( ISNUMBER(F55), 0, 1 )</f>
        <v>0</v>
      </c>
      <c r="AE55" s="3125"/>
      <c r="AF55" s="3125"/>
      <c r="AG55" s="3125"/>
      <c r="AH55" s="3125"/>
      <c r="AI55" s="3125"/>
      <c r="AJ55" s="3125"/>
      <c r="AK55" s="3125"/>
      <c r="AL55" s="3125"/>
      <c r="AM55" s="3125"/>
      <c r="AN55" s="3125"/>
      <c r="AO55" s="3125"/>
      <c r="AP55" s="3125"/>
      <c r="AQ55" s="3125"/>
      <c r="AR55" s="3125"/>
      <c r="AS55" s="948"/>
      <c r="AU55" s="2924" t="s">
        <v>8640</v>
      </c>
      <c r="AV55" s="252" t="s">
        <v>2386</v>
      </c>
      <c r="AW55" s="252">
        <v>3</v>
      </c>
      <c r="AX55" s="964" t="s">
        <v>8642</v>
      </c>
      <c r="AY55" s="964" t="s">
        <v>8643</v>
      </c>
      <c r="AZ55" s="965" t="s">
        <v>8644</v>
      </c>
    </row>
    <row r="56" spans="1:65" ht="15.75" customHeight="1">
      <c r="B56" s="2917" t="s">
        <v>8645</v>
      </c>
      <c r="C56" s="258" t="s">
        <v>2386</v>
      </c>
      <c r="D56" s="258">
        <v>3</v>
      </c>
      <c r="E56" s="635">
        <v>6479.3270000000002</v>
      </c>
      <c r="F56" s="635">
        <v>0</v>
      </c>
      <c r="G56" s="634">
        <f t="shared" ref="G56" si="53">IFERROR(E56 + F56,0)</f>
        <v>6479.3270000000002</v>
      </c>
      <c r="P56" s="81"/>
      <c r="Q56" s="81"/>
      <c r="R56" s="81"/>
      <c r="S56" s="81"/>
      <c r="T56" s="81"/>
      <c r="V56" s="226" t="s">
        <v>8646</v>
      </c>
      <c r="X56" s="937"/>
      <c r="Z56" s="948"/>
      <c r="AA56" s="220">
        <f>IF( SUM( AC56:AR56 ) = 0, 0, $AC$7 )</f>
        <v>0</v>
      </c>
      <c r="AB56" s="948"/>
      <c r="AC56" s="221">
        <f t="shared" si="51"/>
        <v>0</v>
      </c>
      <c r="AD56" s="221">
        <f t="shared" si="52"/>
        <v>0</v>
      </c>
      <c r="AE56" s="3125"/>
      <c r="AF56" s="3125"/>
      <c r="AG56" s="3125"/>
      <c r="AH56" s="3125"/>
      <c r="AI56" s="3125"/>
      <c r="AJ56" s="3125"/>
      <c r="AK56" s="3125"/>
      <c r="AL56" s="3125"/>
      <c r="AM56" s="3125"/>
      <c r="AN56" s="3125"/>
      <c r="AO56" s="3125"/>
      <c r="AP56" s="3125"/>
      <c r="AQ56" s="3125"/>
      <c r="AR56" s="3125"/>
      <c r="AS56" s="948"/>
      <c r="AU56" s="2926" t="s">
        <v>8647</v>
      </c>
      <c r="AV56" s="258" t="s">
        <v>2386</v>
      </c>
      <c r="AW56" s="258">
        <v>3</v>
      </c>
      <c r="AX56" s="966" t="s">
        <v>8648</v>
      </c>
      <c r="AY56" s="966" t="s">
        <v>8649</v>
      </c>
      <c r="AZ56" s="967" t="s">
        <v>8650</v>
      </c>
    </row>
    <row r="57" spans="1:65" ht="15.75" customHeight="1">
      <c r="A57" s="2394" t="s">
        <v>784</v>
      </c>
      <c r="B57" s="2930" t="s">
        <v>8651</v>
      </c>
      <c r="C57" s="264" t="s">
        <v>2386</v>
      </c>
      <c r="D57" s="264">
        <v>3</v>
      </c>
      <c r="E57" s="1617">
        <v>4063.3069999999998</v>
      </c>
      <c r="F57" s="1617">
        <v>0</v>
      </c>
      <c r="G57" s="642">
        <f>IFERROR(E57 + F57,0)</f>
        <v>4063.3069999999998</v>
      </c>
      <c r="P57" s="81"/>
      <c r="Q57" s="81"/>
      <c r="R57" s="81"/>
      <c r="S57" s="81"/>
      <c r="T57" s="81"/>
      <c r="V57" s="284" t="s">
        <v>8652</v>
      </c>
      <c r="X57" s="924"/>
      <c r="Z57" s="948"/>
      <c r="AA57" s="220">
        <f>IF( SUM( AC57:AR57 ) = 0, 0, $AC$7 )</f>
        <v>0</v>
      </c>
      <c r="AB57" s="948"/>
      <c r="AC57" s="221">
        <f t="shared" si="51"/>
        <v>0</v>
      </c>
      <c r="AD57" s="221">
        <f t="shared" si="52"/>
        <v>0</v>
      </c>
      <c r="AE57" s="3125"/>
      <c r="AF57" s="3125"/>
      <c r="AG57" s="3125"/>
      <c r="AH57" s="3125"/>
      <c r="AI57" s="3125"/>
      <c r="AJ57" s="3125"/>
      <c r="AK57" s="3125"/>
      <c r="AL57" s="3125"/>
      <c r="AM57" s="3125"/>
      <c r="AN57" s="3125"/>
      <c r="AO57" s="3125"/>
      <c r="AP57" s="3125"/>
      <c r="AQ57" s="3125"/>
      <c r="AR57" s="3125"/>
      <c r="AS57" s="948"/>
      <c r="AU57" s="2922" t="s">
        <v>8653</v>
      </c>
      <c r="AV57" s="264" t="s">
        <v>2386</v>
      </c>
      <c r="AW57" s="264">
        <v>3</v>
      </c>
      <c r="AX57" s="968" t="s">
        <v>8654</v>
      </c>
      <c r="AY57" s="968" t="s">
        <v>8655</v>
      </c>
      <c r="AZ57" s="969" t="s">
        <v>8656</v>
      </c>
    </row>
    <row r="58" spans="1:65">
      <c r="P58" s="81"/>
      <c r="Q58" s="81"/>
      <c r="R58" s="81"/>
      <c r="S58" s="81"/>
      <c r="T58" s="81"/>
      <c r="U58" s="81"/>
      <c r="V58" s="81"/>
      <c r="Y58" s="2394" t="s">
        <v>826</v>
      </c>
      <c r="AA58" s="220"/>
      <c r="AC58" s="3125"/>
      <c r="AD58" s="3125"/>
      <c r="AE58" s="3125"/>
      <c r="AF58" s="3125"/>
      <c r="AG58" s="3125"/>
      <c r="AH58" s="3125"/>
      <c r="AI58" s="3125"/>
      <c r="AJ58" s="3125"/>
      <c r="AK58" s="3125"/>
      <c r="AL58" s="3125"/>
      <c r="AM58" s="3125"/>
      <c r="AN58" s="3125"/>
      <c r="AO58" s="3125"/>
      <c r="AP58" s="3125"/>
      <c r="AQ58" s="3125"/>
      <c r="AR58" s="3125"/>
      <c r="BM58" s="2661" t="s">
        <v>827</v>
      </c>
    </row>
    <row r="59" spans="1:65">
      <c r="P59" s="81"/>
      <c r="Q59" s="81"/>
      <c r="R59" s="81"/>
      <c r="S59" s="81"/>
      <c r="T59" s="81"/>
      <c r="U59" s="81"/>
      <c r="V59" s="81"/>
      <c r="AA59" s="220"/>
      <c r="AC59" s="3125"/>
      <c r="AD59" s="3125"/>
      <c r="AE59" s="3125"/>
      <c r="AF59" s="3125"/>
      <c r="AG59" s="3125"/>
      <c r="AH59" s="3125"/>
      <c r="AI59" s="3125"/>
      <c r="AJ59" s="3125"/>
      <c r="AK59" s="3125"/>
      <c r="AL59" s="3125"/>
      <c r="AM59" s="3125"/>
      <c r="AN59" s="3125"/>
      <c r="AO59" s="3125"/>
      <c r="AP59" s="3125"/>
      <c r="AQ59" s="3125"/>
      <c r="AR59" s="3125"/>
    </row>
    <row r="60" spans="1:65">
      <c r="AA60" s="220"/>
      <c r="AC60" s="3125"/>
      <c r="AD60" s="3125"/>
      <c r="AE60" s="3125"/>
      <c r="AF60" s="3125"/>
      <c r="AG60" s="3125"/>
      <c r="AH60" s="3125"/>
      <c r="AI60" s="3125"/>
      <c r="AJ60" s="3125"/>
      <c r="AK60" s="3125"/>
      <c r="AL60" s="3125"/>
      <c r="AM60" s="3125"/>
      <c r="AN60" s="3125"/>
      <c r="AO60" s="3125"/>
      <c r="AP60" s="3125"/>
      <c r="AQ60" s="3125"/>
      <c r="AR60" s="3125"/>
    </row>
    <row r="61" spans="1:65">
      <c r="AA61" s="220"/>
      <c r="AC61" s="3125"/>
      <c r="AD61" s="3125"/>
      <c r="AE61" s="3125"/>
      <c r="AF61" s="3125"/>
      <c r="AG61" s="3125"/>
      <c r="AH61" s="3125"/>
      <c r="AI61" s="3125"/>
      <c r="AJ61" s="3125"/>
      <c r="AK61" s="3125"/>
      <c r="AL61" s="3125"/>
      <c r="AM61" s="3125"/>
      <c r="AN61" s="3125"/>
      <c r="AO61" s="3125"/>
      <c r="AP61" s="3125"/>
      <c r="AQ61" s="3125"/>
      <c r="AR61" s="3125"/>
    </row>
    <row r="62" spans="1:65">
      <c r="AA62" s="220"/>
      <c r="AC62" s="3125"/>
      <c r="AD62" s="3125"/>
      <c r="AE62" s="3125"/>
      <c r="AF62" s="3125"/>
      <c r="AG62" s="3125"/>
      <c r="AH62" s="3125"/>
      <c r="AI62" s="3125"/>
      <c r="AJ62" s="3125"/>
      <c r="AK62" s="3125"/>
      <c r="AL62" s="3125"/>
      <c r="AM62" s="3125"/>
      <c r="AN62" s="3125"/>
      <c r="AO62" s="3125"/>
      <c r="AP62" s="3125"/>
      <c r="AQ62" s="3125"/>
      <c r="AR62" s="3125"/>
    </row>
    <row r="63" spans="1:65">
      <c r="AA63" s="220"/>
      <c r="AC63" s="3125"/>
      <c r="AD63" s="3125"/>
      <c r="AE63" s="3125"/>
      <c r="AF63" s="3125"/>
      <c r="AG63" s="3125"/>
      <c r="AH63" s="3125"/>
      <c r="AI63" s="3125"/>
      <c r="AJ63" s="3125"/>
      <c r="AK63" s="3125"/>
      <c r="AL63" s="3125"/>
      <c r="AM63" s="3125"/>
      <c r="AN63" s="3125"/>
      <c r="AO63" s="3125"/>
      <c r="AP63" s="3125"/>
      <c r="AQ63" s="3125"/>
      <c r="AR63" s="3125"/>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J39 P39 E22:F22 H22:I22 J23:J24 K35:L37 M37 G23 J27 N35:O37 Q38:R38 E35:I37 F50:F51 F41:I41"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topLeftCell="B1" workbookViewId="0"/>
  </sheetViews>
  <sheetFormatPr defaultColWidth="9" defaultRowHeight="15.5"/>
  <cols>
    <col min="1" max="1" width="8.203125E-2" style="189" hidden="1" customWidth="1"/>
    <col min="2" max="2" width="36.1640625" style="858" bestFit="1" customWidth="1"/>
    <col min="3" max="3" width="7.08203125" style="189" customWidth="1"/>
    <col min="4" max="5" width="6" style="189" customWidth="1"/>
    <col min="6" max="18" width="11.58203125" style="189" customWidth="1"/>
    <col min="19" max="19" width="9.1640625" style="189" customWidth="1"/>
    <col min="20" max="20" width="1" style="189" customWidth="1"/>
    <col min="21" max="21" width="33.58203125" style="81" customWidth="1"/>
    <col min="22" max="22" width="2.1640625" style="81" hidden="1" customWidth="1"/>
    <col min="23" max="23" width="1.58203125" style="81" customWidth="1"/>
    <col min="24" max="24" width="25.08203125" style="81" customWidth="1"/>
    <col min="25" max="25" width="1.58203125" style="81" customWidth="1"/>
    <col min="26" max="37" width="1.58203125" style="81" hidden="1" customWidth="1"/>
    <col min="38" max="38" width="2.6640625" style="189" customWidth="1"/>
    <col min="39" max="39" width="36.1640625" style="189" bestFit="1" customWidth="1"/>
    <col min="40" max="40" width="9" style="189"/>
    <col min="41" max="52" width="17.58203125" style="189" customWidth="1"/>
    <col min="53" max="16384" width="9" style="189"/>
  </cols>
  <sheetData>
    <row r="1" spans="1:52" s="315" customFormat="1" ht="22.5" customHeight="1">
      <c r="B1" s="3460" t="s">
        <v>10585</v>
      </c>
      <c r="C1" s="3460"/>
      <c r="D1" s="3460"/>
      <c r="E1" s="3460"/>
      <c r="F1" s="3460"/>
      <c r="G1" s="3460"/>
      <c r="H1" s="3460"/>
      <c r="I1" s="3460"/>
      <c r="J1" s="3460"/>
      <c r="K1" s="3460"/>
      <c r="L1" s="3460"/>
      <c r="M1" s="3460"/>
      <c r="N1" s="3460"/>
      <c r="O1" s="3460"/>
      <c r="P1" s="3460"/>
      <c r="Q1" s="3460"/>
      <c r="R1" s="3535"/>
      <c r="S1" s="3535"/>
      <c r="U1" s="81"/>
      <c r="V1" s="81"/>
      <c r="W1" s="948"/>
      <c r="X1" s="220"/>
      <c r="Y1" s="948"/>
      <c r="Z1" s="81"/>
      <c r="AA1" s="81"/>
      <c r="AB1" s="81"/>
      <c r="AC1" s="81"/>
      <c r="AD1" s="81"/>
      <c r="AE1" s="81"/>
      <c r="AF1" s="81"/>
      <c r="AG1" s="81"/>
      <c r="AH1" s="81"/>
      <c r="AI1" s="81"/>
      <c r="AJ1" s="81"/>
      <c r="AK1" s="948"/>
      <c r="AM1" s="3460" t="s">
        <v>667</v>
      </c>
      <c r="AN1" s="3460"/>
      <c r="AO1" s="3460"/>
      <c r="AP1" s="3460"/>
      <c r="AQ1" s="2948"/>
    </row>
    <row r="2" spans="1:52" s="315" customFormat="1" ht="22.5">
      <c r="B2" s="3460" t="str">
        <f>SelectCompany!B4</f>
        <v>Thames Water</v>
      </c>
      <c r="C2" s="3460"/>
      <c r="D2" s="3460"/>
      <c r="E2" s="3460"/>
      <c r="F2" s="2948"/>
      <c r="G2" s="3102"/>
      <c r="H2" s="3102"/>
      <c r="I2" s="3102"/>
      <c r="J2" s="3102"/>
      <c r="K2" s="3102"/>
      <c r="L2" s="316"/>
      <c r="M2" s="316"/>
      <c r="N2" s="316"/>
      <c r="O2" s="316"/>
      <c r="P2" s="316"/>
      <c r="Q2" s="316"/>
      <c r="R2" s="3535"/>
      <c r="S2" s="3535"/>
      <c r="U2" s="81"/>
      <c r="V2" s="81"/>
      <c r="W2" s="948"/>
      <c r="X2" s="220"/>
      <c r="Y2" s="948"/>
      <c r="Z2" s="81"/>
      <c r="AA2" s="81"/>
      <c r="AB2" s="81"/>
      <c r="AC2" s="81"/>
      <c r="AD2" s="81"/>
      <c r="AE2" s="81"/>
      <c r="AF2" s="81"/>
      <c r="AG2" s="81"/>
      <c r="AH2" s="81"/>
      <c r="AI2" s="81"/>
      <c r="AJ2" s="81"/>
      <c r="AK2" s="948"/>
    </row>
    <row r="3" spans="1:52" ht="19.5" customHeight="1">
      <c r="A3" s="3125"/>
      <c r="B3" s="3486" t="s">
        <v>10586</v>
      </c>
      <c r="C3" s="3486"/>
      <c r="D3" s="3486"/>
      <c r="E3" s="3486"/>
      <c r="F3" s="3486"/>
      <c r="G3" s="3486"/>
      <c r="H3" s="3486"/>
      <c r="I3" s="3486"/>
      <c r="J3" s="3486"/>
      <c r="K3" s="3486"/>
      <c r="L3" s="3486"/>
      <c r="M3" s="3486"/>
      <c r="N3" s="3486"/>
      <c r="O3" s="3486"/>
      <c r="P3" s="3486"/>
      <c r="Q3" s="3486"/>
      <c r="R3" s="3102"/>
      <c r="S3" s="3102"/>
      <c r="T3" s="315"/>
      <c r="U3" s="3125"/>
      <c r="W3" s="948"/>
      <c r="X3" s="527" t="s">
        <v>669</v>
      </c>
      <c r="Y3" s="948"/>
      <c r="AK3" s="948"/>
      <c r="AL3" s="3125"/>
      <c r="AM3" s="3486" t="s">
        <v>10586</v>
      </c>
      <c r="AN3" s="3486"/>
      <c r="AO3" s="3486"/>
      <c r="AP3" s="3486"/>
      <c r="AQ3" s="3486"/>
      <c r="AR3" s="3486"/>
      <c r="AS3" s="3486"/>
      <c r="AT3" s="3486"/>
      <c r="AU3" s="3486"/>
      <c r="AV3" s="3486"/>
      <c r="AW3" s="3486"/>
      <c r="AX3" s="3486"/>
      <c r="AY3" s="3486"/>
      <c r="AZ3" s="3486"/>
    </row>
    <row r="4" spans="1:52" ht="23" thickBot="1">
      <c r="A4" s="3125"/>
      <c r="B4" s="3176"/>
      <c r="C4" s="3102"/>
      <c r="D4" s="3102"/>
      <c r="E4" s="3102"/>
      <c r="F4" s="3102"/>
      <c r="G4" s="3102"/>
      <c r="H4" s="3102"/>
      <c r="I4" s="3102"/>
      <c r="J4" s="3102"/>
      <c r="K4" s="3102"/>
      <c r="L4" s="859"/>
      <c r="M4" s="655"/>
      <c r="N4" s="655"/>
      <c r="O4" s="655"/>
      <c r="P4" s="655"/>
      <c r="Q4" s="655"/>
      <c r="R4" s="3102"/>
      <c r="S4" s="3102"/>
      <c r="T4" s="3125"/>
      <c r="W4" s="948"/>
      <c r="X4" s="220"/>
      <c r="Y4" s="948"/>
      <c r="AK4" s="948"/>
      <c r="AL4" s="3125"/>
      <c r="AM4" s="3176"/>
      <c r="AN4" s="3102"/>
      <c r="AO4" s="3102"/>
      <c r="AP4" s="3102"/>
      <c r="AQ4" s="3102"/>
      <c r="AR4" s="3102"/>
      <c r="AS4" s="3102"/>
      <c r="AT4" s="3102"/>
      <c r="AU4" s="859"/>
      <c r="AV4" s="655"/>
      <c r="AW4" s="655"/>
      <c r="AX4" s="655"/>
      <c r="AY4" s="655"/>
      <c r="AZ4" s="655"/>
    </row>
    <row r="5" spans="1:52" s="171" customFormat="1" ht="16" thickTop="1">
      <c r="B5" s="3531" t="s">
        <v>6584</v>
      </c>
      <c r="C5" s="3495"/>
      <c r="D5" s="3332" t="s">
        <v>672</v>
      </c>
      <c r="E5" s="3332" t="s">
        <v>673</v>
      </c>
      <c r="F5" s="3559" t="s">
        <v>6402</v>
      </c>
      <c r="G5" s="3559"/>
      <c r="H5" s="3559"/>
      <c r="I5" s="3559"/>
      <c r="J5" s="3559"/>
      <c r="K5" s="3559"/>
      <c r="L5" s="3511" t="s">
        <v>10587</v>
      </c>
      <c r="M5" s="3511"/>
      <c r="N5" s="3511"/>
      <c r="O5" s="3511"/>
      <c r="P5" s="3511"/>
      <c r="Q5" s="3585"/>
      <c r="R5" s="192"/>
      <c r="S5" s="3546" t="s">
        <v>677</v>
      </c>
      <c r="U5" s="3457" t="s">
        <v>678</v>
      </c>
      <c r="V5" s="81"/>
      <c r="W5" s="948"/>
      <c r="X5" s="220"/>
      <c r="Y5" s="948"/>
      <c r="Z5" s="81"/>
      <c r="AA5" s="81"/>
      <c r="AB5" s="81"/>
      <c r="AC5" s="81"/>
      <c r="AD5" s="81"/>
      <c r="AE5" s="81"/>
      <c r="AF5" s="81"/>
      <c r="AG5" s="81"/>
      <c r="AH5" s="81"/>
      <c r="AI5" s="81"/>
      <c r="AJ5" s="81"/>
      <c r="AK5" s="948"/>
      <c r="AM5" s="3531" t="s">
        <v>6584</v>
      </c>
      <c r="AN5" s="3495"/>
      <c r="AO5" s="3559" t="s">
        <v>6402</v>
      </c>
      <c r="AP5" s="3559"/>
      <c r="AQ5" s="3559"/>
      <c r="AR5" s="3559"/>
      <c r="AS5" s="3559"/>
      <c r="AT5" s="3559"/>
      <c r="AU5" s="3511" t="s">
        <v>10587</v>
      </c>
      <c r="AV5" s="3511"/>
      <c r="AW5" s="3511"/>
      <c r="AX5" s="3511"/>
      <c r="AY5" s="3511"/>
      <c r="AZ5" s="3585"/>
    </row>
    <row r="6" spans="1:52" s="171" customFormat="1">
      <c r="B6" s="3532"/>
      <c r="C6" s="3533"/>
      <c r="D6" s="3516"/>
      <c r="E6" s="3516"/>
      <c r="F6" s="3533" t="s">
        <v>1604</v>
      </c>
      <c r="G6" s="3549" t="s">
        <v>2549</v>
      </c>
      <c r="H6" s="3549"/>
      <c r="I6" s="3549"/>
      <c r="J6" s="3549"/>
      <c r="K6" s="3549" t="s">
        <v>902</v>
      </c>
      <c r="L6" s="3533" t="s">
        <v>1604</v>
      </c>
      <c r="M6" s="3506" t="s">
        <v>2549</v>
      </c>
      <c r="N6" s="3506"/>
      <c r="O6" s="3506"/>
      <c r="P6" s="3506"/>
      <c r="Q6" s="3545" t="s">
        <v>902</v>
      </c>
      <c r="R6" s="192"/>
      <c r="S6" s="3547"/>
      <c r="U6" s="3458"/>
      <c r="V6" s="595"/>
      <c r="W6" s="948"/>
      <c r="X6" s="220"/>
      <c r="Y6" s="948"/>
      <c r="Z6" s="3592" t="s">
        <v>670</v>
      </c>
      <c r="AA6" s="3592"/>
      <c r="AB6" s="3592"/>
      <c r="AC6" s="3592"/>
      <c r="AD6" s="3592"/>
      <c r="AE6" s="3592"/>
      <c r="AF6" s="3592"/>
      <c r="AG6" s="3592"/>
      <c r="AH6" s="3592"/>
      <c r="AI6" s="3592"/>
      <c r="AJ6" s="3592"/>
      <c r="AK6" s="948"/>
      <c r="AM6" s="3532"/>
      <c r="AN6" s="3533"/>
      <c r="AO6" s="3533" t="s">
        <v>1604</v>
      </c>
      <c r="AP6" s="3549" t="s">
        <v>2549</v>
      </c>
      <c r="AQ6" s="3549"/>
      <c r="AR6" s="3549"/>
      <c r="AS6" s="3549"/>
      <c r="AT6" s="3549" t="s">
        <v>902</v>
      </c>
      <c r="AU6" s="3533" t="s">
        <v>1604</v>
      </c>
      <c r="AV6" s="3506" t="s">
        <v>2549</v>
      </c>
      <c r="AW6" s="3506"/>
      <c r="AX6" s="3506"/>
      <c r="AY6" s="3506"/>
      <c r="AZ6" s="3545" t="s">
        <v>902</v>
      </c>
    </row>
    <row r="7" spans="1:52" s="171" customFormat="1" ht="47" thickBot="1">
      <c r="A7" s="2248" t="s">
        <v>680</v>
      </c>
      <c r="B7" s="3534"/>
      <c r="C7" s="3496"/>
      <c r="D7" s="3333"/>
      <c r="E7" s="3333"/>
      <c r="F7" s="3496"/>
      <c r="G7" s="2957" t="s">
        <v>4412</v>
      </c>
      <c r="H7" s="2957" t="s">
        <v>4413</v>
      </c>
      <c r="I7" s="2957" t="s">
        <v>4414</v>
      </c>
      <c r="J7" s="2957" t="s">
        <v>4415</v>
      </c>
      <c r="K7" s="3558"/>
      <c r="L7" s="3496"/>
      <c r="M7" s="2957" t="s">
        <v>4412</v>
      </c>
      <c r="N7" s="2957" t="s">
        <v>4413</v>
      </c>
      <c r="O7" s="2957" t="s">
        <v>4414</v>
      </c>
      <c r="P7" s="2957" t="s">
        <v>4415</v>
      </c>
      <c r="Q7" s="3499"/>
      <c r="R7" s="861"/>
      <c r="S7" s="3548"/>
      <c r="U7" s="3459"/>
      <c r="V7" s="218"/>
      <c r="W7" s="948"/>
      <c r="X7" s="220"/>
      <c r="Y7" s="948"/>
      <c r="Z7" s="81" t="s">
        <v>679</v>
      </c>
      <c r="AA7" s="81"/>
      <c r="AB7" s="81"/>
      <c r="AC7" s="81"/>
      <c r="AD7" s="81"/>
      <c r="AE7" s="81"/>
      <c r="AF7" s="81"/>
      <c r="AG7" s="81"/>
      <c r="AH7" s="81"/>
      <c r="AI7" s="81"/>
      <c r="AJ7" s="81"/>
      <c r="AK7" s="948"/>
      <c r="AM7" s="3534"/>
      <c r="AN7" s="3496"/>
      <c r="AO7" s="3496"/>
      <c r="AP7" s="2957" t="s">
        <v>4412</v>
      </c>
      <c r="AQ7" s="2957" t="s">
        <v>4413</v>
      </c>
      <c r="AR7" s="2957" t="s">
        <v>4414</v>
      </c>
      <c r="AS7" s="2957" t="s">
        <v>4415</v>
      </c>
      <c r="AT7" s="3558"/>
      <c r="AU7" s="3496"/>
      <c r="AV7" s="2957" t="s">
        <v>4412</v>
      </c>
      <c r="AW7" s="2957" t="s">
        <v>4413</v>
      </c>
      <c r="AX7" s="2957" t="s">
        <v>4414</v>
      </c>
      <c r="AY7" s="2957" t="s">
        <v>4415</v>
      </c>
      <c r="AZ7" s="3499"/>
    </row>
    <row r="8" spans="1:52" s="171" customFormat="1" ht="15.75" customHeight="1" thickTop="1" thickBot="1">
      <c r="A8" s="2394" t="s">
        <v>684</v>
      </c>
      <c r="C8" s="804"/>
      <c r="D8" s="804"/>
      <c r="E8" s="804"/>
      <c r="F8" s="804"/>
      <c r="G8" s="804"/>
      <c r="H8" s="804"/>
      <c r="I8" s="804"/>
      <c r="J8" s="804"/>
      <c r="K8" s="804"/>
      <c r="L8" s="804"/>
      <c r="M8" s="804"/>
      <c r="N8" s="804"/>
      <c r="O8" s="804"/>
      <c r="P8" s="804"/>
      <c r="Q8" s="804"/>
      <c r="R8" s="861"/>
      <c r="S8" s="804"/>
      <c r="V8" s="218"/>
      <c r="W8" s="3159"/>
      <c r="X8" s="220"/>
      <c r="Y8" s="3159"/>
      <c r="Z8" s="3125"/>
      <c r="AA8" s="3125"/>
      <c r="AB8" s="3125"/>
      <c r="AC8" s="3125"/>
      <c r="AD8" s="3125"/>
      <c r="AE8" s="3125"/>
      <c r="AF8" s="3125"/>
      <c r="AG8" s="3125"/>
      <c r="AH8" s="3125"/>
      <c r="AI8" s="3125"/>
      <c r="AJ8" s="3125"/>
      <c r="AK8" s="3159"/>
      <c r="AM8" s="862"/>
      <c r="AN8" s="804"/>
      <c r="AO8" s="2856" t="s">
        <v>831</v>
      </c>
      <c r="AP8" s="804"/>
      <c r="AQ8" s="804"/>
      <c r="AR8" s="804"/>
      <c r="AS8" s="804"/>
      <c r="AT8" s="804"/>
      <c r="AU8" s="804"/>
      <c r="AV8" s="804"/>
      <c r="AW8" s="804"/>
      <c r="AX8" s="804"/>
      <c r="AY8" s="804"/>
      <c r="AZ8" s="804"/>
    </row>
    <row r="9" spans="1:52" s="171" customFormat="1" ht="15.75" customHeight="1" thickTop="1" thickBot="1">
      <c r="B9" s="863" t="s">
        <v>10588</v>
      </c>
      <c r="C9" s="804"/>
      <c r="D9" s="804"/>
      <c r="E9" s="804"/>
      <c r="F9" s="804"/>
      <c r="G9" s="804"/>
      <c r="H9" s="804"/>
      <c r="I9" s="804"/>
      <c r="J9" s="804"/>
      <c r="K9" s="804"/>
      <c r="L9" s="804"/>
      <c r="M9" s="804"/>
      <c r="N9" s="804"/>
      <c r="O9" s="804"/>
      <c r="P9" s="804"/>
      <c r="Q9" s="804"/>
      <c r="R9" s="861"/>
      <c r="S9" s="804"/>
      <c r="V9" s="218"/>
      <c r="W9" s="3159"/>
      <c r="X9" s="220"/>
      <c r="Y9" s="3159"/>
      <c r="Z9" s="3125"/>
      <c r="AA9" s="3125"/>
      <c r="AB9" s="3125"/>
      <c r="AC9" s="3125"/>
      <c r="AD9" s="3125"/>
      <c r="AE9" s="3125"/>
      <c r="AF9" s="3125"/>
      <c r="AG9" s="3125"/>
      <c r="AH9" s="3125"/>
      <c r="AI9" s="3125"/>
      <c r="AJ9" s="3125"/>
      <c r="AK9" s="3159"/>
      <c r="AM9" s="863" t="s">
        <v>10588</v>
      </c>
      <c r="AN9" s="804"/>
      <c r="AO9" s="804"/>
      <c r="AP9" s="804"/>
      <c r="AQ9" s="804"/>
      <c r="AR9" s="804"/>
      <c r="AS9" s="804"/>
      <c r="AT9" s="804"/>
      <c r="AU9" s="804"/>
      <c r="AV9" s="804"/>
      <c r="AW9" s="804"/>
      <c r="AX9" s="804"/>
      <c r="AY9" s="804"/>
      <c r="AZ9" s="804"/>
    </row>
    <row r="10" spans="1:52" s="171" customFormat="1" ht="15.75" customHeight="1" thickTop="1">
      <c r="A10" s="2394" t="s">
        <v>686</v>
      </c>
      <c r="B10" s="2919" t="s">
        <v>10589</v>
      </c>
      <c r="C10" s="2920" t="s">
        <v>6596</v>
      </c>
      <c r="D10" s="213" t="s">
        <v>688</v>
      </c>
      <c r="E10" s="213">
        <v>3</v>
      </c>
      <c r="F10" s="562">
        <v>0</v>
      </c>
      <c r="G10" s="562">
        <v>0</v>
      </c>
      <c r="H10" s="562">
        <v>0</v>
      </c>
      <c r="I10" s="562">
        <v>0</v>
      </c>
      <c r="J10" s="562">
        <v>0</v>
      </c>
      <c r="K10" s="1255">
        <f>IFERROR(SUM(F10:J10),0)</f>
        <v>0</v>
      </c>
      <c r="L10" s="1352">
        <v>0</v>
      </c>
      <c r="M10" s="1352">
        <v>0</v>
      </c>
      <c r="N10" s="1352">
        <v>0</v>
      </c>
      <c r="O10" s="1352">
        <v>0</v>
      </c>
      <c r="P10" s="1352">
        <v>0</v>
      </c>
      <c r="Q10" s="1353">
        <f>IFERROR(SUM(L10:P10),0)</f>
        <v>0</v>
      </c>
      <c r="R10" s="192"/>
      <c r="S10" s="867" t="s">
        <v>10590</v>
      </c>
      <c r="U10" s="219"/>
      <c r="V10" s="218"/>
      <c r="W10" s="3159"/>
      <c r="X10" s="220">
        <f>IF( SUM( Z10:AJ10 ) = 0, 0, $Z$7 )</f>
        <v>0</v>
      </c>
      <c r="Y10" s="3159"/>
      <c r="Z10" s="3182">
        <f xml:space="preserve"> IF( ISNUMBER(F10), 0, 1 )</f>
        <v>0</v>
      </c>
      <c r="AA10" s="3182">
        <f t="shared" ref="AA10:AA11" si="0" xml:space="preserve"> IF( ISNUMBER(G10), 0, 1 )</f>
        <v>0</v>
      </c>
      <c r="AB10" s="3182">
        <f t="shared" ref="AB10:AB11" si="1" xml:space="preserve"> IF( ISNUMBER(H10), 0, 1 )</f>
        <v>0</v>
      </c>
      <c r="AC10" s="3182">
        <f t="shared" ref="AC10:AC11" si="2" xml:space="preserve"> IF( ISNUMBER(I10), 0, 1 )</f>
        <v>0</v>
      </c>
      <c r="AD10" s="3182">
        <f t="shared" ref="AD10:AD11" si="3" xml:space="preserve"> IF( ISNUMBER(J10), 0, 1 )</f>
        <v>0</v>
      </c>
      <c r="AE10" s="3125"/>
      <c r="AF10" s="3182">
        <f t="shared" ref="AF10:AF11" si="4" xml:space="preserve"> IF( ISNUMBER(L10), 0, 1 )</f>
        <v>0</v>
      </c>
      <c r="AG10" s="3182">
        <f t="shared" ref="AG10:AG11" si="5" xml:space="preserve"> IF( ISNUMBER(M10), 0, 1 )</f>
        <v>0</v>
      </c>
      <c r="AH10" s="3182">
        <f t="shared" ref="AH10:AH11" si="6" xml:space="preserve"> IF( ISNUMBER(N10), 0, 1 )</f>
        <v>0</v>
      </c>
      <c r="AI10" s="3182">
        <f t="shared" ref="AI10:AI11" si="7" xml:space="preserve"> IF( ISNUMBER(O10), 0, 1 )</f>
        <v>0</v>
      </c>
      <c r="AJ10" s="3182">
        <f t="shared" ref="AJ10:AJ11" si="8" xml:space="preserve"> IF( ISNUMBER(P10), 0, 1 )</f>
        <v>0</v>
      </c>
      <c r="AK10" s="3159"/>
      <c r="AM10" s="2919" t="s">
        <v>10589</v>
      </c>
      <c r="AN10" s="2920" t="s">
        <v>6596</v>
      </c>
      <c r="AO10" s="970" t="s">
        <v>10591</v>
      </c>
      <c r="AP10" s="718" t="s">
        <v>10592</v>
      </c>
      <c r="AQ10" s="718" t="s">
        <v>10593</v>
      </c>
      <c r="AR10" s="718" t="s">
        <v>10594</v>
      </c>
      <c r="AS10" s="718" t="s">
        <v>10595</v>
      </c>
      <c r="AT10" s="546" t="s">
        <v>10596</v>
      </c>
      <c r="AU10" s="643" t="s">
        <v>10597</v>
      </c>
      <c r="AV10" s="643" t="s">
        <v>10598</v>
      </c>
      <c r="AW10" s="643" t="s">
        <v>10599</v>
      </c>
      <c r="AX10" s="643" t="s">
        <v>10600</v>
      </c>
      <c r="AY10" s="643" t="s">
        <v>10601</v>
      </c>
      <c r="AZ10" s="951" t="s">
        <v>10602</v>
      </c>
    </row>
    <row r="11" spans="1:52" s="171" customFormat="1" ht="15.75" customHeight="1">
      <c r="B11" s="2917" t="s">
        <v>10589</v>
      </c>
      <c r="C11" s="2918" t="s">
        <v>6608</v>
      </c>
      <c r="D11" s="222" t="s">
        <v>688</v>
      </c>
      <c r="E11" s="222">
        <v>3</v>
      </c>
      <c r="F11" s="565">
        <v>0</v>
      </c>
      <c r="G11" s="565">
        <v>0</v>
      </c>
      <c r="H11" s="565">
        <v>0</v>
      </c>
      <c r="I11" s="565">
        <v>0</v>
      </c>
      <c r="J11" s="565">
        <v>0</v>
      </c>
      <c r="K11" s="1257">
        <f>IFERROR(SUM(F11:J11),0)</f>
        <v>0</v>
      </c>
      <c r="L11" s="630">
        <v>0</v>
      </c>
      <c r="M11" s="630">
        <v>0</v>
      </c>
      <c r="N11" s="630">
        <v>0</v>
      </c>
      <c r="O11" s="630">
        <v>0</v>
      </c>
      <c r="P11" s="630">
        <v>0</v>
      </c>
      <c r="Q11" s="1354">
        <f>IFERROR(SUM(L11:P11),0)</f>
        <v>0</v>
      </c>
      <c r="R11" s="192"/>
      <c r="S11" s="872" t="s">
        <v>10603</v>
      </c>
      <c r="U11" s="227"/>
      <c r="V11" s="218"/>
      <c r="W11" s="3159"/>
      <c r="X11" s="220">
        <f>IF( SUM( Z11:AJ11 ) = 0, 0, $Z$7 )</f>
        <v>0</v>
      </c>
      <c r="Y11" s="3159"/>
      <c r="Z11" s="3182">
        <f t="shared" ref="Z11" si="9" xml:space="preserve"> IF( ISNUMBER(F11), 0, 1 )</f>
        <v>0</v>
      </c>
      <c r="AA11" s="3182">
        <f t="shared" si="0"/>
        <v>0</v>
      </c>
      <c r="AB11" s="3182">
        <f t="shared" si="1"/>
        <v>0</v>
      </c>
      <c r="AC11" s="3182">
        <f t="shared" si="2"/>
        <v>0</v>
      </c>
      <c r="AD11" s="3182">
        <f t="shared" si="3"/>
        <v>0</v>
      </c>
      <c r="AE11" s="3125"/>
      <c r="AF11" s="3182">
        <f t="shared" si="4"/>
        <v>0</v>
      </c>
      <c r="AG11" s="3182">
        <f t="shared" si="5"/>
        <v>0</v>
      </c>
      <c r="AH11" s="3182">
        <f t="shared" si="6"/>
        <v>0</v>
      </c>
      <c r="AI11" s="3182">
        <f t="shared" si="7"/>
        <v>0</v>
      </c>
      <c r="AJ11" s="3182">
        <f t="shared" si="8"/>
        <v>0</v>
      </c>
      <c r="AK11" s="3159"/>
      <c r="AM11" s="2917" t="s">
        <v>10589</v>
      </c>
      <c r="AN11" s="2918" t="s">
        <v>6608</v>
      </c>
      <c r="AO11" s="719" t="s">
        <v>10604</v>
      </c>
      <c r="AP11" s="719" t="s">
        <v>10605</v>
      </c>
      <c r="AQ11" s="719" t="s">
        <v>10606</v>
      </c>
      <c r="AR11" s="719" t="s">
        <v>10607</v>
      </c>
      <c r="AS11" s="719" t="s">
        <v>10608</v>
      </c>
      <c r="AT11" s="548" t="s">
        <v>10609</v>
      </c>
      <c r="AU11" s="635" t="s">
        <v>10610</v>
      </c>
      <c r="AV11" s="635" t="s">
        <v>10611</v>
      </c>
      <c r="AW11" s="635" t="s">
        <v>10612</v>
      </c>
      <c r="AX11" s="635" t="s">
        <v>10613</v>
      </c>
      <c r="AY11" s="635" t="s">
        <v>10614</v>
      </c>
      <c r="AZ11" s="634" t="s">
        <v>10615</v>
      </c>
    </row>
    <row r="12" spans="1:52" s="171" customFormat="1" ht="15.75" customHeight="1">
      <c r="B12" s="2917" t="s">
        <v>10589</v>
      </c>
      <c r="C12" s="2918" t="s">
        <v>6620</v>
      </c>
      <c r="D12" s="222" t="s">
        <v>688</v>
      </c>
      <c r="E12" s="222">
        <v>3</v>
      </c>
      <c r="F12" s="1257">
        <f>IFERROR(F10+F11,0)</f>
        <v>0</v>
      </c>
      <c r="G12" s="1257">
        <f t="shared" ref="G12:K12" si="10">IFERROR(G10+G11,0)</f>
        <v>0</v>
      </c>
      <c r="H12" s="1257">
        <f t="shared" si="10"/>
        <v>0</v>
      </c>
      <c r="I12" s="1257">
        <f t="shared" si="10"/>
        <v>0</v>
      </c>
      <c r="J12" s="1257">
        <f t="shared" si="10"/>
        <v>0</v>
      </c>
      <c r="K12" s="1257">
        <f t="shared" si="10"/>
        <v>0</v>
      </c>
      <c r="L12" s="1257">
        <f>IFERROR(L10+L11,0)</f>
        <v>0</v>
      </c>
      <c r="M12" s="1257">
        <f t="shared" ref="M12" si="11">IFERROR(M10+M11,0)</f>
        <v>0</v>
      </c>
      <c r="N12" s="1257">
        <f t="shared" ref="N12" si="12">IFERROR(N10+N11,0)</f>
        <v>0</v>
      </c>
      <c r="O12" s="1257">
        <f t="shared" ref="O12" si="13">IFERROR(O10+O11,0)</f>
        <v>0</v>
      </c>
      <c r="P12" s="1257">
        <f t="shared" ref="P12" si="14">IFERROR(P10+P11,0)</f>
        <v>0</v>
      </c>
      <c r="Q12" s="1354">
        <f t="shared" ref="Q12" si="15">IFERROR(Q10+Q11,0)</f>
        <v>0</v>
      </c>
      <c r="R12" s="192"/>
      <c r="S12" s="872" t="s">
        <v>10616</v>
      </c>
      <c r="U12" s="227"/>
      <c r="V12" s="218"/>
      <c r="W12" s="3159"/>
      <c r="X12" s="3125"/>
      <c r="Y12" s="3159"/>
      <c r="Z12" s="3125"/>
      <c r="AA12" s="3125"/>
      <c r="AB12" s="3125"/>
      <c r="AC12" s="3125"/>
      <c r="AD12" s="3125"/>
      <c r="AE12" s="3125"/>
      <c r="AF12" s="3125"/>
      <c r="AG12" s="3125"/>
      <c r="AH12" s="3125"/>
      <c r="AI12" s="3125"/>
      <c r="AJ12" s="3125"/>
      <c r="AK12" s="3159"/>
      <c r="AM12" s="2917" t="s">
        <v>10589</v>
      </c>
      <c r="AN12" s="2918" t="s">
        <v>6620</v>
      </c>
      <c r="AO12" s="548" t="s">
        <v>10617</v>
      </c>
      <c r="AP12" s="548" t="s">
        <v>10618</v>
      </c>
      <c r="AQ12" s="548" t="s">
        <v>10619</v>
      </c>
      <c r="AR12" s="548" t="s">
        <v>10620</v>
      </c>
      <c r="AS12" s="548" t="s">
        <v>10621</v>
      </c>
      <c r="AT12" s="548" t="s">
        <v>10622</v>
      </c>
      <c r="AU12" s="548" t="s">
        <v>10623</v>
      </c>
      <c r="AV12" s="548" t="s">
        <v>10624</v>
      </c>
      <c r="AW12" s="548" t="s">
        <v>10625</v>
      </c>
      <c r="AX12" s="548" t="s">
        <v>10626</v>
      </c>
      <c r="AY12" s="548" t="s">
        <v>10627</v>
      </c>
      <c r="AZ12" s="634" t="s">
        <v>10628</v>
      </c>
    </row>
    <row r="13" spans="1:52" s="171" customFormat="1" ht="15.75" customHeight="1">
      <c r="B13" s="2917" t="s">
        <v>10629</v>
      </c>
      <c r="C13" s="2918" t="s">
        <v>6596</v>
      </c>
      <c r="D13" s="222" t="s">
        <v>688</v>
      </c>
      <c r="E13" s="222">
        <v>3</v>
      </c>
      <c r="F13" s="565">
        <v>0</v>
      </c>
      <c r="G13" s="565">
        <v>0</v>
      </c>
      <c r="H13" s="565">
        <v>0</v>
      </c>
      <c r="I13" s="565">
        <v>0</v>
      </c>
      <c r="J13" s="565">
        <v>0</v>
      </c>
      <c r="K13" s="1257">
        <f>IFERROR(SUM(F13:J13),0)</f>
        <v>0</v>
      </c>
      <c r="L13" s="630">
        <v>0</v>
      </c>
      <c r="M13" s="630">
        <v>0</v>
      </c>
      <c r="N13" s="630">
        <v>0</v>
      </c>
      <c r="O13" s="630">
        <v>0</v>
      </c>
      <c r="P13" s="630">
        <v>0</v>
      </c>
      <c r="Q13" s="1354">
        <f>IFERROR(SUM(L13:P13),0)</f>
        <v>0</v>
      </c>
      <c r="R13" s="192"/>
      <c r="S13" s="872" t="s">
        <v>10630</v>
      </c>
      <c r="U13" s="227"/>
      <c r="V13" s="218"/>
      <c r="W13" s="3159"/>
      <c r="X13" s="220">
        <f t="shared" ref="X13:X14" si="16">IF( SUM( Z13:AJ13 ) = 0, 0, $Z$7 )</f>
        <v>0</v>
      </c>
      <c r="Y13" s="3159"/>
      <c r="Z13" s="3182">
        <f t="shared" ref="Z13:Z14" si="17" xml:space="preserve"> IF( ISNUMBER(F13), 0, 1 )</f>
        <v>0</v>
      </c>
      <c r="AA13" s="3182">
        <f t="shared" ref="AA13:AA14" si="18" xml:space="preserve"> IF( ISNUMBER(G13), 0, 1 )</f>
        <v>0</v>
      </c>
      <c r="AB13" s="3182">
        <f t="shared" ref="AB13:AB14" si="19" xml:space="preserve"> IF( ISNUMBER(H13), 0, 1 )</f>
        <v>0</v>
      </c>
      <c r="AC13" s="3182">
        <f t="shared" ref="AC13:AC14" si="20" xml:space="preserve"> IF( ISNUMBER(I13), 0, 1 )</f>
        <v>0</v>
      </c>
      <c r="AD13" s="3182">
        <f t="shared" ref="AD13:AD14" si="21" xml:space="preserve"> IF( ISNUMBER(J13), 0, 1 )</f>
        <v>0</v>
      </c>
      <c r="AE13" s="3125"/>
      <c r="AF13" s="3182">
        <f t="shared" ref="AF13:AF14" si="22" xml:space="preserve"> IF( ISNUMBER(L13), 0, 1 )</f>
        <v>0</v>
      </c>
      <c r="AG13" s="3182">
        <f t="shared" ref="AG13:AG14" si="23" xml:space="preserve"> IF( ISNUMBER(M13), 0, 1 )</f>
        <v>0</v>
      </c>
      <c r="AH13" s="3182">
        <f t="shared" ref="AH13:AH14" si="24" xml:space="preserve"> IF( ISNUMBER(N13), 0, 1 )</f>
        <v>0</v>
      </c>
      <c r="AI13" s="3182">
        <f t="shared" ref="AI13:AI14" si="25" xml:space="preserve"> IF( ISNUMBER(O13), 0, 1 )</f>
        <v>0</v>
      </c>
      <c r="AJ13" s="3182">
        <f t="shared" ref="AJ13:AJ14" si="26" xml:space="preserve"> IF( ISNUMBER(P13), 0, 1 )</f>
        <v>0</v>
      </c>
      <c r="AK13" s="3159"/>
      <c r="AM13" s="2917" t="s">
        <v>10629</v>
      </c>
      <c r="AN13" s="2918" t="s">
        <v>6596</v>
      </c>
      <c r="AO13" s="719" t="s">
        <v>10631</v>
      </c>
      <c r="AP13" s="719" t="s">
        <v>10632</v>
      </c>
      <c r="AQ13" s="719" t="s">
        <v>10633</v>
      </c>
      <c r="AR13" s="719" t="s">
        <v>10634</v>
      </c>
      <c r="AS13" s="719" t="s">
        <v>10635</v>
      </c>
      <c r="AT13" s="548" t="s">
        <v>10636</v>
      </c>
      <c r="AU13" s="635" t="s">
        <v>10637</v>
      </c>
      <c r="AV13" s="635" t="s">
        <v>10638</v>
      </c>
      <c r="AW13" s="635" t="s">
        <v>10639</v>
      </c>
      <c r="AX13" s="635" t="s">
        <v>10640</v>
      </c>
      <c r="AY13" s="635" t="s">
        <v>10641</v>
      </c>
      <c r="AZ13" s="634" t="s">
        <v>10642</v>
      </c>
    </row>
    <row r="14" spans="1:52" s="171" customFormat="1" ht="15.75" customHeight="1">
      <c r="B14" s="2917" t="s">
        <v>10629</v>
      </c>
      <c r="C14" s="2918" t="s">
        <v>6608</v>
      </c>
      <c r="D14" s="222" t="s">
        <v>688</v>
      </c>
      <c r="E14" s="222">
        <v>3</v>
      </c>
      <c r="F14" s="565">
        <v>0</v>
      </c>
      <c r="G14" s="565">
        <v>0</v>
      </c>
      <c r="H14" s="565">
        <v>0</v>
      </c>
      <c r="I14" s="565">
        <v>0</v>
      </c>
      <c r="J14" s="565">
        <v>0</v>
      </c>
      <c r="K14" s="1257">
        <f>IFERROR(SUM(F14:J14),0)</f>
        <v>0</v>
      </c>
      <c r="L14" s="630">
        <v>0</v>
      </c>
      <c r="M14" s="630">
        <v>0</v>
      </c>
      <c r="N14" s="630">
        <v>0</v>
      </c>
      <c r="O14" s="630">
        <v>0</v>
      </c>
      <c r="P14" s="630">
        <v>0</v>
      </c>
      <c r="Q14" s="1354">
        <f>IFERROR(SUM(L14:P14),0)</f>
        <v>0</v>
      </c>
      <c r="R14" s="192"/>
      <c r="S14" s="872" t="s">
        <v>10643</v>
      </c>
      <c r="U14" s="227"/>
      <c r="V14" s="218"/>
      <c r="W14" s="948"/>
      <c r="X14" s="220">
        <f t="shared" si="16"/>
        <v>0</v>
      </c>
      <c r="Y14" s="948"/>
      <c r="Z14" s="3182">
        <f t="shared" si="17"/>
        <v>0</v>
      </c>
      <c r="AA14" s="3182">
        <f t="shared" si="18"/>
        <v>0</v>
      </c>
      <c r="AB14" s="3182">
        <f t="shared" si="19"/>
        <v>0</v>
      </c>
      <c r="AC14" s="3182">
        <f t="shared" si="20"/>
        <v>0</v>
      </c>
      <c r="AD14" s="3182">
        <f t="shared" si="21"/>
        <v>0</v>
      </c>
      <c r="AE14" s="3125"/>
      <c r="AF14" s="3182">
        <f t="shared" si="22"/>
        <v>0</v>
      </c>
      <c r="AG14" s="3182">
        <f t="shared" si="23"/>
        <v>0</v>
      </c>
      <c r="AH14" s="3182">
        <f t="shared" si="24"/>
        <v>0</v>
      </c>
      <c r="AI14" s="3182">
        <f t="shared" si="25"/>
        <v>0</v>
      </c>
      <c r="AJ14" s="3182">
        <f t="shared" si="26"/>
        <v>0</v>
      </c>
      <c r="AK14" s="948"/>
      <c r="AM14" s="2917" t="s">
        <v>10629</v>
      </c>
      <c r="AN14" s="2918" t="s">
        <v>6608</v>
      </c>
      <c r="AO14" s="719" t="s">
        <v>10644</v>
      </c>
      <c r="AP14" s="719" t="s">
        <v>10645</v>
      </c>
      <c r="AQ14" s="719" t="s">
        <v>10646</v>
      </c>
      <c r="AR14" s="719" t="s">
        <v>10647</v>
      </c>
      <c r="AS14" s="719" t="s">
        <v>10648</v>
      </c>
      <c r="AT14" s="548" t="s">
        <v>10649</v>
      </c>
      <c r="AU14" s="635" t="s">
        <v>10650</v>
      </c>
      <c r="AV14" s="635" t="s">
        <v>10651</v>
      </c>
      <c r="AW14" s="635" t="s">
        <v>10652</v>
      </c>
      <c r="AX14" s="635" t="s">
        <v>10653</v>
      </c>
      <c r="AY14" s="635" t="s">
        <v>10654</v>
      </c>
      <c r="AZ14" s="634" t="s">
        <v>10655</v>
      </c>
    </row>
    <row r="15" spans="1:52" s="171" customFormat="1" ht="15.75" customHeight="1">
      <c r="B15" s="2917" t="s">
        <v>10629</v>
      </c>
      <c r="C15" s="2918" t="s">
        <v>6620</v>
      </c>
      <c r="D15" s="222" t="s">
        <v>688</v>
      </c>
      <c r="E15" s="222">
        <v>3</v>
      </c>
      <c r="F15" s="1257">
        <f>IFERROR(F13+F14,0)</f>
        <v>0</v>
      </c>
      <c r="G15" s="1257">
        <f t="shared" ref="G15:K15" si="27">IFERROR(G13+G14,0)</f>
        <v>0</v>
      </c>
      <c r="H15" s="1257">
        <f t="shared" si="27"/>
        <v>0</v>
      </c>
      <c r="I15" s="1257">
        <f t="shared" si="27"/>
        <v>0</v>
      </c>
      <c r="J15" s="1257">
        <f t="shared" si="27"/>
        <v>0</v>
      </c>
      <c r="K15" s="1257">
        <f t="shared" si="27"/>
        <v>0</v>
      </c>
      <c r="L15" s="1257">
        <f>IFERROR(L13+L14,0)</f>
        <v>0</v>
      </c>
      <c r="M15" s="1257">
        <f t="shared" ref="M15" si="28">IFERROR(M13+M14,0)</f>
        <v>0</v>
      </c>
      <c r="N15" s="1257">
        <f t="shared" ref="N15" si="29">IFERROR(N13+N14,0)</f>
        <v>0</v>
      </c>
      <c r="O15" s="1257">
        <f t="shared" ref="O15" si="30">IFERROR(O13+O14,0)</f>
        <v>0</v>
      </c>
      <c r="P15" s="1257">
        <f t="shared" ref="P15" si="31">IFERROR(P13+P14,0)</f>
        <v>0</v>
      </c>
      <c r="Q15" s="1354">
        <f t="shared" ref="Q15" si="32">IFERROR(Q13+Q14,0)</f>
        <v>0</v>
      </c>
      <c r="R15" s="192"/>
      <c r="S15" s="872" t="s">
        <v>10656</v>
      </c>
      <c r="U15" s="227"/>
      <c r="V15" s="218"/>
      <c r="W15" s="948"/>
      <c r="X15" s="3125"/>
      <c r="Y15" s="948"/>
      <c r="Z15" s="3125"/>
      <c r="AA15" s="3125"/>
      <c r="AB15" s="3125"/>
      <c r="AC15" s="3125"/>
      <c r="AD15" s="3125"/>
      <c r="AE15" s="3125"/>
      <c r="AF15" s="3125"/>
      <c r="AG15" s="3125"/>
      <c r="AH15" s="3125"/>
      <c r="AI15" s="3125"/>
      <c r="AJ15" s="3125"/>
      <c r="AK15" s="948"/>
      <c r="AM15" s="2917" t="s">
        <v>10629</v>
      </c>
      <c r="AN15" s="2918" t="s">
        <v>6620</v>
      </c>
      <c r="AO15" s="548" t="s">
        <v>10657</v>
      </c>
      <c r="AP15" s="548" t="s">
        <v>10658</v>
      </c>
      <c r="AQ15" s="548" t="s">
        <v>10659</v>
      </c>
      <c r="AR15" s="548" t="s">
        <v>10660</v>
      </c>
      <c r="AS15" s="548" t="s">
        <v>10661</v>
      </c>
      <c r="AT15" s="548" t="s">
        <v>10662</v>
      </c>
      <c r="AU15" s="548" t="s">
        <v>10663</v>
      </c>
      <c r="AV15" s="548" t="s">
        <v>10664</v>
      </c>
      <c r="AW15" s="548" t="s">
        <v>10665</v>
      </c>
      <c r="AX15" s="548" t="s">
        <v>10666</v>
      </c>
      <c r="AY15" s="548" t="s">
        <v>10667</v>
      </c>
      <c r="AZ15" s="634" t="s">
        <v>10668</v>
      </c>
    </row>
    <row r="16" spans="1:52" s="171" customFormat="1" ht="15.75" customHeight="1">
      <c r="B16" s="2917" t="s">
        <v>10669</v>
      </c>
      <c r="C16" s="2918" t="s">
        <v>6596</v>
      </c>
      <c r="D16" s="222" t="s">
        <v>688</v>
      </c>
      <c r="E16" s="222">
        <v>3</v>
      </c>
      <c r="F16" s="565">
        <v>0</v>
      </c>
      <c r="G16" s="565">
        <v>0</v>
      </c>
      <c r="H16" s="565">
        <v>0</v>
      </c>
      <c r="I16" s="565">
        <v>0</v>
      </c>
      <c r="J16" s="565">
        <v>0</v>
      </c>
      <c r="K16" s="1257">
        <f>IFERROR(SUM(F16:J16),0)</f>
        <v>0</v>
      </c>
      <c r="L16" s="630">
        <v>0</v>
      </c>
      <c r="M16" s="630">
        <v>0</v>
      </c>
      <c r="N16" s="630">
        <v>0</v>
      </c>
      <c r="O16" s="630">
        <v>0</v>
      </c>
      <c r="P16" s="630">
        <v>0</v>
      </c>
      <c r="Q16" s="1354">
        <f>IFERROR(SUM(L16:P16),0)</f>
        <v>0</v>
      </c>
      <c r="R16" s="192"/>
      <c r="S16" s="872" t="s">
        <v>10670</v>
      </c>
      <c r="U16" s="227"/>
      <c r="V16" s="218"/>
      <c r="W16" s="948"/>
      <c r="X16" s="220">
        <f t="shared" ref="X16:X17" si="33">IF( SUM( Z16:AJ16 ) = 0, 0, $Z$7 )</f>
        <v>0</v>
      </c>
      <c r="Y16" s="948"/>
      <c r="Z16" s="3182">
        <f t="shared" ref="Z16:Z17" si="34" xml:space="preserve"> IF( ISNUMBER(F16), 0, 1 )</f>
        <v>0</v>
      </c>
      <c r="AA16" s="3182">
        <f t="shared" ref="AA16:AA17" si="35" xml:space="preserve"> IF( ISNUMBER(G16), 0, 1 )</f>
        <v>0</v>
      </c>
      <c r="AB16" s="3182">
        <f t="shared" ref="AB16:AB17" si="36" xml:space="preserve"> IF( ISNUMBER(H16), 0, 1 )</f>
        <v>0</v>
      </c>
      <c r="AC16" s="3182">
        <f t="shared" ref="AC16:AC17" si="37" xml:space="preserve"> IF( ISNUMBER(I16), 0, 1 )</f>
        <v>0</v>
      </c>
      <c r="AD16" s="3182">
        <f t="shared" ref="AD16:AD17" si="38" xml:space="preserve"> IF( ISNUMBER(J16), 0, 1 )</f>
        <v>0</v>
      </c>
      <c r="AE16" s="3125"/>
      <c r="AF16" s="3182">
        <f t="shared" ref="AF16:AF17" si="39" xml:space="preserve"> IF( ISNUMBER(L16), 0, 1 )</f>
        <v>0</v>
      </c>
      <c r="AG16" s="3182">
        <f t="shared" ref="AG16:AG17" si="40" xml:space="preserve"> IF( ISNUMBER(M16), 0, 1 )</f>
        <v>0</v>
      </c>
      <c r="AH16" s="3182">
        <f t="shared" ref="AH16:AH17" si="41" xml:space="preserve"> IF( ISNUMBER(N16), 0, 1 )</f>
        <v>0</v>
      </c>
      <c r="AI16" s="3182">
        <f t="shared" ref="AI16:AI17" si="42" xml:space="preserve"> IF( ISNUMBER(O16), 0, 1 )</f>
        <v>0</v>
      </c>
      <c r="AJ16" s="3182">
        <f t="shared" ref="AJ16:AJ17" si="43" xml:space="preserve"> IF( ISNUMBER(P16), 0, 1 )</f>
        <v>0</v>
      </c>
      <c r="AK16" s="948"/>
      <c r="AM16" s="2917" t="s">
        <v>10669</v>
      </c>
      <c r="AN16" s="2918" t="s">
        <v>6596</v>
      </c>
      <c r="AO16" s="719" t="s">
        <v>10671</v>
      </c>
      <c r="AP16" s="719" t="s">
        <v>10672</v>
      </c>
      <c r="AQ16" s="719" t="s">
        <v>10673</v>
      </c>
      <c r="AR16" s="719" t="s">
        <v>10674</v>
      </c>
      <c r="AS16" s="719" t="s">
        <v>10675</v>
      </c>
      <c r="AT16" s="548" t="s">
        <v>10676</v>
      </c>
      <c r="AU16" s="635" t="s">
        <v>10677</v>
      </c>
      <c r="AV16" s="635" t="s">
        <v>10678</v>
      </c>
      <c r="AW16" s="635" t="s">
        <v>10679</v>
      </c>
      <c r="AX16" s="635" t="s">
        <v>10680</v>
      </c>
      <c r="AY16" s="635" t="s">
        <v>10681</v>
      </c>
      <c r="AZ16" s="634" t="s">
        <v>10682</v>
      </c>
    </row>
    <row r="17" spans="1:52" ht="15.75" customHeight="1">
      <c r="A17" s="3125"/>
      <c r="B17" s="2917" t="s">
        <v>10669</v>
      </c>
      <c r="C17" s="2918" t="s">
        <v>6608</v>
      </c>
      <c r="D17" s="222" t="s">
        <v>688</v>
      </c>
      <c r="E17" s="222">
        <v>3</v>
      </c>
      <c r="F17" s="565">
        <v>0</v>
      </c>
      <c r="G17" s="565">
        <v>0</v>
      </c>
      <c r="H17" s="565">
        <v>0</v>
      </c>
      <c r="I17" s="565">
        <v>0</v>
      </c>
      <c r="J17" s="565">
        <v>0</v>
      </c>
      <c r="K17" s="1257">
        <f>IFERROR(SUM(F17:J17),0)</f>
        <v>0</v>
      </c>
      <c r="L17" s="630">
        <v>0</v>
      </c>
      <c r="M17" s="630">
        <v>0</v>
      </c>
      <c r="N17" s="630">
        <v>0</v>
      </c>
      <c r="O17" s="630">
        <v>0</v>
      </c>
      <c r="P17" s="630">
        <v>0</v>
      </c>
      <c r="Q17" s="1354">
        <f>IFERROR(SUM(L17:P17),0)</f>
        <v>0</v>
      </c>
      <c r="R17" s="192"/>
      <c r="S17" s="872" t="s">
        <v>10683</v>
      </c>
      <c r="T17" s="171"/>
      <c r="U17" s="227"/>
      <c r="V17" s="218"/>
      <c r="W17" s="950"/>
      <c r="X17" s="220">
        <f t="shared" si="33"/>
        <v>0</v>
      </c>
      <c r="Y17" s="950"/>
      <c r="Z17" s="3182">
        <f t="shared" si="34"/>
        <v>0</v>
      </c>
      <c r="AA17" s="3182">
        <f t="shared" si="35"/>
        <v>0</v>
      </c>
      <c r="AB17" s="3182">
        <f t="shared" si="36"/>
        <v>0</v>
      </c>
      <c r="AC17" s="3182">
        <f t="shared" si="37"/>
        <v>0</v>
      </c>
      <c r="AD17" s="3182">
        <f t="shared" si="38"/>
        <v>0</v>
      </c>
      <c r="AE17" s="3125"/>
      <c r="AF17" s="3182">
        <f t="shared" si="39"/>
        <v>0</v>
      </c>
      <c r="AG17" s="3182">
        <f t="shared" si="40"/>
        <v>0</v>
      </c>
      <c r="AH17" s="3182">
        <f t="shared" si="41"/>
        <v>0</v>
      </c>
      <c r="AI17" s="3182">
        <f t="shared" si="42"/>
        <v>0</v>
      </c>
      <c r="AJ17" s="3182">
        <f t="shared" si="43"/>
        <v>0</v>
      </c>
      <c r="AK17" s="950"/>
      <c r="AL17" s="3125"/>
      <c r="AM17" s="2917" t="s">
        <v>10669</v>
      </c>
      <c r="AN17" s="2918" t="s">
        <v>6608</v>
      </c>
      <c r="AO17" s="719" t="s">
        <v>10684</v>
      </c>
      <c r="AP17" s="719" t="s">
        <v>10685</v>
      </c>
      <c r="AQ17" s="719" t="s">
        <v>10686</v>
      </c>
      <c r="AR17" s="719" t="s">
        <v>10687</v>
      </c>
      <c r="AS17" s="719" t="s">
        <v>10688</v>
      </c>
      <c r="AT17" s="548" t="s">
        <v>10689</v>
      </c>
      <c r="AU17" s="635" t="s">
        <v>10690</v>
      </c>
      <c r="AV17" s="635" t="s">
        <v>10691</v>
      </c>
      <c r="AW17" s="635" t="s">
        <v>10692</v>
      </c>
      <c r="AX17" s="635" t="s">
        <v>10693</v>
      </c>
      <c r="AY17" s="635" t="s">
        <v>10694</v>
      </c>
      <c r="AZ17" s="634" t="s">
        <v>10695</v>
      </c>
    </row>
    <row r="18" spans="1:52" ht="15.75" customHeight="1">
      <c r="A18" s="3125"/>
      <c r="B18" s="2917" t="s">
        <v>10669</v>
      </c>
      <c r="C18" s="2918" t="s">
        <v>6620</v>
      </c>
      <c r="D18" s="222" t="s">
        <v>688</v>
      </c>
      <c r="E18" s="222">
        <v>3</v>
      </c>
      <c r="F18" s="1257">
        <f>IFERROR(F16+F17,0)</f>
        <v>0</v>
      </c>
      <c r="G18" s="1257">
        <f t="shared" ref="G18:K18" si="44">IFERROR(G16+G17,0)</f>
        <v>0</v>
      </c>
      <c r="H18" s="1257">
        <f t="shared" si="44"/>
        <v>0</v>
      </c>
      <c r="I18" s="1257">
        <f t="shared" si="44"/>
        <v>0</v>
      </c>
      <c r="J18" s="1257">
        <f t="shared" si="44"/>
        <v>0</v>
      </c>
      <c r="K18" s="1257">
        <f t="shared" si="44"/>
        <v>0</v>
      </c>
      <c r="L18" s="1257">
        <f>IFERROR(L16+L17,0)</f>
        <v>0</v>
      </c>
      <c r="M18" s="1257">
        <f t="shared" ref="M18" si="45">IFERROR(M16+M17,0)</f>
        <v>0</v>
      </c>
      <c r="N18" s="1257">
        <f t="shared" ref="N18" si="46">IFERROR(N16+N17,0)</f>
        <v>0</v>
      </c>
      <c r="O18" s="1257">
        <f t="shared" ref="O18" si="47">IFERROR(O16+O17,0)</f>
        <v>0</v>
      </c>
      <c r="P18" s="1257">
        <f t="shared" ref="P18" si="48">IFERROR(P16+P17,0)</f>
        <v>0</v>
      </c>
      <c r="Q18" s="1354">
        <f t="shared" ref="Q18" si="49">IFERROR(Q16+Q17,0)</f>
        <v>0</v>
      </c>
      <c r="R18" s="192"/>
      <c r="S18" s="872" t="s">
        <v>10696</v>
      </c>
      <c r="T18" s="171"/>
      <c r="U18" s="227"/>
      <c r="V18" s="350"/>
      <c r="W18" s="950"/>
      <c r="X18" s="3125"/>
      <c r="Y18" s="950"/>
      <c r="Z18" s="3125"/>
      <c r="AA18" s="3125"/>
      <c r="AB18" s="3125"/>
      <c r="AC18" s="3125"/>
      <c r="AD18" s="3125"/>
      <c r="AE18" s="3125"/>
      <c r="AF18" s="3125"/>
      <c r="AG18" s="3125"/>
      <c r="AH18" s="3125"/>
      <c r="AI18" s="3125"/>
      <c r="AJ18" s="3125"/>
      <c r="AK18" s="950"/>
      <c r="AL18" s="3125"/>
      <c r="AM18" s="2917" t="s">
        <v>10669</v>
      </c>
      <c r="AN18" s="2918" t="s">
        <v>6620</v>
      </c>
      <c r="AO18" s="548" t="s">
        <v>10697</v>
      </c>
      <c r="AP18" s="548" t="s">
        <v>10698</v>
      </c>
      <c r="AQ18" s="548" t="s">
        <v>10699</v>
      </c>
      <c r="AR18" s="548" t="s">
        <v>10700</v>
      </c>
      <c r="AS18" s="548" t="s">
        <v>10701</v>
      </c>
      <c r="AT18" s="548" t="s">
        <v>10702</v>
      </c>
      <c r="AU18" s="548" t="s">
        <v>10703</v>
      </c>
      <c r="AV18" s="548" t="s">
        <v>10704</v>
      </c>
      <c r="AW18" s="548" t="s">
        <v>10705</v>
      </c>
      <c r="AX18" s="548" t="s">
        <v>10706</v>
      </c>
      <c r="AY18" s="548" t="s">
        <v>10707</v>
      </c>
      <c r="AZ18" s="634" t="s">
        <v>10708</v>
      </c>
    </row>
    <row r="19" spans="1:52" ht="15.75" customHeight="1">
      <c r="A19" s="3125"/>
      <c r="B19" s="2917" t="s">
        <v>10709</v>
      </c>
      <c r="C19" s="2918" t="s">
        <v>6596</v>
      </c>
      <c r="D19" s="222" t="s">
        <v>688</v>
      </c>
      <c r="E19" s="222">
        <v>3</v>
      </c>
      <c r="F19" s="565">
        <v>0</v>
      </c>
      <c r="G19" s="565">
        <v>0</v>
      </c>
      <c r="H19" s="565">
        <v>0</v>
      </c>
      <c r="I19" s="565">
        <v>0</v>
      </c>
      <c r="J19" s="565">
        <v>0</v>
      </c>
      <c r="K19" s="1257">
        <f>IFERROR(SUM(F19:J19),0)</f>
        <v>0</v>
      </c>
      <c r="L19" s="630">
        <v>0</v>
      </c>
      <c r="M19" s="630">
        <v>0</v>
      </c>
      <c r="N19" s="630">
        <v>0</v>
      </c>
      <c r="O19" s="630">
        <v>0</v>
      </c>
      <c r="P19" s="630">
        <v>0</v>
      </c>
      <c r="Q19" s="1354">
        <f>IFERROR(SUM(L19:P19),0)</f>
        <v>0</v>
      </c>
      <c r="R19" s="192"/>
      <c r="S19" s="872" t="s">
        <v>10710</v>
      </c>
      <c r="T19" s="171"/>
      <c r="U19" s="971"/>
      <c r="V19" s="350"/>
      <c r="W19" s="950"/>
      <c r="X19" s="220">
        <f t="shared" ref="X19:X20" si="50">IF( SUM( Z19:AJ19 ) = 0, 0, $Z$7 )</f>
        <v>0</v>
      </c>
      <c r="Y19" s="950"/>
      <c r="Z19" s="3182">
        <f t="shared" ref="Z19:Z20" si="51" xml:space="preserve"> IF( ISNUMBER(F19), 0, 1 )</f>
        <v>0</v>
      </c>
      <c r="AA19" s="3182">
        <f t="shared" ref="AA19:AA20" si="52" xml:space="preserve"> IF( ISNUMBER(G19), 0, 1 )</f>
        <v>0</v>
      </c>
      <c r="AB19" s="3182">
        <f t="shared" ref="AB19:AB20" si="53" xml:space="preserve"> IF( ISNUMBER(H19), 0, 1 )</f>
        <v>0</v>
      </c>
      <c r="AC19" s="3182">
        <f t="shared" ref="AC19:AC20" si="54" xml:space="preserve"> IF( ISNUMBER(I19), 0, 1 )</f>
        <v>0</v>
      </c>
      <c r="AD19" s="3182">
        <f t="shared" ref="AD19:AD20" si="55" xml:space="preserve"> IF( ISNUMBER(J19), 0, 1 )</f>
        <v>0</v>
      </c>
      <c r="AE19" s="3125"/>
      <c r="AF19" s="3182">
        <f t="shared" ref="AF19:AF20" si="56" xml:space="preserve"> IF( ISNUMBER(L19), 0, 1 )</f>
        <v>0</v>
      </c>
      <c r="AG19" s="3182">
        <f t="shared" ref="AG19:AG20" si="57" xml:space="preserve"> IF( ISNUMBER(M19), 0, 1 )</f>
        <v>0</v>
      </c>
      <c r="AH19" s="3182">
        <f t="shared" ref="AH19:AH20" si="58" xml:space="preserve"> IF( ISNUMBER(N19), 0, 1 )</f>
        <v>0</v>
      </c>
      <c r="AI19" s="3182">
        <f t="shared" ref="AI19:AI20" si="59" xml:space="preserve"> IF( ISNUMBER(O19), 0, 1 )</f>
        <v>0</v>
      </c>
      <c r="AJ19" s="3182">
        <f t="shared" ref="AJ19:AJ20" si="60" xml:space="preserve"> IF( ISNUMBER(P19), 0, 1 )</f>
        <v>0</v>
      </c>
      <c r="AK19" s="950"/>
      <c r="AL19" s="3125"/>
      <c r="AM19" s="2917" t="s">
        <v>10709</v>
      </c>
      <c r="AN19" s="2918" t="s">
        <v>6596</v>
      </c>
      <c r="AO19" s="719" t="s">
        <v>10711</v>
      </c>
      <c r="AP19" s="719" t="s">
        <v>10712</v>
      </c>
      <c r="AQ19" s="719" t="s">
        <v>10713</v>
      </c>
      <c r="AR19" s="719" t="s">
        <v>10714</v>
      </c>
      <c r="AS19" s="719" t="s">
        <v>10715</v>
      </c>
      <c r="AT19" s="548" t="s">
        <v>10716</v>
      </c>
      <c r="AU19" s="635" t="s">
        <v>10717</v>
      </c>
      <c r="AV19" s="635" t="s">
        <v>10718</v>
      </c>
      <c r="AW19" s="635" t="s">
        <v>10719</v>
      </c>
      <c r="AX19" s="635" t="s">
        <v>10720</v>
      </c>
      <c r="AY19" s="635" t="s">
        <v>10721</v>
      </c>
      <c r="AZ19" s="634" t="s">
        <v>10722</v>
      </c>
    </row>
    <row r="20" spans="1:52" ht="15.75" customHeight="1">
      <c r="A20" s="3125"/>
      <c r="B20" s="2917" t="s">
        <v>10709</v>
      </c>
      <c r="C20" s="2918" t="s">
        <v>6608</v>
      </c>
      <c r="D20" s="222" t="s">
        <v>688</v>
      </c>
      <c r="E20" s="222">
        <v>3</v>
      </c>
      <c r="F20" s="565">
        <v>0</v>
      </c>
      <c r="G20" s="565">
        <v>0</v>
      </c>
      <c r="H20" s="565">
        <v>0</v>
      </c>
      <c r="I20" s="565">
        <v>0</v>
      </c>
      <c r="J20" s="565">
        <v>0</v>
      </c>
      <c r="K20" s="1257">
        <f>IFERROR(SUM(F20:J20),0)</f>
        <v>0</v>
      </c>
      <c r="L20" s="630">
        <v>0</v>
      </c>
      <c r="M20" s="630">
        <v>0</v>
      </c>
      <c r="N20" s="630">
        <v>0</v>
      </c>
      <c r="O20" s="630">
        <v>0</v>
      </c>
      <c r="P20" s="630">
        <v>0</v>
      </c>
      <c r="Q20" s="1354">
        <f>IFERROR(SUM(L20:P20),0)</f>
        <v>0</v>
      </c>
      <c r="R20" s="192"/>
      <c r="S20" s="872" t="s">
        <v>10723</v>
      </c>
      <c r="T20" s="171"/>
      <c r="U20" s="971"/>
      <c r="V20" s="350"/>
      <c r="W20" s="950"/>
      <c r="X20" s="220">
        <f t="shared" si="50"/>
        <v>0</v>
      </c>
      <c r="Y20" s="950"/>
      <c r="Z20" s="3182">
        <f t="shared" si="51"/>
        <v>0</v>
      </c>
      <c r="AA20" s="3182">
        <f t="shared" si="52"/>
        <v>0</v>
      </c>
      <c r="AB20" s="3182">
        <f t="shared" si="53"/>
        <v>0</v>
      </c>
      <c r="AC20" s="3182">
        <f t="shared" si="54"/>
        <v>0</v>
      </c>
      <c r="AD20" s="3182">
        <f t="shared" si="55"/>
        <v>0</v>
      </c>
      <c r="AE20" s="3125"/>
      <c r="AF20" s="3182">
        <f t="shared" si="56"/>
        <v>0</v>
      </c>
      <c r="AG20" s="3182">
        <f t="shared" si="57"/>
        <v>0</v>
      </c>
      <c r="AH20" s="3182">
        <f t="shared" si="58"/>
        <v>0</v>
      </c>
      <c r="AI20" s="3182">
        <f t="shared" si="59"/>
        <v>0</v>
      </c>
      <c r="AJ20" s="3182">
        <f t="shared" si="60"/>
        <v>0</v>
      </c>
      <c r="AK20" s="950"/>
      <c r="AL20" s="3125"/>
      <c r="AM20" s="2917" t="s">
        <v>10709</v>
      </c>
      <c r="AN20" s="2918" t="s">
        <v>6608</v>
      </c>
      <c r="AO20" s="719" t="s">
        <v>10724</v>
      </c>
      <c r="AP20" s="719" t="s">
        <v>10725</v>
      </c>
      <c r="AQ20" s="719" t="s">
        <v>10726</v>
      </c>
      <c r="AR20" s="719" t="s">
        <v>10727</v>
      </c>
      <c r="AS20" s="719" t="s">
        <v>10728</v>
      </c>
      <c r="AT20" s="548" t="s">
        <v>10729</v>
      </c>
      <c r="AU20" s="635" t="s">
        <v>10730</v>
      </c>
      <c r="AV20" s="635" t="s">
        <v>10731</v>
      </c>
      <c r="AW20" s="635" t="s">
        <v>10732</v>
      </c>
      <c r="AX20" s="635" t="s">
        <v>10733</v>
      </c>
      <c r="AY20" s="635" t="s">
        <v>10734</v>
      </c>
      <c r="AZ20" s="634" t="s">
        <v>10735</v>
      </c>
    </row>
    <row r="21" spans="1:52" ht="15.75" customHeight="1">
      <c r="A21" s="3125"/>
      <c r="B21" s="2917" t="s">
        <v>10709</v>
      </c>
      <c r="C21" s="2918" t="s">
        <v>6620</v>
      </c>
      <c r="D21" s="222" t="s">
        <v>688</v>
      </c>
      <c r="E21" s="222">
        <v>3</v>
      </c>
      <c r="F21" s="1257">
        <f>IFERROR(F19+F20,0)</f>
        <v>0</v>
      </c>
      <c r="G21" s="1257">
        <f t="shared" ref="G21:K21" si="61">IFERROR(G19+G20,0)</f>
        <v>0</v>
      </c>
      <c r="H21" s="1257">
        <f t="shared" si="61"/>
        <v>0</v>
      </c>
      <c r="I21" s="1257">
        <f t="shared" si="61"/>
        <v>0</v>
      </c>
      <c r="J21" s="1257">
        <f t="shared" si="61"/>
        <v>0</v>
      </c>
      <c r="K21" s="1257">
        <f t="shared" si="61"/>
        <v>0</v>
      </c>
      <c r="L21" s="1257">
        <f>IFERROR(L19+L20,0)</f>
        <v>0</v>
      </c>
      <c r="M21" s="1257">
        <f t="shared" ref="M21" si="62">IFERROR(M19+M20,0)</f>
        <v>0</v>
      </c>
      <c r="N21" s="1257">
        <f t="shared" ref="N21" si="63">IFERROR(N19+N20,0)</f>
        <v>0</v>
      </c>
      <c r="O21" s="1257">
        <f t="shared" ref="O21" si="64">IFERROR(O19+O20,0)</f>
        <v>0</v>
      </c>
      <c r="P21" s="1257">
        <f t="shared" ref="P21" si="65">IFERROR(P19+P20,0)</f>
        <v>0</v>
      </c>
      <c r="Q21" s="1354">
        <f t="shared" ref="Q21" si="66">IFERROR(Q19+Q20,0)</f>
        <v>0</v>
      </c>
      <c r="R21" s="192"/>
      <c r="S21" s="872" t="s">
        <v>10736</v>
      </c>
      <c r="T21" s="171"/>
      <c r="U21" s="971"/>
      <c r="V21" s="350"/>
      <c r="W21" s="950"/>
      <c r="X21" s="3125"/>
      <c r="Y21" s="950"/>
      <c r="Z21" s="3125"/>
      <c r="AA21" s="3125"/>
      <c r="AB21" s="3125"/>
      <c r="AC21" s="3125"/>
      <c r="AD21" s="3125"/>
      <c r="AE21" s="3125"/>
      <c r="AF21" s="3125"/>
      <c r="AG21" s="3125"/>
      <c r="AH21" s="3125"/>
      <c r="AI21" s="3125"/>
      <c r="AJ21" s="3125"/>
      <c r="AK21" s="950"/>
      <c r="AL21" s="3125"/>
      <c r="AM21" s="2917" t="s">
        <v>10709</v>
      </c>
      <c r="AN21" s="2918" t="s">
        <v>6620</v>
      </c>
      <c r="AO21" s="548" t="s">
        <v>10737</v>
      </c>
      <c r="AP21" s="548" t="s">
        <v>10738</v>
      </c>
      <c r="AQ21" s="548" t="s">
        <v>10739</v>
      </c>
      <c r="AR21" s="548" t="s">
        <v>10740</v>
      </c>
      <c r="AS21" s="548" t="s">
        <v>10741</v>
      </c>
      <c r="AT21" s="548" t="s">
        <v>10742</v>
      </c>
      <c r="AU21" s="548" t="s">
        <v>10743</v>
      </c>
      <c r="AV21" s="548" t="s">
        <v>10744</v>
      </c>
      <c r="AW21" s="548" t="s">
        <v>10745</v>
      </c>
      <c r="AX21" s="548" t="s">
        <v>10746</v>
      </c>
      <c r="AY21" s="548" t="s">
        <v>10747</v>
      </c>
      <c r="AZ21" s="634" t="s">
        <v>10748</v>
      </c>
    </row>
    <row r="22" spans="1:52" ht="15.75" customHeight="1">
      <c r="A22" s="3125"/>
      <c r="B22" s="2917" t="s">
        <v>10749</v>
      </c>
      <c r="C22" s="2918" t="s">
        <v>6596</v>
      </c>
      <c r="D22" s="222" t="s">
        <v>688</v>
      </c>
      <c r="E22" s="222">
        <v>3</v>
      </c>
      <c r="F22" s="1257">
        <f>IFERROR(F10+F13+F16+F19,0)</f>
        <v>0</v>
      </c>
      <c r="G22" s="1257">
        <f t="shared" ref="G22:K22" si="67">IFERROR(G10+G13+G16+G19,0)</f>
        <v>0</v>
      </c>
      <c r="H22" s="1257">
        <f t="shared" si="67"/>
        <v>0</v>
      </c>
      <c r="I22" s="1257">
        <f t="shared" si="67"/>
        <v>0</v>
      </c>
      <c r="J22" s="1257">
        <f t="shared" si="67"/>
        <v>0</v>
      </c>
      <c r="K22" s="1257">
        <f t="shared" si="67"/>
        <v>0</v>
      </c>
      <c r="L22" s="1257">
        <f>IFERROR(L10+L13+L16+L19,0)</f>
        <v>0</v>
      </c>
      <c r="M22" s="1257">
        <f t="shared" ref="M22:Q22" si="68">IFERROR(M10+M13+M16+M19,0)</f>
        <v>0</v>
      </c>
      <c r="N22" s="1257">
        <f t="shared" si="68"/>
        <v>0</v>
      </c>
      <c r="O22" s="1257">
        <f t="shared" si="68"/>
        <v>0</v>
      </c>
      <c r="P22" s="1257">
        <f t="shared" si="68"/>
        <v>0</v>
      </c>
      <c r="Q22" s="1354">
        <f t="shared" si="68"/>
        <v>0</v>
      </c>
      <c r="R22" s="192"/>
      <c r="S22" s="872" t="s">
        <v>10750</v>
      </c>
      <c r="T22" s="171"/>
      <c r="U22" s="351"/>
      <c r="V22" s="350"/>
      <c r="W22" s="950"/>
      <c r="X22" s="3125"/>
      <c r="Y22" s="950"/>
      <c r="Z22" s="3125"/>
      <c r="AA22" s="3125"/>
      <c r="AB22" s="3125"/>
      <c r="AC22" s="3125"/>
      <c r="AD22" s="3125"/>
      <c r="AE22" s="3125"/>
      <c r="AF22" s="3125"/>
      <c r="AG22" s="3125"/>
      <c r="AH22" s="3125"/>
      <c r="AI22" s="3125"/>
      <c r="AJ22" s="3125"/>
      <c r="AK22" s="950"/>
      <c r="AL22" s="3125"/>
      <c r="AM22" s="2917" t="s">
        <v>10749</v>
      </c>
      <c r="AN22" s="2918" t="s">
        <v>6596</v>
      </c>
      <c r="AO22" s="548" t="s">
        <v>10751</v>
      </c>
      <c r="AP22" s="548" t="s">
        <v>10752</v>
      </c>
      <c r="AQ22" s="548" t="s">
        <v>10753</v>
      </c>
      <c r="AR22" s="548" t="s">
        <v>10754</v>
      </c>
      <c r="AS22" s="548" t="s">
        <v>10755</v>
      </c>
      <c r="AT22" s="548" t="s">
        <v>10756</v>
      </c>
      <c r="AU22" s="548" t="s">
        <v>10757</v>
      </c>
      <c r="AV22" s="548" t="s">
        <v>10758</v>
      </c>
      <c r="AW22" s="548" t="s">
        <v>10759</v>
      </c>
      <c r="AX22" s="548" t="s">
        <v>10760</v>
      </c>
      <c r="AY22" s="548" t="s">
        <v>10761</v>
      </c>
      <c r="AZ22" s="634" t="s">
        <v>10762</v>
      </c>
    </row>
    <row r="23" spans="1:52" ht="15.75" customHeight="1">
      <c r="A23" s="3125"/>
      <c r="B23" s="2917" t="s">
        <v>10763</v>
      </c>
      <c r="C23" s="2918" t="s">
        <v>6608</v>
      </c>
      <c r="D23" s="222" t="s">
        <v>688</v>
      </c>
      <c r="E23" s="222">
        <v>3</v>
      </c>
      <c r="F23" s="1257">
        <f>IFERROR(F11+F14+F17+F20,0)</f>
        <v>0</v>
      </c>
      <c r="G23" s="1257">
        <f t="shared" ref="G23:K23" si="69">IFERROR(G11+G14+G17+G20,0)</f>
        <v>0</v>
      </c>
      <c r="H23" s="1257">
        <f t="shared" si="69"/>
        <v>0</v>
      </c>
      <c r="I23" s="1257">
        <f t="shared" si="69"/>
        <v>0</v>
      </c>
      <c r="J23" s="1257">
        <f t="shared" si="69"/>
        <v>0</v>
      </c>
      <c r="K23" s="1257">
        <f t="shared" si="69"/>
        <v>0</v>
      </c>
      <c r="L23" s="1257">
        <f>IFERROR(L11+L14+L17+L20,0)</f>
        <v>0</v>
      </c>
      <c r="M23" s="1257">
        <f t="shared" ref="M23:Q23" si="70">IFERROR(M11+M14+M17+M20,0)</f>
        <v>0</v>
      </c>
      <c r="N23" s="1257">
        <f t="shared" si="70"/>
        <v>0</v>
      </c>
      <c r="O23" s="1257">
        <f t="shared" si="70"/>
        <v>0</v>
      </c>
      <c r="P23" s="1257">
        <f t="shared" si="70"/>
        <v>0</v>
      </c>
      <c r="Q23" s="1354">
        <f t="shared" si="70"/>
        <v>0</v>
      </c>
      <c r="R23" s="192"/>
      <c r="S23" s="872" t="s">
        <v>10764</v>
      </c>
      <c r="T23" s="171"/>
      <c r="U23" s="351"/>
      <c r="V23" s="350"/>
      <c r="W23" s="950"/>
      <c r="X23" s="3125"/>
      <c r="Y23" s="950"/>
      <c r="Z23" s="3125"/>
      <c r="AA23" s="3125"/>
      <c r="AB23" s="3125"/>
      <c r="AC23" s="3125"/>
      <c r="AD23" s="3125"/>
      <c r="AE23" s="3125"/>
      <c r="AF23" s="3125"/>
      <c r="AG23" s="3125"/>
      <c r="AH23" s="3125"/>
      <c r="AI23" s="3125"/>
      <c r="AJ23" s="3125"/>
      <c r="AK23" s="950"/>
      <c r="AL23" s="3125"/>
      <c r="AM23" s="2917" t="s">
        <v>10763</v>
      </c>
      <c r="AN23" s="2918" t="s">
        <v>6608</v>
      </c>
      <c r="AO23" s="548" t="s">
        <v>10765</v>
      </c>
      <c r="AP23" s="548" t="s">
        <v>10766</v>
      </c>
      <c r="AQ23" s="548" t="s">
        <v>10767</v>
      </c>
      <c r="AR23" s="548" t="s">
        <v>10768</v>
      </c>
      <c r="AS23" s="548" t="s">
        <v>10769</v>
      </c>
      <c r="AT23" s="548" t="s">
        <v>10770</v>
      </c>
      <c r="AU23" s="548" t="s">
        <v>10771</v>
      </c>
      <c r="AV23" s="548" t="s">
        <v>10772</v>
      </c>
      <c r="AW23" s="548" t="s">
        <v>10773</v>
      </c>
      <c r="AX23" s="548" t="s">
        <v>10774</v>
      </c>
      <c r="AY23" s="548" t="s">
        <v>10775</v>
      </c>
      <c r="AZ23" s="634" t="s">
        <v>10776</v>
      </c>
    </row>
    <row r="24" spans="1:52" ht="32.25" customHeight="1" thickBot="1">
      <c r="A24" s="2394" t="s">
        <v>784</v>
      </c>
      <c r="B24" s="2930" t="s">
        <v>10777</v>
      </c>
      <c r="C24" s="2931" t="s">
        <v>6620</v>
      </c>
      <c r="D24" s="283" t="s">
        <v>688</v>
      </c>
      <c r="E24" s="283">
        <v>3</v>
      </c>
      <c r="F24" s="1249">
        <f>IFERROR(F22+F23,0)</f>
        <v>0</v>
      </c>
      <c r="G24" s="1249">
        <f t="shared" ref="G24:K24" si="71">IFERROR(G22+G23,0)</f>
        <v>0</v>
      </c>
      <c r="H24" s="1249">
        <f t="shared" si="71"/>
        <v>0</v>
      </c>
      <c r="I24" s="1249">
        <f t="shared" si="71"/>
        <v>0</v>
      </c>
      <c r="J24" s="1249">
        <f t="shared" si="71"/>
        <v>0</v>
      </c>
      <c r="K24" s="1249">
        <f t="shared" si="71"/>
        <v>0</v>
      </c>
      <c r="L24" s="1249">
        <f>IFERROR(L22+L23,0)</f>
        <v>0</v>
      </c>
      <c r="M24" s="1249">
        <f t="shared" ref="M24" si="72">IFERROR(M22+M23,0)</f>
        <v>0</v>
      </c>
      <c r="N24" s="1249">
        <f t="shared" ref="N24" si="73">IFERROR(N22+N23,0)</f>
        <v>0</v>
      </c>
      <c r="O24" s="1249">
        <f t="shared" ref="O24" si="74">IFERROR(O22+O23,0)</f>
        <v>0</v>
      </c>
      <c r="P24" s="1249">
        <f t="shared" ref="P24" si="75">IFERROR(P22+P23,0)</f>
        <v>0</v>
      </c>
      <c r="Q24" s="1259">
        <f t="shared" ref="Q24" si="76">IFERROR(Q22+Q23,0)</f>
        <v>0</v>
      </c>
      <c r="R24" s="192"/>
      <c r="S24" s="885" t="s">
        <v>10778</v>
      </c>
      <c r="T24" s="171"/>
      <c r="U24" s="348"/>
      <c r="V24" s="350"/>
      <c r="W24" s="950"/>
      <c r="X24" s="3125"/>
      <c r="Y24" s="950"/>
      <c r="Z24" s="3125"/>
      <c r="AA24" s="3125"/>
      <c r="AB24" s="3125"/>
      <c r="AC24" s="3125"/>
      <c r="AD24" s="3125"/>
      <c r="AE24" s="3125"/>
      <c r="AF24" s="3125"/>
      <c r="AG24" s="3125"/>
      <c r="AH24" s="3125"/>
      <c r="AI24" s="3125"/>
      <c r="AJ24" s="3125"/>
      <c r="AK24" s="950"/>
      <c r="AL24" s="3125"/>
      <c r="AM24" s="2930" t="s">
        <v>10777</v>
      </c>
      <c r="AN24" s="2931" t="s">
        <v>6620</v>
      </c>
      <c r="AO24" s="550" t="s">
        <v>10779</v>
      </c>
      <c r="AP24" s="550" t="s">
        <v>10780</v>
      </c>
      <c r="AQ24" s="550" t="s">
        <v>10781</v>
      </c>
      <c r="AR24" s="550" t="s">
        <v>10782</v>
      </c>
      <c r="AS24" s="550" t="s">
        <v>10783</v>
      </c>
      <c r="AT24" s="550" t="s">
        <v>10784</v>
      </c>
      <c r="AU24" s="550" t="s">
        <v>10785</v>
      </c>
      <c r="AV24" s="550" t="s">
        <v>10786</v>
      </c>
      <c r="AW24" s="550" t="s">
        <v>10787</v>
      </c>
      <c r="AX24" s="550" t="s">
        <v>10788</v>
      </c>
      <c r="AY24" s="550" t="s">
        <v>10789</v>
      </c>
      <c r="AZ24" s="337" t="s">
        <v>10790</v>
      </c>
    </row>
    <row r="25" spans="1:52" ht="16" thickTop="1">
      <c r="A25" s="3125"/>
      <c r="B25" s="886"/>
      <c r="C25" s="171"/>
      <c r="D25" s="171"/>
      <c r="E25" s="171"/>
      <c r="F25" s="171"/>
      <c r="G25" s="171"/>
      <c r="H25" s="171"/>
      <c r="I25" s="171"/>
      <c r="J25" s="171"/>
      <c r="K25" s="171"/>
      <c r="L25" s="171"/>
      <c r="M25" s="171"/>
      <c r="N25" s="171"/>
      <c r="O25" s="171"/>
      <c r="P25" s="171"/>
      <c r="Q25" s="2538"/>
      <c r="R25" s="171"/>
      <c r="S25" s="171"/>
      <c r="T25" s="171"/>
      <c r="V25" s="2394" t="s">
        <v>826</v>
      </c>
      <c r="W25" s="350"/>
      <c r="X25" s="3125"/>
      <c r="Y25" s="350"/>
      <c r="Z25" s="3125"/>
      <c r="AA25" s="3125"/>
      <c r="AB25" s="3125"/>
      <c r="AC25" s="3125"/>
      <c r="AD25" s="3125"/>
      <c r="AE25" s="3125"/>
      <c r="AF25" s="3125"/>
      <c r="AG25" s="3125"/>
      <c r="AH25" s="3125"/>
      <c r="AI25" s="3125"/>
      <c r="AJ25" s="3125"/>
      <c r="AK25" s="350"/>
      <c r="AL25" s="3125"/>
      <c r="AM25" s="3125"/>
      <c r="AN25" s="3125"/>
      <c r="AO25" s="3125"/>
      <c r="AP25" s="3125"/>
      <c r="AQ25" s="3125"/>
      <c r="AR25" s="3125"/>
      <c r="AS25" s="3125"/>
      <c r="AT25" s="3125"/>
      <c r="AU25" s="3125"/>
      <c r="AV25" s="3125"/>
      <c r="AW25" s="3125"/>
      <c r="AX25" s="3125"/>
      <c r="AY25" s="3125"/>
      <c r="AZ25" s="2856" t="s">
        <v>827</v>
      </c>
    </row>
    <row r="26" spans="1:52">
      <c r="A26" s="3125"/>
      <c r="B26" s="886"/>
      <c r="C26" s="171"/>
      <c r="D26" s="171"/>
      <c r="E26" s="171"/>
      <c r="F26" s="171"/>
      <c r="G26" s="171"/>
      <c r="H26" s="171"/>
      <c r="I26" s="171"/>
      <c r="J26" s="171"/>
      <c r="K26" s="171"/>
      <c r="L26" s="171"/>
      <c r="M26" s="171"/>
      <c r="N26" s="171"/>
      <c r="O26" s="171"/>
      <c r="P26" s="171"/>
      <c r="Q26" s="171"/>
      <c r="R26" s="171"/>
      <c r="S26" s="171"/>
      <c r="T26" s="171"/>
      <c r="U26" s="972"/>
      <c r="V26" s="350"/>
      <c r="W26" s="350"/>
      <c r="X26" s="3125"/>
      <c r="Y26" s="350"/>
      <c r="Z26" s="3125"/>
      <c r="AA26" s="3125"/>
      <c r="AB26" s="3125"/>
      <c r="AC26" s="3125"/>
      <c r="AD26" s="3125"/>
      <c r="AE26" s="3125"/>
      <c r="AF26" s="3125"/>
      <c r="AG26" s="3125"/>
      <c r="AH26" s="3125"/>
      <c r="AI26" s="3125"/>
      <c r="AJ26" s="3125"/>
      <c r="AK26" s="350"/>
      <c r="AL26" s="3125"/>
      <c r="AM26" s="3125"/>
      <c r="AN26" s="3125"/>
      <c r="AO26" s="3125"/>
      <c r="AP26" s="3125"/>
      <c r="AQ26" s="3125"/>
      <c r="AR26" s="3125"/>
      <c r="AS26" s="3125"/>
      <c r="AT26" s="3125"/>
      <c r="AU26" s="3125"/>
      <c r="AV26" s="3125"/>
      <c r="AW26" s="3125"/>
      <c r="AX26" s="3125"/>
      <c r="AY26" s="3125"/>
      <c r="AZ26" s="3125"/>
    </row>
    <row r="27" spans="1:52">
      <c r="A27" s="3125"/>
      <c r="B27" s="886"/>
      <c r="C27" s="171"/>
      <c r="D27" s="171"/>
      <c r="E27" s="171"/>
      <c r="F27" s="171"/>
      <c r="G27" s="171"/>
      <c r="H27" s="171"/>
      <c r="I27" s="171"/>
      <c r="J27" s="171"/>
      <c r="K27" s="171"/>
      <c r="L27" s="171"/>
      <c r="M27" s="171"/>
      <c r="N27" s="171"/>
      <c r="O27" s="171"/>
      <c r="P27" s="171"/>
      <c r="Q27" s="171"/>
      <c r="R27" s="171"/>
      <c r="S27" s="171"/>
      <c r="T27" s="171"/>
      <c r="U27" s="972"/>
      <c r="V27" s="350"/>
      <c r="W27" s="350"/>
      <c r="X27" s="3125"/>
      <c r="Y27" s="350"/>
      <c r="Z27" s="3125"/>
      <c r="AA27" s="3125"/>
      <c r="AB27" s="3125"/>
      <c r="AC27" s="3125"/>
      <c r="AD27" s="3125"/>
      <c r="AE27" s="3125"/>
      <c r="AF27" s="3125"/>
      <c r="AG27" s="3125"/>
      <c r="AH27" s="3125"/>
      <c r="AI27" s="3125"/>
      <c r="AJ27" s="3125"/>
      <c r="AK27" s="350"/>
      <c r="AL27" s="3125"/>
      <c r="AM27" s="3125"/>
      <c r="AN27" s="3125"/>
      <c r="AO27" s="3125"/>
      <c r="AP27" s="3125"/>
      <c r="AQ27" s="3125"/>
      <c r="AR27" s="3125"/>
      <c r="AS27" s="3125"/>
      <c r="AT27" s="3125"/>
      <c r="AU27" s="3125"/>
      <c r="AV27" s="3125"/>
      <c r="AW27" s="3125"/>
      <c r="AX27" s="3125"/>
      <c r="AY27" s="3125"/>
      <c r="AZ27" s="3125"/>
    </row>
    <row r="28" spans="1:52">
      <c r="A28" s="3125"/>
      <c r="B28" s="886"/>
      <c r="C28" s="171"/>
      <c r="D28" s="171"/>
      <c r="E28" s="171"/>
      <c r="F28" s="171"/>
      <c r="G28" s="171"/>
      <c r="H28" s="171"/>
      <c r="I28" s="171"/>
      <c r="J28" s="171"/>
      <c r="K28" s="171"/>
      <c r="L28" s="171"/>
      <c r="M28" s="171"/>
      <c r="N28" s="171"/>
      <c r="O28" s="171"/>
      <c r="P28" s="171"/>
      <c r="Q28" s="171"/>
      <c r="R28" s="171"/>
      <c r="S28" s="171"/>
      <c r="T28" s="171"/>
      <c r="U28" s="972"/>
      <c r="V28" s="350"/>
      <c r="W28" s="350"/>
      <c r="X28" s="3125"/>
      <c r="Y28" s="350"/>
      <c r="Z28" s="3125"/>
      <c r="AA28" s="3125"/>
      <c r="AB28" s="3125"/>
      <c r="AC28" s="3125"/>
      <c r="AD28" s="3125"/>
      <c r="AE28" s="3125"/>
      <c r="AF28" s="3125"/>
      <c r="AG28" s="3125"/>
      <c r="AH28" s="3125"/>
      <c r="AI28" s="3125"/>
      <c r="AJ28" s="3125"/>
      <c r="AK28" s="350"/>
      <c r="AL28" s="3125"/>
      <c r="AM28" s="3125"/>
      <c r="AN28" s="3125"/>
      <c r="AO28" s="3125"/>
      <c r="AP28" s="3125"/>
      <c r="AQ28" s="3125"/>
      <c r="AR28" s="3125"/>
      <c r="AS28" s="3125"/>
      <c r="AT28" s="3125"/>
      <c r="AU28" s="3125"/>
      <c r="AV28" s="3125"/>
      <c r="AW28" s="3125"/>
      <c r="AX28" s="3125"/>
      <c r="AY28" s="3125"/>
      <c r="AZ28" s="3125"/>
    </row>
    <row r="29" spans="1:52">
      <c r="A29" s="3125"/>
      <c r="B29" s="886"/>
      <c r="C29" s="171"/>
      <c r="D29" s="171"/>
      <c r="E29" s="171"/>
      <c r="F29" s="171"/>
      <c r="G29" s="171"/>
      <c r="H29" s="171"/>
      <c r="I29" s="171"/>
      <c r="J29" s="171"/>
      <c r="K29" s="171"/>
      <c r="L29" s="171"/>
      <c r="M29" s="171"/>
      <c r="N29" s="171"/>
      <c r="O29" s="171"/>
      <c r="P29" s="171"/>
      <c r="Q29" s="171"/>
      <c r="R29" s="171"/>
      <c r="S29" s="171"/>
      <c r="T29" s="171"/>
      <c r="U29" s="934"/>
      <c r="V29" s="934"/>
      <c r="W29" s="934"/>
      <c r="X29" s="3125"/>
      <c r="Y29" s="934"/>
      <c r="Z29" s="3125"/>
      <c r="AA29" s="3125"/>
      <c r="AB29" s="3125"/>
      <c r="AC29" s="3125"/>
      <c r="AD29" s="3125"/>
      <c r="AE29" s="3125"/>
      <c r="AF29" s="3125"/>
      <c r="AG29" s="3125"/>
      <c r="AH29" s="3125"/>
      <c r="AI29" s="3125"/>
      <c r="AJ29" s="3125"/>
      <c r="AK29" s="934"/>
      <c r="AL29" s="3125"/>
      <c r="AM29" s="3125"/>
      <c r="AN29" s="3125"/>
      <c r="AO29" s="3125"/>
      <c r="AP29" s="3125"/>
      <c r="AQ29" s="3125"/>
      <c r="AR29" s="3125"/>
      <c r="AS29" s="3125"/>
      <c r="AT29" s="3125"/>
      <c r="AU29" s="3125"/>
      <c r="AV29" s="3125"/>
      <c r="AW29" s="3125"/>
      <c r="AX29" s="3125"/>
      <c r="AY29" s="3125"/>
      <c r="AZ29" s="312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topLeftCell="B1" workbookViewId="0"/>
  </sheetViews>
  <sheetFormatPr defaultColWidth="9" defaultRowHeight="15.5"/>
  <cols>
    <col min="1" max="1" width="11.08203125" style="184" hidden="1" customWidth="1"/>
    <col min="2" max="2" width="42.58203125" style="184" bestFit="1" customWidth="1"/>
    <col min="3" max="3" width="6.6640625" style="184" bestFit="1" customWidth="1"/>
    <col min="4" max="4" width="5.58203125" style="184" bestFit="1" customWidth="1"/>
    <col min="5" max="5" width="4.6640625" style="184" bestFit="1" customWidth="1"/>
    <col min="6" max="8" width="7.1640625" style="184" bestFit="1" customWidth="1"/>
    <col min="9" max="9" width="8.1640625" style="184" bestFit="1" customWidth="1"/>
    <col min="10" max="13" width="7.1640625" style="184" bestFit="1" customWidth="1"/>
    <col min="14" max="14" width="8.1640625" style="184" bestFit="1" customWidth="1"/>
    <col min="15" max="17" width="7.1640625" style="184" bestFit="1" customWidth="1"/>
    <col min="18" max="18" width="8.1640625" style="184" bestFit="1" customWidth="1"/>
    <col min="19" max="22" width="7.1640625" style="184" bestFit="1" customWidth="1"/>
    <col min="23" max="23" width="8.1640625" style="184" bestFit="1" customWidth="1"/>
    <col min="24" max="24" width="1.1640625" style="184" customWidth="1"/>
    <col min="25" max="25" width="9.58203125" style="184" bestFit="1" customWidth="1"/>
    <col min="26" max="26" width="0.58203125" style="184" customWidth="1"/>
    <col min="27" max="27" width="48.1640625" style="81" bestFit="1" customWidth="1"/>
    <col min="28" max="28" width="1.58203125" style="81" hidden="1" customWidth="1"/>
    <col min="29" max="29" width="1.58203125" style="81" customWidth="1"/>
    <col min="30" max="30" width="20.1640625" style="81" bestFit="1" customWidth="1"/>
    <col min="31" max="31" width="1.58203125" style="81" customWidth="1"/>
    <col min="32" max="32" width="29.664062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84" customWidth="1"/>
    <col min="51" max="51" width="42.58203125" style="184" bestFit="1" customWidth="1"/>
    <col min="52" max="52" width="6.6640625" style="184" bestFit="1" customWidth="1"/>
    <col min="53" max="55" width="19.08203125" style="184" bestFit="1" customWidth="1"/>
    <col min="56" max="56" width="19" style="184" bestFit="1" customWidth="1"/>
    <col min="57" max="57" width="18.6640625" style="184" bestFit="1" customWidth="1"/>
    <col min="58" max="59" width="18.1640625" style="184" bestFit="1" customWidth="1"/>
    <col min="60" max="60" width="18.5" style="184" bestFit="1" customWidth="1"/>
    <col min="61" max="61" width="18.58203125" style="184" bestFit="1" customWidth="1"/>
    <col min="62" max="63" width="19.08203125" style="184" bestFit="1" customWidth="1"/>
    <col min="64" max="64" width="19.1640625" style="184" bestFit="1" customWidth="1"/>
    <col min="65" max="65" width="19.08203125" style="184" bestFit="1" customWidth="1"/>
    <col min="66" max="66" width="18.6640625" style="184" bestFit="1" customWidth="1"/>
    <col min="67" max="67" width="18.1640625" style="184" bestFit="1" customWidth="1"/>
    <col min="68" max="68" width="18.5" style="184" bestFit="1" customWidth="1"/>
    <col min="69" max="69" width="18.58203125" style="184" bestFit="1" customWidth="1"/>
    <col min="70" max="70" width="18.6640625" style="184" bestFit="1" customWidth="1"/>
    <col min="71" max="16384" width="9" style="184"/>
  </cols>
  <sheetData>
    <row r="1" spans="1:71" ht="22.5" customHeight="1">
      <c r="A1" s="3102"/>
      <c r="B1" s="3460" t="s">
        <v>10791</v>
      </c>
      <c r="C1" s="3460"/>
      <c r="D1" s="3460"/>
      <c r="E1" s="3460"/>
      <c r="F1" s="3460"/>
      <c r="G1" s="3460"/>
      <c r="H1" s="3460"/>
      <c r="I1" s="3460"/>
      <c r="J1" s="3460"/>
      <c r="K1" s="3460"/>
      <c r="L1" s="3460"/>
      <c r="M1" s="3460"/>
      <c r="N1" s="3460"/>
      <c r="O1" s="3460"/>
      <c r="P1" s="3460"/>
      <c r="Q1" s="3460"/>
      <c r="R1" s="3460"/>
      <c r="S1" s="3460"/>
      <c r="T1" s="3460"/>
      <c r="U1" s="3460"/>
      <c r="V1" s="3460"/>
      <c r="W1" s="3460"/>
      <c r="X1" s="3319"/>
      <c r="Y1" s="3319"/>
      <c r="Z1" s="3102"/>
      <c r="AC1" s="948"/>
      <c r="AD1" s="220"/>
      <c r="AE1" s="948"/>
      <c r="AW1" s="948"/>
      <c r="AX1" s="3102"/>
      <c r="AY1" s="3460" t="s">
        <v>667</v>
      </c>
      <c r="AZ1" s="3460"/>
      <c r="BA1" s="3460"/>
      <c r="BB1" s="3460"/>
      <c r="BC1" s="2948"/>
      <c r="BD1" s="3102"/>
      <c r="BE1" s="3102"/>
      <c r="BF1" s="3102"/>
      <c r="BG1" s="3102"/>
      <c r="BH1" s="3102"/>
      <c r="BI1" s="3102"/>
      <c r="BJ1" s="3102"/>
      <c r="BK1" s="3102"/>
      <c r="BL1" s="3102"/>
      <c r="BM1" s="3102"/>
      <c r="BN1" s="3102"/>
      <c r="BO1" s="3102"/>
      <c r="BP1" s="3102"/>
      <c r="BQ1" s="3102"/>
      <c r="BR1" s="3102"/>
      <c r="BS1" s="3102"/>
    </row>
    <row r="2" spans="1:71" ht="22.5">
      <c r="A2" s="3102"/>
      <c r="B2" s="3460" t="str">
        <f>SelectCompany!B4</f>
        <v>Thames Water</v>
      </c>
      <c r="C2" s="3460"/>
      <c r="D2" s="3460"/>
      <c r="E2" s="3460"/>
      <c r="F2" s="2948"/>
      <c r="G2" s="418"/>
      <c r="H2" s="418"/>
      <c r="I2" s="418"/>
      <c r="J2" s="418"/>
      <c r="K2" s="418"/>
      <c r="L2" s="418"/>
      <c r="M2" s="418"/>
      <c r="N2" s="418"/>
      <c r="O2" s="418"/>
      <c r="P2" s="418"/>
      <c r="Q2" s="418"/>
      <c r="R2" s="418"/>
      <c r="S2" s="418"/>
      <c r="T2" s="418"/>
      <c r="U2" s="418"/>
      <c r="V2" s="418"/>
      <c r="W2" s="418"/>
      <c r="X2" s="316"/>
      <c r="Y2" s="316"/>
      <c r="Z2" s="3102"/>
      <c r="AC2" s="948"/>
      <c r="AD2" s="220"/>
      <c r="AE2" s="948"/>
      <c r="AW2" s="948"/>
      <c r="AX2" s="3102"/>
      <c r="AY2" s="3102"/>
      <c r="AZ2" s="3102"/>
      <c r="BA2" s="3102"/>
      <c r="BB2" s="3102"/>
      <c r="BC2" s="3102"/>
      <c r="BD2" s="3102"/>
      <c r="BE2" s="3102"/>
      <c r="BF2" s="3102"/>
      <c r="BG2" s="3102"/>
      <c r="BH2" s="3102"/>
      <c r="BI2" s="3102"/>
      <c r="BJ2" s="3102"/>
      <c r="BK2" s="3102"/>
      <c r="BL2" s="3102"/>
      <c r="BM2" s="3102"/>
      <c r="BN2" s="3102"/>
      <c r="BO2" s="3102"/>
      <c r="BP2" s="3102"/>
      <c r="BQ2" s="3102"/>
      <c r="BR2" s="3102"/>
      <c r="BS2" s="3102"/>
    </row>
    <row r="3" spans="1:71" ht="19.5" customHeight="1">
      <c r="A3" s="3102"/>
      <c r="B3" s="3488" t="s">
        <v>10792</v>
      </c>
      <c r="C3" s="3488"/>
      <c r="D3" s="3488"/>
      <c r="E3" s="3488"/>
      <c r="F3" s="3488"/>
      <c r="G3" s="3488"/>
      <c r="H3" s="3488"/>
      <c r="I3" s="3488"/>
      <c r="J3" s="3488"/>
      <c r="K3" s="3488"/>
      <c r="L3" s="3488"/>
      <c r="M3" s="3488"/>
      <c r="N3" s="3488"/>
      <c r="O3" s="3488"/>
      <c r="P3" s="3488"/>
      <c r="Q3" s="3488"/>
      <c r="R3" s="3486"/>
      <c r="S3" s="3486"/>
      <c r="T3" s="3486"/>
      <c r="U3" s="3486"/>
      <c r="V3" s="3486"/>
      <c r="W3" s="3486"/>
      <c r="X3" s="316"/>
      <c r="Y3" s="316"/>
      <c r="Z3" s="3102"/>
      <c r="AA3" s="3102"/>
      <c r="AC3" s="948"/>
      <c r="AD3" s="527" t="s">
        <v>669</v>
      </c>
      <c r="AE3" s="948"/>
      <c r="AW3" s="948"/>
      <c r="AX3" s="3102"/>
      <c r="AY3" s="3486" t="s">
        <v>10792</v>
      </c>
      <c r="AZ3" s="3486"/>
      <c r="BA3" s="3486"/>
      <c r="BB3" s="3486"/>
      <c r="BC3" s="3486"/>
      <c r="BD3" s="3486"/>
      <c r="BE3" s="3486"/>
      <c r="BF3" s="3486"/>
      <c r="BG3" s="3486"/>
      <c r="BH3" s="3486"/>
      <c r="BI3" s="3486"/>
      <c r="BJ3" s="3486"/>
      <c r="BK3" s="3486"/>
      <c r="BL3" s="3486"/>
      <c r="BM3" s="3486"/>
      <c r="BN3" s="3486"/>
      <c r="BO3" s="3488"/>
      <c r="BP3" s="3488"/>
      <c r="BQ3" s="3488"/>
      <c r="BR3" s="3488"/>
      <c r="BS3" s="316"/>
    </row>
    <row r="4" spans="1:71" ht="23" thickBot="1">
      <c r="A4" s="3102"/>
      <c r="B4" s="859"/>
      <c r="C4" s="859"/>
      <c r="D4" s="859"/>
      <c r="E4" s="859"/>
      <c r="F4" s="859"/>
      <c r="G4" s="859"/>
      <c r="H4" s="859"/>
      <c r="I4" s="859"/>
      <c r="J4" s="859"/>
      <c r="K4" s="859"/>
      <c r="L4" s="859"/>
      <c r="M4" s="859"/>
      <c r="N4" s="859"/>
      <c r="O4" s="859"/>
      <c r="P4" s="859"/>
      <c r="Q4" s="859"/>
      <c r="R4" s="859"/>
      <c r="S4" s="859"/>
      <c r="T4" s="859"/>
      <c r="U4" s="859"/>
      <c r="V4" s="859"/>
      <c r="W4" s="859"/>
      <c r="X4" s="655"/>
      <c r="Y4" s="198"/>
      <c r="Z4" s="3102"/>
      <c r="AC4" s="948"/>
      <c r="AD4" s="220"/>
      <c r="AE4" s="948"/>
      <c r="AW4" s="948"/>
      <c r="AX4" s="3102"/>
      <c r="AY4" s="859"/>
      <c r="AZ4" s="859"/>
      <c r="BA4" s="859"/>
      <c r="BB4" s="859"/>
      <c r="BC4" s="859"/>
      <c r="BD4" s="859"/>
      <c r="BE4" s="859"/>
      <c r="BF4" s="859"/>
      <c r="BG4" s="859"/>
      <c r="BH4" s="859"/>
      <c r="BI4" s="859"/>
      <c r="BJ4" s="859"/>
      <c r="BK4" s="859"/>
      <c r="BL4" s="859"/>
      <c r="BM4" s="859"/>
      <c r="BN4" s="859"/>
      <c r="BO4" s="859"/>
      <c r="BP4" s="859"/>
      <c r="BQ4" s="859"/>
      <c r="BR4" s="859"/>
      <c r="BS4" s="655"/>
    </row>
    <row r="5" spans="1:71" ht="16" thickTop="1">
      <c r="A5" s="3102"/>
      <c r="B5" s="3531" t="s">
        <v>6584</v>
      </c>
      <c r="C5" s="3495"/>
      <c r="D5" s="3495" t="s">
        <v>672</v>
      </c>
      <c r="E5" s="3495" t="s">
        <v>673</v>
      </c>
      <c r="F5" s="3491" t="s">
        <v>6402</v>
      </c>
      <c r="G5" s="3491"/>
      <c r="H5" s="3491"/>
      <c r="I5" s="3491"/>
      <c r="J5" s="3491"/>
      <c r="K5" s="3491"/>
      <c r="L5" s="3491"/>
      <c r="M5" s="3491"/>
      <c r="N5" s="3491"/>
      <c r="O5" s="3491" t="s">
        <v>10587</v>
      </c>
      <c r="P5" s="3491"/>
      <c r="Q5" s="3491"/>
      <c r="R5" s="3491"/>
      <c r="S5" s="3491"/>
      <c r="T5" s="3491"/>
      <c r="U5" s="3491"/>
      <c r="V5" s="3491"/>
      <c r="W5" s="3492"/>
      <c r="X5" s="596"/>
      <c r="Y5" s="3457" t="s">
        <v>677</v>
      </c>
      <c r="Z5" s="192"/>
      <c r="AA5" s="3457" t="s">
        <v>678</v>
      </c>
      <c r="AC5" s="948"/>
      <c r="AD5" s="220"/>
      <c r="AE5" s="948"/>
      <c r="AW5" s="948"/>
      <c r="AX5" s="3102"/>
      <c r="AY5" s="3531" t="s">
        <v>6584</v>
      </c>
      <c r="AZ5" s="3495"/>
      <c r="BA5" s="3491" t="s">
        <v>6402</v>
      </c>
      <c r="BB5" s="3491"/>
      <c r="BC5" s="3491"/>
      <c r="BD5" s="3491"/>
      <c r="BE5" s="3491"/>
      <c r="BF5" s="3491"/>
      <c r="BG5" s="3491"/>
      <c r="BH5" s="3491"/>
      <c r="BI5" s="3491"/>
      <c r="BJ5" s="3491" t="s">
        <v>10587</v>
      </c>
      <c r="BK5" s="3491"/>
      <c r="BL5" s="3491"/>
      <c r="BM5" s="3491"/>
      <c r="BN5" s="3491"/>
      <c r="BO5" s="3491"/>
      <c r="BP5" s="3491"/>
      <c r="BQ5" s="3491"/>
      <c r="BR5" s="3492"/>
      <c r="BS5" s="596"/>
    </row>
    <row r="6" spans="1:71">
      <c r="A6" s="3102"/>
      <c r="B6" s="3532"/>
      <c r="C6" s="3533"/>
      <c r="D6" s="3533"/>
      <c r="E6" s="3533"/>
      <c r="F6" s="3513" t="s">
        <v>6403</v>
      </c>
      <c r="G6" s="3513"/>
      <c r="H6" s="3513"/>
      <c r="I6" s="3513"/>
      <c r="J6" s="3513"/>
      <c r="K6" s="3506" t="s">
        <v>1607</v>
      </c>
      <c r="L6" s="3506"/>
      <c r="M6" s="3506"/>
      <c r="N6" s="3593" t="s">
        <v>902</v>
      </c>
      <c r="O6" s="3513" t="s">
        <v>6403</v>
      </c>
      <c r="P6" s="3513"/>
      <c r="Q6" s="3513"/>
      <c r="R6" s="3513"/>
      <c r="S6" s="3513"/>
      <c r="T6" s="3506" t="s">
        <v>1607</v>
      </c>
      <c r="U6" s="3506"/>
      <c r="V6" s="3506"/>
      <c r="W6" s="3595" t="s">
        <v>902</v>
      </c>
      <c r="X6" s="81"/>
      <c r="Y6" s="3458"/>
      <c r="Z6" s="192"/>
      <c r="AA6" s="3458"/>
      <c r="AB6" s="595"/>
      <c r="AC6" s="948"/>
      <c r="AD6" s="220"/>
      <c r="AE6" s="948"/>
      <c r="AF6" s="3592" t="s">
        <v>670</v>
      </c>
      <c r="AG6" s="3592"/>
      <c r="AH6" s="3592"/>
      <c r="AI6" s="3592"/>
      <c r="AJ6" s="3592"/>
      <c r="AK6" s="3592"/>
      <c r="AL6" s="3592"/>
      <c r="AM6" s="3592"/>
      <c r="AN6" s="3592"/>
      <c r="AO6" s="3592"/>
      <c r="AP6" s="3592"/>
      <c r="AQ6" s="3592"/>
      <c r="AR6" s="3592"/>
      <c r="AS6" s="3592"/>
      <c r="AT6" s="3592"/>
      <c r="AU6" s="3592"/>
      <c r="AV6" s="3592"/>
      <c r="AW6" s="948"/>
      <c r="AX6" s="3102"/>
      <c r="AY6" s="3532"/>
      <c r="AZ6" s="3533"/>
      <c r="BA6" s="3513" t="s">
        <v>6403</v>
      </c>
      <c r="BB6" s="3513"/>
      <c r="BC6" s="3513"/>
      <c r="BD6" s="3513"/>
      <c r="BE6" s="3513"/>
      <c r="BF6" s="3506" t="s">
        <v>1607</v>
      </c>
      <c r="BG6" s="3506"/>
      <c r="BH6" s="3506"/>
      <c r="BI6" s="3593" t="s">
        <v>902</v>
      </c>
      <c r="BJ6" s="3513" t="s">
        <v>6403</v>
      </c>
      <c r="BK6" s="3513"/>
      <c r="BL6" s="3513"/>
      <c r="BM6" s="3513"/>
      <c r="BN6" s="3513"/>
      <c r="BO6" s="3506" t="s">
        <v>1607</v>
      </c>
      <c r="BP6" s="3506"/>
      <c r="BQ6" s="3506"/>
      <c r="BR6" s="3595" t="s">
        <v>902</v>
      </c>
      <c r="BS6" s="81"/>
    </row>
    <row r="7" spans="1:71" ht="105.5" thickBot="1">
      <c r="A7" s="2257" t="s">
        <v>680</v>
      </c>
      <c r="B7" s="3534"/>
      <c r="C7" s="3496"/>
      <c r="D7" s="3496"/>
      <c r="E7" s="3496"/>
      <c r="F7" s="2969" t="s">
        <v>4582</v>
      </c>
      <c r="G7" s="2969" t="s">
        <v>4583</v>
      </c>
      <c r="H7" s="2969" t="s">
        <v>4584</v>
      </c>
      <c r="I7" s="2969" t="s">
        <v>4585</v>
      </c>
      <c r="J7" s="2969" t="s">
        <v>4872</v>
      </c>
      <c r="K7" s="2969" t="s">
        <v>4587</v>
      </c>
      <c r="L7" s="2969" t="s">
        <v>4588</v>
      </c>
      <c r="M7" s="2969" t="s">
        <v>4589</v>
      </c>
      <c r="N7" s="3594"/>
      <c r="O7" s="2969" t="s">
        <v>4582</v>
      </c>
      <c r="P7" s="2969" t="s">
        <v>4583</v>
      </c>
      <c r="Q7" s="2969" t="s">
        <v>4584</v>
      </c>
      <c r="R7" s="2969" t="s">
        <v>4585</v>
      </c>
      <c r="S7" s="2969" t="s">
        <v>4872</v>
      </c>
      <c r="T7" s="2969" t="s">
        <v>4587</v>
      </c>
      <c r="U7" s="2969" t="s">
        <v>4588</v>
      </c>
      <c r="V7" s="2969" t="s">
        <v>4589</v>
      </c>
      <c r="W7" s="3596"/>
      <c r="X7" s="81"/>
      <c r="Y7" s="3459"/>
      <c r="Z7" s="192"/>
      <c r="AA7" s="3459"/>
      <c r="AB7" s="218"/>
      <c r="AC7" s="948"/>
      <c r="AD7" s="220"/>
      <c r="AE7" s="948"/>
      <c r="AF7" s="81" t="s">
        <v>679</v>
      </c>
      <c r="AW7" s="948"/>
      <c r="AX7" s="3102"/>
      <c r="AY7" s="3534"/>
      <c r="AZ7" s="3496"/>
      <c r="BA7" s="2969" t="s">
        <v>4582</v>
      </c>
      <c r="BB7" s="2969" t="s">
        <v>4583</v>
      </c>
      <c r="BC7" s="2969" t="s">
        <v>4584</v>
      </c>
      <c r="BD7" s="2969" t="s">
        <v>4585</v>
      </c>
      <c r="BE7" s="2969" t="s">
        <v>4872</v>
      </c>
      <c r="BF7" s="2969" t="s">
        <v>4587</v>
      </c>
      <c r="BG7" s="2969" t="s">
        <v>4588</v>
      </c>
      <c r="BH7" s="2969" t="s">
        <v>4589</v>
      </c>
      <c r="BI7" s="3594"/>
      <c r="BJ7" s="2969" t="s">
        <v>4582</v>
      </c>
      <c r="BK7" s="2969" t="s">
        <v>4583</v>
      </c>
      <c r="BL7" s="2969" t="s">
        <v>4584</v>
      </c>
      <c r="BM7" s="2969" t="s">
        <v>4585</v>
      </c>
      <c r="BN7" s="2969" t="s">
        <v>4872</v>
      </c>
      <c r="BO7" s="2969" t="s">
        <v>4587</v>
      </c>
      <c r="BP7" s="2969" t="s">
        <v>4588</v>
      </c>
      <c r="BQ7" s="2969" t="s">
        <v>4589</v>
      </c>
      <c r="BR7" s="3596"/>
      <c r="BS7" s="81"/>
    </row>
    <row r="8" spans="1:71" ht="15.75" customHeight="1" thickTop="1" thickBot="1">
      <c r="A8" s="2394" t="s">
        <v>684</v>
      </c>
      <c r="B8" s="3102"/>
      <c r="C8" s="804"/>
      <c r="D8" s="804"/>
      <c r="E8" s="804"/>
      <c r="F8" s="804"/>
      <c r="G8" s="804"/>
      <c r="H8" s="804"/>
      <c r="I8" s="804"/>
      <c r="J8" s="804"/>
      <c r="K8" s="804"/>
      <c r="L8" s="804"/>
      <c r="M8" s="804"/>
      <c r="N8" s="804"/>
      <c r="O8" s="804"/>
      <c r="P8" s="804"/>
      <c r="Q8" s="804"/>
      <c r="R8" s="804"/>
      <c r="S8" s="804"/>
      <c r="T8" s="804"/>
      <c r="U8" s="804"/>
      <c r="V8" s="804"/>
      <c r="W8" s="804"/>
      <c r="X8" s="804"/>
      <c r="Y8" s="804"/>
      <c r="Z8" s="192"/>
      <c r="AA8" s="192"/>
      <c r="AB8" s="218"/>
      <c r="AC8" s="3159"/>
      <c r="AD8" s="220"/>
      <c r="AE8" s="3159"/>
      <c r="AF8" s="3125"/>
      <c r="AG8" s="3125"/>
      <c r="AH8" s="3125"/>
      <c r="AI8" s="3125"/>
      <c r="AJ8" s="3125"/>
      <c r="AK8" s="3125"/>
      <c r="AL8" s="3125"/>
      <c r="AM8" s="3125"/>
      <c r="AN8" s="3125"/>
      <c r="AO8" s="3125"/>
      <c r="AP8" s="3125"/>
      <c r="AQ8" s="3125"/>
      <c r="AR8" s="3125"/>
      <c r="AS8" s="3125"/>
      <c r="AT8" s="3125"/>
      <c r="AU8" s="3125"/>
      <c r="AV8" s="3125"/>
      <c r="AW8" s="3159"/>
      <c r="AX8" s="3102"/>
      <c r="AY8" s="804"/>
      <c r="AZ8" s="804"/>
      <c r="BA8" s="2856" t="s">
        <v>831</v>
      </c>
      <c r="BB8" s="804"/>
      <c r="BC8" s="804"/>
      <c r="BD8" s="804"/>
      <c r="BE8" s="804"/>
      <c r="BF8" s="804"/>
      <c r="BG8" s="804"/>
      <c r="BH8" s="804"/>
      <c r="BI8" s="804"/>
      <c r="BJ8" s="804"/>
      <c r="BK8" s="804"/>
      <c r="BL8" s="804"/>
      <c r="BM8" s="804"/>
      <c r="BN8" s="804"/>
      <c r="BO8" s="804"/>
      <c r="BP8" s="804"/>
      <c r="BQ8" s="804"/>
      <c r="BR8" s="804"/>
      <c r="BS8" s="804"/>
    </row>
    <row r="9" spans="1:71" ht="15.75" customHeight="1" thickTop="1" thickBot="1">
      <c r="A9" s="3102"/>
      <c r="B9" s="863" t="s">
        <v>10588</v>
      </c>
      <c r="C9" s="804"/>
      <c r="D9" s="804"/>
      <c r="E9" s="804"/>
      <c r="F9" s="804"/>
      <c r="G9" s="804"/>
      <c r="H9" s="804"/>
      <c r="I9" s="804"/>
      <c r="J9" s="804"/>
      <c r="K9" s="804"/>
      <c r="L9" s="804"/>
      <c r="M9" s="804"/>
      <c r="N9" s="804"/>
      <c r="O9" s="804"/>
      <c r="P9" s="804"/>
      <c r="Q9" s="804"/>
      <c r="R9" s="804"/>
      <c r="S9" s="804"/>
      <c r="T9" s="804"/>
      <c r="U9" s="804"/>
      <c r="V9" s="804"/>
      <c r="W9" s="804"/>
      <c r="X9" s="804"/>
      <c r="Y9" s="804"/>
      <c r="Z9" s="192"/>
      <c r="AA9" s="192"/>
      <c r="AB9" s="218"/>
      <c r="AC9" s="3159"/>
      <c r="AD9" s="220"/>
      <c r="AE9" s="3159"/>
      <c r="AF9" s="3125"/>
      <c r="AG9" s="3125"/>
      <c r="AH9" s="3125"/>
      <c r="AI9" s="3125"/>
      <c r="AJ9" s="3125"/>
      <c r="AK9" s="3125"/>
      <c r="AL9" s="3125"/>
      <c r="AM9" s="3125"/>
      <c r="AN9" s="3125"/>
      <c r="AO9" s="3125"/>
      <c r="AP9" s="3125"/>
      <c r="AQ9" s="3125"/>
      <c r="AR9" s="3125"/>
      <c r="AS9" s="3125"/>
      <c r="AT9" s="3125"/>
      <c r="AU9" s="3125"/>
      <c r="AV9" s="3125"/>
      <c r="AW9" s="3159"/>
      <c r="AX9" s="3102"/>
      <c r="AY9" s="863" t="s">
        <v>10588</v>
      </c>
      <c r="AZ9" s="804"/>
      <c r="BA9" s="804"/>
      <c r="BB9" s="804"/>
      <c r="BC9" s="804"/>
      <c r="BD9" s="804"/>
      <c r="BE9" s="804"/>
      <c r="BF9" s="804"/>
      <c r="BG9" s="804"/>
      <c r="BH9" s="804"/>
      <c r="BI9" s="804"/>
      <c r="BJ9" s="804"/>
      <c r="BK9" s="804"/>
      <c r="BL9" s="804"/>
      <c r="BM9" s="804"/>
      <c r="BN9" s="804"/>
      <c r="BO9" s="804"/>
      <c r="BP9" s="804"/>
      <c r="BQ9" s="804"/>
      <c r="BR9" s="804"/>
      <c r="BS9" s="804"/>
    </row>
    <row r="10" spans="1:71" ht="15.75" customHeight="1" thickTop="1">
      <c r="A10" s="2394" t="s">
        <v>686</v>
      </c>
      <c r="B10" s="864" t="s">
        <v>10589</v>
      </c>
      <c r="C10" s="2920" t="s">
        <v>6596</v>
      </c>
      <c r="D10" s="213" t="s">
        <v>688</v>
      </c>
      <c r="E10" s="213">
        <v>3</v>
      </c>
      <c r="F10" s="562">
        <v>0</v>
      </c>
      <c r="G10" s="562">
        <v>0</v>
      </c>
      <c r="H10" s="562">
        <v>0</v>
      </c>
      <c r="I10" s="562">
        <v>0</v>
      </c>
      <c r="J10" s="562">
        <v>0</v>
      </c>
      <c r="K10" s="562">
        <v>0</v>
      </c>
      <c r="L10" s="562">
        <v>0</v>
      </c>
      <c r="M10" s="562">
        <v>0</v>
      </c>
      <c r="N10" s="1255">
        <f>IFERROR(SUM(F10:M10),0)</f>
        <v>0</v>
      </c>
      <c r="O10" s="562">
        <v>0</v>
      </c>
      <c r="P10" s="562">
        <v>0</v>
      </c>
      <c r="Q10" s="562">
        <v>0</v>
      </c>
      <c r="R10" s="562">
        <v>0</v>
      </c>
      <c r="S10" s="562">
        <v>0</v>
      </c>
      <c r="T10" s="562">
        <v>0</v>
      </c>
      <c r="U10" s="562">
        <v>0</v>
      </c>
      <c r="V10" s="562">
        <v>0</v>
      </c>
      <c r="W10" s="1256">
        <f>IFERROR(SUM(O10:V10),0)</f>
        <v>0</v>
      </c>
      <c r="X10" s="804"/>
      <c r="Y10" s="867" t="s">
        <v>10793</v>
      </c>
      <c r="Z10" s="192"/>
      <c r="AA10" s="219"/>
      <c r="AB10" s="218"/>
      <c r="AC10" s="3159"/>
      <c r="AD10" s="220">
        <f>IF( SUM( AF10:AV10 ) = 0, 0, $AF$7 )</f>
        <v>0</v>
      </c>
      <c r="AE10" s="3159"/>
      <c r="AF10" s="3182">
        <f xml:space="preserve"> IF( ISNUMBER(F10), 0, 1 )</f>
        <v>0</v>
      </c>
      <c r="AG10" s="3182">
        <f t="shared" ref="AG10:AM10" si="0" xml:space="preserve"> IF( ISNUMBER(G10), 0, 1 )</f>
        <v>0</v>
      </c>
      <c r="AH10" s="3182">
        <f t="shared" si="0"/>
        <v>0</v>
      </c>
      <c r="AI10" s="3182">
        <f t="shared" si="0"/>
        <v>0</v>
      </c>
      <c r="AJ10" s="3182">
        <f t="shared" si="0"/>
        <v>0</v>
      </c>
      <c r="AK10" s="3182">
        <f t="shared" si="0"/>
        <v>0</v>
      </c>
      <c r="AL10" s="3182">
        <f t="shared" si="0"/>
        <v>0</v>
      </c>
      <c r="AM10" s="3182">
        <f t="shared" si="0"/>
        <v>0</v>
      </c>
      <c r="AN10" s="3125"/>
      <c r="AO10" s="3182">
        <f t="shared" ref="AO10" si="1" xml:space="preserve"> IF( ISNUMBER(O10), 0, 1 )</f>
        <v>0</v>
      </c>
      <c r="AP10" s="3182">
        <f t="shared" ref="AP10" si="2" xml:space="preserve"> IF( ISNUMBER(P10), 0, 1 )</f>
        <v>0</v>
      </c>
      <c r="AQ10" s="3182">
        <f t="shared" ref="AQ10" si="3" xml:space="preserve"> IF( ISNUMBER(Q10), 0, 1 )</f>
        <v>0</v>
      </c>
      <c r="AR10" s="3182">
        <f t="shared" ref="AR10" si="4" xml:space="preserve"> IF( ISNUMBER(R10), 0, 1 )</f>
        <v>0</v>
      </c>
      <c r="AS10" s="3182">
        <f t="shared" ref="AS10" si="5" xml:space="preserve"> IF( ISNUMBER(S10), 0, 1 )</f>
        <v>0</v>
      </c>
      <c r="AT10" s="3182">
        <f t="shared" ref="AT10" si="6" xml:space="preserve"> IF( ISNUMBER(T10), 0, 1 )</f>
        <v>0</v>
      </c>
      <c r="AU10" s="3182">
        <f t="shared" ref="AU10" si="7" xml:space="preserve"> IF( ISNUMBER(U10), 0, 1 )</f>
        <v>0</v>
      </c>
      <c r="AV10" s="3182">
        <f t="shared" ref="AV10" si="8" xml:space="preserve"> IF( ISNUMBER(V10), 0, 1 )</f>
        <v>0</v>
      </c>
      <c r="AW10" s="3159"/>
      <c r="AX10" s="3102"/>
      <c r="AY10" s="864" t="s">
        <v>10589</v>
      </c>
      <c r="AZ10" s="2920" t="s">
        <v>6596</v>
      </c>
      <c r="BA10" s="718" t="s">
        <v>10794</v>
      </c>
      <c r="BB10" s="718" t="s">
        <v>10795</v>
      </c>
      <c r="BC10" s="718" t="s">
        <v>10796</v>
      </c>
      <c r="BD10" s="718" t="s">
        <v>10797</v>
      </c>
      <c r="BE10" s="718" t="s">
        <v>10798</v>
      </c>
      <c r="BF10" s="718" t="s">
        <v>10799</v>
      </c>
      <c r="BG10" s="718" t="s">
        <v>10800</v>
      </c>
      <c r="BH10" s="718" t="s">
        <v>10801</v>
      </c>
      <c r="BI10" s="546" t="s">
        <v>10802</v>
      </c>
      <c r="BJ10" s="718" t="s">
        <v>10803</v>
      </c>
      <c r="BK10" s="718" t="s">
        <v>10804</v>
      </c>
      <c r="BL10" s="718" t="s">
        <v>10805</v>
      </c>
      <c r="BM10" s="718" t="s">
        <v>10806</v>
      </c>
      <c r="BN10" s="718" t="s">
        <v>10807</v>
      </c>
      <c r="BO10" s="718" t="s">
        <v>10808</v>
      </c>
      <c r="BP10" s="718" t="s">
        <v>10809</v>
      </c>
      <c r="BQ10" s="718" t="s">
        <v>10810</v>
      </c>
      <c r="BR10" s="336" t="s">
        <v>10811</v>
      </c>
      <c r="BS10" s="804"/>
    </row>
    <row r="11" spans="1:71" ht="15.75" customHeight="1">
      <c r="A11" s="3102"/>
      <c r="B11" s="868" t="s">
        <v>10589</v>
      </c>
      <c r="C11" s="2918" t="s">
        <v>6608</v>
      </c>
      <c r="D11" s="222" t="s">
        <v>688</v>
      </c>
      <c r="E11" s="222">
        <v>3</v>
      </c>
      <c r="F11" s="565">
        <v>0</v>
      </c>
      <c r="G11" s="565">
        <v>0</v>
      </c>
      <c r="H11" s="565">
        <v>0</v>
      </c>
      <c r="I11" s="565">
        <v>0</v>
      </c>
      <c r="J11" s="565">
        <v>0</v>
      </c>
      <c r="K11" s="565">
        <v>0</v>
      </c>
      <c r="L11" s="565">
        <v>0</v>
      </c>
      <c r="M11" s="565">
        <v>0</v>
      </c>
      <c r="N11" s="1257">
        <f>IFERROR(SUM(F11:M11),0)</f>
        <v>0</v>
      </c>
      <c r="O11" s="565">
        <v>0</v>
      </c>
      <c r="P11" s="565">
        <v>0</v>
      </c>
      <c r="Q11" s="565">
        <v>0</v>
      </c>
      <c r="R11" s="565">
        <v>0</v>
      </c>
      <c r="S11" s="565">
        <v>0</v>
      </c>
      <c r="T11" s="565">
        <v>0</v>
      </c>
      <c r="U11" s="565">
        <v>0</v>
      </c>
      <c r="V11" s="565">
        <v>0</v>
      </c>
      <c r="W11" s="1258">
        <f>IFERROR(SUM(O11:V11),0)</f>
        <v>0</v>
      </c>
      <c r="X11" s="804"/>
      <c r="Y11" s="872" t="s">
        <v>10812</v>
      </c>
      <c r="Z11" s="192"/>
      <c r="AA11" s="227"/>
      <c r="AB11" s="218"/>
      <c r="AC11" s="3159"/>
      <c r="AD11" s="220">
        <f>IF( SUM( AF11:AV11 ) = 0, 0, $AF$7 )</f>
        <v>0</v>
      </c>
      <c r="AE11" s="3159"/>
      <c r="AF11" s="3182">
        <f xml:space="preserve"> IF( ISNUMBER(F11), 0, 1 )</f>
        <v>0</v>
      </c>
      <c r="AG11" s="3182">
        <f t="shared" ref="AG11" si="9" xml:space="preserve"> IF( ISNUMBER(G11), 0, 1 )</f>
        <v>0</v>
      </c>
      <c r="AH11" s="3182">
        <f t="shared" ref="AH11" si="10" xml:space="preserve"> IF( ISNUMBER(H11), 0, 1 )</f>
        <v>0</v>
      </c>
      <c r="AI11" s="3182">
        <f t="shared" ref="AI11" si="11" xml:space="preserve"> IF( ISNUMBER(I11), 0, 1 )</f>
        <v>0</v>
      </c>
      <c r="AJ11" s="3182">
        <f t="shared" ref="AJ11" si="12" xml:space="preserve"> IF( ISNUMBER(J11), 0, 1 )</f>
        <v>0</v>
      </c>
      <c r="AK11" s="3182">
        <f t="shared" ref="AK11" si="13" xml:space="preserve"> IF( ISNUMBER(K11), 0, 1 )</f>
        <v>0</v>
      </c>
      <c r="AL11" s="3182">
        <f t="shared" ref="AL11" si="14" xml:space="preserve"> IF( ISNUMBER(L11), 0, 1 )</f>
        <v>0</v>
      </c>
      <c r="AM11" s="3182">
        <f t="shared" ref="AM11" si="15" xml:space="preserve"> IF( ISNUMBER(M11), 0, 1 )</f>
        <v>0</v>
      </c>
      <c r="AN11" s="3125"/>
      <c r="AO11" s="3182">
        <f t="shared" ref="AO11" si="16" xml:space="preserve"> IF( ISNUMBER(O11), 0, 1 )</f>
        <v>0</v>
      </c>
      <c r="AP11" s="3182">
        <f t="shared" ref="AP11" si="17" xml:space="preserve"> IF( ISNUMBER(P11), 0, 1 )</f>
        <v>0</v>
      </c>
      <c r="AQ11" s="3182">
        <f t="shared" ref="AQ11" si="18" xml:space="preserve"> IF( ISNUMBER(Q11), 0, 1 )</f>
        <v>0</v>
      </c>
      <c r="AR11" s="3182">
        <f t="shared" ref="AR11" si="19" xml:space="preserve"> IF( ISNUMBER(R11), 0, 1 )</f>
        <v>0</v>
      </c>
      <c r="AS11" s="3182">
        <f t="shared" ref="AS11" si="20" xml:space="preserve"> IF( ISNUMBER(S11), 0, 1 )</f>
        <v>0</v>
      </c>
      <c r="AT11" s="3182">
        <f t="shared" ref="AT11" si="21" xml:space="preserve"> IF( ISNUMBER(T11), 0, 1 )</f>
        <v>0</v>
      </c>
      <c r="AU11" s="3182">
        <f t="shared" ref="AU11" si="22" xml:space="preserve"> IF( ISNUMBER(U11), 0, 1 )</f>
        <v>0</v>
      </c>
      <c r="AV11" s="3182">
        <f t="shared" ref="AV11" si="23" xml:space="preserve"> IF( ISNUMBER(V11), 0, 1 )</f>
        <v>0</v>
      </c>
      <c r="AW11" s="3159"/>
      <c r="AX11" s="3102"/>
      <c r="AY11" s="868" t="s">
        <v>10589</v>
      </c>
      <c r="AZ11" s="2918" t="s">
        <v>6608</v>
      </c>
      <c r="BA11" s="719" t="s">
        <v>10813</v>
      </c>
      <c r="BB11" s="719" t="s">
        <v>10814</v>
      </c>
      <c r="BC11" s="719" t="s">
        <v>10815</v>
      </c>
      <c r="BD11" s="719" t="s">
        <v>10816</v>
      </c>
      <c r="BE11" s="719" t="s">
        <v>10817</v>
      </c>
      <c r="BF11" s="719" t="s">
        <v>10818</v>
      </c>
      <c r="BG11" s="719" t="s">
        <v>10819</v>
      </c>
      <c r="BH11" s="719" t="s">
        <v>10820</v>
      </c>
      <c r="BI11" s="548" t="s">
        <v>10821</v>
      </c>
      <c r="BJ11" s="719" t="s">
        <v>10822</v>
      </c>
      <c r="BK11" s="719" t="s">
        <v>10823</v>
      </c>
      <c r="BL11" s="719" t="s">
        <v>10824</v>
      </c>
      <c r="BM11" s="719" t="s">
        <v>10825</v>
      </c>
      <c r="BN11" s="719" t="s">
        <v>10826</v>
      </c>
      <c r="BO11" s="719" t="s">
        <v>10827</v>
      </c>
      <c r="BP11" s="719" t="s">
        <v>10828</v>
      </c>
      <c r="BQ11" s="719" t="s">
        <v>10829</v>
      </c>
      <c r="BR11" s="707" t="s">
        <v>10830</v>
      </c>
      <c r="BS11" s="804"/>
    </row>
    <row r="12" spans="1:71" ht="15.75" customHeight="1">
      <c r="A12" s="3102"/>
      <c r="B12" s="868" t="s">
        <v>10589</v>
      </c>
      <c r="C12" s="2918" t="s">
        <v>6620</v>
      </c>
      <c r="D12" s="222" t="s">
        <v>688</v>
      </c>
      <c r="E12" s="222">
        <v>3</v>
      </c>
      <c r="F12" s="1257">
        <f>IFERROR(F10+F11,0)</f>
        <v>0</v>
      </c>
      <c r="G12" s="1257">
        <f t="shared" ref="G12:W12" si="24">IFERROR(G10+G11,0)</f>
        <v>0</v>
      </c>
      <c r="H12" s="1257">
        <f t="shared" si="24"/>
        <v>0</v>
      </c>
      <c r="I12" s="1257">
        <f t="shared" si="24"/>
        <v>0</v>
      </c>
      <c r="J12" s="1257">
        <f>IFERROR(J10+J11,0)</f>
        <v>0</v>
      </c>
      <c r="K12" s="1257">
        <f t="shared" si="24"/>
        <v>0</v>
      </c>
      <c r="L12" s="1257">
        <f t="shared" si="24"/>
        <v>0</v>
      </c>
      <c r="M12" s="1257">
        <f t="shared" si="24"/>
        <v>0</v>
      </c>
      <c r="N12" s="1257">
        <f t="shared" si="24"/>
        <v>0</v>
      </c>
      <c r="O12" s="1257">
        <f t="shared" si="24"/>
        <v>0</v>
      </c>
      <c r="P12" s="1257">
        <f t="shared" si="24"/>
        <v>0</v>
      </c>
      <c r="Q12" s="1257">
        <f t="shared" si="24"/>
        <v>0</v>
      </c>
      <c r="R12" s="1257">
        <f t="shared" si="24"/>
        <v>0</v>
      </c>
      <c r="S12" s="1257">
        <f t="shared" si="24"/>
        <v>0</v>
      </c>
      <c r="T12" s="1257">
        <f t="shared" si="24"/>
        <v>0</v>
      </c>
      <c r="U12" s="1257">
        <f t="shared" si="24"/>
        <v>0</v>
      </c>
      <c r="V12" s="1257">
        <f t="shared" si="24"/>
        <v>0</v>
      </c>
      <c r="W12" s="1258">
        <f t="shared" si="24"/>
        <v>0</v>
      </c>
      <c r="X12" s="804"/>
      <c r="Y12" s="872" t="s">
        <v>10831</v>
      </c>
      <c r="Z12" s="192"/>
      <c r="AA12" s="227"/>
      <c r="AB12" s="218"/>
      <c r="AC12" s="3159"/>
      <c r="AD12" s="220"/>
      <c r="AE12" s="3159"/>
      <c r="AF12" s="3125"/>
      <c r="AG12" s="3125"/>
      <c r="AH12" s="3125"/>
      <c r="AI12" s="3125"/>
      <c r="AJ12" s="3125"/>
      <c r="AK12" s="3125"/>
      <c r="AL12" s="3125"/>
      <c r="AM12" s="3125"/>
      <c r="AN12" s="3125"/>
      <c r="AO12" s="3125"/>
      <c r="AP12" s="3125"/>
      <c r="AQ12" s="3125"/>
      <c r="AR12" s="3125"/>
      <c r="AS12" s="3125"/>
      <c r="AT12" s="3125"/>
      <c r="AU12" s="3125"/>
      <c r="AV12" s="3125"/>
      <c r="AW12" s="3159"/>
      <c r="AX12" s="3102"/>
      <c r="AY12" s="868" t="s">
        <v>10589</v>
      </c>
      <c r="AZ12" s="2918" t="s">
        <v>6620</v>
      </c>
      <c r="BA12" s="548" t="s">
        <v>10832</v>
      </c>
      <c r="BB12" s="548" t="s">
        <v>10833</v>
      </c>
      <c r="BC12" s="548" t="s">
        <v>10834</v>
      </c>
      <c r="BD12" s="548" t="s">
        <v>10835</v>
      </c>
      <c r="BE12" s="548" t="s">
        <v>10836</v>
      </c>
      <c r="BF12" s="548" t="s">
        <v>10837</v>
      </c>
      <c r="BG12" s="548" t="s">
        <v>10838</v>
      </c>
      <c r="BH12" s="548" t="s">
        <v>10839</v>
      </c>
      <c r="BI12" s="548" t="s">
        <v>10840</v>
      </c>
      <c r="BJ12" s="548" t="s">
        <v>10841</v>
      </c>
      <c r="BK12" s="548" t="s">
        <v>10842</v>
      </c>
      <c r="BL12" s="548" t="s">
        <v>10843</v>
      </c>
      <c r="BM12" s="548" t="s">
        <v>10844</v>
      </c>
      <c r="BN12" s="548" t="s">
        <v>10845</v>
      </c>
      <c r="BO12" s="548" t="s">
        <v>10846</v>
      </c>
      <c r="BP12" s="548" t="s">
        <v>10847</v>
      </c>
      <c r="BQ12" s="548" t="s">
        <v>10848</v>
      </c>
      <c r="BR12" s="707" t="s">
        <v>10849</v>
      </c>
      <c r="BS12" s="804"/>
    </row>
    <row r="13" spans="1:71" ht="15.75" customHeight="1">
      <c r="A13" s="3102"/>
      <c r="B13" s="868" t="s">
        <v>10629</v>
      </c>
      <c r="C13" s="2918" t="s">
        <v>6596</v>
      </c>
      <c r="D13" s="222" t="s">
        <v>688</v>
      </c>
      <c r="E13" s="222">
        <v>3</v>
      </c>
      <c r="F13" s="565">
        <v>0</v>
      </c>
      <c r="G13" s="565">
        <v>0</v>
      </c>
      <c r="H13" s="565">
        <v>0</v>
      </c>
      <c r="I13" s="565">
        <v>0</v>
      </c>
      <c r="J13" s="565">
        <v>0</v>
      </c>
      <c r="K13" s="565">
        <v>0</v>
      </c>
      <c r="L13" s="565">
        <v>0</v>
      </c>
      <c r="M13" s="565">
        <v>0</v>
      </c>
      <c r="N13" s="1257">
        <f>IFERROR(SUM(F13:M13),0)</f>
        <v>0</v>
      </c>
      <c r="O13" s="565">
        <v>0</v>
      </c>
      <c r="P13" s="565">
        <v>0</v>
      </c>
      <c r="Q13" s="565">
        <v>0</v>
      </c>
      <c r="R13" s="565">
        <v>0</v>
      </c>
      <c r="S13" s="565">
        <v>0</v>
      </c>
      <c r="T13" s="565">
        <v>0</v>
      </c>
      <c r="U13" s="565">
        <v>0</v>
      </c>
      <c r="V13" s="565">
        <v>0</v>
      </c>
      <c r="W13" s="1258">
        <f>IFERROR(SUM(O13:V13),0)</f>
        <v>0</v>
      </c>
      <c r="X13" s="804"/>
      <c r="Y13" s="872" t="s">
        <v>10850</v>
      </c>
      <c r="Z13" s="192"/>
      <c r="AA13" s="227"/>
      <c r="AB13" s="218"/>
      <c r="AC13" s="3159"/>
      <c r="AD13" s="220">
        <f t="shared" ref="AD13:AD14" si="25">IF( SUM( AF13:AV13 ) = 0, 0, $AF$7 )</f>
        <v>0</v>
      </c>
      <c r="AE13" s="3159"/>
      <c r="AF13" s="3182">
        <f xml:space="preserve"> IF( ISNUMBER(F13), 0, 1 )</f>
        <v>0</v>
      </c>
      <c r="AG13" s="3182">
        <f t="shared" ref="AG13:AG14" si="26" xml:space="preserve"> IF( ISNUMBER(G13), 0, 1 )</f>
        <v>0</v>
      </c>
      <c r="AH13" s="3182">
        <f t="shared" ref="AH13:AH14" si="27" xml:space="preserve"> IF( ISNUMBER(H13), 0, 1 )</f>
        <v>0</v>
      </c>
      <c r="AI13" s="3182">
        <f t="shared" ref="AI13:AI14" si="28" xml:space="preserve"> IF( ISNUMBER(I13), 0, 1 )</f>
        <v>0</v>
      </c>
      <c r="AJ13" s="3182">
        <f t="shared" ref="AJ13:AJ14" si="29" xml:space="preserve"> IF( ISNUMBER(J13), 0, 1 )</f>
        <v>0</v>
      </c>
      <c r="AK13" s="3182">
        <f t="shared" ref="AK13:AK14" si="30" xml:space="preserve"> IF( ISNUMBER(K13), 0, 1 )</f>
        <v>0</v>
      </c>
      <c r="AL13" s="3182">
        <f t="shared" ref="AL13:AL14" si="31" xml:space="preserve"> IF( ISNUMBER(L13), 0, 1 )</f>
        <v>0</v>
      </c>
      <c r="AM13" s="3182">
        <f t="shared" ref="AM13:AM14" si="32" xml:space="preserve"> IF( ISNUMBER(M13), 0, 1 )</f>
        <v>0</v>
      </c>
      <c r="AN13" s="3125"/>
      <c r="AO13" s="3182">
        <f t="shared" ref="AO13:AO14" si="33" xml:space="preserve"> IF( ISNUMBER(O13), 0, 1 )</f>
        <v>0</v>
      </c>
      <c r="AP13" s="3182">
        <f t="shared" ref="AP13:AP14" si="34" xml:space="preserve"> IF( ISNUMBER(P13), 0, 1 )</f>
        <v>0</v>
      </c>
      <c r="AQ13" s="3182">
        <f t="shared" ref="AQ13:AQ14" si="35" xml:space="preserve"> IF( ISNUMBER(Q13), 0, 1 )</f>
        <v>0</v>
      </c>
      <c r="AR13" s="3182">
        <f t="shared" ref="AR13:AR14" si="36" xml:space="preserve"> IF( ISNUMBER(R13), 0, 1 )</f>
        <v>0</v>
      </c>
      <c r="AS13" s="3182">
        <f t="shared" ref="AS13:AS14" si="37" xml:space="preserve"> IF( ISNUMBER(S13), 0, 1 )</f>
        <v>0</v>
      </c>
      <c r="AT13" s="3182">
        <f t="shared" ref="AT13:AT14" si="38" xml:space="preserve"> IF( ISNUMBER(T13), 0, 1 )</f>
        <v>0</v>
      </c>
      <c r="AU13" s="3182">
        <f t="shared" ref="AU13:AU14" si="39" xml:space="preserve"> IF( ISNUMBER(U13), 0, 1 )</f>
        <v>0</v>
      </c>
      <c r="AV13" s="3182">
        <f t="shared" ref="AV13:AV14" si="40" xml:space="preserve"> IF( ISNUMBER(V13), 0, 1 )</f>
        <v>0</v>
      </c>
      <c r="AW13" s="3159"/>
      <c r="AX13" s="3102"/>
      <c r="AY13" s="868" t="s">
        <v>10629</v>
      </c>
      <c r="AZ13" s="2918" t="s">
        <v>6596</v>
      </c>
      <c r="BA13" s="719" t="s">
        <v>10851</v>
      </c>
      <c r="BB13" s="719" t="s">
        <v>10852</v>
      </c>
      <c r="BC13" s="719" t="s">
        <v>10853</v>
      </c>
      <c r="BD13" s="719" t="s">
        <v>10854</v>
      </c>
      <c r="BE13" s="719" t="s">
        <v>10855</v>
      </c>
      <c r="BF13" s="719" t="s">
        <v>10856</v>
      </c>
      <c r="BG13" s="719" t="s">
        <v>10857</v>
      </c>
      <c r="BH13" s="719" t="s">
        <v>10858</v>
      </c>
      <c r="BI13" s="548" t="s">
        <v>10859</v>
      </c>
      <c r="BJ13" s="719" t="s">
        <v>10860</v>
      </c>
      <c r="BK13" s="719" t="s">
        <v>10861</v>
      </c>
      <c r="BL13" s="719" t="s">
        <v>10862</v>
      </c>
      <c r="BM13" s="719" t="s">
        <v>10863</v>
      </c>
      <c r="BN13" s="719" t="s">
        <v>10864</v>
      </c>
      <c r="BO13" s="719" t="s">
        <v>10865</v>
      </c>
      <c r="BP13" s="719" t="s">
        <v>10866</v>
      </c>
      <c r="BQ13" s="719" t="s">
        <v>10867</v>
      </c>
      <c r="BR13" s="707" t="s">
        <v>10868</v>
      </c>
      <c r="BS13" s="804"/>
    </row>
    <row r="14" spans="1:71" ht="15.75" customHeight="1">
      <c r="A14" s="3102"/>
      <c r="B14" s="868" t="s">
        <v>10629</v>
      </c>
      <c r="C14" s="2918" t="s">
        <v>6608</v>
      </c>
      <c r="D14" s="222" t="s">
        <v>688</v>
      </c>
      <c r="E14" s="222">
        <v>3</v>
      </c>
      <c r="F14" s="565">
        <v>0</v>
      </c>
      <c r="G14" s="565">
        <v>0</v>
      </c>
      <c r="H14" s="565">
        <v>0</v>
      </c>
      <c r="I14" s="565">
        <v>0</v>
      </c>
      <c r="J14" s="565">
        <v>0</v>
      </c>
      <c r="K14" s="565">
        <v>0</v>
      </c>
      <c r="L14" s="565">
        <v>0</v>
      </c>
      <c r="M14" s="565">
        <v>0</v>
      </c>
      <c r="N14" s="1257">
        <f>IFERROR(SUM(F14:M14),0)</f>
        <v>0</v>
      </c>
      <c r="O14" s="565">
        <v>0</v>
      </c>
      <c r="P14" s="565">
        <v>0</v>
      </c>
      <c r="Q14" s="565">
        <v>0</v>
      </c>
      <c r="R14" s="565">
        <v>0</v>
      </c>
      <c r="S14" s="565">
        <v>0</v>
      </c>
      <c r="T14" s="565">
        <v>0</v>
      </c>
      <c r="U14" s="565">
        <v>0</v>
      </c>
      <c r="V14" s="565">
        <v>0</v>
      </c>
      <c r="W14" s="1258">
        <f>IFERROR(SUM(O14:V14),0)</f>
        <v>0</v>
      </c>
      <c r="X14" s="804"/>
      <c r="Y14" s="872" t="s">
        <v>10869</v>
      </c>
      <c r="Z14" s="192"/>
      <c r="AA14" s="227"/>
      <c r="AB14" s="218"/>
      <c r="AC14" s="948"/>
      <c r="AD14" s="220">
        <f t="shared" si="25"/>
        <v>0</v>
      </c>
      <c r="AE14" s="948"/>
      <c r="AF14" s="3182">
        <f xml:space="preserve"> IF( ISNUMBER(F14), 0, 1 )</f>
        <v>0</v>
      </c>
      <c r="AG14" s="3182">
        <f t="shared" si="26"/>
        <v>0</v>
      </c>
      <c r="AH14" s="3182">
        <f t="shared" si="27"/>
        <v>0</v>
      </c>
      <c r="AI14" s="3182">
        <f t="shared" si="28"/>
        <v>0</v>
      </c>
      <c r="AJ14" s="3182">
        <f t="shared" si="29"/>
        <v>0</v>
      </c>
      <c r="AK14" s="3182">
        <f t="shared" si="30"/>
        <v>0</v>
      </c>
      <c r="AL14" s="3182">
        <f t="shared" si="31"/>
        <v>0</v>
      </c>
      <c r="AM14" s="3182">
        <f t="shared" si="32"/>
        <v>0</v>
      </c>
      <c r="AN14" s="3125"/>
      <c r="AO14" s="3182">
        <f t="shared" si="33"/>
        <v>0</v>
      </c>
      <c r="AP14" s="3182">
        <f t="shared" si="34"/>
        <v>0</v>
      </c>
      <c r="AQ14" s="3182">
        <f t="shared" si="35"/>
        <v>0</v>
      </c>
      <c r="AR14" s="3182">
        <f t="shared" si="36"/>
        <v>0</v>
      </c>
      <c r="AS14" s="3182">
        <f t="shared" si="37"/>
        <v>0</v>
      </c>
      <c r="AT14" s="3182">
        <f t="shared" si="38"/>
        <v>0</v>
      </c>
      <c r="AU14" s="3182">
        <f t="shared" si="39"/>
        <v>0</v>
      </c>
      <c r="AV14" s="3182">
        <f t="shared" si="40"/>
        <v>0</v>
      </c>
      <c r="AW14" s="948"/>
      <c r="AX14" s="3102"/>
      <c r="AY14" s="868" t="s">
        <v>10629</v>
      </c>
      <c r="AZ14" s="2918" t="s">
        <v>6608</v>
      </c>
      <c r="BA14" s="719" t="s">
        <v>10870</v>
      </c>
      <c r="BB14" s="719" t="s">
        <v>10871</v>
      </c>
      <c r="BC14" s="719" t="s">
        <v>10872</v>
      </c>
      <c r="BD14" s="719" t="s">
        <v>10873</v>
      </c>
      <c r="BE14" s="719" t="s">
        <v>10874</v>
      </c>
      <c r="BF14" s="719" t="s">
        <v>10875</v>
      </c>
      <c r="BG14" s="719" t="s">
        <v>10876</v>
      </c>
      <c r="BH14" s="719" t="s">
        <v>10877</v>
      </c>
      <c r="BI14" s="548" t="s">
        <v>10878</v>
      </c>
      <c r="BJ14" s="719" t="s">
        <v>10879</v>
      </c>
      <c r="BK14" s="719" t="s">
        <v>10880</v>
      </c>
      <c r="BL14" s="719" t="s">
        <v>10881</v>
      </c>
      <c r="BM14" s="719" t="s">
        <v>10882</v>
      </c>
      <c r="BN14" s="719" t="s">
        <v>10883</v>
      </c>
      <c r="BO14" s="719" t="s">
        <v>10884</v>
      </c>
      <c r="BP14" s="719" t="s">
        <v>10885</v>
      </c>
      <c r="BQ14" s="719" t="s">
        <v>10886</v>
      </c>
      <c r="BR14" s="707" t="s">
        <v>10887</v>
      </c>
      <c r="BS14" s="804"/>
    </row>
    <row r="15" spans="1:71" ht="15.75" customHeight="1">
      <c r="A15" s="3102"/>
      <c r="B15" s="868" t="s">
        <v>10629</v>
      </c>
      <c r="C15" s="2918" t="s">
        <v>6620</v>
      </c>
      <c r="D15" s="222" t="s">
        <v>688</v>
      </c>
      <c r="E15" s="222">
        <v>3</v>
      </c>
      <c r="F15" s="1257">
        <f>IFERROR(F13+F14,0)</f>
        <v>0</v>
      </c>
      <c r="G15" s="1257">
        <f t="shared" ref="G15:W15" si="41">IFERROR(G13+G14,0)</f>
        <v>0</v>
      </c>
      <c r="H15" s="1257">
        <f t="shared" si="41"/>
        <v>0</v>
      </c>
      <c r="I15" s="1257">
        <f t="shared" si="41"/>
        <v>0</v>
      </c>
      <c r="J15" s="1257">
        <f t="shared" si="41"/>
        <v>0</v>
      </c>
      <c r="K15" s="1257">
        <f t="shared" si="41"/>
        <v>0</v>
      </c>
      <c r="L15" s="1257">
        <f t="shared" si="41"/>
        <v>0</v>
      </c>
      <c r="M15" s="1257">
        <f t="shared" si="41"/>
        <v>0</v>
      </c>
      <c r="N15" s="1257">
        <f t="shared" si="41"/>
        <v>0</v>
      </c>
      <c r="O15" s="1257">
        <f t="shared" si="41"/>
        <v>0</v>
      </c>
      <c r="P15" s="1257">
        <f t="shared" si="41"/>
        <v>0</v>
      </c>
      <c r="Q15" s="1257">
        <f t="shared" si="41"/>
        <v>0</v>
      </c>
      <c r="R15" s="1257">
        <f t="shared" si="41"/>
        <v>0</v>
      </c>
      <c r="S15" s="1257">
        <f t="shared" si="41"/>
        <v>0</v>
      </c>
      <c r="T15" s="1257">
        <f t="shared" si="41"/>
        <v>0</v>
      </c>
      <c r="U15" s="1257">
        <f t="shared" si="41"/>
        <v>0</v>
      </c>
      <c r="V15" s="1257">
        <f t="shared" si="41"/>
        <v>0</v>
      </c>
      <c r="W15" s="1258">
        <f t="shared" si="41"/>
        <v>0</v>
      </c>
      <c r="X15" s="804"/>
      <c r="Y15" s="872" t="s">
        <v>10888</v>
      </c>
      <c r="Z15" s="192"/>
      <c r="AA15" s="227"/>
      <c r="AB15" s="218"/>
      <c r="AC15" s="948"/>
      <c r="AD15" s="220"/>
      <c r="AE15" s="948"/>
      <c r="AW15" s="948"/>
      <c r="AX15" s="3102"/>
      <c r="AY15" s="868" t="s">
        <v>10629</v>
      </c>
      <c r="AZ15" s="2918" t="s">
        <v>6620</v>
      </c>
      <c r="BA15" s="548" t="s">
        <v>10889</v>
      </c>
      <c r="BB15" s="548" t="s">
        <v>10890</v>
      </c>
      <c r="BC15" s="548" t="s">
        <v>10891</v>
      </c>
      <c r="BD15" s="548" t="s">
        <v>10892</v>
      </c>
      <c r="BE15" s="548" t="s">
        <v>10893</v>
      </c>
      <c r="BF15" s="548" t="s">
        <v>10894</v>
      </c>
      <c r="BG15" s="548" t="s">
        <v>10895</v>
      </c>
      <c r="BH15" s="548" t="s">
        <v>10896</v>
      </c>
      <c r="BI15" s="548" t="s">
        <v>10897</v>
      </c>
      <c r="BJ15" s="548" t="s">
        <v>10898</v>
      </c>
      <c r="BK15" s="548" t="s">
        <v>10899</v>
      </c>
      <c r="BL15" s="548" t="s">
        <v>10900</v>
      </c>
      <c r="BM15" s="548" t="s">
        <v>10901</v>
      </c>
      <c r="BN15" s="548" t="s">
        <v>10902</v>
      </c>
      <c r="BO15" s="548" t="s">
        <v>10903</v>
      </c>
      <c r="BP15" s="548" t="s">
        <v>10904</v>
      </c>
      <c r="BQ15" s="548" t="s">
        <v>10905</v>
      </c>
      <c r="BR15" s="707" t="s">
        <v>10906</v>
      </c>
      <c r="BS15" s="804"/>
    </row>
    <row r="16" spans="1:71" ht="15.75" customHeight="1">
      <c r="A16" s="3102"/>
      <c r="B16" s="868" t="s">
        <v>10669</v>
      </c>
      <c r="C16" s="2918" t="s">
        <v>6596</v>
      </c>
      <c r="D16" s="222" t="s">
        <v>688</v>
      </c>
      <c r="E16" s="222">
        <v>3</v>
      </c>
      <c r="F16" s="565">
        <v>0</v>
      </c>
      <c r="G16" s="565">
        <v>0</v>
      </c>
      <c r="H16" s="565">
        <v>0</v>
      </c>
      <c r="I16" s="565">
        <v>0</v>
      </c>
      <c r="J16" s="565">
        <v>0</v>
      </c>
      <c r="K16" s="565">
        <v>0</v>
      </c>
      <c r="L16" s="565">
        <v>0</v>
      </c>
      <c r="M16" s="565">
        <v>0</v>
      </c>
      <c r="N16" s="1257">
        <f>IFERROR(SUM(F16:M16),0)</f>
        <v>0</v>
      </c>
      <c r="O16" s="565">
        <v>0</v>
      </c>
      <c r="P16" s="565">
        <v>0</v>
      </c>
      <c r="Q16" s="565">
        <v>0</v>
      </c>
      <c r="R16" s="565">
        <v>0</v>
      </c>
      <c r="S16" s="565">
        <v>0</v>
      </c>
      <c r="T16" s="565">
        <v>0</v>
      </c>
      <c r="U16" s="565">
        <v>0</v>
      </c>
      <c r="V16" s="565">
        <v>0</v>
      </c>
      <c r="W16" s="1258">
        <f>IFERROR(SUM(O16:V16),0)</f>
        <v>0</v>
      </c>
      <c r="X16" s="804"/>
      <c r="Y16" s="872" t="s">
        <v>10907</v>
      </c>
      <c r="Z16" s="192"/>
      <c r="AA16" s="227"/>
      <c r="AB16" s="218"/>
      <c r="AC16" s="948"/>
      <c r="AD16" s="220">
        <f t="shared" ref="AD16:AD17" si="42">IF( SUM( AF16:AV16 ) = 0, 0, $AF$7 )</f>
        <v>0</v>
      </c>
      <c r="AE16" s="948"/>
      <c r="AF16" s="3182">
        <f xml:space="preserve"> IF( ISNUMBER(F16), 0, 1 )</f>
        <v>0</v>
      </c>
      <c r="AG16" s="3182">
        <f t="shared" ref="AG16:AG17" si="43" xml:space="preserve"> IF( ISNUMBER(G16), 0, 1 )</f>
        <v>0</v>
      </c>
      <c r="AH16" s="3182">
        <f t="shared" ref="AH16:AH17" si="44" xml:space="preserve"> IF( ISNUMBER(H16), 0, 1 )</f>
        <v>0</v>
      </c>
      <c r="AI16" s="3182">
        <f t="shared" ref="AI16:AI17" si="45" xml:space="preserve"> IF( ISNUMBER(I16), 0, 1 )</f>
        <v>0</v>
      </c>
      <c r="AJ16" s="3182">
        <f t="shared" ref="AJ16:AJ17" si="46" xml:space="preserve"> IF( ISNUMBER(J16), 0, 1 )</f>
        <v>0</v>
      </c>
      <c r="AK16" s="3182">
        <f t="shared" ref="AK16:AK17" si="47" xml:space="preserve"> IF( ISNUMBER(K16), 0, 1 )</f>
        <v>0</v>
      </c>
      <c r="AL16" s="3182">
        <f t="shared" ref="AL16:AL17" si="48" xml:space="preserve"> IF( ISNUMBER(L16), 0, 1 )</f>
        <v>0</v>
      </c>
      <c r="AM16" s="3182">
        <f t="shared" ref="AM16:AM17" si="49" xml:space="preserve"> IF( ISNUMBER(M16), 0, 1 )</f>
        <v>0</v>
      </c>
      <c r="AN16" s="3125"/>
      <c r="AO16" s="3182">
        <f t="shared" ref="AO16:AO17" si="50" xml:space="preserve"> IF( ISNUMBER(O16), 0, 1 )</f>
        <v>0</v>
      </c>
      <c r="AP16" s="3182">
        <f t="shared" ref="AP16:AP17" si="51" xml:space="preserve"> IF( ISNUMBER(P16), 0, 1 )</f>
        <v>0</v>
      </c>
      <c r="AQ16" s="3182">
        <f t="shared" ref="AQ16:AQ17" si="52" xml:space="preserve"> IF( ISNUMBER(Q16), 0, 1 )</f>
        <v>0</v>
      </c>
      <c r="AR16" s="3182">
        <f t="shared" ref="AR16:AR17" si="53" xml:space="preserve"> IF( ISNUMBER(R16), 0, 1 )</f>
        <v>0</v>
      </c>
      <c r="AS16" s="3182">
        <f t="shared" ref="AS16:AS17" si="54" xml:space="preserve"> IF( ISNUMBER(S16), 0, 1 )</f>
        <v>0</v>
      </c>
      <c r="AT16" s="3182">
        <f t="shared" ref="AT16:AT17" si="55" xml:space="preserve"> IF( ISNUMBER(T16), 0, 1 )</f>
        <v>0</v>
      </c>
      <c r="AU16" s="3182">
        <f t="shared" ref="AU16:AU17" si="56" xml:space="preserve"> IF( ISNUMBER(U16), 0, 1 )</f>
        <v>0</v>
      </c>
      <c r="AV16" s="3182">
        <f t="shared" ref="AV16:AV17" si="57" xml:space="preserve"> IF( ISNUMBER(V16), 0, 1 )</f>
        <v>0</v>
      </c>
      <c r="AW16" s="948"/>
      <c r="AX16" s="3102"/>
      <c r="AY16" s="868" t="s">
        <v>10669</v>
      </c>
      <c r="AZ16" s="2918" t="s">
        <v>6596</v>
      </c>
      <c r="BA16" s="719" t="s">
        <v>10908</v>
      </c>
      <c r="BB16" s="719" t="s">
        <v>10909</v>
      </c>
      <c r="BC16" s="719" t="s">
        <v>10910</v>
      </c>
      <c r="BD16" s="719" t="s">
        <v>10911</v>
      </c>
      <c r="BE16" s="719" t="s">
        <v>10912</v>
      </c>
      <c r="BF16" s="719" t="s">
        <v>10913</v>
      </c>
      <c r="BG16" s="719" t="s">
        <v>10914</v>
      </c>
      <c r="BH16" s="719" t="s">
        <v>10915</v>
      </c>
      <c r="BI16" s="548" t="s">
        <v>10916</v>
      </c>
      <c r="BJ16" s="719" t="s">
        <v>10917</v>
      </c>
      <c r="BK16" s="719" t="s">
        <v>10918</v>
      </c>
      <c r="BL16" s="719" t="s">
        <v>10919</v>
      </c>
      <c r="BM16" s="719" t="s">
        <v>10920</v>
      </c>
      <c r="BN16" s="719" t="s">
        <v>10921</v>
      </c>
      <c r="BO16" s="719" t="s">
        <v>10922</v>
      </c>
      <c r="BP16" s="719" t="s">
        <v>10923</v>
      </c>
      <c r="BQ16" s="719" t="s">
        <v>10924</v>
      </c>
      <c r="BR16" s="707" t="s">
        <v>10925</v>
      </c>
      <c r="BS16" s="804"/>
    </row>
    <row r="17" spans="1:71" ht="15.75" customHeight="1">
      <c r="A17" s="3102"/>
      <c r="B17" s="868" t="s">
        <v>10669</v>
      </c>
      <c r="C17" s="2918" t="s">
        <v>6608</v>
      </c>
      <c r="D17" s="222" t="s">
        <v>688</v>
      </c>
      <c r="E17" s="222">
        <v>3</v>
      </c>
      <c r="F17" s="565">
        <v>0</v>
      </c>
      <c r="G17" s="565">
        <v>0</v>
      </c>
      <c r="H17" s="565">
        <v>0</v>
      </c>
      <c r="I17" s="565">
        <v>0</v>
      </c>
      <c r="J17" s="565">
        <v>0</v>
      </c>
      <c r="K17" s="565">
        <v>0</v>
      </c>
      <c r="L17" s="565">
        <v>0</v>
      </c>
      <c r="M17" s="565">
        <v>0</v>
      </c>
      <c r="N17" s="1257">
        <f>IFERROR(SUM(F17:M17),0)</f>
        <v>0</v>
      </c>
      <c r="O17" s="565">
        <v>0</v>
      </c>
      <c r="P17" s="565">
        <v>0</v>
      </c>
      <c r="Q17" s="565">
        <v>0</v>
      </c>
      <c r="R17" s="565">
        <v>0</v>
      </c>
      <c r="S17" s="565">
        <v>0</v>
      </c>
      <c r="T17" s="565">
        <v>0</v>
      </c>
      <c r="U17" s="565">
        <v>0</v>
      </c>
      <c r="V17" s="565">
        <v>0</v>
      </c>
      <c r="W17" s="1258">
        <f>IFERROR(SUM(O17:V17),0)</f>
        <v>0</v>
      </c>
      <c r="X17" s="804"/>
      <c r="Y17" s="872" t="s">
        <v>10926</v>
      </c>
      <c r="Z17" s="192"/>
      <c r="AA17" s="227"/>
      <c r="AB17" s="218"/>
      <c r="AC17" s="950"/>
      <c r="AD17" s="220">
        <f t="shared" si="42"/>
        <v>0</v>
      </c>
      <c r="AE17" s="950"/>
      <c r="AF17" s="3182">
        <f xml:space="preserve"> IF( ISNUMBER(F17), 0, 1 )</f>
        <v>0</v>
      </c>
      <c r="AG17" s="3182">
        <f t="shared" si="43"/>
        <v>0</v>
      </c>
      <c r="AH17" s="3182">
        <f t="shared" si="44"/>
        <v>0</v>
      </c>
      <c r="AI17" s="3182">
        <f t="shared" si="45"/>
        <v>0</v>
      </c>
      <c r="AJ17" s="3182">
        <f t="shared" si="46"/>
        <v>0</v>
      </c>
      <c r="AK17" s="3182">
        <f t="shared" si="47"/>
        <v>0</v>
      </c>
      <c r="AL17" s="3182">
        <f t="shared" si="48"/>
        <v>0</v>
      </c>
      <c r="AM17" s="3182">
        <f t="shared" si="49"/>
        <v>0</v>
      </c>
      <c r="AN17" s="3125"/>
      <c r="AO17" s="3182">
        <f t="shared" si="50"/>
        <v>0</v>
      </c>
      <c r="AP17" s="3182">
        <f t="shared" si="51"/>
        <v>0</v>
      </c>
      <c r="AQ17" s="3182">
        <f t="shared" si="52"/>
        <v>0</v>
      </c>
      <c r="AR17" s="3182">
        <f t="shared" si="53"/>
        <v>0</v>
      </c>
      <c r="AS17" s="3182">
        <f t="shared" si="54"/>
        <v>0</v>
      </c>
      <c r="AT17" s="3182">
        <f t="shared" si="55"/>
        <v>0</v>
      </c>
      <c r="AU17" s="3182">
        <f t="shared" si="56"/>
        <v>0</v>
      </c>
      <c r="AV17" s="3182">
        <f t="shared" si="57"/>
        <v>0</v>
      </c>
      <c r="AW17" s="950"/>
      <c r="AX17" s="3102"/>
      <c r="AY17" s="868" t="s">
        <v>10669</v>
      </c>
      <c r="AZ17" s="2918" t="s">
        <v>6608</v>
      </c>
      <c r="BA17" s="719" t="s">
        <v>10927</v>
      </c>
      <c r="BB17" s="719" t="s">
        <v>10928</v>
      </c>
      <c r="BC17" s="719" t="s">
        <v>10929</v>
      </c>
      <c r="BD17" s="719" t="s">
        <v>10930</v>
      </c>
      <c r="BE17" s="719" t="s">
        <v>10931</v>
      </c>
      <c r="BF17" s="719" t="s">
        <v>10932</v>
      </c>
      <c r="BG17" s="719" t="s">
        <v>10933</v>
      </c>
      <c r="BH17" s="719" t="s">
        <v>10934</v>
      </c>
      <c r="BI17" s="548" t="s">
        <v>10935</v>
      </c>
      <c r="BJ17" s="719" t="s">
        <v>10936</v>
      </c>
      <c r="BK17" s="719" t="s">
        <v>10937</v>
      </c>
      <c r="BL17" s="719" t="s">
        <v>10938</v>
      </c>
      <c r="BM17" s="719" t="s">
        <v>10939</v>
      </c>
      <c r="BN17" s="719" t="s">
        <v>10940</v>
      </c>
      <c r="BO17" s="719" t="s">
        <v>10941</v>
      </c>
      <c r="BP17" s="719" t="s">
        <v>10942</v>
      </c>
      <c r="BQ17" s="719" t="s">
        <v>10943</v>
      </c>
      <c r="BR17" s="707" t="s">
        <v>10944</v>
      </c>
      <c r="BS17" s="804"/>
    </row>
    <row r="18" spans="1:71" ht="15.75" customHeight="1">
      <c r="A18" s="3102"/>
      <c r="B18" s="868" t="s">
        <v>10669</v>
      </c>
      <c r="C18" s="2918" t="s">
        <v>6620</v>
      </c>
      <c r="D18" s="222" t="s">
        <v>688</v>
      </c>
      <c r="E18" s="222">
        <v>3</v>
      </c>
      <c r="F18" s="1257">
        <f>IFERROR(F16+F17,0)</f>
        <v>0</v>
      </c>
      <c r="G18" s="1257">
        <f t="shared" ref="G18:W18" si="58">IFERROR(G16+G17,0)</f>
        <v>0</v>
      </c>
      <c r="H18" s="1257">
        <f t="shared" si="58"/>
        <v>0</v>
      </c>
      <c r="I18" s="1257">
        <f t="shared" si="58"/>
        <v>0</v>
      </c>
      <c r="J18" s="1257">
        <f t="shared" si="58"/>
        <v>0</v>
      </c>
      <c r="K18" s="1257">
        <f t="shared" si="58"/>
        <v>0</v>
      </c>
      <c r="L18" s="1257">
        <f t="shared" si="58"/>
        <v>0</v>
      </c>
      <c r="M18" s="1257">
        <f t="shared" si="58"/>
        <v>0</v>
      </c>
      <c r="N18" s="1257">
        <f t="shared" si="58"/>
        <v>0</v>
      </c>
      <c r="O18" s="1257">
        <f t="shared" si="58"/>
        <v>0</v>
      </c>
      <c r="P18" s="1257">
        <f t="shared" si="58"/>
        <v>0</v>
      </c>
      <c r="Q18" s="1257">
        <f t="shared" si="58"/>
        <v>0</v>
      </c>
      <c r="R18" s="1257">
        <f t="shared" si="58"/>
        <v>0</v>
      </c>
      <c r="S18" s="1257">
        <f t="shared" si="58"/>
        <v>0</v>
      </c>
      <c r="T18" s="1257">
        <f t="shared" si="58"/>
        <v>0</v>
      </c>
      <c r="U18" s="1257">
        <f t="shared" si="58"/>
        <v>0</v>
      </c>
      <c r="V18" s="1257">
        <f t="shared" si="58"/>
        <v>0</v>
      </c>
      <c r="W18" s="1258">
        <f t="shared" si="58"/>
        <v>0</v>
      </c>
      <c r="X18" s="804"/>
      <c r="Y18" s="872" t="s">
        <v>10945</v>
      </c>
      <c r="Z18" s="192"/>
      <c r="AA18" s="973"/>
      <c r="AB18" s="350"/>
      <c r="AC18" s="950"/>
      <c r="AD18" s="220"/>
      <c r="AE18" s="950"/>
      <c r="AF18" s="350"/>
      <c r="AG18" s="350"/>
      <c r="AH18" s="350"/>
      <c r="AI18" s="350"/>
      <c r="AJ18" s="350"/>
      <c r="AK18" s="350"/>
      <c r="AL18" s="350"/>
      <c r="AM18" s="350"/>
      <c r="AN18" s="350"/>
      <c r="AO18" s="350"/>
      <c r="AP18" s="350"/>
      <c r="AQ18" s="350"/>
      <c r="AR18" s="350"/>
      <c r="AS18" s="350"/>
      <c r="AT18" s="350"/>
      <c r="AU18" s="350"/>
      <c r="AV18" s="350"/>
      <c r="AW18" s="950"/>
      <c r="AX18" s="3102"/>
      <c r="AY18" s="868" t="s">
        <v>10669</v>
      </c>
      <c r="AZ18" s="2918" t="s">
        <v>6620</v>
      </c>
      <c r="BA18" s="548" t="s">
        <v>10946</v>
      </c>
      <c r="BB18" s="548" t="s">
        <v>10947</v>
      </c>
      <c r="BC18" s="548" t="s">
        <v>10948</v>
      </c>
      <c r="BD18" s="548" t="s">
        <v>10949</v>
      </c>
      <c r="BE18" s="548" t="s">
        <v>10950</v>
      </c>
      <c r="BF18" s="548" t="s">
        <v>10951</v>
      </c>
      <c r="BG18" s="548" t="s">
        <v>10952</v>
      </c>
      <c r="BH18" s="548" t="s">
        <v>10953</v>
      </c>
      <c r="BI18" s="548" t="s">
        <v>10954</v>
      </c>
      <c r="BJ18" s="548" t="s">
        <v>10955</v>
      </c>
      <c r="BK18" s="548" t="s">
        <v>10956</v>
      </c>
      <c r="BL18" s="548" t="s">
        <v>10957</v>
      </c>
      <c r="BM18" s="548" t="s">
        <v>10958</v>
      </c>
      <c r="BN18" s="548" t="s">
        <v>10959</v>
      </c>
      <c r="BO18" s="548" t="s">
        <v>10960</v>
      </c>
      <c r="BP18" s="548" t="s">
        <v>10961</v>
      </c>
      <c r="BQ18" s="548" t="s">
        <v>10962</v>
      </c>
      <c r="BR18" s="707" t="s">
        <v>10963</v>
      </c>
      <c r="BS18" s="804"/>
    </row>
    <row r="19" spans="1:71" ht="15.75" customHeight="1">
      <c r="A19" s="3102"/>
      <c r="B19" s="868" t="s">
        <v>10709</v>
      </c>
      <c r="C19" s="2918" t="s">
        <v>6596</v>
      </c>
      <c r="D19" s="222" t="s">
        <v>688</v>
      </c>
      <c r="E19" s="222">
        <v>3</v>
      </c>
      <c r="F19" s="565">
        <v>0</v>
      </c>
      <c r="G19" s="565">
        <v>0</v>
      </c>
      <c r="H19" s="565">
        <v>0</v>
      </c>
      <c r="I19" s="565">
        <v>0</v>
      </c>
      <c r="J19" s="565">
        <v>0</v>
      </c>
      <c r="K19" s="565">
        <v>0</v>
      </c>
      <c r="L19" s="565">
        <v>0</v>
      </c>
      <c r="M19" s="565">
        <v>0</v>
      </c>
      <c r="N19" s="1257">
        <f>IFERROR(SUM(F19:M19),0)</f>
        <v>0</v>
      </c>
      <c r="O19" s="565">
        <v>0</v>
      </c>
      <c r="P19" s="565">
        <v>0</v>
      </c>
      <c r="Q19" s="565">
        <v>0</v>
      </c>
      <c r="R19" s="565">
        <v>0</v>
      </c>
      <c r="S19" s="565">
        <v>0</v>
      </c>
      <c r="T19" s="565">
        <v>0</v>
      </c>
      <c r="U19" s="565">
        <v>0</v>
      </c>
      <c r="V19" s="565">
        <v>0</v>
      </c>
      <c r="W19" s="1258">
        <f>IFERROR(SUM(O19:V19),0)</f>
        <v>0</v>
      </c>
      <c r="X19" s="804"/>
      <c r="Y19" s="872" t="s">
        <v>10964</v>
      </c>
      <c r="Z19" s="192"/>
      <c r="AA19" s="971"/>
      <c r="AB19" s="350"/>
      <c r="AC19" s="950"/>
      <c r="AD19" s="220">
        <f t="shared" ref="AD19:AD20" si="59">IF( SUM( AF19:AV19 ) = 0, 0, $AF$7 )</f>
        <v>0</v>
      </c>
      <c r="AE19" s="950"/>
      <c r="AF19" s="3182">
        <f xml:space="preserve"> IF( ISNUMBER(F19), 0, 1 )</f>
        <v>0</v>
      </c>
      <c r="AG19" s="3182">
        <f t="shared" ref="AG19:AG20" si="60" xml:space="preserve"> IF( ISNUMBER(G19), 0, 1 )</f>
        <v>0</v>
      </c>
      <c r="AH19" s="3182">
        <f t="shared" ref="AH19:AH20" si="61" xml:space="preserve"> IF( ISNUMBER(H19), 0, 1 )</f>
        <v>0</v>
      </c>
      <c r="AI19" s="3182">
        <f t="shared" ref="AI19:AI20" si="62" xml:space="preserve"> IF( ISNUMBER(I19), 0, 1 )</f>
        <v>0</v>
      </c>
      <c r="AJ19" s="3182">
        <f t="shared" ref="AJ19:AJ20" si="63" xml:space="preserve"> IF( ISNUMBER(J19), 0, 1 )</f>
        <v>0</v>
      </c>
      <c r="AK19" s="3182">
        <f t="shared" ref="AK19:AK20" si="64" xml:space="preserve"> IF( ISNUMBER(K19), 0, 1 )</f>
        <v>0</v>
      </c>
      <c r="AL19" s="3182">
        <f t="shared" ref="AL19:AL20" si="65" xml:space="preserve"> IF( ISNUMBER(L19), 0, 1 )</f>
        <v>0</v>
      </c>
      <c r="AM19" s="3182">
        <f t="shared" ref="AM19:AM20" si="66" xml:space="preserve"> IF( ISNUMBER(M19), 0, 1 )</f>
        <v>0</v>
      </c>
      <c r="AN19" s="3125"/>
      <c r="AO19" s="3182">
        <f t="shared" ref="AO19:AO20" si="67" xml:space="preserve"> IF( ISNUMBER(O19), 0, 1 )</f>
        <v>0</v>
      </c>
      <c r="AP19" s="3182">
        <f t="shared" ref="AP19:AP20" si="68" xml:space="preserve"> IF( ISNUMBER(P19), 0, 1 )</f>
        <v>0</v>
      </c>
      <c r="AQ19" s="3182">
        <f t="shared" ref="AQ19:AQ20" si="69" xml:space="preserve"> IF( ISNUMBER(Q19), 0, 1 )</f>
        <v>0</v>
      </c>
      <c r="AR19" s="3182">
        <f t="shared" ref="AR19:AR20" si="70" xml:space="preserve"> IF( ISNUMBER(R19), 0, 1 )</f>
        <v>0</v>
      </c>
      <c r="AS19" s="3182">
        <f t="shared" ref="AS19:AS20" si="71" xml:space="preserve"> IF( ISNUMBER(S19), 0, 1 )</f>
        <v>0</v>
      </c>
      <c r="AT19" s="3182">
        <f t="shared" ref="AT19:AT20" si="72" xml:space="preserve"> IF( ISNUMBER(T19), 0, 1 )</f>
        <v>0</v>
      </c>
      <c r="AU19" s="3182">
        <f t="shared" ref="AU19:AU20" si="73" xml:space="preserve"> IF( ISNUMBER(U19), 0, 1 )</f>
        <v>0</v>
      </c>
      <c r="AV19" s="3182">
        <f t="shared" ref="AV19:AV20" si="74" xml:space="preserve"> IF( ISNUMBER(V19), 0, 1 )</f>
        <v>0</v>
      </c>
      <c r="AW19" s="950"/>
      <c r="AX19" s="3102"/>
      <c r="AY19" s="868" t="s">
        <v>10709</v>
      </c>
      <c r="AZ19" s="2918" t="s">
        <v>6596</v>
      </c>
      <c r="BA19" s="719" t="s">
        <v>10965</v>
      </c>
      <c r="BB19" s="719" t="s">
        <v>10966</v>
      </c>
      <c r="BC19" s="719" t="s">
        <v>10967</v>
      </c>
      <c r="BD19" s="719" t="s">
        <v>10968</v>
      </c>
      <c r="BE19" s="719" t="s">
        <v>10969</v>
      </c>
      <c r="BF19" s="719" t="s">
        <v>10970</v>
      </c>
      <c r="BG19" s="719" t="s">
        <v>10971</v>
      </c>
      <c r="BH19" s="719" t="s">
        <v>10972</v>
      </c>
      <c r="BI19" s="548" t="s">
        <v>10973</v>
      </c>
      <c r="BJ19" s="719" t="s">
        <v>10974</v>
      </c>
      <c r="BK19" s="719" t="s">
        <v>10975</v>
      </c>
      <c r="BL19" s="719" t="s">
        <v>10976</v>
      </c>
      <c r="BM19" s="719" t="s">
        <v>10977</v>
      </c>
      <c r="BN19" s="719" t="s">
        <v>10978</v>
      </c>
      <c r="BO19" s="719" t="s">
        <v>10979</v>
      </c>
      <c r="BP19" s="719" t="s">
        <v>10980</v>
      </c>
      <c r="BQ19" s="719" t="s">
        <v>10981</v>
      </c>
      <c r="BR19" s="707" t="s">
        <v>10982</v>
      </c>
      <c r="BS19" s="804"/>
    </row>
    <row r="20" spans="1:71" ht="15.75" customHeight="1">
      <c r="A20" s="3102"/>
      <c r="B20" s="868" t="s">
        <v>10709</v>
      </c>
      <c r="C20" s="2918" t="s">
        <v>6608</v>
      </c>
      <c r="D20" s="222" t="s">
        <v>688</v>
      </c>
      <c r="E20" s="222">
        <v>3</v>
      </c>
      <c r="F20" s="565">
        <v>0</v>
      </c>
      <c r="G20" s="565">
        <v>0</v>
      </c>
      <c r="H20" s="565">
        <v>0</v>
      </c>
      <c r="I20" s="565">
        <v>0</v>
      </c>
      <c r="J20" s="565">
        <v>0</v>
      </c>
      <c r="K20" s="565">
        <v>0</v>
      </c>
      <c r="L20" s="565">
        <v>0</v>
      </c>
      <c r="M20" s="565">
        <v>0</v>
      </c>
      <c r="N20" s="1257">
        <f>IFERROR(SUM(F20:M20),0)</f>
        <v>0</v>
      </c>
      <c r="O20" s="565">
        <v>0</v>
      </c>
      <c r="P20" s="565">
        <v>0</v>
      </c>
      <c r="Q20" s="565">
        <v>0</v>
      </c>
      <c r="R20" s="565">
        <v>0</v>
      </c>
      <c r="S20" s="565">
        <v>0</v>
      </c>
      <c r="T20" s="565">
        <v>0</v>
      </c>
      <c r="U20" s="565">
        <v>0</v>
      </c>
      <c r="V20" s="565">
        <v>0</v>
      </c>
      <c r="W20" s="1258">
        <f>IFERROR(SUM(O20:V20),0)</f>
        <v>0</v>
      </c>
      <c r="X20" s="804"/>
      <c r="Y20" s="872" t="s">
        <v>10983</v>
      </c>
      <c r="Z20" s="192"/>
      <c r="AA20" s="971"/>
      <c r="AB20" s="350"/>
      <c r="AC20" s="950"/>
      <c r="AD20" s="220">
        <f t="shared" si="59"/>
        <v>0</v>
      </c>
      <c r="AE20" s="950"/>
      <c r="AF20" s="3182">
        <f xml:space="preserve"> IF( ISNUMBER(F20), 0, 1 )</f>
        <v>0</v>
      </c>
      <c r="AG20" s="3182">
        <f t="shared" si="60"/>
        <v>0</v>
      </c>
      <c r="AH20" s="3182">
        <f t="shared" si="61"/>
        <v>0</v>
      </c>
      <c r="AI20" s="3182">
        <f t="shared" si="62"/>
        <v>0</v>
      </c>
      <c r="AJ20" s="3182">
        <f t="shared" si="63"/>
        <v>0</v>
      </c>
      <c r="AK20" s="3182">
        <f t="shared" si="64"/>
        <v>0</v>
      </c>
      <c r="AL20" s="3182">
        <f t="shared" si="65"/>
        <v>0</v>
      </c>
      <c r="AM20" s="3182">
        <f t="shared" si="66"/>
        <v>0</v>
      </c>
      <c r="AN20" s="3125"/>
      <c r="AO20" s="3182">
        <f t="shared" si="67"/>
        <v>0</v>
      </c>
      <c r="AP20" s="3182">
        <f t="shared" si="68"/>
        <v>0</v>
      </c>
      <c r="AQ20" s="3182">
        <f t="shared" si="69"/>
        <v>0</v>
      </c>
      <c r="AR20" s="3182">
        <f t="shared" si="70"/>
        <v>0</v>
      </c>
      <c r="AS20" s="3182">
        <f t="shared" si="71"/>
        <v>0</v>
      </c>
      <c r="AT20" s="3182">
        <f t="shared" si="72"/>
        <v>0</v>
      </c>
      <c r="AU20" s="3182">
        <f t="shared" si="73"/>
        <v>0</v>
      </c>
      <c r="AV20" s="3182">
        <f t="shared" si="74"/>
        <v>0</v>
      </c>
      <c r="AW20" s="950"/>
      <c r="AX20" s="3102"/>
      <c r="AY20" s="868" t="s">
        <v>10709</v>
      </c>
      <c r="AZ20" s="2918" t="s">
        <v>6608</v>
      </c>
      <c r="BA20" s="719" t="s">
        <v>10984</v>
      </c>
      <c r="BB20" s="719" t="s">
        <v>10985</v>
      </c>
      <c r="BC20" s="719" t="s">
        <v>10986</v>
      </c>
      <c r="BD20" s="719" t="s">
        <v>10987</v>
      </c>
      <c r="BE20" s="719" t="s">
        <v>10988</v>
      </c>
      <c r="BF20" s="719" t="s">
        <v>10989</v>
      </c>
      <c r="BG20" s="719" t="s">
        <v>10990</v>
      </c>
      <c r="BH20" s="719" t="s">
        <v>10991</v>
      </c>
      <c r="BI20" s="548" t="s">
        <v>10992</v>
      </c>
      <c r="BJ20" s="719" t="s">
        <v>10993</v>
      </c>
      <c r="BK20" s="719" t="s">
        <v>10994</v>
      </c>
      <c r="BL20" s="719" t="s">
        <v>10995</v>
      </c>
      <c r="BM20" s="719" t="s">
        <v>10996</v>
      </c>
      <c r="BN20" s="719" t="s">
        <v>10997</v>
      </c>
      <c r="BO20" s="719" t="s">
        <v>10998</v>
      </c>
      <c r="BP20" s="719" t="s">
        <v>10999</v>
      </c>
      <c r="BQ20" s="719" t="s">
        <v>11000</v>
      </c>
      <c r="BR20" s="707" t="s">
        <v>11001</v>
      </c>
      <c r="BS20" s="804"/>
    </row>
    <row r="21" spans="1:71" ht="15.75" customHeight="1">
      <c r="A21" s="3102"/>
      <c r="B21" s="868" t="s">
        <v>10709</v>
      </c>
      <c r="C21" s="2918" t="s">
        <v>6620</v>
      </c>
      <c r="D21" s="222" t="s">
        <v>688</v>
      </c>
      <c r="E21" s="222">
        <v>3</v>
      </c>
      <c r="F21" s="1257">
        <f>IFERROR(F19+F20,0)</f>
        <v>0</v>
      </c>
      <c r="G21" s="1257">
        <f t="shared" ref="G21:W21" si="75">IFERROR(G19+G20,0)</f>
        <v>0</v>
      </c>
      <c r="H21" s="1257">
        <f t="shared" si="75"/>
        <v>0</v>
      </c>
      <c r="I21" s="1257">
        <f t="shared" si="75"/>
        <v>0</v>
      </c>
      <c r="J21" s="1257">
        <f t="shared" si="75"/>
        <v>0</v>
      </c>
      <c r="K21" s="1257">
        <f t="shared" si="75"/>
        <v>0</v>
      </c>
      <c r="L21" s="1257">
        <f t="shared" si="75"/>
        <v>0</v>
      </c>
      <c r="M21" s="1257">
        <f t="shared" si="75"/>
        <v>0</v>
      </c>
      <c r="N21" s="1257">
        <f t="shared" si="75"/>
        <v>0</v>
      </c>
      <c r="O21" s="1257">
        <f t="shared" si="75"/>
        <v>0</v>
      </c>
      <c r="P21" s="1257">
        <f t="shared" si="75"/>
        <v>0</v>
      </c>
      <c r="Q21" s="1257">
        <f t="shared" si="75"/>
        <v>0</v>
      </c>
      <c r="R21" s="1257">
        <f t="shared" si="75"/>
        <v>0</v>
      </c>
      <c r="S21" s="1257">
        <f t="shared" si="75"/>
        <v>0</v>
      </c>
      <c r="T21" s="1257">
        <f t="shared" si="75"/>
        <v>0</v>
      </c>
      <c r="U21" s="1257">
        <f t="shared" si="75"/>
        <v>0</v>
      </c>
      <c r="V21" s="1257">
        <f t="shared" si="75"/>
        <v>0</v>
      </c>
      <c r="W21" s="1258">
        <f t="shared" si="75"/>
        <v>0</v>
      </c>
      <c r="X21" s="804"/>
      <c r="Y21" s="872" t="s">
        <v>11002</v>
      </c>
      <c r="Z21" s="192"/>
      <c r="AA21" s="971"/>
      <c r="AB21" s="350"/>
      <c r="AC21" s="950"/>
      <c r="AD21" s="220"/>
      <c r="AE21" s="950"/>
      <c r="AF21" s="350"/>
      <c r="AG21" s="350"/>
      <c r="AH21" s="350"/>
      <c r="AI21" s="350"/>
      <c r="AJ21" s="350"/>
      <c r="AK21" s="350"/>
      <c r="AL21" s="350"/>
      <c r="AM21" s="350"/>
      <c r="AN21" s="350"/>
      <c r="AO21" s="350"/>
      <c r="AP21" s="350"/>
      <c r="AQ21" s="350"/>
      <c r="AR21" s="350"/>
      <c r="AS21" s="350"/>
      <c r="AT21" s="350"/>
      <c r="AU21" s="350"/>
      <c r="AV21" s="350"/>
      <c r="AW21" s="950"/>
      <c r="AX21" s="3102"/>
      <c r="AY21" s="868" t="s">
        <v>10709</v>
      </c>
      <c r="AZ21" s="2918" t="s">
        <v>6620</v>
      </c>
      <c r="BA21" s="548" t="s">
        <v>11003</v>
      </c>
      <c r="BB21" s="548" t="s">
        <v>11004</v>
      </c>
      <c r="BC21" s="548" t="s">
        <v>11005</v>
      </c>
      <c r="BD21" s="548" t="s">
        <v>11006</v>
      </c>
      <c r="BE21" s="548" t="s">
        <v>11007</v>
      </c>
      <c r="BF21" s="548" t="s">
        <v>11008</v>
      </c>
      <c r="BG21" s="548" t="s">
        <v>11009</v>
      </c>
      <c r="BH21" s="548" t="s">
        <v>11010</v>
      </c>
      <c r="BI21" s="548" t="s">
        <v>11011</v>
      </c>
      <c r="BJ21" s="548" t="s">
        <v>11012</v>
      </c>
      <c r="BK21" s="548" t="s">
        <v>11013</v>
      </c>
      <c r="BL21" s="548" t="s">
        <v>11014</v>
      </c>
      <c r="BM21" s="548" t="s">
        <v>11015</v>
      </c>
      <c r="BN21" s="548" t="s">
        <v>11016</v>
      </c>
      <c r="BO21" s="548" t="s">
        <v>11017</v>
      </c>
      <c r="BP21" s="548" t="s">
        <v>11018</v>
      </c>
      <c r="BQ21" s="548" t="s">
        <v>11019</v>
      </c>
      <c r="BR21" s="707" t="s">
        <v>11020</v>
      </c>
      <c r="BS21" s="804"/>
    </row>
    <row r="22" spans="1:71" ht="15.75" customHeight="1">
      <c r="A22" s="3102"/>
      <c r="B22" s="2917" t="s">
        <v>10749</v>
      </c>
      <c r="C22" s="2918" t="s">
        <v>6596</v>
      </c>
      <c r="D22" s="222" t="s">
        <v>688</v>
      </c>
      <c r="E22" s="222">
        <v>3</v>
      </c>
      <c r="F22" s="1257">
        <f>IFERROR(F10+F13+F16+F19,0)</f>
        <v>0</v>
      </c>
      <c r="G22" s="1257">
        <f t="shared" ref="G22:W22" si="76">IFERROR(G10+G13+G16+G19,0)</f>
        <v>0</v>
      </c>
      <c r="H22" s="1257">
        <f t="shared" si="76"/>
        <v>0</v>
      </c>
      <c r="I22" s="1257">
        <f t="shared" si="76"/>
        <v>0</v>
      </c>
      <c r="J22" s="1257">
        <f t="shared" si="76"/>
        <v>0</v>
      </c>
      <c r="K22" s="1257">
        <f t="shared" si="76"/>
        <v>0</v>
      </c>
      <c r="L22" s="1257">
        <f t="shared" si="76"/>
        <v>0</v>
      </c>
      <c r="M22" s="1257">
        <f t="shared" si="76"/>
        <v>0</v>
      </c>
      <c r="N22" s="1257">
        <f t="shared" si="76"/>
        <v>0</v>
      </c>
      <c r="O22" s="1257">
        <f t="shared" si="76"/>
        <v>0</v>
      </c>
      <c r="P22" s="1257">
        <f t="shared" si="76"/>
        <v>0</v>
      </c>
      <c r="Q22" s="1257">
        <f t="shared" si="76"/>
        <v>0</v>
      </c>
      <c r="R22" s="1257">
        <f>IFERROR(R10+R13+R16+R19,0)</f>
        <v>0</v>
      </c>
      <c r="S22" s="1257">
        <f t="shared" si="76"/>
        <v>0</v>
      </c>
      <c r="T22" s="1257">
        <f>IFERROR(T10+T13+T16+T19,0)</f>
        <v>0</v>
      </c>
      <c r="U22" s="1257">
        <f t="shared" si="76"/>
        <v>0</v>
      </c>
      <c r="V22" s="1257">
        <f t="shared" si="76"/>
        <v>0</v>
      </c>
      <c r="W22" s="1258">
        <f t="shared" si="76"/>
        <v>0</v>
      </c>
      <c r="X22" s="804"/>
      <c r="Y22" s="872" t="s">
        <v>11021</v>
      </c>
      <c r="Z22" s="192"/>
      <c r="AA22" s="351"/>
      <c r="AB22" s="350"/>
      <c r="AC22" s="950"/>
      <c r="AD22" s="220"/>
      <c r="AE22" s="950"/>
      <c r="AF22" s="350"/>
      <c r="AG22" s="350"/>
      <c r="AH22" s="350"/>
      <c r="AI22" s="350"/>
      <c r="AJ22" s="350"/>
      <c r="AK22" s="350"/>
      <c r="AL22" s="350"/>
      <c r="AM22" s="350"/>
      <c r="AN22" s="350"/>
      <c r="AO22" s="350"/>
      <c r="AP22" s="350"/>
      <c r="AQ22" s="350"/>
      <c r="AR22" s="350"/>
      <c r="AS22" s="350"/>
      <c r="AT22" s="350"/>
      <c r="AU22" s="350"/>
      <c r="AV22" s="350"/>
      <c r="AW22" s="950"/>
      <c r="AX22" s="3102"/>
      <c r="AY22" s="2917" t="s">
        <v>10749</v>
      </c>
      <c r="AZ22" s="2918" t="s">
        <v>6596</v>
      </c>
      <c r="BA22" s="548" t="s">
        <v>11022</v>
      </c>
      <c r="BB22" s="548" t="s">
        <v>11023</v>
      </c>
      <c r="BC22" s="548" t="s">
        <v>11024</v>
      </c>
      <c r="BD22" s="548" t="s">
        <v>11025</v>
      </c>
      <c r="BE22" s="548" t="s">
        <v>11026</v>
      </c>
      <c r="BF22" s="548" t="s">
        <v>11027</v>
      </c>
      <c r="BG22" s="548" t="s">
        <v>11028</v>
      </c>
      <c r="BH22" s="548" t="s">
        <v>11029</v>
      </c>
      <c r="BI22" s="548" t="s">
        <v>11030</v>
      </c>
      <c r="BJ22" s="548" t="s">
        <v>11031</v>
      </c>
      <c r="BK22" s="548" t="s">
        <v>11032</v>
      </c>
      <c r="BL22" s="548" t="s">
        <v>11033</v>
      </c>
      <c r="BM22" s="548" t="s">
        <v>11034</v>
      </c>
      <c r="BN22" s="548" t="s">
        <v>11035</v>
      </c>
      <c r="BO22" s="548" t="s">
        <v>11036</v>
      </c>
      <c r="BP22" s="548" t="s">
        <v>11037</v>
      </c>
      <c r="BQ22" s="548" t="s">
        <v>11038</v>
      </c>
      <c r="BR22" s="707" t="s">
        <v>11039</v>
      </c>
      <c r="BS22" s="804"/>
    </row>
    <row r="23" spans="1:71" ht="15.75" customHeight="1">
      <c r="A23" s="3102"/>
      <c r="B23" s="2917" t="s">
        <v>10763</v>
      </c>
      <c r="C23" s="2918" t="s">
        <v>6608</v>
      </c>
      <c r="D23" s="222" t="s">
        <v>688</v>
      </c>
      <c r="E23" s="222">
        <v>3</v>
      </c>
      <c r="F23" s="1257">
        <f>IFERROR(F11+F14+F17+F20,0)</f>
        <v>0</v>
      </c>
      <c r="G23" s="1257">
        <f t="shared" ref="G23:W23" si="77">IFERROR(G11+G14+G17+G20,0)</f>
        <v>0</v>
      </c>
      <c r="H23" s="1257">
        <f t="shared" si="77"/>
        <v>0</v>
      </c>
      <c r="I23" s="1257">
        <f t="shared" si="77"/>
        <v>0</v>
      </c>
      <c r="J23" s="1257">
        <f t="shared" si="77"/>
        <v>0</v>
      </c>
      <c r="K23" s="1257">
        <f>IFERROR(K11+K14+K17+K20,0)</f>
        <v>0</v>
      </c>
      <c r="L23" s="1257">
        <f t="shared" si="77"/>
        <v>0</v>
      </c>
      <c r="M23" s="1257">
        <f t="shared" si="77"/>
        <v>0</v>
      </c>
      <c r="N23" s="1257">
        <f t="shared" si="77"/>
        <v>0</v>
      </c>
      <c r="O23" s="1257">
        <f t="shared" si="77"/>
        <v>0</v>
      </c>
      <c r="P23" s="1257">
        <f t="shared" si="77"/>
        <v>0</v>
      </c>
      <c r="Q23" s="1257">
        <f t="shared" si="77"/>
        <v>0</v>
      </c>
      <c r="R23" s="1257">
        <f t="shared" si="77"/>
        <v>0</v>
      </c>
      <c r="S23" s="1257">
        <f t="shared" si="77"/>
        <v>0</v>
      </c>
      <c r="T23" s="1257">
        <f>IFERROR(T11+T14+T17+T20,0)</f>
        <v>0</v>
      </c>
      <c r="U23" s="1257">
        <f t="shared" si="77"/>
        <v>0</v>
      </c>
      <c r="V23" s="1257">
        <f t="shared" si="77"/>
        <v>0</v>
      </c>
      <c r="W23" s="1258">
        <f t="shared" si="77"/>
        <v>0</v>
      </c>
      <c r="X23" s="804"/>
      <c r="Y23" s="872" t="s">
        <v>11040</v>
      </c>
      <c r="Z23" s="192"/>
      <c r="AA23" s="351"/>
      <c r="AB23" s="350"/>
      <c r="AC23" s="950"/>
      <c r="AD23" s="220"/>
      <c r="AE23" s="950"/>
      <c r="AF23" s="350"/>
      <c r="AG23" s="350"/>
      <c r="AH23" s="350"/>
      <c r="AI23" s="350"/>
      <c r="AJ23" s="350"/>
      <c r="AK23" s="350"/>
      <c r="AL23" s="350"/>
      <c r="AM23" s="350"/>
      <c r="AN23" s="350"/>
      <c r="AO23" s="350"/>
      <c r="AP23" s="350"/>
      <c r="AQ23" s="350"/>
      <c r="AR23" s="350"/>
      <c r="AS23" s="350"/>
      <c r="AT23" s="350"/>
      <c r="AU23" s="350"/>
      <c r="AV23" s="350"/>
      <c r="AW23" s="950"/>
      <c r="AX23" s="3102"/>
      <c r="AY23" s="2917" t="s">
        <v>10763</v>
      </c>
      <c r="AZ23" s="2918" t="s">
        <v>6608</v>
      </c>
      <c r="BA23" s="548" t="s">
        <v>11041</v>
      </c>
      <c r="BB23" s="548" t="s">
        <v>11042</v>
      </c>
      <c r="BC23" s="548" t="s">
        <v>11043</v>
      </c>
      <c r="BD23" s="548" t="s">
        <v>11044</v>
      </c>
      <c r="BE23" s="548" t="s">
        <v>11045</v>
      </c>
      <c r="BF23" s="548" t="s">
        <v>11046</v>
      </c>
      <c r="BG23" s="548" t="s">
        <v>11047</v>
      </c>
      <c r="BH23" s="548" t="s">
        <v>11048</v>
      </c>
      <c r="BI23" s="548" t="s">
        <v>11049</v>
      </c>
      <c r="BJ23" s="548" t="s">
        <v>11050</v>
      </c>
      <c r="BK23" s="548" t="s">
        <v>11051</v>
      </c>
      <c r="BL23" s="548" t="s">
        <v>11052</v>
      </c>
      <c r="BM23" s="548" t="s">
        <v>11053</v>
      </c>
      <c r="BN23" s="548" t="s">
        <v>11054</v>
      </c>
      <c r="BO23" s="548" t="s">
        <v>11055</v>
      </c>
      <c r="BP23" s="548" t="s">
        <v>11056</v>
      </c>
      <c r="BQ23" s="548" t="s">
        <v>11057</v>
      </c>
      <c r="BR23" s="707" t="s">
        <v>11058</v>
      </c>
      <c r="BS23" s="804"/>
    </row>
    <row r="24" spans="1:71" ht="15.75" customHeight="1" thickBot="1">
      <c r="A24" s="2394" t="s">
        <v>784</v>
      </c>
      <c r="B24" s="2930" t="s">
        <v>10777</v>
      </c>
      <c r="C24" s="2931" t="s">
        <v>6620</v>
      </c>
      <c r="D24" s="283" t="s">
        <v>688</v>
      </c>
      <c r="E24" s="283">
        <v>3</v>
      </c>
      <c r="F24" s="1249">
        <f>IFERROR(F22+F23,0)</f>
        <v>0</v>
      </c>
      <c r="G24" s="1249">
        <f t="shared" ref="G24:W24" si="78">IFERROR(G22+G23,0)</f>
        <v>0</v>
      </c>
      <c r="H24" s="1249">
        <f t="shared" si="78"/>
        <v>0</v>
      </c>
      <c r="I24" s="1249">
        <f t="shared" si="78"/>
        <v>0</v>
      </c>
      <c r="J24" s="1249">
        <f t="shared" si="78"/>
        <v>0</v>
      </c>
      <c r="K24" s="1249">
        <f>IFERROR(K22+K23,0)</f>
        <v>0</v>
      </c>
      <c r="L24" s="1249">
        <f t="shared" si="78"/>
        <v>0</v>
      </c>
      <c r="M24" s="1249">
        <f t="shared" si="78"/>
        <v>0</v>
      </c>
      <c r="N24" s="1249">
        <f t="shared" si="78"/>
        <v>0</v>
      </c>
      <c r="O24" s="1249">
        <f t="shared" si="78"/>
        <v>0</v>
      </c>
      <c r="P24" s="1249">
        <f t="shared" si="78"/>
        <v>0</v>
      </c>
      <c r="Q24" s="1249">
        <f t="shared" si="78"/>
        <v>0</v>
      </c>
      <c r="R24" s="1249">
        <f t="shared" si="78"/>
        <v>0</v>
      </c>
      <c r="S24" s="1249">
        <f t="shared" si="78"/>
        <v>0</v>
      </c>
      <c r="T24" s="1249">
        <f t="shared" si="78"/>
        <v>0</v>
      </c>
      <c r="U24" s="1249">
        <f t="shared" si="78"/>
        <v>0</v>
      </c>
      <c r="V24" s="1249">
        <f t="shared" si="78"/>
        <v>0</v>
      </c>
      <c r="W24" s="1259">
        <f t="shared" si="78"/>
        <v>0</v>
      </c>
      <c r="X24" s="59"/>
      <c r="Y24" s="885" t="s">
        <v>11059</v>
      </c>
      <c r="Z24" s="192"/>
      <c r="AA24" s="238"/>
      <c r="AB24" s="350"/>
      <c r="AC24" s="950"/>
      <c r="AD24" s="220"/>
      <c r="AE24" s="950"/>
      <c r="AF24" s="350"/>
      <c r="AG24" s="350"/>
      <c r="AH24" s="350"/>
      <c r="AI24" s="350"/>
      <c r="AJ24" s="350"/>
      <c r="AK24" s="350"/>
      <c r="AL24" s="350"/>
      <c r="AM24" s="350"/>
      <c r="AN24" s="350"/>
      <c r="AO24" s="350"/>
      <c r="AP24" s="350"/>
      <c r="AQ24" s="350"/>
      <c r="AR24" s="350"/>
      <c r="AS24" s="350"/>
      <c r="AT24" s="350"/>
      <c r="AU24" s="350"/>
      <c r="AV24" s="350"/>
      <c r="AW24" s="950"/>
      <c r="AX24" s="3102"/>
      <c r="AY24" s="2930" t="s">
        <v>10777</v>
      </c>
      <c r="AZ24" s="2931" t="s">
        <v>6620</v>
      </c>
      <c r="BA24" s="550" t="s">
        <v>11060</v>
      </c>
      <c r="BB24" s="550" t="s">
        <v>11061</v>
      </c>
      <c r="BC24" s="550" t="s">
        <v>11062</v>
      </c>
      <c r="BD24" s="550" t="s">
        <v>11063</v>
      </c>
      <c r="BE24" s="550" t="s">
        <v>11064</v>
      </c>
      <c r="BF24" s="550" t="s">
        <v>11065</v>
      </c>
      <c r="BG24" s="550" t="s">
        <v>11066</v>
      </c>
      <c r="BH24" s="550" t="s">
        <v>11067</v>
      </c>
      <c r="BI24" s="550" t="s">
        <v>11068</v>
      </c>
      <c r="BJ24" s="550" t="s">
        <v>11069</v>
      </c>
      <c r="BK24" s="550" t="s">
        <v>11070</v>
      </c>
      <c r="BL24" s="550" t="s">
        <v>11071</v>
      </c>
      <c r="BM24" s="550" t="s">
        <v>11072</v>
      </c>
      <c r="BN24" s="550" t="s">
        <v>11073</v>
      </c>
      <c r="BO24" s="550" t="s">
        <v>11074</v>
      </c>
      <c r="BP24" s="550" t="s">
        <v>11075</v>
      </c>
      <c r="BQ24" s="550" t="s">
        <v>11076</v>
      </c>
      <c r="BR24" s="337" t="s">
        <v>11077</v>
      </c>
      <c r="BS24" s="309"/>
    </row>
    <row r="25" spans="1:71" ht="16" thickTop="1">
      <c r="A25" s="310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B25" s="2394" t="s">
        <v>826</v>
      </c>
      <c r="AC25" s="350"/>
      <c r="AD25" s="220"/>
      <c r="AE25" s="350"/>
      <c r="AF25" s="350"/>
      <c r="AG25" s="350"/>
      <c r="AH25" s="350"/>
      <c r="AI25" s="350"/>
      <c r="AJ25" s="350"/>
      <c r="AK25" s="350"/>
      <c r="AL25" s="350"/>
      <c r="AM25" s="350"/>
      <c r="AN25" s="350"/>
      <c r="AO25" s="350"/>
      <c r="AP25" s="350"/>
      <c r="AQ25" s="350"/>
      <c r="AR25" s="350"/>
      <c r="AS25" s="350"/>
      <c r="AT25" s="350"/>
      <c r="AU25" s="350"/>
      <c r="AV25" s="350"/>
      <c r="AW25" s="350"/>
      <c r="AX25" s="3102"/>
      <c r="AY25" s="3102"/>
      <c r="AZ25" s="3102"/>
      <c r="BA25" s="3102"/>
      <c r="BB25" s="3102"/>
      <c r="BC25" s="3102"/>
      <c r="BD25" s="3102"/>
      <c r="BE25" s="3102"/>
      <c r="BF25" s="3102"/>
      <c r="BG25" s="3102"/>
      <c r="BH25" s="3102"/>
      <c r="BI25" s="3102"/>
      <c r="BJ25" s="3102"/>
      <c r="BK25" s="3102"/>
      <c r="BL25" s="3102"/>
      <c r="BM25" s="3102"/>
      <c r="BN25" s="3102"/>
      <c r="BO25" s="3102"/>
      <c r="BP25" s="3102"/>
      <c r="BQ25" s="3102"/>
      <c r="BR25" s="2856" t="s">
        <v>827</v>
      </c>
      <c r="BS25" s="3102"/>
    </row>
    <row r="26" spans="1:71">
      <c r="A26" s="310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972"/>
      <c r="AB26" s="350"/>
      <c r="AC26" s="350"/>
      <c r="AD26" s="220"/>
      <c r="AE26" s="350"/>
      <c r="AF26" s="350"/>
      <c r="AG26" s="350"/>
      <c r="AH26" s="350"/>
      <c r="AI26" s="350"/>
      <c r="AJ26" s="350"/>
      <c r="AK26" s="350"/>
      <c r="AL26" s="350"/>
      <c r="AM26" s="350"/>
      <c r="AN26" s="350"/>
      <c r="AO26" s="350"/>
      <c r="AP26" s="350"/>
      <c r="AQ26" s="350"/>
      <c r="AR26" s="350"/>
      <c r="AS26" s="350"/>
      <c r="AT26" s="350"/>
      <c r="AU26" s="350"/>
      <c r="AV26" s="350"/>
      <c r="AW26" s="350"/>
      <c r="AX26" s="3102"/>
      <c r="AY26" s="3102"/>
      <c r="AZ26" s="3102"/>
      <c r="BA26" s="3102"/>
      <c r="BB26" s="3102"/>
      <c r="BC26" s="3102"/>
      <c r="BD26" s="3102"/>
      <c r="BE26" s="3102"/>
      <c r="BF26" s="3102"/>
      <c r="BG26" s="3102"/>
      <c r="BH26" s="3102"/>
      <c r="BI26" s="3102"/>
      <c r="BJ26" s="3102"/>
      <c r="BK26" s="3102"/>
      <c r="BL26" s="3102"/>
      <c r="BM26" s="3102"/>
      <c r="BN26" s="3102"/>
      <c r="BO26" s="3102"/>
      <c r="BP26" s="3102"/>
      <c r="BQ26" s="3102"/>
      <c r="BR26" s="3102"/>
      <c r="BS26" s="3102"/>
    </row>
    <row r="27" spans="1:71">
      <c r="A27" s="310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972"/>
      <c r="AB27" s="350"/>
      <c r="AC27" s="350"/>
      <c r="AD27" s="220"/>
      <c r="AE27" s="350"/>
      <c r="AF27" s="350"/>
      <c r="AG27" s="350"/>
      <c r="AH27" s="350"/>
      <c r="AI27" s="350"/>
      <c r="AJ27" s="350"/>
      <c r="AK27" s="350"/>
      <c r="AL27" s="350"/>
      <c r="AM27" s="350"/>
      <c r="AN27" s="350"/>
      <c r="AO27" s="350"/>
      <c r="AP27" s="350"/>
      <c r="AQ27" s="350"/>
      <c r="AR27" s="350"/>
      <c r="AS27" s="350"/>
      <c r="AT27" s="350"/>
      <c r="AU27" s="350"/>
      <c r="AV27" s="350"/>
      <c r="AW27" s="350"/>
      <c r="AX27" s="3102"/>
      <c r="AY27" s="3102"/>
      <c r="AZ27" s="3102"/>
      <c r="BA27" s="3102"/>
      <c r="BB27" s="3102"/>
      <c r="BC27" s="3102"/>
      <c r="BD27" s="3102"/>
      <c r="BE27" s="3102"/>
      <c r="BF27" s="3102"/>
      <c r="BG27" s="3102"/>
      <c r="BH27" s="3102"/>
      <c r="BI27" s="3102"/>
      <c r="BJ27" s="3102"/>
      <c r="BK27" s="3102"/>
      <c r="BL27" s="3102"/>
      <c r="BM27" s="3102"/>
      <c r="BN27" s="3102"/>
      <c r="BO27" s="3102"/>
      <c r="BP27" s="3102"/>
      <c r="BQ27" s="3102"/>
      <c r="BR27" s="3102"/>
      <c r="BS27" s="3102"/>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topLeftCell="B1" workbookViewId="0"/>
  </sheetViews>
  <sheetFormatPr defaultColWidth="9" defaultRowHeight="15.5"/>
  <cols>
    <col min="1" max="1" width="0" style="189" hidden="1" customWidth="1"/>
    <col min="2" max="2" width="44.08203125" style="189" bestFit="1" customWidth="1"/>
    <col min="3" max="4" width="6" style="189" customWidth="1"/>
    <col min="5" max="7" width="7.6640625" style="189" bestFit="1" customWidth="1"/>
    <col min="8" max="8" width="3.6640625" style="189" bestFit="1" customWidth="1"/>
    <col min="9" max="9" width="7.6640625" style="189" customWidth="1"/>
    <col min="10" max="10" width="7.6640625" style="198" bestFit="1" customWidth="1"/>
    <col min="11" max="11" width="10.1640625" style="198" customWidth="1"/>
    <col min="12" max="12" width="7.6640625" style="198" bestFit="1" customWidth="1"/>
    <col min="13" max="13" width="3.6640625" style="198" bestFit="1" customWidth="1"/>
    <col min="14" max="14" width="14.6640625" style="198" bestFit="1" customWidth="1"/>
    <col min="15" max="15" width="1.1640625" style="198" customWidth="1"/>
    <col min="16" max="16" width="7.6640625" style="189" customWidth="1"/>
    <col min="17" max="17" width="1" style="189"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89" customWidth="1"/>
    <col min="35" max="35" width="45.58203125" style="189" bestFit="1" customWidth="1"/>
    <col min="36" max="36" width="18.5" style="189" bestFit="1" customWidth="1"/>
    <col min="37" max="37" width="18.1640625" style="189" bestFit="1" customWidth="1"/>
    <col min="38" max="38" width="18.5" style="189" bestFit="1" customWidth="1"/>
    <col min="39" max="39" width="3.6640625" style="189" bestFit="1" customWidth="1"/>
    <col min="40" max="40" width="18.1640625" style="189" bestFit="1" customWidth="1"/>
    <col min="41" max="41" width="18.6640625" style="189" bestFit="1" customWidth="1"/>
    <col min="42" max="42" width="18.5" style="189" bestFit="1" customWidth="1"/>
    <col min="43" max="43" width="18.6640625" style="189" bestFit="1" customWidth="1"/>
    <col min="44" max="44" width="3.6640625" style="189" bestFit="1" customWidth="1"/>
    <col min="45" max="45" width="18.5" style="189" bestFit="1" customWidth="1"/>
    <col min="46" max="16384" width="9" style="189"/>
  </cols>
  <sheetData>
    <row r="1" spans="1:45" s="315" customFormat="1" ht="22.5" customHeight="1">
      <c r="B1" s="3460" t="s">
        <v>11078</v>
      </c>
      <c r="C1" s="3460"/>
      <c r="D1" s="3460"/>
      <c r="E1" s="3460"/>
      <c r="F1" s="3460"/>
      <c r="G1" s="3460"/>
      <c r="H1" s="3460"/>
      <c r="I1" s="3460"/>
      <c r="J1" s="3460"/>
      <c r="K1" s="3460"/>
      <c r="L1" s="3460"/>
      <c r="M1" s="3460"/>
      <c r="N1" s="3460"/>
      <c r="O1" s="198"/>
      <c r="P1" s="417"/>
      <c r="Q1" s="417"/>
      <c r="R1" s="81"/>
      <c r="S1" s="81"/>
      <c r="T1" s="948"/>
      <c r="U1" s="220"/>
      <c r="V1" s="948"/>
      <c r="W1" s="81"/>
      <c r="X1" s="81"/>
      <c r="Y1" s="81"/>
      <c r="Z1" s="81"/>
      <c r="AA1" s="81"/>
      <c r="AB1" s="81"/>
      <c r="AC1" s="81"/>
      <c r="AD1" s="81"/>
      <c r="AE1" s="81"/>
      <c r="AF1" s="81"/>
      <c r="AG1" s="948"/>
      <c r="AI1" s="3460" t="s">
        <v>667</v>
      </c>
      <c r="AJ1" s="3460"/>
      <c r="AK1" s="3460"/>
      <c r="AL1" s="3460"/>
    </row>
    <row r="2" spans="1:45" s="315" customFormat="1" ht="22.5">
      <c r="B2" s="3460" t="str">
        <f>SelectCompany!B4</f>
        <v>Thames Water</v>
      </c>
      <c r="C2" s="3460"/>
      <c r="D2" s="3460"/>
      <c r="E2" s="3460"/>
      <c r="F2" s="3169"/>
      <c r="G2" s="3169"/>
      <c r="H2" s="3169"/>
      <c r="I2" s="3169"/>
      <c r="J2" s="3169"/>
      <c r="K2" s="3169"/>
      <c r="L2" s="3169"/>
      <c r="M2" s="3169"/>
      <c r="N2" s="3169"/>
      <c r="O2" s="198"/>
      <c r="P2" s="417"/>
      <c r="Q2" s="417"/>
      <c r="R2" s="81"/>
      <c r="S2" s="81"/>
      <c r="T2" s="948"/>
      <c r="U2" s="220"/>
      <c r="V2" s="948"/>
      <c r="W2" s="81"/>
      <c r="X2" s="81"/>
      <c r="Y2" s="81"/>
      <c r="Z2" s="81"/>
      <c r="AA2" s="81"/>
      <c r="AB2" s="81"/>
      <c r="AC2" s="81"/>
      <c r="AD2" s="81"/>
      <c r="AE2" s="81"/>
      <c r="AF2" s="81"/>
      <c r="AG2" s="948"/>
    </row>
    <row r="3" spans="1:45" ht="22.5">
      <c r="A3" s="3125"/>
      <c r="B3" s="3486" t="s">
        <v>11079</v>
      </c>
      <c r="C3" s="3486"/>
      <c r="D3" s="3486"/>
      <c r="E3" s="3486"/>
      <c r="F3" s="3486"/>
      <c r="G3" s="3486"/>
      <c r="H3" s="3486"/>
      <c r="I3" s="3486"/>
      <c r="J3" s="3486"/>
      <c r="K3" s="3486"/>
      <c r="L3" s="3486"/>
      <c r="M3" s="3486"/>
      <c r="N3" s="3486"/>
      <c r="O3" s="558"/>
      <c r="P3" s="198"/>
      <c r="Q3" s="3125"/>
      <c r="R3" s="3125"/>
      <c r="T3" s="948"/>
      <c r="U3" s="527" t="s">
        <v>669</v>
      </c>
      <c r="V3" s="948"/>
      <c r="AG3" s="948"/>
      <c r="AH3" s="3125"/>
      <c r="AI3" s="3486" t="s">
        <v>11079</v>
      </c>
      <c r="AJ3" s="3486"/>
      <c r="AK3" s="3486"/>
      <c r="AL3" s="3486"/>
      <c r="AM3" s="3486"/>
      <c r="AN3" s="3486"/>
      <c r="AO3" s="3486"/>
      <c r="AP3" s="3486"/>
      <c r="AQ3" s="3486"/>
      <c r="AR3" s="3486"/>
      <c r="AS3" s="3486"/>
    </row>
    <row r="4" spans="1:45" ht="23" thickBot="1">
      <c r="A4" s="3125"/>
      <c r="B4" s="558"/>
      <c r="C4" s="558"/>
      <c r="D4" s="558"/>
      <c r="E4" s="558"/>
      <c r="F4" s="558"/>
      <c r="G4" s="558"/>
      <c r="H4" s="558"/>
      <c r="I4" s="558"/>
      <c r="J4" s="558"/>
      <c r="K4" s="558"/>
      <c r="L4" s="558"/>
      <c r="M4" s="558"/>
      <c r="N4" s="558"/>
      <c r="O4" s="558"/>
      <c r="P4" s="198"/>
      <c r="Q4" s="3125"/>
      <c r="T4" s="948"/>
      <c r="U4" s="220"/>
      <c r="V4" s="948"/>
      <c r="AG4" s="948"/>
      <c r="AH4" s="3125"/>
      <c r="AI4" s="558"/>
      <c r="AJ4" s="558"/>
      <c r="AK4" s="558"/>
      <c r="AL4" s="558"/>
      <c r="AM4" s="558"/>
      <c r="AN4" s="558"/>
      <c r="AO4" s="558"/>
      <c r="AP4" s="558"/>
      <c r="AQ4" s="558"/>
      <c r="AR4" s="558"/>
      <c r="AS4" s="558"/>
    </row>
    <row r="5" spans="1:45" ht="16" thickTop="1">
      <c r="A5" s="3125"/>
      <c r="B5" s="3489"/>
      <c r="C5" s="3491" t="s">
        <v>672</v>
      </c>
      <c r="D5" s="3491" t="s">
        <v>673</v>
      </c>
      <c r="E5" s="3491" t="s">
        <v>1339</v>
      </c>
      <c r="F5" s="3491"/>
      <c r="G5" s="3491"/>
      <c r="H5" s="3491"/>
      <c r="I5" s="3491"/>
      <c r="J5" s="3491" t="s">
        <v>4049</v>
      </c>
      <c r="K5" s="3491"/>
      <c r="L5" s="3491"/>
      <c r="M5" s="3491"/>
      <c r="N5" s="3492"/>
      <c r="O5" s="621"/>
      <c r="P5" s="3597" t="s">
        <v>677</v>
      </c>
      <c r="Q5" s="171"/>
      <c r="R5" s="3457" t="s">
        <v>678</v>
      </c>
      <c r="T5" s="948"/>
      <c r="U5" s="220"/>
      <c r="V5" s="948"/>
      <c r="AG5" s="948"/>
      <c r="AH5" s="3125"/>
      <c r="AI5" s="3489"/>
      <c r="AJ5" s="3491" t="s">
        <v>1339</v>
      </c>
      <c r="AK5" s="3491"/>
      <c r="AL5" s="3491"/>
      <c r="AM5" s="3491"/>
      <c r="AN5" s="3491"/>
      <c r="AO5" s="3491" t="s">
        <v>4049</v>
      </c>
      <c r="AP5" s="3491"/>
      <c r="AQ5" s="3491"/>
      <c r="AR5" s="3491"/>
      <c r="AS5" s="3492"/>
    </row>
    <row r="6" spans="1:45" ht="76.5" thickBot="1">
      <c r="A6" s="2263" t="s">
        <v>680</v>
      </c>
      <c r="B6" s="3490"/>
      <c r="C6" s="3599"/>
      <c r="D6" s="3599"/>
      <c r="E6" s="974" t="s">
        <v>1604</v>
      </c>
      <c r="F6" s="974" t="s">
        <v>4050</v>
      </c>
      <c r="G6" s="974" t="s">
        <v>4051</v>
      </c>
      <c r="H6" s="974" t="s">
        <v>1607</v>
      </c>
      <c r="I6" s="974" t="s">
        <v>2782</v>
      </c>
      <c r="J6" s="974" t="s">
        <v>1604</v>
      </c>
      <c r="K6" s="974" t="s">
        <v>4050</v>
      </c>
      <c r="L6" s="974" t="s">
        <v>4051</v>
      </c>
      <c r="M6" s="974" t="s">
        <v>1607</v>
      </c>
      <c r="N6" s="975" t="s">
        <v>2782</v>
      </c>
      <c r="O6" s="279"/>
      <c r="P6" s="3598"/>
      <c r="Q6" s="171"/>
      <c r="R6" s="3459"/>
      <c r="S6" s="595"/>
      <c r="T6" s="948"/>
      <c r="U6" s="220"/>
      <c r="V6" s="948"/>
      <c r="W6" s="3326" t="s">
        <v>670</v>
      </c>
      <c r="X6" s="3326"/>
      <c r="Y6" s="3326"/>
      <c r="Z6" s="3326"/>
      <c r="AA6" s="3326"/>
      <c r="AB6" s="3326"/>
      <c r="AC6" s="3326"/>
      <c r="AD6" s="3326"/>
      <c r="AE6" s="3326"/>
      <c r="AF6" s="3326"/>
      <c r="AG6" s="948"/>
      <c r="AH6" s="3125"/>
      <c r="AI6" s="3490"/>
      <c r="AJ6" s="974" t="s">
        <v>1604</v>
      </c>
      <c r="AK6" s="974" t="s">
        <v>4050</v>
      </c>
      <c r="AL6" s="974" t="s">
        <v>4051</v>
      </c>
      <c r="AM6" s="974" t="s">
        <v>1607</v>
      </c>
      <c r="AN6" s="974" t="s">
        <v>2782</v>
      </c>
      <c r="AO6" s="974" t="s">
        <v>1604</v>
      </c>
      <c r="AP6" s="974" t="s">
        <v>4050</v>
      </c>
      <c r="AQ6" s="974" t="s">
        <v>4051</v>
      </c>
      <c r="AR6" s="974" t="s">
        <v>1607</v>
      </c>
      <c r="AS6" s="975" t="s">
        <v>2782</v>
      </c>
    </row>
    <row r="7" spans="1:45" ht="15.75" customHeight="1" thickTop="1" thickBot="1">
      <c r="A7" s="2394" t="s">
        <v>684</v>
      </c>
      <c r="B7" s="3125"/>
      <c r="C7" s="335"/>
      <c r="D7" s="335"/>
      <c r="E7" s="279"/>
      <c r="F7" s="279"/>
      <c r="G7" s="279"/>
      <c r="H7" s="279"/>
      <c r="I7" s="279"/>
      <c r="J7" s="279"/>
      <c r="K7" s="279"/>
      <c r="L7" s="279"/>
      <c r="M7" s="279"/>
      <c r="N7" s="279"/>
      <c r="O7" s="279"/>
      <c r="P7" s="463"/>
      <c r="Q7" s="171"/>
      <c r="R7" s="218"/>
      <c r="S7" s="218"/>
      <c r="T7" s="948"/>
      <c r="U7" s="220"/>
      <c r="V7" s="948"/>
      <c r="W7" s="206" t="s">
        <v>679</v>
      </c>
      <c r="AG7" s="948"/>
      <c r="AH7" s="3125"/>
      <c r="AI7" s="335"/>
      <c r="AJ7" s="2856" t="s">
        <v>831</v>
      </c>
      <c r="AK7" s="279"/>
      <c r="AL7" s="279"/>
      <c r="AM7" s="279"/>
      <c r="AN7" s="279"/>
      <c r="AO7" s="279"/>
      <c r="AP7" s="279"/>
      <c r="AQ7" s="279"/>
      <c r="AR7" s="279"/>
      <c r="AS7" s="279"/>
    </row>
    <row r="8" spans="1:45" ht="15.75" customHeight="1" thickTop="1" thickBot="1">
      <c r="A8" s="3125"/>
      <c r="B8" s="623" t="s">
        <v>11080</v>
      </c>
      <c r="C8" s="976"/>
      <c r="D8" s="976"/>
      <c r="E8" s="279"/>
      <c r="F8" s="279"/>
      <c r="G8" s="279"/>
      <c r="H8" s="279"/>
      <c r="I8" s="279"/>
      <c r="J8" s="279"/>
      <c r="K8" s="279"/>
      <c r="L8" s="279"/>
      <c r="M8" s="279"/>
      <c r="N8" s="279"/>
      <c r="O8" s="279"/>
      <c r="P8" s="463"/>
      <c r="Q8" s="171"/>
      <c r="R8" s="616"/>
      <c r="S8" s="218"/>
      <c r="T8" s="3159"/>
      <c r="U8" s="220"/>
      <c r="V8" s="3159"/>
      <c r="AG8" s="3159"/>
      <c r="AH8" s="3125"/>
      <c r="AI8" s="623" t="s">
        <v>11080</v>
      </c>
      <c r="AJ8" s="279"/>
      <c r="AK8" s="279"/>
      <c r="AL8" s="279"/>
      <c r="AM8" s="279"/>
      <c r="AN8" s="279"/>
      <c r="AO8" s="279"/>
      <c r="AP8" s="279"/>
      <c r="AQ8" s="279"/>
      <c r="AR8" s="279"/>
      <c r="AS8" s="279"/>
    </row>
    <row r="9" spans="1:45" ht="15.75" customHeight="1">
      <c r="A9" s="2394" t="s">
        <v>686</v>
      </c>
      <c r="B9" s="626" t="s">
        <v>11081</v>
      </c>
      <c r="C9" s="977" t="s">
        <v>688</v>
      </c>
      <c r="D9" s="977">
        <v>3</v>
      </c>
      <c r="E9" s="628">
        <v>0</v>
      </c>
      <c r="F9" s="628">
        <v>31.166</v>
      </c>
      <c r="G9" s="628">
        <v>0</v>
      </c>
      <c r="H9" s="2331"/>
      <c r="I9" s="628">
        <v>0</v>
      </c>
      <c r="J9" s="628">
        <v>0</v>
      </c>
      <c r="K9" s="628">
        <v>88.796999999999997</v>
      </c>
      <c r="L9" s="628">
        <v>0</v>
      </c>
      <c r="M9" s="2331"/>
      <c r="N9" s="628">
        <v>0</v>
      </c>
      <c r="O9" s="804"/>
      <c r="P9" s="867" t="s">
        <v>11082</v>
      </c>
      <c r="Q9" s="171"/>
      <c r="R9" s="219"/>
      <c r="S9" s="218"/>
      <c r="T9" s="3159"/>
      <c r="U9" s="220">
        <f>IF( SUM( W9:AF9 ) = 0, 0, $W$7 )</f>
        <v>0</v>
      </c>
      <c r="V9" s="3159"/>
      <c r="W9" s="221">
        <f xml:space="preserve"> IF( ISNUMBER(E9), 0, 1 )</f>
        <v>0</v>
      </c>
      <c r="X9" s="221">
        <f t="shared" ref="X9:Y9" si="0" xml:space="preserve"> IF( ISNUMBER(F9), 0, 1 )</f>
        <v>0</v>
      </c>
      <c r="Y9" s="221">
        <f t="shared" si="0"/>
        <v>0</v>
      </c>
      <c r="Z9" s="220"/>
      <c r="AA9" s="221">
        <f t="shared" ref="AA9:AD9" si="1" xml:space="preserve"> IF( ISNUMBER(I9), 0, 1 )</f>
        <v>0</v>
      </c>
      <c r="AB9" s="221">
        <f t="shared" si="1"/>
        <v>0</v>
      </c>
      <c r="AC9" s="221">
        <f t="shared" si="1"/>
        <v>0</v>
      </c>
      <c r="AD9" s="221">
        <f t="shared" si="1"/>
        <v>0</v>
      </c>
      <c r="AE9" s="220"/>
      <c r="AF9" s="221">
        <f xml:space="preserve"> IF( ISNUMBER(N9), 0, 1 )</f>
        <v>0</v>
      </c>
      <c r="AG9" s="3159"/>
      <c r="AH9" s="3125"/>
      <c r="AI9" s="626" t="s">
        <v>11081</v>
      </c>
      <c r="AJ9" s="978" t="s">
        <v>11083</v>
      </c>
      <c r="AK9" s="978" t="s">
        <v>11084</v>
      </c>
      <c r="AL9" s="978" t="s">
        <v>11085</v>
      </c>
      <c r="AM9" s="2337"/>
      <c r="AN9" s="978" t="s">
        <v>11086</v>
      </c>
      <c r="AO9" s="978" t="s">
        <v>11087</v>
      </c>
      <c r="AP9" s="978" t="s">
        <v>11088</v>
      </c>
      <c r="AQ9" s="978" t="s">
        <v>11089</v>
      </c>
      <c r="AR9" s="2337"/>
      <c r="AS9" s="979" t="s">
        <v>11090</v>
      </c>
    </row>
    <row r="10" spans="1:45" ht="15.75" customHeight="1">
      <c r="A10" s="3125"/>
      <c r="B10" s="2926" t="s">
        <v>11091</v>
      </c>
      <c r="C10" s="258" t="s">
        <v>688</v>
      </c>
      <c r="D10" s="258">
        <v>3</v>
      </c>
      <c r="E10" s="628">
        <v>0</v>
      </c>
      <c r="F10" s="628">
        <v>0</v>
      </c>
      <c r="G10" s="628">
        <v>0</v>
      </c>
      <c r="H10" s="2332"/>
      <c r="I10" s="628">
        <v>0</v>
      </c>
      <c r="J10" s="628">
        <v>0</v>
      </c>
      <c r="K10" s="628">
        <v>0</v>
      </c>
      <c r="L10" s="628">
        <v>0</v>
      </c>
      <c r="M10" s="2332"/>
      <c r="N10" s="628">
        <v>0</v>
      </c>
      <c r="O10" s="804"/>
      <c r="P10" s="872" t="s">
        <v>11092</v>
      </c>
      <c r="Q10" s="171"/>
      <c r="R10" s="227"/>
      <c r="S10" s="218"/>
      <c r="T10" s="3159"/>
      <c r="U10" s="220">
        <f>IF( SUM( W10:AF10 ) = 0, 0, $W$7 )</f>
        <v>0</v>
      </c>
      <c r="V10" s="3159"/>
      <c r="W10" s="221">
        <f xml:space="preserve"> IF( ISNUMBER(E10), 0, 1 )</f>
        <v>0</v>
      </c>
      <c r="X10" s="221">
        <f t="shared" ref="X10" si="2" xml:space="preserve"> IF( ISNUMBER(F10), 0, 1 )</f>
        <v>0</v>
      </c>
      <c r="Y10" s="221">
        <f t="shared" ref="Y10" si="3" xml:space="preserve"> IF( ISNUMBER(G10), 0, 1 )</f>
        <v>0</v>
      </c>
      <c r="Z10" s="220"/>
      <c r="AA10" s="221">
        <f t="shared" ref="AA10" si="4" xml:space="preserve"> IF( ISNUMBER(I10), 0, 1 )</f>
        <v>0</v>
      </c>
      <c r="AB10" s="221">
        <f t="shared" ref="AB10" si="5" xml:space="preserve"> IF( ISNUMBER(J10), 0, 1 )</f>
        <v>0</v>
      </c>
      <c r="AC10" s="221">
        <f t="shared" ref="AC10" si="6" xml:space="preserve"> IF( ISNUMBER(K10), 0, 1 )</f>
        <v>0</v>
      </c>
      <c r="AD10" s="221">
        <f t="shared" ref="AD10" si="7" xml:space="preserve"> IF( ISNUMBER(L10), 0, 1 )</f>
        <v>0</v>
      </c>
      <c r="AE10" s="220"/>
      <c r="AF10" s="221">
        <f xml:space="preserve"> IF( ISNUMBER(N10), 0, 1 )</f>
        <v>0</v>
      </c>
      <c r="AG10" s="3159"/>
      <c r="AH10" s="3125"/>
      <c r="AI10" s="2926" t="s">
        <v>11091</v>
      </c>
      <c r="AJ10" s="980" t="s">
        <v>11093</v>
      </c>
      <c r="AK10" s="980" t="s">
        <v>11094</v>
      </c>
      <c r="AL10" s="980" t="s">
        <v>11095</v>
      </c>
      <c r="AM10" s="2338"/>
      <c r="AN10" s="981" t="s">
        <v>11096</v>
      </c>
      <c r="AO10" s="981" t="s">
        <v>11097</v>
      </c>
      <c r="AP10" s="981" t="s">
        <v>11098</v>
      </c>
      <c r="AQ10" s="981" t="s">
        <v>11099</v>
      </c>
      <c r="AR10" s="2338"/>
      <c r="AS10" s="982" t="s">
        <v>11100</v>
      </c>
    </row>
    <row r="11" spans="1:45" ht="15.75" customHeight="1">
      <c r="A11" s="3125"/>
      <c r="B11" s="2926" t="s">
        <v>4116</v>
      </c>
      <c r="C11" s="258" t="s">
        <v>688</v>
      </c>
      <c r="D11" s="258">
        <v>3</v>
      </c>
      <c r="E11" s="1330">
        <f>IFERROR(E10-E9,0)</f>
        <v>0</v>
      </c>
      <c r="F11" s="1330">
        <f>IFERROR(F10-F9,0)</f>
        <v>-31.166</v>
      </c>
      <c r="G11" s="1330">
        <f t="shared" ref="G11" si="8">IFERROR(G10-G9,0)</f>
        <v>0</v>
      </c>
      <c r="H11" s="2333"/>
      <c r="I11" s="1330">
        <f t="shared" ref="I11:L11" si="9">IFERROR(I10-I9,0)</f>
        <v>0</v>
      </c>
      <c r="J11" s="1330">
        <f t="shared" si="9"/>
        <v>0</v>
      </c>
      <c r="K11" s="1330">
        <f t="shared" si="9"/>
        <v>-88.796999999999997</v>
      </c>
      <c r="L11" s="1330">
        <f t="shared" si="9"/>
        <v>0</v>
      </c>
      <c r="M11" s="2333"/>
      <c r="N11" s="1354">
        <f>IFERROR(N10-N9,0)</f>
        <v>0</v>
      </c>
      <c r="O11" s="804"/>
      <c r="P11" s="872" t="s">
        <v>11101</v>
      </c>
      <c r="Q11" s="171"/>
      <c r="R11" s="227"/>
      <c r="S11" s="218"/>
      <c r="T11" s="3159"/>
      <c r="U11" s="220"/>
      <c r="V11" s="3159"/>
      <c r="W11" s="220"/>
      <c r="X11" s="220"/>
      <c r="Y11" s="220"/>
      <c r="Z11" s="220"/>
      <c r="AA11" s="220"/>
      <c r="AB11" s="220"/>
      <c r="AC11" s="220"/>
      <c r="AD11" s="220"/>
      <c r="AE11" s="220"/>
      <c r="AF11" s="220"/>
      <c r="AG11" s="3159"/>
      <c r="AH11" s="3125"/>
      <c r="AI11" s="2926" t="s">
        <v>4116</v>
      </c>
      <c r="AJ11" s="983" t="s">
        <v>11102</v>
      </c>
      <c r="AK11" s="983" t="s">
        <v>11103</v>
      </c>
      <c r="AL11" s="983" t="s">
        <v>11104</v>
      </c>
      <c r="AM11" s="2338"/>
      <c r="AN11" s="983" t="s">
        <v>11105</v>
      </c>
      <c r="AO11" s="983" t="s">
        <v>11106</v>
      </c>
      <c r="AP11" s="983" t="s">
        <v>11107</v>
      </c>
      <c r="AQ11" s="983" t="s">
        <v>11108</v>
      </c>
      <c r="AR11" s="2338"/>
      <c r="AS11" s="984" t="s">
        <v>11109</v>
      </c>
    </row>
    <row r="12" spans="1:45" ht="15.75" customHeight="1">
      <c r="A12" s="3125"/>
      <c r="B12" s="2926" t="s">
        <v>4128</v>
      </c>
      <c r="C12" s="258" t="s">
        <v>688</v>
      </c>
      <c r="D12" s="258">
        <v>3</v>
      </c>
      <c r="E12" s="628">
        <v>0</v>
      </c>
      <c r="F12" s="628">
        <v>0</v>
      </c>
      <c r="G12" s="628">
        <v>0</v>
      </c>
      <c r="H12" s="2332"/>
      <c r="I12" s="628">
        <v>0</v>
      </c>
      <c r="J12" s="628">
        <v>0</v>
      </c>
      <c r="K12" s="628">
        <v>0</v>
      </c>
      <c r="L12" s="628">
        <v>0</v>
      </c>
      <c r="M12" s="2332"/>
      <c r="N12" s="628">
        <v>0</v>
      </c>
      <c r="O12" s="804"/>
      <c r="P12" s="872" t="s">
        <v>11110</v>
      </c>
      <c r="Q12" s="171"/>
      <c r="R12" s="227"/>
      <c r="S12" s="218"/>
      <c r="T12" s="3159"/>
      <c r="U12" s="220">
        <f>IF( SUM( W12:AF12 ) = 0, 0, $W$7 )</f>
        <v>0</v>
      </c>
      <c r="V12" s="3159"/>
      <c r="W12" s="221">
        <f xml:space="preserve"> IF( ISNUMBER(E12), 0, 1 )</f>
        <v>0</v>
      </c>
      <c r="X12" s="221">
        <f t="shared" ref="X12" si="10" xml:space="preserve"> IF( ISNUMBER(F12), 0, 1 )</f>
        <v>0</v>
      </c>
      <c r="Y12" s="221">
        <f t="shared" ref="Y12" si="11" xml:space="preserve"> IF( ISNUMBER(G12), 0, 1 )</f>
        <v>0</v>
      </c>
      <c r="Z12" s="220"/>
      <c r="AA12" s="221">
        <f t="shared" ref="AA12" si="12" xml:space="preserve"> IF( ISNUMBER(I12), 0, 1 )</f>
        <v>0</v>
      </c>
      <c r="AB12" s="221">
        <f t="shared" ref="AB12" si="13" xml:space="preserve"> IF( ISNUMBER(J12), 0, 1 )</f>
        <v>0</v>
      </c>
      <c r="AC12" s="221">
        <f t="shared" ref="AC12" si="14" xml:space="preserve"> IF( ISNUMBER(K12), 0, 1 )</f>
        <v>0</v>
      </c>
      <c r="AD12" s="221">
        <f t="shared" ref="AD12" si="15" xml:space="preserve"> IF( ISNUMBER(L12), 0, 1 )</f>
        <v>0</v>
      </c>
      <c r="AE12" s="220"/>
      <c r="AF12" s="221">
        <f xml:space="preserve"> IF( ISNUMBER(N12), 0, 1 )</f>
        <v>0</v>
      </c>
      <c r="AG12" s="3159"/>
      <c r="AH12" s="3125"/>
      <c r="AI12" s="2926" t="s">
        <v>4128</v>
      </c>
      <c r="AJ12" s="980" t="s">
        <v>11111</v>
      </c>
      <c r="AK12" s="980" t="s">
        <v>11112</v>
      </c>
      <c r="AL12" s="980" t="s">
        <v>11113</v>
      </c>
      <c r="AM12" s="2338"/>
      <c r="AN12" s="981" t="s">
        <v>11114</v>
      </c>
      <c r="AO12" s="981" t="s">
        <v>11115</v>
      </c>
      <c r="AP12" s="981" t="s">
        <v>11116</v>
      </c>
      <c r="AQ12" s="981" t="s">
        <v>11117</v>
      </c>
      <c r="AR12" s="2338"/>
      <c r="AS12" s="982" t="s">
        <v>11118</v>
      </c>
    </row>
    <row r="13" spans="1:45" ht="15.75" customHeight="1">
      <c r="A13" s="3125"/>
      <c r="B13" s="2926" t="s">
        <v>4140</v>
      </c>
      <c r="C13" s="258" t="s">
        <v>688</v>
      </c>
      <c r="D13" s="258">
        <v>3</v>
      </c>
      <c r="E13" s="1330">
        <f>IFERROR(E11-E12,0)</f>
        <v>0</v>
      </c>
      <c r="F13" s="1330">
        <f t="shared" ref="F13:G13" si="16">IFERROR(F11-F12,0)</f>
        <v>-31.166</v>
      </c>
      <c r="G13" s="1330">
        <f t="shared" si="16"/>
        <v>0</v>
      </c>
      <c r="H13" s="2333"/>
      <c r="I13" s="1330">
        <f t="shared" ref="I13:L13" si="17">IFERROR(I11-I12,0)</f>
        <v>0</v>
      </c>
      <c r="J13" s="1330">
        <f t="shared" si="17"/>
        <v>0</v>
      </c>
      <c r="K13" s="1330">
        <f t="shared" si="17"/>
        <v>-88.796999999999997</v>
      </c>
      <c r="L13" s="1330">
        <f t="shared" si="17"/>
        <v>0</v>
      </c>
      <c r="M13" s="2333"/>
      <c r="N13" s="1354">
        <f>IFERROR(N11-N12,0)</f>
        <v>0</v>
      </c>
      <c r="O13" s="804"/>
      <c r="P13" s="872" t="s">
        <v>11119</v>
      </c>
      <c r="Q13" s="171"/>
      <c r="R13" s="227"/>
      <c r="S13" s="218"/>
      <c r="T13" s="3159"/>
      <c r="U13" s="220"/>
      <c r="V13" s="3159"/>
      <c r="W13" s="220"/>
      <c r="X13" s="220"/>
      <c r="Y13" s="220"/>
      <c r="Z13" s="220"/>
      <c r="AA13" s="220"/>
      <c r="AB13" s="220"/>
      <c r="AC13" s="220"/>
      <c r="AD13" s="220"/>
      <c r="AE13" s="220"/>
      <c r="AF13" s="220"/>
      <c r="AG13" s="3159"/>
      <c r="AH13" s="3125"/>
      <c r="AI13" s="2926" t="s">
        <v>4140</v>
      </c>
      <c r="AJ13" s="983" t="s">
        <v>11120</v>
      </c>
      <c r="AK13" s="983" t="s">
        <v>11121</v>
      </c>
      <c r="AL13" s="983" t="s">
        <v>11122</v>
      </c>
      <c r="AM13" s="2338"/>
      <c r="AN13" s="983" t="s">
        <v>11123</v>
      </c>
      <c r="AO13" s="983" t="s">
        <v>11124</v>
      </c>
      <c r="AP13" s="983" t="s">
        <v>11125</v>
      </c>
      <c r="AQ13" s="983" t="s">
        <v>11126</v>
      </c>
      <c r="AR13" s="2338"/>
      <c r="AS13" s="984" t="s">
        <v>11127</v>
      </c>
    </row>
    <row r="14" spans="1:45" ht="15.75" customHeight="1">
      <c r="A14" s="3125"/>
      <c r="B14" s="2926" t="s">
        <v>4152</v>
      </c>
      <c r="C14" s="258" t="s">
        <v>1292</v>
      </c>
      <c r="D14" s="258">
        <v>2</v>
      </c>
      <c r="E14" s="1357">
        <v>0.9</v>
      </c>
      <c r="F14" s="1357">
        <v>0.9</v>
      </c>
      <c r="G14" s="1357">
        <v>0.9</v>
      </c>
      <c r="H14" s="2334"/>
      <c r="I14" s="639">
        <v>0.9</v>
      </c>
      <c r="J14" s="639">
        <v>0.9</v>
      </c>
      <c r="K14" s="639">
        <v>0.9</v>
      </c>
      <c r="L14" s="639">
        <v>0.9</v>
      </c>
      <c r="M14" s="2334"/>
      <c r="N14" s="640">
        <v>0.9</v>
      </c>
      <c r="O14" s="988"/>
      <c r="P14" s="872" t="s">
        <v>11128</v>
      </c>
      <c r="Q14" s="171"/>
      <c r="R14" s="227"/>
      <c r="S14" s="218"/>
      <c r="T14" s="948"/>
      <c r="U14" s="220">
        <f t="shared" ref="U14:U15" si="18">IF( SUM( W14:AF14 ) = 0, 0, $W$7 )</f>
        <v>0</v>
      </c>
      <c r="V14" s="948"/>
      <c r="W14" s="221">
        <f xml:space="preserve"> IF( ISNUMBER(E14), 0, 1 )</f>
        <v>0</v>
      </c>
      <c r="X14" s="221">
        <f t="shared" ref="X14:X15" si="19" xml:space="preserve"> IF( ISNUMBER(F14), 0, 1 )</f>
        <v>0</v>
      </c>
      <c r="Y14" s="221">
        <f t="shared" ref="Y14:Y15" si="20" xml:space="preserve"> IF( ISNUMBER(G14), 0, 1 )</f>
        <v>0</v>
      </c>
      <c r="Z14" s="220"/>
      <c r="AA14" s="221">
        <f t="shared" ref="AA14:AA15" si="21" xml:space="preserve"> IF( ISNUMBER(I14), 0, 1 )</f>
        <v>0</v>
      </c>
      <c r="AB14" s="221">
        <f t="shared" ref="AB14:AB15" si="22" xml:space="preserve"> IF( ISNUMBER(J14), 0, 1 )</f>
        <v>0</v>
      </c>
      <c r="AC14" s="221">
        <f t="shared" ref="AC14:AC15" si="23" xml:space="preserve"> IF( ISNUMBER(K14), 0, 1 )</f>
        <v>0</v>
      </c>
      <c r="AD14" s="221">
        <f t="shared" ref="AD14:AD15" si="24" xml:space="preserve"> IF( ISNUMBER(L14), 0, 1 )</f>
        <v>0</v>
      </c>
      <c r="AE14" s="220"/>
      <c r="AF14" s="221">
        <f xml:space="preserve"> IF( ISNUMBER(N14), 0, 1 )</f>
        <v>0</v>
      </c>
      <c r="AG14" s="948"/>
      <c r="AH14" s="3125"/>
      <c r="AI14" s="2926" t="s">
        <v>4152</v>
      </c>
      <c r="AJ14" s="985" t="s">
        <v>11129</v>
      </c>
      <c r="AK14" s="985" t="s">
        <v>11130</v>
      </c>
      <c r="AL14" s="985" t="s">
        <v>11131</v>
      </c>
      <c r="AM14" s="2339"/>
      <c r="AN14" s="986" t="s">
        <v>11132</v>
      </c>
      <c r="AO14" s="986" t="s">
        <v>11133</v>
      </c>
      <c r="AP14" s="986" t="s">
        <v>11134</v>
      </c>
      <c r="AQ14" s="986" t="s">
        <v>11135</v>
      </c>
      <c r="AR14" s="2339"/>
      <c r="AS14" s="987" t="s">
        <v>11136</v>
      </c>
    </row>
    <row r="15" spans="1:45" ht="31">
      <c r="A15" s="3125"/>
      <c r="B15" s="2926" t="s">
        <v>4164</v>
      </c>
      <c r="C15" s="258" t="s">
        <v>1292</v>
      </c>
      <c r="D15" s="258">
        <v>2</v>
      </c>
      <c r="E15" s="1357">
        <v>0.25</v>
      </c>
      <c r="F15" s="1357">
        <v>0.25</v>
      </c>
      <c r="G15" s="1357">
        <v>0.25</v>
      </c>
      <c r="H15" s="2334"/>
      <c r="I15" s="1357">
        <v>0.25</v>
      </c>
      <c r="J15" s="1357">
        <v>0.25</v>
      </c>
      <c r="K15" s="1357">
        <v>0.25</v>
      </c>
      <c r="L15" s="1357">
        <v>0.25</v>
      </c>
      <c r="M15" s="2334"/>
      <c r="N15" s="1357">
        <v>0.25</v>
      </c>
      <c r="O15" s="988"/>
      <c r="P15" s="872" t="s">
        <v>11137</v>
      </c>
      <c r="Q15" s="171"/>
      <c r="R15" s="227"/>
      <c r="S15" s="218"/>
      <c r="T15" s="948"/>
      <c r="U15" s="220">
        <f t="shared" si="18"/>
        <v>0</v>
      </c>
      <c r="V15" s="948"/>
      <c r="W15" s="221">
        <f xml:space="preserve"> IF( ISNUMBER(E15), 0, 1 )</f>
        <v>0</v>
      </c>
      <c r="X15" s="221">
        <f t="shared" si="19"/>
        <v>0</v>
      </c>
      <c r="Y15" s="221">
        <f t="shared" si="20"/>
        <v>0</v>
      </c>
      <c r="Z15" s="220"/>
      <c r="AA15" s="221">
        <f t="shared" si="21"/>
        <v>0</v>
      </c>
      <c r="AB15" s="221">
        <f t="shared" si="22"/>
        <v>0</v>
      </c>
      <c r="AC15" s="221">
        <f t="shared" si="23"/>
        <v>0</v>
      </c>
      <c r="AD15" s="221">
        <f t="shared" si="24"/>
        <v>0</v>
      </c>
      <c r="AE15" s="220"/>
      <c r="AF15" s="221">
        <f xml:space="preserve"> IF( ISNUMBER(N15), 0, 1 )</f>
        <v>0</v>
      </c>
      <c r="AG15" s="948"/>
      <c r="AH15" s="3125"/>
      <c r="AI15" s="2926" t="s">
        <v>4164</v>
      </c>
      <c r="AJ15" s="985" t="s">
        <v>11138</v>
      </c>
      <c r="AK15" s="985" t="s">
        <v>11139</v>
      </c>
      <c r="AL15" s="985" t="s">
        <v>11140</v>
      </c>
      <c r="AM15" s="2339"/>
      <c r="AN15" s="986" t="s">
        <v>11141</v>
      </c>
      <c r="AO15" s="986" t="s">
        <v>11142</v>
      </c>
      <c r="AP15" s="986" t="s">
        <v>11143</v>
      </c>
      <c r="AQ15" s="986" t="s">
        <v>11144</v>
      </c>
      <c r="AR15" s="2339"/>
      <c r="AS15" s="987" t="s">
        <v>11145</v>
      </c>
    </row>
    <row r="16" spans="1:45" ht="15.75" customHeight="1">
      <c r="A16" s="3125"/>
      <c r="B16" s="2926" t="s">
        <v>11146</v>
      </c>
      <c r="C16" s="258" t="s">
        <v>688</v>
      </c>
      <c r="D16" s="258">
        <v>3</v>
      </c>
      <c r="E16" s="1330">
        <f>IF(E11&lt;0, E11*E14,0)</f>
        <v>0</v>
      </c>
      <c r="F16" s="1330">
        <f>IF(F11&lt;0, F11*F14,0)</f>
        <v>-28.049400000000002</v>
      </c>
      <c r="G16" s="1330">
        <f>IF(G11&lt;0, G11*G14,0)</f>
        <v>0</v>
      </c>
      <c r="H16" s="2333"/>
      <c r="I16" s="1330">
        <f>IF(I11&lt;0, I11*I14,0)</f>
        <v>0</v>
      </c>
      <c r="J16" s="1330">
        <f>IF(J11&lt;0, J11*J14,0)</f>
        <v>0</v>
      </c>
      <c r="K16" s="1330">
        <f>IF(K11&lt;0, K11*K14,0)</f>
        <v>-79.917299999999997</v>
      </c>
      <c r="L16" s="1330">
        <f>IF(L11&lt;0, L11*L14,0)</f>
        <v>0</v>
      </c>
      <c r="M16" s="2333"/>
      <c r="N16" s="1354">
        <f>IF(N11&lt;0, N11*N14,0)</f>
        <v>0</v>
      </c>
      <c r="O16" s="804"/>
      <c r="P16" s="872" t="s">
        <v>11147</v>
      </c>
      <c r="Q16" s="171"/>
      <c r="R16" s="227"/>
      <c r="S16" s="218"/>
      <c r="T16" s="948"/>
      <c r="U16" s="220"/>
      <c r="V16" s="948"/>
      <c r="W16" s="220"/>
      <c r="X16" s="220"/>
      <c r="Y16" s="220"/>
      <c r="Z16" s="220"/>
      <c r="AA16" s="220"/>
      <c r="AB16" s="220"/>
      <c r="AC16" s="220"/>
      <c r="AD16" s="220"/>
      <c r="AE16" s="220"/>
      <c r="AF16" s="220"/>
      <c r="AG16" s="948"/>
      <c r="AH16" s="3125"/>
      <c r="AI16" s="2926" t="s">
        <v>11146</v>
      </c>
      <c r="AJ16" s="983" t="s">
        <v>11148</v>
      </c>
      <c r="AK16" s="983" t="s">
        <v>11149</v>
      </c>
      <c r="AL16" s="983" t="s">
        <v>11150</v>
      </c>
      <c r="AM16" s="2338"/>
      <c r="AN16" s="983" t="s">
        <v>11151</v>
      </c>
      <c r="AO16" s="983" t="s">
        <v>11152</v>
      </c>
      <c r="AP16" s="983" t="s">
        <v>11153</v>
      </c>
      <c r="AQ16" s="983" t="s">
        <v>11154</v>
      </c>
      <c r="AR16" s="2338"/>
      <c r="AS16" s="984" t="s">
        <v>11155</v>
      </c>
    </row>
    <row r="17" spans="1:45" ht="15.75" customHeight="1">
      <c r="A17" s="3125"/>
      <c r="B17" s="2926" t="s">
        <v>11156</v>
      </c>
      <c r="C17" s="258" t="s">
        <v>688</v>
      </c>
      <c r="D17" s="258">
        <v>3</v>
      </c>
      <c r="E17" s="1330">
        <f>IF(E11&gt;0, E11*E15, 0)</f>
        <v>0</v>
      </c>
      <c r="F17" s="1330">
        <f>IF(F11&gt;0, F11*F15, 0)</f>
        <v>0</v>
      </c>
      <c r="G17" s="1330">
        <f>IF(G11&gt;0, G11*G15, 0)</f>
        <v>0</v>
      </c>
      <c r="H17" s="2333"/>
      <c r="I17" s="1330">
        <f>IF(I11&gt;0, I11*I15, 0)</f>
        <v>0</v>
      </c>
      <c r="J17" s="1330">
        <f>IF(J11&gt;0, J11*J15, 0)</f>
        <v>0</v>
      </c>
      <c r="K17" s="1330">
        <f>IF(K11&gt;0, K11*K15, 0)</f>
        <v>0</v>
      </c>
      <c r="L17" s="1330">
        <f>IF(L11&gt;0, L11*L15, 0)</f>
        <v>0</v>
      </c>
      <c r="M17" s="2333"/>
      <c r="N17" s="1354">
        <f>IF(N11&gt;0, N11*N15, 0)</f>
        <v>0</v>
      </c>
      <c r="O17" s="804"/>
      <c r="P17" s="872" t="s">
        <v>11157</v>
      </c>
      <c r="Q17" s="171"/>
      <c r="R17" s="227"/>
      <c r="S17" s="218"/>
      <c r="T17" s="950"/>
      <c r="U17" s="220"/>
      <c r="V17" s="950"/>
      <c r="W17" s="220"/>
      <c r="X17" s="220"/>
      <c r="Y17" s="220"/>
      <c r="Z17" s="220"/>
      <c r="AA17" s="220"/>
      <c r="AB17" s="220"/>
      <c r="AC17" s="220"/>
      <c r="AD17" s="220"/>
      <c r="AE17" s="220"/>
      <c r="AF17" s="220"/>
      <c r="AG17" s="950"/>
      <c r="AH17" s="3125"/>
      <c r="AI17" s="2926" t="s">
        <v>11156</v>
      </c>
      <c r="AJ17" s="983" t="s">
        <v>11158</v>
      </c>
      <c r="AK17" s="983" t="s">
        <v>11159</v>
      </c>
      <c r="AL17" s="983" t="s">
        <v>11160</v>
      </c>
      <c r="AM17" s="2338"/>
      <c r="AN17" s="983" t="s">
        <v>11161</v>
      </c>
      <c r="AO17" s="983" t="s">
        <v>11162</v>
      </c>
      <c r="AP17" s="983" t="s">
        <v>11163</v>
      </c>
      <c r="AQ17" s="983" t="s">
        <v>11164</v>
      </c>
      <c r="AR17" s="2338"/>
      <c r="AS17" s="984" t="s">
        <v>11165</v>
      </c>
    </row>
    <row r="18" spans="1:45" ht="15.75" customHeight="1">
      <c r="A18" s="3125"/>
      <c r="B18" s="2926" t="s">
        <v>11166</v>
      </c>
      <c r="C18" s="258" t="s">
        <v>688</v>
      </c>
      <c r="D18" s="258">
        <v>3</v>
      </c>
      <c r="E18" s="1330">
        <f>IF(E16=0, 0, E11-E16)</f>
        <v>0</v>
      </c>
      <c r="F18" s="1330">
        <f>IF(F16=0, 0, F11-F16)</f>
        <v>-3.1165999999999983</v>
      </c>
      <c r="G18" s="1330">
        <f>IF(G16=0, 0, G11-G16)</f>
        <v>0</v>
      </c>
      <c r="H18" s="2333"/>
      <c r="I18" s="1330">
        <f>IF(I16=0, 0, I11-I16)</f>
        <v>0</v>
      </c>
      <c r="J18" s="1330">
        <f>IF(J16=0, 0, J11-J16)</f>
        <v>0</v>
      </c>
      <c r="K18" s="1330">
        <f>IF(K16=0, 0, K11-K16)</f>
        <v>-8.8796999999999997</v>
      </c>
      <c r="L18" s="1330">
        <f>IF(L16=0, 0, L11-L16)</f>
        <v>0</v>
      </c>
      <c r="M18" s="2333"/>
      <c r="N18" s="1354">
        <f>IF(N16=0, 0, N11-N16)</f>
        <v>0</v>
      </c>
      <c r="O18" s="279"/>
      <c r="P18" s="872" t="s">
        <v>11167</v>
      </c>
      <c r="Q18" s="171"/>
      <c r="R18" s="227"/>
      <c r="S18" s="350"/>
      <c r="T18" s="950"/>
      <c r="U18" s="220"/>
      <c r="V18" s="950"/>
      <c r="W18" s="220"/>
      <c r="X18" s="220"/>
      <c r="Y18" s="220"/>
      <c r="Z18" s="220"/>
      <c r="AA18" s="220"/>
      <c r="AB18" s="220"/>
      <c r="AC18" s="220"/>
      <c r="AD18" s="220"/>
      <c r="AE18" s="220"/>
      <c r="AF18" s="220"/>
      <c r="AG18" s="950"/>
      <c r="AH18" s="3125"/>
      <c r="AI18" s="2926" t="s">
        <v>11166</v>
      </c>
      <c r="AJ18" s="983" t="s">
        <v>11168</v>
      </c>
      <c r="AK18" s="983" t="s">
        <v>11169</v>
      </c>
      <c r="AL18" s="983" t="s">
        <v>11170</v>
      </c>
      <c r="AM18" s="2338"/>
      <c r="AN18" s="983" t="s">
        <v>11171</v>
      </c>
      <c r="AO18" s="983" t="s">
        <v>11172</v>
      </c>
      <c r="AP18" s="983" t="s">
        <v>11173</v>
      </c>
      <c r="AQ18" s="983" t="s">
        <v>11174</v>
      </c>
      <c r="AR18" s="2338"/>
      <c r="AS18" s="984" t="s">
        <v>11175</v>
      </c>
    </row>
    <row r="19" spans="1:45" ht="15.75" customHeight="1" thickBot="1">
      <c r="A19" s="3125"/>
      <c r="B19" s="2922" t="s">
        <v>11176</v>
      </c>
      <c r="C19" s="264" t="s">
        <v>688</v>
      </c>
      <c r="D19" s="264">
        <v>3</v>
      </c>
      <c r="E19" s="1355">
        <f>IF(E17=0, 0, E11-E17)</f>
        <v>0</v>
      </c>
      <c r="F19" s="1355">
        <f>IF(F17=0, 0, F11-F17)</f>
        <v>0</v>
      </c>
      <c r="G19" s="1355">
        <f>IF(G17=0, 0, G11-G17)</f>
        <v>0</v>
      </c>
      <c r="H19" s="2335"/>
      <c r="I19" s="1355">
        <f>IF(I17=0, 0, I11-I17)</f>
        <v>0</v>
      </c>
      <c r="J19" s="1355">
        <f>IF(J17=0, 0, J11-J17)</f>
        <v>0</v>
      </c>
      <c r="K19" s="1355">
        <f>IF(K17=0, 0, K11-K17)</f>
        <v>0</v>
      </c>
      <c r="L19" s="1355">
        <f>IF(L17=0, 0, L11-L17)</f>
        <v>0</v>
      </c>
      <c r="M19" s="2335"/>
      <c r="N19" s="1325">
        <f>IF(N17=0, 0, N11-N17)</f>
        <v>0</v>
      </c>
      <c r="O19" s="279"/>
      <c r="P19" s="885" t="s">
        <v>11177</v>
      </c>
      <c r="Q19" s="171"/>
      <c r="R19" s="238"/>
      <c r="S19" s="350"/>
      <c r="T19" s="950"/>
      <c r="U19" s="220"/>
      <c r="V19" s="950"/>
      <c r="W19" s="220"/>
      <c r="X19" s="220"/>
      <c r="Y19" s="220"/>
      <c r="Z19" s="220"/>
      <c r="AA19" s="220"/>
      <c r="AB19" s="220"/>
      <c r="AC19" s="220"/>
      <c r="AD19" s="220"/>
      <c r="AE19" s="220"/>
      <c r="AF19" s="220"/>
      <c r="AG19" s="950"/>
      <c r="AH19" s="3125"/>
      <c r="AI19" s="2922" t="s">
        <v>11176</v>
      </c>
      <c r="AJ19" s="989" t="s">
        <v>11178</v>
      </c>
      <c r="AK19" s="989" t="s">
        <v>11179</v>
      </c>
      <c r="AL19" s="989" t="s">
        <v>11180</v>
      </c>
      <c r="AM19" s="2340"/>
      <c r="AN19" s="989" t="s">
        <v>11181</v>
      </c>
      <c r="AO19" s="989" t="s">
        <v>11182</v>
      </c>
      <c r="AP19" s="989" t="s">
        <v>11183</v>
      </c>
      <c r="AQ19" s="989" t="s">
        <v>11184</v>
      </c>
      <c r="AR19" s="2340"/>
      <c r="AS19" s="990" t="s">
        <v>11185</v>
      </c>
    </row>
    <row r="20" spans="1:45" ht="15.75" customHeight="1" thickTop="1" thickBot="1">
      <c r="A20" s="3125"/>
      <c r="B20" s="362"/>
      <c r="C20" s="362"/>
      <c r="D20" s="362"/>
      <c r="E20" s="1252"/>
      <c r="F20" s="1252"/>
      <c r="G20" s="1252"/>
      <c r="H20" s="1252"/>
      <c r="I20" s="1252"/>
      <c r="J20" s="1252"/>
      <c r="K20" s="1252"/>
      <c r="L20" s="1252"/>
      <c r="M20" s="1252"/>
      <c r="N20" s="1252"/>
      <c r="O20" s="279"/>
      <c r="P20" s="171"/>
      <c r="Q20" s="171"/>
      <c r="R20" s="350"/>
      <c r="S20" s="350"/>
      <c r="T20" s="950"/>
      <c r="U20" s="220"/>
      <c r="V20" s="950"/>
      <c r="W20" s="220"/>
      <c r="X20" s="220"/>
      <c r="Y20" s="220"/>
      <c r="Z20" s="220"/>
      <c r="AA20" s="220"/>
      <c r="AB20" s="220"/>
      <c r="AC20" s="220"/>
      <c r="AD20" s="220"/>
      <c r="AE20" s="220"/>
      <c r="AF20" s="220"/>
      <c r="AG20" s="950"/>
      <c r="AH20" s="3125"/>
      <c r="AI20" s="362"/>
      <c r="AJ20" s="991"/>
      <c r="AK20" s="991"/>
      <c r="AL20" s="991"/>
      <c r="AM20" s="991"/>
      <c r="AN20" s="991"/>
      <c r="AO20" s="991"/>
      <c r="AP20" s="991"/>
      <c r="AQ20" s="991"/>
      <c r="AR20" s="991"/>
      <c r="AS20" s="991"/>
    </row>
    <row r="21" spans="1:45" ht="15.75" customHeight="1">
      <c r="A21" s="3125"/>
      <c r="B21" s="2924" t="s">
        <v>11186</v>
      </c>
      <c r="C21" s="252" t="s">
        <v>688</v>
      </c>
      <c r="D21" s="252">
        <v>3</v>
      </c>
      <c r="E21" s="1356">
        <f>IFERROR(E9+(E16-E17),0)</f>
        <v>0</v>
      </c>
      <c r="F21" s="1356">
        <f>IFERROR(F9+(F16-F17),0)</f>
        <v>3.1165999999999983</v>
      </c>
      <c r="G21" s="1356">
        <f>IFERROR(G9+(G16-G17),0)</f>
        <v>0</v>
      </c>
      <c r="H21" s="2336"/>
      <c r="I21" s="1356">
        <f>IFERROR(I9+(I16-I17),0)</f>
        <v>0</v>
      </c>
      <c r="J21" s="1356">
        <f>IFERROR(J9+(J16-J17),0)</f>
        <v>0</v>
      </c>
      <c r="K21" s="1356">
        <f>IFERROR(K9+(K16-K17),0)</f>
        <v>8.8796999999999997</v>
      </c>
      <c r="L21" s="1356">
        <f>IFERROR(L9+(L16-L17),0)</f>
        <v>0</v>
      </c>
      <c r="M21" s="2336"/>
      <c r="N21" s="1353">
        <f>IFERROR(N9+(N16-N17),0)</f>
        <v>0</v>
      </c>
      <c r="O21" s="279"/>
      <c r="P21" s="867" t="s">
        <v>11187</v>
      </c>
      <c r="Q21" s="171"/>
      <c r="R21" s="347"/>
      <c r="S21" s="350"/>
      <c r="T21" s="950"/>
      <c r="U21" s="220"/>
      <c r="V21" s="950"/>
      <c r="W21" s="220"/>
      <c r="X21" s="220"/>
      <c r="Y21" s="220"/>
      <c r="Z21" s="220"/>
      <c r="AA21" s="220"/>
      <c r="AB21" s="220"/>
      <c r="AC21" s="220"/>
      <c r="AD21" s="220"/>
      <c r="AE21" s="220"/>
      <c r="AF21" s="220"/>
      <c r="AG21" s="950"/>
      <c r="AH21" s="3125"/>
      <c r="AI21" s="2924" t="s">
        <v>11186</v>
      </c>
      <c r="AJ21" s="992" t="s">
        <v>11188</v>
      </c>
      <c r="AK21" s="992" t="s">
        <v>11189</v>
      </c>
      <c r="AL21" s="992" t="s">
        <v>11190</v>
      </c>
      <c r="AM21" s="2337"/>
      <c r="AN21" s="992" t="s">
        <v>11191</v>
      </c>
      <c r="AO21" s="992" t="s">
        <v>11192</v>
      </c>
      <c r="AP21" s="992" t="s">
        <v>11193</v>
      </c>
      <c r="AQ21" s="992" t="s">
        <v>11194</v>
      </c>
      <c r="AR21" s="2337"/>
      <c r="AS21" s="993" t="s">
        <v>11195</v>
      </c>
    </row>
    <row r="22" spans="1:45" ht="15.75" customHeight="1">
      <c r="A22" s="3125"/>
      <c r="B22" s="2926" t="s">
        <v>11196</v>
      </c>
      <c r="C22" s="258" t="s">
        <v>688</v>
      </c>
      <c r="D22" s="258">
        <v>3</v>
      </c>
      <c r="E22" s="628">
        <v>0</v>
      </c>
      <c r="F22" s="628">
        <v>0</v>
      </c>
      <c r="G22" s="628">
        <v>0</v>
      </c>
      <c r="H22" s="2332"/>
      <c r="I22" s="628">
        <v>0</v>
      </c>
      <c r="J22" s="628">
        <v>0</v>
      </c>
      <c r="K22" s="628">
        <v>0</v>
      </c>
      <c r="L22" s="628">
        <v>0</v>
      </c>
      <c r="M22" s="2332"/>
      <c r="N22" s="628">
        <v>0</v>
      </c>
      <c r="O22" s="279"/>
      <c r="P22" s="872" t="s">
        <v>11197</v>
      </c>
      <c r="Q22" s="171"/>
      <c r="R22" s="351"/>
      <c r="S22" s="350"/>
      <c r="T22" s="950"/>
      <c r="U22" s="220">
        <f>IF( SUM( W22:AF22 ) = 0, 0, $W$7 )</f>
        <v>0</v>
      </c>
      <c r="V22" s="950"/>
      <c r="W22" s="221">
        <f xml:space="preserve"> IF( ISNUMBER(E22), 0, 1 )</f>
        <v>0</v>
      </c>
      <c r="X22" s="221">
        <f t="shared" ref="X22" si="25" xml:space="preserve"> IF( ISNUMBER(F22), 0, 1 )</f>
        <v>0</v>
      </c>
      <c r="Y22" s="221">
        <f t="shared" ref="Y22" si="26" xml:space="preserve"> IF( ISNUMBER(G22), 0, 1 )</f>
        <v>0</v>
      </c>
      <c r="Z22" s="220"/>
      <c r="AA22" s="221">
        <f t="shared" ref="AA22" si="27" xml:space="preserve"> IF( ISNUMBER(I22), 0, 1 )</f>
        <v>0</v>
      </c>
      <c r="AB22" s="221">
        <f t="shared" ref="AB22" si="28" xml:space="preserve"> IF( ISNUMBER(J22), 0, 1 )</f>
        <v>0</v>
      </c>
      <c r="AC22" s="221">
        <f t="shared" ref="AC22" si="29" xml:space="preserve"> IF( ISNUMBER(K22), 0, 1 )</f>
        <v>0</v>
      </c>
      <c r="AD22" s="221">
        <f t="shared" ref="AD22" si="30" xml:space="preserve"> IF( ISNUMBER(L22), 0, 1 )</f>
        <v>0</v>
      </c>
      <c r="AE22" s="220"/>
      <c r="AF22" s="221">
        <f xml:space="preserve"> IF( ISNUMBER(N22), 0, 1 )</f>
        <v>0</v>
      </c>
      <c r="AG22" s="950"/>
      <c r="AH22" s="3125"/>
      <c r="AI22" s="2926" t="s">
        <v>11196</v>
      </c>
      <c r="AJ22" s="981" t="s">
        <v>11198</v>
      </c>
      <c r="AK22" s="981" t="s">
        <v>11199</v>
      </c>
      <c r="AL22" s="981" t="s">
        <v>11200</v>
      </c>
      <c r="AM22" s="2338"/>
      <c r="AN22" s="981" t="s">
        <v>11201</v>
      </c>
      <c r="AO22" s="981" t="s">
        <v>11202</v>
      </c>
      <c r="AP22" s="981" t="s">
        <v>11203</v>
      </c>
      <c r="AQ22" s="981" t="s">
        <v>11204</v>
      </c>
      <c r="AR22" s="2338"/>
      <c r="AS22" s="982" t="s">
        <v>11205</v>
      </c>
    </row>
    <row r="23" spans="1:45" ht="15.75" customHeight="1">
      <c r="A23" s="2394" t="s">
        <v>784</v>
      </c>
      <c r="B23" s="2922" t="s">
        <v>11206</v>
      </c>
      <c r="C23" s="264" t="s">
        <v>688</v>
      </c>
      <c r="D23" s="264">
        <v>3</v>
      </c>
      <c r="E23" s="1355">
        <f>IFERROR(E21-E22,0)</f>
        <v>0</v>
      </c>
      <c r="F23" s="1355">
        <f t="shared" ref="F23:G23" si="31">IFERROR(F21-F22,0)</f>
        <v>3.1165999999999983</v>
      </c>
      <c r="G23" s="1355">
        <f t="shared" si="31"/>
        <v>0</v>
      </c>
      <c r="H23" s="2335"/>
      <c r="I23" s="1355">
        <f>IFERROR(I21-I22,0)</f>
        <v>0</v>
      </c>
      <c r="J23" s="1355">
        <f t="shared" ref="J23:L23" si="32">IFERROR(J21-J22,0)</f>
        <v>0</v>
      </c>
      <c r="K23" s="1355">
        <f>IFERROR(K21-K22,0)</f>
        <v>8.8796999999999997</v>
      </c>
      <c r="L23" s="1355">
        <f t="shared" si="32"/>
        <v>0</v>
      </c>
      <c r="M23" s="2335"/>
      <c r="N23" s="1325">
        <f>IFERROR(N21-N22,0)</f>
        <v>0</v>
      </c>
      <c r="O23" s="279"/>
      <c r="P23" s="885" t="s">
        <v>11207</v>
      </c>
      <c r="Q23" s="171"/>
      <c r="R23" s="348"/>
      <c r="S23" s="350"/>
      <c r="T23" s="950"/>
      <c r="U23" s="220"/>
      <c r="V23" s="950"/>
      <c r="W23" s="220"/>
      <c r="X23" s="220"/>
      <c r="Y23" s="220"/>
      <c r="Z23" s="220"/>
      <c r="AA23" s="220"/>
      <c r="AB23" s="220"/>
      <c r="AC23" s="220"/>
      <c r="AD23" s="220"/>
      <c r="AE23" s="220"/>
      <c r="AF23" s="220"/>
      <c r="AG23" s="950"/>
      <c r="AH23" s="3125"/>
      <c r="AI23" s="2922" t="s">
        <v>11206</v>
      </c>
      <c r="AJ23" s="989" t="s">
        <v>11208</v>
      </c>
      <c r="AK23" s="989" t="s">
        <v>11209</v>
      </c>
      <c r="AL23" s="989" t="s">
        <v>11210</v>
      </c>
      <c r="AM23" s="2340"/>
      <c r="AN23" s="989" t="s">
        <v>11211</v>
      </c>
      <c r="AO23" s="989" t="s">
        <v>11212</v>
      </c>
      <c r="AP23" s="989" t="s">
        <v>11213</v>
      </c>
      <c r="AQ23" s="989" t="s">
        <v>11214</v>
      </c>
      <c r="AR23" s="2340"/>
      <c r="AS23" s="990" t="s">
        <v>11215</v>
      </c>
    </row>
    <row r="24" spans="1:45" ht="16" thickTop="1">
      <c r="A24" s="3125"/>
      <c r="B24" s="362"/>
      <c r="C24" s="362"/>
      <c r="D24" s="362"/>
      <c r="E24" s="279"/>
      <c r="F24" s="279"/>
      <c r="G24" s="279"/>
      <c r="H24" s="279"/>
      <c r="I24" s="279"/>
      <c r="J24" s="279"/>
      <c r="K24" s="279"/>
      <c r="L24" s="279"/>
      <c r="M24" s="279"/>
      <c r="N24" s="279"/>
      <c r="O24" s="279"/>
      <c r="P24" s="994"/>
      <c r="Q24" s="171"/>
      <c r="S24" s="2394" t="s">
        <v>826</v>
      </c>
      <c r="T24" s="350"/>
      <c r="U24" s="220"/>
      <c r="V24" s="350"/>
      <c r="W24" s="220"/>
      <c r="X24" s="220"/>
      <c r="Y24" s="220"/>
      <c r="Z24" s="220"/>
      <c r="AA24" s="220"/>
      <c r="AB24" s="220"/>
      <c r="AC24" s="220"/>
      <c r="AD24" s="220"/>
      <c r="AE24" s="220"/>
      <c r="AF24" s="220"/>
      <c r="AG24" s="350"/>
      <c r="AH24" s="3125"/>
      <c r="AI24" s="3125"/>
      <c r="AJ24" s="3125"/>
      <c r="AK24" s="3125"/>
      <c r="AL24" s="3125"/>
      <c r="AM24" s="3125"/>
      <c r="AN24" s="3125"/>
      <c r="AO24" s="3125"/>
      <c r="AP24" s="3125"/>
      <c r="AQ24" s="3125"/>
      <c r="AR24" s="3125"/>
      <c r="AS24" s="2856" t="s">
        <v>827</v>
      </c>
    </row>
    <row r="25" spans="1:45">
      <c r="A25" s="3125"/>
      <c r="B25" s="171"/>
      <c r="C25" s="171"/>
      <c r="D25" s="171"/>
      <c r="E25" s="171"/>
      <c r="F25" s="171"/>
      <c r="G25" s="171"/>
      <c r="H25" s="171"/>
      <c r="I25" s="171"/>
      <c r="P25" s="171"/>
      <c r="Q25" s="171"/>
      <c r="R25" s="972"/>
      <c r="S25" s="350"/>
      <c r="T25" s="350"/>
      <c r="U25" s="220"/>
      <c r="V25" s="350"/>
      <c r="W25" s="220"/>
      <c r="X25" s="220"/>
      <c r="Y25" s="220"/>
      <c r="Z25" s="220"/>
      <c r="AA25" s="220"/>
      <c r="AB25" s="220"/>
      <c r="AC25" s="220"/>
      <c r="AD25" s="220"/>
      <c r="AE25" s="220"/>
      <c r="AF25" s="220"/>
      <c r="AG25" s="350"/>
      <c r="AH25" s="3125"/>
      <c r="AI25" s="3125"/>
      <c r="AJ25" s="3125"/>
      <c r="AK25" s="3125"/>
      <c r="AL25" s="3125"/>
      <c r="AM25" s="3125"/>
      <c r="AN25" s="3125"/>
      <c r="AO25" s="3125"/>
      <c r="AP25" s="3125"/>
      <c r="AQ25" s="3125"/>
      <c r="AR25" s="3125"/>
      <c r="AS25" s="3125"/>
    </row>
    <row r="26" spans="1:45">
      <c r="A26" s="3125"/>
      <c r="B26" s="171"/>
      <c r="C26" s="171"/>
      <c r="D26" s="171"/>
      <c r="E26" s="171"/>
      <c r="F26" s="171"/>
      <c r="G26" s="171"/>
      <c r="H26" s="171"/>
      <c r="I26" s="171"/>
      <c r="P26" s="171"/>
      <c r="Q26" s="171"/>
      <c r="R26" s="972"/>
      <c r="S26" s="350"/>
      <c r="T26" s="350"/>
      <c r="U26" s="220"/>
      <c r="V26" s="350"/>
      <c r="W26" s="220"/>
      <c r="X26" s="220"/>
      <c r="Y26" s="220"/>
      <c r="Z26" s="220"/>
      <c r="AA26" s="220"/>
      <c r="AB26" s="220"/>
      <c r="AC26" s="220"/>
      <c r="AD26" s="220"/>
      <c r="AE26" s="220"/>
      <c r="AF26" s="220"/>
      <c r="AG26" s="350"/>
      <c r="AH26" s="3125"/>
      <c r="AI26" s="3125"/>
      <c r="AJ26" s="3125"/>
      <c r="AK26" s="3125"/>
      <c r="AL26" s="3125"/>
      <c r="AM26" s="3125"/>
      <c r="AN26" s="3125"/>
      <c r="AO26" s="3125"/>
      <c r="AP26" s="3125"/>
      <c r="AQ26" s="3125"/>
      <c r="AR26" s="3125"/>
      <c r="AS26" s="3125"/>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27"/>
  <sheetViews>
    <sheetView topLeftCell="B9" workbookViewId="0">
      <selection activeCell="B19" sqref="B19:L19"/>
    </sheetView>
  </sheetViews>
  <sheetFormatPr defaultColWidth="9" defaultRowHeight="15.5"/>
  <cols>
    <col min="1" max="1" width="11.08203125" style="1772" hidden="1" customWidth="1"/>
    <col min="2" max="2" width="48.58203125" style="1772" bestFit="1" customWidth="1"/>
    <col min="3" max="3" width="7.1640625" style="1772" customWidth="1"/>
    <col min="4" max="4" width="8.1640625" style="1772" customWidth="1"/>
    <col min="5" max="5" width="14.6640625" style="1772" customWidth="1"/>
    <col min="6" max="7" width="22.08203125" style="1772" customWidth="1"/>
    <col min="8" max="9" width="14.6640625" style="1772" customWidth="1"/>
    <col min="10" max="11" width="22.08203125" style="1772" customWidth="1"/>
    <col min="12" max="12" width="14.6640625" style="1772" customWidth="1"/>
    <col min="13" max="13" width="1.58203125" style="1772" customWidth="1"/>
    <col min="14" max="14" width="12.5" style="1772" customWidth="1"/>
    <col min="15" max="15" width="1.58203125" style="1772" customWidth="1"/>
    <col min="16" max="16" width="33.58203125" style="1772"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772" customWidth="1"/>
    <col min="30" max="30" width="48.58203125" style="1772" bestFit="1" customWidth="1"/>
    <col min="31" max="31" width="20.58203125" style="1772" bestFit="1" customWidth="1"/>
    <col min="32" max="33" width="22.08203125" style="1772" customWidth="1"/>
    <col min="34" max="35" width="14.6640625" style="1772" customWidth="1"/>
    <col min="36" max="37" width="22.08203125" style="1772" customWidth="1"/>
    <col min="38" max="38" width="14.6640625" style="1772" customWidth="1"/>
    <col min="39" max="16384" width="9" style="1772"/>
  </cols>
  <sheetData>
    <row r="1" spans="1:38" s="1801" customFormat="1" ht="22.5">
      <c r="A1" s="1887"/>
      <c r="B1" s="1888" t="s">
        <v>11216</v>
      </c>
      <c r="C1" s="3183"/>
      <c r="D1" s="3183"/>
      <c r="E1" s="3183"/>
      <c r="F1" s="3183"/>
      <c r="G1" s="3183"/>
      <c r="H1" s="3183"/>
      <c r="I1" s="1888"/>
      <c r="J1" s="3183"/>
      <c r="K1" s="3183"/>
      <c r="L1" s="3156"/>
      <c r="M1" s="3156"/>
      <c r="N1" s="3156"/>
      <c r="O1" s="1887"/>
      <c r="P1" s="1887"/>
      <c r="Q1" s="779"/>
      <c r="R1" s="948"/>
      <c r="S1" s="220"/>
      <c r="T1" s="948"/>
      <c r="U1" s="81"/>
      <c r="V1" s="81"/>
      <c r="W1" s="81"/>
      <c r="X1" s="81"/>
      <c r="Y1" s="81"/>
      <c r="Z1" s="81"/>
      <c r="AA1" s="81"/>
      <c r="AB1" s="948"/>
      <c r="AC1" s="1887"/>
      <c r="AD1" s="1887"/>
      <c r="AE1" s="1887"/>
      <c r="AF1" s="3183"/>
      <c r="AG1" s="3183"/>
      <c r="AH1" s="3183"/>
      <c r="AI1" s="1888"/>
      <c r="AJ1" s="3183"/>
      <c r="AK1" s="3183"/>
      <c r="AL1" s="3156"/>
    </row>
    <row r="2" spans="1:38" s="1801" customFormat="1" ht="22.5">
      <c r="A2" s="1887"/>
      <c r="B2" s="3604" t="str">
        <f>SelectCompany!B4</f>
        <v>Thames Water</v>
      </c>
      <c r="C2" s="3604"/>
      <c r="D2" s="3604"/>
      <c r="E2" s="3604"/>
      <c r="F2" s="3183"/>
      <c r="G2" s="3183"/>
      <c r="H2" s="3183"/>
      <c r="I2" s="1888"/>
      <c r="J2" s="3183"/>
      <c r="K2" s="3183"/>
      <c r="L2" s="3156"/>
      <c r="M2" s="3156"/>
      <c r="N2" s="3156"/>
      <c r="O2" s="1887"/>
      <c r="P2" s="1887"/>
      <c r="Q2" s="779"/>
      <c r="R2" s="948"/>
      <c r="S2" s="220"/>
      <c r="T2" s="948"/>
      <c r="U2" s="81"/>
      <c r="V2" s="81"/>
      <c r="W2" s="81"/>
      <c r="X2" s="81"/>
      <c r="Y2" s="81"/>
      <c r="Z2" s="81"/>
      <c r="AA2" s="81"/>
      <c r="AB2" s="948"/>
      <c r="AC2" s="1887"/>
      <c r="AD2" s="1887"/>
      <c r="AE2" s="1887"/>
      <c r="AF2" s="3183"/>
      <c r="AG2" s="3183"/>
      <c r="AH2" s="3183"/>
      <c r="AI2" s="1888"/>
      <c r="AJ2" s="3183"/>
      <c r="AK2" s="3183"/>
      <c r="AL2" s="3156"/>
    </row>
    <row r="3" spans="1:38" s="1802" customFormat="1" ht="19">
      <c r="A3" s="1889"/>
      <c r="B3" s="3486" t="s">
        <v>11217</v>
      </c>
      <c r="C3" s="3486"/>
      <c r="D3" s="3486"/>
      <c r="E3" s="3486"/>
      <c r="F3" s="3486"/>
      <c r="G3" s="3486"/>
      <c r="H3" s="3486"/>
      <c r="I3" s="3486"/>
      <c r="J3" s="3486"/>
      <c r="K3" s="3486"/>
      <c r="L3" s="3486"/>
      <c r="M3" s="3486"/>
      <c r="N3" s="3486"/>
      <c r="O3" s="3486"/>
      <c r="P3" s="3486"/>
      <c r="Q3" s="779"/>
      <c r="R3" s="948"/>
      <c r="S3" s="527" t="s">
        <v>669</v>
      </c>
      <c r="T3" s="948"/>
      <c r="U3" s="81"/>
      <c r="V3" s="81"/>
      <c r="W3" s="81"/>
      <c r="X3" s="81"/>
      <c r="Y3" s="81"/>
      <c r="Z3" s="81"/>
      <c r="AA3" s="81"/>
      <c r="AB3" s="948"/>
      <c r="AC3" s="1889"/>
      <c r="AD3" s="3486" t="s">
        <v>11217</v>
      </c>
      <c r="AE3" s="3486"/>
      <c r="AF3" s="3486"/>
      <c r="AG3" s="3486"/>
      <c r="AH3" s="3486"/>
      <c r="AI3" s="3486"/>
      <c r="AJ3" s="3486"/>
      <c r="AK3" s="3486"/>
      <c r="AL3" s="3486"/>
    </row>
    <row r="4" spans="1:38" s="1802" customFormat="1" ht="19.5" thickBot="1">
      <c r="A4" s="1889"/>
      <c r="B4" s="1890"/>
      <c r="C4" s="1890"/>
      <c r="D4" s="1890"/>
      <c r="E4" s="1890"/>
      <c r="F4" s="1890"/>
      <c r="G4" s="1890"/>
      <c r="H4" s="1890"/>
      <c r="I4" s="1890"/>
      <c r="J4" s="1890"/>
      <c r="K4" s="1890"/>
      <c r="L4" s="1890"/>
      <c r="M4" s="1889"/>
      <c r="N4" s="1891"/>
      <c r="O4" s="1889"/>
      <c r="P4" s="1889"/>
      <c r="Q4" s="779"/>
      <c r="R4" s="948"/>
      <c r="S4" s="220"/>
      <c r="T4" s="948"/>
      <c r="U4" s="81"/>
      <c r="V4" s="81"/>
      <c r="W4" s="81"/>
      <c r="X4" s="81"/>
      <c r="Y4" s="81"/>
      <c r="Z4" s="81"/>
      <c r="AA4" s="81"/>
      <c r="AB4" s="948"/>
      <c r="AC4" s="1889"/>
      <c r="AD4" s="1890"/>
      <c r="AE4" s="1890"/>
      <c r="AF4" s="1890"/>
      <c r="AG4" s="1890"/>
      <c r="AH4" s="1890"/>
      <c r="AI4" s="1890"/>
      <c r="AJ4" s="1890"/>
      <c r="AK4" s="1890"/>
      <c r="AL4" s="1890"/>
    </row>
    <row r="5" spans="1:38" s="1803" customFormat="1" ht="15" customHeight="1" thickTop="1">
      <c r="A5" s="208"/>
      <c r="B5" s="3376" t="s">
        <v>671</v>
      </c>
      <c r="C5" s="3602" t="s">
        <v>672</v>
      </c>
      <c r="D5" s="3602" t="s">
        <v>673</v>
      </c>
      <c r="E5" s="3332" t="s">
        <v>11218</v>
      </c>
      <c r="F5" s="3332"/>
      <c r="G5" s="3332"/>
      <c r="H5" s="3332"/>
      <c r="I5" s="3332" t="s">
        <v>11219</v>
      </c>
      <c r="J5" s="3332"/>
      <c r="K5" s="3332"/>
      <c r="L5" s="3334"/>
      <c r="M5" s="208"/>
      <c r="N5" s="3457" t="s">
        <v>677</v>
      </c>
      <c r="O5" s="208"/>
      <c r="P5" s="3457" t="s">
        <v>678</v>
      </c>
      <c r="Q5" s="779"/>
      <c r="R5" s="948"/>
      <c r="S5" s="220"/>
      <c r="T5" s="948"/>
      <c r="U5" s="81"/>
      <c r="V5" s="81"/>
      <c r="W5" s="81"/>
      <c r="X5" s="81"/>
      <c r="Y5" s="81"/>
      <c r="Z5" s="81"/>
      <c r="AA5" s="81"/>
      <c r="AB5" s="948"/>
      <c r="AC5" s="208"/>
      <c r="AD5" s="3376" t="s">
        <v>671</v>
      </c>
      <c r="AE5" s="3332" t="s">
        <v>11218</v>
      </c>
      <c r="AF5" s="3332"/>
      <c r="AG5" s="3332"/>
      <c r="AH5" s="3332"/>
      <c r="AI5" s="3332" t="s">
        <v>11219</v>
      </c>
      <c r="AJ5" s="3332"/>
      <c r="AK5" s="3332"/>
      <c r="AL5" s="3334"/>
    </row>
    <row r="6" spans="1:38" s="1803" customFormat="1" ht="15" customHeight="1" thickBot="1">
      <c r="A6" s="2248" t="s">
        <v>680</v>
      </c>
      <c r="B6" s="3377"/>
      <c r="C6" s="3603"/>
      <c r="D6" s="3603"/>
      <c r="E6" s="2914" t="s">
        <v>11220</v>
      </c>
      <c r="F6" s="2914" t="s">
        <v>11221</v>
      </c>
      <c r="G6" s="2914" t="s">
        <v>11222</v>
      </c>
      <c r="H6" s="2914" t="s">
        <v>902</v>
      </c>
      <c r="I6" s="2914" t="s">
        <v>11220</v>
      </c>
      <c r="J6" s="2914" t="s">
        <v>11221</v>
      </c>
      <c r="K6" s="2914" t="s">
        <v>11222</v>
      </c>
      <c r="L6" s="2916" t="s">
        <v>902</v>
      </c>
      <c r="M6" s="208"/>
      <c r="N6" s="3459"/>
      <c r="O6" s="208"/>
      <c r="P6" s="3459"/>
      <c r="Q6" s="1816"/>
      <c r="R6" s="948"/>
      <c r="S6" s="220"/>
      <c r="T6" s="948"/>
      <c r="U6" s="3326" t="s">
        <v>670</v>
      </c>
      <c r="V6" s="3326"/>
      <c r="W6" s="3326"/>
      <c r="X6" s="3326"/>
      <c r="Y6" s="3326"/>
      <c r="Z6" s="3326"/>
      <c r="AA6" s="3326"/>
      <c r="AB6" s="948"/>
      <c r="AC6" s="208"/>
      <c r="AD6" s="3377"/>
      <c r="AE6" s="2914" t="s">
        <v>11220</v>
      </c>
      <c r="AF6" s="2914" t="s">
        <v>11221</v>
      </c>
      <c r="AG6" s="2914" t="s">
        <v>11222</v>
      </c>
      <c r="AH6" s="2914" t="s">
        <v>902</v>
      </c>
      <c r="AI6" s="2914" t="s">
        <v>11220</v>
      </c>
      <c r="AJ6" s="2914" t="s">
        <v>11221</v>
      </c>
      <c r="AK6" s="2914" t="s">
        <v>11222</v>
      </c>
      <c r="AL6" s="2916" t="s">
        <v>902</v>
      </c>
    </row>
    <row r="7" spans="1:38" s="1803" customFormat="1" ht="15" customHeight="1" thickTop="1" thickBot="1">
      <c r="A7" s="2394" t="s">
        <v>684</v>
      </c>
      <c r="B7" s="3"/>
      <c r="C7" s="766"/>
      <c r="D7" s="766"/>
      <c r="E7" s="766"/>
      <c r="F7" s="767"/>
      <c r="G7" s="767"/>
      <c r="H7" s="767"/>
      <c r="I7" s="766"/>
      <c r="J7" s="767"/>
      <c r="K7" s="767"/>
      <c r="L7" s="767"/>
      <c r="M7" s="208"/>
      <c r="N7" s="171"/>
      <c r="O7" s="208"/>
      <c r="P7" s="171"/>
      <c r="Q7" s="834"/>
      <c r="R7" s="948"/>
      <c r="S7" s="220"/>
      <c r="T7" s="948"/>
      <c r="U7" s="206" t="s">
        <v>679</v>
      </c>
      <c r="V7" s="81"/>
      <c r="W7" s="81"/>
      <c r="X7" s="81"/>
      <c r="Y7" s="81"/>
      <c r="Z7" s="81"/>
      <c r="AA7" s="81"/>
      <c r="AB7" s="948"/>
      <c r="AC7" s="208"/>
      <c r="AD7" s="766"/>
      <c r="AE7" s="2856" t="s">
        <v>831</v>
      </c>
      <c r="AF7" s="767"/>
      <c r="AG7" s="767"/>
      <c r="AH7" s="767"/>
      <c r="AI7" s="766"/>
      <c r="AJ7" s="767"/>
      <c r="AK7" s="767"/>
      <c r="AL7" s="767"/>
    </row>
    <row r="8" spans="1:38" s="1803" customFormat="1" ht="15" customHeight="1">
      <c r="A8" s="2394" t="s">
        <v>686</v>
      </c>
      <c r="B8" s="2932" t="s">
        <v>11223</v>
      </c>
      <c r="C8" s="1892" t="s">
        <v>688</v>
      </c>
      <c r="D8" s="1892">
        <v>3</v>
      </c>
      <c r="E8" s="1804">
        <v>-1.2729999999999999</v>
      </c>
      <c r="F8" s="1804">
        <v>189.149</v>
      </c>
      <c r="G8" s="1804">
        <v>-182.804</v>
      </c>
      <c r="H8" s="1805">
        <f t="shared" ref="H8:H12" si="0">SUM(E8:G8)</f>
        <v>5.0720000000000027</v>
      </c>
      <c r="I8" s="1804">
        <v>-1.2729999999999999</v>
      </c>
      <c r="J8" s="1804">
        <v>189.149</v>
      </c>
      <c r="K8" s="1806">
        <v>-182.804</v>
      </c>
      <c r="L8" s="1807">
        <f t="shared" ref="L8:L13" si="1">SUM(I8:K8)</f>
        <v>5.0720000000000027</v>
      </c>
      <c r="M8" s="208"/>
      <c r="N8" s="843" t="s">
        <v>11224</v>
      </c>
      <c r="O8" s="208"/>
      <c r="P8" s="442"/>
      <c r="Q8" s="834"/>
      <c r="R8" s="3159"/>
      <c r="S8" s="220">
        <f>IF( SUM( U8:AA8 ) = 0, 0, $U$7 )</f>
        <v>0</v>
      </c>
      <c r="T8" s="3159"/>
      <c r="U8" s="221">
        <f xml:space="preserve"> IF( ISNUMBER(E8), 0, 1 )</f>
        <v>0</v>
      </c>
      <c r="V8" s="221">
        <f t="shared" ref="V8:W8" si="2" xml:space="preserve"> IF( ISNUMBER(F8), 0, 1 )</f>
        <v>0</v>
      </c>
      <c r="W8" s="221">
        <f t="shared" si="2"/>
        <v>0</v>
      </c>
      <c r="X8" s="220"/>
      <c r="Y8" s="221">
        <f t="shared" ref="Y8:AA8" si="3" xml:space="preserve"> IF( ISNUMBER(I8), 0, 1 )</f>
        <v>0</v>
      </c>
      <c r="Z8" s="221">
        <f t="shared" si="3"/>
        <v>0</v>
      </c>
      <c r="AA8" s="221">
        <f t="shared" si="3"/>
        <v>0</v>
      </c>
      <c r="AB8" s="3159"/>
      <c r="AC8" s="208"/>
      <c r="AD8" s="2932" t="s">
        <v>11223</v>
      </c>
      <c r="AE8" s="1804" t="s">
        <v>11225</v>
      </c>
      <c r="AF8" s="1804" t="s">
        <v>11226</v>
      </c>
      <c r="AG8" s="1804" t="s">
        <v>11227</v>
      </c>
      <c r="AH8" s="1805" t="s">
        <v>11228</v>
      </c>
      <c r="AI8" s="1804" t="s">
        <v>11229</v>
      </c>
      <c r="AJ8" s="1804" t="s">
        <v>11230</v>
      </c>
      <c r="AK8" s="1806" t="s">
        <v>11231</v>
      </c>
      <c r="AL8" s="1807" t="s">
        <v>11232</v>
      </c>
    </row>
    <row r="9" spans="1:38" s="1803" customFormat="1" ht="15" customHeight="1">
      <c r="A9" s="208"/>
      <c r="B9" s="2933" t="s">
        <v>11233</v>
      </c>
      <c r="C9" s="1893" t="s">
        <v>688</v>
      </c>
      <c r="D9" s="1893">
        <v>3</v>
      </c>
      <c r="E9" s="1808">
        <v>0</v>
      </c>
      <c r="F9" s="1808">
        <v>243.08799999999999</v>
      </c>
      <c r="G9" s="1808">
        <v>-245.03</v>
      </c>
      <c r="H9" s="1809">
        <f t="shared" si="0"/>
        <v>-1.9420000000000073</v>
      </c>
      <c r="I9" s="1808">
        <v>0</v>
      </c>
      <c r="J9" s="1808">
        <v>243.08799999999999</v>
      </c>
      <c r="K9" s="1810">
        <v>-245.03</v>
      </c>
      <c r="L9" s="1811">
        <f t="shared" si="1"/>
        <v>-1.9420000000000073</v>
      </c>
      <c r="M9" s="208"/>
      <c r="N9" s="844" t="s">
        <v>11234</v>
      </c>
      <c r="O9" s="208"/>
      <c r="P9" s="443"/>
      <c r="Q9" s="834"/>
      <c r="R9" s="3159"/>
      <c r="S9" s="220">
        <f t="shared" ref="S9:S13" si="4">IF( SUM( U9:AA9 ) = 0, 0, $U$7 )</f>
        <v>0</v>
      </c>
      <c r="T9" s="3159"/>
      <c r="U9" s="221">
        <f t="shared" ref="U9:U13" si="5" xml:space="preserve"> IF( ISNUMBER(E9), 0, 1 )</f>
        <v>0</v>
      </c>
      <c r="V9" s="221">
        <f t="shared" ref="V9:V13" si="6" xml:space="preserve"> IF( ISNUMBER(F9), 0, 1 )</f>
        <v>0</v>
      </c>
      <c r="W9" s="221">
        <f t="shared" ref="W9:W13" si="7" xml:space="preserve"> IF( ISNUMBER(G9), 0, 1 )</f>
        <v>0</v>
      </c>
      <c r="X9" s="220"/>
      <c r="Y9" s="221">
        <f t="shared" ref="Y9:Y13" si="8" xml:space="preserve"> IF( ISNUMBER(I9), 0, 1 )</f>
        <v>0</v>
      </c>
      <c r="Z9" s="221">
        <f t="shared" ref="Z9:Z13" si="9" xml:space="preserve"> IF( ISNUMBER(J9), 0, 1 )</f>
        <v>0</v>
      </c>
      <c r="AA9" s="221">
        <f t="shared" ref="AA9:AA13" si="10" xml:space="preserve"> IF( ISNUMBER(K9), 0, 1 )</f>
        <v>0</v>
      </c>
      <c r="AB9" s="3159"/>
      <c r="AC9" s="208"/>
      <c r="AD9" s="2933" t="s">
        <v>11233</v>
      </c>
      <c r="AE9" s="1808" t="s">
        <v>11235</v>
      </c>
      <c r="AF9" s="1808" t="s">
        <v>11236</v>
      </c>
      <c r="AG9" s="1808" t="s">
        <v>11237</v>
      </c>
      <c r="AH9" s="1809" t="s">
        <v>11238</v>
      </c>
      <c r="AI9" s="1808" t="s">
        <v>11239</v>
      </c>
      <c r="AJ9" s="1808" t="s">
        <v>11240</v>
      </c>
      <c r="AK9" s="1810" t="s">
        <v>11241</v>
      </c>
      <c r="AL9" s="1811" t="s">
        <v>11242</v>
      </c>
    </row>
    <row r="10" spans="1:38" s="1803" customFormat="1" ht="15" customHeight="1">
      <c r="A10" s="208"/>
      <c r="B10" s="2933" t="s">
        <v>11243</v>
      </c>
      <c r="C10" s="1893" t="s">
        <v>688</v>
      </c>
      <c r="D10" s="1893">
        <v>3</v>
      </c>
      <c r="E10" s="1808">
        <v>0</v>
      </c>
      <c r="F10" s="1808">
        <v>1077.7190000000001</v>
      </c>
      <c r="G10" s="1808">
        <v>-1094.623</v>
      </c>
      <c r="H10" s="1809">
        <f t="shared" si="0"/>
        <v>-16.903999999999996</v>
      </c>
      <c r="I10" s="1808">
        <v>0</v>
      </c>
      <c r="J10" s="1808">
        <v>1077.7190000000001</v>
      </c>
      <c r="K10" s="1810">
        <v>-1094.623</v>
      </c>
      <c r="L10" s="1811">
        <f t="shared" si="1"/>
        <v>-16.903999999999996</v>
      </c>
      <c r="M10" s="208"/>
      <c r="N10" s="844" t="s">
        <v>11244</v>
      </c>
      <c r="O10" s="208"/>
      <c r="P10" s="443"/>
      <c r="Q10" s="834"/>
      <c r="R10" s="3159"/>
      <c r="S10" s="220">
        <f t="shared" si="4"/>
        <v>0</v>
      </c>
      <c r="T10" s="3159"/>
      <c r="U10" s="221">
        <f t="shared" si="5"/>
        <v>0</v>
      </c>
      <c r="V10" s="221">
        <f t="shared" si="6"/>
        <v>0</v>
      </c>
      <c r="W10" s="221">
        <f t="shared" si="7"/>
        <v>0</v>
      </c>
      <c r="X10" s="220"/>
      <c r="Y10" s="221">
        <f t="shared" si="8"/>
        <v>0</v>
      </c>
      <c r="Z10" s="221">
        <f t="shared" si="9"/>
        <v>0</v>
      </c>
      <c r="AA10" s="221">
        <f t="shared" si="10"/>
        <v>0</v>
      </c>
      <c r="AB10" s="3159"/>
      <c r="AC10" s="208"/>
      <c r="AD10" s="2933" t="s">
        <v>11243</v>
      </c>
      <c r="AE10" s="1808" t="s">
        <v>11245</v>
      </c>
      <c r="AF10" s="1808" t="s">
        <v>11246</v>
      </c>
      <c r="AG10" s="1808" t="s">
        <v>11247</v>
      </c>
      <c r="AH10" s="1809" t="s">
        <v>11248</v>
      </c>
      <c r="AI10" s="1808" t="s">
        <v>11249</v>
      </c>
      <c r="AJ10" s="1808" t="s">
        <v>11250</v>
      </c>
      <c r="AK10" s="1810" t="s">
        <v>11251</v>
      </c>
      <c r="AL10" s="1811" t="s">
        <v>11252</v>
      </c>
    </row>
    <row r="11" spans="1:38" s="1803" customFormat="1" ht="15" customHeight="1">
      <c r="A11" s="208"/>
      <c r="B11" s="2933" t="s">
        <v>11253</v>
      </c>
      <c r="C11" s="1893" t="s">
        <v>688</v>
      </c>
      <c r="D11" s="1893">
        <v>3</v>
      </c>
      <c r="E11" s="1808">
        <v>265.476</v>
      </c>
      <c r="F11" s="1808">
        <v>92.474999999999994</v>
      </c>
      <c r="G11" s="1808">
        <v>0</v>
      </c>
      <c r="H11" s="1809">
        <f t="shared" si="0"/>
        <v>357.95100000000002</v>
      </c>
      <c r="I11" s="1808">
        <v>-13.888</v>
      </c>
      <c r="J11" s="1808">
        <v>92.474999999999994</v>
      </c>
      <c r="K11" s="1810">
        <v>0</v>
      </c>
      <c r="L11" s="1811">
        <f t="shared" si="1"/>
        <v>78.586999999999989</v>
      </c>
      <c r="M11" s="208"/>
      <c r="N11" s="844" t="s">
        <v>11254</v>
      </c>
      <c r="O11" s="208"/>
      <c r="P11" s="443"/>
      <c r="Q11" s="834"/>
      <c r="R11" s="3159"/>
      <c r="S11" s="220">
        <f t="shared" si="4"/>
        <v>0</v>
      </c>
      <c r="T11" s="3159"/>
      <c r="U11" s="221">
        <f t="shared" si="5"/>
        <v>0</v>
      </c>
      <c r="V11" s="221">
        <f t="shared" si="6"/>
        <v>0</v>
      </c>
      <c r="W11" s="221">
        <f t="shared" si="7"/>
        <v>0</v>
      </c>
      <c r="X11" s="220"/>
      <c r="Y11" s="221">
        <f t="shared" si="8"/>
        <v>0</v>
      </c>
      <c r="Z11" s="221">
        <f t="shared" si="9"/>
        <v>0</v>
      </c>
      <c r="AA11" s="221">
        <f t="shared" si="10"/>
        <v>0</v>
      </c>
      <c r="AB11" s="3159"/>
      <c r="AC11" s="208"/>
      <c r="AD11" s="2933" t="s">
        <v>11253</v>
      </c>
      <c r="AE11" s="1808" t="s">
        <v>11255</v>
      </c>
      <c r="AF11" s="1808" t="s">
        <v>11256</v>
      </c>
      <c r="AG11" s="1808" t="s">
        <v>11257</v>
      </c>
      <c r="AH11" s="1809" t="s">
        <v>11258</v>
      </c>
      <c r="AI11" s="1808" t="s">
        <v>11259</v>
      </c>
      <c r="AJ11" s="1808" t="s">
        <v>11260</v>
      </c>
      <c r="AK11" s="1810" t="s">
        <v>11261</v>
      </c>
      <c r="AL11" s="1811" t="s">
        <v>11262</v>
      </c>
    </row>
    <row r="12" spans="1:38" s="1803" customFormat="1" ht="15" customHeight="1">
      <c r="A12" s="208"/>
      <c r="B12" s="2933" t="s">
        <v>11263</v>
      </c>
      <c r="C12" s="1893" t="s">
        <v>688</v>
      </c>
      <c r="D12" s="1893">
        <v>3</v>
      </c>
      <c r="E12" s="1808">
        <v>0</v>
      </c>
      <c r="F12" s="1808">
        <v>181.12700000000001</v>
      </c>
      <c r="G12" s="1808">
        <v>-187.89400000000001</v>
      </c>
      <c r="H12" s="1809">
        <f t="shared" si="0"/>
        <v>-6.7669999999999959</v>
      </c>
      <c r="I12" s="1808">
        <v>20.55</v>
      </c>
      <c r="J12" s="1808">
        <v>181.12700000000001</v>
      </c>
      <c r="K12" s="1810">
        <v>-187.89400000000001</v>
      </c>
      <c r="L12" s="1811">
        <f t="shared" si="1"/>
        <v>13.783000000000015</v>
      </c>
      <c r="M12" s="208"/>
      <c r="N12" s="844" t="s">
        <v>11264</v>
      </c>
      <c r="O12" s="208"/>
      <c r="P12" s="443"/>
      <c r="Q12" s="834"/>
      <c r="R12" s="3159"/>
      <c r="S12" s="220">
        <f t="shared" si="4"/>
        <v>0</v>
      </c>
      <c r="T12" s="3159"/>
      <c r="U12" s="221">
        <f t="shared" si="5"/>
        <v>0</v>
      </c>
      <c r="V12" s="221">
        <f t="shared" si="6"/>
        <v>0</v>
      </c>
      <c r="W12" s="221">
        <f t="shared" si="7"/>
        <v>0</v>
      </c>
      <c r="X12" s="220"/>
      <c r="Y12" s="221">
        <f t="shared" si="8"/>
        <v>0</v>
      </c>
      <c r="Z12" s="221">
        <f t="shared" si="9"/>
        <v>0</v>
      </c>
      <c r="AA12" s="221">
        <f t="shared" si="10"/>
        <v>0</v>
      </c>
      <c r="AB12" s="3159"/>
      <c r="AC12" s="208"/>
      <c r="AD12" s="2933" t="s">
        <v>11263</v>
      </c>
      <c r="AE12" s="1808" t="s">
        <v>11265</v>
      </c>
      <c r="AF12" s="1808" t="s">
        <v>11266</v>
      </c>
      <c r="AG12" s="1808" t="s">
        <v>11267</v>
      </c>
      <c r="AH12" s="1809" t="s">
        <v>11268</v>
      </c>
      <c r="AI12" s="1808" t="s">
        <v>11269</v>
      </c>
      <c r="AJ12" s="1808" t="s">
        <v>11270</v>
      </c>
      <c r="AK12" s="1810" t="s">
        <v>11271</v>
      </c>
      <c r="AL12" s="1811" t="s">
        <v>11272</v>
      </c>
    </row>
    <row r="13" spans="1:38" s="1803" customFormat="1" ht="15" customHeight="1">
      <c r="A13" s="208"/>
      <c r="B13" s="2933" t="s">
        <v>11273</v>
      </c>
      <c r="C13" s="1893" t="s">
        <v>688</v>
      </c>
      <c r="D13" s="1893">
        <v>3</v>
      </c>
      <c r="E13" s="1808">
        <v>1E-3</v>
      </c>
      <c r="F13" s="1808">
        <v>1778.135</v>
      </c>
      <c r="G13" s="1808">
        <v>-1827.894</v>
      </c>
      <c r="H13" s="1809">
        <f>SUM(E13:G13)</f>
        <v>-49.758000000000038</v>
      </c>
      <c r="I13" s="1808">
        <v>258.815</v>
      </c>
      <c r="J13" s="1808">
        <v>1778.135</v>
      </c>
      <c r="K13" s="1810">
        <v>-1827.894</v>
      </c>
      <c r="L13" s="1811">
        <f t="shared" si="1"/>
        <v>209.05600000000004</v>
      </c>
      <c r="M13" s="208"/>
      <c r="N13" s="844" t="s">
        <v>11274</v>
      </c>
      <c r="O13" s="208"/>
      <c r="P13" s="443"/>
      <c r="Q13" s="834"/>
      <c r="R13" s="3159"/>
      <c r="S13" s="220">
        <f t="shared" si="4"/>
        <v>0</v>
      </c>
      <c r="T13" s="3159"/>
      <c r="U13" s="221">
        <f t="shared" si="5"/>
        <v>0</v>
      </c>
      <c r="V13" s="221">
        <f t="shared" si="6"/>
        <v>0</v>
      </c>
      <c r="W13" s="221">
        <f t="shared" si="7"/>
        <v>0</v>
      </c>
      <c r="X13" s="220"/>
      <c r="Y13" s="221">
        <f t="shared" si="8"/>
        <v>0</v>
      </c>
      <c r="Z13" s="221">
        <f t="shared" si="9"/>
        <v>0</v>
      </c>
      <c r="AA13" s="221">
        <f t="shared" si="10"/>
        <v>0</v>
      </c>
      <c r="AB13" s="3159"/>
      <c r="AC13" s="208"/>
      <c r="AD13" s="2933" t="s">
        <v>11273</v>
      </c>
      <c r="AE13" s="1808" t="s">
        <v>11275</v>
      </c>
      <c r="AF13" s="1808" t="s">
        <v>11276</v>
      </c>
      <c r="AG13" s="1808" t="s">
        <v>11277</v>
      </c>
      <c r="AH13" s="1809" t="s">
        <v>11278</v>
      </c>
      <c r="AI13" s="1808" t="s">
        <v>11279</v>
      </c>
      <c r="AJ13" s="1808" t="s">
        <v>11280</v>
      </c>
      <c r="AK13" s="1810" t="s">
        <v>11281</v>
      </c>
      <c r="AL13" s="1811" t="s">
        <v>11282</v>
      </c>
    </row>
    <row r="14" spans="1:38" s="1803" customFormat="1" ht="15" customHeight="1" thickBot="1">
      <c r="A14" s="2394" t="s">
        <v>784</v>
      </c>
      <c r="B14" s="2934" t="s">
        <v>902</v>
      </c>
      <c r="C14" s="1815" t="s">
        <v>688</v>
      </c>
      <c r="D14" s="1815">
        <v>3</v>
      </c>
      <c r="E14" s="1812">
        <f>IFERROR(SUM(E8:E13), 0)</f>
        <v>264.20399999999995</v>
      </c>
      <c r="F14" s="1812">
        <f t="shared" ref="F14:L14" si="11">IFERROR(SUM(F8:F13), 0)</f>
        <v>3561.6930000000002</v>
      </c>
      <c r="G14" s="1812">
        <f t="shared" si="11"/>
        <v>-3538.2449999999999</v>
      </c>
      <c r="H14" s="1812">
        <f t="shared" si="11"/>
        <v>287.65199999999999</v>
      </c>
      <c r="I14" s="1812">
        <f>IFERROR(SUM(I8:I13), 0)</f>
        <v>264.20400000000001</v>
      </c>
      <c r="J14" s="1812">
        <f t="shared" si="11"/>
        <v>3561.6930000000002</v>
      </c>
      <c r="K14" s="1813">
        <f t="shared" si="11"/>
        <v>-3538.2449999999999</v>
      </c>
      <c r="L14" s="1814">
        <f t="shared" si="11"/>
        <v>287.65200000000004</v>
      </c>
      <c r="M14" s="208"/>
      <c r="N14" s="846" t="s">
        <v>11283</v>
      </c>
      <c r="O14" s="208"/>
      <c r="P14" s="445"/>
      <c r="Q14" s="834"/>
      <c r="R14" s="948"/>
      <c r="S14" s="220">
        <f>IF( SUM( U14:AA14 ) = 0, 0, $W$7 )</f>
        <v>0</v>
      </c>
      <c r="T14" s="948"/>
      <c r="U14" s="81"/>
      <c r="V14" s="81"/>
      <c r="W14" s="81"/>
      <c r="X14" s="81"/>
      <c r="Y14" s="81"/>
      <c r="Z14" s="81"/>
      <c r="AA14" s="81"/>
      <c r="AB14" s="948"/>
      <c r="AC14" s="208"/>
      <c r="AD14" s="2934" t="s">
        <v>902</v>
      </c>
      <c r="AE14" s="1812" t="s">
        <v>11284</v>
      </c>
      <c r="AF14" s="1812" t="s">
        <v>11285</v>
      </c>
      <c r="AG14" s="1812" t="s">
        <v>11286</v>
      </c>
      <c r="AH14" s="1812" t="s">
        <v>11287</v>
      </c>
      <c r="AI14" s="1812" t="s">
        <v>11288</v>
      </c>
      <c r="AJ14" s="1812" t="s">
        <v>11289</v>
      </c>
      <c r="AK14" s="1813" t="s">
        <v>11290</v>
      </c>
      <c r="AL14" s="1814" t="s">
        <v>11291</v>
      </c>
    </row>
    <row r="15" spans="1:38" ht="16" thickTop="1">
      <c r="A15" s="1894"/>
      <c r="B15" s="1894"/>
      <c r="C15" s="1894"/>
      <c r="D15" s="1894"/>
      <c r="E15" s="1894"/>
      <c r="F15" s="1894"/>
      <c r="G15" s="1894"/>
      <c r="H15" s="1894"/>
      <c r="I15" s="1894"/>
      <c r="J15" s="1894"/>
      <c r="K15" s="1894"/>
      <c r="L15" s="1894"/>
      <c r="M15" s="1894"/>
      <c r="N15" s="1894"/>
      <c r="O15" s="1894"/>
      <c r="P15" s="15"/>
      <c r="Q15" s="2394" t="s">
        <v>826</v>
      </c>
      <c r="R15" s="779"/>
      <c r="S15" s="779"/>
      <c r="T15" s="779"/>
      <c r="AC15" s="1894"/>
      <c r="AD15" s="1894"/>
      <c r="AE15" s="1894"/>
      <c r="AF15" s="1894"/>
      <c r="AG15" s="1894"/>
      <c r="AH15" s="1894"/>
      <c r="AI15" s="1894"/>
      <c r="AJ15" s="1894"/>
      <c r="AK15" s="1894"/>
      <c r="AL15" s="2856" t="s">
        <v>827</v>
      </c>
    </row>
    <row r="16" spans="1:38">
      <c r="A16" s="1894"/>
      <c r="B16" s="1894"/>
      <c r="C16" s="1894"/>
      <c r="D16" s="1894"/>
      <c r="E16" s="1894"/>
      <c r="F16" s="1894"/>
      <c r="G16" s="1894"/>
      <c r="H16" s="1894"/>
      <c r="I16" s="1894"/>
      <c r="J16" s="1894"/>
      <c r="K16" s="1894"/>
      <c r="L16" s="1894"/>
      <c r="M16" s="1894"/>
      <c r="N16" s="1894"/>
      <c r="O16" s="1894"/>
      <c r="P16" s="1894"/>
      <c r="Q16" s="779"/>
      <c r="R16" s="779"/>
      <c r="S16" s="779"/>
      <c r="T16" s="779"/>
      <c r="AC16" s="1894"/>
      <c r="AD16" s="1894"/>
      <c r="AE16" s="1894"/>
      <c r="AF16" s="1894"/>
      <c r="AG16" s="1894"/>
      <c r="AH16" s="1894"/>
      <c r="AI16" s="1894"/>
      <c r="AJ16" s="1894"/>
      <c r="AK16" s="1894"/>
      <c r="AL16" s="1894"/>
    </row>
    <row r="17" spans="2:37">
      <c r="B17" s="15"/>
      <c r="C17" s="15"/>
      <c r="D17" s="15"/>
      <c r="E17" s="15"/>
      <c r="F17" s="15"/>
      <c r="G17" s="198"/>
      <c r="H17" s="198"/>
      <c r="I17" s="3125"/>
      <c r="J17" s="3125"/>
      <c r="K17" s="81"/>
      <c r="L17" s="15"/>
      <c r="M17" s="15"/>
      <c r="N17" s="15"/>
      <c r="O17" s="15"/>
      <c r="P17" s="15"/>
      <c r="AC17" s="15"/>
      <c r="AD17" s="15"/>
      <c r="AE17" s="15"/>
      <c r="AF17" s="15"/>
      <c r="AG17" s="198"/>
      <c r="AH17" s="198"/>
      <c r="AI17" s="3125"/>
      <c r="AJ17" s="3125"/>
      <c r="AK17" s="81"/>
    </row>
    <row r="18" spans="2:37">
      <c r="B18" s="3218" t="s">
        <v>4046</v>
      </c>
      <c r="C18" s="3219"/>
      <c r="D18" s="3219"/>
      <c r="E18" s="3219"/>
      <c r="F18" s="3219"/>
      <c r="G18" s="3219"/>
      <c r="H18" s="3219"/>
      <c r="I18" s="3219"/>
      <c r="J18" s="3219"/>
      <c r="K18" s="3219"/>
      <c r="L18" s="3219"/>
      <c r="M18" s="15"/>
      <c r="N18" s="15"/>
      <c r="O18" s="15"/>
      <c r="P18" s="15"/>
      <c r="AC18" s="15"/>
      <c r="AD18" s="15"/>
      <c r="AE18" s="15"/>
      <c r="AF18" s="15"/>
      <c r="AG18" s="198"/>
      <c r="AH18" s="198"/>
      <c r="AI18" s="3125"/>
      <c r="AJ18" s="3125"/>
      <c r="AK18" s="81"/>
    </row>
    <row r="19" spans="2:37">
      <c r="B19" s="3601" t="s">
        <v>11292</v>
      </c>
      <c r="C19" s="3601"/>
      <c r="D19" s="3601"/>
      <c r="E19" s="3601"/>
      <c r="F19" s="3601"/>
      <c r="G19" s="3601"/>
      <c r="H19" s="3601"/>
      <c r="I19" s="3601"/>
      <c r="J19" s="3601"/>
      <c r="K19" s="3601"/>
      <c r="L19" s="3601"/>
      <c r="M19" s="15"/>
      <c r="N19" s="15"/>
      <c r="O19" s="15"/>
      <c r="P19" s="15"/>
      <c r="AC19" s="15"/>
      <c r="AD19" s="15"/>
      <c r="AE19" s="15"/>
      <c r="AF19" s="15"/>
      <c r="AG19" s="15"/>
      <c r="AH19" s="15"/>
      <c r="AI19" s="15"/>
      <c r="AJ19" s="15"/>
      <c r="AK19" s="15"/>
    </row>
    <row r="20" spans="2:37">
      <c r="B20" s="3220" t="s">
        <v>11293</v>
      </c>
      <c r="C20" s="3221"/>
      <c r="D20" s="3221"/>
      <c r="E20" s="3221"/>
      <c r="F20" s="3219"/>
      <c r="G20" s="3219"/>
      <c r="H20" s="3219"/>
      <c r="I20" s="3219"/>
      <c r="J20" s="3219"/>
      <c r="K20" s="3219"/>
      <c r="L20" s="3219"/>
      <c r="M20" s="15"/>
      <c r="N20" s="15"/>
      <c r="O20" s="15"/>
      <c r="P20" s="15"/>
      <c r="AC20" s="15"/>
      <c r="AD20" s="15"/>
      <c r="AE20" s="15"/>
      <c r="AF20" s="15"/>
      <c r="AG20" s="15"/>
      <c r="AH20" s="15"/>
      <c r="AI20" s="15"/>
      <c r="AJ20" s="15"/>
      <c r="AK20" s="15"/>
    </row>
    <row r="21" spans="2:37">
      <c r="B21" s="3220" t="s">
        <v>11294</v>
      </c>
      <c r="C21" s="3221"/>
      <c r="D21" s="3221"/>
      <c r="E21" s="3221"/>
      <c r="F21" s="3219"/>
      <c r="G21" s="3219"/>
      <c r="H21" s="3219"/>
      <c r="I21" s="3219"/>
      <c r="J21" s="3219"/>
      <c r="K21" s="3219"/>
      <c r="L21" s="3219"/>
      <c r="M21" s="15"/>
      <c r="N21" s="15"/>
      <c r="O21" s="15"/>
      <c r="P21" s="15"/>
      <c r="AC21" s="15"/>
      <c r="AD21" s="15"/>
      <c r="AE21" s="15"/>
      <c r="AF21" s="15"/>
      <c r="AG21" s="15"/>
      <c r="AH21" s="15"/>
      <c r="AI21" s="15"/>
      <c r="AJ21" s="15"/>
      <c r="AK21" s="15"/>
    </row>
    <row r="22" spans="2:37">
      <c r="B22" s="3220" t="s">
        <v>11295</v>
      </c>
      <c r="C22" s="3221"/>
      <c r="D22" s="3221"/>
      <c r="E22" s="3221"/>
      <c r="F22" s="3219"/>
      <c r="G22" s="3219"/>
      <c r="H22" s="3219"/>
      <c r="I22" s="3219"/>
      <c r="J22" s="3219"/>
      <c r="K22" s="3219"/>
      <c r="L22" s="3219"/>
      <c r="M22" s="15"/>
      <c r="N22" s="15"/>
      <c r="O22" s="15"/>
      <c r="P22" s="15"/>
      <c r="AC22" s="15"/>
      <c r="AD22" s="15"/>
      <c r="AE22" s="15"/>
      <c r="AF22" s="15"/>
      <c r="AG22" s="15"/>
      <c r="AH22" s="15"/>
      <c r="AI22" s="15"/>
      <c r="AJ22" s="15"/>
      <c r="AK22" s="15"/>
    </row>
    <row r="23" spans="2:37">
      <c r="B23" s="3601" t="s">
        <v>11296</v>
      </c>
      <c r="C23" s="3601"/>
      <c r="D23" s="3601"/>
      <c r="E23" s="3601"/>
      <c r="F23" s="3601"/>
      <c r="G23" s="3601"/>
      <c r="H23" s="3601"/>
      <c r="I23" s="3601"/>
      <c r="J23" s="3601"/>
      <c r="K23" s="3601"/>
      <c r="L23" s="3601"/>
      <c r="M23" s="15"/>
      <c r="N23" s="15"/>
      <c r="O23" s="15"/>
      <c r="P23" s="15"/>
      <c r="AC23" s="15"/>
      <c r="AD23" s="15"/>
      <c r="AE23" s="15"/>
      <c r="AF23" s="15"/>
      <c r="AG23" s="15"/>
      <c r="AH23" s="15"/>
      <c r="AI23" s="15"/>
      <c r="AJ23" s="15"/>
      <c r="AK23" s="15"/>
    </row>
    <row r="24" spans="2:37">
      <c r="B24" s="3601" t="s">
        <v>11297</v>
      </c>
      <c r="C24" s="3601"/>
      <c r="D24" s="3601"/>
      <c r="E24" s="3601"/>
      <c r="F24" s="3601"/>
      <c r="G24" s="3601"/>
      <c r="H24" s="3601"/>
      <c r="I24" s="3601"/>
      <c r="J24" s="3601"/>
      <c r="K24" s="3601"/>
      <c r="L24" s="3601"/>
      <c r="M24" s="15"/>
      <c r="N24" s="15"/>
      <c r="O24" s="15"/>
      <c r="P24" s="15"/>
      <c r="AC24" s="15"/>
      <c r="AD24" s="15"/>
      <c r="AE24" s="15"/>
      <c r="AF24" s="15"/>
      <c r="AG24" s="15"/>
      <c r="AH24" s="15"/>
      <c r="AI24" s="15"/>
      <c r="AJ24" s="15"/>
      <c r="AK24" s="15"/>
    </row>
    <row r="25" spans="2:37">
      <c r="B25" s="3601" t="s">
        <v>11298</v>
      </c>
      <c r="C25" s="3601"/>
      <c r="D25" s="3601"/>
      <c r="E25" s="3601"/>
      <c r="F25" s="3601"/>
      <c r="G25" s="3601"/>
      <c r="H25" s="3601"/>
      <c r="I25" s="3601"/>
      <c r="J25" s="3601"/>
      <c r="K25" s="3601"/>
      <c r="L25" s="3601"/>
      <c r="M25" s="15"/>
      <c r="N25" s="15"/>
      <c r="O25" s="15"/>
      <c r="P25" s="15"/>
      <c r="AC25" s="15"/>
      <c r="AD25" s="15"/>
      <c r="AE25" s="15"/>
      <c r="AF25" s="15"/>
      <c r="AG25" s="15"/>
      <c r="AH25" s="15"/>
      <c r="AI25" s="15"/>
      <c r="AJ25" s="15"/>
      <c r="AK25" s="15"/>
    </row>
    <row r="26" spans="2:37">
      <c r="B26" s="3600" t="s">
        <v>6252</v>
      </c>
      <c r="C26" s="3600"/>
      <c r="D26" s="3600"/>
      <c r="E26" s="3600"/>
      <c r="F26" s="3600"/>
      <c r="G26" s="3600"/>
      <c r="H26" s="3600"/>
      <c r="I26" s="3600"/>
      <c r="J26" s="3600"/>
      <c r="K26" s="3600"/>
      <c r="L26" s="3600"/>
      <c r="M26" s="15"/>
      <c r="N26" s="15"/>
      <c r="O26" s="15"/>
      <c r="P26" s="15"/>
      <c r="AC26" s="15"/>
      <c r="AD26" s="15"/>
      <c r="AE26" s="15"/>
      <c r="AF26" s="15"/>
      <c r="AG26" s="15"/>
      <c r="AH26" s="15"/>
      <c r="AI26" s="15"/>
      <c r="AJ26" s="15"/>
      <c r="AK26" s="15"/>
    </row>
    <row r="27" spans="2:37">
      <c r="B27" s="3600" t="s">
        <v>11299</v>
      </c>
      <c r="C27" s="3600"/>
      <c r="D27" s="3600"/>
      <c r="E27" s="3600"/>
      <c r="F27" s="3600"/>
      <c r="G27" s="3600"/>
      <c r="H27" s="3600"/>
      <c r="I27" s="3600"/>
      <c r="J27" s="3600"/>
      <c r="K27" s="3600"/>
      <c r="L27" s="3600"/>
      <c r="M27" s="15"/>
      <c r="N27" s="15"/>
      <c r="O27" s="15"/>
      <c r="P27" s="15"/>
      <c r="AC27" s="15"/>
      <c r="AD27" s="15"/>
      <c r="AE27" s="15"/>
      <c r="AF27" s="15"/>
      <c r="AG27" s="15"/>
      <c r="AH27" s="15"/>
      <c r="AI27" s="15"/>
      <c r="AJ27" s="15"/>
      <c r="AK27" s="15"/>
    </row>
  </sheetData>
  <mergeCells count="21">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 ref="B27:L27"/>
    <mergeCell ref="B19:L19"/>
    <mergeCell ref="B23:L23"/>
    <mergeCell ref="B24:L24"/>
    <mergeCell ref="B25:L25"/>
    <mergeCell ref="B26:L26"/>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5"/>
  <sheetViews>
    <sheetView topLeftCell="B1" workbookViewId="0"/>
  </sheetViews>
  <sheetFormatPr defaultColWidth="9" defaultRowHeight="15.5" zeroHeight="1"/>
  <cols>
    <col min="1" max="1" width="11.08203125" style="1772" hidden="1" customWidth="1"/>
    <col min="2" max="2" width="48.58203125" style="1772" bestFit="1" customWidth="1"/>
    <col min="3" max="3" width="7.1640625" style="1772" customWidth="1"/>
    <col min="4" max="4" width="8.1640625" style="1772" customWidth="1"/>
    <col min="5" max="5" width="29.1640625" style="1772" customWidth="1"/>
    <col min="6" max="6" width="31.1640625" style="1772" customWidth="1"/>
    <col min="7" max="7" width="27.08203125" style="1772" customWidth="1"/>
    <col min="8" max="8" width="1.58203125" style="1772" customWidth="1"/>
    <col min="9" max="9" width="12.5" style="1772" customWidth="1"/>
    <col min="10" max="10" width="1.58203125" style="1772" customWidth="1"/>
    <col min="11" max="11" width="33.58203125" style="1772"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772" customWidth="1"/>
    <col min="21" max="21" width="48.58203125" style="1772" bestFit="1" customWidth="1"/>
    <col min="22" max="24" width="27.08203125" style="1772" customWidth="1"/>
    <col min="25" max="16384" width="9" style="1772"/>
  </cols>
  <sheetData>
    <row r="1" spans="1:25" s="1801" customFormat="1" ht="22.5">
      <c r="A1" s="1887"/>
      <c r="B1" s="1888" t="s">
        <v>11300</v>
      </c>
      <c r="C1" s="1888"/>
      <c r="D1" s="1888"/>
      <c r="E1" s="1888"/>
      <c r="F1" s="3183"/>
      <c r="G1" s="3183"/>
      <c r="H1" s="1887"/>
      <c r="I1" s="1887"/>
      <c r="J1" s="1887"/>
      <c r="K1" s="1887"/>
      <c r="L1" s="779"/>
      <c r="M1" s="948"/>
      <c r="N1" s="220"/>
      <c r="O1" s="948"/>
      <c r="P1" s="81"/>
      <c r="Q1" s="81"/>
      <c r="R1" s="81"/>
      <c r="S1" s="948"/>
      <c r="T1" s="526"/>
      <c r="U1" s="1888"/>
      <c r="V1" s="1888"/>
      <c r="W1" s="3183"/>
      <c r="X1" s="3183"/>
      <c r="Y1" s="3183"/>
    </row>
    <row r="2" spans="1:25" s="1801" customFormat="1" ht="22.5">
      <c r="A2" s="1887"/>
      <c r="B2" s="3604" t="str">
        <f>SelectCompany!B4</f>
        <v>Thames Water</v>
      </c>
      <c r="C2" s="3604"/>
      <c r="D2" s="3604"/>
      <c r="E2" s="3604"/>
      <c r="F2" s="3183"/>
      <c r="G2" s="3183"/>
      <c r="H2" s="1887"/>
      <c r="I2" s="1887"/>
      <c r="J2" s="1887"/>
      <c r="K2" s="1887"/>
      <c r="L2" s="779"/>
      <c r="M2" s="948"/>
      <c r="N2" s="220"/>
      <c r="O2" s="948"/>
      <c r="P2" s="81"/>
      <c r="Q2" s="81"/>
      <c r="R2" s="81"/>
      <c r="S2" s="948"/>
      <c r="T2" s="526"/>
      <c r="U2" s="1888"/>
      <c r="V2" s="1888"/>
      <c r="W2" s="3183"/>
      <c r="X2" s="3183"/>
      <c r="Y2" s="3183"/>
    </row>
    <row r="3" spans="1:25" s="1802" customFormat="1" ht="19">
      <c r="A3" s="1889"/>
      <c r="B3" s="3486" t="s">
        <v>11301</v>
      </c>
      <c r="C3" s="3486"/>
      <c r="D3" s="3486"/>
      <c r="E3" s="3486"/>
      <c r="F3" s="3486"/>
      <c r="G3" s="3486"/>
      <c r="H3" s="3486"/>
      <c r="I3" s="3486"/>
      <c r="J3" s="3486"/>
      <c r="K3" s="3486"/>
      <c r="L3" s="779"/>
      <c r="M3" s="948"/>
      <c r="N3" s="527" t="s">
        <v>669</v>
      </c>
      <c r="O3" s="948"/>
      <c r="P3" s="81"/>
      <c r="Q3" s="81"/>
      <c r="R3" s="81"/>
      <c r="S3" s="948"/>
      <c r="T3" s="528"/>
      <c r="U3" s="3486" t="s">
        <v>11301</v>
      </c>
      <c r="V3" s="3486"/>
      <c r="W3" s="3486"/>
      <c r="X3" s="3486"/>
      <c r="Y3" s="3183"/>
    </row>
    <row r="4" spans="1:25" s="1802" customFormat="1" ht="19.5" thickBot="1">
      <c r="A4" s="1889"/>
      <c r="B4" s="1890"/>
      <c r="C4" s="1890"/>
      <c r="D4" s="1890"/>
      <c r="E4" s="1890"/>
      <c r="F4" s="1890"/>
      <c r="G4" s="1890"/>
      <c r="H4" s="1889"/>
      <c r="I4" s="1891"/>
      <c r="J4" s="1889"/>
      <c r="K4" s="1889"/>
      <c r="L4" s="779"/>
      <c r="M4" s="948"/>
      <c r="N4" s="220"/>
      <c r="O4" s="948"/>
      <c r="P4" s="81"/>
      <c r="Q4" s="81"/>
      <c r="R4" s="81"/>
      <c r="S4" s="948"/>
      <c r="T4" s="528"/>
      <c r="U4" s="1890"/>
      <c r="V4" s="1890"/>
      <c r="W4" s="1890"/>
      <c r="X4" s="1890"/>
      <c r="Y4" s="3183"/>
    </row>
    <row r="5" spans="1:25" s="1803" customFormat="1" ht="16.25" customHeight="1" thickTop="1">
      <c r="A5" s="208"/>
      <c r="B5" s="3376" t="s">
        <v>671</v>
      </c>
      <c r="C5" s="3602" t="s">
        <v>672</v>
      </c>
      <c r="D5" s="3602" t="s">
        <v>673</v>
      </c>
      <c r="E5" s="3332" t="s">
        <v>11302</v>
      </c>
      <c r="F5" s="3332"/>
      <c r="G5" s="3334"/>
      <c r="H5" s="208"/>
      <c r="I5" s="3457" t="s">
        <v>677</v>
      </c>
      <c r="J5" s="208"/>
      <c r="K5" s="3457" t="s">
        <v>678</v>
      </c>
      <c r="L5" s="779"/>
      <c r="M5" s="948"/>
      <c r="N5" s="220"/>
      <c r="O5" s="948"/>
      <c r="P5" s="81"/>
      <c r="Q5" s="81"/>
      <c r="R5" s="81"/>
      <c r="S5" s="948"/>
      <c r="T5" s="171"/>
      <c r="U5" s="3376" t="s">
        <v>671</v>
      </c>
      <c r="V5" s="3332" t="s">
        <v>11302</v>
      </c>
      <c r="W5" s="3332"/>
      <c r="X5" s="3334"/>
      <c r="Y5" s="3183"/>
    </row>
    <row r="6" spans="1:25" s="1803" customFormat="1" ht="16" thickBot="1">
      <c r="A6" s="2248" t="s">
        <v>680</v>
      </c>
      <c r="B6" s="3377"/>
      <c r="C6" s="3603"/>
      <c r="D6" s="3603"/>
      <c r="E6" s="2914" t="s">
        <v>11303</v>
      </c>
      <c r="F6" s="2914" t="s">
        <v>11304</v>
      </c>
      <c r="G6" s="2916" t="s">
        <v>11305</v>
      </c>
      <c r="H6" s="208"/>
      <c r="I6" s="3459"/>
      <c r="J6" s="208"/>
      <c r="K6" s="3459"/>
      <c r="L6" s="1816"/>
      <c r="M6" s="948"/>
      <c r="N6" s="220"/>
      <c r="O6" s="948"/>
      <c r="P6" s="3326" t="s">
        <v>670</v>
      </c>
      <c r="Q6" s="3326"/>
      <c r="R6" s="3326"/>
      <c r="S6" s="948"/>
      <c r="T6" s="171"/>
      <c r="U6" s="3377"/>
      <c r="V6" s="2914" t="s">
        <v>11303</v>
      </c>
      <c r="W6" s="2914" t="s">
        <v>11304</v>
      </c>
      <c r="X6" s="2916" t="s">
        <v>11305</v>
      </c>
      <c r="Y6" s="3183"/>
    </row>
    <row r="7" spans="1:25" s="1803" customFormat="1" ht="16.5" thickTop="1" thickBot="1">
      <c r="A7" s="2394" t="s">
        <v>684</v>
      </c>
      <c r="B7" s="3"/>
      <c r="C7" s="766"/>
      <c r="D7" s="766"/>
      <c r="E7" s="766"/>
      <c r="F7" s="767"/>
      <c r="G7" s="767"/>
      <c r="H7" s="208"/>
      <c r="I7" s="208"/>
      <c r="J7" s="208"/>
      <c r="K7" s="208"/>
      <c r="L7" s="834"/>
      <c r="M7" s="948"/>
      <c r="N7" s="220"/>
      <c r="O7" s="948"/>
      <c r="P7" s="206" t="s">
        <v>679</v>
      </c>
      <c r="Q7" s="81"/>
      <c r="R7" s="81"/>
      <c r="S7" s="948"/>
      <c r="T7" s="171"/>
      <c r="U7" s="766"/>
      <c r="V7" s="2662"/>
      <c r="W7" s="767"/>
      <c r="X7" s="767"/>
      <c r="Y7" s="3183"/>
    </row>
    <row r="8" spans="1:25" s="1803" customFormat="1" ht="16.5" thickTop="1" thickBot="1">
      <c r="A8" s="208"/>
      <c r="B8" s="623" t="s">
        <v>11306</v>
      </c>
      <c r="C8" s="1817"/>
      <c r="D8" s="1817"/>
      <c r="E8" s="840"/>
      <c r="F8" s="210"/>
      <c r="G8" s="1895"/>
      <c r="H8" s="208"/>
      <c r="I8" s="208"/>
      <c r="J8" s="208"/>
      <c r="K8" s="208"/>
      <c r="L8" s="834"/>
      <c r="M8" s="3159"/>
      <c r="N8" s="1819"/>
      <c r="O8" s="3159"/>
      <c r="P8" s="81"/>
      <c r="Q8" s="81"/>
      <c r="R8" s="81"/>
      <c r="S8" s="3159"/>
      <c r="T8" s="171"/>
      <c r="U8" s="623" t="s">
        <v>11306</v>
      </c>
      <c r="V8" s="840"/>
      <c r="W8" s="210"/>
      <c r="X8" s="1895"/>
      <c r="Y8" s="3183"/>
    </row>
    <row r="9" spans="1:25" s="1803" customFormat="1" ht="31.5" thickTop="1">
      <c r="A9" s="2394" t="s">
        <v>686</v>
      </c>
      <c r="B9" s="2932" t="s">
        <v>11307</v>
      </c>
      <c r="C9" s="1892" t="s">
        <v>3242</v>
      </c>
      <c r="D9" s="1892" t="s">
        <v>4941</v>
      </c>
      <c r="E9" s="1804" t="s">
        <v>11308</v>
      </c>
      <c r="F9" s="1804" t="s">
        <v>11309</v>
      </c>
      <c r="G9" s="1896" t="s">
        <v>11310</v>
      </c>
      <c r="H9" s="208"/>
      <c r="I9" s="843" t="s">
        <v>11311</v>
      </c>
      <c r="J9" s="208"/>
      <c r="K9" s="843"/>
      <c r="L9" s="834"/>
      <c r="M9" s="3159"/>
      <c r="N9" s="1819" t="str">
        <f xml:space="preserve"> IF( SUM( P9:R9 ) = 0, 0,$P$7)</f>
        <v>Please complete all cells in row</v>
      </c>
      <c r="O9" s="3159"/>
      <c r="P9" s="221">
        <f xml:space="preserve"> IF( ISNUMBER(E9), 0, 1 )</f>
        <v>1</v>
      </c>
      <c r="Q9" s="221">
        <f t="shared" ref="Q9:R9" si="0" xml:space="preserve"> IF( ISNUMBER(F9), 0, 1 )</f>
        <v>1</v>
      </c>
      <c r="R9" s="221">
        <f t="shared" si="0"/>
        <v>1</v>
      </c>
      <c r="S9" s="3159"/>
      <c r="T9" s="171"/>
      <c r="U9" s="2932" t="s">
        <v>11307</v>
      </c>
      <c r="V9" s="1804" t="s">
        <v>11312</v>
      </c>
      <c r="W9" s="1804" t="s">
        <v>11313</v>
      </c>
      <c r="X9" s="1896" t="s">
        <v>11314</v>
      </c>
      <c r="Y9" s="3183"/>
    </row>
    <row r="10" spans="1:25" s="1803" customFormat="1" ht="47" thickBot="1">
      <c r="A10" s="2394" t="s">
        <v>784</v>
      </c>
      <c r="B10" s="2934" t="s">
        <v>11315</v>
      </c>
      <c r="C10" s="1815" t="s">
        <v>3242</v>
      </c>
      <c r="D10" s="1815" t="s">
        <v>4941</v>
      </c>
      <c r="E10" s="1820" t="s">
        <v>11316</v>
      </c>
      <c r="F10" s="1820" t="s">
        <v>11317</v>
      </c>
      <c r="G10" s="1897" t="s">
        <v>11318</v>
      </c>
      <c r="H10" s="208"/>
      <c r="I10" s="846" t="s">
        <v>11319</v>
      </c>
      <c r="J10" s="208"/>
      <c r="K10" s="846"/>
      <c r="L10" s="834"/>
      <c r="M10" s="3159"/>
      <c r="N10" s="1819" t="str">
        <f xml:space="preserve"> IF( SUM( P10:R10 ) = 0, 0,$P$7)</f>
        <v>Please complete all cells in row</v>
      </c>
      <c r="O10" s="3159"/>
      <c r="P10" s="221">
        <f xml:space="preserve"> IF( ISNUMBER(E10), 0, 1 )</f>
        <v>1</v>
      </c>
      <c r="Q10" s="221">
        <f t="shared" ref="Q10" si="1" xml:space="preserve"> IF( ISNUMBER(F10), 0, 1 )</f>
        <v>1</v>
      </c>
      <c r="R10" s="221">
        <f t="shared" ref="R10" si="2" xml:space="preserve"> IF( ISNUMBER(G10), 0, 1 )</f>
        <v>1</v>
      </c>
      <c r="S10" s="3159"/>
      <c r="T10" s="171"/>
      <c r="U10" s="2934" t="s">
        <v>11315</v>
      </c>
      <c r="V10" s="1820" t="s">
        <v>11320</v>
      </c>
      <c r="W10" s="1820" t="s">
        <v>11321</v>
      </c>
      <c r="X10" s="1897" t="s">
        <v>11322</v>
      </c>
      <c r="Y10" s="3183"/>
    </row>
    <row r="11" spans="1:25" s="1803" customFormat="1" ht="16.5" thickTop="1" thickBot="1">
      <c r="A11" s="208"/>
      <c r="B11" s="779"/>
      <c r="C11" s="809"/>
      <c r="D11" s="809"/>
      <c r="E11" s="1290"/>
      <c r="F11" s="1898"/>
      <c r="G11" s="1898"/>
      <c r="H11" s="208"/>
      <c r="I11" s="1424"/>
      <c r="J11" s="208"/>
      <c r="K11" s="208"/>
      <c r="L11" s="834"/>
      <c r="M11" s="3159"/>
      <c r="N11" s="1819"/>
      <c r="O11" s="3159"/>
      <c r="P11" s="81"/>
      <c r="Q11" s="81"/>
      <c r="R11" s="81"/>
      <c r="S11" s="3159"/>
      <c r="T11" s="171"/>
      <c r="U11" s="779"/>
      <c r="V11" s="1290"/>
      <c r="W11" s="1898"/>
      <c r="X11" s="1898"/>
      <c r="Y11" s="3183"/>
    </row>
    <row r="12" spans="1:25" s="1803" customFormat="1" ht="16.5" thickTop="1" thickBot="1">
      <c r="A12" s="208"/>
      <c r="B12" s="623" t="s">
        <v>11323</v>
      </c>
      <c r="C12" s="1818"/>
      <c r="D12" s="1818"/>
      <c r="E12" s="1303"/>
      <c r="F12" s="1290"/>
      <c r="G12" s="1290"/>
      <c r="H12" s="208"/>
      <c r="I12" s="1424"/>
      <c r="J12" s="208"/>
      <c r="K12" s="208"/>
      <c r="L12" s="834"/>
      <c r="M12" s="3159"/>
      <c r="N12" s="1819"/>
      <c r="O12" s="3159"/>
      <c r="P12" s="81"/>
      <c r="Q12" s="81"/>
      <c r="R12" s="81"/>
      <c r="S12" s="3159"/>
      <c r="T12" s="171"/>
      <c r="U12" s="623" t="s">
        <v>11323</v>
      </c>
      <c r="V12" s="1303"/>
      <c r="W12" s="1290"/>
      <c r="X12" s="1290"/>
      <c r="Y12" s="3183"/>
    </row>
    <row r="13" spans="1:25" s="1803" customFormat="1" ht="16" thickTop="1">
      <c r="A13" s="2394" t="s">
        <v>686</v>
      </c>
      <c r="B13" s="2932" t="s">
        <v>11324</v>
      </c>
      <c r="C13" s="1892" t="s">
        <v>688</v>
      </c>
      <c r="D13" s="1892">
        <v>3</v>
      </c>
      <c r="E13" s="1804">
        <v>997.8</v>
      </c>
      <c r="F13" s="1804">
        <v>462.9</v>
      </c>
      <c r="G13" s="1896">
        <v>0</v>
      </c>
      <c r="H13" s="208"/>
      <c r="I13" s="843" t="s">
        <v>11325</v>
      </c>
      <c r="J13" s="208"/>
      <c r="K13" s="442"/>
      <c r="L13" s="834"/>
      <c r="M13" s="3159"/>
      <c r="N13" s="1819">
        <f xml:space="preserve"> IF( SUM( P13:R13 ) = 0, 0,$P$7)</f>
        <v>0</v>
      </c>
      <c r="O13" s="3159"/>
      <c r="P13" s="221">
        <f xml:space="preserve"> IF( ISNUMBER(E13), 0, 1 )</f>
        <v>0</v>
      </c>
      <c r="Q13" s="221">
        <f t="shared" ref="Q13:Q14" si="3" xml:space="preserve"> IF( ISNUMBER(F13), 0, 1 )</f>
        <v>0</v>
      </c>
      <c r="R13" s="221">
        <f t="shared" ref="R13:R14" si="4" xml:space="preserve"> IF( ISNUMBER(G13), 0, 1 )</f>
        <v>0</v>
      </c>
      <c r="S13" s="3159"/>
      <c r="T13" s="171"/>
      <c r="U13" s="2932" t="s">
        <v>11324</v>
      </c>
      <c r="V13" s="1804" t="s">
        <v>11326</v>
      </c>
      <c r="W13" s="1804" t="s">
        <v>11327</v>
      </c>
      <c r="X13" s="1896" t="s">
        <v>11328</v>
      </c>
      <c r="Y13" s="3183"/>
    </row>
    <row r="14" spans="1:25" s="1803" customFormat="1" ht="15.75" customHeight="1">
      <c r="A14" s="208"/>
      <c r="B14" s="2933" t="s">
        <v>11329</v>
      </c>
      <c r="C14" s="1893" t="s">
        <v>688</v>
      </c>
      <c r="D14" s="1893">
        <v>3</v>
      </c>
      <c r="E14" s="1808">
        <v>1109.9000000000001</v>
      </c>
      <c r="F14" s="1808">
        <v>437</v>
      </c>
      <c r="G14" s="1899">
        <v>0</v>
      </c>
      <c r="H14" s="208"/>
      <c r="I14" s="844" t="s">
        <v>11330</v>
      </c>
      <c r="J14" s="208"/>
      <c r="K14" s="443"/>
      <c r="L14" s="834"/>
      <c r="M14" s="948"/>
      <c r="N14" s="1819">
        <f xml:space="preserve"> IF( SUM( P14:R14 ) = 0, 0,$P$7)</f>
        <v>0</v>
      </c>
      <c r="O14" s="3159"/>
      <c r="P14" s="221">
        <f xml:space="preserve"> IF( ISNUMBER(E14), 0, 1 )</f>
        <v>0</v>
      </c>
      <c r="Q14" s="221">
        <f t="shared" si="3"/>
        <v>0</v>
      </c>
      <c r="R14" s="221">
        <f t="shared" si="4"/>
        <v>0</v>
      </c>
      <c r="S14" s="3159"/>
      <c r="T14" s="171"/>
      <c r="U14" s="2933" t="s">
        <v>11329</v>
      </c>
      <c r="V14" s="1808" t="s">
        <v>11331</v>
      </c>
      <c r="W14" s="1808" t="s">
        <v>11332</v>
      </c>
      <c r="X14" s="1899" t="s">
        <v>11333</v>
      </c>
      <c r="Y14" s="3183"/>
    </row>
    <row r="15" spans="1:25" s="1803" customFormat="1" ht="15.75" customHeight="1">
      <c r="A15" s="208"/>
      <c r="B15" s="2933" t="s">
        <v>11334</v>
      </c>
      <c r="C15" s="1893" t="s">
        <v>688</v>
      </c>
      <c r="D15" s="1893">
        <v>3</v>
      </c>
      <c r="E15" s="1900">
        <f>E13-E14</f>
        <v>-112.10000000000014</v>
      </c>
      <c r="F15" s="1900">
        <f>F13-F14</f>
        <v>25.899999999999977</v>
      </c>
      <c r="G15" s="1901">
        <f>G13-G14</f>
        <v>0</v>
      </c>
      <c r="H15" s="208"/>
      <c r="I15" s="844" t="s">
        <v>11335</v>
      </c>
      <c r="J15" s="208"/>
      <c r="K15" s="443"/>
      <c r="L15" s="779"/>
      <c r="M15" s="948"/>
      <c r="N15" s="1819"/>
      <c r="O15" s="3159"/>
      <c r="P15" s="81"/>
      <c r="Q15" s="81"/>
      <c r="R15" s="81"/>
      <c r="S15" s="3159"/>
      <c r="T15" s="171"/>
      <c r="U15" s="2933" t="s">
        <v>11334</v>
      </c>
      <c r="V15" s="1900" t="s">
        <v>11336</v>
      </c>
      <c r="W15" s="1900" t="s">
        <v>11337</v>
      </c>
      <c r="X15" s="1901" t="s">
        <v>11338</v>
      </c>
      <c r="Y15" s="3183"/>
    </row>
    <row r="16" spans="1:25" s="1803" customFormat="1" ht="15.75" customHeight="1">
      <c r="A16" s="208"/>
      <c r="B16" s="2933" t="s">
        <v>11339</v>
      </c>
      <c r="C16" s="1893" t="s">
        <v>688</v>
      </c>
      <c r="D16" s="1893">
        <v>3</v>
      </c>
      <c r="E16" s="1808" t="s">
        <v>11340</v>
      </c>
      <c r="F16" s="1808">
        <v>25.9</v>
      </c>
      <c r="G16" s="1899">
        <v>0</v>
      </c>
      <c r="H16" s="208"/>
      <c r="I16" s="844" t="s">
        <v>11341</v>
      </c>
      <c r="J16" s="208"/>
      <c r="K16" s="443"/>
      <c r="L16" s="779"/>
      <c r="M16" s="948"/>
      <c r="N16" s="1819" t="str">
        <f xml:space="preserve"> IF( SUM( P16:R16 ) = 0, 0,$P$7)</f>
        <v>Please complete all cells in row</v>
      </c>
      <c r="O16" s="3159"/>
      <c r="P16" s="221">
        <f xml:space="preserve"> IF( ISNUMBER(E16), 0, 1 )</f>
        <v>1</v>
      </c>
      <c r="Q16" s="221">
        <f t="shared" ref="Q16:Q17" si="5" xml:space="preserve"> IF( ISNUMBER(F16), 0, 1 )</f>
        <v>0</v>
      </c>
      <c r="R16" s="221">
        <f t="shared" ref="R16:R17" si="6" xml:space="preserve"> IF( ISNUMBER(G16), 0, 1 )</f>
        <v>0</v>
      </c>
      <c r="S16" s="3159"/>
      <c r="T16" s="171"/>
      <c r="U16" s="2933" t="s">
        <v>11339</v>
      </c>
      <c r="V16" s="1808" t="s">
        <v>11342</v>
      </c>
      <c r="W16" s="1808" t="s">
        <v>11343</v>
      </c>
      <c r="X16" s="1899" t="s">
        <v>11344</v>
      </c>
      <c r="Y16" s="3183"/>
    </row>
    <row r="17" spans="1:25" s="1803" customFormat="1" ht="16" thickBot="1">
      <c r="A17" s="2394" t="s">
        <v>784</v>
      </c>
      <c r="B17" s="2934" t="s">
        <v>1860</v>
      </c>
      <c r="C17" s="1815" t="s">
        <v>688</v>
      </c>
      <c r="D17" s="1815">
        <v>3</v>
      </c>
      <c r="E17" s="1820">
        <v>20</v>
      </c>
      <c r="F17" s="1897">
        <v>0</v>
      </c>
      <c r="G17" s="1897">
        <v>0</v>
      </c>
      <c r="H17" s="208"/>
      <c r="I17" s="846" t="s">
        <v>11345</v>
      </c>
      <c r="J17" s="208"/>
      <c r="K17" s="445"/>
      <c r="L17" s="81"/>
      <c r="M17" s="948"/>
      <c r="N17" s="1819">
        <f xml:space="preserve"> IF( SUM( P17:R17 ) = 0, 0,$P$7)</f>
        <v>0</v>
      </c>
      <c r="O17" s="3159"/>
      <c r="P17" s="221">
        <f xml:space="preserve"> IF( ISNUMBER(E17), 0, 1 )</f>
        <v>0</v>
      </c>
      <c r="Q17" s="221">
        <f t="shared" si="5"/>
        <v>0</v>
      </c>
      <c r="R17" s="221">
        <f t="shared" si="6"/>
        <v>0</v>
      </c>
      <c r="S17" s="3159"/>
      <c r="T17" s="171"/>
      <c r="U17" s="2934" t="s">
        <v>1860</v>
      </c>
      <c r="V17" s="1820" t="s">
        <v>11346</v>
      </c>
      <c r="W17" s="1820" t="s">
        <v>11347</v>
      </c>
      <c r="X17" s="1897" t="s">
        <v>11348</v>
      </c>
      <c r="Y17" s="3183"/>
    </row>
    <row r="18" spans="1:25" s="1803" customFormat="1" ht="16.5" thickTop="1" thickBot="1">
      <c r="A18" s="208"/>
      <c r="B18" s="766"/>
      <c r="C18" s="767"/>
      <c r="D18" s="767"/>
      <c r="E18" s="1902"/>
      <c r="F18" s="1290"/>
      <c r="G18" s="1290"/>
      <c r="H18" s="208"/>
      <c r="I18" s="208"/>
      <c r="J18" s="208"/>
      <c r="K18" s="208"/>
      <c r="L18" s="81"/>
      <c r="M18" s="948"/>
      <c r="N18" s="1819"/>
      <c r="O18" s="3159"/>
      <c r="P18" s="81"/>
      <c r="Q18" s="81"/>
      <c r="R18" s="81"/>
      <c r="S18" s="3159"/>
      <c r="T18" s="171"/>
      <c r="U18" s="766"/>
      <c r="V18" s="1902"/>
      <c r="W18" s="1290"/>
      <c r="X18" s="1290"/>
      <c r="Y18" s="3183"/>
    </row>
    <row r="19" spans="1:25" s="1803" customFormat="1" ht="32" thickTop="1" thickBot="1">
      <c r="A19" s="208"/>
      <c r="B19" s="623" t="s">
        <v>11349</v>
      </c>
      <c r="C19" s="1818"/>
      <c r="D19" s="1818"/>
      <c r="E19" s="1303"/>
      <c r="F19" s="1290"/>
      <c r="G19" s="1290"/>
      <c r="H19" s="208"/>
      <c r="I19" s="1424"/>
      <c r="J19" s="208"/>
      <c r="K19" s="208"/>
      <c r="L19" s="81"/>
      <c r="M19" s="948"/>
      <c r="N19" s="1819"/>
      <c r="O19" s="3159"/>
      <c r="P19" s="81"/>
      <c r="Q19" s="81"/>
      <c r="R19" s="81"/>
      <c r="S19" s="3159"/>
      <c r="T19" s="171"/>
      <c r="U19" s="623" t="s">
        <v>11349</v>
      </c>
      <c r="V19" s="1303"/>
      <c r="W19" s="1290"/>
      <c r="X19" s="1290"/>
      <c r="Y19" s="3183"/>
    </row>
    <row r="20" spans="1:25" s="1803" customFormat="1" ht="16" thickTop="1">
      <c r="A20" s="2394" t="s">
        <v>686</v>
      </c>
      <c r="B20" s="2932" t="s">
        <v>11350</v>
      </c>
      <c r="C20" s="1892" t="s">
        <v>3244</v>
      </c>
      <c r="D20" s="1892" t="s">
        <v>4941</v>
      </c>
      <c r="E20" s="1903">
        <v>44651</v>
      </c>
      <c r="F20" s="1903">
        <v>44651</v>
      </c>
      <c r="G20" s="1904">
        <v>45382</v>
      </c>
      <c r="H20" s="208"/>
      <c r="I20" s="843" t="s">
        <v>11351</v>
      </c>
      <c r="J20" s="208"/>
      <c r="K20" s="442"/>
      <c r="L20" s="81"/>
      <c r="M20" s="948"/>
      <c r="N20" s="1819">
        <f xml:space="preserve"> IF( SUM( P20:R20 ) = 0, 0,$P$7)</f>
        <v>0</v>
      </c>
      <c r="O20" s="3159"/>
      <c r="P20" s="221">
        <f xml:space="preserve"> IF( ISNUMBER(E20), 0, 1 )</f>
        <v>0</v>
      </c>
      <c r="Q20" s="221">
        <f t="shared" ref="Q20:Q22" si="7" xml:space="preserve"> IF( ISNUMBER(F20), 0, 1 )</f>
        <v>0</v>
      </c>
      <c r="R20" s="221">
        <f t="shared" ref="R20:R22" si="8" xml:space="preserve"> IF( ISNUMBER(G20), 0, 1 )</f>
        <v>0</v>
      </c>
      <c r="S20" s="3159"/>
      <c r="T20" s="171"/>
      <c r="U20" s="2932" t="s">
        <v>11350</v>
      </c>
      <c r="V20" s="1804" t="s">
        <v>11352</v>
      </c>
      <c r="W20" s="1804" t="s">
        <v>11353</v>
      </c>
      <c r="X20" s="1896" t="s">
        <v>11354</v>
      </c>
      <c r="Y20" s="3183"/>
    </row>
    <row r="21" spans="1:25" s="1803" customFormat="1" ht="15.75" customHeight="1">
      <c r="A21" s="208"/>
      <c r="B21" s="2933" t="s">
        <v>11355</v>
      </c>
      <c r="C21" s="1893" t="s">
        <v>688</v>
      </c>
      <c r="D21" s="1893">
        <v>3</v>
      </c>
      <c r="E21" s="1808">
        <v>1639.2</v>
      </c>
      <c r="F21" s="1808">
        <v>699.1</v>
      </c>
      <c r="G21" s="1899">
        <v>1956</v>
      </c>
      <c r="H21" s="208"/>
      <c r="I21" s="844" t="s">
        <v>11356</v>
      </c>
      <c r="J21" s="208"/>
      <c r="K21" s="443"/>
      <c r="L21" s="81"/>
      <c r="M21" s="948"/>
      <c r="N21" s="1819">
        <f xml:space="preserve"> IF( SUM( P21:R21 ) = 0, 0,$P$7)</f>
        <v>0</v>
      </c>
      <c r="O21" s="3159"/>
      <c r="P21" s="221">
        <f xml:space="preserve"> IF( ISNUMBER(E21), 0, 1 )</f>
        <v>0</v>
      </c>
      <c r="Q21" s="221">
        <f t="shared" si="7"/>
        <v>0</v>
      </c>
      <c r="R21" s="221">
        <f t="shared" si="8"/>
        <v>0</v>
      </c>
      <c r="S21" s="3159"/>
      <c r="T21" s="171"/>
      <c r="U21" s="2933" t="s">
        <v>11355</v>
      </c>
      <c r="V21" s="1808" t="s">
        <v>11357</v>
      </c>
      <c r="W21" s="1808" t="s">
        <v>11358</v>
      </c>
      <c r="X21" s="1899" t="s">
        <v>11359</v>
      </c>
      <c r="Y21" s="3183"/>
    </row>
    <row r="22" spans="1:25" s="1803" customFormat="1" ht="15.75" customHeight="1">
      <c r="A22" s="208"/>
      <c r="B22" s="2933" t="s">
        <v>11360</v>
      </c>
      <c r="C22" s="1893" t="s">
        <v>688</v>
      </c>
      <c r="D22" s="1893">
        <v>3</v>
      </c>
      <c r="E22" s="1808">
        <v>2083.9</v>
      </c>
      <c r="F22" s="1808">
        <v>729.4</v>
      </c>
      <c r="G22" s="1899">
        <v>1967</v>
      </c>
      <c r="H22" s="208"/>
      <c r="I22" s="844" t="s">
        <v>11361</v>
      </c>
      <c r="J22" s="208"/>
      <c r="K22" s="443"/>
      <c r="L22" s="81"/>
      <c r="M22" s="948"/>
      <c r="N22" s="1819">
        <f xml:space="preserve"> IF( SUM( P22:R22 ) = 0, 0,$P$7)</f>
        <v>0</v>
      </c>
      <c r="O22" s="3159"/>
      <c r="P22" s="221">
        <f xml:space="preserve"> IF( ISNUMBER(E22), 0, 1 )</f>
        <v>0</v>
      </c>
      <c r="Q22" s="221">
        <f t="shared" si="7"/>
        <v>0</v>
      </c>
      <c r="R22" s="221">
        <f t="shared" si="8"/>
        <v>0</v>
      </c>
      <c r="S22" s="3159"/>
      <c r="T22" s="171"/>
      <c r="U22" s="2933" t="s">
        <v>11360</v>
      </c>
      <c r="V22" s="1808" t="s">
        <v>11362</v>
      </c>
      <c r="W22" s="1808" t="s">
        <v>11363</v>
      </c>
      <c r="X22" s="1899" t="s">
        <v>11364</v>
      </c>
      <c r="Y22" s="3183"/>
    </row>
    <row r="23" spans="1:25" s="1803" customFormat="1" ht="15.75" customHeight="1">
      <c r="A23" s="208"/>
      <c r="B23" s="2933" t="s">
        <v>11365</v>
      </c>
      <c r="C23" s="1893" t="s">
        <v>688</v>
      </c>
      <c r="D23" s="1893">
        <v>3</v>
      </c>
      <c r="E23" s="1900">
        <f>E21-E22</f>
        <v>-444.70000000000005</v>
      </c>
      <c r="F23" s="1900">
        <f>F21-F22</f>
        <v>-30.299999999999955</v>
      </c>
      <c r="G23" s="1901">
        <f>G21-G22</f>
        <v>-11</v>
      </c>
      <c r="H23" s="208"/>
      <c r="I23" s="844" t="s">
        <v>11366</v>
      </c>
      <c r="J23" s="208"/>
      <c r="K23" s="443"/>
      <c r="L23" s="81"/>
      <c r="M23" s="948"/>
      <c r="N23" s="1819"/>
      <c r="O23" s="3159"/>
      <c r="P23" s="81"/>
      <c r="Q23" s="81"/>
      <c r="R23" s="81"/>
      <c r="S23" s="3159"/>
      <c r="T23" s="171"/>
      <c r="U23" s="2933" t="s">
        <v>11365</v>
      </c>
      <c r="V23" s="1900" t="s">
        <v>11367</v>
      </c>
      <c r="W23" s="1900" t="s">
        <v>11368</v>
      </c>
      <c r="X23" s="1901" t="s">
        <v>11369</v>
      </c>
      <c r="Y23" s="3183"/>
    </row>
    <row r="24" spans="1:25" s="1803" customFormat="1" ht="47" thickBot="1">
      <c r="A24" s="2394" t="s">
        <v>784</v>
      </c>
      <c r="B24" s="2934" t="s">
        <v>11370</v>
      </c>
      <c r="C24" s="1815" t="s">
        <v>3242</v>
      </c>
      <c r="D24" s="1815" t="s">
        <v>4941</v>
      </c>
      <c r="E24" s="1820" t="s">
        <v>11371</v>
      </c>
      <c r="F24" s="1820" t="s">
        <v>11371</v>
      </c>
      <c r="G24" s="1897" t="s">
        <v>11372</v>
      </c>
      <c r="H24" s="208"/>
      <c r="I24" s="846" t="s">
        <v>11373</v>
      </c>
      <c r="J24" s="208"/>
      <c r="K24" s="445"/>
      <c r="L24" s="81"/>
      <c r="M24" s="948"/>
      <c r="N24" s="1819" t="str">
        <f xml:space="preserve"> IF( SUM( P24:R24 ) = 0, 0,$P$7)</f>
        <v>Please complete all cells in row</v>
      </c>
      <c r="O24" s="3159"/>
      <c r="P24" s="221">
        <f xml:space="preserve"> IF( ISNUMBER(E24), 0, 1 )</f>
        <v>1</v>
      </c>
      <c r="Q24" s="221">
        <f t="shared" ref="Q24" si="9" xml:space="preserve"> IF( ISNUMBER(F24), 0, 1 )</f>
        <v>1</v>
      </c>
      <c r="R24" s="221">
        <f t="shared" ref="R24" si="10" xml:space="preserve"> IF( ISNUMBER(G24), 0, 1 )</f>
        <v>1</v>
      </c>
      <c r="S24" s="3159"/>
      <c r="T24" s="171"/>
      <c r="U24" s="2934" t="s">
        <v>11370</v>
      </c>
      <c r="V24" s="1820" t="s">
        <v>11374</v>
      </c>
      <c r="W24" s="1820" t="s">
        <v>11375</v>
      </c>
      <c r="X24" s="1897" t="s">
        <v>11376</v>
      </c>
      <c r="Y24" s="3183"/>
    </row>
    <row r="25" spans="1:25" s="1803" customFormat="1" ht="16.5" thickTop="1" thickBot="1">
      <c r="A25" s="208"/>
      <c r="B25" s="766"/>
      <c r="C25" s="767"/>
      <c r="D25" s="767"/>
      <c r="E25" s="1902"/>
      <c r="F25" s="1290"/>
      <c r="G25" s="1290"/>
      <c r="H25" s="208"/>
      <c r="I25" s="208"/>
      <c r="J25" s="208"/>
      <c r="K25" s="208"/>
      <c r="L25" s="81"/>
      <c r="M25" s="948"/>
      <c r="N25" s="1819"/>
      <c r="O25" s="3159"/>
      <c r="P25" s="81"/>
      <c r="Q25" s="81"/>
      <c r="R25" s="81"/>
      <c r="S25" s="3159"/>
      <c r="T25" s="171"/>
      <c r="U25" s="766"/>
      <c r="V25" s="1902"/>
      <c r="W25" s="1290"/>
      <c r="X25" s="1290"/>
      <c r="Y25" s="3183"/>
    </row>
    <row r="26" spans="1:25" s="1803" customFormat="1" ht="16.5" thickTop="1" thickBot="1">
      <c r="A26" s="208"/>
      <c r="B26" s="623" t="s">
        <v>11377</v>
      </c>
      <c r="C26" s="1818"/>
      <c r="D26" s="1818"/>
      <c r="E26" s="1303"/>
      <c r="F26" s="1290"/>
      <c r="G26" s="1290"/>
      <c r="H26" s="208"/>
      <c r="I26" s="1424"/>
      <c r="J26" s="208"/>
      <c r="K26" s="208"/>
      <c r="L26" s="81"/>
      <c r="M26" s="948"/>
      <c r="N26" s="1819"/>
      <c r="O26" s="3159"/>
      <c r="P26" s="81"/>
      <c r="Q26" s="81"/>
      <c r="R26" s="81"/>
      <c r="S26" s="3159"/>
      <c r="T26" s="171"/>
      <c r="U26" s="623" t="s">
        <v>11377</v>
      </c>
      <c r="V26" s="1303"/>
      <c r="W26" s="1290"/>
      <c r="X26" s="1290"/>
      <c r="Y26" s="3183"/>
    </row>
    <row r="27" spans="1:25" s="1803" customFormat="1" ht="409.6" thickTop="1">
      <c r="A27" s="2394" t="s">
        <v>686</v>
      </c>
      <c r="B27" s="2932" t="s">
        <v>11378</v>
      </c>
      <c r="C27" s="1892" t="s">
        <v>3242</v>
      </c>
      <c r="D27" s="1892" t="s">
        <v>4941</v>
      </c>
      <c r="E27" s="1804" t="s">
        <v>11379</v>
      </c>
      <c r="F27" s="1804" t="s">
        <v>11380</v>
      </c>
      <c r="G27" s="1896" t="s">
        <v>11381</v>
      </c>
      <c r="H27" s="208"/>
      <c r="I27" s="843" t="s">
        <v>11382</v>
      </c>
      <c r="J27" s="208"/>
      <c r="K27" s="442"/>
      <c r="L27" s="81"/>
      <c r="M27" s="948"/>
      <c r="N27" s="1819" t="str">
        <f xml:space="preserve"> IF( SUM( P27:R27 ) = 0, 0,$P$7)</f>
        <v>Please complete all cells in row</v>
      </c>
      <c r="O27" s="3159"/>
      <c r="P27" s="221">
        <f xml:space="preserve"> IF( ISNUMBER(E27), 0, 1 )</f>
        <v>1</v>
      </c>
      <c r="Q27" s="221">
        <f t="shared" ref="Q27:Q30" si="11" xml:space="preserve"> IF( ISNUMBER(F27), 0, 1 )</f>
        <v>1</v>
      </c>
      <c r="R27" s="221">
        <f t="shared" ref="R27:R30" si="12" xml:space="preserve"> IF( ISNUMBER(G27), 0, 1 )</f>
        <v>1</v>
      </c>
      <c r="S27" s="3159"/>
      <c r="T27" s="171"/>
      <c r="U27" s="2932" t="s">
        <v>11378</v>
      </c>
      <c r="V27" s="1804" t="s">
        <v>11383</v>
      </c>
      <c r="W27" s="1804" t="s">
        <v>11384</v>
      </c>
      <c r="X27" s="1896" t="s">
        <v>11385</v>
      </c>
      <c r="Y27" s="3183"/>
    </row>
    <row r="28" spans="1:25" s="1803" customFormat="1" ht="15.75" customHeight="1">
      <c r="A28" s="208"/>
      <c r="B28" s="2933" t="s">
        <v>11386</v>
      </c>
      <c r="C28" s="1893" t="s">
        <v>3244</v>
      </c>
      <c r="D28" s="1893" t="s">
        <v>4941</v>
      </c>
      <c r="E28" s="1905">
        <v>47209</v>
      </c>
      <c r="F28" s="1905">
        <v>46478</v>
      </c>
      <c r="G28" s="1808" t="s">
        <v>3696</v>
      </c>
      <c r="H28" s="208"/>
      <c r="I28" s="844" t="s">
        <v>11387</v>
      </c>
      <c r="J28" s="208"/>
      <c r="K28" s="443"/>
      <c r="L28" s="81"/>
      <c r="M28" s="948"/>
      <c r="N28" s="1819" t="str">
        <f xml:space="preserve"> IF( SUM( P28:R28 ) = 0, 0,$P$7)</f>
        <v>Please complete all cells in row</v>
      </c>
      <c r="O28" s="3159"/>
      <c r="P28" s="221">
        <f xml:space="preserve"> IF( ISNUMBER(E28), 0, 1 )</f>
        <v>0</v>
      </c>
      <c r="Q28" s="221">
        <f t="shared" si="11"/>
        <v>0</v>
      </c>
      <c r="R28" s="221">
        <f t="shared" si="12"/>
        <v>1</v>
      </c>
      <c r="S28" s="3159"/>
      <c r="T28" s="171"/>
      <c r="U28" s="2933" t="s">
        <v>11386</v>
      </c>
      <c r="V28" s="1808" t="s">
        <v>11388</v>
      </c>
      <c r="W28" s="1808" t="s">
        <v>11389</v>
      </c>
      <c r="X28" s="1899" t="s">
        <v>11390</v>
      </c>
      <c r="Y28" s="3183"/>
    </row>
    <row r="29" spans="1:25" s="1803" customFormat="1" ht="15.75" customHeight="1">
      <c r="A29" s="208"/>
      <c r="B29" s="2933" t="s">
        <v>11391</v>
      </c>
      <c r="C29" s="1893" t="s">
        <v>3242</v>
      </c>
      <c r="D29" s="1893" t="s">
        <v>4941</v>
      </c>
      <c r="E29" s="1808" t="s">
        <v>3696</v>
      </c>
      <c r="F29" s="1808" t="s">
        <v>3696</v>
      </c>
      <c r="G29" s="1808" t="s">
        <v>3696</v>
      </c>
      <c r="H29" s="208"/>
      <c r="I29" s="844" t="s">
        <v>11392</v>
      </c>
      <c r="J29" s="681"/>
      <c r="K29" s="443"/>
      <c r="L29" s="81"/>
      <c r="M29" s="948"/>
      <c r="N29" s="1819" t="str">
        <f xml:space="preserve"> IF( SUM( P29:R29 ) = 0, 0,$P$7)</f>
        <v>Please complete all cells in row</v>
      </c>
      <c r="O29" s="3159"/>
      <c r="P29" s="221">
        <f xml:space="preserve"> IF( ISNUMBER(E29), 0, 1 )</f>
        <v>1</v>
      </c>
      <c r="Q29" s="221">
        <f t="shared" si="11"/>
        <v>1</v>
      </c>
      <c r="R29" s="221">
        <f t="shared" si="12"/>
        <v>1</v>
      </c>
      <c r="S29" s="3159"/>
      <c r="T29" s="171"/>
      <c r="U29" s="2933" t="s">
        <v>11391</v>
      </c>
      <c r="V29" s="1808" t="s">
        <v>11393</v>
      </c>
      <c r="W29" s="1808" t="s">
        <v>11394</v>
      </c>
      <c r="X29" s="1899" t="s">
        <v>11395</v>
      </c>
      <c r="Y29" s="3183"/>
    </row>
    <row r="30" spans="1:25" s="1803" customFormat="1" ht="16" thickBot="1">
      <c r="A30" s="2394" t="s">
        <v>784</v>
      </c>
      <c r="B30" s="2934" t="s">
        <v>11396</v>
      </c>
      <c r="C30" s="1815" t="s">
        <v>3242</v>
      </c>
      <c r="D30" s="1815" t="s">
        <v>4941</v>
      </c>
      <c r="E30" s="1820" t="s">
        <v>3696</v>
      </c>
      <c r="F30" s="1820" t="s">
        <v>3696</v>
      </c>
      <c r="G30" s="1808" t="s">
        <v>3696</v>
      </c>
      <c r="H30" s="208"/>
      <c r="I30" s="846" t="s">
        <v>11397</v>
      </c>
      <c r="J30" s="681"/>
      <c r="K30" s="445"/>
      <c r="L30" s="81"/>
      <c r="M30" s="948"/>
      <c r="N30" s="1819" t="str">
        <f xml:space="preserve"> IF( SUM( P30:R30 ) = 0, 0,$P$7)</f>
        <v>Please complete all cells in row</v>
      </c>
      <c r="O30" s="3159"/>
      <c r="P30" s="221">
        <f xml:space="preserve"> IF( ISNUMBER(E30), 0, 1 )</f>
        <v>1</v>
      </c>
      <c r="Q30" s="221">
        <f t="shared" si="11"/>
        <v>1</v>
      </c>
      <c r="R30" s="221">
        <f t="shared" si="12"/>
        <v>1</v>
      </c>
      <c r="S30" s="3159"/>
      <c r="T30" s="171"/>
      <c r="U30" s="2934" t="s">
        <v>11396</v>
      </c>
      <c r="V30" s="1820" t="s">
        <v>11398</v>
      </c>
      <c r="W30" s="1820" t="s">
        <v>11399</v>
      </c>
      <c r="X30" s="1897" t="s">
        <v>11400</v>
      </c>
      <c r="Y30" s="3183"/>
    </row>
    <row r="31" spans="1:25" ht="16" thickTop="1">
      <c r="A31" s="1817"/>
      <c r="B31" s="1817"/>
      <c r="C31" s="1817"/>
      <c r="D31" s="1817"/>
      <c r="E31" s="1817"/>
      <c r="F31" s="1817"/>
      <c r="G31" s="1817"/>
      <c r="H31" s="1817"/>
      <c r="I31" s="1817"/>
      <c r="J31" s="1817"/>
      <c r="K31" s="15"/>
      <c r="L31" s="2394" t="s">
        <v>826</v>
      </c>
      <c r="M31" s="948"/>
      <c r="N31" s="1819"/>
      <c r="O31" s="3159"/>
      <c r="S31" s="3159"/>
      <c r="T31"/>
      <c r="U31" s="1817"/>
      <c r="V31" s="1817"/>
      <c r="W31" s="1817"/>
      <c r="X31" s="2662"/>
      <c r="Y31" s="3183"/>
    </row>
    <row r="32" spans="1:25" hidden="1">
      <c r="A32" s="15"/>
      <c r="B32" s="15"/>
      <c r="C32" s="15"/>
      <c r="D32" s="15"/>
      <c r="E32" s="15"/>
      <c r="F32" s="15"/>
      <c r="G32" s="15"/>
      <c r="H32" s="15"/>
      <c r="I32" s="15"/>
      <c r="J32" s="15"/>
      <c r="K32" s="15"/>
      <c r="T32" s="15"/>
      <c r="U32" s="15"/>
      <c r="V32" s="15"/>
      <c r="W32" s="15"/>
      <c r="X32" s="15"/>
      <c r="Y32" s="15"/>
    </row>
    <row r="33" spans="5:5" hidden="1">
      <c r="E33" s="15"/>
    </row>
    <row r="34" spans="5:5" hidden="1">
      <c r="E34" s="15"/>
    </row>
    <row r="35" spans="5:5" hidden="1">
      <c r="E35" s="1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topLeftCell="B1" workbookViewId="0"/>
  </sheetViews>
  <sheetFormatPr defaultColWidth="9" defaultRowHeight="15.5"/>
  <cols>
    <col min="1" max="1" width="11.08203125" style="189" hidden="1" customWidth="1"/>
    <col min="2" max="2" width="37.5" style="858" bestFit="1" customWidth="1"/>
    <col min="3" max="3" width="9.08203125" style="189" bestFit="1" customWidth="1"/>
    <col min="4" max="5" width="6" style="189" customWidth="1"/>
    <col min="6" max="18" width="11.58203125" style="189" customWidth="1"/>
    <col min="19" max="19" width="9.08203125" style="189" customWidth="1"/>
    <col min="20" max="20" width="1" style="189"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89" customWidth="1"/>
    <col min="39" max="39" width="36.08203125" style="189" bestFit="1" customWidth="1"/>
    <col min="40" max="40" width="9" style="189"/>
    <col min="41" max="52" width="17.58203125" style="189" customWidth="1"/>
    <col min="53" max="16384" width="9" style="189"/>
  </cols>
  <sheetData>
    <row r="1" spans="1:52" s="315" customFormat="1" ht="22.5" customHeight="1">
      <c r="B1" s="3460" t="s">
        <v>11401</v>
      </c>
      <c r="C1" s="3460"/>
      <c r="D1" s="3460"/>
      <c r="E1" s="3460"/>
      <c r="F1" s="3460"/>
      <c r="G1" s="3460"/>
      <c r="H1" s="3460"/>
      <c r="I1" s="3460"/>
      <c r="J1" s="3460"/>
      <c r="K1" s="3460"/>
      <c r="L1" s="3460"/>
      <c r="M1" s="3460"/>
      <c r="N1" s="3460"/>
      <c r="O1" s="3460"/>
      <c r="P1" s="3460"/>
      <c r="Q1" s="3460"/>
      <c r="R1" s="3535"/>
      <c r="S1" s="3535"/>
      <c r="U1" s="81"/>
      <c r="V1" s="81"/>
      <c r="W1" s="948"/>
      <c r="X1" s="220"/>
      <c r="Y1" s="948"/>
      <c r="Z1" s="81"/>
      <c r="AA1" s="81"/>
      <c r="AB1" s="81"/>
      <c r="AC1" s="81"/>
      <c r="AD1" s="81"/>
      <c r="AE1" s="81"/>
      <c r="AF1" s="81"/>
      <c r="AG1" s="81"/>
      <c r="AH1" s="81"/>
      <c r="AI1" s="81"/>
      <c r="AJ1" s="81"/>
      <c r="AK1" s="948"/>
      <c r="AM1" s="3460" t="s">
        <v>667</v>
      </c>
      <c r="AN1" s="3460"/>
      <c r="AO1" s="3460"/>
      <c r="AP1" s="3460"/>
      <c r="AQ1" s="2948"/>
    </row>
    <row r="2" spans="1:52" s="315" customFormat="1" ht="22.5">
      <c r="B2" s="3604" t="str">
        <f>SelectCompany!B4</f>
        <v>Thames Water</v>
      </c>
      <c r="C2" s="3604"/>
      <c r="D2" s="3604"/>
      <c r="E2" s="3604"/>
      <c r="F2" s="2948"/>
      <c r="G2" s="3102"/>
      <c r="H2" s="3102"/>
      <c r="I2" s="3102"/>
      <c r="J2" s="3102"/>
      <c r="K2" s="3102"/>
      <c r="L2" s="316"/>
      <c r="M2" s="316"/>
      <c r="N2" s="316"/>
      <c r="O2" s="316"/>
      <c r="P2" s="316"/>
      <c r="Q2" s="316"/>
      <c r="R2" s="3535"/>
      <c r="S2" s="3535"/>
      <c r="U2" s="81"/>
      <c r="V2" s="81"/>
      <c r="W2" s="948"/>
      <c r="X2" s="220"/>
      <c r="Y2" s="948"/>
      <c r="Z2" s="81"/>
      <c r="AA2" s="81"/>
      <c r="AB2" s="81"/>
      <c r="AC2" s="81"/>
      <c r="AD2" s="81"/>
      <c r="AE2" s="81"/>
      <c r="AF2" s="81"/>
      <c r="AG2" s="81"/>
      <c r="AH2" s="81"/>
      <c r="AI2" s="81"/>
      <c r="AJ2" s="81"/>
      <c r="AK2" s="948"/>
    </row>
    <row r="3" spans="1:52" ht="19.5" customHeight="1">
      <c r="A3" s="3125"/>
      <c r="B3" s="3486" t="s">
        <v>11402</v>
      </c>
      <c r="C3" s="3486"/>
      <c r="D3" s="3486"/>
      <c r="E3" s="3486"/>
      <c r="F3" s="3486"/>
      <c r="G3" s="3486"/>
      <c r="H3" s="3486"/>
      <c r="I3" s="3486"/>
      <c r="J3" s="3486"/>
      <c r="K3" s="3486"/>
      <c r="L3" s="3486"/>
      <c r="M3" s="3486"/>
      <c r="N3" s="3486"/>
      <c r="O3" s="3486"/>
      <c r="P3" s="3486"/>
      <c r="Q3" s="3486"/>
      <c r="R3" s="3102"/>
      <c r="S3" s="3102"/>
      <c r="T3" s="315"/>
      <c r="U3" s="3125"/>
      <c r="W3" s="948"/>
      <c r="X3" s="527" t="s">
        <v>669</v>
      </c>
      <c r="Y3" s="948"/>
      <c r="AK3" s="948"/>
      <c r="AL3" s="3125"/>
      <c r="AM3" s="3486" t="s">
        <v>11402</v>
      </c>
      <c r="AN3" s="3486"/>
      <c r="AO3" s="3486"/>
      <c r="AP3" s="3486"/>
      <c r="AQ3" s="3486"/>
      <c r="AR3" s="3486"/>
      <c r="AS3" s="3486"/>
      <c r="AT3" s="3486"/>
      <c r="AU3" s="3486"/>
      <c r="AV3" s="3486"/>
      <c r="AW3" s="3486"/>
      <c r="AX3" s="3486"/>
      <c r="AY3" s="3486"/>
      <c r="AZ3" s="3486"/>
    </row>
    <row r="4" spans="1:52" ht="23" thickBot="1">
      <c r="A4" s="3125"/>
      <c r="B4" s="3176"/>
      <c r="C4" s="3102"/>
      <c r="D4" s="3102"/>
      <c r="E4" s="3102"/>
      <c r="F4" s="3102"/>
      <c r="G4" s="3102"/>
      <c r="H4" s="3102"/>
      <c r="I4" s="3102"/>
      <c r="J4" s="3102"/>
      <c r="K4" s="3102"/>
      <c r="L4" s="859"/>
      <c r="M4" s="655"/>
      <c r="N4" s="655"/>
      <c r="O4" s="655"/>
      <c r="P4" s="655"/>
      <c r="Q4" s="655"/>
      <c r="R4" s="3102"/>
      <c r="S4" s="3102"/>
      <c r="T4" s="3125"/>
      <c r="W4" s="948"/>
      <c r="X4" s="220"/>
      <c r="Y4" s="948"/>
      <c r="AK4" s="948"/>
      <c r="AL4" s="3125"/>
      <c r="AM4" s="3176"/>
      <c r="AN4" s="3102"/>
      <c r="AO4" s="3102"/>
      <c r="AP4" s="3102"/>
      <c r="AQ4" s="3102"/>
      <c r="AR4" s="3102"/>
      <c r="AS4" s="3102"/>
      <c r="AT4" s="3102"/>
      <c r="AU4" s="859"/>
      <c r="AV4" s="655"/>
      <c r="AW4" s="655"/>
      <c r="AX4" s="655"/>
      <c r="AY4" s="655"/>
      <c r="AZ4" s="655"/>
    </row>
    <row r="5" spans="1:52" s="171" customFormat="1" ht="16" thickTop="1">
      <c r="B5" s="3531" t="s">
        <v>6584</v>
      </c>
      <c r="C5" s="3495"/>
      <c r="D5" s="3332" t="s">
        <v>672</v>
      </c>
      <c r="E5" s="3332" t="s">
        <v>673</v>
      </c>
      <c r="F5" s="3559" t="s">
        <v>6402</v>
      </c>
      <c r="G5" s="3559"/>
      <c r="H5" s="3559"/>
      <c r="I5" s="3559"/>
      <c r="J5" s="3559"/>
      <c r="K5" s="3559"/>
      <c r="L5" s="3511" t="s">
        <v>10587</v>
      </c>
      <c r="M5" s="3511"/>
      <c r="N5" s="3511"/>
      <c r="O5" s="3511"/>
      <c r="P5" s="3511"/>
      <c r="Q5" s="3585"/>
      <c r="R5" s="192"/>
      <c r="S5" s="3546" t="s">
        <v>677</v>
      </c>
      <c r="U5" s="3457" t="s">
        <v>678</v>
      </c>
      <c r="V5" s="81"/>
      <c r="W5" s="948"/>
      <c r="X5" s="220"/>
      <c r="Y5" s="948"/>
      <c r="Z5" s="81"/>
      <c r="AA5" s="81"/>
      <c r="AB5" s="81"/>
      <c r="AC5" s="81"/>
      <c r="AD5" s="81"/>
      <c r="AE5" s="81"/>
      <c r="AF5" s="81"/>
      <c r="AG5" s="81"/>
      <c r="AH5" s="81"/>
      <c r="AI5" s="81"/>
      <c r="AJ5" s="81"/>
      <c r="AK5" s="948"/>
      <c r="AM5" s="3531" t="s">
        <v>6584</v>
      </c>
      <c r="AN5" s="3495"/>
      <c r="AO5" s="3559" t="s">
        <v>6402</v>
      </c>
      <c r="AP5" s="3559"/>
      <c r="AQ5" s="3559"/>
      <c r="AR5" s="3559"/>
      <c r="AS5" s="3559"/>
      <c r="AT5" s="3559"/>
      <c r="AU5" s="3511" t="s">
        <v>10587</v>
      </c>
      <c r="AV5" s="3511"/>
      <c r="AW5" s="3511"/>
      <c r="AX5" s="3511"/>
      <c r="AY5" s="3511"/>
      <c r="AZ5" s="3585"/>
    </row>
    <row r="6" spans="1:52" s="171" customFormat="1">
      <c r="B6" s="3532"/>
      <c r="C6" s="3533"/>
      <c r="D6" s="3516"/>
      <c r="E6" s="3516"/>
      <c r="F6" s="3533" t="s">
        <v>1604</v>
      </c>
      <c r="G6" s="3549" t="s">
        <v>2549</v>
      </c>
      <c r="H6" s="3549"/>
      <c r="I6" s="3549"/>
      <c r="J6" s="3549"/>
      <c r="K6" s="3549" t="s">
        <v>902</v>
      </c>
      <c r="L6" s="3533" t="s">
        <v>1604</v>
      </c>
      <c r="M6" s="3506" t="s">
        <v>2549</v>
      </c>
      <c r="N6" s="3506"/>
      <c r="O6" s="3506"/>
      <c r="P6" s="3506"/>
      <c r="Q6" s="3545" t="s">
        <v>902</v>
      </c>
      <c r="R6" s="192"/>
      <c r="S6" s="3547"/>
      <c r="U6" s="3458"/>
      <c r="V6" s="595"/>
      <c r="W6" s="948"/>
      <c r="X6" s="220"/>
      <c r="Y6" s="948"/>
      <c r="Z6" s="3592" t="s">
        <v>670</v>
      </c>
      <c r="AA6" s="3592"/>
      <c r="AB6" s="3592"/>
      <c r="AC6" s="3592"/>
      <c r="AD6" s="3592"/>
      <c r="AE6" s="3592"/>
      <c r="AF6" s="3592"/>
      <c r="AG6" s="3592"/>
      <c r="AH6" s="3592"/>
      <c r="AI6" s="3592"/>
      <c r="AJ6" s="3592"/>
      <c r="AK6" s="948"/>
      <c r="AM6" s="3532"/>
      <c r="AN6" s="3533"/>
      <c r="AO6" s="3533" t="s">
        <v>1604</v>
      </c>
      <c r="AP6" s="3549" t="s">
        <v>2549</v>
      </c>
      <c r="AQ6" s="3549"/>
      <c r="AR6" s="3549"/>
      <c r="AS6" s="3549"/>
      <c r="AT6" s="3549" t="s">
        <v>902</v>
      </c>
      <c r="AU6" s="3533" t="s">
        <v>1604</v>
      </c>
      <c r="AV6" s="3506" t="s">
        <v>2549</v>
      </c>
      <c r="AW6" s="3506"/>
      <c r="AX6" s="3506"/>
      <c r="AY6" s="3506"/>
      <c r="AZ6" s="3545" t="s">
        <v>902</v>
      </c>
    </row>
    <row r="7" spans="1:52" s="171" customFormat="1" ht="47" thickBot="1">
      <c r="A7" s="2248" t="s">
        <v>680</v>
      </c>
      <c r="B7" s="3534"/>
      <c r="C7" s="3496"/>
      <c r="D7" s="3333"/>
      <c r="E7" s="3333"/>
      <c r="F7" s="3496"/>
      <c r="G7" s="2957" t="s">
        <v>4412</v>
      </c>
      <c r="H7" s="2957" t="s">
        <v>4413</v>
      </c>
      <c r="I7" s="2957" t="s">
        <v>4414</v>
      </c>
      <c r="J7" s="2957" t="s">
        <v>4415</v>
      </c>
      <c r="K7" s="3558"/>
      <c r="L7" s="3496"/>
      <c r="M7" s="2957" t="s">
        <v>4412</v>
      </c>
      <c r="N7" s="2957" t="s">
        <v>4413</v>
      </c>
      <c r="O7" s="2957" t="s">
        <v>4414</v>
      </c>
      <c r="P7" s="2957" t="s">
        <v>4415</v>
      </c>
      <c r="Q7" s="3499"/>
      <c r="R7" s="861"/>
      <c r="S7" s="3548"/>
      <c r="U7" s="3459"/>
      <c r="V7" s="218"/>
      <c r="W7" s="948"/>
      <c r="X7" s="220"/>
      <c r="Y7" s="948"/>
      <c r="Z7" s="81" t="s">
        <v>679</v>
      </c>
      <c r="AA7" s="81"/>
      <c r="AB7" s="81"/>
      <c r="AC7" s="81"/>
      <c r="AD7" s="81"/>
      <c r="AE7" s="81"/>
      <c r="AF7" s="81"/>
      <c r="AG7" s="81"/>
      <c r="AH7" s="81"/>
      <c r="AI7" s="81"/>
      <c r="AJ7" s="81"/>
      <c r="AK7" s="948"/>
      <c r="AM7" s="3534"/>
      <c r="AN7" s="3496"/>
      <c r="AO7" s="3496"/>
      <c r="AP7" s="2957" t="s">
        <v>4412</v>
      </c>
      <c r="AQ7" s="2957" t="s">
        <v>4413</v>
      </c>
      <c r="AR7" s="2957" t="s">
        <v>4414</v>
      </c>
      <c r="AS7" s="2957" t="s">
        <v>4415</v>
      </c>
      <c r="AT7" s="3558"/>
      <c r="AU7" s="3496"/>
      <c r="AV7" s="2957" t="s">
        <v>4412</v>
      </c>
      <c r="AW7" s="2957" t="s">
        <v>4413</v>
      </c>
      <c r="AX7" s="2957" t="s">
        <v>4414</v>
      </c>
      <c r="AY7" s="2957" t="s">
        <v>4415</v>
      </c>
      <c r="AZ7" s="3499"/>
    </row>
    <row r="8" spans="1:52" s="171" customFormat="1" ht="15.75" customHeight="1" thickTop="1" thickBot="1">
      <c r="A8" s="2394" t="s">
        <v>684</v>
      </c>
      <c r="C8" s="804"/>
      <c r="D8" s="804"/>
      <c r="E8" s="804"/>
      <c r="F8" s="804"/>
      <c r="G8" s="804"/>
      <c r="H8" s="804"/>
      <c r="I8" s="804"/>
      <c r="J8" s="804"/>
      <c r="K8" s="804"/>
      <c r="L8" s="804"/>
      <c r="M8" s="804"/>
      <c r="N8" s="804"/>
      <c r="O8" s="804"/>
      <c r="P8" s="804"/>
      <c r="Q8" s="804"/>
      <c r="R8" s="861"/>
      <c r="S8" s="804"/>
      <c r="V8" s="218"/>
      <c r="W8" s="3159"/>
      <c r="X8" s="220"/>
      <c r="Y8" s="3159"/>
      <c r="Z8" s="3125"/>
      <c r="AA8" s="3125"/>
      <c r="AB8" s="3125"/>
      <c r="AC8" s="3125"/>
      <c r="AD8" s="3125"/>
      <c r="AE8" s="3125"/>
      <c r="AF8" s="3125"/>
      <c r="AG8" s="3125"/>
      <c r="AH8" s="3125"/>
      <c r="AI8" s="3125"/>
      <c r="AJ8" s="3125"/>
      <c r="AK8" s="3159"/>
      <c r="AM8" s="862"/>
      <c r="AN8" s="804"/>
      <c r="AO8" s="2856" t="s">
        <v>831</v>
      </c>
      <c r="AP8" s="804"/>
      <c r="AQ8" s="804"/>
      <c r="AR8" s="804"/>
      <c r="AS8" s="804"/>
      <c r="AT8" s="804"/>
      <c r="AU8" s="804"/>
      <c r="AV8" s="804"/>
      <c r="AW8" s="804"/>
      <c r="AX8" s="804"/>
      <c r="AY8" s="804"/>
      <c r="AZ8" s="804"/>
    </row>
    <row r="9" spans="1:52" s="171" customFormat="1" ht="15.75" customHeight="1" thickTop="1" thickBot="1">
      <c r="B9" s="1984" t="s">
        <v>11403</v>
      </c>
      <c r="C9" s="804"/>
      <c r="D9" s="804"/>
      <c r="E9" s="804"/>
      <c r="F9" s="804"/>
      <c r="G9" s="804"/>
      <c r="H9" s="804"/>
      <c r="I9" s="804"/>
      <c r="J9" s="804"/>
      <c r="K9" s="804"/>
      <c r="L9" s="804"/>
      <c r="M9" s="804"/>
      <c r="N9" s="804"/>
      <c r="O9" s="804"/>
      <c r="P9" s="804"/>
      <c r="Q9" s="804"/>
      <c r="R9" s="861"/>
      <c r="S9" s="804"/>
      <c r="V9" s="218"/>
      <c r="W9" s="3159"/>
      <c r="X9" s="220"/>
      <c r="Y9" s="3159"/>
      <c r="Z9" s="3125"/>
      <c r="AA9" s="3125"/>
      <c r="AB9" s="3125"/>
      <c r="AC9" s="3125"/>
      <c r="AD9" s="3125"/>
      <c r="AE9" s="3125"/>
      <c r="AF9" s="3125"/>
      <c r="AG9" s="3125"/>
      <c r="AH9" s="3125"/>
      <c r="AI9" s="3125"/>
      <c r="AJ9" s="3125"/>
      <c r="AK9" s="3159"/>
      <c r="AM9" s="863" t="s">
        <v>11403</v>
      </c>
      <c r="AN9" s="804"/>
      <c r="AO9" s="804"/>
      <c r="AP9" s="804"/>
      <c r="AQ9" s="804"/>
      <c r="AR9" s="804"/>
      <c r="AS9" s="804"/>
      <c r="AT9" s="804"/>
      <c r="AU9" s="804"/>
      <c r="AV9" s="804"/>
      <c r="AW9" s="804"/>
      <c r="AX9" s="804"/>
      <c r="AY9" s="804"/>
      <c r="AZ9" s="804"/>
    </row>
    <row r="10" spans="1:52" s="171" customFormat="1" ht="15.75" customHeight="1" thickTop="1">
      <c r="A10" s="2394" t="s">
        <v>686</v>
      </c>
      <c r="B10" s="1463" t="s">
        <v>11404</v>
      </c>
      <c r="C10" s="2920" t="s">
        <v>6596</v>
      </c>
      <c r="D10" s="213" t="s">
        <v>688</v>
      </c>
      <c r="E10" s="213">
        <v>3</v>
      </c>
      <c r="F10" s="562"/>
      <c r="G10" s="562"/>
      <c r="H10" s="562"/>
      <c r="I10" s="562"/>
      <c r="J10" s="562"/>
      <c r="K10" s="1255">
        <f>IFERROR(SUM(F10:J10),0)</f>
        <v>0</v>
      </c>
      <c r="L10" s="1352"/>
      <c r="M10" s="1352"/>
      <c r="N10" s="1352"/>
      <c r="O10" s="1352"/>
      <c r="P10" s="1352"/>
      <c r="Q10" s="1353">
        <f>IFERROR(SUM(L10:P10),0)</f>
        <v>0</v>
      </c>
      <c r="R10" s="192"/>
      <c r="S10" s="867" t="s">
        <v>11405</v>
      </c>
      <c r="U10" s="219"/>
      <c r="V10" s="218"/>
      <c r="W10" s="3159"/>
      <c r="X10" s="220" t="str">
        <f>IF( SUM( Z10:AJ10 ) = 0, 0, $Z$7 )</f>
        <v>Please complete all cells in row</v>
      </c>
      <c r="Y10" s="3159"/>
      <c r="Z10" s="3182">
        <f xml:space="preserve"> IF( ISNUMBER(F10), 0, 1 )</f>
        <v>1</v>
      </c>
      <c r="AA10" s="3182">
        <f t="shared" ref="AA10:AD11" si="0" xml:space="preserve"> IF( ISNUMBER(G10), 0, 1 )</f>
        <v>1</v>
      </c>
      <c r="AB10" s="3182">
        <f t="shared" si="0"/>
        <v>1</v>
      </c>
      <c r="AC10" s="3182">
        <f t="shared" si="0"/>
        <v>1</v>
      </c>
      <c r="AD10" s="3182">
        <f t="shared" si="0"/>
        <v>1</v>
      </c>
      <c r="AE10" s="3125"/>
      <c r="AF10" s="3182">
        <f t="shared" ref="AF10:AJ11" si="1" xml:space="preserve"> IF( ISNUMBER(L10), 0, 1 )</f>
        <v>1</v>
      </c>
      <c r="AG10" s="3182">
        <f t="shared" si="1"/>
        <v>1</v>
      </c>
      <c r="AH10" s="3182">
        <f t="shared" si="1"/>
        <v>1</v>
      </c>
      <c r="AI10" s="3182">
        <f t="shared" si="1"/>
        <v>1</v>
      </c>
      <c r="AJ10" s="3182">
        <f t="shared" si="1"/>
        <v>1</v>
      </c>
      <c r="AK10" s="3159"/>
      <c r="AM10" s="2919" t="s">
        <v>11404</v>
      </c>
      <c r="AN10" s="2920" t="s">
        <v>6596</v>
      </c>
      <c r="AO10" s="1999" t="s">
        <v>11406</v>
      </c>
      <c r="AP10" s="718" t="s">
        <v>11407</v>
      </c>
      <c r="AQ10" s="718" t="s">
        <v>11408</v>
      </c>
      <c r="AR10" s="718" t="s">
        <v>11409</v>
      </c>
      <c r="AS10" s="718" t="s">
        <v>11410</v>
      </c>
      <c r="AT10" s="546" t="s">
        <v>11411</v>
      </c>
      <c r="AU10" s="643" t="s">
        <v>11412</v>
      </c>
      <c r="AV10" s="643" t="s">
        <v>11413</v>
      </c>
      <c r="AW10" s="643" t="s">
        <v>11414</v>
      </c>
      <c r="AX10" s="643" t="s">
        <v>11415</v>
      </c>
      <c r="AY10" s="643" t="s">
        <v>11416</v>
      </c>
      <c r="AZ10" s="951" t="s">
        <v>11417</v>
      </c>
    </row>
    <row r="11" spans="1:52" s="171" customFormat="1" ht="15.75" customHeight="1">
      <c r="B11" s="2917" t="s">
        <v>11404</v>
      </c>
      <c r="C11" s="2918" t="s">
        <v>6608</v>
      </c>
      <c r="D11" s="222" t="s">
        <v>688</v>
      </c>
      <c r="E11" s="222">
        <v>3</v>
      </c>
      <c r="F11" s="565"/>
      <c r="G11" s="565"/>
      <c r="H11" s="565"/>
      <c r="I11" s="565"/>
      <c r="J11" s="565"/>
      <c r="K11" s="1257">
        <f>IFERROR(SUM(F11:J11),0)</f>
        <v>0</v>
      </c>
      <c r="L11" s="630"/>
      <c r="M11" s="630"/>
      <c r="N11" s="630"/>
      <c r="O11" s="630"/>
      <c r="P11" s="630"/>
      <c r="Q11" s="1354">
        <f>IFERROR(SUM(L11:P11),0)</f>
        <v>0</v>
      </c>
      <c r="R11" s="192"/>
      <c r="S11" s="872" t="s">
        <v>11418</v>
      </c>
      <c r="U11" s="227"/>
      <c r="V11" s="218"/>
      <c r="W11" s="3159"/>
      <c r="X11" s="220" t="str">
        <f>IF( SUM( Z11:AJ11 ) = 0, 0, $Z$7 )</f>
        <v>Please complete all cells in row</v>
      </c>
      <c r="Y11" s="3159"/>
      <c r="Z11" s="3182">
        <f t="shared" ref="Z11" si="2" xml:space="preserve"> IF( ISNUMBER(F11), 0, 1 )</f>
        <v>1</v>
      </c>
      <c r="AA11" s="3182">
        <f t="shared" si="0"/>
        <v>1</v>
      </c>
      <c r="AB11" s="3182">
        <f t="shared" si="0"/>
        <v>1</v>
      </c>
      <c r="AC11" s="3182">
        <f t="shared" si="0"/>
        <v>1</v>
      </c>
      <c r="AD11" s="3182">
        <f t="shared" si="0"/>
        <v>1</v>
      </c>
      <c r="AE11" s="3125"/>
      <c r="AF11" s="3182">
        <f t="shared" si="1"/>
        <v>1</v>
      </c>
      <c r="AG11" s="3182">
        <f t="shared" si="1"/>
        <v>1</v>
      </c>
      <c r="AH11" s="3182">
        <f t="shared" si="1"/>
        <v>1</v>
      </c>
      <c r="AI11" s="3182">
        <f t="shared" si="1"/>
        <v>1</v>
      </c>
      <c r="AJ11" s="3182">
        <f t="shared" si="1"/>
        <v>1</v>
      </c>
      <c r="AK11" s="3159"/>
      <c r="AM11" s="2917" t="s">
        <v>11404</v>
      </c>
      <c r="AN11" s="2918" t="s">
        <v>6608</v>
      </c>
      <c r="AO11" s="2000" t="s">
        <v>11419</v>
      </c>
      <c r="AP11" s="719" t="s">
        <v>11420</v>
      </c>
      <c r="AQ11" s="719" t="s">
        <v>11421</v>
      </c>
      <c r="AR11" s="719" t="s">
        <v>11422</v>
      </c>
      <c r="AS11" s="719" t="s">
        <v>11423</v>
      </c>
      <c r="AT11" s="548" t="s">
        <v>11424</v>
      </c>
      <c r="AU11" s="635" t="s">
        <v>11425</v>
      </c>
      <c r="AV11" s="635" t="s">
        <v>11426</v>
      </c>
      <c r="AW11" s="635" t="s">
        <v>11427</v>
      </c>
      <c r="AX11" s="635" t="s">
        <v>11428</v>
      </c>
      <c r="AY11" s="635" t="s">
        <v>11429</v>
      </c>
      <c r="AZ11" s="634" t="s">
        <v>11430</v>
      </c>
    </row>
    <row r="12" spans="1:52" s="171" customFormat="1" ht="15.75" customHeight="1">
      <c r="B12" s="2917" t="s">
        <v>11404</v>
      </c>
      <c r="C12" s="2918" t="s">
        <v>6620</v>
      </c>
      <c r="D12" s="222" t="s">
        <v>688</v>
      </c>
      <c r="E12" s="222">
        <v>3</v>
      </c>
      <c r="F12" s="1257">
        <f>IFERROR(F10+F11,0)</f>
        <v>0</v>
      </c>
      <c r="G12" s="1257">
        <f t="shared" ref="G12:K12" si="3">IFERROR(G10+G11,0)</f>
        <v>0</v>
      </c>
      <c r="H12" s="1257">
        <f t="shared" si="3"/>
        <v>0</v>
      </c>
      <c r="I12" s="1257">
        <f t="shared" si="3"/>
        <v>0</v>
      </c>
      <c r="J12" s="1257">
        <f t="shared" si="3"/>
        <v>0</v>
      </c>
      <c r="K12" s="1257">
        <f t="shared" si="3"/>
        <v>0</v>
      </c>
      <c r="L12" s="1257">
        <f>IFERROR(L10+L11,0)</f>
        <v>0</v>
      </c>
      <c r="M12" s="1257">
        <f t="shared" ref="M12:Q12" si="4">IFERROR(M10+M11,0)</f>
        <v>0</v>
      </c>
      <c r="N12" s="1257">
        <f t="shared" si="4"/>
        <v>0</v>
      </c>
      <c r="O12" s="1257">
        <f t="shared" si="4"/>
        <v>0</v>
      </c>
      <c r="P12" s="1257">
        <f t="shared" si="4"/>
        <v>0</v>
      </c>
      <c r="Q12" s="1354">
        <f t="shared" si="4"/>
        <v>0</v>
      </c>
      <c r="R12" s="192"/>
      <c r="S12" s="872" t="s">
        <v>11431</v>
      </c>
      <c r="U12" s="227"/>
      <c r="V12" s="218"/>
      <c r="W12" s="3159"/>
      <c r="X12" s="3125"/>
      <c r="Y12" s="3159"/>
      <c r="Z12" s="3125"/>
      <c r="AA12" s="3125"/>
      <c r="AB12" s="3125"/>
      <c r="AC12" s="3125"/>
      <c r="AD12" s="3125"/>
      <c r="AE12" s="3125"/>
      <c r="AF12" s="3125"/>
      <c r="AG12" s="3125"/>
      <c r="AH12" s="3125"/>
      <c r="AI12" s="3125"/>
      <c r="AJ12" s="3125"/>
      <c r="AK12" s="3159"/>
      <c r="AM12" s="2917" t="s">
        <v>11404</v>
      </c>
      <c r="AN12" s="2918" t="s">
        <v>6620</v>
      </c>
      <c r="AO12" s="2001" t="s">
        <v>11432</v>
      </c>
      <c r="AP12" s="1997" t="s">
        <v>11433</v>
      </c>
      <c r="AQ12" s="1997" t="s">
        <v>11434</v>
      </c>
      <c r="AR12" s="1997" t="s">
        <v>11435</v>
      </c>
      <c r="AS12" s="1997" t="s">
        <v>11436</v>
      </c>
      <c r="AT12" s="548" t="s">
        <v>11437</v>
      </c>
      <c r="AU12" s="548" t="s">
        <v>11438</v>
      </c>
      <c r="AV12" s="548" t="s">
        <v>11439</v>
      </c>
      <c r="AW12" s="548" t="s">
        <v>11440</v>
      </c>
      <c r="AX12" s="548" t="s">
        <v>11441</v>
      </c>
      <c r="AY12" s="548" t="s">
        <v>11442</v>
      </c>
      <c r="AZ12" s="634" t="s">
        <v>11443</v>
      </c>
    </row>
    <row r="13" spans="1:52" s="171" customFormat="1" ht="15.75" customHeight="1">
      <c r="B13" s="2917" t="s">
        <v>11444</v>
      </c>
      <c r="C13" s="2918" t="s">
        <v>6596</v>
      </c>
      <c r="D13" s="222" t="s">
        <v>688</v>
      </c>
      <c r="E13" s="222">
        <v>3</v>
      </c>
      <c r="F13" s="565"/>
      <c r="G13" s="565"/>
      <c r="H13" s="565"/>
      <c r="I13" s="565"/>
      <c r="J13" s="565"/>
      <c r="K13" s="1257">
        <f>IFERROR(SUM(F13:J13),0)</f>
        <v>0</v>
      </c>
      <c r="L13" s="630"/>
      <c r="M13" s="630"/>
      <c r="N13" s="630"/>
      <c r="O13" s="630"/>
      <c r="P13" s="630"/>
      <c r="Q13" s="1354">
        <f>IFERROR(SUM(L13:P13),0)</f>
        <v>0</v>
      </c>
      <c r="R13" s="192"/>
      <c r="S13" s="872" t="s">
        <v>11445</v>
      </c>
      <c r="U13" s="227"/>
      <c r="V13" s="218"/>
      <c r="W13" s="3159"/>
      <c r="X13" s="220" t="str">
        <f t="shared" ref="X13:X14" si="5">IF( SUM( Z13:AJ13 ) = 0, 0, $Z$7 )</f>
        <v>Please complete all cells in row</v>
      </c>
      <c r="Y13" s="3159"/>
      <c r="Z13" s="3182">
        <f t="shared" ref="Z13:AD14" si="6" xml:space="preserve"> IF( ISNUMBER(F13), 0, 1 )</f>
        <v>1</v>
      </c>
      <c r="AA13" s="3182">
        <f t="shared" si="6"/>
        <v>1</v>
      </c>
      <c r="AB13" s="3182">
        <f t="shared" si="6"/>
        <v>1</v>
      </c>
      <c r="AC13" s="3182">
        <f t="shared" si="6"/>
        <v>1</v>
      </c>
      <c r="AD13" s="3182">
        <f t="shared" si="6"/>
        <v>1</v>
      </c>
      <c r="AE13" s="3125"/>
      <c r="AF13" s="3182">
        <f t="shared" ref="AF13:AJ14" si="7" xml:space="preserve"> IF( ISNUMBER(L13), 0, 1 )</f>
        <v>1</v>
      </c>
      <c r="AG13" s="3182">
        <f t="shared" si="7"/>
        <v>1</v>
      </c>
      <c r="AH13" s="3182">
        <f t="shared" si="7"/>
        <v>1</v>
      </c>
      <c r="AI13" s="3182">
        <f t="shared" si="7"/>
        <v>1</v>
      </c>
      <c r="AJ13" s="3182">
        <f t="shared" si="7"/>
        <v>1</v>
      </c>
      <c r="AK13" s="3159"/>
      <c r="AM13" s="2917" t="s">
        <v>11444</v>
      </c>
      <c r="AN13" s="2918" t="s">
        <v>6596</v>
      </c>
      <c r="AO13" s="2000" t="s">
        <v>11446</v>
      </c>
      <c r="AP13" s="719" t="s">
        <v>11447</v>
      </c>
      <c r="AQ13" s="719" t="s">
        <v>11448</v>
      </c>
      <c r="AR13" s="719" t="s">
        <v>11449</v>
      </c>
      <c r="AS13" s="719" t="s">
        <v>11450</v>
      </c>
      <c r="AT13" s="548" t="s">
        <v>11451</v>
      </c>
      <c r="AU13" s="635" t="s">
        <v>11452</v>
      </c>
      <c r="AV13" s="635" t="s">
        <v>11453</v>
      </c>
      <c r="AW13" s="635" t="s">
        <v>11454</v>
      </c>
      <c r="AX13" s="635" t="s">
        <v>11455</v>
      </c>
      <c r="AY13" s="635" t="s">
        <v>11456</v>
      </c>
      <c r="AZ13" s="634" t="s">
        <v>11457</v>
      </c>
    </row>
    <row r="14" spans="1:52" s="171" customFormat="1" ht="15.75" customHeight="1">
      <c r="B14" s="2917" t="s">
        <v>11444</v>
      </c>
      <c r="C14" s="2918" t="s">
        <v>6608</v>
      </c>
      <c r="D14" s="222" t="s">
        <v>688</v>
      </c>
      <c r="E14" s="222">
        <v>3</v>
      </c>
      <c r="F14" s="565"/>
      <c r="G14" s="565"/>
      <c r="H14" s="565"/>
      <c r="I14" s="565"/>
      <c r="J14" s="565"/>
      <c r="K14" s="1257">
        <f>IFERROR(SUM(F14:J14),0)</f>
        <v>0</v>
      </c>
      <c r="L14" s="630"/>
      <c r="M14" s="630"/>
      <c r="N14" s="630"/>
      <c r="O14" s="630"/>
      <c r="P14" s="630"/>
      <c r="Q14" s="1354">
        <f>IFERROR(SUM(L14:P14),0)</f>
        <v>0</v>
      </c>
      <c r="R14" s="192"/>
      <c r="S14" s="872" t="s">
        <v>11458</v>
      </c>
      <c r="U14" s="227"/>
      <c r="V14" s="218"/>
      <c r="W14" s="948"/>
      <c r="X14" s="220" t="str">
        <f t="shared" si="5"/>
        <v>Please complete all cells in row</v>
      </c>
      <c r="Y14" s="948"/>
      <c r="Z14" s="3182">
        <f t="shared" si="6"/>
        <v>1</v>
      </c>
      <c r="AA14" s="3182">
        <f t="shared" si="6"/>
        <v>1</v>
      </c>
      <c r="AB14" s="3182">
        <f t="shared" si="6"/>
        <v>1</v>
      </c>
      <c r="AC14" s="3182">
        <f t="shared" si="6"/>
        <v>1</v>
      </c>
      <c r="AD14" s="3182">
        <f t="shared" si="6"/>
        <v>1</v>
      </c>
      <c r="AE14" s="3125"/>
      <c r="AF14" s="3182">
        <f t="shared" si="7"/>
        <v>1</v>
      </c>
      <c r="AG14" s="3182">
        <f t="shared" si="7"/>
        <v>1</v>
      </c>
      <c r="AH14" s="3182">
        <f t="shared" si="7"/>
        <v>1</v>
      </c>
      <c r="AI14" s="3182">
        <f t="shared" si="7"/>
        <v>1</v>
      </c>
      <c r="AJ14" s="3182">
        <f t="shared" si="7"/>
        <v>1</v>
      </c>
      <c r="AK14" s="948"/>
      <c r="AM14" s="2917" t="s">
        <v>11444</v>
      </c>
      <c r="AN14" s="2918" t="s">
        <v>6608</v>
      </c>
      <c r="AO14" s="2000" t="s">
        <v>11459</v>
      </c>
      <c r="AP14" s="719" t="s">
        <v>11460</v>
      </c>
      <c r="AQ14" s="719" t="s">
        <v>11461</v>
      </c>
      <c r="AR14" s="719" t="s">
        <v>11462</v>
      </c>
      <c r="AS14" s="719" t="s">
        <v>11463</v>
      </c>
      <c r="AT14" s="548" t="s">
        <v>11464</v>
      </c>
      <c r="AU14" s="635" t="s">
        <v>11465</v>
      </c>
      <c r="AV14" s="635" t="s">
        <v>11466</v>
      </c>
      <c r="AW14" s="635" t="s">
        <v>11467</v>
      </c>
      <c r="AX14" s="635" t="s">
        <v>11468</v>
      </c>
      <c r="AY14" s="635" t="s">
        <v>11469</v>
      </c>
      <c r="AZ14" s="634" t="s">
        <v>11470</v>
      </c>
    </row>
    <row r="15" spans="1:52" s="171" customFormat="1" ht="15.75" customHeight="1">
      <c r="B15" s="2917" t="s">
        <v>11444</v>
      </c>
      <c r="C15" s="2918" t="s">
        <v>6620</v>
      </c>
      <c r="D15" s="222" t="s">
        <v>688</v>
      </c>
      <c r="E15" s="222">
        <v>3</v>
      </c>
      <c r="F15" s="1257">
        <f>IFERROR(F13+F14,0)</f>
        <v>0</v>
      </c>
      <c r="G15" s="1257">
        <f t="shared" ref="G15:K15" si="8">IFERROR(G13+G14,0)</f>
        <v>0</v>
      </c>
      <c r="H15" s="1257">
        <f t="shared" si="8"/>
        <v>0</v>
      </c>
      <c r="I15" s="1257">
        <f t="shared" si="8"/>
        <v>0</v>
      </c>
      <c r="J15" s="1257">
        <f t="shared" si="8"/>
        <v>0</v>
      </c>
      <c r="K15" s="1257">
        <f t="shared" si="8"/>
        <v>0</v>
      </c>
      <c r="L15" s="1257">
        <f>IFERROR(L13+L14,0)</f>
        <v>0</v>
      </c>
      <c r="M15" s="1257">
        <f t="shared" ref="M15:Q15" si="9">IFERROR(M13+M14,0)</f>
        <v>0</v>
      </c>
      <c r="N15" s="1257">
        <f t="shared" si="9"/>
        <v>0</v>
      </c>
      <c r="O15" s="1257">
        <f t="shared" si="9"/>
        <v>0</v>
      </c>
      <c r="P15" s="1257">
        <f t="shared" si="9"/>
        <v>0</v>
      </c>
      <c r="Q15" s="1354">
        <f t="shared" si="9"/>
        <v>0</v>
      </c>
      <c r="R15" s="192"/>
      <c r="S15" s="872" t="s">
        <v>11471</v>
      </c>
      <c r="U15" s="227"/>
      <c r="V15" s="218"/>
      <c r="W15" s="948"/>
      <c r="X15" s="3125"/>
      <c r="Y15" s="948"/>
      <c r="Z15" s="3125"/>
      <c r="AA15" s="3125"/>
      <c r="AB15" s="3125"/>
      <c r="AC15" s="3125"/>
      <c r="AD15" s="3125"/>
      <c r="AE15" s="3125"/>
      <c r="AF15" s="3125"/>
      <c r="AG15" s="3125"/>
      <c r="AH15" s="3125"/>
      <c r="AI15" s="3125"/>
      <c r="AJ15" s="3125"/>
      <c r="AK15" s="948"/>
      <c r="AM15" s="2917" t="s">
        <v>11444</v>
      </c>
      <c r="AN15" s="2918" t="s">
        <v>6620</v>
      </c>
      <c r="AO15" s="2001" t="s">
        <v>11472</v>
      </c>
      <c r="AP15" s="1997" t="s">
        <v>11473</v>
      </c>
      <c r="AQ15" s="1997" t="s">
        <v>11474</v>
      </c>
      <c r="AR15" s="1997" t="s">
        <v>11475</v>
      </c>
      <c r="AS15" s="1997" t="s">
        <v>11476</v>
      </c>
      <c r="AT15" s="548" t="s">
        <v>11477</v>
      </c>
      <c r="AU15" s="548" t="s">
        <v>11478</v>
      </c>
      <c r="AV15" s="548" t="s">
        <v>11479</v>
      </c>
      <c r="AW15" s="548" t="s">
        <v>11480</v>
      </c>
      <c r="AX15" s="548" t="s">
        <v>11481</v>
      </c>
      <c r="AY15" s="548" t="s">
        <v>11482</v>
      </c>
      <c r="AZ15" s="634" t="s">
        <v>11483</v>
      </c>
    </row>
    <row r="16" spans="1:52" s="171" customFormat="1" ht="15.75" customHeight="1">
      <c r="B16" s="2917" t="s">
        <v>11484</v>
      </c>
      <c r="C16" s="2918" t="s">
        <v>6596</v>
      </c>
      <c r="D16" s="222" t="s">
        <v>688</v>
      </c>
      <c r="E16" s="222">
        <v>3</v>
      </c>
      <c r="F16" s="565"/>
      <c r="G16" s="565"/>
      <c r="H16" s="565"/>
      <c r="I16" s="565"/>
      <c r="J16" s="565"/>
      <c r="K16" s="1257">
        <f>IFERROR(SUM(F16:J16),0)</f>
        <v>0</v>
      </c>
      <c r="L16" s="630"/>
      <c r="M16" s="630"/>
      <c r="N16" s="630"/>
      <c r="O16" s="630"/>
      <c r="P16" s="630"/>
      <c r="Q16" s="1354">
        <f>IFERROR(SUM(L16:P16),0)</f>
        <v>0</v>
      </c>
      <c r="R16" s="192"/>
      <c r="S16" s="872" t="s">
        <v>11485</v>
      </c>
      <c r="U16" s="227"/>
      <c r="V16" s="218"/>
      <c r="W16" s="948"/>
      <c r="X16" s="220" t="str">
        <f t="shared" ref="X16:X17" si="10">IF( SUM( Z16:AJ16 ) = 0, 0, $Z$7 )</f>
        <v>Please complete all cells in row</v>
      </c>
      <c r="Y16" s="948"/>
      <c r="Z16" s="3182">
        <f t="shared" ref="Z16:AD17" si="11" xml:space="preserve"> IF( ISNUMBER(F16), 0, 1 )</f>
        <v>1</v>
      </c>
      <c r="AA16" s="3182">
        <f t="shared" si="11"/>
        <v>1</v>
      </c>
      <c r="AB16" s="3182">
        <f t="shared" si="11"/>
        <v>1</v>
      </c>
      <c r="AC16" s="3182">
        <f t="shared" si="11"/>
        <v>1</v>
      </c>
      <c r="AD16" s="3182">
        <f t="shared" si="11"/>
        <v>1</v>
      </c>
      <c r="AE16" s="3125"/>
      <c r="AF16" s="3182">
        <f t="shared" ref="AF16:AJ17" si="12" xml:space="preserve"> IF( ISNUMBER(L16), 0, 1 )</f>
        <v>1</v>
      </c>
      <c r="AG16" s="3182">
        <f t="shared" si="12"/>
        <v>1</v>
      </c>
      <c r="AH16" s="3182">
        <f t="shared" si="12"/>
        <v>1</v>
      </c>
      <c r="AI16" s="3182">
        <f t="shared" si="12"/>
        <v>1</v>
      </c>
      <c r="AJ16" s="3182">
        <f t="shared" si="12"/>
        <v>1</v>
      </c>
      <c r="AK16" s="948"/>
      <c r="AM16" s="2917" t="s">
        <v>11484</v>
      </c>
      <c r="AN16" s="2918" t="s">
        <v>6596</v>
      </c>
      <c r="AO16" s="2000" t="s">
        <v>11486</v>
      </c>
      <c r="AP16" s="719" t="s">
        <v>11487</v>
      </c>
      <c r="AQ16" s="719" t="s">
        <v>11488</v>
      </c>
      <c r="AR16" s="719" t="s">
        <v>11489</v>
      </c>
      <c r="AS16" s="719" t="s">
        <v>11490</v>
      </c>
      <c r="AT16" s="548" t="s">
        <v>11491</v>
      </c>
      <c r="AU16" s="635" t="s">
        <v>11492</v>
      </c>
      <c r="AV16" s="635" t="s">
        <v>11493</v>
      </c>
      <c r="AW16" s="635" t="s">
        <v>11494</v>
      </c>
      <c r="AX16" s="635" t="s">
        <v>11495</v>
      </c>
      <c r="AY16" s="635" t="s">
        <v>11496</v>
      </c>
      <c r="AZ16" s="634" t="s">
        <v>11497</v>
      </c>
    </row>
    <row r="17" spans="1:52" ht="15.75" customHeight="1">
      <c r="A17" s="3125"/>
      <c r="B17" s="2917" t="s">
        <v>11484</v>
      </c>
      <c r="C17" s="2918" t="s">
        <v>6608</v>
      </c>
      <c r="D17" s="222" t="s">
        <v>688</v>
      </c>
      <c r="E17" s="222">
        <v>3</v>
      </c>
      <c r="F17" s="565"/>
      <c r="G17" s="565"/>
      <c r="H17" s="565"/>
      <c r="I17" s="565"/>
      <c r="J17" s="565"/>
      <c r="K17" s="1257">
        <f>IFERROR(SUM(F17:J17),0)</f>
        <v>0</v>
      </c>
      <c r="L17" s="630"/>
      <c r="M17" s="630"/>
      <c r="N17" s="630"/>
      <c r="O17" s="630"/>
      <c r="P17" s="630"/>
      <c r="Q17" s="1354">
        <f>IFERROR(SUM(L17:P17),0)</f>
        <v>0</v>
      </c>
      <c r="R17" s="192"/>
      <c r="S17" s="872" t="s">
        <v>11498</v>
      </c>
      <c r="T17" s="171"/>
      <c r="U17" s="227"/>
      <c r="V17" s="218"/>
      <c r="W17" s="950"/>
      <c r="X17" s="220" t="str">
        <f t="shared" si="10"/>
        <v>Please complete all cells in row</v>
      </c>
      <c r="Y17" s="950"/>
      <c r="Z17" s="3182">
        <f t="shared" si="11"/>
        <v>1</v>
      </c>
      <c r="AA17" s="3182">
        <f t="shared" si="11"/>
        <v>1</v>
      </c>
      <c r="AB17" s="3182">
        <f t="shared" si="11"/>
        <v>1</v>
      </c>
      <c r="AC17" s="3182">
        <f t="shared" si="11"/>
        <v>1</v>
      </c>
      <c r="AD17" s="3182">
        <f t="shared" si="11"/>
        <v>1</v>
      </c>
      <c r="AE17" s="3125"/>
      <c r="AF17" s="3182">
        <f t="shared" si="12"/>
        <v>1</v>
      </c>
      <c r="AG17" s="3182">
        <f t="shared" si="12"/>
        <v>1</v>
      </c>
      <c r="AH17" s="3182">
        <f t="shared" si="12"/>
        <v>1</v>
      </c>
      <c r="AI17" s="3182">
        <f t="shared" si="12"/>
        <v>1</v>
      </c>
      <c r="AJ17" s="3182">
        <f t="shared" si="12"/>
        <v>1</v>
      </c>
      <c r="AK17" s="950"/>
      <c r="AL17" s="3125"/>
      <c r="AM17" s="2917" t="s">
        <v>11484</v>
      </c>
      <c r="AN17" s="2918" t="s">
        <v>6608</v>
      </c>
      <c r="AO17" s="2000" t="s">
        <v>11499</v>
      </c>
      <c r="AP17" s="719" t="s">
        <v>11500</v>
      </c>
      <c r="AQ17" s="719" t="s">
        <v>11501</v>
      </c>
      <c r="AR17" s="719" t="s">
        <v>11502</v>
      </c>
      <c r="AS17" s="719" t="s">
        <v>11503</v>
      </c>
      <c r="AT17" s="548" t="s">
        <v>11504</v>
      </c>
      <c r="AU17" s="635" t="s">
        <v>11505</v>
      </c>
      <c r="AV17" s="635" t="s">
        <v>11506</v>
      </c>
      <c r="AW17" s="635" t="s">
        <v>11507</v>
      </c>
      <c r="AX17" s="635" t="s">
        <v>11508</v>
      </c>
      <c r="AY17" s="635" t="s">
        <v>11509</v>
      </c>
      <c r="AZ17" s="634" t="s">
        <v>11510</v>
      </c>
    </row>
    <row r="18" spans="1:52" ht="15.75" customHeight="1">
      <c r="A18" s="3125"/>
      <c r="B18" s="2917" t="s">
        <v>11484</v>
      </c>
      <c r="C18" s="2918" t="s">
        <v>6620</v>
      </c>
      <c r="D18" s="222" t="s">
        <v>688</v>
      </c>
      <c r="E18" s="222">
        <v>3</v>
      </c>
      <c r="F18" s="1257">
        <f>IFERROR(F16+F17,0)</f>
        <v>0</v>
      </c>
      <c r="G18" s="1257">
        <f t="shared" ref="G18:K18" si="13">IFERROR(G16+G17,0)</f>
        <v>0</v>
      </c>
      <c r="H18" s="1257">
        <f t="shared" si="13"/>
        <v>0</v>
      </c>
      <c r="I18" s="1257">
        <f t="shared" si="13"/>
        <v>0</v>
      </c>
      <c r="J18" s="1257">
        <f t="shared" si="13"/>
        <v>0</v>
      </c>
      <c r="K18" s="1257">
        <f t="shared" si="13"/>
        <v>0</v>
      </c>
      <c r="L18" s="1257">
        <f>IFERROR(L16+L17,0)</f>
        <v>0</v>
      </c>
      <c r="M18" s="1257">
        <f t="shared" ref="M18:Q18" si="14">IFERROR(M16+M17,0)</f>
        <v>0</v>
      </c>
      <c r="N18" s="1257">
        <f t="shared" si="14"/>
        <v>0</v>
      </c>
      <c r="O18" s="1257">
        <f t="shared" si="14"/>
        <v>0</v>
      </c>
      <c r="P18" s="1257">
        <f t="shared" si="14"/>
        <v>0</v>
      </c>
      <c r="Q18" s="1354">
        <f t="shared" si="14"/>
        <v>0</v>
      </c>
      <c r="R18" s="192"/>
      <c r="S18" s="872" t="s">
        <v>11511</v>
      </c>
      <c r="T18" s="171"/>
      <c r="U18" s="227"/>
      <c r="V18" s="350"/>
      <c r="W18" s="950"/>
      <c r="X18" s="3125"/>
      <c r="Y18" s="950"/>
      <c r="Z18" s="3125"/>
      <c r="AA18" s="3125"/>
      <c r="AB18" s="3125"/>
      <c r="AC18" s="3125"/>
      <c r="AD18" s="3125"/>
      <c r="AE18" s="3125"/>
      <c r="AF18" s="3125"/>
      <c r="AG18" s="3125"/>
      <c r="AH18" s="3125"/>
      <c r="AI18" s="3125"/>
      <c r="AJ18" s="3125"/>
      <c r="AK18" s="950"/>
      <c r="AL18" s="3125"/>
      <c r="AM18" s="2917" t="s">
        <v>11484</v>
      </c>
      <c r="AN18" s="2918" t="s">
        <v>6620</v>
      </c>
      <c r="AO18" s="2001" t="s">
        <v>11512</v>
      </c>
      <c r="AP18" s="1997" t="s">
        <v>11513</v>
      </c>
      <c r="AQ18" s="1997" t="s">
        <v>11514</v>
      </c>
      <c r="AR18" s="1997" t="s">
        <v>11515</v>
      </c>
      <c r="AS18" s="1997" t="s">
        <v>11516</v>
      </c>
      <c r="AT18" s="548" t="s">
        <v>11517</v>
      </c>
      <c r="AU18" s="548" t="s">
        <v>11518</v>
      </c>
      <c r="AV18" s="548" t="s">
        <v>11519</v>
      </c>
      <c r="AW18" s="548" t="s">
        <v>11520</v>
      </c>
      <c r="AX18" s="548" t="s">
        <v>11521</v>
      </c>
      <c r="AY18" s="548" t="s">
        <v>11522</v>
      </c>
      <c r="AZ18" s="634" t="s">
        <v>11523</v>
      </c>
    </row>
    <row r="19" spans="1:52" ht="15.75" customHeight="1">
      <c r="A19" s="3125"/>
      <c r="B19" s="2917" t="s">
        <v>11524</v>
      </c>
      <c r="C19" s="2918" t="s">
        <v>6596</v>
      </c>
      <c r="D19" s="222" t="s">
        <v>688</v>
      </c>
      <c r="E19" s="222">
        <v>3</v>
      </c>
      <c r="F19" s="565"/>
      <c r="G19" s="565"/>
      <c r="H19" s="565"/>
      <c r="I19" s="565"/>
      <c r="J19" s="565"/>
      <c r="K19" s="1257">
        <f>IFERROR(SUM(F19:J19),0)</f>
        <v>0</v>
      </c>
      <c r="L19" s="630"/>
      <c r="M19" s="630"/>
      <c r="N19" s="630"/>
      <c r="O19" s="630"/>
      <c r="P19" s="630"/>
      <c r="Q19" s="1354">
        <f>IFERROR(SUM(L19:P19),0)</f>
        <v>0</v>
      </c>
      <c r="R19" s="192"/>
      <c r="S19" s="872" t="s">
        <v>11525</v>
      </c>
      <c r="T19" s="171"/>
      <c r="U19" s="971"/>
      <c r="V19" s="350"/>
      <c r="W19" s="950"/>
      <c r="X19" s="220" t="str">
        <f t="shared" ref="X19:X23" si="15">IF( SUM( Z19:AJ19 ) = 0, 0, $Z$7 )</f>
        <v>Please complete all cells in row</v>
      </c>
      <c r="Y19" s="950"/>
      <c r="Z19" s="3182">
        <f t="shared" ref="Z19:AD20" si="16" xml:space="preserve"> IF( ISNUMBER(F19), 0, 1 )</f>
        <v>1</v>
      </c>
      <c r="AA19" s="3182">
        <f t="shared" si="16"/>
        <v>1</v>
      </c>
      <c r="AB19" s="3182">
        <f t="shared" si="16"/>
        <v>1</v>
      </c>
      <c r="AC19" s="3182">
        <f t="shared" si="16"/>
        <v>1</v>
      </c>
      <c r="AD19" s="3182">
        <f t="shared" si="16"/>
        <v>1</v>
      </c>
      <c r="AE19" s="3125"/>
      <c r="AF19" s="3182">
        <f t="shared" ref="AF19:AJ20" si="17" xml:space="preserve"> IF( ISNUMBER(L19), 0, 1 )</f>
        <v>1</v>
      </c>
      <c r="AG19" s="3182">
        <f t="shared" si="17"/>
        <v>1</v>
      </c>
      <c r="AH19" s="3182">
        <f t="shared" si="17"/>
        <v>1</v>
      </c>
      <c r="AI19" s="3182">
        <f t="shared" si="17"/>
        <v>1</v>
      </c>
      <c r="AJ19" s="3182">
        <f t="shared" si="17"/>
        <v>1</v>
      </c>
      <c r="AK19" s="950"/>
      <c r="AL19" s="3125"/>
      <c r="AM19" s="2917" t="s">
        <v>11524</v>
      </c>
      <c r="AN19" s="2918" t="s">
        <v>6596</v>
      </c>
      <c r="AO19" s="2000" t="s">
        <v>11526</v>
      </c>
      <c r="AP19" s="719" t="s">
        <v>11527</v>
      </c>
      <c r="AQ19" s="719" t="s">
        <v>11528</v>
      </c>
      <c r="AR19" s="719" t="s">
        <v>11529</v>
      </c>
      <c r="AS19" s="719" t="s">
        <v>11530</v>
      </c>
      <c r="AT19" s="548" t="s">
        <v>11531</v>
      </c>
      <c r="AU19" s="635" t="s">
        <v>11532</v>
      </c>
      <c r="AV19" s="635" t="s">
        <v>11533</v>
      </c>
      <c r="AW19" s="635" t="s">
        <v>11534</v>
      </c>
      <c r="AX19" s="635" t="s">
        <v>11535</v>
      </c>
      <c r="AY19" s="635" t="s">
        <v>11536</v>
      </c>
      <c r="AZ19" s="634" t="s">
        <v>11537</v>
      </c>
    </row>
    <row r="20" spans="1:52" ht="15.75" customHeight="1">
      <c r="A20" s="3125"/>
      <c r="B20" s="2917" t="s">
        <v>11524</v>
      </c>
      <c r="C20" s="2918" t="s">
        <v>6608</v>
      </c>
      <c r="D20" s="222" t="s">
        <v>688</v>
      </c>
      <c r="E20" s="222">
        <v>3</v>
      </c>
      <c r="F20" s="565"/>
      <c r="G20" s="565"/>
      <c r="H20" s="565"/>
      <c r="I20" s="565"/>
      <c r="J20" s="565"/>
      <c r="K20" s="1257">
        <f>IFERROR(SUM(F20:J20),0)</f>
        <v>0</v>
      </c>
      <c r="L20" s="630"/>
      <c r="M20" s="630"/>
      <c r="N20" s="630"/>
      <c r="O20" s="630"/>
      <c r="P20" s="630"/>
      <c r="Q20" s="1354">
        <f>IFERROR(SUM(L20:P20),0)</f>
        <v>0</v>
      </c>
      <c r="R20" s="192"/>
      <c r="S20" s="872" t="s">
        <v>11538</v>
      </c>
      <c r="T20" s="171"/>
      <c r="U20" s="971"/>
      <c r="V20" s="350"/>
      <c r="W20" s="950"/>
      <c r="X20" s="220" t="str">
        <f t="shared" si="15"/>
        <v>Please complete all cells in row</v>
      </c>
      <c r="Y20" s="950"/>
      <c r="Z20" s="3182">
        <f t="shared" si="16"/>
        <v>1</v>
      </c>
      <c r="AA20" s="3182">
        <f t="shared" si="16"/>
        <v>1</v>
      </c>
      <c r="AB20" s="3182">
        <f t="shared" si="16"/>
        <v>1</v>
      </c>
      <c r="AC20" s="3182">
        <f t="shared" si="16"/>
        <v>1</v>
      </c>
      <c r="AD20" s="3182">
        <f t="shared" si="16"/>
        <v>1</v>
      </c>
      <c r="AE20" s="3125"/>
      <c r="AF20" s="3182">
        <f t="shared" si="17"/>
        <v>1</v>
      </c>
      <c r="AG20" s="3182">
        <f t="shared" si="17"/>
        <v>1</v>
      </c>
      <c r="AH20" s="3182">
        <f t="shared" si="17"/>
        <v>1</v>
      </c>
      <c r="AI20" s="3182">
        <f t="shared" si="17"/>
        <v>1</v>
      </c>
      <c r="AJ20" s="3182">
        <f t="shared" si="17"/>
        <v>1</v>
      </c>
      <c r="AK20" s="950"/>
      <c r="AL20" s="3125"/>
      <c r="AM20" s="2917" t="s">
        <v>11524</v>
      </c>
      <c r="AN20" s="2918" t="s">
        <v>6608</v>
      </c>
      <c r="AO20" s="2000" t="s">
        <v>11539</v>
      </c>
      <c r="AP20" s="719" t="s">
        <v>11540</v>
      </c>
      <c r="AQ20" s="719" t="s">
        <v>11541</v>
      </c>
      <c r="AR20" s="719" t="s">
        <v>11542</v>
      </c>
      <c r="AS20" s="719" t="s">
        <v>11543</v>
      </c>
      <c r="AT20" s="548" t="s">
        <v>11544</v>
      </c>
      <c r="AU20" s="635" t="s">
        <v>11545</v>
      </c>
      <c r="AV20" s="635" t="s">
        <v>11546</v>
      </c>
      <c r="AW20" s="635" t="s">
        <v>11547</v>
      </c>
      <c r="AX20" s="635" t="s">
        <v>11548</v>
      </c>
      <c r="AY20" s="635" t="s">
        <v>11549</v>
      </c>
      <c r="AZ20" s="634" t="s">
        <v>11550</v>
      </c>
    </row>
    <row r="21" spans="1:52" ht="15.75" customHeight="1">
      <c r="A21" s="3125"/>
      <c r="B21" s="2917" t="s">
        <v>11524</v>
      </c>
      <c r="C21" s="2918" t="s">
        <v>6620</v>
      </c>
      <c r="D21" s="222" t="s">
        <v>688</v>
      </c>
      <c r="E21" s="222">
        <v>3</v>
      </c>
      <c r="F21" s="1257">
        <f>IFERROR(F19+F20,0)</f>
        <v>0</v>
      </c>
      <c r="G21" s="1257">
        <f t="shared" ref="G21:K21" si="18">IFERROR(G19+G20,0)</f>
        <v>0</v>
      </c>
      <c r="H21" s="1257">
        <f t="shared" si="18"/>
        <v>0</v>
      </c>
      <c r="I21" s="1257">
        <f t="shared" si="18"/>
        <v>0</v>
      </c>
      <c r="J21" s="1257">
        <f t="shared" si="18"/>
        <v>0</v>
      </c>
      <c r="K21" s="1257">
        <f t="shared" si="18"/>
        <v>0</v>
      </c>
      <c r="L21" s="1257">
        <f>IFERROR(L19+L20,0)</f>
        <v>0</v>
      </c>
      <c r="M21" s="1257">
        <f t="shared" ref="M21:Q24" si="19">IFERROR(M19+M20,0)</f>
        <v>0</v>
      </c>
      <c r="N21" s="1257">
        <f t="shared" si="19"/>
        <v>0</v>
      </c>
      <c r="O21" s="1257">
        <f t="shared" si="19"/>
        <v>0</v>
      </c>
      <c r="P21" s="1257">
        <f t="shared" si="19"/>
        <v>0</v>
      </c>
      <c r="Q21" s="1354">
        <f t="shared" si="19"/>
        <v>0</v>
      </c>
      <c r="R21" s="192"/>
      <c r="S21" s="872" t="s">
        <v>11551</v>
      </c>
      <c r="T21" s="171"/>
      <c r="U21" s="971"/>
      <c r="V21" s="350"/>
      <c r="W21" s="950"/>
      <c r="X21" s="3125"/>
      <c r="Y21" s="950"/>
      <c r="Z21" s="3125"/>
      <c r="AA21" s="3125"/>
      <c r="AB21" s="3125"/>
      <c r="AC21" s="3125"/>
      <c r="AD21" s="3125"/>
      <c r="AE21" s="3125"/>
      <c r="AF21" s="3125"/>
      <c r="AG21" s="3125"/>
      <c r="AH21" s="3125"/>
      <c r="AI21" s="3125"/>
      <c r="AJ21" s="3125"/>
      <c r="AK21" s="950"/>
      <c r="AL21" s="3125"/>
      <c r="AM21" s="2917" t="s">
        <v>11524</v>
      </c>
      <c r="AN21" s="2918" t="s">
        <v>6620</v>
      </c>
      <c r="AO21" s="2001" t="s">
        <v>11552</v>
      </c>
      <c r="AP21" s="1997" t="s">
        <v>11553</v>
      </c>
      <c r="AQ21" s="1997" t="s">
        <v>11554</v>
      </c>
      <c r="AR21" s="1997" t="s">
        <v>11555</v>
      </c>
      <c r="AS21" s="1997" t="s">
        <v>11556</v>
      </c>
      <c r="AT21" s="548" t="s">
        <v>11557</v>
      </c>
      <c r="AU21" s="548" t="s">
        <v>11558</v>
      </c>
      <c r="AV21" s="548" t="s">
        <v>11559</v>
      </c>
      <c r="AW21" s="548" t="s">
        <v>11560</v>
      </c>
      <c r="AX21" s="548" t="s">
        <v>11561</v>
      </c>
      <c r="AY21" s="548" t="s">
        <v>11562</v>
      </c>
      <c r="AZ21" s="634" t="s">
        <v>11563</v>
      </c>
    </row>
    <row r="22" spans="1:52" ht="15.75" customHeight="1">
      <c r="A22" s="3125"/>
      <c r="B22" s="2917" t="s">
        <v>11564</v>
      </c>
      <c r="C22" s="2918" t="s">
        <v>6596</v>
      </c>
      <c r="D22" s="222" t="s">
        <v>688</v>
      </c>
      <c r="E22" s="222">
        <v>3</v>
      </c>
      <c r="F22" s="1936"/>
      <c r="G22" s="1936"/>
      <c r="H22" s="1936"/>
      <c r="I22" s="1936"/>
      <c r="J22" s="1936"/>
      <c r="K22" s="1257">
        <f>IFERROR(SUM(F22:J22),0)</f>
        <v>0</v>
      </c>
      <c r="L22" s="1936"/>
      <c r="M22" s="1936"/>
      <c r="N22" s="1936"/>
      <c r="O22" s="1936"/>
      <c r="P22" s="1936"/>
      <c r="Q22" s="1354">
        <f t="shared" si="19"/>
        <v>0</v>
      </c>
      <c r="R22" s="192"/>
      <c r="S22" s="872" t="s">
        <v>11565</v>
      </c>
      <c r="T22" s="171"/>
      <c r="U22" s="971"/>
      <c r="V22" s="350"/>
      <c r="W22" s="950"/>
      <c r="X22" s="220" t="str">
        <f t="shared" si="15"/>
        <v>Please complete all cells in row</v>
      </c>
      <c r="Y22" s="950"/>
      <c r="Z22" s="3182">
        <f t="shared" ref="Z22:AD23" si="20" xml:space="preserve"> IF( ISNUMBER(F22), 0, 1 )</f>
        <v>1</v>
      </c>
      <c r="AA22" s="3182">
        <f t="shared" si="20"/>
        <v>1</v>
      </c>
      <c r="AB22" s="3182">
        <f t="shared" si="20"/>
        <v>1</v>
      </c>
      <c r="AC22" s="3182">
        <f t="shared" si="20"/>
        <v>1</v>
      </c>
      <c r="AD22" s="3182">
        <f t="shared" si="20"/>
        <v>1</v>
      </c>
      <c r="AE22" s="3125"/>
      <c r="AF22" s="3182">
        <f t="shared" ref="AF22:AJ23" si="21" xml:space="preserve"> IF( ISNUMBER(L22), 0, 1 )</f>
        <v>1</v>
      </c>
      <c r="AG22" s="3182">
        <f t="shared" si="21"/>
        <v>1</v>
      </c>
      <c r="AH22" s="3182">
        <f t="shared" si="21"/>
        <v>1</v>
      </c>
      <c r="AI22" s="3182">
        <f t="shared" si="21"/>
        <v>1</v>
      </c>
      <c r="AJ22" s="3182">
        <f t="shared" si="21"/>
        <v>1</v>
      </c>
      <c r="AK22" s="950"/>
      <c r="AL22" s="3125"/>
      <c r="AM22" s="2917" t="s">
        <v>11564</v>
      </c>
      <c r="AN22" s="2918" t="s">
        <v>6596</v>
      </c>
      <c r="AO22" s="2000" t="s">
        <v>11566</v>
      </c>
      <c r="AP22" s="719" t="s">
        <v>11567</v>
      </c>
      <c r="AQ22" s="719" t="s">
        <v>11568</v>
      </c>
      <c r="AR22" s="719" t="s">
        <v>11569</v>
      </c>
      <c r="AS22" s="719" t="s">
        <v>11570</v>
      </c>
      <c r="AT22" s="548" t="s">
        <v>11571</v>
      </c>
      <c r="AU22" s="1936" t="s">
        <v>11572</v>
      </c>
      <c r="AV22" s="1936" t="s">
        <v>11573</v>
      </c>
      <c r="AW22" s="1936" t="s">
        <v>11574</v>
      </c>
      <c r="AX22" s="1936" t="s">
        <v>11575</v>
      </c>
      <c r="AY22" s="1936" t="s">
        <v>11576</v>
      </c>
      <c r="AZ22" s="634" t="s">
        <v>11577</v>
      </c>
    </row>
    <row r="23" spans="1:52" ht="15.75" customHeight="1">
      <c r="A23" s="3125"/>
      <c r="B23" s="2917" t="s">
        <v>11564</v>
      </c>
      <c r="C23" s="2918" t="s">
        <v>6608</v>
      </c>
      <c r="D23" s="222" t="s">
        <v>688</v>
      </c>
      <c r="E23" s="222">
        <v>3</v>
      </c>
      <c r="F23" s="1936"/>
      <c r="G23" s="1936"/>
      <c r="H23" s="1936"/>
      <c r="I23" s="1936"/>
      <c r="J23" s="1936"/>
      <c r="K23" s="1257">
        <f>IFERROR(SUM(F23:J23),0)</f>
        <v>0</v>
      </c>
      <c r="L23" s="1936"/>
      <c r="M23" s="1936"/>
      <c r="N23" s="1936"/>
      <c r="O23" s="1936"/>
      <c r="P23" s="1936"/>
      <c r="Q23" s="1354">
        <f t="shared" si="19"/>
        <v>0</v>
      </c>
      <c r="R23" s="192"/>
      <c r="S23" s="872" t="s">
        <v>11578</v>
      </c>
      <c r="T23" s="171"/>
      <c r="U23" s="971"/>
      <c r="V23" s="350"/>
      <c r="W23" s="950"/>
      <c r="X23" s="220" t="str">
        <f t="shared" si="15"/>
        <v>Please complete all cells in row</v>
      </c>
      <c r="Y23" s="950"/>
      <c r="Z23" s="3182">
        <f t="shared" si="20"/>
        <v>1</v>
      </c>
      <c r="AA23" s="3182">
        <f t="shared" si="20"/>
        <v>1</v>
      </c>
      <c r="AB23" s="3182">
        <f t="shared" si="20"/>
        <v>1</v>
      </c>
      <c r="AC23" s="3182">
        <f t="shared" si="20"/>
        <v>1</v>
      </c>
      <c r="AD23" s="3182">
        <f t="shared" si="20"/>
        <v>1</v>
      </c>
      <c r="AE23" s="3125"/>
      <c r="AF23" s="3182">
        <f t="shared" si="21"/>
        <v>1</v>
      </c>
      <c r="AG23" s="3182">
        <f t="shared" si="21"/>
        <v>1</v>
      </c>
      <c r="AH23" s="3182">
        <f t="shared" si="21"/>
        <v>1</v>
      </c>
      <c r="AI23" s="3182">
        <f t="shared" si="21"/>
        <v>1</v>
      </c>
      <c r="AJ23" s="3182">
        <f t="shared" si="21"/>
        <v>1</v>
      </c>
      <c r="AK23" s="950"/>
      <c r="AL23" s="3125"/>
      <c r="AM23" s="2917" t="s">
        <v>11564</v>
      </c>
      <c r="AN23" s="2918" t="s">
        <v>6608</v>
      </c>
      <c r="AO23" s="2000" t="s">
        <v>11579</v>
      </c>
      <c r="AP23" s="719" t="s">
        <v>11580</v>
      </c>
      <c r="AQ23" s="719" t="s">
        <v>11581</v>
      </c>
      <c r="AR23" s="719" t="s">
        <v>11582</v>
      </c>
      <c r="AS23" s="719" t="s">
        <v>11583</v>
      </c>
      <c r="AT23" s="548" t="s">
        <v>11584</v>
      </c>
      <c r="AU23" s="1936" t="s">
        <v>11585</v>
      </c>
      <c r="AV23" s="1936" t="s">
        <v>11586</v>
      </c>
      <c r="AW23" s="1936" t="s">
        <v>11587</v>
      </c>
      <c r="AX23" s="1936" t="s">
        <v>11588</v>
      </c>
      <c r="AY23" s="1936" t="s">
        <v>11589</v>
      </c>
      <c r="AZ23" s="634" t="s">
        <v>11590</v>
      </c>
    </row>
    <row r="24" spans="1:52" ht="15.75" customHeight="1">
      <c r="A24" s="3125"/>
      <c r="B24" s="2917" t="s">
        <v>11564</v>
      </c>
      <c r="C24" s="2918" t="s">
        <v>6620</v>
      </c>
      <c r="D24" s="222" t="s">
        <v>688</v>
      </c>
      <c r="E24" s="222">
        <v>3</v>
      </c>
      <c r="F24" s="1257">
        <f>IFERROR(F22+F23,0)</f>
        <v>0</v>
      </c>
      <c r="G24" s="1257">
        <f t="shared" ref="G24:K24" si="22">IFERROR(G22+G23,0)</f>
        <v>0</v>
      </c>
      <c r="H24" s="1257">
        <f t="shared" si="22"/>
        <v>0</v>
      </c>
      <c r="I24" s="1257">
        <f t="shared" si="22"/>
        <v>0</v>
      </c>
      <c r="J24" s="1257">
        <f t="shared" si="22"/>
        <v>0</v>
      </c>
      <c r="K24" s="1257">
        <f t="shared" si="22"/>
        <v>0</v>
      </c>
      <c r="L24" s="1257">
        <f>IFERROR(L22+L23,0)</f>
        <v>0</v>
      </c>
      <c r="M24" s="1257">
        <f t="shared" ref="M24:P24" si="23">IFERROR(M22+M23,0)</f>
        <v>0</v>
      </c>
      <c r="N24" s="1257">
        <f t="shared" si="23"/>
        <v>0</v>
      </c>
      <c r="O24" s="1257">
        <f t="shared" si="23"/>
        <v>0</v>
      </c>
      <c r="P24" s="1257">
        <f t="shared" si="23"/>
        <v>0</v>
      </c>
      <c r="Q24" s="1354">
        <f t="shared" si="19"/>
        <v>0</v>
      </c>
      <c r="R24" s="192"/>
      <c r="S24" s="872" t="s">
        <v>11591</v>
      </c>
      <c r="T24" s="171"/>
      <c r="U24" s="971"/>
      <c r="V24" s="350"/>
      <c r="W24" s="950"/>
      <c r="X24" s="3125"/>
      <c r="Y24" s="950"/>
      <c r="Z24" s="3125"/>
      <c r="AA24" s="3125"/>
      <c r="AB24" s="3125"/>
      <c r="AC24" s="3125"/>
      <c r="AD24" s="3125"/>
      <c r="AE24" s="3125"/>
      <c r="AF24" s="3125"/>
      <c r="AG24" s="3125"/>
      <c r="AH24" s="3125"/>
      <c r="AI24" s="3125"/>
      <c r="AJ24" s="3125"/>
      <c r="AK24" s="950"/>
      <c r="AL24" s="3125"/>
      <c r="AM24" s="2917" t="s">
        <v>11564</v>
      </c>
      <c r="AN24" s="2918" t="s">
        <v>6620</v>
      </c>
      <c r="AO24" s="2001" t="s">
        <v>11592</v>
      </c>
      <c r="AP24" s="1997" t="s">
        <v>11593</v>
      </c>
      <c r="AQ24" s="1997" t="s">
        <v>11594</v>
      </c>
      <c r="AR24" s="1997" t="s">
        <v>11595</v>
      </c>
      <c r="AS24" s="1997" t="s">
        <v>11596</v>
      </c>
      <c r="AT24" s="548" t="s">
        <v>11597</v>
      </c>
      <c r="AU24" s="548" t="s">
        <v>11598</v>
      </c>
      <c r="AV24" s="548" t="s">
        <v>11599</v>
      </c>
      <c r="AW24" s="548" t="s">
        <v>11600</v>
      </c>
      <c r="AX24" s="548" t="s">
        <v>11601</v>
      </c>
      <c r="AY24" s="548" t="s">
        <v>11602</v>
      </c>
      <c r="AZ24" s="634" t="s">
        <v>11603</v>
      </c>
    </row>
    <row r="25" spans="1:52" ht="15.75" customHeight="1">
      <c r="A25" s="3125"/>
      <c r="B25" s="2917" t="s">
        <v>11604</v>
      </c>
      <c r="C25" s="2918" t="s">
        <v>6596</v>
      </c>
      <c r="D25" s="222" t="s">
        <v>688</v>
      </c>
      <c r="E25" s="222">
        <v>3</v>
      </c>
      <c r="F25" s="1257">
        <f t="shared" ref="F25:J25" si="24">IFERROR(F10+F13+F16+F19+F22,0)</f>
        <v>0</v>
      </c>
      <c r="G25" s="1257">
        <f t="shared" si="24"/>
        <v>0</v>
      </c>
      <c r="H25" s="1257">
        <f t="shared" si="24"/>
        <v>0</v>
      </c>
      <c r="I25" s="1257">
        <f t="shared" si="24"/>
        <v>0</v>
      </c>
      <c r="J25" s="1257">
        <f t="shared" si="24"/>
        <v>0</v>
      </c>
      <c r="K25" s="1257">
        <f>IFERROR(K10+K13+K16+K19+K22,0)</f>
        <v>0</v>
      </c>
      <c r="L25" s="1257">
        <f t="shared" ref="L25:Q25" si="25">IFERROR(L10+L13+L16+L19+L22,0)</f>
        <v>0</v>
      </c>
      <c r="M25" s="1257">
        <f t="shared" si="25"/>
        <v>0</v>
      </c>
      <c r="N25" s="1257">
        <f t="shared" si="25"/>
        <v>0</v>
      </c>
      <c r="O25" s="1257">
        <f t="shared" si="25"/>
        <v>0</v>
      </c>
      <c r="P25" s="1257">
        <f>IFERROR(P10+P13+P16+P19+P22,0)</f>
        <v>0</v>
      </c>
      <c r="Q25" s="1258">
        <f t="shared" si="25"/>
        <v>0</v>
      </c>
      <c r="R25" s="192"/>
      <c r="S25" s="872" t="s">
        <v>11605</v>
      </c>
      <c r="T25" s="171"/>
      <c r="U25" s="351"/>
      <c r="V25" s="350"/>
      <c r="W25" s="950"/>
      <c r="X25" s="3125"/>
      <c r="Y25" s="950"/>
      <c r="Z25" s="3125"/>
      <c r="AA25" s="3125"/>
      <c r="AB25" s="3125"/>
      <c r="AC25" s="3125"/>
      <c r="AD25" s="3125"/>
      <c r="AE25" s="3125"/>
      <c r="AF25" s="3125"/>
      <c r="AG25" s="3125"/>
      <c r="AH25" s="3125"/>
      <c r="AI25" s="3125"/>
      <c r="AJ25" s="3125"/>
      <c r="AK25" s="950"/>
      <c r="AL25" s="3125"/>
      <c r="AM25" s="2917" t="s">
        <v>11606</v>
      </c>
      <c r="AN25" s="2918" t="s">
        <v>6596</v>
      </c>
      <c r="AO25" s="2001" t="s">
        <v>11607</v>
      </c>
      <c r="AP25" s="1997" t="s">
        <v>11608</v>
      </c>
      <c r="AQ25" s="1997" t="s">
        <v>11609</v>
      </c>
      <c r="AR25" s="1997" t="s">
        <v>11610</v>
      </c>
      <c r="AS25" s="1997" t="s">
        <v>11611</v>
      </c>
      <c r="AT25" s="548" t="s">
        <v>11612</v>
      </c>
      <c r="AU25" s="548" t="s">
        <v>11613</v>
      </c>
      <c r="AV25" s="548" t="s">
        <v>11614</v>
      </c>
      <c r="AW25" s="548" t="s">
        <v>11615</v>
      </c>
      <c r="AX25" s="548" t="s">
        <v>11616</v>
      </c>
      <c r="AY25" s="548" t="s">
        <v>11617</v>
      </c>
      <c r="AZ25" s="634" t="s">
        <v>11618</v>
      </c>
    </row>
    <row r="26" spans="1:52" ht="16.25" customHeight="1">
      <c r="A26" s="3125"/>
      <c r="B26" s="2917" t="s">
        <v>11619</v>
      </c>
      <c r="C26" s="2918" t="s">
        <v>6608</v>
      </c>
      <c r="D26" s="222" t="s">
        <v>688</v>
      </c>
      <c r="E26" s="222">
        <v>3</v>
      </c>
      <c r="F26" s="1257">
        <f>IFERROR(F11+F14+F17+F20,0)</f>
        <v>0</v>
      </c>
      <c r="G26" s="1257">
        <f>IFERROR(G11+G14+G17+G20,0)</f>
        <v>0</v>
      </c>
      <c r="H26" s="1257">
        <f>IFERROR(H11+H14+H17+H20,0)</f>
        <v>0</v>
      </c>
      <c r="I26" s="1257">
        <f>IFERROR(I11+I14+I17+I20,0)</f>
        <v>0</v>
      </c>
      <c r="J26" s="1257">
        <f>IFERROR(J11+J14+J17+J20,0)</f>
        <v>0</v>
      </c>
      <c r="K26" s="1257">
        <f>IFERROR(K11+K14+K17+K20+K23,0)</f>
        <v>0</v>
      </c>
      <c r="L26" s="1257">
        <f t="shared" ref="L26:Q26" si="26">IFERROR(L11+L14+L17+L20,0)</f>
        <v>0</v>
      </c>
      <c r="M26" s="1257">
        <f t="shared" si="26"/>
        <v>0</v>
      </c>
      <c r="N26" s="1257">
        <f t="shared" si="26"/>
        <v>0</v>
      </c>
      <c r="O26" s="1257">
        <f t="shared" si="26"/>
        <v>0</v>
      </c>
      <c r="P26" s="1257">
        <f>IFERROR(P11+P14+P17+P20,0)</f>
        <v>0</v>
      </c>
      <c r="Q26" s="1354">
        <f t="shared" si="26"/>
        <v>0</v>
      </c>
      <c r="R26" s="192"/>
      <c r="S26" s="872" t="s">
        <v>11620</v>
      </c>
      <c r="T26" s="171"/>
      <c r="U26" s="351"/>
      <c r="V26" s="350"/>
      <c r="W26" s="950"/>
      <c r="X26" s="3125"/>
      <c r="Y26" s="950"/>
      <c r="Z26" s="3125"/>
      <c r="AA26" s="3125"/>
      <c r="AB26" s="3125"/>
      <c r="AC26" s="3125"/>
      <c r="AD26" s="3125"/>
      <c r="AE26" s="3125"/>
      <c r="AF26" s="3125"/>
      <c r="AG26" s="3125"/>
      <c r="AH26" s="3125"/>
      <c r="AI26" s="3125"/>
      <c r="AJ26" s="3125"/>
      <c r="AK26" s="950"/>
      <c r="AL26" s="3125"/>
      <c r="AM26" s="2917" t="s">
        <v>11621</v>
      </c>
      <c r="AN26" s="2918" t="s">
        <v>6608</v>
      </c>
      <c r="AO26" s="2001" t="s">
        <v>11622</v>
      </c>
      <c r="AP26" s="1997" t="s">
        <v>11623</v>
      </c>
      <c r="AQ26" s="1997" t="s">
        <v>11624</v>
      </c>
      <c r="AR26" s="1997" t="s">
        <v>11625</v>
      </c>
      <c r="AS26" s="1997" t="s">
        <v>11626</v>
      </c>
      <c r="AT26" s="548" t="s">
        <v>11627</v>
      </c>
      <c r="AU26" s="548" t="s">
        <v>11628</v>
      </c>
      <c r="AV26" s="548" t="s">
        <v>11629</v>
      </c>
      <c r="AW26" s="548" t="s">
        <v>11630</v>
      </c>
      <c r="AX26" s="548" t="s">
        <v>11631</v>
      </c>
      <c r="AY26" s="548" t="s">
        <v>11632</v>
      </c>
      <c r="AZ26" s="634" t="s">
        <v>11633</v>
      </c>
    </row>
    <row r="27" spans="1:52" ht="31.5" thickBot="1">
      <c r="A27" s="2394" t="s">
        <v>784</v>
      </c>
      <c r="B27" s="2930" t="s">
        <v>11634</v>
      </c>
      <c r="C27" s="2931" t="s">
        <v>6620</v>
      </c>
      <c r="D27" s="283" t="s">
        <v>688</v>
      </c>
      <c r="E27" s="283">
        <v>3</v>
      </c>
      <c r="F27" s="1249">
        <f>IFERROR(F25+F26,0)</f>
        <v>0</v>
      </c>
      <c r="G27" s="1249">
        <f t="shared" ref="G27:K27" si="27">IFERROR(G25+G26,0)</f>
        <v>0</v>
      </c>
      <c r="H27" s="1249">
        <f t="shared" si="27"/>
        <v>0</v>
      </c>
      <c r="I27" s="1249">
        <f t="shared" si="27"/>
        <v>0</v>
      </c>
      <c r="J27" s="1249">
        <f t="shared" si="27"/>
        <v>0</v>
      </c>
      <c r="K27" s="1249">
        <f t="shared" si="27"/>
        <v>0</v>
      </c>
      <c r="L27" s="1249">
        <f>IFERROR(L25+L26,0)</f>
        <v>0</v>
      </c>
      <c r="M27" s="1249">
        <f t="shared" ref="M27:Q27" si="28">IFERROR(M25+M26,0)</f>
        <v>0</v>
      </c>
      <c r="N27" s="1249">
        <f t="shared" si="28"/>
        <v>0</v>
      </c>
      <c r="O27" s="1249">
        <f t="shared" si="28"/>
        <v>0</v>
      </c>
      <c r="P27" s="1249">
        <f>IFERROR(P25+P26,0)</f>
        <v>0</v>
      </c>
      <c r="Q27" s="1259">
        <f t="shared" si="28"/>
        <v>0</v>
      </c>
      <c r="R27" s="192"/>
      <c r="S27" s="885" t="s">
        <v>11635</v>
      </c>
      <c r="T27" s="171"/>
      <c r="U27" s="348"/>
      <c r="V27" s="350"/>
      <c r="W27" s="950"/>
      <c r="X27" s="3125"/>
      <c r="Y27" s="950"/>
      <c r="Z27" s="3125"/>
      <c r="AA27" s="3125"/>
      <c r="AB27" s="3125"/>
      <c r="AC27" s="3125"/>
      <c r="AD27" s="3125"/>
      <c r="AE27" s="3125"/>
      <c r="AF27" s="3125"/>
      <c r="AG27" s="3125"/>
      <c r="AH27" s="3125"/>
      <c r="AI27" s="3125"/>
      <c r="AJ27" s="3125"/>
      <c r="AK27" s="950"/>
      <c r="AL27" s="3125"/>
      <c r="AM27" s="2930" t="s">
        <v>11636</v>
      </c>
      <c r="AN27" s="2931" t="s">
        <v>6620</v>
      </c>
      <c r="AO27" s="2002" t="s">
        <v>11637</v>
      </c>
      <c r="AP27" s="1998" t="s">
        <v>11638</v>
      </c>
      <c r="AQ27" s="1998" t="s">
        <v>11639</v>
      </c>
      <c r="AR27" s="1998" t="s">
        <v>11640</v>
      </c>
      <c r="AS27" s="1998" t="s">
        <v>11641</v>
      </c>
      <c r="AT27" s="550" t="s">
        <v>11642</v>
      </c>
      <c r="AU27" s="550" t="s">
        <v>11643</v>
      </c>
      <c r="AV27" s="550" t="s">
        <v>11644</v>
      </c>
      <c r="AW27" s="550" t="s">
        <v>11645</v>
      </c>
      <c r="AX27" s="550" t="s">
        <v>11646</v>
      </c>
      <c r="AY27" s="550" t="s">
        <v>11647</v>
      </c>
      <c r="AZ27" s="337" t="s">
        <v>11648</v>
      </c>
    </row>
    <row r="28" spans="1:52" ht="16" thickTop="1">
      <c r="A28" s="3125"/>
      <c r="B28" s="886"/>
      <c r="C28" s="171"/>
      <c r="D28" s="171"/>
      <c r="E28" s="171"/>
      <c r="F28" s="171"/>
      <c r="G28" s="171"/>
      <c r="H28" s="171"/>
      <c r="I28" s="171"/>
      <c r="J28" s="171"/>
      <c r="K28" s="171"/>
      <c r="L28" s="171"/>
      <c r="M28" s="171"/>
      <c r="N28" s="171"/>
      <c r="O28" s="171"/>
      <c r="P28" s="171"/>
      <c r="Q28" s="171"/>
      <c r="R28" s="171"/>
      <c r="S28" s="171"/>
      <c r="T28" s="171"/>
      <c r="V28" s="2394" t="s">
        <v>826</v>
      </c>
      <c r="W28" s="350"/>
      <c r="X28" s="3125"/>
      <c r="Y28" s="350"/>
      <c r="Z28" s="3125"/>
      <c r="AA28" s="3125"/>
      <c r="AB28" s="3125"/>
      <c r="AC28" s="3125"/>
      <c r="AD28" s="3125"/>
      <c r="AE28" s="3125"/>
      <c r="AF28" s="3125"/>
      <c r="AG28" s="3125"/>
      <c r="AH28" s="3125"/>
      <c r="AI28" s="3125"/>
      <c r="AJ28" s="3125"/>
      <c r="AK28" s="350"/>
      <c r="AL28" s="3125"/>
      <c r="AM28" s="3125"/>
      <c r="AN28" s="3125"/>
      <c r="AO28" s="3125"/>
      <c r="AP28" s="3125"/>
      <c r="AQ28" s="3125"/>
      <c r="AR28" s="3125"/>
      <c r="AS28" s="3125"/>
      <c r="AT28" s="3125"/>
      <c r="AU28" s="3125"/>
      <c r="AV28" s="3125"/>
      <c r="AW28" s="3125"/>
      <c r="AX28" s="3125"/>
      <c r="AY28" s="3125"/>
      <c r="AZ28" s="2856" t="s">
        <v>827</v>
      </c>
    </row>
    <row r="29" spans="1:52">
      <c r="A29" s="3125"/>
      <c r="B29" s="886"/>
      <c r="C29" s="171"/>
      <c r="D29" s="171"/>
      <c r="E29" s="171"/>
      <c r="F29" s="171"/>
      <c r="G29" s="171"/>
      <c r="H29" s="171"/>
      <c r="I29" s="171"/>
      <c r="J29" s="171"/>
      <c r="K29" s="171"/>
      <c r="L29" s="171"/>
      <c r="M29" s="171"/>
      <c r="N29" s="171"/>
      <c r="O29" s="171"/>
      <c r="P29" s="171"/>
      <c r="Q29" s="171"/>
      <c r="R29" s="171"/>
      <c r="S29" s="171"/>
      <c r="T29" s="171"/>
      <c r="U29" s="972"/>
      <c r="V29" s="350"/>
      <c r="W29" s="350"/>
      <c r="X29" s="3125"/>
      <c r="Y29" s="350"/>
      <c r="Z29" s="3125"/>
      <c r="AA29" s="3125"/>
      <c r="AB29" s="3125"/>
      <c r="AC29" s="3125"/>
      <c r="AD29" s="3125"/>
      <c r="AE29" s="3125"/>
      <c r="AF29" s="3125"/>
      <c r="AG29" s="3125"/>
      <c r="AH29" s="3125"/>
      <c r="AI29" s="3125"/>
      <c r="AJ29" s="3125"/>
      <c r="AK29" s="350"/>
      <c r="AL29" s="3125"/>
      <c r="AM29" s="3125"/>
      <c r="AN29" s="3125"/>
      <c r="AO29" s="3125"/>
      <c r="AP29" s="3125"/>
      <c r="AQ29" s="3125"/>
      <c r="AR29" s="3125"/>
      <c r="AS29" s="3125"/>
      <c r="AT29" s="3125"/>
      <c r="AU29" s="3125"/>
      <c r="AV29" s="3125"/>
      <c r="AW29" s="3125"/>
      <c r="AX29" s="3125"/>
      <c r="AY29" s="3125"/>
      <c r="AZ29" s="3125"/>
    </row>
    <row r="30" spans="1:52">
      <c r="A30" s="3125"/>
      <c r="B30" s="1939"/>
      <c r="C30" s="1940"/>
      <c r="D30" s="3125"/>
      <c r="E30" s="171"/>
      <c r="F30" s="171"/>
      <c r="G30" s="171"/>
      <c r="H30" s="171"/>
      <c r="I30" s="171"/>
      <c r="J30" s="171"/>
      <c r="K30" s="171"/>
      <c r="L30" s="171"/>
      <c r="M30" s="171"/>
      <c r="N30" s="171"/>
      <c r="O30" s="171"/>
      <c r="P30" s="171"/>
      <c r="Q30" s="171"/>
      <c r="R30" s="171"/>
      <c r="S30" s="171"/>
      <c r="T30" s="171"/>
      <c r="U30" s="972"/>
      <c r="V30" s="350"/>
      <c r="W30" s="350"/>
      <c r="X30" s="3125"/>
      <c r="Y30" s="350"/>
      <c r="Z30" s="3125"/>
      <c r="AA30" s="3125"/>
      <c r="AB30" s="3125"/>
      <c r="AC30" s="3125"/>
      <c r="AD30" s="3125"/>
      <c r="AE30" s="3125"/>
      <c r="AF30" s="3125"/>
      <c r="AG30" s="3125"/>
      <c r="AH30" s="3125"/>
      <c r="AI30" s="3125"/>
      <c r="AJ30" s="3125"/>
      <c r="AK30" s="350"/>
      <c r="AL30" s="3125"/>
      <c r="AM30" s="3125"/>
      <c r="AN30" s="3125"/>
      <c r="AO30" s="3125"/>
      <c r="AP30" s="3125"/>
      <c r="AQ30" s="3125"/>
      <c r="AR30" s="3125"/>
      <c r="AS30" s="3125"/>
      <c r="AT30" s="3125"/>
      <c r="AU30" s="3125"/>
      <c r="AV30" s="3125"/>
      <c r="AW30" s="3125"/>
      <c r="AX30" s="3125"/>
      <c r="AY30" s="3125"/>
      <c r="AZ30" s="3125"/>
    </row>
    <row r="31" spans="1:52">
      <c r="A31" s="3125"/>
      <c r="B31" s="1939"/>
      <c r="C31" s="1941"/>
      <c r="D31" s="3125"/>
      <c r="E31" s="171"/>
      <c r="F31" s="171"/>
      <c r="G31" s="171"/>
      <c r="H31" s="171"/>
      <c r="I31" s="171"/>
      <c r="J31" s="171"/>
      <c r="K31" s="171"/>
      <c r="L31" s="171"/>
      <c r="M31" s="171"/>
      <c r="N31" s="171"/>
      <c r="O31" s="171"/>
      <c r="P31" s="171"/>
      <c r="Q31" s="171"/>
      <c r="R31" s="171"/>
      <c r="S31" s="171"/>
      <c r="T31" s="171"/>
      <c r="U31" s="972"/>
      <c r="V31" s="350"/>
      <c r="W31" s="350"/>
      <c r="X31" s="3125"/>
      <c r="Y31" s="350"/>
      <c r="Z31" s="3125"/>
      <c r="AA31" s="3125"/>
      <c r="AB31" s="3125"/>
      <c r="AC31" s="3125"/>
      <c r="AD31" s="3125"/>
      <c r="AE31" s="3125"/>
      <c r="AF31" s="3125"/>
      <c r="AG31" s="3125"/>
      <c r="AH31" s="3125"/>
      <c r="AI31" s="3125"/>
      <c r="AJ31" s="3125"/>
      <c r="AK31" s="350"/>
      <c r="AL31" s="3125"/>
      <c r="AM31" s="3125"/>
      <c r="AN31" s="3125"/>
      <c r="AO31" s="3125"/>
      <c r="AP31" s="3125"/>
      <c r="AQ31" s="3125"/>
      <c r="AR31" s="3125"/>
      <c r="AS31" s="3125"/>
      <c r="AT31" s="3125"/>
      <c r="AU31" s="3125"/>
      <c r="AV31" s="3125"/>
      <c r="AW31" s="3125"/>
      <c r="AX31" s="3125"/>
      <c r="AY31" s="3125"/>
      <c r="AZ31" s="3125"/>
    </row>
    <row r="32" spans="1:52">
      <c r="A32" s="3125"/>
      <c r="B32" s="1939"/>
      <c r="C32" s="1939"/>
      <c r="D32" s="1942"/>
      <c r="E32" s="171"/>
      <c r="F32" s="171"/>
      <c r="G32" s="171"/>
      <c r="H32" s="171"/>
      <c r="I32" s="171"/>
      <c r="J32" s="171"/>
      <c r="K32" s="171"/>
      <c r="L32" s="171"/>
      <c r="M32" s="171"/>
      <c r="N32" s="171"/>
      <c r="O32" s="171"/>
      <c r="P32" s="171"/>
      <c r="Q32" s="171"/>
      <c r="R32" s="171"/>
      <c r="S32" s="171"/>
      <c r="T32" s="171"/>
      <c r="U32" s="934"/>
      <c r="V32" s="934"/>
      <c r="W32" s="934"/>
      <c r="X32" s="3125"/>
      <c r="Y32" s="934"/>
      <c r="Z32" s="3125"/>
      <c r="AA32" s="3125"/>
      <c r="AB32" s="3125"/>
      <c r="AC32" s="3125"/>
      <c r="AD32" s="3125"/>
      <c r="AE32" s="3125"/>
      <c r="AF32" s="3125"/>
      <c r="AG32" s="3125"/>
      <c r="AH32" s="3125"/>
      <c r="AI32" s="3125"/>
      <c r="AJ32" s="3125"/>
      <c r="AK32" s="934"/>
      <c r="AL32" s="3125"/>
      <c r="AM32" s="3125"/>
      <c r="AN32" s="3125"/>
      <c r="AO32" s="3125"/>
      <c r="AP32" s="3125"/>
      <c r="AQ32" s="3125"/>
      <c r="AR32" s="3125"/>
      <c r="AS32" s="3125"/>
      <c r="AT32" s="3125"/>
      <c r="AU32" s="3125"/>
      <c r="AV32" s="3125"/>
      <c r="AW32" s="3125"/>
      <c r="AX32" s="3125"/>
      <c r="AY32" s="3125"/>
      <c r="AZ32" s="3125"/>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7"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topLeftCell="B1" workbookViewId="0"/>
  </sheetViews>
  <sheetFormatPr defaultColWidth="9" defaultRowHeight="15.5"/>
  <cols>
    <col min="1" max="1" width="11.08203125" style="184" hidden="1" customWidth="1"/>
    <col min="2" max="2" width="42.58203125" style="184" bestFit="1" customWidth="1"/>
    <col min="3" max="3" width="9.08203125" style="184" bestFit="1" customWidth="1"/>
    <col min="4" max="4" width="5.58203125" style="184" bestFit="1" customWidth="1"/>
    <col min="5" max="5" width="5" style="184" bestFit="1" customWidth="1"/>
    <col min="6" max="8" width="7.08203125" style="184" bestFit="1" customWidth="1"/>
    <col min="9" max="9" width="8.08203125" style="184" bestFit="1" customWidth="1"/>
    <col min="10" max="13" width="7.08203125" style="184" bestFit="1" customWidth="1"/>
    <col min="14" max="14" width="8.08203125" style="184" bestFit="1" customWidth="1"/>
    <col min="15" max="17" width="7.08203125" style="184" bestFit="1" customWidth="1"/>
    <col min="18" max="18" width="8.08203125" style="184" bestFit="1" customWidth="1"/>
    <col min="19" max="22" width="7.08203125" style="184" bestFit="1" customWidth="1"/>
    <col min="23" max="23" width="8.08203125" style="184" bestFit="1" customWidth="1"/>
    <col min="24" max="24" width="1.08203125" style="184" customWidth="1"/>
    <col min="25" max="25" width="9.58203125" style="184" bestFit="1" customWidth="1"/>
    <col min="26" max="26" width="0.58203125" style="184"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84" customWidth="1"/>
    <col min="52" max="52" width="42.58203125" style="184" bestFit="1" customWidth="1"/>
    <col min="53" max="53" width="6.58203125" style="184" bestFit="1" customWidth="1"/>
    <col min="54" max="56" width="19.08203125" style="184" bestFit="1" customWidth="1"/>
    <col min="57" max="57" width="19" style="184" bestFit="1" customWidth="1"/>
    <col min="58" max="58" width="18.58203125" style="184" bestFit="1" customWidth="1"/>
    <col min="59" max="60" width="18.08203125" style="184" bestFit="1" customWidth="1"/>
    <col min="61" max="61" width="18.5" style="184" bestFit="1" customWidth="1"/>
    <col min="62" max="62" width="18.58203125" style="184" bestFit="1" customWidth="1"/>
    <col min="63" max="66" width="19.08203125" style="184" bestFit="1" customWidth="1"/>
    <col min="67" max="67" width="18.58203125" style="184" bestFit="1" customWidth="1"/>
    <col min="68" max="68" width="18.08203125" style="184" bestFit="1" customWidth="1"/>
    <col min="69" max="69" width="18.5" style="184" bestFit="1" customWidth="1"/>
    <col min="70" max="71" width="18.58203125" style="184" bestFit="1" customWidth="1"/>
    <col min="72" max="16384" width="9" style="184"/>
  </cols>
  <sheetData>
    <row r="1" spans="1:72" ht="22.5" customHeight="1">
      <c r="A1" s="3102"/>
      <c r="B1" s="3460" t="s">
        <v>11649</v>
      </c>
      <c r="C1" s="3460"/>
      <c r="D1" s="3460"/>
      <c r="E1" s="3460"/>
      <c r="F1" s="3460"/>
      <c r="G1" s="3460"/>
      <c r="H1" s="3460"/>
      <c r="I1" s="3460"/>
      <c r="J1" s="3460"/>
      <c r="K1" s="3460"/>
      <c r="L1" s="3460"/>
      <c r="M1" s="3460"/>
      <c r="N1" s="3460"/>
      <c r="O1" s="3460"/>
      <c r="P1" s="3460"/>
      <c r="Q1" s="3460"/>
      <c r="R1" s="3460"/>
      <c r="S1" s="3460"/>
      <c r="T1" s="3460"/>
      <c r="U1" s="3460"/>
      <c r="V1" s="3460"/>
      <c r="W1" s="3460"/>
      <c r="X1" s="3319"/>
      <c r="Y1" s="3319"/>
      <c r="Z1" s="3102"/>
      <c r="AD1" s="948"/>
      <c r="AE1" s="220"/>
      <c r="AF1" s="948"/>
      <c r="AX1" s="948"/>
      <c r="AY1" s="3102"/>
      <c r="AZ1" s="3460" t="s">
        <v>667</v>
      </c>
      <c r="BA1" s="3460"/>
      <c r="BB1" s="3460"/>
      <c r="BC1" s="3460"/>
      <c r="BD1" s="2948"/>
      <c r="BE1" s="3102"/>
      <c r="BF1" s="3102"/>
      <c r="BG1" s="3102"/>
      <c r="BH1" s="3102"/>
      <c r="BI1" s="3102"/>
      <c r="BJ1" s="3102"/>
      <c r="BK1" s="3102"/>
      <c r="BL1" s="3102"/>
      <c r="BM1" s="3102"/>
      <c r="BN1" s="3102"/>
      <c r="BO1" s="3102"/>
      <c r="BP1" s="3102"/>
      <c r="BQ1" s="3102"/>
      <c r="BR1" s="3102"/>
      <c r="BS1" s="3102"/>
      <c r="BT1" s="3102"/>
    </row>
    <row r="2" spans="1:72" ht="22.5">
      <c r="A2" s="3102"/>
      <c r="B2" s="3604" t="str">
        <f>SelectCompany!B4</f>
        <v>Thames Water</v>
      </c>
      <c r="C2" s="3604"/>
      <c r="D2" s="3604"/>
      <c r="E2" s="3604"/>
      <c r="F2" s="2948"/>
      <c r="G2" s="418"/>
      <c r="H2" s="418"/>
      <c r="I2" s="418"/>
      <c r="J2" s="418"/>
      <c r="K2" s="418"/>
      <c r="L2" s="418"/>
      <c r="M2" s="418"/>
      <c r="N2" s="418"/>
      <c r="O2" s="418"/>
      <c r="P2" s="418"/>
      <c r="Q2" s="418"/>
      <c r="R2" s="418"/>
      <c r="S2" s="418"/>
      <c r="T2" s="418"/>
      <c r="U2" s="418"/>
      <c r="V2" s="418"/>
      <c r="W2" s="418"/>
      <c r="X2" s="316"/>
      <c r="Y2" s="316"/>
      <c r="Z2" s="3102"/>
      <c r="AD2" s="948"/>
      <c r="AE2" s="220"/>
      <c r="AF2" s="948"/>
      <c r="AX2" s="948"/>
      <c r="AY2" s="3102"/>
      <c r="AZ2" s="3102"/>
      <c r="BA2" s="3102"/>
      <c r="BB2" s="3102"/>
      <c r="BC2" s="3102"/>
      <c r="BD2" s="3102"/>
      <c r="BE2" s="3102"/>
      <c r="BF2" s="3102"/>
      <c r="BG2" s="3102"/>
      <c r="BH2" s="3102"/>
      <c r="BI2" s="3102"/>
      <c r="BJ2" s="3102"/>
      <c r="BK2" s="3102"/>
      <c r="BL2" s="3102"/>
      <c r="BM2" s="3102"/>
      <c r="BN2" s="3102"/>
      <c r="BO2" s="3102"/>
      <c r="BP2" s="3102"/>
      <c r="BQ2" s="3102"/>
      <c r="BR2" s="3102"/>
      <c r="BS2" s="3102"/>
      <c r="BT2" s="3102"/>
    </row>
    <row r="3" spans="1:72" ht="19.5" customHeight="1">
      <c r="A3" s="3102"/>
      <c r="B3" s="3488" t="s">
        <v>11650</v>
      </c>
      <c r="C3" s="3488"/>
      <c r="D3" s="3488"/>
      <c r="E3" s="3488"/>
      <c r="F3" s="3488"/>
      <c r="G3" s="3488"/>
      <c r="H3" s="3488"/>
      <c r="I3" s="3488"/>
      <c r="J3" s="3488"/>
      <c r="K3" s="3488"/>
      <c r="L3" s="3488"/>
      <c r="M3" s="3488"/>
      <c r="N3" s="3488"/>
      <c r="O3" s="3488"/>
      <c r="P3" s="3488"/>
      <c r="Q3" s="3488"/>
      <c r="R3" s="3488"/>
      <c r="S3" s="3488"/>
      <c r="T3" s="3488"/>
      <c r="U3" s="3488"/>
      <c r="V3" s="3488"/>
      <c r="W3" s="3488"/>
      <c r="X3" s="316"/>
      <c r="Y3" s="316"/>
      <c r="Z3" s="3102"/>
      <c r="AA3" s="3102"/>
      <c r="AD3" s="948"/>
      <c r="AE3" s="527" t="s">
        <v>669</v>
      </c>
      <c r="AF3" s="948"/>
      <c r="AX3" s="948"/>
      <c r="AY3" s="3102"/>
      <c r="AZ3" s="3486" t="s">
        <v>11650</v>
      </c>
      <c r="BA3" s="3486"/>
      <c r="BB3" s="3486"/>
      <c r="BC3" s="3486"/>
      <c r="BD3" s="3486"/>
      <c r="BE3" s="3486"/>
      <c r="BF3" s="3486"/>
      <c r="BG3" s="3486"/>
      <c r="BH3" s="3486"/>
      <c r="BI3" s="3486"/>
      <c r="BJ3" s="3486"/>
      <c r="BK3" s="3486"/>
      <c r="BL3" s="3486"/>
      <c r="BM3" s="3486"/>
      <c r="BN3" s="3486"/>
      <c r="BO3" s="3486"/>
      <c r="BP3" s="3488"/>
      <c r="BQ3" s="3488"/>
      <c r="BR3" s="3488"/>
      <c r="BS3" s="3488"/>
      <c r="BT3" s="316"/>
    </row>
    <row r="4" spans="1:72" ht="23" thickBot="1">
      <c r="A4" s="3102"/>
      <c r="B4" s="859"/>
      <c r="C4" s="859"/>
      <c r="D4" s="859"/>
      <c r="E4" s="859"/>
      <c r="F4" s="859"/>
      <c r="G4" s="859"/>
      <c r="H4" s="859"/>
      <c r="I4" s="859"/>
      <c r="J4" s="859"/>
      <c r="K4" s="859"/>
      <c r="L4" s="859"/>
      <c r="M4" s="859"/>
      <c r="N4" s="859"/>
      <c r="O4" s="859"/>
      <c r="P4" s="859"/>
      <c r="Q4" s="859"/>
      <c r="R4" s="859"/>
      <c r="S4" s="859"/>
      <c r="T4" s="859"/>
      <c r="U4" s="859"/>
      <c r="V4" s="859"/>
      <c r="W4" s="859"/>
      <c r="X4" s="655"/>
      <c r="Y4" s="198"/>
      <c r="Z4" s="3102"/>
      <c r="AD4" s="948"/>
      <c r="AE4" s="220"/>
      <c r="AF4" s="948"/>
      <c r="AX4" s="948"/>
      <c r="AY4" s="3102"/>
      <c r="AZ4" s="859"/>
      <c r="BA4" s="859"/>
      <c r="BB4" s="859"/>
      <c r="BC4" s="859"/>
      <c r="BD4" s="859"/>
      <c r="BE4" s="859"/>
      <c r="BF4" s="859"/>
      <c r="BG4" s="859"/>
      <c r="BH4" s="859"/>
      <c r="BI4" s="859"/>
      <c r="BJ4" s="859"/>
      <c r="BK4" s="859"/>
      <c r="BL4" s="859"/>
      <c r="BM4" s="859"/>
      <c r="BN4" s="859"/>
      <c r="BO4" s="859"/>
      <c r="BP4" s="859"/>
      <c r="BQ4" s="859"/>
      <c r="BR4" s="859"/>
      <c r="BS4" s="859"/>
      <c r="BT4" s="655"/>
    </row>
    <row r="5" spans="1:72" ht="16" thickTop="1">
      <c r="A5" s="3102"/>
      <c r="B5" s="3531" t="s">
        <v>6584</v>
      </c>
      <c r="C5" s="3495"/>
      <c r="D5" s="3495" t="s">
        <v>672</v>
      </c>
      <c r="E5" s="3495" t="s">
        <v>673</v>
      </c>
      <c r="F5" s="3491" t="s">
        <v>6402</v>
      </c>
      <c r="G5" s="3491"/>
      <c r="H5" s="3491"/>
      <c r="I5" s="3491"/>
      <c r="J5" s="3491"/>
      <c r="K5" s="3491"/>
      <c r="L5" s="3491"/>
      <c r="M5" s="3491"/>
      <c r="N5" s="3491"/>
      <c r="O5" s="3491" t="s">
        <v>10587</v>
      </c>
      <c r="P5" s="3491"/>
      <c r="Q5" s="3491"/>
      <c r="R5" s="3491"/>
      <c r="S5" s="3491"/>
      <c r="T5" s="3491"/>
      <c r="U5" s="3491"/>
      <c r="V5" s="3491"/>
      <c r="W5" s="3492"/>
      <c r="X5" s="596"/>
      <c r="Y5" s="3457" t="s">
        <v>677</v>
      </c>
      <c r="Z5" s="192"/>
      <c r="AA5" s="3457" t="s">
        <v>678</v>
      </c>
      <c r="AD5" s="948"/>
      <c r="AE5" s="220"/>
      <c r="AF5" s="948"/>
      <c r="AX5" s="948"/>
      <c r="AY5" s="3102"/>
      <c r="AZ5" s="3531" t="s">
        <v>6584</v>
      </c>
      <c r="BA5" s="3495"/>
      <c r="BB5" s="3491" t="s">
        <v>6402</v>
      </c>
      <c r="BC5" s="3491"/>
      <c r="BD5" s="3491"/>
      <c r="BE5" s="3491"/>
      <c r="BF5" s="3491"/>
      <c r="BG5" s="3491"/>
      <c r="BH5" s="3491"/>
      <c r="BI5" s="3491"/>
      <c r="BJ5" s="3491"/>
      <c r="BK5" s="3491" t="s">
        <v>10587</v>
      </c>
      <c r="BL5" s="3491"/>
      <c r="BM5" s="3491"/>
      <c r="BN5" s="3491"/>
      <c r="BO5" s="3491"/>
      <c r="BP5" s="3491"/>
      <c r="BQ5" s="3491"/>
      <c r="BR5" s="3491"/>
      <c r="BS5" s="3492"/>
      <c r="BT5" s="596"/>
    </row>
    <row r="6" spans="1:72">
      <c r="A6" s="3102"/>
      <c r="B6" s="3532"/>
      <c r="C6" s="3533"/>
      <c r="D6" s="3533"/>
      <c r="E6" s="3533"/>
      <c r="F6" s="3513" t="s">
        <v>6403</v>
      </c>
      <c r="G6" s="3513"/>
      <c r="H6" s="3513"/>
      <c r="I6" s="3513"/>
      <c r="J6" s="3513"/>
      <c r="K6" s="3506" t="s">
        <v>1607</v>
      </c>
      <c r="L6" s="3506"/>
      <c r="M6" s="3506"/>
      <c r="N6" s="3593" t="s">
        <v>902</v>
      </c>
      <c r="O6" s="3513" t="s">
        <v>6403</v>
      </c>
      <c r="P6" s="3513"/>
      <c r="Q6" s="3513"/>
      <c r="R6" s="3513"/>
      <c r="S6" s="3513"/>
      <c r="T6" s="3506" t="s">
        <v>1607</v>
      </c>
      <c r="U6" s="3506"/>
      <c r="V6" s="3506"/>
      <c r="W6" s="3595" t="s">
        <v>902</v>
      </c>
      <c r="X6" s="81"/>
      <c r="Y6" s="3458"/>
      <c r="Z6" s="192"/>
      <c r="AA6" s="3458"/>
      <c r="AB6" s="595"/>
      <c r="AC6" s="595"/>
      <c r="AD6" s="948"/>
      <c r="AE6" s="220"/>
      <c r="AF6" s="948"/>
      <c r="AG6" s="3592" t="s">
        <v>670</v>
      </c>
      <c r="AH6" s="3592"/>
      <c r="AI6" s="3592"/>
      <c r="AJ6" s="3592"/>
      <c r="AK6" s="3592"/>
      <c r="AL6" s="3592"/>
      <c r="AM6" s="3592"/>
      <c r="AN6" s="3592"/>
      <c r="AO6" s="3592"/>
      <c r="AP6" s="3592"/>
      <c r="AQ6" s="3592"/>
      <c r="AR6" s="3592"/>
      <c r="AS6" s="3592"/>
      <c r="AT6" s="3592"/>
      <c r="AU6" s="3592"/>
      <c r="AV6" s="3592"/>
      <c r="AW6" s="3592"/>
      <c r="AX6" s="948"/>
      <c r="AY6" s="3102"/>
      <c r="AZ6" s="3532"/>
      <c r="BA6" s="3533"/>
      <c r="BB6" s="3513" t="s">
        <v>6403</v>
      </c>
      <c r="BC6" s="3513"/>
      <c r="BD6" s="3513"/>
      <c r="BE6" s="3513"/>
      <c r="BF6" s="3513"/>
      <c r="BG6" s="3506" t="s">
        <v>1607</v>
      </c>
      <c r="BH6" s="3506"/>
      <c r="BI6" s="3506"/>
      <c r="BJ6" s="3593" t="s">
        <v>902</v>
      </c>
      <c r="BK6" s="3513" t="s">
        <v>6403</v>
      </c>
      <c r="BL6" s="3513"/>
      <c r="BM6" s="3513"/>
      <c r="BN6" s="3513"/>
      <c r="BO6" s="3513"/>
      <c r="BP6" s="3506" t="s">
        <v>1607</v>
      </c>
      <c r="BQ6" s="3506"/>
      <c r="BR6" s="3506"/>
      <c r="BS6" s="3595" t="s">
        <v>902</v>
      </c>
      <c r="BT6" s="81"/>
    </row>
    <row r="7" spans="1:72" ht="105.5" thickBot="1">
      <c r="A7" s="2257" t="s">
        <v>680</v>
      </c>
      <c r="B7" s="3534"/>
      <c r="C7" s="3496"/>
      <c r="D7" s="3496"/>
      <c r="E7" s="3496"/>
      <c r="F7" s="2969" t="s">
        <v>4582</v>
      </c>
      <c r="G7" s="2969" t="s">
        <v>4583</v>
      </c>
      <c r="H7" s="2969" t="s">
        <v>4584</v>
      </c>
      <c r="I7" s="2969" t="s">
        <v>4585</v>
      </c>
      <c r="J7" s="2969" t="s">
        <v>4872</v>
      </c>
      <c r="K7" s="2969" t="s">
        <v>4587</v>
      </c>
      <c r="L7" s="2969" t="s">
        <v>4588</v>
      </c>
      <c r="M7" s="2969" t="s">
        <v>4589</v>
      </c>
      <c r="N7" s="3594"/>
      <c r="O7" s="2969" t="s">
        <v>4582</v>
      </c>
      <c r="P7" s="2969" t="s">
        <v>4583</v>
      </c>
      <c r="Q7" s="2969" t="s">
        <v>4584</v>
      </c>
      <c r="R7" s="2969" t="s">
        <v>4585</v>
      </c>
      <c r="S7" s="2969" t="s">
        <v>4872</v>
      </c>
      <c r="T7" s="2969" t="s">
        <v>4587</v>
      </c>
      <c r="U7" s="2969" t="s">
        <v>4588</v>
      </c>
      <c r="V7" s="2969" t="s">
        <v>4589</v>
      </c>
      <c r="W7" s="3596"/>
      <c r="X7" s="81"/>
      <c r="Y7" s="3459"/>
      <c r="Z7" s="192"/>
      <c r="AA7" s="3459"/>
      <c r="AB7" s="218"/>
      <c r="AC7" s="218"/>
      <c r="AD7" s="948"/>
      <c r="AE7" s="220"/>
      <c r="AF7" s="948"/>
      <c r="AG7" s="81" t="s">
        <v>679</v>
      </c>
      <c r="AX7" s="948"/>
      <c r="AY7" s="3102"/>
      <c r="AZ7" s="3534"/>
      <c r="BA7" s="3496"/>
      <c r="BB7" s="2969" t="s">
        <v>4582</v>
      </c>
      <c r="BC7" s="2969" t="s">
        <v>4583</v>
      </c>
      <c r="BD7" s="2969" t="s">
        <v>4584</v>
      </c>
      <c r="BE7" s="2969" t="s">
        <v>4585</v>
      </c>
      <c r="BF7" s="2969" t="s">
        <v>4872</v>
      </c>
      <c r="BG7" s="2969" t="s">
        <v>4587</v>
      </c>
      <c r="BH7" s="2969" t="s">
        <v>4588</v>
      </c>
      <c r="BI7" s="2969" t="s">
        <v>4589</v>
      </c>
      <c r="BJ7" s="3594"/>
      <c r="BK7" s="2969" t="s">
        <v>4582</v>
      </c>
      <c r="BL7" s="2969" t="s">
        <v>4583</v>
      </c>
      <c r="BM7" s="2969" t="s">
        <v>4584</v>
      </c>
      <c r="BN7" s="2969" t="s">
        <v>4585</v>
      </c>
      <c r="BO7" s="2969" t="s">
        <v>4872</v>
      </c>
      <c r="BP7" s="2969" t="s">
        <v>4587</v>
      </c>
      <c r="BQ7" s="2969" t="s">
        <v>4588</v>
      </c>
      <c r="BR7" s="2969" t="s">
        <v>4589</v>
      </c>
      <c r="BS7" s="3596"/>
      <c r="BT7" s="81"/>
    </row>
    <row r="8" spans="1:72" ht="15.75" customHeight="1" thickTop="1" thickBot="1">
      <c r="A8" s="2394" t="s">
        <v>684</v>
      </c>
      <c r="B8" s="3102"/>
      <c r="C8" s="804"/>
      <c r="D8" s="804"/>
      <c r="E8" s="804"/>
      <c r="F8" s="804"/>
      <c r="G8" s="804"/>
      <c r="H8" s="804"/>
      <c r="I8" s="804"/>
      <c r="J8" s="804"/>
      <c r="K8" s="804"/>
      <c r="L8" s="804"/>
      <c r="M8" s="804"/>
      <c r="N8" s="804"/>
      <c r="O8" s="804"/>
      <c r="P8" s="804"/>
      <c r="Q8" s="804"/>
      <c r="R8" s="804"/>
      <c r="S8" s="804"/>
      <c r="T8" s="804"/>
      <c r="U8" s="804"/>
      <c r="V8" s="804"/>
      <c r="W8" s="804"/>
      <c r="X8" s="804"/>
      <c r="Y8" s="804"/>
      <c r="Z8" s="192"/>
      <c r="AA8" s="192"/>
      <c r="AB8" s="218"/>
      <c r="AC8" s="218"/>
      <c r="AD8" s="3159"/>
      <c r="AE8" s="220"/>
      <c r="AF8" s="3159"/>
      <c r="AG8" s="3125"/>
      <c r="AH8" s="3125"/>
      <c r="AI8" s="3125"/>
      <c r="AJ8" s="3125"/>
      <c r="AK8" s="3125"/>
      <c r="AL8" s="3125"/>
      <c r="AM8" s="3125"/>
      <c r="AN8" s="3125"/>
      <c r="AO8" s="3125"/>
      <c r="AP8" s="3125"/>
      <c r="AQ8" s="3125"/>
      <c r="AR8" s="3125"/>
      <c r="AS8" s="3125"/>
      <c r="AT8" s="3125"/>
      <c r="AU8" s="3125"/>
      <c r="AV8" s="3125"/>
      <c r="AW8" s="3125"/>
      <c r="AX8" s="3159"/>
      <c r="AY8" s="3102"/>
      <c r="AZ8" s="804"/>
      <c r="BA8" s="804"/>
      <c r="BB8" s="2856" t="s">
        <v>831</v>
      </c>
      <c r="BC8" s="804"/>
      <c r="BD8" s="804"/>
      <c r="BE8" s="804"/>
      <c r="BF8" s="804"/>
      <c r="BG8" s="804"/>
      <c r="BH8" s="804"/>
      <c r="BI8" s="804"/>
      <c r="BJ8" s="804"/>
      <c r="BK8" s="804"/>
      <c r="BL8" s="804"/>
      <c r="BM8" s="804"/>
      <c r="BN8" s="804"/>
      <c r="BO8" s="804"/>
      <c r="BP8" s="804"/>
      <c r="BQ8" s="804"/>
      <c r="BR8" s="804"/>
      <c r="BS8" s="804"/>
      <c r="BT8" s="804"/>
    </row>
    <row r="9" spans="1:72" ht="15.75" customHeight="1" thickTop="1" thickBot="1">
      <c r="A9" s="3102"/>
      <c r="B9" s="863" t="s">
        <v>11403</v>
      </c>
      <c r="C9" s="804"/>
      <c r="D9" s="804"/>
      <c r="E9" s="804"/>
      <c r="F9" s="804"/>
      <c r="G9" s="804"/>
      <c r="H9" s="804"/>
      <c r="I9" s="804"/>
      <c r="J9" s="804"/>
      <c r="K9" s="804"/>
      <c r="L9" s="804"/>
      <c r="M9" s="804"/>
      <c r="N9" s="804"/>
      <c r="O9" s="804"/>
      <c r="P9" s="804"/>
      <c r="Q9" s="804"/>
      <c r="R9" s="804"/>
      <c r="S9" s="804"/>
      <c r="T9" s="804"/>
      <c r="U9" s="804"/>
      <c r="V9" s="804"/>
      <c r="W9" s="804"/>
      <c r="X9" s="804"/>
      <c r="Y9" s="804"/>
      <c r="Z9" s="192"/>
      <c r="AA9" s="192"/>
      <c r="AB9" s="218"/>
      <c r="AC9" s="218"/>
      <c r="AD9" s="3159"/>
      <c r="AE9" s="220"/>
      <c r="AF9" s="3159"/>
      <c r="AG9" s="3125"/>
      <c r="AH9" s="3125"/>
      <c r="AI9" s="3125"/>
      <c r="AJ9" s="3125"/>
      <c r="AK9" s="3125"/>
      <c r="AL9" s="3125"/>
      <c r="AM9" s="3125"/>
      <c r="AN9" s="3125"/>
      <c r="AO9" s="3125"/>
      <c r="AP9" s="3125"/>
      <c r="AQ9" s="3125"/>
      <c r="AR9" s="3125"/>
      <c r="AS9" s="3125"/>
      <c r="AT9" s="3125"/>
      <c r="AU9" s="3125"/>
      <c r="AV9" s="3125"/>
      <c r="AW9" s="3125"/>
      <c r="AX9" s="3159"/>
      <c r="AY9" s="3102"/>
      <c r="AZ9" s="863" t="s">
        <v>11403</v>
      </c>
      <c r="BA9" s="804"/>
      <c r="BB9" s="804"/>
      <c r="BC9" s="804"/>
      <c r="BD9" s="804"/>
      <c r="BE9" s="804"/>
      <c r="BF9" s="804"/>
      <c r="BG9" s="804"/>
      <c r="BH9" s="804"/>
      <c r="BI9" s="804"/>
      <c r="BJ9" s="804"/>
      <c r="BK9" s="804"/>
      <c r="BL9" s="804"/>
      <c r="BM9" s="804"/>
      <c r="BN9" s="804"/>
      <c r="BO9" s="804"/>
      <c r="BP9" s="804"/>
      <c r="BQ9" s="804"/>
      <c r="BR9" s="804"/>
      <c r="BS9" s="804"/>
      <c r="BT9" s="804"/>
    </row>
    <row r="10" spans="1:72" ht="15.75" customHeight="1" thickTop="1">
      <c r="A10" s="2394" t="s">
        <v>686</v>
      </c>
      <c r="B10" s="864" t="s">
        <v>11404</v>
      </c>
      <c r="C10" s="2920" t="s">
        <v>6596</v>
      </c>
      <c r="D10" s="213" t="s">
        <v>688</v>
      </c>
      <c r="E10" s="213">
        <v>3</v>
      </c>
      <c r="F10" s="562"/>
      <c r="G10" s="562"/>
      <c r="H10" s="562"/>
      <c r="I10" s="562"/>
      <c r="J10" s="562"/>
      <c r="K10" s="562"/>
      <c r="L10" s="562"/>
      <c r="M10" s="562"/>
      <c r="N10" s="1255">
        <f>IFERROR(SUM(F10:M10),0)</f>
        <v>0</v>
      </c>
      <c r="O10" s="562"/>
      <c r="P10" s="562"/>
      <c r="Q10" s="562"/>
      <c r="R10" s="562"/>
      <c r="S10" s="562"/>
      <c r="T10" s="562"/>
      <c r="U10" s="562"/>
      <c r="V10" s="562"/>
      <c r="W10" s="1256">
        <f>IFERROR(SUM(O10:V10),0)</f>
        <v>0</v>
      </c>
      <c r="X10" s="804"/>
      <c r="Y10" s="867" t="s">
        <v>11651</v>
      </c>
      <c r="Z10" s="192"/>
      <c r="AA10" s="219"/>
      <c r="AB10" s="218"/>
      <c r="AC10" s="218"/>
      <c r="AD10" s="3159"/>
      <c r="AE10" s="220" t="str">
        <f>IF( SUM( AG10:AW10 ) = 0, 0, $AG$7 )</f>
        <v>Please complete all cells in row</v>
      </c>
      <c r="AF10" s="3159"/>
      <c r="AG10" s="3182">
        <f t="shared" ref="AG10:AN11" si="0" xml:space="preserve"> IF( ISNUMBER(F10), 0, 1 )</f>
        <v>1</v>
      </c>
      <c r="AH10" s="3182">
        <f t="shared" si="0"/>
        <v>1</v>
      </c>
      <c r="AI10" s="3182">
        <f t="shared" si="0"/>
        <v>1</v>
      </c>
      <c r="AJ10" s="3182">
        <f t="shared" si="0"/>
        <v>1</v>
      </c>
      <c r="AK10" s="3182">
        <f t="shared" si="0"/>
        <v>1</v>
      </c>
      <c r="AL10" s="3182">
        <f t="shared" si="0"/>
        <v>1</v>
      </c>
      <c r="AM10" s="3182">
        <f t="shared" si="0"/>
        <v>1</v>
      </c>
      <c r="AN10" s="3182">
        <f t="shared" si="0"/>
        <v>1</v>
      </c>
      <c r="AO10" s="3125"/>
      <c r="AP10" s="3182">
        <f t="shared" ref="AP10:AW11" si="1" xml:space="preserve"> IF( ISNUMBER(O10), 0, 1 )</f>
        <v>1</v>
      </c>
      <c r="AQ10" s="3182">
        <f t="shared" si="1"/>
        <v>1</v>
      </c>
      <c r="AR10" s="3182">
        <f t="shared" si="1"/>
        <v>1</v>
      </c>
      <c r="AS10" s="3182">
        <f t="shared" si="1"/>
        <v>1</v>
      </c>
      <c r="AT10" s="3182">
        <f t="shared" si="1"/>
        <v>1</v>
      </c>
      <c r="AU10" s="3182">
        <f t="shared" si="1"/>
        <v>1</v>
      </c>
      <c r="AV10" s="3182">
        <f t="shared" si="1"/>
        <v>1</v>
      </c>
      <c r="AW10" s="3182">
        <f t="shared" si="1"/>
        <v>1</v>
      </c>
      <c r="AX10" s="3159"/>
      <c r="AY10" s="3102"/>
      <c r="AZ10" s="864" t="s">
        <v>11404</v>
      </c>
      <c r="BA10" s="2003" t="s">
        <v>6596</v>
      </c>
      <c r="BB10" s="718" t="s">
        <v>11652</v>
      </c>
      <c r="BC10" s="718" t="s">
        <v>11653</v>
      </c>
      <c r="BD10" s="718" t="s">
        <v>11654</v>
      </c>
      <c r="BE10" s="718" t="s">
        <v>11655</v>
      </c>
      <c r="BF10" s="718" t="s">
        <v>11656</v>
      </c>
      <c r="BG10" s="718" t="s">
        <v>11657</v>
      </c>
      <c r="BH10" s="718" t="s">
        <v>11658</v>
      </c>
      <c r="BI10" s="718" t="s">
        <v>11659</v>
      </c>
      <c r="BJ10" s="546" t="s">
        <v>11660</v>
      </c>
      <c r="BK10" s="2006" t="s">
        <v>11661</v>
      </c>
      <c r="BL10" s="718" t="s">
        <v>11662</v>
      </c>
      <c r="BM10" s="718" t="s">
        <v>11663</v>
      </c>
      <c r="BN10" s="718" t="s">
        <v>11664</v>
      </c>
      <c r="BO10" s="718" t="s">
        <v>11665</v>
      </c>
      <c r="BP10" s="718" t="s">
        <v>11666</v>
      </c>
      <c r="BQ10" s="718" t="s">
        <v>11667</v>
      </c>
      <c r="BR10" s="718" t="s">
        <v>11668</v>
      </c>
      <c r="BS10" s="336" t="s">
        <v>11669</v>
      </c>
      <c r="BT10" s="804"/>
    </row>
    <row r="11" spans="1:72" ht="15.75" customHeight="1">
      <c r="A11" s="3102"/>
      <c r="B11" s="868" t="s">
        <v>11404</v>
      </c>
      <c r="C11" s="2918" t="s">
        <v>6608</v>
      </c>
      <c r="D11" s="222" t="s">
        <v>688</v>
      </c>
      <c r="E11" s="222">
        <v>3</v>
      </c>
      <c r="F11" s="565"/>
      <c r="G11" s="565"/>
      <c r="H11" s="565"/>
      <c r="I11" s="565"/>
      <c r="J11" s="565"/>
      <c r="K11" s="565"/>
      <c r="L11" s="565"/>
      <c r="M11" s="565"/>
      <c r="N11" s="1257">
        <f>IFERROR(SUM(F11:M11),0)</f>
        <v>0</v>
      </c>
      <c r="O11" s="565"/>
      <c r="P11" s="565"/>
      <c r="Q11" s="565"/>
      <c r="R11" s="565"/>
      <c r="S11" s="565"/>
      <c r="T11" s="565"/>
      <c r="U11" s="565"/>
      <c r="V11" s="565"/>
      <c r="W11" s="1258">
        <f>IFERROR(SUM(O11:V11),0)</f>
        <v>0</v>
      </c>
      <c r="X11" s="804"/>
      <c r="Y11" s="872" t="s">
        <v>11670</v>
      </c>
      <c r="Z11" s="192"/>
      <c r="AA11" s="227"/>
      <c r="AB11" s="218"/>
      <c r="AC11" s="218"/>
      <c r="AD11" s="3159"/>
      <c r="AE11" s="220" t="str">
        <f>IF( SUM( AG11:AW11 ) = 0, 0, $AG$7 )</f>
        <v>Please complete all cells in row</v>
      </c>
      <c r="AF11" s="3159"/>
      <c r="AG11" s="3182">
        <f t="shared" si="0"/>
        <v>1</v>
      </c>
      <c r="AH11" s="3182">
        <f t="shared" si="0"/>
        <v>1</v>
      </c>
      <c r="AI11" s="3182">
        <f t="shared" si="0"/>
        <v>1</v>
      </c>
      <c r="AJ11" s="3182">
        <f t="shared" si="0"/>
        <v>1</v>
      </c>
      <c r="AK11" s="3182">
        <f t="shared" si="0"/>
        <v>1</v>
      </c>
      <c r="AL11" s="3182">
        <f t="shared" si="0"/>
        <v>1</v>
      </c>
      <c r="AM11" s="3182">
        <f t="shared" si="0"/>
        <v>1</v>
      </c>
      <c r="AN11" s="3182">
        <f t="shared" si="0"/>
        <v>1</v>
      </c>
      <c r="AO11" s="3125"/>
      <c r="AP11" s="3182">
        <f t="shared" si="1"/>
        <v>1</v>
      </c>
      <c r="AQ11" s="3182">
        <f t="shared" si="1"/>
        <v>1</v>
      </c>
      <c r="AR11" s="3182">
        <f t="shared" si="1"/>
        <v>1</v>
      </c>
      <c r="AS11" s="3182">
        <f t="shared" si="1"/>
        <v>1</v>
      </c>
      <c r="AT11" s="3182">
        <f t="shared" si="1"/>
        <v>1</v>
      </c>
      <c r="AU11" s="3182">
        <f t="shared" si="1"/>
        <v>1</v>
      </c>
      <c r="AV11" s="3182">
        <f t="shared" si="1"/>
        <v>1</v>
      </c>
      <c r="AW11" s="3182">
        <f t="shared" si="1"/>
        <v>1</v>
      </c>
      <c r="AX11" s="3159"/>
      <c r="AY11" s="3102"/>
      <c r="AZ11" s="868" t="s">
        <v>11404</v>
      </c>
      <c r="BA11" s="2004" t="s">
        <v>6608</v>
      </c>
      <c r="BB11" s="719" t="s">
        <v>11671</v>
      </c>
      <c r="BC11" s="719" t="s">
        <v>11672</v>
      </c>
      <c r="BD11" s="719" t="s">
        <v>11673</v>
      </c>
      <c r="BE11" s="719" t="s">
        <v>11674</v>
      </c>
      <c r="BF11" s="719" t="s">
        <v>11675</v>
      </c>
      <c r="BG11" s="719" t="s">
        <v>11676</v>
      </c>
      <c r="BH11" s="719" t="s">
        <v>11677</v>
      </c>
      <c r="BI11" s="719" t="s">
        <v>11678</v>
      </c>
      <c r="BJ11" s="548" t="s">
        <v>11679</v>
      </c>
      <c r="BK11" s="2007" t="s">
        <v>11680</v>
      </c>
      <c r="BL11" s="719" t="s">
        <v>11681</v>
      </c>
      <c r="BM11" s="719" t="s">
        <v>11682</v>
      </c>
      <c r="BN11" s="719" t="s">
        <v>11683</v>
      </c>
      <c r="BO11" s="719" t="s">
        <v>11684</v>
      </c>
      <c r="BP11" s="719" t="s">
        <v>11685</v>
      </c>
      <c r="BQ11" s="719" t="s">
        <v>11686</v>
      </c>
      <c r="BR11" s="719" t="s">
        <v>11687</v>
      </c>
      <c r="BS11" s="707" t="s">
        <v>11688</v>
      </c>
      <c r="BT11" s="804"/>
    </row>
    <row r="12" spans="1:72" ht="15.75" customHeight="1">
      <c r="A12" s="3102"/>
      <c r="B12" s="868" t="s">
        <v>11404</v>
      </c>
      <c r="C12" s="2918" t="s">
        <v>6620</v>
      </c>
      <c r="D12" s="222" t="s">
        <v>688</v>
      </c>
      <c r="E12" s="222">
        <v>3</v>
      </c>
      <c r="F12" s="1257">
        <f>IFERROR(F10+F11,0)</f>
        <v>0</v>
      </c>
      <c r="G12" s="1257">
        <f t="shared" ref="G12:W12" si="2">IFERROR(G10+G11,0)</f>
        <v>0</v>
      </c>
      <c r="H12" s="1257">
        <f t="shared" si="2"/>
        <v>0</v>
      </c>
      <c r="I12" s="1257">
        <f t="shared" si="2"/>
        <v>0</v>
      </c>
      <c r="J12" s="1257">
        <f>IFERROR(J10+J11,0)</f>
        <v>0</v>
      </c>
      <c r="K12" s="1257">
        <f t="shared" si="2"/>
        <v>0</v>
      </c>
      <c r="L12" s="1257">
        <f t="shared" si="2"/>
        <v>0</v>
      </c>
      <c r="M12" s="1257">
        <f t="shared" si="2"/>
        <v>0</v>
      </c>
      <c r="N12" s="1257">
        <f t="shared" si="2"/>
        <v>0</v>
      </c>
      <c r="O12" s="1257">
        <f t="shared" si="2"/>
        <v>0</v>
      </c>
      <c r="P12" s="1257">
        <f t="shared" si="2"/>
        <v>0</v>
      </c>
      <c r="Q12" s="1257">
        <f t="shared" si="2"/>
        <v>0</v>
      </c>
      <c r="R12" s="1257">
        <f t="shared" si="2"/>
        <v>0</v>
      </c>
      <c r="S12" s="1257">
        <f t="shared" si="2"/>
        <v>0</v>
      </c>
      <c r="T12" s="1257">
        <f t="shared" si="2"/>
        <v>0</v>
      </c>
      <c r="U12" s="1257">
        <f t="shared" si="2"/>
        <v>0</v>
      </c>
      <c r="V12" s="1257">
        <f t="shared" si="2"/>
        <v>0</v>
      </c>
      <c r="W12" s="1258">
        <f t="shared" si="2"/>
        <v>0</v>
      </c>
      <c r="X12" s="804"/>
      <c r="Y12" s="872" t="s">
        <v>11689</v>
      </c>
      <c r="Z12" s="192"/>
      <c r="AA12" s="227"/>
      <c r="AB12" s="218"/>
      <c r="AC12" s="218"/>
      <c r="AD12" s="3159"/>
      <c r="AE12" s="220"/>
      <c r="AF12" s="3159"/>
      <c r="AG12" s="3125"/>
      <c r="AH12" s="3125"/>
      <c r="AI12" s="3125"/>
      <c r="AJ12" s="3125"/>
      <c r="AK12" s="3125"/>
      <c r="AL12" s="3125"/>
      <c r="AM12" s="3125"/>
      <c r="AN12" s="3125"/>
      <c r="AO12" s="3125"/>
      <c r="AP12" s="3125"/>
      <c r="AQ12" s="3125"/>
      <c r="AR12" s="3125"/>
      <c r="AS12" s="3125"/>
      <c r="AT12" s="3125"/>
      <c r="AU12" s="3125"/>
      <c r="AV12" s="3125"/>
      <c r="AW12" s="3125"/>
      <c r="AX12" s="3159"/>
      <c r="AY12" s="3102"/>
      <c r="AZ12" s="868" t="s">
        <v>11404</v>
      </c>
      <c r="BA12" s="2004" t="s">
        <v>6620</v>
      </c>
      <c r="BB12" s="1997" t="s">
        <v>11690</v>
      </c>
      <c r="BC12" s="1997" t="s">
        <v>11691</v>
      </c>
      <c r="BD12" s="1997" t="s">
        <v>11692</v>
      </c>
      <c r="BE12" s="1997" t="s">
        <v>11693</v>
      </c>
      <c r="BF12" s="1997" t="s">
        <v>11694</v>
      </c>
      <c r="BG12" s="1997" t="s">
        <v>11695</v>
      </c>
      <c r="BH12" s="1997" t="s">
        <v>11696</v>
      </c>
      <c r="BI12" s="1997" t="s">
        <v>11697</v>
      </c>
      <c r="BJ12" s="548" t="s">
        <v>11698</v>
      </c>
      <c r="BK12" s="2008" t="s">
        <v>11699</v>
      </c>
      <c r="BL12" s="548" t="s">
        <v>11700</v>
      </c>
      <c r="BM12" s="548" t="s">
        <v>11701</v>
      </c>
      <c r="BN12" s="548" t="s">
        <v>11702</v>
      </c>
      <c r="BO12" s="548" t="s">
        <v>11703</v>
      </c>
      <c r="BP12" s="548" t="s">
        <v>11704</v>
      </c>
      <c r="BQ12" s="548" t="s">
        <v>11705</v>
      </c>
      <c r="BR12" s="548" t="s">
        <v>11706</v>
      </c>
      <c r="BS12" s="707" t="s">
        <v>11707</v>
      </c>
      <c r="BT12" s="804"/>
    </row>
    <row r="13" spans="1:72" ht="15.75" customHeight="1">
      <c r="A13" s="3102"/>
      <c r="B13" s="868" t="s">
        <v>11444</v>
      </c>
      <c r="C13" s="2918" t="s">
        <v>6596</v>
      </c>
      <c r="D13" s="222" t="s">
        <v>688</v>
      </c>
      <c r="E13" s="222">
        <v>3</v>
      </c>
      <c r="F13" s="565"/>
      <c r="G13" s="565"/>
      <c r="H13" s="565"/>
      <c r="I13" s="565"/>
      <c r="J13" s="565"/>
      <c r="K13" s="565"/>
      <c r="L13" s="565"/>
      <c r="M13" s="565"/>
      <c r="N13" s="1257">
        <f>IFERROR(SUM(F13:M13),0)</f>
        <v>0</v>
      </c>
      <c r="O13" s="565"/>
      <c r="P13" s="565"/>
      <c r="Q13" s="565"/>
      <c r="R13" s="565"/>
      <c r="S13" s="565"/>
      <c r="T13" s="565"/>
      <c r="U13" s="565"/>
      <c r="V13" s="565"/>
      <c r="W13" s="1258">
        <f>IFERROR(SUM(O13:V13),0)</f>
        <v>0</v>
      </c>
      <c r="X13" s="804"/>
      <c r="Y13" s="872" t="s">
        <v>11708</v>
      </c>
      <c r="Z13" s="192"/>
      <c r="AA13" s="227"/>
      <c r="AB13" s="218"/>
      <c r="AC13" s="218"/>
      <c r="AD13" s="3159"/>
      <c r="AE13" s="220" t="str">
        <f t="shared" ref="AE13:AE14" si="3">IF( SUM( AG13:AW13 ) = 0, 0, $AG$7 )</f>
        <v>Please complete all cells in row</v>
      </c>
      <c r="AF13" s="3159"/>
      <c r="AG13" s="3182">
        <f t="shared" ref="AG13:AN14" si="4" xml:space="preserve"> IF( ISNUMBER(F13), 0, 1 )</f>
        <v>1</v>
      </c>
      <c r="AH13" s="3182">
        <f t="shared" si="4"/>
        <v>1</v>
      </c>
      <c r="AI13" s="3182">
        <f t="shared" si="4"/>
        <v>1</v>
      </c>
      <c r="AJ13" s="3182">
        <f t="shared" si="4"/>
        <v>1</v>
      </c>
      <c r="AK13" s="3182">
        <f t="shared" si="4"/>
        <v>1</v>
      </c>
      <c r="AL13" s="3182">
        <f t="shared" si="4"/>
        <v>1</v>
      </c>
      <c r="AM13" s="3182">
        <f t="shared" si="4"/>
        <v>1</v>
      </c>
      <c r="AN13" s="3182">
        <f t="shared" si="4"/>
        <v>1</v>
      </c>
      <c r="AO13" s="3125"/>
      <c r="AP13" s="3182">
        <f t="shared" ref="AP13:AW14" si="5" xml:space="preserve"> IF( ISNUMBER(O13), 0, 1 )</f>
        <v>1</v>
      </c>
      <c r="AQ13" s="3182">
        <f t="shared" si="5"/>
        <v>1</v>
      </c>
      <c r="AR13" s="3182">
        <f t="shared" si="5"/>
        <v>1</v>
      </c>
      <c r="AS13" s="3182">
        <f t="shared" si="5"/>
        <v>1</v>
      </c>
      <c r="AT13" s="3182">
        <f t="shared" si="5"/>
        <v>1</v>
      </c>
      <c r="AU13" s="3182">
        <f t="shared" si="5"/>
        <v>1</v>
      </c>
      <c r="AV13" s="3182">
        <f t="shared" si="5"/>
        <v>1</v>
      </c>
      <c r="AW13" s="3182">
        <f t="shared" si="5"/>
        <v>1</v>
      </c>
      <c r="AX13" s="3159"/>
      <c r="AY13" s="3102"/>
      <c r="AZ13" s="868" t="s">
        <v>11444</v>
      </c>
      <c r="BA13" s="2004" t="s">
        <v>6596</v>
      </c>
      <c r="BB13" s="719" t="s">
        <v>11709</v>
      </c>
      <c r="BC13" s="719" t="s">
        <v>11710</v>
      </c>
      <c r="BD13" s="719" t="s">
        <v>11711</v>
      </c>
      <c r="BE13" s="719" t="s">
        <v>11712</v>
      </c>
      <c r="BF13" s="719" t="s">
        <v>11713</v>
      </c>
      <c r="BG13" s="719" t="s">
        <v>11714</v>
      </c>
      <c r="BH13" s="719" t="s">
        <v>11715</v>
      </c>
      <c r="BI13" s="719" t="s">
        <v>11716</v>
      </c>
      <c r="BJ13" s="548" t="s">
        <v>11717</v>
      </c>
      <c r="BK13" s="2007" t="s">
        <v>11718</v>
      </c>
      <c r="BL13" s="719" t="s">
        <v>11719</v>
      </c>
      <c r="BM13" s="719" t="s">
        <v>11720</v>
      </c>
      <c r="BN13" s="719" t="s">
        <v>11721</v>
      </c>
      <c r="BO13" s="719" t="s">
        <v>11722</v>
      </c>
      <c r="BP13" s="719" t="s">
        <v>11723</v>
      </c>
      <c r="BQ13" s="719" t="s">
        <v>11724</v>
      </c>
      <c r="BR13" s="719" t="s">
        <v>11725</v>
      </c>
      <c r="BS13" s="707" t="s">
        <v>11726</v>
      </c>
      <c r="BT13" s="804"/>
    </row>
    <row r="14" spans="1:72" ht="15.75" customHeight="1">
      <c r="A14" s="3102"/>
      <c r="B14" s="868" t="s">
        <v>11444</v>
      </c>
      <c r="C14" s="2918" t="s">
        <v>6608</v>
      </c>
      <c r="D14" s="222" t="s">
        <v>688</v>
      </c>
      <c r="E14" s="222">
        <v>3</v>
      </c>
      <c r="F14" s="565"/>
      <c r="G14" s="565"/>
      <c r="H14" s="565"/>
      <c r="I14" s="565"/>
      <c r="J14" s="565"/>
      <c r="K14" s="565"/>
      <c r="L14" s="565"/>
      <c r="M14" s="565"/>
      <c r="N14" s="1257">
        <f>IFERROR(SUM(F14:M14),0)</f>
        <v>0</v>
      </c>
      <c r="O14" s="565"/>
      <c r="P14" s="565"/>
      <c r="Q14" s="565"/>
      <c r="R14" s="565"/>
      <c r="S14" s="565"/>
      <c r="T14" s="565"/>
      <c r="U14" s="565"/>
      <c r="V14" s="565"/>
      <c r="W14" s="1258">
        <f>IFERROR(SUM(O14:V14),0)</f>
        <v>0</v>
      </c>
      <c r="X14" s="804"/>
      <c r="Y14" s="872" t="s">
        <v>11727</v>
      </c>
      <c r="Z14" s="192"/>
      <c r="AA14" s="227"/>
      <c r="AB14" s="218"/>
      <c r="AC14" s="218"/>
      <c r="AD14" s="948"/>
      <c r="AE14" s="220" t="str">
        <f t="shared" si="3"/>
        <v>Please complete all cells in row</v>
      </c>
      <c r="AF14" s="948"/>
      <c r="AG14" s="3182">
        <f t="shared" si="4"/>
        <v>1</v>
      </c>
      <c r="AH14" s="3182">
        <f t="shared" si="4"/>
        <v>1</v>
      </c>
      <c r="AI14" s="3182">
        <f t="shared" si="4"/>
        <v>1</v>
      </c>
      <c r="AJ14" s="3182">
        <f t="shared" si="4"/>
        <v>1</v>
      </c>
      <c r="AK14" s="3182">
        <f t="shared" si="4"/>
        <v>1</v>
      </c>
      <c r="AL14" s="3182">
        <f t="shared" si="4"/>
        <v>1</v>
      </c>
      <c r="AM14" s="3182">
        <f t="shared" si="4"/>
        <v>1</v>
      </c>
      <c r="AN14" s="3182">
        <f t="shared" si="4"/>
        <v>1</v>
      </c>
      <c r="AO14" s="3125"/>
      <c r="AP14" s="3182">
        <f t="shared" si="5"/>
        <v>1</v>
      </c>
      <c r="AQ14" s="3182">
        <f t="shared" si="5"/>
        <v>1</v>
      </c>
      <c r="AR14" s="3182">
        <f t="shared" si="5"/>
        <v>1</v>
      </c>
      <c r="AS14" s="3182">
        <f t="shared" si="5"/>
        <v>1</v>
      </c>
      <c r="AT14" s="3182">
        <f t="shared" si="5"/>
        <v>1</v>
      </c>
      <c r="AU14" s="3182">
        <f t="shared" si="5"/>
        <v>1</v>
      </c>
      <c r="AV14" s="3182">
        <f t="shared" si="5"/>
        <v>1</v>
      </c>
      <c r="AW14" s="3182">
        <f t="shared" si="5"/>
        <v>1</v>
      </c>
      <c r="AX14" s="948"/>
      <c r="AY14" s="3102"/>
      <c r="AZ14" s="868" t="s">
        <v>11444</v>
      </c>
      <c r="BA14" s="2004" t="s">
        <v>6608</v>
      </c>
      <c r="BB14" s="719" t="s">
        <v>11728</v>
      </c>
      <c r="BC14" s="719" t="s">
        <v>11729</v>
      </c>
      <c r="BD14" s="719" t="s">
        <v>11730</v>
      </c>
      <c r="BE14" s="719" t="s">
        <v>11731</v>
      </c>
      <c r="BF14" s="719" t="s">
        <v>11732</v>
      </c>
      <c r="BG14" s="719" t="s">
        <v>11733</v>
      </c>
      <c r="BH14" s="719" t="s">
        <v>11734</v>
      </c>
      <c r="BI14" s="719" t="s">
        <v>11735</v>
      </c>
      <c r="BJ14" s="548" t="s">
        <v>11736</v>
      </c>
      <c r="BK14" s="2007" t="s">
        <v>11737</v>
      </c>
      <c r="BL14" s="719" t="s">
        <v>11738</v>
      </c>
      <c r="BM14" s="719" t="s">
        <v>11739</v>
      </c>
      <c r="BN14" s="719" t="s">
        <v>11740</v>
      </c>
      <c r="BO14" s="719" t="s">
        <v>11741</v>
      </c>
      <c r="BP14" s="719" t="s">
        <v>11742</v>
      </c>
      <c r="BQ14" s="719" t="s">
        <v>11743</v>
      </c>
      <c r="BR14" s="719" t="s">
        <v>11744</v>
      </c>
      <c r="BS14" s="707" t="s">
        <v>11745</v>
      </c>
      <c r="BT14" s="804"/>
    </row>
    <row r="15" spans="1:72" ht="15.75" customHeight="1">
      <c r="A15" s="3102"/>
      <c r="B15" s="868" t="s">
        <v>11444</v>
      </c>
      <c r="C15" s="2918" t="s">
        <v>6620</v>
      </c>
      <c r="D15" s="222" t="s">
        <v>688</v>
      </c>
      <c r="E15" s="222">
        <v>3</v>
      </c>
      <c r="F15" s="1257">
        <f>IFERROR(F13+F14,0)</f>
        <v>0</v>
      </c>
      <c r="G15" s="1257">
        <f t="shared" ref="G15:W15" si="6">IFERROR(G13+G14,0)</f>
        <v>0</v>
      </c>
      <c r="H15" s="1257">
        <f t="shared" si="6"/>
        <v>0</v>
      </c>
      <c r="I15" s="1257">
        <f t="shared" si="6"/>
        <v>0</v>
      </c>
      <c r="J15" s="1257">
        <f t="shared" si="6"/>
        <v>0</v>
      </c>
      <c r="K15" s="1257">
        <f t="shared" si="6"/>
        <v>0</v>
      </c>
      <c r="L15" s="1257">
        <f t="shared" si="6"/>
        <v>0</v>
      </c>
      <c r="M15" s="1257">
        <f t="shared" si="6"/>
        <v>0</v>
      </c>
      <c r="N15" s="1257">
        <f t="shared" si="6"/>
        <v>0</v>
      </c>
      <c r="O15" s="1257">
        <f t="shared" si="6"/>
        <v>0</v>
      </c>
      <c r="P15" s="1257">
        <f t="shared" si="6"/>
        <v>0</v>
      </c>
      <c r="Q15" s="1257">
        <f t="shared" si="6"/>
        <v>0</v>
      </c>
      <c r="R15" s="1257">
        <f t="shared" si="6"/>
        <v>0</v>
      </c>
      <c r="S15" s="1257">
        <f t="shared" si="6"/>
        <v>0</v>
      </c>
      <c r="T15" s="1257">
        <f t="shared" si="6"/>
        <v>0</v>
      </c>
      <c r="U15" s="1257">
        <f t="shared" si="6"/>
        <v>0</v>
      </c>
      <c r="V15" s="1257">
        <f t="shared" si="6"/>
        <v>0</v>
      </c>
      <c r="W15" s="1258">
        <f t="shared" si="6"/>
        <v>0</v>
      </c>
      <c r="X15" s="804"/>
      <c r="Y15" s="872" t="s">
        <v>11746</v>
      </c>
      <c r="Z15" s="192"/>
      <c r="AA15" s="227"/>
      <c r="AB15" s="218"/>
      <c r="AC15" s="218"/>
      <c r="AD15" s="948"/>
      <c r="AE15" s="220"/>
      <c r="AF15" s="948"/>
      <c r="AX15" s="948"/>
      <c r="AY15" s="3102"/>
      <c r="AZ15" s="868" t="s">
        <v>11444</v>
      </c>
      <c r="BA15" s="2004" t="s">
        <v>6620</v>
      </c>
      <c r="BB15" s="1997" t="s">
        <v>11747</v>
      </c>
      <c r="BC15" s="1997" t="s">
        <v>11748</v>
      </c>
      <c r="BD15" s="1997" t="s">
        <v>11749</v>
      </c>
      <c r="BE15" s="1997" t="s">
        <v>11750</v>
      </c>
      <c r="BF15" s="1997" t="s">
        <v>11751</v>
      </c>
      <c r="BG15" s="1997" t="s">
        <v>11752</v>
      </c>
      <c r="BH15" s="1997" t="s">
        <v>11753</v>
      </c>
      <c r="BI15" s="1997" t="s">
        <v>11754</v>
      </c>
      <c r="BJ15" s="548" t="s">
        <v>11755</v>
      </c>
      <c r="BK15" s="2008" t="s">
        <v>11756</v>
      </c>
      <c r="BL15" s="548" t="s">
        <v>11757</v>
      </c>
      <c r="BM15" s="548" t="s">
        <v>11758</v>
      </c>
      <c r="BN15" s="548" t="s">
        <v>11759</v>
      </c>
      <c r="BO15" s="548" t="s">
        <v>11760</v>
      </c>
      <c r="BP15" s="548" t="s">
        <v>11761</v>
      </c>
      <c r="BQ15" s="548" t="s">
        <v>11762</v>
      </c>
      <c r="BR15" s="548" t="s">
        <v>11763</v>
      </c>
      <c r="BS15" s="707" t="s">
        <v>11764</v>
      </c>
      <c r="BT15" s="804"/>
    </row>
    <row r="16" spans="1:72" ht="15.75" customHeight="1">
      <c r="A16" s="3102"/>
      <c r="B16" s="868" t="s">
        <v>11484</v>
      </c>
      <c r="C16" s="2918" t="s">
        <v>6596</v>
      </c>
      <c r="D16" s="222" t="s">
        <v>688</v>
      </c>
      <c r="E16" s="222">
        <v>3</v>
      </c>
      <c r="F16" s="565"/>
      <c r="G16" s="565"/>
      <c r="H16" s="565"/>
      <c r="I16" s="565"/>
      <c r="J16" s="565"/>
      <c r="K16" s="565"/>
      <c r="L16" s="565"/>
      <c r="M16" s="565"/>
      <c r="N16" s="1257">
        <f>IFERROR(SUM(F16:M16),0)</f>
        <v>0</v>
      </c>
      <c r="O16" s="565"/>
      <c r="P16" s="565"/>
      <c r="Q16" s="565"/>
      <c r="R16" s="565"/>
      <c r="S16" s="565"/>
      <c r="T16" s="565"/>
      <c r="U16" s="565"/>
      <c r="V16" s="565"/>
      <c r="W16" s="1258">
        <f>IFERROR(SUM(O16:V16),0)</f>
        <v>0</v>
      </c>
      <c r="X16" s="804"/>
      <c r="Y16" s="872" t="s">
        <v>11765</v>
      </c>
      <c r="Z16" s="192"/>
      <c r="AA16" s="227"/>
      <c r="AB16" s="218"/>
      <c r="AC16" s="218"/>
      <c r="AD16" s="948"/>
      <c r="AE16" s="220" t="str">
        <f t="shared" ref="AE16:AE17" si="7">IF( SUM( AG16:AW16 ) = 0, 0, $AG$7 )</f>
        <v>Please complete all cells in row</v>
      </c>
      <c r="AF16" s="948"/>
      <c r="AG16" s="3182">
        <f t="shared" ref="AG16:AN17" si="8" xml:space="preserve"> IF( ISNUMBER(F16), 0, 1 )</f>
        <v>1</v>
      </c>
      <c r="AH16" s="3182">
        <f t="shared" si="8"/>
        <v>1</v>
      </c>
      <c r="AI16" s="3182">
        <f t="shared" si="8"/>
        <v>1</v>
      </c>
      <c r="AJ16" s="3182">
        <f t="shared" si="8"/>
        <v>1</v>
      </c>
      <c r="AK16" s="3182">
        <f t="shared" si="8"/>
        <v>1</v>
      </c>
      <c r="AL16" s="3182">
        <f t="shared" si="8"/>
        <v>1</v>
      </c>
      <c r="AM16" s="3182">
        <f t="shared" si="8"/>
        <v>1</v>
      </c>
      <c r="AN16" s="3182">
        <f t="shared" si="8"/>
        <v>1</v>
      </c>
      <c r="AO16" s="3125"/>
      <c r="AP16" s="3182">
        <f t="shared" ref="AP16:AW17" si="9" xml:space="preserve"> IF( ISNUMBER(O16), 0, 1 )</f>
        <v>1</v>
      </c>
      <c r="AQ16" s="3182">
        <f t="shared" si="9"/>
        <v>1</v>
      </c>
      <c r="AR16" s="3182">
        <f t="shared" si="9"/>
        <v>1</v>
      </c>
      <c r="AS16" s="3182">
        <f t="shared" si="9"/>
        <v>1</v>
      </c>
      <c r="AT16" s="3182">
        <f t="shared" si="9"/>
        <v>1</v>
      </c>
      <c r="AU16" s="3182">
        <f t="shared" si="9"/>
        <v>1</v>
      </c>
      <c r="AV16" s="3182">
        <f t="shared" si="9"/>
        <v>1</v>
      </c>
      <c r="AW16" s="3182">
        <f t="shared" si="9"/>
        <v>1</v>
      </c>
      <c r="AX16" s="948"/>
      <c r="AY16" s="3102"/>
      <c r="AZ16" s="868" t="s">
        <v>11484</v>
      </c>
      <c r="BA16" s="2004" t="s">
        <v>6596</v>
      </c>
      <c r="BB16" s="719" t="s">
        <v>11766</v>
      </c>
      <c r="BC16" s="719" t="s">
        <v>11767</v>
      </c>
      <c r="BD16" s="719" t="s">
        <v>11768</v>
      </c>
      <c r="BE16" s="719" t="s">
        <v>11769</v>
      </c>
      <c r="BF16" s="719" t="s">
        <v>11770</v>
      </c>
      <c r="BG16" s="719" t="s">
        <v>11771</v>
      </c>
      <c r="BH16" s="719" t="s">
        <v>11772</v>
      </c>
      <c r="BI16" s="719" t="s">
        <v>11773</v>
      </c>
      <c r="BJ16" s="548" t="s">
        <v>11774</v>
      </c>
      <c r="BK16" s="2007" t="s">
        <v>11775</v>
      </c>
      <c r="BL16" s="719" t="s">
        <v>11776</v>
      </c>
      <c r="BM16" s="719" t="s">
        <v>11777</v>
      </c>
      <c r="BN16" s="719" t="s">
        <v>11778</v>
      </c>
      <c r="BO16" s="719" t="s">
        <v>11779</v>
      </c>
      <c r="BP16" s="719" t="s">
        <v>11780</v>
      </c>
      <c r="BQ16" s="719" t="s">
        <v>11781</v>
      </c>
      <c r="BR16" s="719" t="s">
        <v>11782</v>
      </c>
      <c r="BS16" s="707" t="s">
        <v>11783</v>
      </c>
      <c r="BT16" s="804"/>
    </row>
    <row r="17" spans="1:72" ht="15.75" customHeight="1">
      <c r="A17" s="3102"/>
      <c r="B17" s="868" t="s">
        <v>11484</v>
      </c>
      <c r="C17" s="2918" t="s">
        <v>6608</v>
      </c>
      <c r="D17" s="222" t="s">
        <v>688</v>
      </c>
      <c r="E17" s="222">
        <v>3</v>
      </c>
      <c r="F17" s="565"/>
      <c r="G17" s="565"/>
      <c r="H17" s="565"/>
      <c r="I17" s="565"/>
      <c r="J17" s="565"/>
      <c r="K17" s="565"/>
      <c r="L17" s="565"/>
      <c r="M17" s="565"/>
      <c r="N17" s="1257">
        <f>IFERROR(SUM(F17:M17),0)</f>
        <v>0</v>
      </c>
      <c r="O17" s="565"/>
      <c r="P17" s="565"/>
      <c r="Q17" s="565"/>
      <c r="R17" s="565"/>
      <c r="S17" s="565"/>
      <c r="T17" s="565"/>
      <c r="U17" s="565"/>
      <c r="V17" s="565"/>
      <c r="W17" s="1258">
        <f>IFERROR(SUM(O17:V17),0)</f>
        <v>0</v>
      </c>
      <c r="X17" s="804"/>
      <c r="Y17" s="872" t="s">
        <v>11784</v>
      </c>
      <c r="Z17" s="192"/>
      <c r="AA17" s="227"/>
      <c r="AB17" s="218"/>
      <c r="AC17" s="218"/>
      <c r="AD17" s="950"/>
      <c r="AE17" s="220" t="str">
        <f t="shared" si="7"/>
        <v>Please complete all cells in row</v>
      </c>
      <c r="AF17" s="950"/>
      <c r="AG17" s="3182">
        <f t="shared" si="8"/>
        <v>1</v>
      </c>
      <c r="AH17" s="3182">
        <f t="shared" si="8"/>
        <v>1</v>
      </c>
      <c r="AI17" s="3182">
        <f t="shared" si="8"/>
        <v>1</v>
      </c>
      <c r="AJ17" s="3182">
        <f t="shared" si="8"/>
        <v>1</v>
      </c>
      <c r="AK17" s="3182">
        <f t="shared" si="8"/>
        <v>1</v>
      </c>
      <c r="AL17" s="3182">
        <f t="shared" si="8"/>
        <v>1</v>
      </c>
      <c r="AM17" s="3182">
        <f t="shared" si="8"/>
        <v>1</v>
      </c>
      <c r="AN17" s="3182">
        <f t="shared" si="8"/>
        <v>1</v>
      </c>
      <c r="AO17" s="3125"/>
      <c r="AP17" s="3182">
        <f t="shared" si="9"/>
        <v>1</v>
      </c>
      <c r="AQ17" s="3182">
        <f t="shared" si="9"/>
        <v>1</v>
      </c>
      <c r="AR17" s="3182">
        <f t="shared" si="9"/>
        <v>1</v>
      </c>
      <c r="AS17" s="3182">
        <f t="shared" si="9"/>
        <v>1</v>
      </c>
      <c r="AT17" s="3182">
        <f t="shared" si="9"/>
        <v>1</v>
      </c>
      <c r="AU17" s="3182">
        <f t="shared" si="9"/>
        <v>1</v>
      </c>
      <c r="AV17" s="3182">
        <f t="shared" si="9"/>
        <v>1</v>
      </c>
      <c r="AW17" s="3182">
        <f t="shared" si="9"/>
        <v>1</v>
      </c>
      <c r="AX17" s="950"/>
      <c r="AY17" s="3102"/>
      <c r="AZ17" s="868" t="s">
        <v>11484</v>
      </c>
      <c r="BA17" s="2004" t="s">
        <v>6608</v>
      </c>
      <c r="BB17" s="719" t="s">
        <v>11785</v>
      </c>
      <c r="BC17" s="719" t="s">
        <v>11786</v>
      </c>
      <c r="BD17" s="719" t="s">
        <v>11787</v>
      </c>
      <c r="BE17" s="719" t="s">
        <v>11788</v>
      </c>
      <c r="BF17" s="719" t="s">
        <v>11789</v>
      </c>
      <c r="BG17" s="719" t="s">
        <v>11790</v>
      </c>
      <c r="BH17" s="719" t="s">
        <v>11791</v>
      </c>
      <c r="BI17" s="719" t="s">
        <v>11792</v>
      </c>
      <c r="BJ17" s="548" t="s">
        <v>11793</v>
      </c>
      <c r="BK17" s="2007" t="s">
        <v>11794</v>
      </c>
      <c r="BL17" s="719" t="s">
        <v>11795</v>
      </c>
      <c r="BM17" s="719" t="s">
        <v>11796</v>
      </c>
      <c r="BN17" s="719" t="s">
        <v>11797</v>
      </c>
      <c r="BO17" s="719" t="s">
        <v>11798</v>
      </c>
      <c r="BP17" s="719" t="s">
        <v>11799</v>
      </c>
      <c r="BQ17" s="719" t="s">
        <v>11800</v>
      </c>
      <c r="BR17" s="719" t="s">
        <v>11801</v>
      </c>
      <c r="BS17" s="707" t="s">
        <v>11802</v>
      </c>
      <c r="BT17" s="804"/>
    </row>
    <row r="18" spans="1:72" ht="15.75" customHeight="1">
      <c r="A18" s="3102"/>
      <c r="B18" s="868" t="s">
        <v>11484</v>
      </c>
      <c r="C18" s="2918" t="s">
        <v>6620</v>
      </c>
      <c r="D18" s="222" t="s">
        <v>688</v>
      </c>
      <c r="E18" s="222">
        <v>3</v>
      </c>
      <c r="F18" s="1257">
        <f>IFERROR(F16+F17,0)</f>
        <v>0</v>
      </c>
      <c r="G18" s="1257">
        <f t="shared" ref="G18:W18" si="10">IFERROR(G16+G17,0)</f>
        <v>0</v>
      </c>
      <c r="H18" s="1257">
        <f t="shared" si="10"/>
        <v>0</v>
      </c>
      <c r="I18" s="1257">
        <f t="shared" si="10"/>
        <v>0</v>
      </c>
      <c r="J18" s="1257">
        <f t="shared" si="10"/>
        <v>0</v>
      </c>
      <c r="K18" s="1257">
        <f t="shared" si="10"/>
        <v>0</v>
      </c>
      <c r="L18" s="1257">
        <f t="shared" si="10"/>
        <v>0</v>
      </c>
      <c r="M18" s="1257">
        <f t="shared" si="10"/>
        <v>0</v>
      </c>
      <c r="N18" s="1257">
        <f t="shared" si="10"/>
        <v>0</v>
      </c>
      <c r="O18" s="1257">
        <f t="shared" si="10"/>
        <v>0</v>
      </c>
      <c r="P18" s="1257">
        <f t="shared" si="10"/>
        <v>0</v>
      </c>
      <c r="Q18" s="1257">
        <f t="shared" si="10"/>
        <v>0</v>
      </c>
      <c r="R18" s="1257">
        <f t="shared" si="10"/>
        <v>0</v>
      </c>
      <c r="S18" s="1257">
        <f t="shared" si="10"/>
        <v>0</v>
      </c>
      <c r="T18" s="1257">
        <f t="shared" si="10"/>
        <v>0</v>
      </c>
      <c r="U18" s="1257">
        <f t="shared" si="10"/>
        <v>0</v>
      </c>
      <c r="V18" s="1257">
        <f t="shared" si="10"/>
        <v>0</v>
      </c>
      <c r="W18" s="1258">
        <f t="shared" si="10"/>
        <v>0</v>
      </c>
      <c r="X18" s="804"/>
      <c r="Y18" s="872" t="s">
        <v>11803</v>
      </c>
      <c r="Z18" s="192"/>
      <c r="AA18" s="973"/>
      <c r="AB18" s="350"/>
      <c r="AC18" s="350"/>
      <c r="AD18" s="950"/>
      <c r="AE18" s="220"/>
      <c r="AF18" s="950"/>
      <c r="AG18" s="350"/>
      <c r="AH18" s="350"/>
      <c r="AI18" s="350"/>
      <c r="AJ18" s="350"/>
      <c r="AK18" s="350"/>
      <c r="AL18" s="350"/>
      <c r="AM18" s="350"/>
      <c r="AN18" s="350"/>
      <c r="AO18" s="350"/>
      <c r="AP18" s="350"/>
      <c r="AQ18" s="350"/>
      <c r="AR18" s="350"/>
      <c r="AS18" s="350"/>
      <c r="AT18" s="350"/>
      <c r="AU18" s="350"/>
      <c r="AV18" s="350"/>
      <c r="AW18" s="350"/>
      <c r="AX18" s="950"/>
      <c r="AY18" s="3102"/>
      <c r="AZ18" s="868" t="s">
        <v>11484</v>
      </c>
      <c r="BA18" s="2004" t="s">
        <v>6620</v>
      </c>
      <c r="BB18" s="1997" t="s">
        <v>11804</v>
      </c>
      <c r="BC18" s="1997" t="s">
        <v>11805</v>
      </c>
      <c r="BD18" s="1997" t="s">
        <v>11806</v>
      </c>
      <c r="BE18" s="1997" t="s">
        <v>11807</v>
      </c>
      <c r="BF18" s="1997" t="s">
        <v>11808</v>
      </c>
      <c r="BG18" s="1997" t="s">
        <v>11809</v>
      </c>
      <c r="BH18" s="1997" t="s">
        <v>11810</v>
      </c>
      <c r="BI18" s="1997" t="s">
        <v>11811</v>
      </c>
      <c r="BJ18" s="548" t="s">
        <v>11812</v>
      </c>
      <c r="BK18" s="2008" t="s">
        <v>11813</v>
      </c>
      <c r="BL18" s="548" t="s">
        <v>11814</v>
      </c>
      <c r="BM18" s="548" t="s">
        <v>11815</v>
      </c>
      <c r="BN18" s="548" t="s">
        <v>11816</v>
      </c>
      <c r="BO18" s="548" t="s">
        <v>11817</v>
      </c>
      <c r="BP18" s="548" t="s">
        <v>11818</v>
      </c>
      <c r="BQ18" s="548" t="s">
        <v>11819</v>
      </c>
      <c r="BR18" s="548" t="s">
        <v>11820</v>
      </c>
      <c r="BS18" s="707" t="s">
        <v>11821</v>
      </c>
      <c r="BT18" s="804"/>
    </row>
    <row r="19" spans="1:72" ht="15.75" customHeight="1">
      <c r="A19" s="3102"/>
      <c r="B19" s="868" t="s">
        <v>11524</v>
      </c>
      <c r="C19" s="2918" t="s">
        <v>6596</v>
      </c>
      <c r="D19" s="222" t="s">
        <v>688</v>
      </c>
      <c r="E19" s="222">
        <v>3</v>
      </c>
      <c r="F19" s="565"/>
      <c r="G19" s="565"/>
      <c r="H19" s="565"/>
      <c r="I19" s="565"/>
      <c r="J19" s="565"/>
      <c r="K19" s="565"/>
      <c r="L19" s="565"/>
      <c r="M19" s="565"/>
      <c r="N19" s="1257">
        <f>IFERROR(SUM(F19:M19),0)</f>
        <v>0</v>
      </c>
      <c r="O19" s="565"/>
      <c r="P19" s="565"/>
      <c r="Q19" s="565"/>
      <c r="R19" s="565"/>
      <c r="S19" s="565"/>
      <c r="T19" s="565"/>
      <c r="U19" s="565"/>
      <c r="V19" s="565"/>
      <c r="W19" s="1258">
        <f>IFERROR(SUM(O19:V19),0)</f>
        <v>0</v>
      </c>
      <c r="X19" s="804"/>
      <c r="Y19" s="872" t="s">
        <v>11822</v>
      </c>
      <c r="Z19" s="192"/>
      <c r="AA19" s="971"/>
      <c r="AB19" s="350"/>
      <c r="AC19" s="350"/>
      <c r="AD19" s="950"/>
      <c r="AE19" s="220" t="str">
        <f t="shared" ref="AE19:AE20" si="11">IF( SUM( AG19:AW19 ) = 0, 0, $AG$7 )</f>
        <v>Please complete all cells in row</v>
      </c>
      <c r="AF19" s="950"/>
      <c r="AG19" s="3182">
        <f xml:space="preserve"> IF( ISNUMBER(F19), 0, 1 )</f>
        <v>1</v>
      </c>
      <c r="AH19" s="3182">
        <f t="shared" ref="AH19:AN20" si="12" xml:space="preserve"> IF( ISNUMBER(G19), 0, 1 )</f>
        <v>1</v>
      </c>
      <c r="AI19" s="3182">
        <f t="shared" si="12"/>
        <v>1</v>
      </c>
      <c r="AJ19" s="3182">
        <f t="shared" si="12"/>
        <v>1</v>
      </c>
      <c r="AK19" s="3182">
        <f t="shared" si="12"/>
        <v>1</v>
      </c>
      <c r="AL19" s="3182">
        <f t="shared" si="12"/>
        <v>1</v>
      </c>
      <c r="AM19" s="3182">
        <f t="shared" si="12"/>
        <v>1</v>
      </c>
      <c r="AN19" s="3182">
        <f t="shared" si="12"/>
        <v>1</v>
      </c>
      <c r="AO19" s="3125"/>
      <c r="AP19" s="3182">
        <f t="shared" ref="AP19:AW20" si="13" xml:space="preserve"> IF( ISNUMBER(O19), 0, 1 )</f>
        <v>1</v>
      </c>
      <c r="AQ19" s="3182">
        <f t="shared" si="13"/>
        <v>1</v>
      </c>
      <c r="AR19" s="3182">
        <f t="shared" si="13"/>
        <v>1</v>
      </c>
      <c r="AS19" s="3182">
        <f t="shared" si="13"/>
        <v>1</v>
      </c>
      <c r="AT19" s="3182">
        <f t="shared" si="13"/>
        <v>1</v>
      </c>
      <c r="AU19" s="3182">
        <f t="shared" si="13"/>
        <v>1</v>
      </c>
      <c r="AV19" s="3182">
        <f t="shared" si="13"/>
        <v>1</v>
      </c>
      <c r="AW19" s="3182">
        <f t="shared" si="13"/>
        <v>1</v>
      </c>
      <c r="AX19" s="950"/>
      <c r="AY19" s="3102"/>
      <c r="AZ19" s="868" t="s">
        <v>11524</v>
      </c>
      <c r="BA19" s="2004" t="s">
        <v>6596</v>
      </c>
      <c r="BB19" s="719" t="s">
        <v>11823</v>
      </c>
      <c r="BC19" s="719" t="s">
        <v>11824</v>
      </c>
      <c r="BD19" s="719" t="s">
        <v>11825</v>
      </c>
      <c r="BE19" s="719" t="s">
        <v>11826</v>
      </c>
      <c r="BF19" s="719" t="s">
        <v>11827</v>
      </c>
      <c r="BG19" s="719" t="s">
        <v>11828</v>
      </c>
      <c r="BH19" s="719" t="s">
        <v>11829</v>
      </c>
      <c r="BI19" s="719" t="s">
        <v>11830</v>
      </c>
      <c r="BJ19" s="548" t="s">
        <v>11831</v>
      </c>
      <c r="BK19" s="2007" t="s">
        <v>11832</v>
      </c>
      <c r="BL19" s="719" t="s">
        <v>11833</v>
      </c>
      <c r="BM19" s="719" t="s">
        <v>11834</v>
      </c>
      <c r="BN19" s="719" t="s">
        <v>11835</v>
      </c>
      <c r="BO19" s="719" t="s">
        <v>11836</v>
      </c>
      <c r="BP19" s="719" t="s">
        <v>11837</v>
      </c>
      <c r="BQ19" s="719" t="s">
        <v>11838</v>
      </c>
      <c r="BR19" s="719" t="s">
        <v>11839</v>
      </c>
      <c r="BS19" s="707" t="s">
        <v>11840</v>
      </c>
      <c r="BT19" s="804"/>
    </row>
    <row r="20" spans="1:72" ht="15.75" customHeight="1">
      <c r="A20" s="3102"/>
      <c r="B20" s="868" t="s">
        <v>11524</v>
      </c>
      <c r="C20" s="2918" t="s">
        <v>6608</v>
      </c>
      <c r="D20" s="222" t="s">
        <v>688</v>
      </c>
      <c r="E20" s="222">
        <v>3</v>
      </c>
      <c r="F20" s="565"/>
      <c r="G20" s="565"/>
      <c r="H20" s="565"/>
      <c r="I20" s="565"/>
      <c r="J20" s="565"/>
      <c r="K20" s="565"/>
      <c r="L20" s="565"/>
      <c r="M20" s="565"/>
      <c r="N20" s="1257">
        <f>IFERROR(SUM(F20:M20),0)</f>
        <v>0</v>
      </c>
      <c r="O20" s="565"/>
      <c r="P20" s="565"/>
      <c r="Q20" s="565"/>
      <c r="R20" s="565"/>
      <c r="S20" s="565"/>
      <c r="T20" s="565"/>
      <c r="U20" s="565"/>
      <c r="V20" s="565"/>
      <c r="W20" s="1258">
        <f>IFERROR(SUM(O20:V20),0)</f>
        <v>0</v>
      </c>
      <c r="X20" s="804"/>
      <c r="Y20" s="872" t="s">
        <v>11841</v>
      </c>
      <c r="Z20" s="192"/>
      <c r="AA20" s="971"/>
      <c r="AB20" s="350"/>
      <c r="AC20" s="350"/>
      <c r="AD20" s="950"/>
      <c r="AE20" s="220" t="str">
        <f t="shared" si="11"/>
        <v>Please complete all cells in row</v>
      </c>
      <c r="AF20" s="950"/>
      <c r="AG20" s="3182">
        <f xml:space="preserve"> IF( ISNUMBER(F20), 0, 1 )</f>
        <v>1</v>
      </c>
      <c r="AH20" s="3182">
        <f t="shared" si="12"/>
        <v>1</v>
      </c>
      <c r="AI20" s="3182">
        <f t="shared" si="12"/>
        <v>1</v>
      </c>
      <c r="AJ20" s="3182">
        <f t="shared" si="12"/>
        <v>1</v>
      </c>
      <c r="AK20" s="3182">
        <f t="shared" si="12"/>
        <v>1</v>
      </c>
      <c r="AL20" s="3182">
        <f t="shared" si="12"/>
        <v>1</v>
      </c>
      <c r="AM20" s="3182">
        <f t="shared" si="12"/>
        <v>1</v>
      </c>
      <c r="AN20" s="3182">
        <f t="shared" si="12"/>
        <v>1</v>
      </c>
      <c r="AO20" s="3125"/>
      <c r="AP20" s="3182">
        <f t="shared" si="13"/>
        <v>1</v>
      </c>
      <c r="AQ20" s="3182">
        <f t="shared" si="13"/>
        <v>1</v>
      </c>
      <c r="AR20" s="3182">
        <f t="shared" si="13"/>
        <v>1</v>
      </c>
      <c r="AS20" s="3182">
        <f t="shared" si="13"/>
        <v>1</v>
      </c>
      <c r="AT20" s="3182">
        <f t="shared" si="13"/>
        <v>1</v>
      </c>
      <c r="AU20" s="3182">
        <f t="shared" si="13"/>
        <v>1</v>
      </c>
      <c r="AV20" s="3182">
        <f t="shared" si="13"/>
        <v>1</v>
      </c>
      <c r="AW20" s="3182">
        <f t="shared" si="13"/>
        <v>1</v>
      </c>
      <c r="AX20" s="950"/>
      <c r="AY20" s="3102"/>
      <c r="AZ20" s="868" t="s">
        <v>11524</v>
      </c>
      <c r="BA20" s="2004" t="s">
        <v>6608</v>
      </c>
      <c r="BB20" s="719" t="s">
        <v>11842</v>
      </c>
      <c r="BC20" s="719" t="s">
        <v>11843</v>
      </c>
      <c r="BD20" s="719" t="s">
        <v>11844</v>
      </c>
      <c r="BE20" s="719" t="s">
        <v>11845</v>
      </c>
      <c r="BF20" s="719" t="s">
        <v>11846</v>
      </c>
      <c r="BG20" s="719" t="s">
        <v>11847</v>
      </c>
      <c r="BH20" s="719" t="s">
        <v>11848</v>
      </c>
      <c r="BI20" s="719" t="s">
        <v>11849</v>
      </c>
      <c r="BJ20" s="548" t="s">
        <v>11850</v>
      </c>
      <c r="BK20" s="2007" t="s">
        <v>11851</v>
      </c>
      <c r="BL20" s="719" t="s">
        <v>11852</v>
      </c>
      <c r="BM20" s="719" t="s">
        <v>11853</v>
      </c>
      <c r="BN20" s="719" t="s">
        <v>11854</v>
      </c>
      <c r="BO20" s="719" t="s">
        <v>11855</v>
      </c>
      <c r="BP20" s="719" t="s">
        <v>11856</v>
      </c>
      <c r="BQ20" s="719" t="s">
        <v>11857</v>
      </c>
      <c r="BR20" s="719" t="s">
        <v>11858</v>
      </c>
      <c r="BS20" s="707" t="s">
        <v>11859</v>
      </c>
      <c r="BT20" s="804"/>
    </row>
    <row r="21" spans="1:72" ht="15.75" customHeight="1">
      <c r="A21" s="3102"/>
      <c r="B21" s="868" t="s">
        <v>11524</v>
      </c>
      <c r="C21" s="2918" t="s">
        <v>6620</v>
      </c>
      <c r="D21" s="222" t="s">
        <v>688</v>
      </c>
      <c r="E21" s="222">
        <v>3</v>
      </c>
      <c r="F21" s="1257">
        <f>IFERROR(F19+F20,0)</f>
        <v>0</v>
      </c>
      <c r="G21" s="1257">
        <f t="shared" ref="G21:W21" si="14">IFERROR(G19+G20,0)</f>
        <v>0</v>
      </c>
      <c r="H21" s="1257">
        <f t="shared" si="14"/>
        <v>0</v>
      </c>
      <c r="I21" s="1257">
        <f t="shared" si="14"/>
        <v>0</v>
      </c>
      <c r="J21" s="1257">
        <f t="shared" si="14"/>
        <v>0</v>
      </c>
      <c r="K21" s="1257">
        <f t="shared" si="14"/>
        <v>0</v>
      </c>
      <c r="L21" s="1257">
        <f t="shared" si="14"/>
        <v>0</v>
      </c>
      <c r="M21" s="1257">
        <f t="shared" si="14"/>
        <v>0</v>
      </c>
      <c r="N21" s="1257">
        <f t="shared" si="14"/>
        <v>0</v>
      </c>
      <c r="O21" s="1257">
        <f t="shared" si="14"/>
        <v>0</v>
      </c>
      <c r="P21" s="1257">
        <f t="shared" si="14"/>
        <v>0</v>
      </c>
      <c r="Q21" s="1257">
        <f t="shared" si="14"/>
        <v>0</v>
      </c>
      <c r="R21" s="1257">
        <f t="shared" si="14"/>
        <v>0</v>
      </c>
      <c r="S21" s="1257">
        <f t="shared" si="14"/>
        <v>0</v>
      </c>
      <c r="T21" s="1257">
        <f t="shared" si="14"/>
        <v>0</v>
      </c>
      <c r="U21" s="1257">
        <f t="shared" si="14"/>
        <v>0</v>
      </c>
      <c r="V21" s="1257">
        <f t="shared" si="14"/>
        <v>0</v>
      </c>
      <c r="W21" s="1258">
        <f t="shared" si="14"/>
        <v>0</v>
      </c>
      <c r="X21" s="804"/>
      <c r="Y21" s="872" t="s">
        <v>11860</v>
      </c>
      <c r="Z21" s="192"/>
      <c r="AA21" s="971"/>
      <c r="AB21" s="350"/>
      <c r="AC21" s="350"/>
      <c r="AD21" s="950"/>
      <c r="AE21" s="220"/>
      <c r="AF21" s="950"/>
      <c r="AG21" s="350"/>
      <c r="AH21" s="350"/>
      <c r="AI21" s="350"/>
      <c r="AJ21" s="350"/>
      <c r="AK21" s="350"/>
      <c r="AL21" s="350"/>
      <c r="AM21" s="350"/>
      <c r="AN21" s="350"/>
      <c r="AO21" s="350"/>
      <c r="AP21" s="350"/>
      <c r="AQ21" s="350"/>
      <c r="AR21" s="350"/>
      <c r="AS21" s="350"/>
      <c r="AT21" s="350"/>
      <c r="AU21" s="350"/>
      <c r="AV21" s="350"/>
      <c r="AW21" s="350"/>
      <c r="AX21" s="950"/>
      <c r="AY21" s="3102"/>
      <c r="AZ21" s="868" t="s">
        <v>11524</v>
      </c>
      <c r="BA21" s="2004" t="s">
        <v>6620</v>
      </c>
      <c r="BB21" s="1997" t="s">
        <v>11861</v>
      </c>
      <c r="BC21" s="1997" t="s">
        <v>11862</v>
      </c>
      <c r="BD21" s="1997" t="s">
        <v>11863</v>
      </c>
      <c r="BE21" s="1997" t="s">
        <v>11864</v>
      </c>
      <c r="BF21" s="1997" t="s">
        <v>11865</v>
      </c>
      <c r="BG21" s="1997" t="s">
        <v>11866</v>
      </c>
      <c r="BH21" s="1997" t="s">
        <v>11867</v>
      </c>
      <c r="BI21" s="1997" t="s">
        <v>11868</v>
      </c>
      <c r="BJ21" s="548" t="s">
        <v>11869</v>
      </c>
      <c r="BK21" s="2008" t="s">
        <v>11870</v>
      </c>
      <c r="BL21" s="548" t="s">
        <v>11871</v>
      </c>
      <c r="BM21" s="548" t="s">
        <v>11872</v>
      </c>
      <c r="BN21" s="548" t="s">
        <v>11873</v>
      </c>
      <c r="BO21" s="548" t="s">
        <v>11874</v>
      </c>
      <c r="BP21" s="548" t="s">
        <v>11875</v>
      </c>
      <c r="BQ21" s="548" t="s">
        <v>11876</v>
      </c>
      <c r="BR21" s="548" t="s">
        <v>11877</v>
      </c>
      <c r="BS21" s="707" t="s">
        <v>11878</v>
      </c>
      <c r="BT21" s="804"/>
    </row>
    <row r="22" spans="1:72" ht="15.75" customHeight="1">
      <c r="A22" s="3102"/>
      <c r="B22" s="868" t="s">
        <v>11564</v>
      </c>
      <c r="C22" s="2918" t="s">
        <v>6596</v>
      </c>
      <c r="D22" s="222" t="s">
        <v>688</v>
      </c>
      <c r="E22" s="222">
        <v>3</v>
      </c>
      <c r="F22" s="1936"/>
      <c r="G22" s="1936"/>
      <c r="H22" s="1936"/>
      <c r="I22" s="1936"/>
      <c r="J22" s="1936"/>
      <c r="K22" s="1936"/>
      <c r="L22" s="1936"/>
      <c r="M22" s="1936"/>
      <c r="N22" s="1257">
        <f>IFERROR(SUM(F22:M22),0)</f>
        <v>0</v>
      </c>
      <c r="O22" s="1936"/>
      <c r="P22" s="1936"/>
      <c r="Q22" s="1936"/>
      <c r="R22" s="1936"/>
      <c r="S22" s="1936"/>
      <c r="T22" s="1936"/>
      <c r="U22" s="1936"/>
      <c r="V22" s="1936"/>
      <c r="W22" s="1258">
        <f>IFERROR(SUM(O22:V22),0)</f>
        <v>0</v>
      </c>
      <c r="X22" s="804"/>
      <c r="Y22" s="872" t="s">
        <v>11879</v>
      </c>
      <c r="Z22" s="192"/>
      <c r="AA22" s="971"/>
      <c r="AB22" s="350"/>
      <c r="AC22" s="350"/>
      <c r="AD22" s="950"/>
      <c r="AE22" s="220"/>
      <c r="AF22" s="950"/>
      <c r="AG22" s="3182">
        <f xml:space="preserve"> IF( ISNUMBER(F22), 0, 1 )</f>
        <v>1</v>
      </c>
      <c r="AH22" s="3182">
        <f t="shared" ref="AH22:AN23" si="15" xml:space="preserve"> IF( ISNUMBER(G22), 0, 1 )</f>
        <v>1</v>
      </c>
      <c r="AI22" s="3182">
        <f t="shared" si="15"/>
        <v>1</v>
      </c>
      <c r="AJ22" s="3182">
        <f t="shared" si="15"/>
        <v>1</v>
      </c>
      <c r="AK22" s="3182">
        <f t="shared" si="15"/>
        <v>1</v>
      </c>
      <c r="AL22" s="3182">
        <f t="shared" si="15"/>
        <v>1</v>
      </c>
      <c r="AM22" s="3182">
        <f t="shared" si="15"/>
        <v>1</v>
      </c>
      <c r="AN22" s="3182">
        <f t="shared" si="15"/>
        <v>1</v>
      </c>
      <c r="AO22" s="350"/>
      <c r="AP22" s="3182">
        <f t="shared" ref="AP22:AW23" si="16" xml:space="preserve"> IF( ISNUMBER(O22), 0, 1 )</f>
        <v>1</v>
      </c>
      <c r="AQ22" s="3182">
        <f t="shared" si="16"/>
        <v>1</v>
      </c>
      <c r="AR22" s="3182">
        <f t="shared" si="16"/>
        <v>1</v>
      </c>
      <c r="AS22" s="3182">
        <f t="shared" si="16"/>
        <v>1</v>
      </c>
      <c r="AT22" s="3182">
        <f t="shared" si="16"/>
        <v>1</v>
      </c>
      <c r="AU22" s="3182">
        <f t="shared" si="16"/>
        <v>1</v>
      </c>
      <c r="AV22" s="3182">
        <f t="shared" si="16"/>
        <v>1</v>
      </c>
      <c r="AW22" s="3182">
        <f t="shared" si="16"/>
        <v>1</v>
      </c>
      <c r="AX22" s="950"/>
      <c r="AY22" s="3102"/>
      <c r="AZ22" s="868" t="s">
        <v>11564</v>
      </c>
      <c r="BA22" s="2004" t="s">
        <v>6596</v>
      </c>
      <c r="BB22" s="719" t="s">
        <v>11880</v>
      </c>
      <c r="BC22" s="719" t="s">
        <v>11881</v>
      </c>
      <c r="BD22" s="719" t="s">
        <v>11882</v>
      </c>
      <c r="BE22" s="719" t="s">
        <v>11883</v>
      </c>
      <c r="BF22" s="719" t="s">
        <v>11884</v>
      </c>
      <c r="BG22" s="719" t="s">
        <v>11885</v>
      </c>
      <c r="BH22" s="719" t="s">
        <v>11886</v>
      </c>
      <c r="BI22" s="719" t="s">
        <v>11887</v>
      </c>
      <c r="BJ22" s="548" t="s">
        <v>11888</v>
      </c>
      <c r="BK22" s="2010" t="s">
        <v>11889</v>
      </c>
      <c r="BL22" s="1933" t="s">
        <v>11890</v>
      </c>
      <c r="BM22" s="1933" t="s">
        <v>11891</v>
      </c>
      <c r="BN22" s="1933" t="s">
        <v>11892</v>
      </c>
      <c r="BO22" s="1933" t="s">
        <v>11893</v>
      </c>
      <c r="BP22" s="1933" t="s">
        <v>11894</v>
      </c>
      <c r="BQ22" s="1933" t="s">
        <v>11895</v>
      </c>
      <c r="BR22" s="1933" t="s">
        <v>11896</v>
      </c>
      <c r="BS22" s="707" t="s">
        <v>11897</v>
      </c>
      <c r="BT22" s="804"/>
    </row>
    <row r="23" spans="1:72" ht="15.75" customHeight="1">
      <c r="A23" s="3102"/>
      <c r="B23" s="868" t="s">
        <v>11564</v>
      </c>
      <c r="C23" s="2918" t="s">
        <v>6608</v>
      </c>
      <c r="D23" s="222" t="s">
        <v>688</v>
      </c>
      <c r="E23" s="222">
        <v>3</v>
      </c>
      <c r="F23" s="1936"/>
      <c r="G23" s="1936"/>
      <c r="H23" s="1936"/>
      <c r="I23" s="1936"/>
      <c r="J23" s="1936"/>
      <c r="K23" s="1936"/>
      <c r="L23" s="1936"/>
      <c r="M23" s="1936"/>
      <c r="N23" s="1257">
        <f>IFERROR(SUM(F23:M23),0)</f>
        <v>0</v>
      </c>
      <c r="O23" s="1936"/>
      <c r="P23" s="1936"/>
      <c r="Q23" s="1936"/>
      <c r="R23" s="1936"/>
      <c r="S23" s="1936"/>
      <c r="T23" s="1936"/>
      <c r="U23" s="1936"/>
      <c r="V23" s="1936"/>
      <c r="W23" s="1258">
        <f>IFERROR(SUM(O23:V23),0)</f>
        <v>0</v>
      </c>
      <c r="X23" s="804"/>
      <c r="Y23" s="872" t="s">
        <v>11898</v>
      </c>
      <c r="Z23" s="192"/>
      <c r="AA23" s="971"/>
      <c r="AB23" s="350"/>
      <c r="AC23" s="350"/>
      <c r="AD23" s="950"/>
      <c r="AE23" s="220"/>
      <c r="AF23" s="950"/>
      <c r="AG23" s="3182">
        <f xml:space="preserve"> IF( ISNUMBER(F23), 0, 1 )</f>
        <v>1</v>
      </c>
      <c r="AH23" s="3182">
        <f t="shared" si="15"/>
        <v>1</v>
      </c>
      <c r="AI23" s="3182">
        <f t="shared" si="15"/>
        <v>1</v>
      </c>
      <c r="AJ23" s="3182">
        <f t="shared" si="15"/>
        <v>1</v>
      </c>
      <c r="AK23" s="3182">
        <f t="shared" si="15"/>
        <v>1</v>
      </c>
      <c r="AL23" s="3182">
        <f t="shared" si="15"/>
        <v>1</v>
      </c>
      <c r="AM23" s="3182">
        <f t="shared" si="15"/>
        <v>1</v>
      </c>
      <c r="AN23" s="3182">
        <f t="shared" si="15"/>
        <v>1</v>
      </c>
      <c r="AO23" s="350"/>
      <c r="AP23" s="3182">
        <f t="shared" si="16"/>
        <v>1</v>
      </c>
      <c r="AQ23" s="3182">
        <f t="shared" si="16"/>
        <v>1</v>
      </c>
      <c r="AR23" s="3182">
        <f t="shared" si="16"/>
        <v>1</v>
      </c>
      <c r="AS23" s="3182">
        <f t="shared" si="16"/>
        <v>1</v>
      </c>
      <c r="AT23" s="3182">
        <f t="shared" si="16"/>
        <v>1</v>
      </c>
      <c r="AU23" s="3182">
        <f t="shared" si="16"/>
        <v>1</v>
      </c>
      <c r="AV23" s="3182">
        <f t="shared" si="16"/>
        <v>1</v>
      </c>
      <c r="AW23" s="3182">
        <f t="shared" si="16"/>
        <v>1</v>
      </c>
      <c r="AX23" s="950"/>
      <c r="AY23" s="3102"/>
      <c r="AZ23" s="868" t="s">
        <v>11564</v>
      </c>
      <c r="BA23" s="2004" t="s">
        <v>6608</v>
      </c>
      <c r="BB23" s="719" t="s">
        <v>11899</v>
      </c>
      <c r="BC23" s="719" t="s">
        <v>11900</v>
      </c>
      <c r="BD23" s="719" t="s">
        <v>11901</v>
      </c>
      <c r="BE23" s="719" t="s">
        <v>11902</v>
      </c>
      <c r="BF23" s="719" t="s">
        <v>11903</v>
      </c>
      <c r="BG23" s="719" t="s">
        <v>11904</v>
      </c>
      <c r="BH23" s="719" t="s">
        <v>11905</v>
      </c>
      <c r="BI23" s="719" t="s">
        <v>11906</v>
      </c>
      <c r="BJ23" s="548" t="s">
        <v>11907</v>
      </c>
      <c r="BK23" s="2010" t="s">
        <v>11908</v>
      </c>
      <c r="BL23" s="1933" t="s">
        <v>11909</v>
      </c>
      <c r="BM23" s="1933" t="s">
        <v>11910</v>
      </c>
      <c r="BN23" s="1933" t="s">
        <v>11911</v>
      </c>
      <c r="BO23" s="1933" t="s">
        <v>11912</v>
      </c>
      <c r="BP23" s="1933" t="s">
        <v>11913</v>
      </c>
      <c r="BQ23" s="1933" t="s">
        <v>11914</v>
      </c>
      <c r="BR23" s="1933" t="s">
        <v>11915</v>
      </c>
      <c r="BS23" s="707" t="s">
        <v>11916</v>
      </c>
      <c r="BT23" s="804"/>
    </row>
    <row r="24" spans="1:72" ht="15.75" customHeight="1">
      <c r="A24" s="3102"/>
      <c r="B24" s="868" t="s">
        <v>11564</v>
      </c>
      <c r="C24" s="2918" t="s">
        <v>6620</v>
      </c>
      <c r="D24" s="222" t="s">
        <v>688</v>
      </c>
      <c r="E24" s="222">
        <v>3</v>
      </c>
      <c r="F24" s="1257">
        <f>IFERROR(F22+F23,0)</f>
        <v>0</v>
      </c>
      <c r="G24" s="1257">
        <f t="shared" ref="G24:W24" si="17">IFERROR(G22+G23,0)</f>
        <v>0</v>
      </c>
      <c r="H24" s="1257">
        <f t="shared" si="17"/>
        <v>0</v>
      </c>
      <c r="I24" s="1257">
        <f t="shared" si="17"/>
        <v>0</v>
      </c>
      <c r="J24" s="1257">
        <f t="shared" si="17"/>
        <v>0</v>
      </c>
      <c r="K24" s="1257">
        <f t="shared" si="17"/>
        <v>0</v>
      </c>
      <c r="L24" s="1257">
        <f t="shared" si="17"/>
        <v>0</v>
      </c>
      <c r="M24" s="1257">
        <f t="shared" si="17"/>
        <v>0</v>
      </c>
      <c r="N24" s="1257">
        <f t="shared" si="17"/>
        <v>0</v>
      </c>
      <c r="O24" s="1257">
        <f t="shared" si="17"/>
        <v>0</v>
      </c>
      <c r="P24" s="1257">
        <f t="shared" si="17"/>
        <v>0</v>
      </c>
      <c r="Q24" s="1257">
        <f t="shared" si="17"/>
        <v>0</v>
      </c>
      <c r="R24" s="1257">
        <f t="shared" si="17"/>
        <v>0</v>
      </c>
      <c r="S24" s="1257">
        <f t="shared" si="17"/>
        <v>0</v>
      </c>
      <c r="T24" s="1257">
        <f t="shared" si="17"/>
        <v>0</v>
      </c>
      <c r="U24" s="1257">
        <f t="shared" si="17"/>
        <v>0</v>
      </c>
      <c r="V24" s="1257">
        <f t="shared" si="17"/>
        <v>0</v>
      </c>
      <c r="W24" s="1258">
        <f t="shared" si="17"/>
        <v>0</v>
      </c>
      <c r="X24" s="804"/>
      <c r="Y24" s="872" t="s">
        <v>11917</v>
      </c>
      <c r="Z24" s="192"/>
      <c r="AA24" s="971"/>
      <c r="AB24" s="350"/>
      <c r="AC24" s="350"/>
      <c r="AD24" s="950"/>
      <c r="AE24" s="220"/>
      <c r="AF24" s="950"/>
      <c r="AG24" s="350"/>
      <c r="AH24" s="350"/>
      <c r="AI24" s="350"/>
      <c r="AJ24" s="350"/>
      <c r="AK24" s="350"/>
      <c r="AL24" s="350"/>
      <c r="AM24" s="350"/>
      <c r="AN24" s="350"/>
      <c r="AO24" s="350"/>
      <c r="AP24" s="350"/>
      <c r="AQ24" s="350"/>
      <c r="AR24" s="350"/>
      <c r="AS24" s="350"/>
      <c r="AT24" s="350"/>
      <c r="AU24" s="350"/>
      <c r="AV24" s="350"/>
      <c r="AW24" s="350"/>
      <c r="AX24" s="950"/>
      <c r="AY24" s="3102"/>
      <c r="AZ24" s="868" t="s">
        <v>11564</v>
      </c>
      <c r="BA24" s="2004" t="s">
        <v>6620</v>
      </c>
      <c r="BB24" s="1997" t="s">
        <v>11918</v>
      </c>
      <c r="BC24" s="1997" t="s">
        <v>11919</v>
      </c>
      <c r="BD24" s="1997" t="s">
        <v>11920</v>
      </c>
      <c r="BE24" s="1997" t="s">
        <v>11921</v>
      </c>
      <c r="BF24" s="1997" t="s">
        <v>11922</v>
      </c>
      <c r="BG24" s="1997" t="s">
        <v>11923</v>
      </c>
      <c r="BH24" s="1997" t="s">
        <v>11924</v>
      </c>
      <c r="BI24" s="1997" t="s">
        <v>11925</v>
      </c>
      <c r="BJ24" s="548" t="s">
        <v>11926</v>
      </c>
      <c r="BK24" s="2008" t="s">
        <v>11927</v>
      </c>
      <c r="BL24" s="548" t="s">
        <v>11928</v>
      </c>
      <c r="BM24" s="548" t="s">
        <v>11929</v>
      </c>
      <c r="BN24" s="548" t="s">
        <v>11930</v>
      </c>
      <c r="BO24" s="548" t="s">
        <v>11931</v>
      </c>
      <c r="BP24" s="548" t="s">
        <v>11932</v>
      </c>
      <c r="BQ24" s="548" t="s">
        <v>11933</v>
      </c>
      <c r="BR24" s="548" t="s">
        <v>11934</v>
      </c>
      <c r="BS24" s="707" t="s">
        <v>11935</v>
      </c>
      <c r="BT24" s="804"/>
    </row>
    <row r="25" spans="1:72" ht="15.75" customHeight="1">
      <c r="A25" s="3102"/>
      <c r="B25" s="2917" t="s">
        <v>11604</v>
      </c>
      <c r="C25" s="2918" t="s">
        <v>6596</v>
      </c>
      <c r="D25" s="222" t="s">
        <v>688</v>
      </c>
      <c r="E25" s="222">
        <v>3</v>
      </c>
      <c r="F25" s="1257">
        <f>IFERROR(F10+F13+F16+F19+F22,0)</f>
        <v>0</v>
      </c>
      <c r="G25" s="1257">
        <f t="shared" ref="G25:W26" si="18">IFERROR(G10+G13+G16+G19+G22,0)</f>
        <v>0</v>
      </c>
      <c r="H25" s="1257">
        <f t="shared" si="18"/>
        <v>0</v>
      </c>
      <c r="I25" s="1257">
        <f t="shared" si="18"/>
        <v>0</v>
      </c>
      <c r="J25" s="1257">
        <f t="shared" si="18"/>
        <v>0</v>
      </c>
      <c r="K25" s="1257">
        <f t="shared" si="18"/>
        <v>0</v>
      </c>
      <c r="L25" s="1257">
        <f t="shared" si="18"/>
        <v>0</v>
      </c>
      <c r="M25" s="1257">
        <f t="shared" si="18"/>
        <v>0</v>
      </c>
      <c r="N25" s="1257">
        <f t="shared" si="18"/>
        <v>0</v>
      </c>
      <c r="O25" s="1257">
        <f t="shared" si="18"/>
        <v>0</v>
      </c>
      <c r="P25" s="1257">
        <f t="shared" si="18"/>
        <v>0</v>
      </c>
      <c r="Q25" s="1257">
        <f t="shared" si="18"/>
        <v>0</v>
      </c>
      <c r="R25" s="1257">
        <f t="shared" si="18"/>
        <v>0</v>
      </c>
      <c r="S25" s="1257">
        <f t="shared" si="18"/>
        <v>0</v>
      </c>
      <c r="T25" s="1257">
        <f t="shared" si="18"/>
        <v>0</v>
      </c>
      <c r="U25" s="1257">
        <f t="shared" si="18"/>
        <v>0</v>
      </c>
      <c r="V25" s="1257">
        <f t="shared" si="18"/>
        <v>0</v>
      </c>
      <c r="W25" s="1258">
        <f t="shared" si="18"/>
        <v>0</v>
      </c>
      <c r="X25" s="804"/>
      <c r="Y25" s="872" t="s">
        <v>11936</v>
      </c>
      <c r="Z25" s="192"/>
      <c r="AA25" s="351"/>
      <c r="AB25" s="350"/>
      <c r="AC25" s="350"/>
      <c r="AD25" s="950"/>
      <c r="AE25" s="220"/>
      <c r="AF25" s="950"/>
      <c r="AG25" s="350"/>
      <c r="AH25" s="350"/>
      <c r="AI25" s="350"/>
      <c r="AJ25" s="350"/>
      <c r="AK25" s="350"/>
      <c r="AL25" s="350"/>
      <c r="AM25" s="350"/>
      <c r="AN25" s="350"/>
      <c r="AO25" s="350"/>
      <c r="AP25" s="350"/>
      <c r="AQ25" s="350"/>
      <c r="AR25" s="350"/>
      <c r="AS25" s="350"/>
      <c r="AT25" s="350"/>
      <c r="AU25" s="350"/>
      <c r="AV25" s="350"/>
      <c r="AW25" s="350"/>
      <c r="AX25" s="950"/>
      <c r="AY25" s="3102"/>
      <c r="AZ25" s="2917" t="s">
        <v>11606</v>
      </c>
      <c r="BA25" s="2004" t="s">
        <v>6596</v>
      </c>
      <c r="BB25" s="1997" t="s">
        <v>11937</v>
      </c>
      <c r="BC25" s="1997" t="s">
        <v>11938</v>
      </c>
      <c r="BD25" s="1997" t="s">
        <v>11939</v>
      </c>
      <c r="BE25" s="1997" t="s">
        <v>11940</v>
      </c>
      <c r="BF25" s="1997" t="s">
        <v>11941</v>
      </c>
      <c r="BG25" s="1997" t="s">
        <v>11942</v>
      </c>
      <c r="BH25" s="1997" t="s">
        <v>11943</v>
      </c>
      <c r="BI25" s="1997" t="s">
        <v>11944</v>
      </c>
      <c r="BJ25" s="548" t="s">
        <v>11945</v>
      </c>
      <c r="BK25" s="2008" t="s">
        <v>11946</v>
      </c>
      <c r="BL25" s="548" t="s">
        <v>11947</v>
      </c>
      <c r="BM25" s="548" t="s">
        <v>11948</v>
      </c>
      <c r="BN25" s="548" t="s">
        <v>11949</v>
      </c>
      <c r="BO25" s="548" t="s">
        <v>11950</v>
      </c>
      <c r="BP25" s="548" t="s">
        <v>11951</v>
      </c>
      <c r="BQ25" s="548" t="s">
        <v>11952</v>
      </c>
      <c r="BR25" s="548" t="s">
        <v>11953</v>
      </c>
      <c r="BS25" s="707" t="s">
        <v>11954</v>
      </c>
      <c r="BT25" s="804"/>
    </row>
    <row r="26" spans="1:72" ht="15.75" customHeight="1">
      <c r="A26" s="3102"/>
      <c r="B26" s="2917" t="s">
        <v>11619</v>
      </c>
      <c r="C26" s="2918" t="s">
        <v>6608</v>
      </c>
      <c r="D26" s="222" t="s">
        <v>688</v>
      </c>
      <c r="E26" s="222">
        <v>3</v>
      </c>
      <c r="F26" s="1257">
        <f>IFERROR(F11+F14+F17+F20+F23,0)</f>
        <v>0</v>
      </c>
      <c r="G26" s="1257">
        <f t="shared" si="18"/>
        <v>0</v>
      </c>
      <c r="H26" s="1257">
        <f t="shared" si="18"/>
        <v>0</v>
      </c>
      <c r="I26" s="1257">
        <f t="shared" si="18"/>
        <v>0</v>
      </c>
      <c r="J26" s="1257">
        <f t="shared" si="18"/>
        <v>0</v>
      </c>
      <c r="K26" s="1257">
        <f t="shared" si="18"/>
        <v>0</v>
      </c>
      <c r="L26" s="1257">
        <f t="shared" si="18"/>
        <v>0</v>
      </c>
      <c r="M26" s="1257">
        <f t="shared" si="18"/>
        <v>0</v>
      </c>
      <c r="N26" s="1257">
        <f t="shared" si="18"/>
        <v>0</v>
      </c>
      <c r="O26" s="1257">
        <f t="shared" si="18"/>
        <v>0</v>
      </c>
      <c r="P26" s="1257">
        <f t="shared" si="18"/>
        <v>0</v>
      </c>
      <c r="Q26" s="1257">
        <f t="shared" si="18"/>
        <v>0</v>
      </c>
      <c r="R26" s="1257">
        <f t="shared" si="18"/>
        <v>0</v>
      </c>
      <c r="S26" s="1257">
        <f t="shared" si="18"/>
        <v>0</v>
      </c>
      <c r="T26" s="1257">
        <f t="shared" si="18"/>
        <v>0</v>
      </c>
      <c r="U26" s="1257">
        <f t="shared" si="18"/>
        <v>0</v>
      </c>
      <c r="V26" s="1257">
        <f t="shared" si="18"/>
        <v>0</v>
      </c>
      <c r="W26" s="1258">
        <f t="shared" si="18"/>
        <v>0</v>
      </c>
      <c r="X26" s="804"/>
      <c r="Y26" s="872" t="s">
        <v>11955</v>
      </c>
      <c r="Z26" s="192"/>
      <c r="AA26" s="351"/>
      <c r="AB26" s="350"/>
      <c r="AC26" s="350"/>
      <c r="AD26" s="950"/>
      <c r="AE26" s="220"/>
      <c r="AF26" s="950"/>
      <c r="AG26" s="350"/>
      <c r="AH26" s="350"/>
      <c r="AI26" s="350"/>
      <c r="AJ26" s="350"/>
      <c r="AK26" s="350"/>
      <c r="AL26" s="350"/>
      <c r="AM26" s="350"/>
      <c r="AN26" s="350"/>
      <c r="AO26" s="350"/>
      <c r="AP26" s="350"/>
      <c r="AQ26" s="350"/>
      <c r="AR26" s="350"/>
      <c r="AS26" s="350"/>
      <c r="AT26" s="350"/>
      <c r="AU26" s="350"/>
      <c r="AV26" s="350"/>
      <c r="AW26" s="350"/>
      <c r="AX26" s="950"/>
      <c r="AY26" s="3102"/>
      <c r="AZ26" s="2917" t="s">
        <v>11621</v>
      </c>
      <c r="BA26" s="2004" t="s">
        <v>6608</v>
      </c>
      <c r="BB26" s="1997" t="s">
        <v>11956</v>
      </c>
      <c r="BC26" s="1997" t="s">
        <v>11957</v>
      </c>
      <c r="BD26" s="1997" t="s">
        <v>11958</v>
      </c>
      <c r="BE26" s="1997" t="s">
        <v>11959</v>
      </c>
      <c r="BF26" s="1997" t="s">
        <v>11960</v>
      </c>
      <c r="BG26" s="1997" t="s">
        <v>11961</v>
      </c>
      <c r="BH26" s="1997" t="s">
        <v>11962</v>
      </c>
      <c r="BI26" s="1997" t="s">
        <v>11963</v>
      </c>
      <c r="BJ26" s="548" t="s">
        <v>11964</v>
      </c>
      <c r="BK26" s="2008" t="s">
        <v>11965</v>
      </c>
      <c r="BL26" s="548" t="s">
        <v>11966</v>
      </c>
      <c r="BM26" s="548" t="s">
        <v>11967</v>
      </c>
      <c r="BN26" s="548" t="s">
        <v>11968</v>
      </c>
      <c r="BO26" s="548" t="s">
        <v>11969</v>
      </c>
      <c r="BP26" s="548" t="s">
        <v>11970</v>
      </c>
      <c r="BQ26" s="548" t="s">
        <v>11971</v>
      </c>
      <c r="BR26" s="548" t="s">
        <v>11972</v>
      </c>
      <c r="BS26" s="707" t="s">
        <v>11973</v>
      </c>
      <c r="BT26" s="804"/>
    </row>
    <row r="27" spans="1:72" ht="15.75" customHeight="1" thickBot="1">
      <c r="A27" s="2394" t="s">
        <v>784</v>
      </c>
      <c r="B27" s="2930" t="s">
        <v>11634</v>
      </c>
      <c r="C27" s="2931" t="s">
        <v>6620</v>
      </c>
      <c r="D27" s="283" t="s">
        <v>688</v>
      </c>
      <c r="E27" s="283">
        <v>3</v>
      </c>
      <c r="F27" s="1249">
        <f>IFERROR(F25+F26,0)</f>
        <v>0</v>
      </c>
      <c r="G27" s="1249">
        <f t="shared" ref="G27:W27" si="19">IFERROR(G25+G26,0)</f>
        <v>0</v>
      </c>
      <c r="H27" s="1249">
        <f t="shared" si="19"/>
        <v>0</v>
      </c>
      <c r="I27" s="1249">
        <f t="shared" si="19"/>
        <v>0</v>
      </c>
      <c r="J27" s="1249">
        <f t="shared" si="19"/>
        <v>0</v>
      </c>
      <c r="K27" s="1249">
        <f>IFERROR(K25+K26,0)</f>
        <v>0</v>
      </c>
      <c r="L27" s="1249">
        <f t="shared" si="19"/>
        <v>0</v>
      </c>
      <c r="M27" s="1249">
        <f t="shared" si="19"/>
        <v>0</v>
      </c>
      <c r="N27" s="1249">
        <f t="shared" si="19"/>
        <v>0</v>
      </c>
      <c r="O27" s="1249">
        <f t="shared" si="19"/>
        <v>0</v>
      </c>
      <c r="P27" s="1249">
        <f t="shared" si="19"/>
        <v>0</v>
      </c>
      <c r="Q27" s="1249">
        <f t="shared" si="19"/>
        <v>0</v>
      </c>
      <c r="R27" s="1249">
        <f t="shared" si="19"/>
        <v>0</v>
      </c>
      <c r="S27" s="1249">
        <f t="shared" si="19"/>
        <v>0</v>
      </c>
      <c r="T27" s="1249">
        <f t="shared" si="19"/>
        <v>0</v>
      </c>
      <c r="U27" s="1249">
        <f t="shared" si="19"/>
        <v>0</v>
      </c>
      <c r="V27" s="1249">
        <f t="shared" si="19"/>
        <v>0</v>
      </c>
      <c r="W27" s="1259">
        <f t="shared" si="19"/>
        <v>0</v>
      </c>
      <c r="X27" s="59"/>
      <c r="Y27" s="885" t="s">
        <v>11974</v>
      </c>
      <c r="Z27" s="192"/>
      <c r="AA27" s="238"/>
      <c r="AB27" s="350"/>
      <c r="AC27" s="350"/>
      <c r="AD27" s="950"/>
      <c r="AE27" s="220"/>
      <c r="AF27" s="950"/>
      <c r="AG27" s="350"/>
      <c r="AH27" s="350"/>
      <c r="AI27" s="350"/>
      <c r="AJ27" s="350"/>
      <c r="AK27" s="350"/>
      <c r="AL27" s="350"/>
      <c r="AM27" s="350"/>
      <c r="AN27" s="350"/>
      <c r="AO27" s="350"/>
      <c r="AP27" s="350"/>
      <c r="AQ27" s="350"/>
      <c r="AR27" s="350"/>
      <c r="AS27" s="350"/>
      <c r="AT27" s="350"/>
      <c r="AU27" s="350"/>
      <c r="AV27" s="350"/>
      <c r="AW27" s="350"/>
      <c r="AX27" s="950"/>
      <c r="AY27" s="3102"/>
      <c r="AZ27" s="2930" t="s">
        <v>11636</v>
      </c>
      <c r="BA27" s="2005" t="s">
        <v>6620</v>
      </c>
      <c r="BB27" s="1998" t="s">
        <v>11975</v>
      </c>
      <c r="BC27" s="1998" t="s">
        <v>11976</v>
      </c>
      <c r="BD27" s="1998" t="s">
        <v>11977</v>
      </c>
      <c r="BE27" s="1998" t="s">
        <v>11978</v>
      </c>
      <c r="BF27" s="1998" t="s">
        <v>11979</v>
      </c>
      <c r="BG27" s="1998" t="s">
        <v>11980</v>
      </c>
      <c r="BH27" s="1998" t="s">
        <v>11981</v>
      </c>
      <c r="BI27" s="1998" t="s">
        <v>11982</v>
      </c>
      <c r="BJ27" s="550" t="s">
        <v>11983</v>
      </c>
      <c r="BK27" s="2009" t="s">
        <v>11984</v>
      </c>
      <c r="BL27" s="550" t="s">
        <v>11985</v>
      </c>
      <c r="BM27" s="550" t="s">
        <v>11986</v>
      </c>
      <c r="BN27" s="550" t="s">
        <v>11987</v>
      </c>
      <c r="BO27" s="550" t="s">
        <v>11988</v>
      </c>
      <c r="BP27" s="550" t="s">
        <v>11989</v>
      </c>
      <c r="BQ27" s="550" t="s">
        <v>11990</v>
      </c>
      <c r="BR27" s="550" t="s">
        <v>11991</v>
      </c>
      <c r="BS27" s="337" t="s">
        <v>11992</v>
      </c>
      <c r="BT27" s="309"/>
    </row>
    <row r="28" spans="1:72" ht="16" thickTop="1">
      <c r="A28" s="310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B28" s="2394" t="s">
        <v>826</v>
      </c>
      <c r="AC28" s="2833"/>
      <c r="AD28" s="350"/>
      <c r="AE28" s="220"/>
      <c r="AF28" s="350"/>
      <c r="AG28" s="350"/>
      <c r="AH28" s="350"/>
      <c r="AI28" s="350"/>
      <c r="AJ28" s="350"/>
      <c r="AK28" s="350"/>
      <c r="AL28" s="350"/>
      <c r="AM28" s="350"/>
      <c r="AN28" s="350"/>
      <c r="AO28" s="350"/>
      <c r="AP28" s="350"/>
      <c r="AQ28" s="350"/>
      <c r="AR28" s="350"/>
      <c r="AS28" s="350"/>
      <c r="AT28" s="350"/>
      <c r="AU28" s="350"/>
      <c r="AV28" s="350"/>
      <c r="AW28" s="350"/>
      <c r="AX28" s="350"/>
      <c r="AY28" s="3102"/>
      <c r="AZ28" s="3102"/>
      <c r="BA28" s="3102"/>
      <c r="BB28" s="3102"/>
      <c r="BC28" s="3102"/>
      <c r="BD28" s="3102"/>
      <c r="BE28" s="3102"/>
      <c r="BF28" s="3102"/>
      <c r="BG28" s="3102"/>
      <c r="BH28" s="3102"/>
      <c r="BI28" s="3102"/>
      <c r="BJ28" s="3102"/>
      <c r="BK28" s="3102"/>
      <c r="BL28" s="3102"/>
      <c r="BM28" s="3102"/>
      <c r="BN28" s="3102"/>
      <c r="BO28" s="3102"/>
      <c r="BP28" s="3102"/>
      <c r="BQ28" s="3102"/>
      <c r="BR28" s="3102"/>
      <c r="BS28" s="2856" t="s">
        <v>827</v>
      </c>
      <c r="BT28" s="3102"/>
    </row>
    <row r="29" spans="1:72">
      <c r="A29" s="3102"/>
      <c r="B29" s="1939"/>
      <c r="C29" s="1940"/>
      <c r="D29" s="3125"/>
      <c r="E29" s="192"/>
      <c r="F29" s="192"/>
      <c r="G29" s="192"/>
      <c r="H29" s="192"/>
      <c r="I29" s="192"/>
      <c r="J29" s="192"/>
      <c r="K29" s="192"/>
      <c r="L29" s="192"/>
      <c r="M29" s="192"/>
      <c r="N29" s="192"/>
      <c r="O29" s="192"/>
      <c r="P29" s="192"/>
      <c r="Q29" s="192"/>
      <c r="R29" s="192"/>
      <c r="S29" s="192"/>
      <c r="T29" s="192"/>
      <c r="U29" s="192"/>
      <c r="V29" s="192"/>
      <c r="W29" s="192"/>
      <c r="X29" s="192"/>
      <c r="Y29" s="192"/>
      <c r="Z29" s="192"/>
      <c r="AA29" s="972"/>
      <c r="AB29" s="350"/>
      <c r="AC29" s="350"/>
      <c r="AD29" s="350"/>
      <c r="AE29" s="220"/>
      <c r="AF29" s="350"/>
      <c r="AG29" s="350"/>
      <c r="AH29" s="350"/>
      <c r="AI29" s="350"/>
      <c r="AJ29" s="350"/>
      <c r="AK29" s="350"/>
      <c r="AL29" s="350"/>
      <c r="AM29" s="350"/>
      <c r="AN29" s="350"/>
      <c r="AO29" s="350"/>
      <c r="AP29" s="350"/>
      <c r="AQ29" s="350"/>
      <c r="AR29" s="350"/>
      <c r="AS29" s="350"/>
      <c r="AT29" s="350"/>
      <c r="AU29" s="350"/>
      <c r="AV29" s="350"/>
      <c r="AW29" s="350"/>
      <c r="AX29" s="350"/>
      <c r="AY29" s="3102"/>
      <c r="AZ29" s="3102"/>
      <c r="BA29" s="3102"/>
      <c r="BB29" s="3102"/>
      <c r="BC29" s="3102"/>
      <c r="BD29" s="3102"/>
      <c r="BE29" s="3102"/>
      <c r="BF29" s="3102"/>
      <c r="BG29" s="3102"/>
      <c r="BH29" s="3102"/>
      <c r="BI29" s="3102"/>
      <c r="BJ29" s="3102"/>
      <c r="BK29" s="3102"/>
      <c r="BL29" s="3102"/>
      <c r="BM29" s="3102"/>
      <c r="BN29" s="3102"/>
      <c r="BO29" s="3102"/>
      <c r="BP29" s="3102"/>
      <c r="BQ29" s="3102"/>
      <c r="BR29" s="3102"/>
      <c r="BS29" s="3102"/>
      <c r="BT29" s="3102"/>
    </row>
    <row r="30" spans="1:72">
      <c r="A30" s="3102"/>
      <c r="B30" s="1939"/>
      <c r="C30" s="1941"/>
      <c r="D30" s="3125"/>
      <c r="E30" s="192"/>
      <c r="F30" s="192"/>
      <c r="G30" s="192"/>
      <c r="H30" s="192"/>
      <c r="I30" s="192"/>
      <c r="J30" s="192"/>
      <c r="K30" s="192"/>
      <c r="L30" s="192"/>
      <c r="M30" s="192"/>
      <c r="N30" s="192"/>
      <c r="O30" s="192"/>
      <c r="P30" s="192"/>
      <c r="Q30" s="192"/>
      <c r="R30" s="192"/>
      <c r="S30" s="192"/>
      <c r="T30" s="192"/>
      <c r="U30" s="192"/>
      <c r="V30" s="192"/>
      <c r="W30" s="192"/>
      <c r="X30" s="192"/>
      <c r="Y30" s="192"/>
      <c r="Z30" s="192"/>
      <c r="AA30" s="972"/>
      <c r="AB30" s="350"/>
      <c r="AC30" s="350"/>
      <c r="AD30" s="350"/>
      <c r="AE30" s="220"/>
      <c r="AF30" s="350"/>
      <c r="AG30" s="350"/>
      <c r="AH30" s="350"/>
      <c r="AI30" s="350"/>
      <c r="AJ30" s="350"/>
      <c r="AK30" s="350"/>
      <c r="AL30" s="350"/>
      <c r="AM30" s="350"/>
      <c r="AN30" s="350"/>
      <c r="AO30" s="350"/>
      <c r="AP30" s="350"/>
      <c r="AQ30" s="350"/>
      <c r="AR30" s="350"/>
      <c r="AS30" s="350"/>
      <c r="AT30" s="350"/>
      <c r="AU30" s="350"/>
      <c r="AV30" s="350"/>
      <c r="AW30" s="350"/>
      <c r="AX30" s="350"/>
      <c r="AY30" s="3102"/>
      <c r="AZ30" s="3102"/>
      <c r="BA30" s="3102"/>
      <c r="BB30" s="3102"/>
      <c r="BC30" s="3102"/>
      <c r="BD30" s="3102"/>
      <c r="BE30" s="3102"/>
      <c r="BF30" s="3102"/>
      <c r="BG30" s="3102"/>
      <c r="BH30" s="3102"/>
      <c r="BI30" s="3102"/>
      <c r="BJ30" s="3102"/>
      <c r="BK30" s="3102"/>
      <c r="BL30" s="3102"/>
      <c r="BM30" s="3102"/>
      <c r="BN30" s="3102"/>
      <c r="BO30" s="3102"/>
      <c r="BP30" s="3102"/>
      <c r="BQ30" s="3102"/>
      <c r="BR30" s="3102"/>
      <c r="BS30" s="3102"/>
      <c r="BT30" s="3102"/>
    </row>
    <row r="31" spans="1:72">
      <c r="A31" s="3102"/>
      <c r="B31" s="1939"/>
      <c r="C31" s="1939"/>
      <c r="D31" s="1942"/>
      <c r="E31" s="3102"/>
      <c r="F31" s="3102"/>
      <c r="G31" s="3102"/>
      <c r="H31" s="3102"/>
      <c r="I31" s="3102"/>
      <c r="J31" s="3102"/>
      <c r="K31" s="3102"/>
      <c r="L31" s="3102"/>
      <c r="M31" s="3102"/>
      <c r="N31" s="3102"/>
      <c r="O31" s="3102"/>
      <c r="P31" s="3102"/>
      <c r="Q31" s="3102"/>
      <c r="R31" s="3102"/>
      <c r="S31" s="3102"/>
      <c r="T31" s="3102"/>
      <c r="U31" s="3102"/>
      <c r="V31" s="3102"/>
      <c r="W31" s="3102"/>
      <c r="X31" s="3102"/>
      <c r="Y31" s="3102"/>
      <c r="Z31" s="3102"/>
      <c r="AY31" s="3102"/>
      <c r="AZ31" s="3102"/>
      <c r="BA31" s="3102"/>
      <c r="BB31" s="3102"/>
      <c r="BC31" s="3102"/>
      <c r="BD31" s="3102"/>
      <c r="BE31" s="3102"/>
      <c r="BF31" s="3102"/>
      <c r="BG31" s="3102"/>
      <c r="BH31" s="3102"/>
      <c r="BI31" s="3102"/>
      <c r="BJ31" s="3102"/>
      <c r="BK31" s="3102"/>
      <c r="BL31" s="3102"/>
      <c r="BM31" s="3102"/>
      <c r="BN31" s="3102"/>
      <c r="BO31" s="3102"/>
      <c r="BP31" s="3102"/>
      <c r="BQ31" s="3102"/>
      <c r="BR31" s="3102"/>
      <c r="BS31" s="3102"/>
      <c r="BT31" s="3102"/>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topLeftCell="B1" zoomScale="70" zoomScaleNormal="70" workbookViewId="0">
      <selection activeCell="H9" sqref="H9"/>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16406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4140625" style="14" customWidth="1"/>
    <col min="31" max="32" width="12.08203125" style="14" customWidth="1"/>
    <col min="33" max="16384" width="9" style="14"/>
  </cols>
  <sheetData>
    <row r="1" spans="1:36" ht="30" customHeight="1">
      <c r="A1" s="3102"/>
      <c r="B1" s="3319" t="s">
        <v>11993</v>
      </c>
      <c r="C1" s="3319"/>
      <c r="D1" s="3319"/>
      <c r="E1" s="3319"/>
      <c r="F1" s="3319"/>
      <c r="G1" s="3319"/>
      <c r="H1" s="3319"/>
      <c r="I1" s="3319"/>
      <c r="J1" s="2911"/>
      <c r="K1" s="3319"/>
      <c r="L1" s="3319"/>
      <c r="M1" s="3102"/>
      <c r="N1" s="3102"/>
      <c r="O1" s="271"/>
      <c r="P1" s="220"/>
      <c r="Q1" s="3154"/>
      <c r="R1" s="3155"/>
      <c r="S1" s="3155"/>
      <c r="T1" s="3155"/>
      <c r="U1" s="3154"/>
      <c r="V1" s="3102"/>
      <c r="W1" s="3319" t="s">
        <v>667</v>
      </c>
      <c r="X1" s="3319"/>
      <c r="Y1" s="3319"/>
      <c r="Z1" s="3319"/>
      <c r="AA1" s="2911"/>
      <c r="AB1" s="2911"/>
      <c r="AC1" s="2911"/>
      <c r="AD1" s="2911"/>
      <c r="AE1" s="3473"/>
      <c r="AF1" s="3473"/>
      <c r="AG1" s="3473"/>
      <c r="AH1" s="3473"/>
      <c r="AI1" s="3102"/>
      <c r="AJ1" s="3102"/>
    </row>
    <row r="2" spans="1:36" ht="30" customHeight="1">
      <c r="A2" s="3102"/>
      <c r="B2" s="3319" t="str">
        <f>SelectCompany!B4</f>
        <v>Thames Water</v>
      </c>
      <c r="C2" s="3319"/>
      <c r="D2" s="418"/>
      <c r="E2" s="418"/>
      <c r="F2" s="418"/>
      <c r="G2" s="418"/>
      <c r="H2" s="418"/>
      <c r="I2" s="418"/>
      <c r="J2" s="418"/>
      <c r="K2" s="418"/>
      <c r="L2" s="418"/>
      <c r="M2" s="3102"/>
      <c r="N2" s="3102"/>
      <c r="O2" s="271"/>
      <c r="P2" s="220"/>
      <c r="Q2" s="3154"/>
      <c r="R2" s="3155"/>
      <c r="S2" s="3155"/>
      <c r="T2" s="3155"/>
      <c r="U2" s="3154"/>
      <c r="V2" s="3102"/>
      <c r="W2" s="3319"/>
      <c r="X2" s="3319"/>
      <c r="Y2" s="418"/>
      <c r="Z2" s="418"/>
      <c r="AA2" s="418"/>
      <c r="AB2" s="418"/>
      <c r="AC2" s="418"/>
      <c r="AD2" s="418"/>
      <c r="AE2" s="2951"/>
      <c r="AF2" s="2951"/>
      <c r="AG2" s="2951"/>
      <c r="AH2" s="2951"/>
      <c r="AI2" s="3102"/>
      <c r="AJ2" s="3102"/>
    </row>
    <row r="3" spans="1:36" ht="30.75" customHeight="1">
      <c r="A3" s="3102"/>
      <c r="B3" s="3370" t="s">
        <v>11994</v>
      </c>
      <c r="C3" s="3370"/>
      <c r="D3" s="3370"/>
      <c r="E3" s="3370"/>
      <c r="F3" s="3370"/>
      <c r="G3" s="3370"/>
      <c r="H3" s="3370"/>
      <c r="I3" s="3370"/>
      <c r="J3" s="3370"/>
      <c r="K3" s="3370"/>
      <c r="L3" s="3370"/>
      <c r="M3" s="3370"/>
      <c r="N3" s="3102"/>
      <c r="O3" s="273"/>
      <c r="P3" s="202" t="s">
        <v>669</v>
      </c>
      <c r="Q3" s="3154"/>
      <c r="R3" s="3155"/>
      <c r="S3" s="3155"/>
      <c r="T3" s="3155"/>
      <c r="U3" s="3154"/>
      <c r="V3" s="3102"/>
      <c r="W3" s="3474" t="s">
        <v>2866</v>
      </c>
      <c r="X3" s="3474"/>
      <c r="Y3" s="3474"/>
      <c r="Z3" s="3474"/>
      <c r="AA3" s="3474"/>
      <c r="AB3" s="3102"/>
      <c r="AC3" s="3102"/>
      <c r="AD3" s="3102"/>
      <c r="AE3" s="3102"/>
      <c r="AF3" s="3102"/>
      <c r="AG3" s="3102"/>
      <c r="AH3" s="3102"/>
      <c r="AI3" s="3102"/>
      <c r="AJ3" s="3102"/>
    </row>
    <row r="4" spans="1:36" ht="15" customHeight="1" thickBot="1">
      <c r="A4" s="3102"/>
      <c r="B4" s="383"/>
      <c r="C4" s="383"/>
      <c r="D4" s="383"/>
      <c r="E4" s="383"/>
      <c r="F4" s="383"/>
      <c r="G4" s="383"/>
      <c r="H4" s="383"/>
      <c r="I4" s="2075"/>
      <c r="J4" s="2075"/>
      <c r="K4" s="383"/>
      <c r="L4" s="383"/>
      <c r="M4" s="3102"/>
      <c r="N4" s="3102"/>
      <c r="O4" s="3159"/>
      <c r="P4" s="220"/>
      <c r="Q4" s="3154"/>
      <c r="R4" s="2912" t="s">
        <v>670</v>
      </c>
      <c r="S4" s="2912"/>
      <c r="T4" s="2912"/>
      <c r="U4" s="3154"/>
      <c r="V4" s="3102"/>
      <c r="W4" s="383"/>
      <c r="X4" s="383"/>
      <c r="Y4" s="383"/>
      <c r="Z4" s="383"/>
      <c r="AA4" s="383"/>
      <c r="AB4" s="383"/>
      <c r="AC4" s="383"/>
      <c r="AD4" s="383"/>
      <c r="AE4" s="3102"/>
      <c r="AF4" s="3102"/>
      <c r="AG4" s="3102"/>
      <c r="AH4" s="3102"/>
      <c r="AI4" s="3102"/>
      <c r="AJ4" s="3102"/>
    </row>
    <row r="5" spans="1:36" ht="45" customHeight="1" thickTop="1" thickBot="1">
      <c r="A5" s="192"/>
      <c r="B5" s="3376" t="s">
        <v>671</v>
      </c>
      <c r="C5" s="3376"/>
      <c r="D5" s="2913" t="s">
        <v>687</v>
      </c>
      <c r="E5" s="2913" t="s">
        <v>2384</v>
      </c>
      <c r="F5" s="2915" t="s">
        <v>2867</v>
      </c>
      <c r="G5" s="385"/>
      <c r="H5" s="385"/>
      <c r="I5" s="385"/>
      <c r="J5" s="385"/>
      <c r="K5" s="3457" t="s">
        <v>677</v>
      </c>
      <c r="L5" s="192"/>
      <c r="M5" s="3457" t="s">
        <v>678</v>
      </c>
      <c r="N5" s="192"/>
      <c r="O5" s="3159"/>
      <c r="P5" s="220"/>
      <c r="Q5" s="3154"/>
      <c r="R5" s="206" t="s">
        <v>679</v>
      </c>
      <c r="S5" s="206"/>
      <c r="T5" s="206"/>
      <c r="U5" s="3154"/>
      <c r="V5" s="3102"/>
      <c r="W5" s="3376" t="s">
        <v>671</v>
      </c>
      <c r="X5" s="3376"/>
      <c r="Y5" s="2913" t="s">
        <v>687</v>
      </c>
      <c r="Z5" s="2913" t="s">
        <v>2384</v>
      </c>
      <c r="AA5" s="2915" t="s">
        <v>2867</v>
      </c>
      <c r="AB5" s="3102"/>
      <c r="AC5" s="3102"/>
      <c r="AD5" s="3102"/>
      <c r="AE5" s="3102"/>
      <c r="AF5" s="3102"/>
      <c r="AG5" s="3102"/>
      <c r="AH5" s="3102"/>
      <c r="AI5" s="3102"/>
      <c r="AJ5" s="3102"/>
    </row>
    <row r="6" spans="1:36" ht="15" customHeight="1" thickTop="1" thickBot="1">
      <c r="A6" s="192"/>
      <c r="B6" s="3479" t="s">
        <v>672</v>
      </c>
      <c r="C6" s="3479"/>
      <c r="D6" s="2962" t="s">
        <v>688</v>
      </c>
      <c r="E6" s="2962" t="s">
        <v>2386</v>
      </c>
      <c r="F6" s="2963" t="s">
        <v>2387</v>
      </c>
      <c r="G6" s="385"/>
      <c r="H6" s="385"/>
      <c r="I6" s="385"/>
      <c r="J6" s="385"/>
      <c r="K6" s="3457"/>
      <c r="L6" s="192"/>
      <c r="M6" s="3457"/>
      <c r="N6" s="192"/>
      <c r="O6" s="3159"/>
      <c r="P6" s="220"/>
      <c r="Q6" s="3154"/>
      <c r="R6" s="206"/>
      <c r="S6" s="206"/>
      <c r="T6" s="206"/>
      <c r="U6" s="3154"/>
      <c r="V6" s="3102"/>
      <c r="W6" s="3479" t="s">
        <v>672</v>
      </c>
      <c r="X6" s="3479"/>
      <c r="Y6" s="2962" t="s">
        <v>688</v>
      </c>
      <c r="Z6" s="2962" t="s">
        <v>2386</v>
      </c>
      <c r="AA6" s="2963" t="s">
        <v>2387</v>
      </c>
      <c r="AB6" s="3102"/>
      <c r="AC6" s="3102"/>
      <c r="AD6" s="3102"/>
      <c r="AE6" s="3102"/>
      <c r="AF6" s="3102"/>
      <c r="AG6" s="3102"/>
      <c r="AH6" s="3102"/>
      <c r="AI6" s="3102"/>
      <c r="AJ6" s="3102"/>
    </row>
    <row r="7" spans="1:36" ht="15" customHeight="1" thickTop="1" thickBot="1">
      <c r="A7" s="192"/>
      <c r="B7" s="3377" t="s">
        <v>673</v>
      </c>
      <c r="C7" s="3377"/>
      <c r="D7" s="2914">
        <v>3</v>
      </c>
      <c r="E7" s="2914">
        <v>3</v>
      </c>
      <c r="F7" s="2916">
        <v>3</v>
      </c>
      <c r="G7" s="385"/>
      <c r="H7" s="385"/>
      <c r="I7" s="385"/>
      <c r="J7" s="385"/>
      <c r="K7" s="3475"/>
      <c r="L7" s="192"/>
      <c r="M7" s="3475"/>
      <c r="N7" s="192"/>
      <c r="O7" s="3159"/>
      <c r="P7" s="220"/>
      <c r="Q7" s="3154"/>
      <c r="R7" s="3125"/>
      <c r="S7" s="3125"/>
      <c r="T7" s="3125"/>
      <c r="U7" s="3154"/>
      <c r="V7" s="3102"/>
      <c r="W7" s="3377" t="s">
        <v>673</v>
      </c>
      <c r="X7" s="3377"/>
      <c r="Y7" s="2914">
        <v>3</v>
      </c>
      <c r="Z7" s="2914">
        <v>3</v>
      </c>
      <c r="AA7" s="2916">
        <v>3</v>
      </c>
      <c r="AB7" s="3102"/>
      <c r="AC7" s="3102"/>
      <c r="AD7" s="3102"/>
      <c r="AE7" s="3102"/>
      <c r="AF7" s="3102"/>
      <c r="AG7" s="3102"/>
      <c r="AH7" s="3102"/>
      <c r="AI7" s="3102"/>
      <c r="AJ7" s="3102"/>
    </row>
    <row r="8" spans="1:36" customFormat="1" ht="15" customHeight="1" thickTop="1">
      <c r="A8" s="2394" t="s">
        <v>684</v>
      </c>
      <c r="O8" s="3159"/>
      <c r="P8" s="220"/>
      <c r="Q8" s="3154"/>
      <c r="R8" s="3125"/>
      <c r="S8" s="3125"/>
      <c r="T8" s="3125"/>
      <c r="U8" s="3154"/>
      <c r="V8" s="2833"/>
      <c r="Y8" s="2661" t="s">
        <v>831</v>
      </c>
    </row>
    <row r="9" spans="1:36" ht="40.25" customHeight="1">
      <c r="A9" s="2867" t="s">
        <v>680</v>
      </c>
      <c r="B9" s="3647" t="s">
        <v>11995</v>
      </c>
      <c r="C9" s="3647"/>
      <c r="D9" s="192"/>
      <c r="E9" s="192"/>
      <c r="F9" s="192"/>
      <c r="G9" s="192"/>
      <c r="H9" s="192"/>
      <c r="I9" s="192"/>
      <c r="J9" s="192"/>
      <c r="K9" s="192"/>
      <c r="L9" s="192"/>
      <c r="M9" s="192"/>
      <c r="N9" s="192"/>
      <c r="O9" s="3159"/>
      <c r="P9" s="220"/>
      <c r="Q9" s="3154"/>
      <c r="R9" s="3125"/>
      <c r="S9" s="3125"/>
      <c r="T9" s="3125"/>
      <c r="U9" s="3154"/>
      <c r="V9" s="3102"/>
      <c r="W9" s="192"/>
      <c r="X9" s="192"/>
      <c r="Y9" s="192"/>
      <c r="Z9" s="192"/>
      <c r="AA9" s="192"/>
      <c r="AB9" s="3102"/>
      <c r="AC9" s="3102"/>
      <c r="AD9" s="3102"/>
      <c r="AE9" s="3102"/>
      <c r="AF9" s="3102"/>
      <c r="AG9" s="3102"/>
      <c r="AH9" s="3102"/>
      <c r="AI9" s="3102"/>
      <c r="AJ9" s="3102"/>
    </row>
    <row r="10" spans="1:36" customFormat="1" ht="15.75" customHeight="1" thickBot="1">
      <c r="O10" s="3159"/>
      <c r="P10" s="220"/>
      <c r="Q10" s="3154"/>
      <c r="R10" s="3125"/>
      <c r="S10" s="3125"/>
      <c r="T10" s="3125"/>
      <c r="U10" s="3154"/>
    </row>
    <row r="11" spans="1:36" ht="15.75" customHeight="1" thickTop="1" thickBot="1">
      <c r="A11" s="192"/>
      <c r="B11" s="3461" t="s">
        <v>11996</v>
      </c>
      <c r="C11" s="3462"/>
      <c r="D11" s="2078"/>
      <c r="E11" s="2078"/>
      <c r="F11" s="2078"/>
      <c r="G11" s="2078"/>
      <c r="H11" s="2078"/>
      <c r="I11" s="2078"/>
      <c r="J11" s="2078"/>
      <c r="K11" s="385"/>
      <c r="L11" s="171"/>
      <c r="M11" s="192"/>
      <c r="N11" s="192"/>
      <c r="O11" s="3159"/>
      <c r="P11" s="220"/>
      <c r="Q11" s="3154"/>
      <c r="R11" s="3125"/>
      <c r="S11" s="3125"/>
      <c r="T11" s="3125"/>
      <c r="U11" s="3154"/>
      <c r="V11" s="3102"/>
      <c r="W11" s="3614" t="s">
        <v>11996</v>
      </c>
      <c r="X11" s="3615"/>
      <c r="Y11" s="2078"/>
      <c r="Z11" s="2078"/>
      <c r="AA11" s="2078"/>
      <c r="AB11" s="3125"/>
      <c r="AC11" s="3125"/>
      <c r="AD11" s="3125"/>
      <c r="AE11" s="3102"/>
      <c r="AF11" s="3102"/>
      <c r="AG11" s="3102"/>
      <c r="AH11" s="3102"/>
      <c r="AI11" s="3102"/>
      <c r="AJ11" s="3102"/>
    </row>
    <row r="12" spans="1:36" ht="46.5" customHeight="1" thickTop="1" thickBot="1">
      <c r="A12" s="2387" t="s">
        <v>680</v>
      </c>
      <c r="B12" s="3616" t="s">
        <v>671</v>
      </c>
      <c r="C12" s="3616"/>
      <c r="D12" s="2913" t="s">
        <v>11997</v>
      </c>
      <c r="E12" s="2913" t="s">
        <v>11998</v>
      </c>
      <c r="F12" s="2913" t="s">
        <v>11999</v>
      </c>
      <c r="G12" s="2915" t="s">
        <v>12000</v>
      </c>
      <c r="I12"/>
      <c r="J12"/>
      <c r="K12" s="385"/>
      <c r="L12" s="171"/>
      <c r="M12" s="192"/>
      <c r="N12" s="192"/>
      <c r="O12" s="3159"/>
      <c r="P12" s="220"/>
      <c r="Q12" s="3154"/>
      <c r="R12" s="207"/>
      <c r="S12" s="207"/>
      <c r="T12" s="207"/>
      <c r="U12" s="3154"/>
      <c r="V12" s="3102"/>
      <c r="W12" s="3614"/>
      <c r="X12" s="3615"/>
      <c r="Y12" s="3644" t="s">
        <v>11997</v>
      </c>
      <c r="Z12" s="3645" t="s">
        <v>11998</v>
      </c>
      <c r="AA12" s="3645" t="s">
        <v>11999</v>
      </c>
      <c r="AB12" s="3646" t="s">
        <v>12000</v>
      </c>
      <c r="AC12" s="385"/>
      <c r="AD12" s="385"/>
      <c r="AE12" s="3102"/>
      <c r="AF12" s="3102"/>
      <c r="AG12" s="3102"/>
      <c r="AH12" s="3102"/>
      <c r="AI12" s="3102"/>
      <c r="AJ12" s="3102"/>
    </row>
    <row r="13" spans="1:36" ht="21" customHeight="1" thickTop="1" thickBot="1">
      <c r="A13" s="192"/>
      <c r="B13" s="3479" t="s">
        <v>672</v>
      </c>
      <c r="C13" s="3479"/>
      <c r="D13" s="2962" t="s">
        <v>3242</v>
      </c>
      <c r="E13" s="2962" t="s">
        <v>2869</v>
      </c>
      <c r="F13" s="2962" t="s">
        <v>12001</v>
      </c>
      <c r="G13" s="2963" t="s">
        <v>3242</v>
      </c>
      <c r="I13"/>
      <c r="J13"/>
      <c r="K13" s="385"/>
      <c r="L13" s="171"/>
      <c r="M13" s="192"/>
      <c r="N13" s="192"/>
      <c r="O13" s="3159"/>
      <c r="P13" s="220"/>
      <c r="Q13" s="3154"/>
      <c r="R13" s="207"/>
      <c r="S13" s="207"/>
      <c r="T13" s="207"/>
      <c r="U13" s="3154"/>
      <c r="V13" s="3102"/>
      <c r="W13" s="3614"/>
      <c r="X13" s="3615"/>
      <c r="Y13" s="3644"/>
      <c r="Z13" s="3645"/>
      <c r="AA13" s="3645"/>
      <c r="AB13" s="3646"/>
      <c r="AC13" s="385"/>
      <c r="AD13" s="385"/>
      <c r="AE13" s="3102"/>
      <c r="AF13" s="3102"/>
      <c r="AG13" s="3102"/>
      <c r="AH13" s="3102"/>
      <c r="AI13" s="3102"/>
      <c r="AJ13" s="3102"/>
    </row>
    <row r="14" spans="1:36" ht="15.75" customHeight="1" thickTop="1" thickBot="1">
      <c r="A14" s="192"/>
      <c r="B14" s="3377" t="s">
        <v>673</v>
      </c>
      <c r="C14" s="3377"/>
      <c r="D14" s="2914"/>
      <c r="E14" s="2914"/>
      <c r="F14" s="2914">
        <v>3</v>
      </c>
      <c r="G14" s="2916"/>
      <c r="I14"/>
      <c r="J14"/>
      <c r="K14" s="385"/>
      <c r="L14" s="171"/>
      <c r="M14" s="192"/>
      <c r="N14" s="192"/>
      <c r="O14" s="3159"/>
      <c r="P14" s="220"/>
      <c r="Q14" s="3154"/>
      <c r="R14" s="207"/>
      <c r="S14" s="207"/>
      <c r="T14" s="207"/>
      <c r="U14" s="3154"/>
      <c r="V14" s="3102"/>
      <c r="W14" s="3614"/>
      <c r="X14" s="3615"/>
      <c r="Y14" s="3644"/>
      <c r="Z14" s="3645"/>
      <c r="AA14" s="3645"/>
      <c r="AB14" s="3646"/>
      <c r="AC14" s="385"/>
      <c r="AD14" s="385"/>
      <c r="AE14" s="3102"/>
      <c r="AF14" s="3102"/>
      <c r="AG14" s="3102"/>
      <c r="AH14" s="3102"/>
      <c r="AI14" s="3102"/>
      <c r="AJ14" s="3102"/>
    </row>
    <row r="15" spans="1:36" ht="40.5" thickTop="1">
      <c r="A15" s="2393" t="s">
        <v>686</v>
      </c>
      <c r="B15" s="3632" t="s">
        <v>12002</v>
      </c>
      <c r="C15" s="3632"/>
      <c r="D15" s="3043" t="s">
        <v>12003</v>
      </c>
      <c r="E15" s="214">
        <v>67.66</v>
      </c>
      <c r="F15" s="214">
        <v>24612.323250000001</v>
      </c>
      <c r="G15" s="583" t="s">
        <v>12004</v>
      </c>
      <c r="I15"/>
      <c r="J15"/>
      <c r="K15" s="217" t="s">
        <v>12005</v>
      </c>
      <c r="L15" s="192"/>
      <c r="M15" s="219"/>
      <c r="N15" s="192"/>
      <c r="O15" s="3159"/>
      <c r="P15" s="220">
        <f t="shared" ref="P15:P24" si="0">IF( SUM( R15:T15 ) = 0, 0, $R$5 )</f>
        <v>0</v>
      </c>
      <c r="Q15" s="3154"/>
      <c r="R15" s="207"/>
      <c r="S15" s="207"/>
      <c r="T15" s="221">
        <f t="shared" ref="T15:T21" si="1" xml:space="preserve"> IF( ISNUMBER(F15 ), 0, 1 )</f>
        <v>0</v>
      </c>
      <c r="U15" s="3154"/>
      <c r="V15" s="3102"/>
      <c r="W15" s="3465" t="s">
        <v>12006</v>
      </c>
      <c r="X15" s="3466"/>
      <c r="Y15" s="2482" t="s">
        <v>12007</v>
      </c>
      <c r="Z15" s="2482" t="s">
        <v>12008</v>
      </c>
      <c r="AA15" s="2482" t="s">
        <v>12009</v>
      </c>
      <c r="AB15" s="2682" t="s">
        <v>12010</v>
      </c>
      <c r="AC15" s="2081"/>
      <c r="AD15" s="2081"/>
      <c r="AE15"/>
      <c r="AF15" s="3102"/>
      <c r="AG15" s="3102"/>
      <c r="AH15" s="3102"/>
      <c r="AI15" s="3102"/>
      <c r="AJ15" s="3102"/>
    </row>
    <row r="16" spans="1:36" ht="30" customHeight="1">
      <c r="A16" s="192"/>
      <c r="B16" s="3467" t="s">
        <v>12011</v>
      </c>
      <c r="C16" s="3467"/>
      <c r="D16" s="2082"/>
      <c r="E16" s="223"/>
      <c r="F16" s="223"/>
      <c r="G16" s="326"/>
      <c r="I16"/>
      <c r="J16"/>
      <c r="K16" s="226" t="s">
        <v>12012</v>
      </c>
      <c r="L16" s="192"/>
      <c r="M16" s="227"/>
      <c r="N16" s="192"/>
      <c r="O16" s="3159"/>
      <c r="P16" s="220" t="str">
        <f t="shared" si="0"/>
        <v>Please complete all cells in row</v>
      </c>
      <c r="Q16" s="3154"/>
      <c r="R16" s="207"/>
      <c r="S16" s="207"/>
      <c r="T16" s="221">
        <f t="shared" si="1"/>
        <v>1</v>
      </c>
      <c r="U16" s="3154"/>
      <c r="V16" s="3102"/>
      <c r="W16" s="3468" t="s">
        <v>12011</v>
      </c>
      <c r="X16" s="3469"/>
      <c r="Y16" s="2481" t="s">
        <v>12013</v>
      </c>
      <c r="Z16" s="2481" t="s">
        <v>12014</v>
      </c>
      <c r="AA16" s="2481" t="s">
        <v>12015</v>
      </c>
      <c r="AB16" s="2683" t="s">
        <v>12016</v>
      </c>
      <c r="AC16" s="2081"/>
      <c r="AD16" s="2081"/>
      <c r="AE16"/>
      <c r="AF16" s="3102"/>
      <c r="AG16" s="3102"/>
      <c r="AH16" s="3102"/>
      <c r="AI16" s="3102"/>
      <c r="AJ16" s="3102"/>
    </row>
    <row r="17" spans="1:36" ht="30" customHeight="1">
      <c r="A17" s="192"/>
      <c r="B17" s="3467" t="s">
        <v>12017</v>
      </c>
      <c r="C17" s="3467"/>
      <c r="D17" s="2082"/>
      <c r="E17" s="223"/>
      <c r="F17" s="223"/>
      <c r="G17" s="326"/>
      <c r="I17"/>
      <c r="J17"/>
      <c r="K17" s="226" t="s">
        <v>12018</v>
      </c>
      <c r="L17" s="192"/>
      <c r="M17" s="227"/>
      <c r="N17" s="192"/>
      <c r="O17" s="3159"/>
      <c r="P17" s="220" t="str">
        <f t="shared" si="0"/>
        <v>Please complete all cells in row</v>
      </c>
      <c r="Q17" s="3154"/>
      <c r="R17" s="207"/>
      <c r="S17" s="207"/>
      <c r="T17" s="221">
        <f t="shared" si="1"/>
        <v>1</v>
      </c>
      <c r="U17" s="3154"/>
      <c r="V17" s="3102"/>
      <c r="W17" s="3468" t="s">
        <v>12017</v>
      </c>
      <c r="X17" s="3469"/>
      <c r="Y17" s="2481" t="s">
        <v>12019</v>
      </c>
      <c r="Z17" s="2481" t="s">
        <v>12020</v>
      </c>
      <c r="AA17" s="2481" t="s">
        <v>12021</v>
      </c>
      <c r="AB17" s="2683" t="s">
        <v>12022</v>
      </c>
      <c r="AC17" s="2081"/>
      <c r="AD17" s="2081"/>
      <c r="AE17"/>
      <c r="AF17" s="3102"/>
      <c r="AG17" s="3102"/>
      <c r="AH17" s="3102"/>
      <c r="AI17" s="3102"/>
      <c r="AJ17" s="3102"/>
    </row>
    <row r="18" spans="1:36" ht="30" customHeight="1">
      <c r="A18" s="192"/>
      <c r="B18" s="3467" t="s">
        <v>12023</v>
      </c>
      <c r="C18" s="3467"/>
      <c r="D18" s="2082"/>
      <c r="E18" s="223"/>
      <c r="F18" s="223"/>
      <c r="G18" s="326"/>
      <c r="I18"/>
      <c r="J18"/>
      <c r="K18" s="226" t="s">
        <v>12024</v>
      </c>
      <c r="L18" s="192"/>
      <c r="M18" s="227"/>
      <c r="N18" s="192"/>
      <c r="O18" s="3159"/>
      <c r="P18" s="220" t="str">
        <f t="shared" si="0"/>
        <v>Please complete all cells in row</v>
      </c>
      <c r="Q18" s="3154"/>
      <c r="R18" s="207"/>
      <c r="S18" s="207"/>
      <c r="T18" s="221">
        <f t="shared" si="1"/>
        <v>1</v>
      </c>
      <c r="U18" s="3154"/>
      <c r="V18" s="3102"/>
      <c r="W18" s="3468" t="s">
        <v>12023</v>
      </c>
      <c r="X18" s="3469"/>
      <c r="Y18" s="2481" t="s">
        <v>12025</v>
      </c>
      <c r="Z18" s="2481" t="s">
        <v>12026</v>
      </c>
      <c r="AA18" s="2481" t="s">
        <v>12027</v>
      </c>
      <c r="AB18" s="2683" t="s">
        <v>12028</v>
      </c>
      <c r="AC18" s="2081"/>
      <c r="AD18" s="2081"/>
      <c r="AE18"/>
      <c r="AF18" s="3102"/>
      <c r="AG18" s="3102"/>
      <c r="AH18" s="3102"/>
      <c r="AI18" s="3102"/>
      <c r="AJ18" s="3102"/>
    </row>
    <row r="19" spans="1:36" ht="30" customHeight="1">
      <c r="A19" s="192"/>
      <c r="B19" s="3467" t="s">
        <v>12029</v>
      </c>
      <c r="C19" s="3467"/>
      <c r="D19" s="2082"/>
      <c r="E19" s="223"/>
      <c r="F19" s="223"/>
      <c r="G19" s="326"/>
      <c r="I19"/>
      <c r="J19"/>
      <c r="K19" s="226" t="s">
        <v>12030</v>
      </c>
      <c r="M19" s="227"/>
      <c r="N19" s="192"/>
      <c r="O19" s="3159"/>
      <c r="P19" s="220" t="str">
        <f t="shared" si="0"/>
        <v>Please complete all cells in row</v>
      </c>
      <c r="Q19" s="3154"/>
      <c r="R19" s="207"/>
      <c r="S19" s="207"/>
      <c r="T19" s="221">
        <f t="shared" si="1"/>
        <v>1</v>
      </c>
      <c r="U19" s="3154"/>
      <c r="V19" s="3102"/>
      <c r="W19" s="3468" t="s">
        <v>12029</v>
      </c>
      <c r="X19" s="3469"/>
      <c r="Y19" s="2481" t="s">
        <v>12031</v>
      </c>
      <c r="Z19" s="2481" t="s">
        <v>12032</v>
      </c>
      <c r="AA19" s="2481" t="s">
        <v>12033</v>
      </c>
      <c r="AB19" s="2683" t="s">
        <v>12034</v>
      </c>
      <c r="AC19" s="2081"/>
      <c r="AD19" s="2081"/>
      <c r="AE19"/>
      <c r="AF19" s="3102"/>
      <c r="AG19" s="3102"/>
      <c r="AH19" s="3102"/>
      <c r="AI19" s="3102"/>
      <c r="AJ19" s="3102"/>
    </row>
    <row r="20" spans="1:36" ht="30" customHeight="1">
      <c r="A20" s="192"/>
      <c r="B20" s="3467" t="s">
        <v>12035</v>
      </c>
      <c r="C20" s="3467"/>
      <c r="D20" s="2082"/>
      <c r="E20" s="223"/>
      <c r="F20" s="223"/>
      <c r="G20" s="326"/>
      <c r="I20"/>
      <c r="J20"/>
      <c r="K20" s="226" t="s">
        <v>12036</v>
      </c>
      <c r="L20" s="192"/>
      <c r="M20" s="227"/>
      <c r="N20" s="192"/>
      <c r="O20" s="3159"/>
      <c r="P20" s="220" t="str">
        <f t="shared" si="0"/>
        <v>Please complete all cells in row</v>
      </c>
      <c r="Q20" s="3154"/>
      <c r="R20" s="207"/>
      <c r="S20" s="207"/>
      <c r="T20" s="221">
        <f t="shared" si="1"/>
        <v>1</v>
      </c>
      <c r="U20" s="3154"/>
      <c r="V20" s="3102"/>
      <c r="W20" s="3468" t="s">
        <v>12035</v>
      </c>
      <c r="X20" s="3469"/>
      <c r="Y20" s="2481" t="s">
        <v>12037</v>
      </c>
      <c r="Z20" s="2481" t="s">
        <v>12038</v>
      </c>
      <c r="AA20" s="2481" t="s">
        <v>12039</v>
      </c>
      <c r="AB20" s="2683" t="s">
        <v>12040</v>
      </c>
      <c r="AC20" s="2081"/>
      <c r="AD20" s="2081"/>
      <c r="AE20"/>
      <c r="AF20" s="3102"/>
      <c r="AG20" s="3102"/>
      <c r="AH20" s="3102"/>
      <c r="AI20" s="3102"/>
      <c r="AJ20" s="3102"/>
    </row>
    <row r="21" spans="1:36" ht="30" customHeight="1">
      <c r="A21" s="192"/>
      <c r="B21" s="3467" t="s">
        <v>12041</v>
      </c>
      <c r="C21" s="3467"/>
      <c r="D21" s="2082"/>
      <c r="E21" s="223"/>
      <c r="F21" s="223"/>
      <c r="G21" s="326"/>
      <c r="I21"/>
      <c r="J21"/>
      <c r="K21" s="226" t="s">
        <v>12042</v>
      </c>
      <c r="L21" s="192"/>
      <c r="M21" s="227"/>
      <c r="N21" s="192"/>
      <c r="O21" s="3159"/>
      <c r="P21" s="220" t="str">
        <f t="shared" si="0"/>
        <v>Please complete all cells in row</v>
      </c>
      <c r="Q21" s="3154"/>
      <c r="R21" s="207"/>
      <c r="S21" s="207"/>
      <c r="T21" s="221">
        <f t="shared" si="1"/>
        <v>1</v>
      </c>
      <c r="U21" s="3154"/>
      <c r="V21" s="3102"/>
      <c r="W21" s="3468" t="s">
        <v>12041</v>
      </c>
      <c r="X21" s="3469"/>
      <c r="Y21" s="2481" t="s">
        <v>12043</v>
      </c>
      <c r="Z21" s="2481" t="s">
        <v>12044</v>
      </c>
      <c r="AA21" s="2481" t="s">
        <v>12045</v>
      </c>
      <c r="AB21" s="2683" t="s">
        <v>12046</v>
      </c>
      <c r="AC21" s="2081"/>
      <c r="AD21" s="2081"/>
      <c r="AE21"/>
      <c r="AF21" s="3102"/>
      <c r="AG21" s="3102"/>
      <c r="AH21" s="3102"/>
      <c r="AI21" s="3102"/>
      <c r="AJ21" s="3102"/>
    </row>
    <row r="22" spans="1:36" ht="30" customHeight="1">
      <c r="A22" s="192"/>
      <c r="B22" s="3467" t="s">
        <v>12047</v>
      </c>
      <c r="C22" s="3467"/>
      <c r="D22" s="2082"/>
      <c r="E22" s="223"/>
      <c r="F22" s="223"/>
      <c r="G22" s="326"/>
      <c r="I22"/>
      <c r="J22"/>
      <c r="K22" s="226" t="s">
        <v>12048</v>
      </c>
      <c r="L22" s="192"/>
      <c r="M22" s="227"/>
      <c r="N22" s="192"/>
      <c r="O22" s="3159"/>
      <c r="P22" s="220" t="str">
        <f t="shared" si="0"/>
        <v>Please complete all cells in row</v>
      </c>
      <c r="Q22" s="3154"/>
      <c r="R22" s="207"/>
      <c r="S22" s="207"/>
      <c r="T22" s="221">
        <f xml:space="preserve"> IF( ISNUMBER(F27 ), 0, 1 )</f>
        <v>1</v>
      </c>
      <c r="U22" s="3154"/>
      <c r="V22" s="3102"/>
      <c r="W22" s="3468" t="s">
        <v>12047</v>
      </c>
      <c r="X22" s="3469"/>
      <c r="Y22" s="2481" t="s">
        <v>12049</v>
      </c>
      <c r="Z22" s="2481" t="s">
        <v>12050</v>
      </c>
      <c r="AA22" s="2481" t="s">
        <v>12051</v>
      </c>
      <c r="AB22" s="2683" t="s">
        <v>12052</v>
      </c>
      <c r="AC22" s="2081"/>
      <c r="AD22" s="2081"/>
      <c r="AE22"/>
      <c r="AF22" s="3102"/>
      <c r="AG22" s="3102"/>
      <c r="AH22" s="3102"/>
      <c r="AI22" s="3102"/>
      <c r="AJ22" s="3102"/>
    </row>
    <row r="23" spans="1:36" ht="30" customHeight="1">
      <c r="A23" s="192"/>
      <c r="B23" s="3467" t="s">
        <v>12053</v>
      </c>
      <c r="C23" s="3467"/>
      <c r="D23" s="2082"/>
      <c r="E23" s="223"/>
      <c r="F23" s="223"/>
      <c r="G23" s="326"/>
      <c r="I23"/>
      <c r="J23"/>
      <c r="K23" s="226" t="s">
        <v>12054</v>
      </c>
      <c r="L23" s="192"/>
      <c r="M23" s="227"/>
      <c r="N23" s="192"/>
      <c r="O23" s="3159"/>
      <c r="P23" s="220" t="str">
        <f t="shared" si="0"/>
        <v>Please complete all cells in row</v>
      </c>
      <c r="Q23" s="3154"/>
      <c r="R23" s="207"/>
      <c r="S23" s="207"/>
      <c r="T23" s="221">
        <f xml:space="preserve"> IF( ISNUMBER(F28 ), 0, 1 )</f>
        <v>1</v>
      </c>
      <c r="U23" s="3154"/>
      <c r="V23" s="3102"/>
      <c r="W23" s="3468" t="s">
        <v>12053</v>
      </c>
      <c r="X23" s="3469"/>
      <c r="Y23" s="2481" t="s">
        <v>12055</v>
      </c>
      <c r="Z23" s="2481" t="s">
        <v>12056</v>
      </c>
      <c r="AA23" s="2481" t="s">
        <v>12057</v>
      </c>
      <c r="AB23" s="2683" t="s">
        <v>12058</v>
      </c>
      <c r="AC23" s="2081"/>
      <c r="AD23" s="2081"/>
      <c r="AE23"/>
      <c r="AF23" s="3102"/>
      <c r="AG23" s="3102"/>
      <c r="AH23" s="3102"/>
      <c r="AI23" s="3102"/>
      <c r="AJ23" s="3102"/>
    </row>
    <row r="24" spans="1:36" ht="30" customHeight="1" thickBot="1">
      <c r="A24" s="2393" t="s">
        <v>784</v>
      </c>
      <c r="B24" s="3470" t="s">
        <v>12059</v>
      </c>
      <c r="C24" s="3470"/>
      <c r="D24" s="2083"/>
      <c r="E24" s="233"/>
      <c r="F24" s="233"/>
      <c r="G24" s="584"/>
      <c r="I24"/>
      <c r="J24"/>
      <c r="K24" s="284" t="s">
        <v>12060</v>
      </c>
      <c r="M24" s="238"/>
      <c r="N24" s="192"/>
      <c r="O24" s="3159"/>
      <c r="P24" s="220" t="str">
        <f t="shared" si="0"/>
        <v>Please complete all cells in row</v>
      </c>
      <c r="Q24" s="3154"/>
      <c r="R24" s="207"/>
      <c r="S24" s="207"/>
      <c r="T24" s="221">
        <f xml:space="preserve"> IF( ISNUMBER(F29 ), 0, 1 )</f>
        <v>1</v>
      </c>
      <c r="U24" s="3154"/>
      <c r="V24" s="3102"/>
      <c r="W24" s="3471" t="s">
        <v>12059</v>
      </c>
      <c r="X24" s="3472"/>
      <c r="Y24" s="2487" t="s">
        <v>12061</v>
      </c>
      <c r="Z24" s="2487" t="s">
        <v>12062</v>
      </c>
      <c r="AA24" s="2487" t="s">
        <v>12063</v>
      </c>
      <c r="AB24" s="2684" t="s">
        <v>12064</v>
      </c>
      <c r="AC24" s="2081"/>
      <c r="AD24" s="2081"/>
      <c r="AE24"/>
      <c r="AF24" s="3102"/>
      <c r="AG24" s="3102"/>
      <c r="AH24" s="3102"/>
      <c r="AI24" s="3102"/>
      <c r="AJ24" s="3102"/>
    </row>
    <row r="25" spans="1:36" ht="16" thickTop="1">
      <c r="O25" s="3159"/>
      <c r="Q25" s="3154"/>
      <c r="U25" s="3154"/>
      <c r="AH25"/>
      <c r="AI25" s="192"/>
    </row>
    <row r="26" spans="1:36" ht="15.75" customHeight="1" thickBot="1">
      <c r="A26" s="2393"/>
      <c r="B26" s="2859" t="s">
        <v>12065</v>
      </c>
      <c r="C26" s="2860"/>
      <c r="D26" s="192"/>
      <c r="E26" s="192"/>
      <c r="F26" s="192"/>
      <c r="G26" s="192"/>
      <c r="H26" s="192"/>
      <c r="I26" s="192"/>
      <c r="J26" s="192"/>
      <c r="K26" s="192"/>
      <c r="L26" s="192"/>
      <c r="M26" s="192"/>
      <c r="N26" s="192"/>
      <c r="O26" s="3159"/>
      <c r="P26" s="220"/>
      <c r="Q26" s="3154"/>
      <c r="R26" s="3125"/>
      <c r="S26" s="3156"/>
      <c r="T26" s="3125"/>
      <c r="U26" s="3154"/>
      <c r="V26" s="3102"/>
      <c r="W26" s="192"/>
      <c r="X26" s="192"/>
      <c r="Y26" s="192"/>
      <c r="Z26" s="192"/>
      <c r="AA26" s="192"/>
      <c r="AB26" s="3102"/>
      <c r="AC26" s="3102"/>
      <c r="AD26" s="3102"/>
      <c r="AE26" s="3102"/>
      <c r="AF26" s="3102"/>
      <c r="AG26" s="3102"/>
      <c r="AH26" s="3102"/>
      <c r="AI26" s="3102"/>
      <c r="AJ26" s="3102"/>
    </row>
    <row r="27" spans="1:36" ht="15.75" customHeight="1" thickTop="1" thickBot="1">
      <c r="A27" s="2393" t="s">
        <v>680</v>
      </c>
      <c r="B27" s="3642" t="s">
        <v>12066</v>
      </c>
      <c r="C27" s="3643"/>
      <c r="D27" s="2078"/>
      <c r="E27" s="2078"/>
      <c r="F27" s="2078"/>
      <c r="G27" s="2078"/>
      <c r="H27" s="2078"/>
      <c r="I27" s="2078"/>
      <c r="J27" s="2078"/>
      <c r="K27" s="385"/>
      <c r="L27" s="171"/>
      <c r="M27" s="192"/>
      <c r="N27" s="192"/>
      <c r="O27" s="3159"/>
      <c r="P27" s="220"/>
      <c r="Q27" s="3154"/>
      <c r="R27" s="207"/>
      <c r="S27" s="207"/>
      <c r="T27" s="207"/>
      <c r="U27" s="3154"/>
      <c r="V27" s="3102"/>
      <c r="W27" s="3614" t="s">
        <v>12066</v>
      </c>
      <c r="X27" s="3615"/>
      <c r="Y27" s="2078"/>
      <c r="Z27" s="2078"/>
      <c r="AA27" s="2078"/>
      <c r="AB27" s="3125"/>
      <c r="AC27" s="3125"/>
      <c r="AD27" s="3125"/>
      <c r="AE27" s="3102"/>
      <c r="AF27" s="3102"/>
      <c r="AG27" s="3102"/>
      <c r="AH27" s="3102"/>
      <c r="AI27" s="3102"/>
      <c r="AJ27" s="3102"/>
    </row>
    <row r="28" spans="1:36" ht="46.5" customHeight="1" thickTop="1" thickBot="1">
      <c r="A28" s="192"/>
      <c r="B28" s="3616" t="s">
        <v>671</v>
      </c>
      <c r="C28" s="3616"/>
      <c r="D28" s="2913" t="s">
        <v>12067</v>
      </c>
      <c r="E28" s="2913" t="s">
        <v>12068</v>
      </c>
      <c r="F28" s="2915" t="s">
        <v>12069</v>
      </c>
      <c r="G28" s="385"/>
      <c r="H28"/>
      <c r="I28" s="2078"/>
      <c r="J28" s="2078"/>
      <c r="K28" s="385"/>
      <c r="L28" s="171"/>
      <c r="M28" s="192"/>
      <c r="N28" s="192"/>
      <c r="O28" s="3159"/>
      <c r="P28" s="220"/>
      <c r="Q28" s="3154"/>
      <c r="R28" s="207"/>
      <c r="S28" s="207"/>
      <c r="T28" s="207"/>
      <c r="U28" s="3154"/>
      <c r="V28" s="3102"/>
      <c r="W28" s="3614"/>
      <c r="X28" s="3615"/>
      <c r="Y28" s="2078"/>
      <c r="Z28" s="2078"/>
      <c r="AA28" s="2078"/>
      <c r="AB28" s="3125"/>
      <c r="AC28" s="3125"/>
      <c r="AD28" s="3125"/>
      <c r="AE28" s="3102"/>
      <c r="AF28" s="3102"/>
      <c r="AG28" s="3102"/>
      <c r="AH28" s="3102"/>
      <c r="AI28" s="3102"/>
      <c r="AJ28" s="3102"/>
    </row>
    <row r="29" spans="1:36" ht="21" customHeight="1" thickTop="1" thickBot="1">
      <c r="A29" s="192"/>
      <c r="B29" s="3479" t="s">
        <v>672</v>
      </c>
      <c r="C29" s="3479"/>
      <c r="D29" s="2962" t="s">
        <v>2869</v>
      </c>
      <c r="E29" s="2962" t="s">
        <v>2869</v>
      </c>
      <c r="F29" s="2963" t="s">
        <v>2869</v>
      </c>
      <c r="G29" s="385"/>
      <c r="H29"/>
      <c r="I29" s="2078"/>
      <c r="J29" s="2078"/>
      <c r="K29" s="385"/>
      <c r="L29" s="171"/>
      <c r="M29" s="192"/>
      <c r="N29" s="192"/>
      <c r="O29" s="3159"/>
      <c r="P29" s="220"/>
      <c r="Q29" s="3154"/>
      <c r="R29" s="207"/>
      <c r="S29" s="207"/>
      <c r="T29" s="207"/>
      <c r="U29" s="3154"/>
      <c r="V29" s="3102"/>
      <c r="W29" s="3614"/>
      <c r="X29" s="3615"/>
      <c r="Y29" s="2078"/>
      <c r="Z29" s="2078"/>
      <c r="AA29" s="2078"/>
      <c r="AB29" s="3125"/>
      <c r="AC29" s="3125"/>
      <c r="AD29" s="3125"/>
      <c r="AE29" s="3102"/>
      <c r="AF29" s="3102"/>
      <c r="AG29" s="3102"/>
      <c r="AH29" s="3102"/>
      <c r="AI29" s="3102"/>
      <c r="AJ29" s="3102"/>
    </row>
    <row r="30" spans="1:36" ht="15.75" customHeight="1" thickTop="1" thickBot="1">
      <c r="A30" s="192"/>
      <c r="B30" s="3617" t="s">
        <v>673</v>
      </c>
      <c r="C30" s="3617"/>
      <c r="D30" s="1010"/>
      <c r="E30" s="1010"/>
      <c r="F30" s="1011"/>
      <c r="G30" s="385"/>
      <c r="H30"/>
      <c r="I30" s="2078"/>
      <c r="J30" s="2078"/>
      <c r="K30" s="385"/>
      <c r="L30" s="171"/>
      <c r="M30" s="192"/>
      <c r="N30" s="192"/>
      <c r="O30" s="3159"/>
      <c r="P30" s="220"/>
      <c r="Q30" s="3154"/>
      <c r="R30" s="207"/>
      <c r="S30" s="207"/>
      <c r="T30" s="207"/>
      <c r="U30" s="3154"/>
      <c r="V30" s="3102"/>
      <c r="W30" s="3614"/>
      <c r="X30" s="3615"/>
      <c r="Y30" s="2672" t="s">
        <v>12067</v>
      </c>
      <c r="Z30" s="2673" t="s">
        <v>12068</v>
      </c>
      <c r="AA30" s="2673" t="s">
        <v>12069</v>
      </c>
      <c r="AB30" s="3125"/>
      <c r="AC30" s="3125"/>
      <c r="AD30" s="3125"/>
      <c r="AE30" s="3102"/>
      <c r="AF30" s="3102"/>
      <c r="AG30" s="3102"/>
      <c r="AH30" s="3102"/>
      <c r="AI30" s="3102"/>
      <c r="AJ30" s="3102"/>
    </row>
    <row r="31" spans="1:36" ht="30" customHeight="1" thickTop="1">
      <c r="A31" s="2393" t="s">
        <v>686</v>
      </c>
      <c r="B31" s="3632" t="s">
        <v>12070</v>
      </c>
      <c r="C31" s="3632"/>
      <c r="D31" s="214">
        <v>51.238999999999997</v>
      </c>
      <c r="E31" s="214">
        <v>2037.9680000000001</v>
      </c>
      <c r="F31" s="583">
        <v>3709.7269999999999</v>
      </c>
      <c r="G31" s="2081"/>
      <c r="H31"/>
      <c r="I31" s="292"/>
      <c r="J31" s="292"/>
      <c r="K31" s="217" t="s">
        <v>12071</v>
      </c>
      <c r="L31" s="192"/>
      <c r="M31" s="219"/>
      <c r="N31" s="192"/>
      <c r="O31" s="3159"/>
      <c r="P31" s="220">
        <f>IF( SUM( R31:T31 ) = 0, 0, $R$5 )</f>
        <v>0</v>
      </c>
      <c r="Q31" s="3154"/>
      <c r="R31" s="207"/>
      <c r="S31" s="207"/>
      <c r="T31" s="221">
        <f xml:space="preserve"> IF( ISNUMBER(F31 ), 0, 1 )</f>
        <v>0</v>
      </c>
      <c r="U31" s="3154"/>
      <c r="V31" s="3102"/>
      <c r="W31" s="3465" t="s">
        <v>12070</v>
      </c>
      <c r="X31" s="3466"/>
      <c r="Y31" s="2482" t="s">
        <v>12072</v>
      </c>
      <c r="Z31" s="2482" t="s">
        <v>12073</v>
      </c>
      <c r="AA31" s="2682" t="s">
        <v>12074</v>
      </c>
      <c r="AB31" s="3102"/>
      <c r="AC31" s="3102"/>
      <c r="AD31" s="3102"/>
      <c r="AE31" s="3102"/>
      <c r="AF31" s="3102"/>
      <c r="AG31" s="3102"/>
      <c r="AH31" s="3102"/>
      <c r="AI31" s="3102"/>
      <c r="AJ31" s="3102"/>
    </row>
    <row r="32" spans="1:36" ht="30" customHeight="1" thickBot="1">
      <c r="A32" s="2393" t="s">
        <v>784</v>
      </c>
      <c r="B32" s="3470" t="s">
        <v>12075</v>
      </c>
      <c r="C32" s="3470"/>
      <c r="D32" s="3047">
        <v>0.6</v>
      </c>
      <c r="E32" s="3046">
        <v>90.057000000000002</v>
      </c>
      <c r="F32" s="3048">
        <v>129</v>
      </c>
      <c r="G32" s="2081"/>
      <c r="H32"/>
      <c r="I32" s="292"/>
      <c r="J32" s="292"/>
      <c r="K32" s="284" t="s">
        <v>12076</v>
      </c>
      <c r="L32" s="192"/>
      <c r="M32" s="238"/>
      <c r="N32" s="192"/>
      <c r="O32" s="3159"/>
      <c r="P32" s="220">
        <f>IF( SUM( R32:T32 ) = 0, 0, $R$5 )</f>
        <v>0</v>
      </c>
      <c r="Q32" s="3154"/>
      <c r="R32" s="207"/>
      <c r="S32" s="207"/>
      <c r="T32" s="221">
        <f xml:space="preserve"> IF( ISNUMBER(F32 ), 0, 1 )</f>
        <v>0</v>
      </c>
      <c r="U32" s="3154"/>
      <c r="V32" s="3102"/>
      <c r="W32" s="3471" t="s">
        <v>12075</v>
      </c>
      <c r="X32" s="3472"/>
      <c r="Y32" s="2487" t="s">
        <v>12077</v>
      </c>
      <c r="Z32" s="2487" t="s">
        <v>12078</v>
      </c>
      <c r="AA32" s="2684" t="s">
        <v>12079</v>
      </c>
      <c r="AB32" s="3102"/>
      <c r="AC32" s="3102"/>
      <c r="AD32" s="3102"/>
      <c r="AE32" s="3102"/>
      <c r="AF32" s="3102"/>
      <c r="AG32" s="3102"/>
      <c r="AH32" s="3102"/>
      <c r="AI32" s="3102"/>
      <c r="AJ32" s="3102"/>
    </row>
    <row r="33" spans="1:36" ht="24" customHeight="1" thickTop="1" thickBot="1">
      <c r="O33" s="3159"/>
      <c r="Q33" s="3154"/>
      <c r="U33" s="3154"/>
    </row>
    <row r="34" spans="1:36" ht="24" customHeight="1" thickTop="1" thickBot="1">
      <c r="B34" s="3612" t="s">
        <v>12080</v>
      </c>
      <c r="C34" s="3463"/>
      <c r="O34" s="3159"/>
      <c r="Q34" s="3154"/>
      <c r="U34" s="3154"/>
    </row>
    <row r="35" spans="1:36" ht="15.75" customHeight="1" thickTop="1" thickBot="1">
      <c r="A35" s="192"/>
      <c r="B35" s="3613"/>
      <c r="C35" s="3462"/>
      <c r="D35"/>
      <c r="E35"/>
      <c r="F35"/>
      <c r="G35"/>
      <c r="H35"/>
      <c r="I35" s="2078"/>
      <c r="J35" s="2078"/>
      <c r="K35" s="385"/>
      <c r="L35" s="171"/>
      <c r="M35" s="192"/>
      <c r="N35" s="192"/>
      <c r="O35" s="3159"/>
      <c r="P35" s="220"/>
      <c r="Q35" s="3154"/>
      <c r="R35" s="207"/>
      <c r="S35" s="207"/>
      <c r="T35" s="207"/>
      <c r="U35" s="3154"/>
      <c r="V35" s="3102"/>
      <c r="W35" s="3614" t="s">
        <v>12080</v>
      </c>
      <c r="X35" s="3615"/>
      <c r="Y35" s="2078"/>
      <c r="Z35" s="2078"/>
      <c r="AA35" s="2078"/>
      <c r="AB35" s="3125"/>
      <c r="AC35" s="3125"/>
      <c r="AD35" s="3125"/>
      <c r="AE35" s="3102"/>
      <c r="AF35" s="3102"/>
      <c r="AG35" s="3102"/>
      <c r="AH35" s="3102"/>
      <c r="AI35" s="3102"/>
      <c r="AJ35" s="3102"/>
    </row>
    <row r="36" spans="1:36" ht="46.5" customHeight="1" thickTop="1" thickBot="1">
      <c r="A36" s="2393" t="s">
        <v>680</v>
      </c>
      <c r="B36" s="3616" t="s">
        <v>671</v>
      </c>
      <c r="C36" s="3616"/>
      <c r="D36" s="1925" t="s">
        <v>12081</v>
      </c>
      <c r="E36" s="2915" t="s">
        <v>12082</v>
      </c>
      <c r="F36"/>
      <c r="G36"/>
      <c r="H36"/>
      <c r="I36" s="2078"/>
      <c r="J36" s="2078"/>
      <c r="K36" s="385"/>
      <c r="L36" s="171"/>
      <c r="M36" s="192"/>
      <c r="N36" s="192"/>
      <c r="O36" s="3159"/>
      <c r="P36" s="220"/>
      <c r="Q36" s="3154"/>
      <c r="R36" s="207"/>
      <c r="S36" s="207"/>
      <c r="T36" s="207"/>
      <c r="U36" s="3154"/>
      <c r="V36" s="3102"/>
      <c r="W36" s="3614"/>
      <c r="X36" s="3615"/>
      <c r="Y36" s="2078"/>
      <c r="Z36" s="2078"/>
      <c r="AA36" s="2078"/>
      <c r="AB36" s="3125"/>
      <c r="AC36" s="3125"/>
      <c r="AD36" s="3125"/>
      <c r="AE36" s="3102"/>
      <c r="AF36" s="3102"/>
      <c r="AG36" s="3102"/>
      <c r="AH36" s="3102"/>
      <c r="AI36" s="3102"/>
      <c r="AJ36" s="3102"/>
    </row>
    <row r="37" spans="1:36" ht="21" customHeight="1" thickTop="1" thickBot="1">
      <c r="A37" s="192"/>
      <c r="B37" s="3479" t="s">
        <v>672</v>
      </c>
      <c r="C37" s="3479"/>
      <c r="D37" s="1926" t="s">
        <v>2869</v>
      </c>
      <c r="E37" s="2963" t="s">
        <v>12001</v>
      </c>
      <c r="F37"/>
      <c r="G37"/>
      <c r="H37"/>
      <c r="I37" s="2078"/>
      <c r="J37" s="2078"/>
      <c r="K37" s="385"/>
      <c r="L37" s="171"/>
      <c r="M37" s="192"/>
      <c r="N37" s="192"/>
      <c r="O37" s="3159"/>
      <c r="P37" s="220"/>
      <c r="Q37" s="3154"/>
      <c r="R37" s="207"/>
      <c r="S37" s="207"/>
      <c r="T37" s="207"/>
      <c r="U37" s="3154"/>
      <c r="V37" s="3102"/>
      <c r="W37" s="3614"/>
      <c r="X37" s="3615"/>
      <c r="Y37"/>
      <c r="Z37"/>
      <c r="AA37"/>
      <c r="AB37"/>
      <c r="AC37"/>
      <c r="AD37"/>
      <c r="AE37" s="3102"/>
      <c r="AF37" s="3102"/>
      <c r="AG37" s="3102"/>
      <c r="AH37" s="3102"/>
      <c r="AI37" s="3102"/>
      <c r="AJ37" s="3102"/>
    </row>
    <row r="38" spans="1:36" ht="29.25" customHeight="1" thickTop="1" thickBot="1">
      <c r="A38" s="192"/>
      <c r="B38" s="3617" t="s">
        <v>673</v>
      </c>
      <c r="C38" s="3617"/>
      <c r="D38" s="2084"/>
      <c r="E38" s="2916">
        <v>3</v>
      </c>
      <c r="F38"/>
      <c r="G38"/>
      <c r="H38"/>
      <c r="I38" s="2078"/>
      <c r="J38" s="2078"/>
      <c r="K38" s="385"/>
      <c r="L38" s="171"/>
      <c r="M38" s="192"/>
      <c r="N38" s="192"/>
      <c r="O38" s="3159"/>
      <c r="P38" s="220"/>
      <c r="Q38" s="3154"/>
      <c r="R38" s="207"/>
      <c r="S38" s="207"/>
      <c r="T38" s="207"/>
      <c r="U38" s="3154"/>
      <c r="V38" s="3102"/>
      <c r="W38" s="3614"/>
      <c r="X38" s="3615"/>
      <c r="Y38" s="2672" t="s">
        <v>12083</v>
      </c>
      <c r="Z38" s="2673" t="s">
        <v>12082</v>
      </c>
      <c r="AA38"/>
      <c r="AB38"/>
      <c r="AC38"/>
      <c r="AD38"/>
      <c r="AE38" s="3102"/>
      <c r="AF38" s="3102"/>
      <c r="AG38" s="3102"/>
      <c r="AH38" s="3102"/>
      <c r="AI38" s="3102"/>
      <c r="AJ38" s="3102"/>
    </row>
    <row r="39" spans="1:36" ht="36.5" customHeight="1" thickTop="1">
      <c r="A39" s="2393" t="s">
        <v>686</v>
      </c>
      <c r="B39" s="3632" t="s">
        <v>12084</v>
      </c>
      <c r="C39" s="3632"/>
      <c r="D39" s="2990">
        <v>88.058000000000007</v>
      </c>
      <c r="E39" s="3204">
        <v>54872.33</v>
      </c>
      <c r="F39"/>
      <c r="G39"/>
      <c r="H39"/>
      <c r="I39" s="292"/>
      <c r="J39" s="292"/>
      <c r="K39" s="217" t="s">
        <v>12085</v>
      </c>
      <c r="L39" s="192"/>
      <c r="M39" s="219"/>
      <c r="N39" s="192"/>
      <c r="O39" s="3159"/>
      <c r="P39" s="220" t="str">
        <f t="shared" ref="P39:P44" si="2">IF( SUM( R39:T39 ) = 0, 0, $R$5 )</f>
        <v>Please complete all cells in row</v>
      </c>
      <c r="Q39" s="3154"/>
      <c r="R39" s="207"/>
      <c r="S39" s="207"/>
      <c r="T39" s="221">
        <f t="shared" ref="T39:T44" si="3" xml:space="preserve"> IF( ISNUMBER(F39 ), 0, 1 )</f>
        <v>1</v>
      </c>
      <c r="U39" s="3154"/>
      <c r="V39" s="3102"/>
      <c r="W39" s="3465" t="s">
        <v>12084</v>
      </c>
      <c r="X39" s="3466"/>
      <c r="Y39" s="2482" t="s">
        <v>12086</v>
      </c>
      <c r="Z39" s="2682" t="s">
        <v>12087</v>
      </c>
      <c r="AA39"/>
      <c r="AB39"/>
      <c r="AC39"/>
      <c r="AD39"/>
      <c r="AE39" s="3102"/>
      <c r="AF39" s="3102"/>
      <c r="AG39" s="3102"/>
      <c r="AH39" s="3102"/>
      <c r="AI39" s="3102"/>
      <c r="AJ39" s="3102"/>
    </row>
    <row r="40" spans="1:36" ht="36.5" customHeight="1">
      <c r="A40" s="192"/>
      <c r="B40" s="3467" t="s">
        <v>12088</v>
      </c>
      <c r="C40" s="3467"/>
      <c r="D40" s="3044">
        <v>5.4619999999999997</v>
      </c>
      <c r="E40" s="3204">
        <v>2931.0050000000001</v>
      </c>
      <c r="F40"/>
      <c r="G40"/>
      <c r="H40"/>
      <c r="I40" s="292"/>
      <c r="J40" s="292"/>
      <c r="K40" s="226" t="s">
        <v>12089</v>
      </c>
      <c r="L40" s="192"/>
      <c r="M40" s="227"/>
      <c r="N40" s="192"/>
      <c r="O40" s="3159"/>
      <c r="P40" s="220" t="str">
        <f t="shared" si="2"/>
        <v>Please complete all cells in row</v>
      </c>
      <c r="Q40" s="3154"/>
      <c r="R40" s="207"/>
      <c r="S40" s="207"/>
      <c r="T40" s="221">
        <f t="shared" si="3"/>
        <v>1</v>
      </c>
      <c r="U40" s="3154"/>
      <c r="V40" s="3102"/>
      <c r="W40" s="3468" t="s">
        <v>12088</v>
      </c>
      <c r="X40" s="3469"/>
      <c r="Y40" s="2481" t="s">
        <v>12090</v>
      </c>
      <c r="Z40" s="2683" t="s">
        <v>12091</v>
      </c>
      <c r="AA40"/>
      <c r="AB40"/>
      <c r="AC40"/>
      <c r="AD40"/>
      <c r="AE40" s="3102"/>
      <c r="AF40" s="3102"/>
      <c r="AG40" s="3102"/>
      <c r="AH40" s="3102"/>
      <c r="AI40" s="3102"/>
      <c r="AJ40" s="3102"/>
    </row>
    <row r="41" spans="1:36" ht="36.5" customHeight="1">
      <c r="A41" s="192"/>
      <c r="B41" s="3467" t="s">
        <v>12092</v>
      </c>
      <c r="C41" s="3467"/>
      <c r="D41" s="3044">
        <v>424.63900000000001</v>
      </c>
      <c r="E41" s="3204">
        <v>217617.02900000001</v>
      </c>
      <c r="F41"/>
      <c r="G41"/>
      <c r="H41"/>
      <c r="I41" s="292"/>
      <c r="J41" s="292"/>
      <c r="K41" s="226" t="s">
        <v>12093</v>
      </c>
      <c r="L41" s="192"/>
      <c r="M41" s="227"/>
      <c r="N41" s="192"/>
      <c r="O41" s="3159"/>
      <c r="P41" s="220" t="str">
        <f t="shared" si="2"/>
        <v>Please complete all cells in row</v>
      </c>
      <c r="Q41" s="3154"/>
      <c r="R41" s="207"/>
      <c r="S41" s="207"/>
      <c r="T41" s="221">
        <f t="shared" si="3"/>
        <v>1</v>
      </c>
      <c r="U41" s="3154"/>
      <c r="V41" s="3102"/>
      <c r="W41" s="3468" t="s">
        <v>12092</v>
      </c>
      <c r="X41" s="3469"/>
      <c r="Y41" s="2481" t="s">
        <v>12094</v>
      </c>
      <c r="Z41" s="2683" t="s">
        <v>12095</v>
      </c>
      <c r="AA41"/>
      <c r="AB41"/>
      <c r="AC41"/>
      <c r="AD41"/>
      <c r="AE41" s="3102"/>
      <c r="AF41" s="3102"/>
      <c r="AG41" s="3102"/>
      <c r="AH41" s="3102"/>
      <c r="AI41" s="3102"/>
      <c r="AJ41" s="3102"/>
    </row>
    <row r="42" spans="1:36" ht="36.5" customHeight="1">
      <c r="A42" s="192"/>
      <c r="B42" s="3467" t="s">
        <v>12096</v>
      </c>
      <c r="C42" s="3467"/>
      <c r="D42" s="3044">
        <v>205.488</v>
      </c>
      <c r="E42" s="3204">
        <v>94503.198000000004</v>
      </c>
      <c r="F42"/>
      <c r="G42"/>
      <c r="H42"/>
      <c r="I42" s="292"/>
      <c r="J42" s="292"/>
      <c r="K42" s="226" t="s">
        <v>12097</v>
      </c>
      <c r="L42" s="192"/>
      <c r="M42" s="227"/>
      <c r="N42" s="192"/>
      <c r="O42" s="3159"/>
      <c r="P42" s="220" t="str">
        <f t="shared" si="2"/>
        <v>Please complete all cells in row</v>
      </c>
      <c r="Q42" s="3154"/>
      <c r="R42" s="207"/>
      <c r="S42" s="207"/>
      <c r="T42" s="221">
        <f t="shared" si="3"/>
        <v>1</v>
      </c>
      <c r="U42" s="3154"/>
      <c r="V42" s="3102"/>
      <c r="W42" s="3468" t="s">
        <v>12096</v>
      </c>
      <c r="X42" s="3469"/>
      <c r="Y42" s="2481" t="s">
        <v>12098</v>
      </c>
      <c r="Z42" s="2683" t="s">
        <v>12099</v>
      </c>
      <c r="AA42"/>
      <c r="AB42"/>
      <c r="AC42"/>
      <c r="AD42"/>
      <c r="AE42" s="3102"/>
      <c r="AF42" s="3102"/>
      <c r="AG42" s="3102"/>
      <c r="AH42" s="3102"/>
      <c r="AI42" s="3102"/>
      <c r="AJ42" s="3102"/>
    </row>
    <row r="43" spans="1:36" ht="36.5" customHeight="1">
      <c r="A43" s="192"/>
      <c r="B43" s="3467" t="s">
        <v>12100</v>
      </c>
      <c r="C43" s="3467"/>
      <c r="D43" s="3044">
        <v>155.01499999999999</v>
      </c>
      <c r="E43" s="3204">
        <v>102140.8</v>
      </c>
      <c r="F43"/>
      <c r="G43"/>
      <c r="H43"/>
      <c r="I43" s="292"/>
      <c r="J43" s="292"/>
      <c r="K43" s="226" t="s">
        <v>12101</v>
      </c>
      <c r="L43" s="192"/>
      <c r="M43" s="227"/>
      <c r="N43" s="192"/>
      <c r="O43" s="3159"/>
      <c r="P43" s="220" t="str">
        <f t="shared" si="2"/>
        <v>Please complete all cells in row</v>
      </c>
      <c r="Q43" s="3154"/>
      <c r="R43" s="207"/>
      <c r="S43" s="207"/>
      <c r="T43" s="221">
        <f t="shared" si="3"/>
        <v>1</v>
      </c>
      <c r="U43" s="3154"/>
      <c r="V43" s="3102"/>
      <c r="W43" s="3468" t="s">
        <v>12100</v>
      </c>
      <c r="X43" s="3469"/>
      <c r="Y43" s="2481" t="s">
        <v>12102</v>
      </c>
      <c r="Z43" s="2683" t="s">
        <v>12103</v>
      </c>
      <c r="AA43"/>
      <c r="AB43"/>
      <c r="AC43"/>
      <c r="AD43"/>
      <c r="AE43" s="3102"/>
      <c r="AF43" s="3102"/>
      <c r="AG43" s="3102"/>
      <c r="AH43" s="3102"/>
      <c r="AI43" s="3102"/>
      <c r="AJ43" s="3102"/>
    </row>
    <row r="44" spans="1:36" ht="36.5" customHeight="1" thickBot="1">
      <c r="A44" s="2393" t="s">
        <v>784</v>
      </c>
      <c r="B44" s="3470" t="s">
        <v>12104</v>
      </c>
      <c r="C44" s="3470"/>
      <c r="D44" s="3045">
        <v>85.975999999999999</v>
      </c>
      <c r="E44" s="3201">
        <v>46524.01</v>
      </c>
      <c r="F44"/>
      <c r="G44"/>
      <c r="H44"/>
      <c r="I44" s="292"/>
      <c r="J44" s="292"/>
      <c r="K44" s="284" t="s">
        <v>12105</v>
      </c>
      <c r="L44" s="192"/>
      <c r="M44" s="238"/>
      <c r="N44" s="192"/>
      <c r="O44" s="3159"/>
      <c r="P44" s="220" t="str">
        <f t="shared" si="2"/>
        <v>Please complete all cells in row</v>
      </c>
      <c r="Q44" s="3154"/>
      <c r="R44" s="207"/>
      <c r="S44" s="207"/>
      <c r="T44" s="221">
        <f t="shared" si="3"/>
        <v>1</v>
      </c>
      <c r="U44" s="3154"/>
      <c r="V44" s="3102"/>
      <c r="W44" s="3471" t="s">
        <v>12104</v>
      </c>
      <c r="X44" s="3472"/>
      <c r="Y44" s="2487" t="s">
        <v>12106</v>
      </c>
      <c r="Z44" s="2684" t="s">
        <v>12107</v>
      </c>
      <c r="AA44"/>
      <c r="AB44"/>
      <c r="AC44"/>
      <c r="AD44"/>
      <c r="AE44" s="3102"/>
      <c r="AF44" s="3102"/>
      <c r="AG44" s="3102"/>
      <c r="AH44" s="3102"/>
      <c r="AI44" s="3102"/>
      <c r="AJ44" s="3102"/>
    </row>
    <row r="45" spans="1:36" ht="15.5" thickTop="1" thickBot="1">
      <c r="O45" s="3159"/>
      <c r="P45" s="220"/>
      <c r="Q45" s="3154"/>
      <c r="U45" s="3154"/>
    </row>
    <row r="46" spans="1:36" ht="16.5" customHeight="1" thickTop="1" thickBot="1">
      <c r="B46" s="3612" t="s">
        <v>12108</v>
      </c>
      <c r="C46" s="3463"/>
      <c r="O46" s="3159"/>
      <c r="P46" s="220"/>
      <c r="Q46" s="3154"/>
      <c r="U46" s="3154"/>
    </row>
    <row r="47" spans="1:36" ht="15.75" customHeight="1" thickTop="1" thickBot="1">
      <c r="A47" s="192"/>
      <c r="B47" s="3613"/>
      <c r="C47" s="3462"/>
      <c r="D47"/>
      <c r="E47"/>
      <c r="F47"/>
      <c r="G47"/>
      <c r="H47"/>
      <c r="I47" s="2078"/>
      <c r="J47" s="2078"/>
      <c r="K47" s="385"/>
      <c r="L47" s="171"/>
      <c r="M47" s="192"/>
      <c r="N47" s="192"/>
      <c r="O47" s="3159"/>
      <c r="P47" s="220"/>
      <c r="Q47" s="3154"/>
      <c r="R47" s="207"/>
      <c r="S47" s="207"/>
      <c r="T47" s="207"/>
      <c r="U47" s="3154"/>
      <c r="V47" s="3102"/>
      <c r="W47" s="3640" t="s">
        <v>12108</v>
      </c>
      <c r="X47" s="3641"/>
      <c r="Y47" s="2078"/>
      <c r="Z47" s="2078"/>
      <c r="AA47" s="2078"/>
      <c r="AB47" s="3125"/>
      <c r="AC47" s="3125"/>
      <c r="AD47" s="3125"/>
      <c r="AE47" s="3102"/>
      <c r="AF47" s="3102"/>
      <c r="AG47" s="3102"/>
      <c r="AH47" s="3102"/>
      <c r="AI47" s="3102"/>
      <c r="AJ47" s="3102"/>
    </row>
    <row r="48" spans="1:36" ht="47.75" customHeight="1" thickTop="1" thickBot="1">
      <c r="A48" s="2393" t="s">
        <v>680</v>
      </c>
      <c r="B48" s="3616" t="s">
        <v>671</v>
      </c>
      <c r="C48" s="3616"/>
      <c r="D48" s="1925" t="s">
        <v>12081</v>
      </c>
      <c r="E48" s="2915" t="s">
        <v>12109</v>
      </c>
      <c r="F48"/>
      <c r="G48"/>
      <c r="H48"/>
      <c r="I48" s="2078"/>
      <c r="J48" s="2078"/>
      <c r="K48" s="385"/>
      <c r="L48" s="171"/>
      <c r="M48" s="192"/>
      <c r="N48" s="192"/>
      <c r="O48" s="3159"/>
      <c r="P48" s="220"/>
      <c r="Q48" s="3154"/>
      <c r="R48" s="207"/>
      <c r="S48" s="207"/>
      <c r="T48" s="207"/>
      <c r="U48" s="3154"/>
      <c r="V48" s="3102"/>
      <c r="W48" s="3640"/>
      <c r="X48" s="3641"/>
      <c r="Y48" s="2078"/>
      <c r="Z48" s="2078"/>
      <c r="AA48" s="2078"/>
      <c r="AB48" s="3125"/>
      <c r="AC48" s="3125"/>
      <c r="AD48" s="3125"/>
      <c r="AE48" s="3102"/>
      <c r="AF48" s="3102"/>
      <c r="AG48" s="3102"/>
      <c r="AH48" s="3102"/>
      <c r="AI48" s="3102"/>
      <c r="AJ48" s="3102"/>
    </row>
    <row r="49" spans="1:36" ht="18.5" customHeight="1" thickTop="1" thickBot="1">
      <c r="A49" s="192"/>
      <c r="B49" s="3479" t="s">
        <v>672</v>
      </c>
      <c r="C49" s="3479"/>
      <c r="D49" s="1926" t="s">
        <v>2869</v>
      </c>
      <c r="E49" s="2963" t="s">
        <v>12001</v>
      </c>
      <c r="F49"/>
      <c r="G49"/>
      <c r="H49"/>
      <c r="I49" s="2078"/>
      <c r="J49" s="2078"/>
      <c r="K49" s="385"/>
      <c r="L49" s="171"/>
      <c r="M49" s="192"/>
      <c r="N49" s="192"/>
      <c r="O49" s="3159"/>
      <c r="P49" s="220"/>
      <c r="Q49" s="3154"/>
      <c r="R49" s="207"/>
      <c r="S49" s="207"/>
      <c r="T49" s="207"/>
      <c r="U49" s="3154"/>
      <c r="V49" s="3102"/>
      <c r="W49" s="3640"/>
      <c r="X49" s="3641"/>
      <c r="Y49"/>
      <c r="Z49"/>
      <c r="AA49"/>
      <c r="AB49"/>
      <c r="AC49"/>
      <c r="AD49"/>
      <c r="AE49" s="3102"/>
      <c r="AF49" s="3102"/>
      <c r="AG49" s="3102"/>
      <c r="AH49" s="3102"/>
      <c r="AI49" s="3102"/>
      <c r="AJ49" s="3102"/>
    </row>
    <row r="50" spans="1:36" ht="29.75" customHeight="1" thickTop="1" thickBot="1">
      <c r="A50" s="192"/>
      <c r="B50" s="3617" t="s">
        <v>673</v>
      </c>
      <c r="C50" s="3617"/>
      <c r="D50" s="2084"/>
      <c r="E50" s="1011">
        <v>3</v>
      </c>
      <c r="F50"/>
      <c r="G50"/>
      <c r="H50"/>
      <c r="I50" s="2078"/>
      <c r="J50" s="2078"/>
      <c r="K50" s="385"/>
      <c r="L50" s="171"/>
      <c r="M50" s="192"/>
      <c r="N50" s="192"/>
      <c r="O50" s="3159"/>
      <c r="P50" s="220"/>
      <c r="Q50" s="3154"/>
      <c r="R50" s="207"/>
      <c r="S50" s="207"/>
      <c r="T50" s="207"/>
      <c r="U50" s="3154"/>
      <c r="V50" s="3102"/>
      <c r="W50" s="3614"/>
      <c r="X50" s="3615"/>
      <c r="Y50" s="2672" t="s">
        <v>12081</v>
      </c>
      <c r="Z50" s="2673" t="s">
        <v>12109</v>
      </c>
      <c r="AA50"/>
      <c r="AB50"/>
      <c r="AC50"/>
      <c r="AD50"/>
      <c r="AE50" s="3102"/>
      <c r="AF50" s="3102"/>
      <c r="AG50" s="3102"/>
      <c r="AH50" s="3102"/>
      <c r="AI50" s="3102"/>
      <c r="AJ50" s="3102"/>
    </row>
    <row r="51" spans="1:36" ht="48" customHeight="1" thickTop="1">
      <c r="A51" s="2393" t="s">
        <v>686</v>
      </c>
      <c r="B51" s="3632" t="s">
        <v>12110</v>
      </c>
      <c r="C51" s="3632"/>
      <c r="D51" s="2990">
        <v>3.68</v>
      </c>
      <c r="E51" s="3202">
        <v>2913.9810000000002</v>
      </c>
      <c r="F51"/>
      <c r="G51"/>
      <c r="H51"/>
      <c r="I51" s="292"/>
      <c r="J51" s="292"/>
      <c r="K51" s="217" t="s">
        <v>12111</v>
      </c>
      <c r="L51" s="192"/>
      <c r="M51" s="219"/>
      <c r="N51" s="192"/>
      <c r="O51" s="3159"/>
      <c r="P51" s="220" t="str">
        <f>IF( SUM( R51:T51 ) = 0, 0, $R$5 )</f>
        <v>Please complete all cells in row</v>
      </c>
      <c r="Q51" s="3154"/>
      <c r="R51" s="207"/>
      <c r="S51" s="207"/>
      <c r="T51" s="221">
        <f xml:space="preserve"> IF( ISNUMBER(F51 ), 0, 1 )</f>
        <v>1</v>
      </c>
      <c r="U51" s="3154"/>
      <c r="V51" s="3102"/>
      <c r="W51" s="3465" t="s">
        <v>12110</v>
      </c>
      <c r="X51" s="3466"/>
      <c r="Y51" s="2482" t="s">
        <v>12112</v>
      </c>
      <c r="Z51" s="2682" t="s">
        <v>12113</v>
      </c>
      <c r="AA51"/>
      <c r="AB51"/>
      <c r="AC51"/>
      <c r="AD51"/>
      <c r="AE51" s="3102"/>
      <c r="AF51" s="3102"/>
      <c r="AG51" s="3102"/>
      <c r="AH51" s="3102"/>
      <c r="AI51" s="3102"/>
      <c r="AJ51" s="3102"/>
    </row>
    <row r="52" spans="1:36" ht="48" customHeight="1" thickBot="1">
      <c r="A52" s="2393" t="s">
        <v>784</v>
      </c>
      <c r="B52" s="3470" t="s">
        <v>12114</v>
      </c>
      <c r="C52" s="3470"/>
      <c r="D52" s="3045">
        <v>3.7189999999999999</v>
      </c>
      <c r="E52" s="3201">
        <v>3687.904</v>
      </c>
      <c r="F52"/>
      <c r="G52"/>
      <c r="H52"/>
      <c r="I52" s="292"/>
      <c r="J52" s="292"/>
      <c r="K52" s="284" t="s">
        <v>12115</v>
      </c>
      <c r="L52" s="192"/>
      <c r="M52" s="238"/>
      <c r="N52" s="192"/>
      <c r="O52" s="3159"/>
      <c r="P52" s="220" t="str">
        <f>IF( SUM( R52:T52 ) = 0, 0, $R$5 )</f>
        <v>Please complete all cells in row</v>
      </c>
      <c r="Q52" s="3154"/>
      <c r="R52" s="207"/>
      <c r="S52" s="207"/>
      <c r="T52" s="221">
        <f xml:space="preserve"> IF( ISNUMBER(F52 ), 0, 1 )</f>
        <v>1</v>
      </c>
      <c r="U52" s="3154"/>
      <c r="V52" s="3102"/>
      <c r="W52" s="3471" t="s">
        <v>12116</v>
      </c>
      <c r="X52" s="3472"/>
      <c r="Y52" s="2487" t="s">
        <v>12117</v>
      </c>
      <c r="Z52" s="2684" t="s">
        <v>12118</v>
      </c>
      <c r="AA52"/>
      <c r="AB52"/>
      <c r="AC52"/>
      <c r="AD52"/>
      <c r="AE52" s="3102"/>
      <c r="AF52" s="3102"/>
      <c r="AG52" s="3102"/>
      <c r="AH52" s="3102"/>
      <c r="AI52" s="3102"/>
      <c r="AJ52" s="3102"/>
    </row>
    <row r="53" spans="1:36" ht="15" customHeight="1" thickTop="1" thickBot="1">
      <c r="O53" s="3159"/>
      <c r="P53" s="220"/>
      <c r="Q53" s="3154"/>
      <c r="U53" s="3154"/>
    </row>
    <row r="54" spans="1:36" ht="15.75" customHeight="1" thickTop="1" thickBot="1">
      <c r="A54" s="192"/>
      <c r="B54" s="3612" t="s">
        <v>12119</v>
      </c>
      <c r="C54" s="3463"/>
      <c r="D54" s="2078"/>
      <c r="E54" s="2078"/>
      <c r="F54" s="2078"/>
      <c r="G54" s="2078"/>
      <c r="H54" s="2078"/>
      <c r="I54" s="2078"/>
      <c r="J54" s="2078"/>
      <c r="K54" s="385"/>
      <c r="L54" s="171"/>
      <c r="M54" s="192"/>
      <c r="N54" s="192"/>
      <c r="O54" s="3159"/>
      <c r="P54" s="220"/>
      <c r="Q54" s="3154"/>
      <c r="R54" s="207"/>
      <c r="S54" s="207"/>
      <c r="T54" s="207"/>
      <c r="U54" s="3154"/>
      <c r="V54" s="3102"/>
      <c r="W54" s="3614" t="s">
        <v>12120</v>
      </c>
      <c r="X54" s="3615"/>
      <c r="Y54" s="2078"/>
      <c r="Z54" s="2078"/>
      <c r="AA54" s="2078"/>
      <c r="AB54" s="3125"/>
      <c r="AC54" s="3125"/>
      <c r="AD54" s="3125"/>
      <c r="AE54" s="3102"/>
      <c r="AF54" s="3102"/>
      <c r="AG54" s="3102"/>
      <c r="AH54" s="3102"/>
      <c r="AI54" s="3102"/>
      <c r="AJ54" s="3102"/>
    </row>
    <row r="55" spans="1:36" ht="15.75" customHeight="1" thickTop="1" thickBot="1">
      <c r="A55" s="192"/>
      <c r="B55" s="3613"/>
      <c r="C55" s="3462"/>
      <c r="D55"/>
      <c r="E55"/>
      <c r="F55"/>
      <c r="G55"/>
      <c r="H55"/>
      <c r="I55" s="2078"/>
      <c r="J55" s="2078"/>
      <c r="K55" s="385"/>
      <c r="L55" s="171"/>
      <c r="M55" s="192"/>
      <c r="N55" s="192"/>
      <c r="O55" s="3159"/>
      <c r="P55" s="220"/>
      <c r="Q55" s="3154"/>
      <c r="R55" s="207"/>
      <c r="S55" s="207"/>
      <c r="T55" s="207"/>
      <c r="U55" s="3154"/>
      <c r="V55" s="3102"/>
      <c r="W55" s="3614"/>
      <c r="X55" s="3615"/>
      <c r="Y55" s="2078"/>
      <c r="Z55" s="2078"/>
      <c r="AA55" s="2078"/>
      <c r="AB55" s="3125"/>
      <c r="AC55" s="3125"/>
      <c r="AD55" s="3125"/>
      <c r="AE55" s="3102"/>
      <c r="AF55" s="3102"/>
      <c r="AG55" s="3102"/>
      <c r="AH55" s="3102"/>
      <c r="AI55" s="3102"/>
      <c r="AJ55" s="3102"/>
    </row>
    <row r="56" spans="1:36" ht="46.5" customHeight="1" thickTop="1" thickBot="1">
      <c r="A56" s="2393" t="s">
        <v>680</v>
      </c>
      <c r="B56" s="3616" t="s">
        <v>671</v>
      </c>
      <c r="C56" s="3616"/>
      <c r="D56" s="1925" t="s">
        <v>12081</v>
      </c>
      <c r="E56" s="2915" t="s">
        <v>12121</v>
      </c>
      <c r="F56"/>
      <c r="G56"/>
      <c r="H56"/>
      <c r="K56" s="385"/>
      <c r="L56" s="171"/>
      <c r="M56" s="192"/>
      <c r="N56" s="192"/>
      <c r="O56" s="3159"/>
      <c r="P56" s="220"/>
      <c r="Q56" s="3154"/>
      <c r="R56" s="207"/>
      <c r="S56" s="207"/>
      <c r="T56" s="207"/>
      <c r="U56" s="3154"/>
      <c r="V56" s="3102"/>
      <c r="W56" s="3614"/>
      <c r="X56" s="3615"/>
      <c r="Y56" s="2078"/>
      <c r="Z56" s="2078"/>
      <c r="AA56" s="2078"/>
      <c r="AB56" s="3125"/>
      <c r="AC56" s="3125"/>
      <c r="AD56" s="3125"/>
      <c r="AE56" s="3102"/>
      <c r="AF56" s="3102"/>
      <c r="AG56" s="3102"/>
      <c r="AH56" s="3102"/>
      <c r="AI56" s="3102"/>
      <c r="AJ56" s="3102"/>
    </row>
    <row r="57" spans="1:36" ht="21" customHeight="1" thickTop="1" thickBot="1">
      <c r="A57" s="192"/>
      <c r="B57" s="3479" t="s">
        <v>672</v>
      </c>
      <c r="C57" s="3479"/>
      <c r="D57" s="1926" t="s">
        <v>2869</v>
      </c>
      <c r="E57" s="2963" t="s">
        <v>12001</v>
      </c>
      <c r="F57"/>
      <c r="G57"/>
      <c r="H57"/>
      <c r="K57" s="385"/>
      <c r="L57" s="171"/>
      <c r="M57" s="192"/>
      <c r="N57" s="192"/>
      <c r="O57" s="3159"/>
      <c r="P57" s="220"/>
      <c r="Q57" s="3154"/>
      <c r="R57" s="207"/>
      <c r="S57" s="207"/>
      <c r="T57" s="207"/>
      <c r="U57" s="3154"/>
      <c r="V57" s="3102"/>
      <c r="W57" s="3614"/>
      <c r="X57" s="3615"/>
      <c r="Y57"/>
      <c r="Z57"/>
      <c r="AA57"/>
      <c r="AB57"/>
      <c r="AC57"/>
      <c r="AD57"/>
      <c r="AE57" s="3102"/>
      <c r="AF57" s="3102"/>
      <c r="AG57" s="3102"/>
      <c r="AH57" s="3102"/>
      <c r="AI57" s="3102"/>
      <c r="AJ57" s="3102"/>
    </row>
    <row r="58" spans="1:36" ht="33.75" customHeight="1" thickTop="1" thickBot="1">
      <c r="A58" s="192"/>
      <c r="B58" s="3617" t="s">
        <v>673</v>
      </c>
      <c r="C58" s="3617"/>
      <c r="D58" s="2084"/>
      <c r="E58" s="2916">
        <v>3</v>
      </c>
      <c r="F58"/>
      <c r="G58"/>
      <c r="H58"/>
      <c r="K58" s="385"/>
      <c r="L58" s="171"/>
      <c r="M58" s="192"/>
      <c r="N58" s="192"/>
      <c r="O58" s="3159"/>
      <c r="P58" s="220"/>
      <c r="Q58" s="3154"/>
      <c r="R58" s="207"/>
      <c r="S58" s="207"/>
      <c r="T58" s="207"/>
      <c r="U58" s="3154"/>
      <c r="V58" s="3102"/>
      <c r="W58" s="3614"/>
      <c r="X58" s="3615"/>
      <c r="Y58" s="2672" t="s">
        <v>12081</v>
      </c>
      <c r="Z58" s="2673" t="s">
        <v>12121</v>
      </c>
      <c r="AA58"/>
      <c r="AB58"/>
      <c r="AC58"/>
      <c r="AD58"/>
      <c r="AE58" s="3102"/>
      <c r="AF58" s="3102"/>
      <c r="AG58" s="3102"/>
      <c r="AH58" s="3102"/>
      <c r="AI58" s="3102"/>
      <c r="AJ58" s="3102"/>
    </row>
    <row r="59" spans="1:36" ht="36.5" customHeight="1" thickTop="1">
      <c r="A59" s="2393" t="s">
        <v>686</v>
      </c>
      <c r="B59" s="3632" t="s">
        <v>12122</v>
      </c>
      <c r="C59" s="3632"/>
      <c r="D59" s="3203">
        <v>711.74900000000002</v>
      </c>
      <c r="E59" s="3204">
        <v>534122.02063000004</v>
      </c>
      <c r="F59"/>
      <c r="G59"/>
      <c r="H59"/>
      <c r="K59" s="217" t="s">
        <v>12123</v>
      </c>
      <c r="L59" s="192"/>
      <c r="M59" s="219"/>
      <c r="N59" s="192"/>
      <c r="O59" s="3159"/>
      <c r="P59" s="220">
        <f>IF( SUM( R59:T59 ) = 0, 0, $R$5 )</f>
        <v>0</v>
      </c>
      <c r="Q59" s="3154"/>
      <c r="R59" s="207"/>
      <c r="S59" s="207"/>
      <c r="T59" s="221">
        <f xml:space="preserve"> IF( ISNUMBER(F67 ), 0, 1 )</f>
        <v>0</v>
      </c>
      <c r="U59" s="3154"/>
      <c r="V59" s="3102"/>
      <c r="W59" s="3465" t="s">
        <v>12122</v>
      </c>
      <c r="X59" s="3466"/>
      <c r="Y59" s="2482" t="s">
        <v>12124</v>
      </c>
      <c r="Z59" s="2682" t="s">
        <v>12125</v>
      </c>
      <c r="AA59"/>
      <c r="AB59"/>
      <c r="AC59"/>
      <c r="AD59"/>
      <c r="AE59" s="3102"/>
      <c r="AF59" s="3102"/>
      <c r="AG59" s="3102"/>
      <c r="AH59" s="3102"/>
      <c r="AI59" s="3102"/>
      <c r="AJ59" s="3102"/>
    </row>
    <row r="60" spans="1:36" ht="36.5" customHeight="1">
      <c r="A60" s="192"/>
      <c r="B60" s="3467" t="s">
        <v>12126</v>
      </c>
      <c r="C60" s="3467"/>
      <c r="D60" s="3205">
        <v>203.85400000000001</v>
      </c>
      <c r="E60" s="3204">
        <v>108952.89513</v>
      </c>
      <c r="F60"/>
      <c r="G60"/>
      <c r="H60"/>
      <c r="K60" s="226" t="s">
        <v>12127</v>
      </c>
      <c r="L60" s="192"/>
      <c r="M60" s="227"/>
      <c r="N60" s="192"/>
      <c r="O60" s="3159"/>
      <c r="P60" s="220" t="str">
        <f>IF( SUM( R60:T60 ) = 0, 0, $R$5 )</f>
        <v>Please complete all cells in row</v>
      </c>
      <c r="Q60" s="3154"/>
      <c r="R60" s="207"/>
      <c r="S60" s="207"/>
      <c r="T60" s="221">
        <f xml:space="preserve"> IF( ISNUMBER(F77 ), 0, 1 )</f>
        <v>1</v>
      </c>
      <c r="U60" s="3154"/>
      <c r="V60" s="3102"/>
      <c r="W60" s="3468" t="s">
        <v>12126</v>
      </c>
      <c r="X60" s="3469"/>
      <c r="Y60" s="2481" t="s">
        <v>12128</v>
      </c>
      <c r="Z60" s="2683" t="s">
        <v>12129</v>
      </c>
      <c r="AA60"/>
      <c r="AB60"/>
      <c r="AC60"/>
      <c r="AD60"/>
      <c r="AE60" s="3102"/>
      <c r="AF60" s="3102"/>
      <c r="AG60" s="3102"/>
      <c r="AH60" s="3102"/>
      <c r="AI60" s="3102"/>
      <c r="AJ60" s="3102"/>
    </row>
    <row r="61" spans="1:36" ht="38.25" customHeight="1" thickBot="1">
      <c r="A61" s="2393" t="s">
        <v>784</v>
      </c>
      <c r="B61" s="3360" t="s">
        <v>12130</v>
      </c>
      <c r="C61" s="3360"/>
      <c r="D61" s="3206">
        <v>19.132000000000001</v>
      </c>
      <c r="E61" s="3201">
        <v>6616.2135900000003</v>
      </c>
      <c r="F61"/>
      <c r="G61"/>
      <c r="H61"/>
      <c r="K61" s="284" t="s">
        <v>12131</v>
      </c>
      <c r="L61" s="192"/>
      <c r="M61" s="238"/>
      <c r="N61" s="192"/>
      <c r="O61" s="3159"/>
      <c r="P61" s="220" t="str">
        <f>IF( SUM( R61:T61 ) = 0, 0, $R$5 )</f>
        <v>Please complete all cells in row</v>
      </c>
      <c r="Q61" s="3154"/>
      <c r="R61" s="207"/>
      <c r="S61" s="207"/>
      <c r="T61" s="221">
        <f xml:space="preserve"> IF( ISNUMBER(F78 ), 0, 1 )</f>
        <v>1</v>
      </c>
      <c r="U61" s="3154"/>
      <c r="V61" s="3102"/>
      <c r="W61" s="3358" t="s">
        <v>12130</v>
      </c>
      <c r="X61" s="3359"/>
      <c r="Y61" s="2487" t="s">
        <v>12132</v>
      </c>
      <c r="Z61" s="2684" t="s">
        <v>12133</v>
      </c>
      <c r="AA61"/>
      <c r="AB61"/>
      <c r="AC61"/>
      <c r="AD61"/>
      <c r="AE61" s="3102"/>
      <c r="AF61" s="3102"/>
      <c r="AG61" s="3102"/>
      <c r="AH61" s="3102"/>
      <c r="AI61" s="3102"/>
      <c r="AJ61" s="3102"/>
    </row>
    <row r="62" spans="1:36" customFormat="1" ht="15" customHeight="1" thickTop="1" thickBot="1">
      <c r="O62" s="3159"/>
      <c r="P62" s="220"/>
      <c r="Q62" s="3154"/>
      <c r="U62" s="3154"/>
    </row>
    <row r="63" spans="1:36" ht="15.75" customHeight="1" thickTop="1" thickBot="1">
      <c r="A63" s="192"/>
      <c r="B63" s="3613" t="s">
        <v>12134</v>
      </c>
      <c r="C63" s="3462"/>
      <c r="I63" s="2078"/>
      <c r="J63" s="2078"/>
      <c r="K63" s="385"/>
      <c r="L63" s="171"/>
      <c r="M63" s="192"/>
      <c r="N63" s="192"/>
      <c r="O63" s="3159"/>
      <c r="P63" s="220"/>
      <c r="Q63" s="3154"/>
      <c r="R63" s="207"/>
      <c r="S63" s="207"/>
      <c r="T63" s="207"/>
      <c r="U63" s="3154"/>
      <c r="V63" s="3102"/>
      <c r="W63" s="3634" t="s">
        <v>12134</v>
      </c>
      <c r="X63" s="3635"/>
      <c r="Y63" s="2078"/>
      <c r="Z63" s="2078"/>
      <c r="AA63" s="2078"/>
      <c r="AB63" s="3125"/>
      <c r="AC63" s="3125"/>
      <c r="AD63" s="3125"/>
      <c r="AE63" s="3102"/>
      <c r="AF63" s="3102"/>
      <c r="AG63" s="3102"/>
      <c r="AH63" s="3102"/>
      <c r="AI63" s="3102"/>
      <c r="AJ63" s="3102"/>
    </row>
    <row r="64" spans="1:36" ht="46.5" customHeight="1" thickTop="1" thickBot="1">
      <c r="A64" s="2393" t="s">
        <v>680</v>
      </c>
      <c r="B64" s="3616" t="s">
        <v>671</v>
      </c>
      <c r="C64" s="3616"/>
      <c r="D64" s="2913" t="s">
        <v>12083</v>
      </c>
      <c r="E64" s="2913" t="s">
        <v>12121</v>
      </c>
      <c r="F64" s="2915" t="s">
        <v>12135</v>
      </c>
      <c r="G64" s="385"/>
      <c r="I64" s="2078"/>
      <c r="J64" s="2078"/>
      <c r="K64" s="385"/>
      <c r="L64" s="171"/>
      <c r="M64" s="192"/>
      <c r="N64" s="192"/>
      <c r="O64" s="3159"/>
      <c r="P64" s="220"/>
      <c r="Q64" s="3154"/>
      <c r="R64" s="207"/>
      <c r="S64" s="207"/>
      <c r="T64" s="207"/>
      <c r="U64" s="3154"/>
      <c r="V64" s="3102"/>
      <c r="W64" s="3636"/>
      <c r="X64" s="3637"/>
      <c r="Y64" s="2078"/>
      <c r="Z64" s="2078"/>
      <c r="AA64" s="2078"/>
      <c r="AB64" s="3125"/>
      <c r="AC64" s="3125"/>
      <c r="AD64" s="3125"/>
      <c r="AE64" s="3102"/>
      <c r="AF64" s="3102"/>
      <c r="AG64" s="3102"/>
      <c r="AH64" s="3102"/>
      <c r="AI64" s="3102"/>
      <c r="AJ64" s="3102"/>
    </row>
    <row r="65" spans="1:36" ht="21" customHeight="1" thickBot="1">
      <c r="A65" s="192"/>
      <c r="B65" s="3479" t="s">
        <v>672</v>
      </c>
      <c r="C65" s="3479"/>
      <c r="D65" s="2962" t="s">
        <v>2869</v>
      </c>
      <c r="E65" s="2962" t="s">
        <v>12001</v>
      </c>
      <c r="F65" s="2963" t="s">
        <v>12001</v>
      </c>
      <c r="G65" s="385"/>
      <c r="I65" s="2078"/>
      <c r="J65" s="2078"/>
      <c r="K65" s="385"/>
      <c r="L65" s="171"/>
      <c r="M65" s="192"/>
      <c r="N65" s="192"/>
      <c r="O65" s="3159"/>
      <c r="P65" s="220"/>
      <c r="Q65" s="3154"/>
      <c r="R65" s="207"/>
      <c r="S65" s="207"/>
      <c r="T65" s="207"/>
      <c r="U65" s="3154"/>
      <c r="V65" s="3102"/>
      <c r="W65" s="3636"/>
      <c r="X65" s="3637"/>
      <c r="Y65" s="2078"/>
      <c r="Z65" s="2078"/>
      <c r="AA65" s="2078"/>
      <c r="AB65" s="3125"/>
      <c r="AC65" s="3125"/>
      <c r="AD65" s="3125"/>
      <c r="AE65" s="3102"/>
      <c r="AF65" s="3102"/>
      <c r="AG65" s="3102"/>
      <c r="AH65" s="3102"/>
      <c r="AI65" s="3102"/>
      <c r="AJ65" s="3102"/>
    </row>
    <row r="66" spans="1:36" ht="36" customHeight="1" thickBot="1">
      <c r="A66" s="192"/>
      <c r="B66" s="3377" t="s">
        <v>673</v>
      </c>
      <c r="C66" s="3377"/>
      <c r="D66" s="2914"/>
      <c r="E66" s="2914">
        <v>3</v>
      </c>
      <c r="F66" s="2916">
        <v>3</v>
      </c>
      <c r="G66" s="385"/>
      <c r="I66" s="2078"/>
      <c r="J66" s="2078"/>
      <c r="K66" s="385"/>
      <c r="L66" s="171"/>
      <c r="M66" s="192"/>
      <c r="N66" s="192"/>
      <c r="O66" s="3159"/>
      <c r="P66" s="220"/>
      <c r="Q66" s="3154"/>
      <c r="R66" s="207"/>
      <c r="S66" s="207"/>
      <c r="T66" s="207"/>
      <c r="U66" s="3154"/>
      <c r="V66" s="3102"/>
      <c r="W66" s="3638"/>
      <c r="X66" s="3639"/>
      <c r="Y66" s="2672" t="s">
        <v>12083</v>
      </c>
      <c r="Z66" s="2673" t="s">
        <v>12121</v>
      </c>
      <c r="AA66" s="2673" t="s">
        <v>12135</v>
      </c>
      <c r="AB66" s="3125"/>
      <c r="AC66" s="3125"/>
      <c r="AD66" s="3125"/>
      <c r="AE66" s="3102"/>
      <c r="AF66" s="3102"/>
      <c r="AG66" s="3102"/>
      <c r="AH66" s="3102"/>
      <c r="AI66" s="3102"/>
      <c r="AJ66" s="3102"/>
    </row>
    <row r="67" spans="1:36" ht="33.75" customHeight="1" thickTop="1">
      <c r="A67" s="2393" t="s">
        <v>686</v>
      </c>
      <c r="B67" s="3464" t="s">
        <v>12136</v>
      </c>
      <c r="C67" s="3464"/>
      <c r="D67" s="2086">
        <v>0</v>
      </c>
      <c r="E67" s="2086">
        <v>0</v>
      </c>
      <c r="F67" s="2085">
        <v>0</v>
      </c>
      <c r="G67" s="2081"/>
      <c r="I67" s="292"/>
      <c r="J67" s="292"/>
      <c r="K67" s="217" t="s">
        <v>12137</v>
      </c>
      <c r="L67" s="192"/>
      <c r="M67" s="219"/>
      <c r="N67" s="192"/>
      <c r="O67" s="3159"/>
      <c r="P67" s="220" t="str">
        <f>IF( SUM( R67:T67 ) = 0, 0, $R$5 )</f>
        <v>Please complete all cells in row</v>
      </c>
      <c r="Q67" s="3154"/>
      <c r="R67" s="207"/>
      <c r="S67" s="207"/>
      <c r="T67" s="221">
        <f xml:space="preserve"> IF( ISNUMBER(F59 ), 0, 1 )</f>
        <v>1</v>
      </c>
      <c r="U67" s="3154"/>
      <c r="V67" s="3102"/>
      <c r="W67" s="3465" t="s">
        <v>12138</v>
      </c>
      <c r="X67" s="3466"/>
      <c r="Y67" s="2482" t="s">
        <v>12139</v>
      </c>
      <c r="Z67" s="2482" t="s">
        <v>12140</v>
      </c>
      <c r="AA67" s="2682" t="s">
        <v>12141</v>
      </c>
      <c r="AB67" s="3102"/>
      <c r="AC67" s="3102"/>
      <c r="AD67" s="3102"/>
      <c r="AE67" s="3102"/>
      <c r="AF67" s="3102"/>
      <c r="AG67" s="3102"/>
      <c r="AH67" s="3102"/>
      <c r="AI67" s="3102"/>
      <c r="AJ67" s="3102"/>
    </row>
    <row r="68" spans="1:36" ht="33.75" customHeight="1">
      <c r="A68" s="192"/>
      <c r="B68" s="3467" t="s">
        <v>12142</v>
      </c>
      <c r="C68" s="3467"/>
      <c r="D68" s="223">
        <v>19.504999999999999</v>
      </c>
      <c r="E68" s="223">
        <v>10563.706969999999</v>
      </c>
      <c r="F68" s="326">
        <v>460.74378999999999</v>
      </c>
      <c r="G68" s="2081"/>
      <c r="I68" s="292"/>
      <c r="J68" s="292"/>
      <c r="K68" s="226" t="s">
        <v>12143</v>
      </c>
      <c r="L68" s="192"/>
      <c r="M68" s="227"/>
      <c r="N68" s="192"/>
      <c r="O68" s="3159"/>
      <c r="P68" s="220" t="str">
        <f>IF( SUM( R68:T68 ) = 0, 0, $R$5 )</f>
        <v>Please complete all cells in row</v>
      </c>
      <c r="Q68" s="3154"/>
      <c r="R68" s="207"/>
      <c r="S68" s="207"/>
      <c r="T68" s="221">
        <f xml:space="preserve"> IF( ISNUMBER(F60 ), 0, 1 )</f>
        <v>1</v>
      </c>
      <c r="U68" s="3154"/>
      <c r="V68" s="3102"/>
      <c r="W68" s="3468" t="s">
        <v>12142</v>
      </c>
      <c r="X68" s="3469"/>
      <c r="Y68" s="2481" t="s">
        <v>12144</v>
      </c>
      <c r="Z68" s="2481" t="s">
        <v>12145</v>
      </c>
      <c r="AA68" s="2683" t="s">
        <v>12146</v>
      </c>
      <c r="AB68" s="3102"/>
      <c r="AC68" s="3102"/>
      <c r="AD68" s="3102"/>
      <c r="AE68" s="3102"/>
      <c r="AF68" s="3102"/>
      <c r="AG68" s="3102"/>
      <c r="AH68" s="3102"/>
      <c r="AI68" s="3102"/>
      <c r="AJ68" s="3102"/>
    </row>
    <row r="69" spans="1:36" ht="33.75" customHeight="1" thickBot="1">
      <c r="A69" s="2393" t="s">
        <v>784</v>
      </c>
      <c r="B69" s="3360" t="s">
        <v>12147</v>
      </c>
      <c r="C69" s="3360"/>
      <c r="D69" s="233">
        <v>0</v>
      </c>
      <c r="E69" s="233">
        <v>0</v>
      </c>
      <c r="F69" s="584">
        <v>0</v>
      </c>
      <c r="G69" s="2081"/>
      <c r="I69" s="292"/>
      <c r="J69" s="292"/>
      <c r="K69" s="284" t="s">
        <v>12148</v>
      </c>
      <c r="L69" s="192"/>
      <c r="M69" s="238"/>
      <c r="N69" s="192"/>
      <c r="O69" s="3159"/>
      <c r="P69" s="220" t="str">
        <f>IF( SUM( R69:T69 ) = 0, 0, $R$5 )</f>
        <v>Please complete all cells in row</v>
      </c>
      <c r="Q69" s="3154"/>
      <c r="R69" s="207"/>
      <c r="S69" s="207"/>
      <c r="T69" s="221">
        <f xml:space="preserve"> IF( ISNUMBER(F61 ), 0, 1 )</f>
        <v>1</v>
      </c>
      <c r="U69" s="3154"/>
      <c r="V69" s="3102"/>
      <c r="W69" s="3358" t="s">
        <v>12147</v>
      </c>
      <c r="X69" s="3359"/>
      <c r="Y69" s="2487" t="s">
        <v>12149</v>
      </c>
      <c r="Z69" s="2487" t="s">
        <v>12150</v>
      </c>
      <c r="AA69" s="2684" t="s">
        <v>12151</v>
      </c>
      <c r="AB69" s="3102"/>
      <c r="AC69" s="3102"/>
      <c r="AD69" s="3102"/>
      <c r="AE69" s="3102"/>
      <c r="AF69" s="3102"/>
      <c r="AG69" s="3102"/>
      <c r="AH69" s="3102"/>
      <c r="AI69" s="3102"/>
      <c r="AJ69" s="3102"/>
    </row>
    <row r="70" spans="1:36" ht="72.5" customHeight="1" thickTop="1" thickBot="1">
      <c r="O70" s="3159"/>
      <c r="P70" s="220"/>
      <c r="Q70" s="3154"/>
      <c r="U70" s="3154"/>
    </row>
    <row r="71" spans="1:36" ht="33" customHeight="1" thickTop="1" thickBot="1">
      <c r="A71" s="192"/>
      <c r="B71" s="3613" t="s">
        <v>12152</v>
      </c>
      <c r="C71" s="3462"/>
      <c r="D71" s="2078"/>
      <c r="E71" s="2078"/>
      <c r="F71" s="2078"/>
      <c r="G71" s="2078"/>
      <c r="H71" s="2078"/>
      <c r="I71" s="2078"/>
      <c r="J71" s="2078"/>
      <c r="K71" s="385"/>
      <c r="L71" s="171"/>
      <c r="M71" s="192"/>
      <c r="N71" s="192"/>
      <c r="O71" s="3159"/>
      <c r="P71" s="220"/>
      <c r="Q71" s="3154"/>
      <c r="R71" s="207"/>
      <c r="S71" s="207"/>
      <c r="T71" s="207"/>
      <c r="U71" s="3154"/>
      <c r="V71" s="3102"/>
      <c r="W71" s="3634" t="s">
        <v>12152</v>
      </c>
      <c r="X71" s="3635"/>
      <c r="Y71" s="2078"/>
      <c r="Z71" s="2078"/>
      <c r="AA71" s="2078"/>
      <c r="AB71" s="3125"/>
      <c r="AC71" s="3125"/>
      <c r="AD71" s="3125"/>
      <c r="AE71" s="3102"/>
      <c r="AF71" s="3102"/>
      <c r="AG71" s="3102"/>
      <c r="AH71" s="3102"/>
      <c r="AI71" s="3102"/>
      <c r="AJ71" s="3102"/>
    </row>
    <row r="72" spans="1:36" ht="32" thickTop="1" thickBot="1">
      <c r="A72" s="2393" t="s">
        <v>680</v>
      </c>
      <c r="B72" s="3616" t="s">
        <v>671</v>
      </c>
      <c r="C72" s="3616"/>
      <c r="D72" s="2913" t="s">
        <v>12083</v>
      </c>
      <c r="E72" s="2915" t="s">
        <v>12153</v>
      </c>
      <c r="F72"/>
      <c r="G72"/>
      <c r="H72"/>
      <c r="K72" s="385"/>
      <c r="L72" s="171"/>
      <c r="M72" s="192"/>
      <c r="N72" s="192"/>
      <c r="O72" s="3159"/>
      <c r="P72" s="220"/>
      <c r="Q72" s="3154"/>
      <c r="R72" s="207"/>
      <c r="S72" s="207"/>
      <c r="T72" s="207"/>
      <c r="U72" s="3154"/>
      <c r="V72" s="3102"/>
      <c r="W72" s="3636"/>
      <c r="X72" s="3637"/>
      <c r="Y72" s="2078"/>
      <c r="Z72" s="2078"/>
      <c r="AA72" s="2078"/>
      <c r="AB72" s="3125"/>
      <c r="AC72" s="3125"/>
      <c r="AD72" s="3125"/>
      <c r="AE72" s="3102"/>
      <c r="AF72" s="3102"/>
      <c r="AG72" s="3102"/>
      <c r="AH72" s="3102"/>
      <c r="AI72" s="3102"/>
      <c r="AJ72" s="3102"/>
    </row>
    <row r="73" spans="1:36" ht="16" thickBot="1">
      <c r="A73" s="192"/>
      <c r="B73" s="3479" t="s">
        <v>672</v>
      </c>
      <c r="C73" s="3479"/>
      <c r="D73" s="1926" t="s">
        <v>2869</v>
      </c>
      <c r="E73" s="2963" t="s">
        <v>12001</v>
      </c>
      <c r="F73"/>
      <c r="G73"/>
      <c r="H73"/>
      <c r="K73" s="385"/>
      <c r="L73" s="171"/>
      <c r="M73" s="192"/>
      <c r="N73" s="192"/>
      <c r="O73" s="3159"/>
      <c r="P73" s="220"/>
      <c r="Q73" s="3154"/>
      <c r="R73" s="207"/>
      <c r="S73" s="207"/>
      <c r="T73" s="207"/>
      <c r="U73" s="3154"/>
      <c r="V73" s="3102"/>
      <c r="W73" s="3636"/>
      <c r="X73" s="3637"/>
      <c r="Y73"/>
      <c r="Z73"/>
      <c r="AA73"/>
      <c r="AB73"/>
      <c r="AC73"/>
      <c r="AD73"/>
      <c r="AE73" s="3102"/>
      <c r="AF73" s="3102"/>
      <c r="AG73" s="3102"/>
      <c r="AH73" s="3102"/>
      <c r="AI73" s="3102"/>
      <c r="AJ73" s="3102"/>
    </row>
    <row r="74" spans="1:36" ht="31.5" thickBot="1">
      <c r="A74" s="192"/>
      <c r="B74" s="3617" t="s">
        <v>673</v>
      </c>
      <c r="C74" s="3617"/>
      <c r="D74" s="2084"/>
      <c r="E74" s="1011">
        <v>3</v>
      </c>
      <c r="F74"/>
      <c r="G74"/>
      <c r="H74"/>
      <c r="K74" s="385"/>
      <c r="L74" s="171"/>
      <c r="M74" s="192"/>
      <c r="N74" s="192"/>
      <c r="O74" s="3159"/>
      <c r="P74" s="220"/>
      <c r="Q74" s="3154"/>
      <c r="R74" s="207"/>
      <c r="S74" s="207"/>
      <c r="T74" s="207"/>
      <c r="U74" s="3154"/>
      <c r="V74" s="3102"/>
      <c r="W74" s="3638"/>
      <c r="X74" s="3639"/>
      <c r="Y74" s="2672" t="s">
        <v>12081</v>
      </c>
      <c r="Z74" s="2673" t="s">
        <v>12121</v>
      </c>
      <c r="AA74"/>
      <c r="AB74"/>
      <c r="AC74"/>
      <c r="AD74"/>
      <c r="AE74" s="3102"/>
      <c r="AF74" s="3102"/>
      <c r="AG74" s="3102"/>
      <c r="AH74" s="3102"/>
      <c r="AI74" s="3102"/>
      <c r="AJ74" s="3102"/>
    </row>
    <row r="75" spans="1:36" ht="100.25" customHeight="1" thickTop="1">
      <c r="A75" s="2393" t="s">
        <v>686</v>
      </c>
      <c r="B75" s="3362" t="s">
        <v>12154</v>
      </c>
      <c r="C75" s="3363"/>
      <c r="D75" s="2482">
        <v>8.3330000000000002</v>
      </c>
      <c r="E75" s="2682">
        <v>2736.8719999999998</v>
      </c>
      <c r="F75"/>
      <c r="G75"/>
      <c r="H75"/>
      <c r="K75" s="217" t="s">
        <v>12155</v>
      </c>
      <c r="L75" s="192"/>
      <c r="M75" s="219"/>
      <c r="N75" s="192"/>
      <c r="O75" s="3159"/>
      <c r="P75" s="220" t="str">
        <f>IF( SUM( R75:T75 ) = 0, 0, $R$5 )</f>
        <v>Please complete all cells in row</v>
      </c>
      <c r="Q75" s="3154"/>
      <c r="R75" s="207"/>
      <c r="S75" s="207"/>
      <c r="T75" s="221">
        <f xml:space="preserve"> IF( ISNUMBER(F81 ), 0, 1 )</f>
        <v>1</v>
      </c>
      <c r="U75" s="3154"/>
      <c r="V75" s="3102"/>
      <c r="W75" s="3362" t="s">
        <v>12154</v>
      </c>
      <c r="X75" s="3363"/>
      <c r="Y75" s="2679" t="s">
        <v>12156</v>
      </c>
      <c r="Z75" s="2835" t="s">
        <v>12157</v>
      </c>
      <c r="AA75"/>
      <c r="AB75"/>
      <c r="AC75"/>
      <c r="AD75"/>
      <c r="AE75" s="3102"/>
      <c r="AF75" s="3102"/>
      <c r="AG75" s="3102"/>
      <c r="AH75" s="3102"/>
      <c r="AI75" s="3102"/>
      <c r="AJ75" s="3102"/>
    </row>
    <row r="76" spans="1:36" ht="68.75" customHeight="1" thickBot="1">
      <c r="A76" s="2393" t="s">
        <v>784</v>
      </c>
      <c r="B76" s="3358" t="s">
        <v>12158</v>
      </c>
      <c r="C76" s="3359"/>
      <c r="D76" s="2487">
        <v>0</v>
      </c>
      <c r="E76" s="2684">
        <v>0</v>
      </c>
      <c r="F76"/>
      <c r="G76"/>
      <c r="H76"/>
      <c r="K76" s="284" t="s">
        <v>12159</v>
      </c>
      <c r="L76" s="192"/>
      <c r="M76" s="238"/>
      <c r="N76" s="192"/>
      <c r="O76" s="3159"/>
      <c r="P76" s="220" t="str">
        <f>IF( SUM( R76:T76 ) = 0, 0, $R$5 )</f>
        <v>Please complete all cells in row</v>
      </c>
      <c r="Q76" s="3154"/>
      <c r="R76" s="207"/>
      <c r="S76" s="207"/>
      <c r="T76" s="221">
        <f xml:space="preserve"> IF( ISNUMBER(F94 ), 0, 1 )</f>
        <v>1</v>
      </c>
      <c r="U76" s="3154"/>
      <c r="V76" s="3102"/>
      <c r="W76" s="3358" t="s">
        <v>12158</v>
      </c>
      <c r="X76" s="3359"/>
      <c r="Y76" s="2836" t="s">
        <v>12160</v>
      </c>
      <c r="Z76" s="2837" t="s">
        <v>12161</v>
      </c>
      <c r="AA76"/>
      <c r="AB76"/>
      <c r="AC76"/>
      <c r="AD76"/>
      <c r="AE76" s="3102"/>
      <c r="AF76" s="3102"/>
      <c r="AG76" s="3102"/>
      <c r="AH76" s="3102"/>
      <c r="AI76" s="3102"/>
      <c r="AJ76" s="3102"/>
    </row>
    <row r="77" spans="1:36" customFormat="1" ht="15" customHeight="1" thickTop="1" thickBot="1">
      <c r="O77" s="3159"/>
      <c r="P77" s="220"/>
      <c r="Q77" s="3154"/>
      <c r="U77" s="3154"/>
    </row>
    <row r="78" spans="1:36" ht="15.75" customHeight="1" thickTop="1" thickBot="1">
      <c r="A78" s="192"/>
      <c r="B78" s="3612" t="s">
        <v>12162</v>
      </c>
      <c r="C78" s="3463"/>
      <c r="D78" s="2078"/>
      <c r="E78" s="2078"/>
      <c r="F78" s="2078"/>
      <c r="G78" s="2078"/>
      <c r="H78" s="2078"/>
      <c r="I78" s="2078"/>
      <c r="J78" s="2078"/>
      <c r="K78" s="385"/>
      <c r="L78" s="171"/>
      <c r="M78" s="192"/>
      <c r="N78" s="192"/>
      <c r="O78" s="3159"/>
      <c r="P78" s="220"/>
      <c r="Q78" s="3154"/>
      <c r="R78" s="207"/>
      <c r="S78" s="207"/>
      <c r="T78" s="207"/>
      <c r="U78" s="3154"/>
      <c r="V78" s="3102"/>
      <c r="W78" s="3614" t="s">
        <v>12162</v>
      </c>
      <c r="X78" s="3615"/>
      <c r="Y78" s="2078"/>
      <c r="Z78" s="2078"/>
      <c r="AA78" s="2078"/>
      <c r="AB78" s="3125"/>
      <c r="AC78" s="3125"/>
      <c r="AD78" s="3125"/>
      <c r="AE78" s="3102"/>
      <c r="AF78" s="3102"/>
      <c r="AG78" s="3102"/>
      <c r="AH78" s="3102"/>
      <c r="AI78" s="3102"/>
      <c r="AJ78" s="3102"/>
    </row>
    <row r="79" spans="1:36" ht="15.75" customHeight="1" thickTop="1" thickBot="1">
      <c r="A79" s="192"/>
      <c r="B79" s="3613"/>
      <c r="C79" s="3462"/>
      <c r="D79"/>
      <c r="E79"/>
      <c r="F79"/>
      <c r="G79"/>
      <c r="H79"/>
      <c r="I79"/>
      <c r="J79"/>
      <c r="K79" s="385"/>
      <c r="L79" s="171"/>
      <c r="M79" s="192"/>
      <c r="N79" s="192"/>
      <c r="O79" s="3159"/>
      <c r="P79" s="220"/>
      <c r="Q79" s="3154"/>
      <c r="R79" s="207"/>
      <c r="S79" s="207"/>
      <c r="T79" s="207"/>
      <c r="U79" s="3154"/>
      <c r="V79" s="3102"/>
      <c r="W79" s="3614"/>
      <c r="X79" s="3615"/>
      <c r="Y79" s="2078"/>
      <c r="Z79" s="2078"/>
      <c r="AA79" s="2078"/>
      <c r="AB79" s="3125"/>
      <c r="AC79" s="3125"/>
      <c r="AD79" s="3125"/>
      <c r="AE79" s="3102"/>
      <c r="AF79" s="3102"/>
      <c r="AG79" s="3102"/>
      <c r="AH79" s="3102"/>
      <c r="AI79" s="3102"/>
      <c r="AJ79" s="3102"/>
    </row>
    <row r="80" spans="1:36" ht="46.5" customHeight="1" thickTop="1" thickBot="1">
      <c r="A80" s="2393" t="s">
        <v>680</v>
      </c>
      <c r="B80" s="3616" t="s">
        <v>671</v>
      </c>
      <c r="C80" s="3616"/>
      <c r="D80" s="2913" t="s">
        <v>12083</v>
      </c>
      <c r="E80" s="2915" t="s">
        <v>12163</v>
      </c>
      <c r="F80"/>
      <c r="G80"/>
      <c r="H80"/>
      <c r="I80"/>
      <c r="J80"/>
      <c r="K80" s="385"/>
      <c r="L80" s="171"/>
      <c r="M80" s="192"/>
      <c r="N80" s="192"/>
      <c r="O80" s="3159"/>
      <c r="P80" s="220"/>
      <c r="Q80" s="3154"/>
      <c r="R80" s="207"/>
      <c r="S80" s="207"/>
      <c r="T80" s="207"/>
      <c r="U80" s="3154"/>
      <c r="V80" s="3102"/>
      <c r="W80" s="3614"/>
      <c r="X80" s="3615"/>
      <c r="Y80" s="2078"/>
      <c r="Z80" s="2078"/>
      <c r="AA80" s="2078"/>
      <c r="AB80" s="3125"/>
      <c r="AC80" s="3125"/>
      <c r="AD80" s="3125"/>
      <c r="AE80" s="3102"/>
      <c r="AF80" s="3102"/>
      <c r="AG80" s="3102"/>
      <c r="AH80" s="3102"/>
      <c r="AI80" s="3102"/>
      <c r="AJ80" s="3102"/>
    </row>
    <row r="81" spans="1:36" ht="21" customHeight="1" thickTop="1" thickBot="1">
      <c r="A81" s="192"/>
      <c r="B81" s="3479" t="s">
        <v>672</v>
      </c>
      <c r="C81" s="3479"/>
      <c r="D81" s="2962" t="s">
        <v>2869</v>
      </c>
      <c r="E81" s="2963" t="s">
        <v>12001</v>
      </c>
      <c r="F81"/>
      <c r="G81"/>
      <c r="H81"/>
      <c r="I81"/>
      <c r="J81"/>
      <c r="K81" s="385"/>
      <c r="L81" s="171"/>
      <c r="M81" s="192"/>
      <c r="N81" s="192"/>
      <c r="O81" s="3159"/>
      <c r="P81" s="220"/>
      <c r="Q81" s="3154"/>
      <c r="R81" s="207"/>
      <c r="S81" s="207"/>
      <c r="T81" s="207"/>
      <c r="U81" s="3154"/>
      <c r="V81" s="3102"/>
      <c r="W81" s="3614"/>
      <c r="X81" s="3615"/>
      <c r="Y81"/>
      <c r="Z81"/>
      <c r="AA81"/>
      <c r="AB81"/>
      <c r="AC81"/>
      <c r="AD81"/>
      <c r="AE81"/>
      <c r="AF81"/>
      <c r="AG81" s="3102"/>
      <c r="AH81" s="3102"/>
      <c r="AI81" s="3102"/>
      <c r="AJ81" s="3102"/>
    </row>
    <row r="82" spans="1:36" ht="39" customHeight="1" thickTop="1" thickBot="1">
      <c r="A82" s="192"/>
      <c r="B82" s="3377" t="s">
        <v>673</v>
      </c>
      <c r="C82" s="3377"/>
      <c r="D82" s="2914"/>
      <c r="E82" s="2916">
        <v>3</v>
      </c>
      <c r="F82"/>
      <c r="G82"/>
      <c r="H82"/>
      <c r="I82"/>
      <c r="J82"/>
      <c r="K82" s="385"/>
      <c r="L82" s="171"/>
      <c r="M82" s="192"/>
      <c r="N82" s="192"/>
      <c r="O82" s="3159"/>
      <c r="P82" s="220"/>
      <c r="Q82" s="3154"/>
      <c r="R82" s="207"/>
      <c r="S82" s="207"/>
      <c r="T82" s="207"/>
      <c r="U82" s="3154"/>
      <c r="V82" s="3102"/>
      <c r="W82" s="3614"/>
      <c r="X82" s="3615"/>
      <c r="Y82" s="2672" t="s">
        <v>12164</v>
      </c>
      <c r="Z82" s="2673" t="s">
        <v>12163</v>
      </c>
      <c r="AA82"/>
      <c r="AB82"/>
      <c r="AC82"/>
      <c r="AD82"/>
      <c r="AE82"/>
      <c r="AF82"/>
      <c r="AG82" s="3102"/>
      <c r="AH82" s="3102"/>
      <c r="AI82" s="3102"/>
      <c r="AJ82" s="3102"/>
    </row>
    <row r="83" spans="1:36" ht="15.5">
      <c r="A83" s="2393" t="s">
        <v>686</v>
      </c>
      <c r="B83" s="3464" t="s">
        <v>12165</v>
      </c>
      <c r="C83" s="3464"/>
      <c r="D83" s="2086">
        <v>1.998</v>
      </c>
      <c r="E83" s="2085">
        <v>1945.9361200000001</v>
      </c>
      <c r="F83"/>
      <c r="G83"/>
      <c r="H83"/>
      <c r="I83"/>
      <c r="J83"/>
      <c r="K83" s="843" t="s">
        <v>12166</v>
      </c>
      <c r="L83" s="192"/>
      <c r="M83" s="219"/>
      <c r="N83" s="192"/>
      <c r="O83" s="3159"/>
      <c r="P83" s="220" t="str">
        <f>IF( SUM( R83:T83 ) = 0, 0, $R$5 )</f>
        <v>Please complete all cells in row</v>
      </c>
      <c r="Q83" s="3154"/>
      <c r="R83" s="207"/>
      <c r="S83" s="207"/>
      <c r="T83" s="221">
        <f xml:space="preserve"> IF( ISNUMBER(F83 ), 0, 1 )</f>
        <v>1</v>
      </c>
      <c r="U83" s="3154"/>
      <c r="V83" s="3102"/>
      <c r="W83" s="3465" t="s">
        <v>12167</v>
      </c>
      <c r="X83" s="3466"/>
      <c r="Y83" s="2482" t="s">
        <v>12168</v>
      </c>
      <c r="Z83" s="2682" t="s">
        <v>12169</v>
      </c>
      <c r="AA83"/>
      <c r="AB83"/>
      <c r="AC83"/>
      <c r="AD83"/>
      <c r="AE83"/>
      <c r="AF83"/>
      <c r="AG83" s="3102"/>
      <c r="AH83" s="3102"/>
      <c r="AI83" s="3102"/>
      <c r="AJ83" s="3102"/>
    </row>
    <row r="84" spans="1:36" ht="15.5">
      <c r="A84" s="192"/>
      <c r="B84" s="3467" t="s">
        <v>12170</v>
      </c>
      <c r="C84" s="3467"/>
      <c r="D84" s="223">
        <v>4.5970000000000004</v>
      </c>
      <c r="E84" s="326">
        <v>4144.42335</v>
      </c>
      <c r="F84"/>
      <c r="G84"/>
      <c r="H84"/>
      <c r="I84"/>
      <c r="J84"/>
      <c r="K84" s="844" t="s">
        <v>12171</v>
      </c>
      <c r="L84" s="192"/>
      <c r="M84" s="227"/>
      <c r="N84" s="192"/>
      <c r="O84" s="3159"/>
      <c r="P84" s="220" t="str">
        <f>IF( SUM( R84:T84 ) = 0, 0, $R$5 )</f>
        <v>Please complete all cells in row</v>
      </c>
      <c r="Q84" s="3154"/>
      <c r="R84" s="207"/>
      <c r="S84" s="207"/>
      <c r="T84" s="221">
        <f xml:space="preserve"> IF( ISNUMBER(F84 ), 0, 1 )</f>
        <v>1</v>
      </c>
      <c r="U84" s="3154"/>
      <c r="V84" s="3102"/>
      <c r="W84" s="3468" t="s">
        <v>12172</v>
      </c>
      <c r="X84" s="3469"/>
      <c r="Y84" s="2481" t="s">
        <v>12173</v>
      </c>
      <c r="Z84" s="2683" t="s">
        <v>12174</v>
      </c>
      <c r="AA84"/>
      <c r="AB84"/>
      <c r="AC84"/>
      <c r="AD84"/>
      <c r="AE84"/>
      <c r="AF84"/>
      <c r="AG84" s="3102"/>
      <c r="AH84" s="3102"/>
      <c r="AI84" s="3102"/>
      <c r="AJ84" s="3102"/>
    </row>
    <row r="85" spans="1:36" ht="15.5">
      <c r="A85" s="192"/>
      <c r="B85" s="3484" t="s">
        <v>12175</v>
      </c>
      <c r="C85" s="3484"/>
      <c r="D85" s="2087">
        <v>0</v>
      </c>
      <c r="E85" s="2088">
        <v>0</v>
      </c>
      <c r="F85"/>
      <c r="G85"/>
      <c r="H85"/>
      <c r="I85"/>
      <c r="J85"/>
      <c r="K85" s="844" t="s">
        <v>12176</v>
      </c>
      <c r="L85" s="192"/>
      <c r="M85" s="2058"/>
      <c r="N85" s="192"/>
      <c r="O85" s="3159"/>
      <c r="P85" s="220" t="str">
        <f t="shared" ref="P85:P87" si="4">IF( SUM( R85:T85 ) = 0, 0, $R$5 )</f>
        <v>Please complete all cells in row</v>
      </c>
      <c r="Q85" s="3154"/>
      <c r="R85" s="207"/>
      <c r="S85" s="207"/>
      <c r="T85" s="221">
        <f t="shared" ref="T85:T87" si="5" xml:space="preserve"> IF( ISNUMBER(F85 ), 0, 1 )</f>
        <v>1</v>
      </c>
      <c r="U85" s="3154"/>
      <c r="V85" s="3102"/>
      <c r="W85" s="3468" t="s">
        <v>12177</v>
      </c>
      <c r="X85" s="3469"/>
      <c r="Y85" s="2481" t="s">
        <v>12178</v>
      </c>
      <c r="Z85" s="2683" t="s">
        <v>12179</v>
      </c>
      <c r="AA85"/>
      <c r="AB85"/>
      <c r="AC85"/>
      <c r="AD85"/>
      <c r="AE85"/>
      <c r="AF85"/>
      <c r="AG85" s="3102"/>
      <c r="AH85" s="3102"/>
      <c r="AI85" s="3102"/>
      <c r="AJ85" s="3102"/>
    </row>
    <row r="86" spans="1:36" ht="15.5">
      <c r="A86" s="192"/>
      <c r="B86" s="3484" t="s">
        <v>12180</v>
      </c>
      <c r="C86" s="3484"/>
      <c r="D86" s="2087">
        <v>0</v>
      </c>
      <c r="E86" s="2088">
        <v>0</v>
      </c>
      <c r="F86"/>
      <c r="G86"/>
      <c r="H86"/>
      <c r="I86"/>
      <c r="J86"/>
      <c r="K86" s="844" t="s">
        <v>12181</v>
      </c>
      <c r="L86" s="192"/>
      <c r="M86" s="2058"/>
      <c r="N86" s="192"/>
      <c r="O86" s="3159"/>
      <c r="P86" s="220" t="str">
        <f t="shared" si="4"/>
        <v>Please complete all cells in row</v>
      </c>
      <c r="Q86" s="3154"/>
      <c r="R86" s="207"/>
      <c r="S86" s="207"/>
      <c r="T86" s="221">
        <f t="shared" si="5"/>
        <v>1</v>
      </c>
      <c r="U86" s="3154"/>
      <c r="V86" s="3102"/>
      <c r="W86" s="3468" t="s">
        <v>12182</v>
      </c>
      <c r="X86" s="3469"/>
      <c r="Y86" s="2481" t="s">
        <v>12183</v>
      </c>
      <c r="Z86" s="2683" t="s">
        <v>12184</v>
      </c>
      <c r="AA86"/>
      <c r="AB86"/>
      <c r="AC86"/>
      <c r="AD86"/>
      <c r="AE86"/>
      <c r="AF86"/>
      <c r="AG86" s="3102"/>
      <c r="AH86" s="3102"/>
      <c r="AI86" s="3102"/>
      <c r="AJ86" s="3102"/>
    </row>
    <row r="87" spans="1:36" ht="15.5">
      <c r="A87" s="192"/>
      <c r="B87" s="3484" t="s">
        <v>12185</v>
      </c>
      <c r="C87" s="3484"/>
      <c r="D87" s="2087">
        <v>0</v>
      </c>
      <c r="E87" s="2088">
        <v>0</v>
      </c>
      <c r="F87"/>
      <c r="G87"/>
      <c r="H87"/>
      <c r="I87"/>
      <c r="J87"/>
      <c r="K87" s="844" t="s">
        <v>12186</v>
      </c>
      <c r="L87" s="192"/>
      <c r="M87" s="2058"/>
      <c r="N87" s="192"/>
      <c r="O87" s="3159"/>
      <c r="P87" s="220" t="str">
        <f t="shared" si="4"/>
        <v>Please complete all cells in row</v>
      </c>
      <c r="Q87" s="3154"/>
      <c r="R87" s="207"/>
      <c r="S87" s="207"/>
      <c r="T87" s="221">
        <f t="shared" si="5"/>
        <v>1</v>
      </c>
      <c r="U87" s="3154"/>
      <c r="V87" s="3102"/>
      <c r="W87" s="3468" t="s">
        <v>12187</v>
      </c>
      <c r="X87" s="3469"/>
      <c r="Y87" s="2481" t="s">
        <v>12188</v>
      </c>
      <c r="Z87" s="2683" t="s">
        <v>12189</v>
      </c>
      <c r="AA87"/>
      <c r="AB87"/>
      <c r="AC87"/>
      <c r="AD87"/>
      <c r="AE87"/>
      <c r="AF87"/>
      <c r="AG87" s="3102"/>
      <c r="AH87" s="3102"/>
      <c r="AI87" s="3102"/>
      <c r="AJ87" s="3102"/>
    </row>
    <row r="88" spans="1:36" ht="15.5">
      <c r="A88" s="2393" t="s">
        <v>784</v>
      </c>
      <c r="B88" s="3470" t="s">
        <v>12190</v>
      </c>
      <c r="C88" s="3470"/>
      <c r="D88" s="233">
        <v>0.13300000000000001</v>
      </c>
      <c r="E88" s="584">
        <v>148.91380000000001</v>
      </c>
      <c r="F88"/>
      <c r="G88"/>
      <c r="H88"/>
      <c r="I88"/>
      <c r="J88"/>
      <c r="K88" s="846" t="s">
        <v>12191</v>
      </c>
      <c r="L88" s="192"/>
      <c r="M88" s="238"/>
      <c r="N88" s="192"/>
      <c r="O88" s="3159"/>
      <c r="P88" s="220" t="str">
        <f>IF( SUM( R88:T88 ) = 0, 0, $R$5 )</f>
        <v>Please complete all cells in row</v>
      </c>
      <c r="Q88" s="3154"/>
      <c r="R88" s="207"/>
      <c r="S88" s="207"/>
      <c r="T88" s="221">
        <f xml:space="preserve"> IF( ISNUMBER(F88 ), 0, 1 )</f>
        <v>1</v>
      </c>
      <c r="U88" s="3154"/>
      <c r="V88" s="3102"/>
      <c r="W88" s="3471" t="s">
        <v>12192</v>
      </c>
      <c r="X88" s="3472"/>
      <c r="Y88" s="2487" t="s">
        <v>12193</v>
      </c>
      <c r="Z88" s="2684" t="s">
        <v>12194</v>
      </c>
      <c r="AA88"/>
      <c r="AB88"/>
      <c r="AC88"/>
      <c r="AD88"/>
      <c r="AE88"/>
      <c r="AF88"/>
      <c r="AG88" s="3102"/>
      <c r="AH88" s="3102"/>
      <c r="AI88" s="3102"/>
      <c r="AJ88" s="3102"/>
    </row>
    <row r="89" spans="1:36" ht="15" thickTop="1">
      <c r="O89" s="3159"/>
      <c r="Q89" s="3154"/>
      <c r="U89" s="3154"/>
    </row>
    <row r="90" spans="1:36" ht="42" customHeight="1">
      <c r="B90" s="3633" t="s">
        <v>12195</v>
      </c>
      <c r="C90" s="3633"/>
      <c r="D90" s="192"/>
      <c r="E90" s="192"/>
      <c r="F90" s="192"/>
      <c r="G90" s="192"/>
      <c r="H90" s="192"/>
      <c r="I90" s="192"/>
      <c r="J90" s="192"/>
      <c r="K90" s="192"/>
      <c r="L90" s="192"/>
      <c r="M90" s="192"/>
      <c r="N90" s="192"/>
      <c r="O90" s="3159"/>
      <c r="P90" s="220"/>
      <c r="Q90" s="3154"/>
      <c r="R90" s="3125"/>
      <c r="S90" s="3156"/>
      <c r="T90" s="3125"/>
      <c r="U90" s="3154"/>
      <c r="V90" s="3102"/>
      <c r="W90" s="192"/>
      <c r="X90" s="192"/>
      <c r="Y90" s="192"/>
      <c r="Z90" s="192"/>
      <c r="AA90" s="192"/>
      <c r="AB90" s="3102"/>
      <c r="AC90" s="3102"/>
      <c r="AD90" s="3102"/>
      <c r="AE90" s="3102"/>
      <c r="AF90" s="3102"/>
      <c r="AG90" s="3102"/>
      <c r="AH90" s="3102"/>
      <c r="AI90" s="3102"/>
      <c r="AJ90" s="3102"/>
    </row>
    <row r="91" spans="1:36" customFormat="1" ht="15.75" customHeight="1" thickBot="1">
      <c r="O91" s="3159"/>
      <c r="Q91" s="3154"/>
      <c r="U91" s="3154"/>
    </row>
    <row r="92" spans="1:36" ht="15.75" customHeight="1" thickTop="1" thickBot="1">
      <c r="A92" s="192"/>
      <c r="B92" s="3613" t="s">
        <v>12196</v>
      </c>
      <c r="C92" s="3462"/>
      <c r="D92" s="2078"/>
      <c r="E92" s="2078"/>
      <c r="F92" s="2078"/>
      <c r="G92" s="2078"/>
      <c r="H92" s="2078"/>
      <c r="I92" s="2078"/>
      <c r="J92" s="2078"/>
      <c r="K92" s="385"/>
      <c r="L92" s="171"/>
      <c r="M92" s="192"/>
      <c r="N92" s="192"/>
      <c r="O92" s="3159"/>
      <c r="P92" s="220"/>
      <c r="Q92" s="3154"/>
      <c r="R92" s="207"/>
      <c r="S92" s="207"/>
      <c r="T92" s="207"/>
      <c r="U92" s="3154"/>
      <c r="V92" s="3102"/>
      <c r="W92" s="3614" t="s">
        <v>12196</v>
      </c>
      <c r="X92" s="3615"/>
      <c r="Y92" s="2078"/>
      <c r="Z92" s="2078"/>
      <c r="AA92" s="2078"/>
      <c r="AB92" s="3125"/>
      <c r="AC92" s="3125"/>
      <c r="AD92" s="3125"/>
      <c r="AE92" s="3102"/>
      <c r="AF92" s="3102"/>
      <c r="AG92" s="3102"/>
      <c r="AH92" s="3102"/>
      <c r="AI92" s="3102"/>
      <c r="AJ92" s="3102"/>
    </row>
    <row r="93" spans="1:36" ht="46.5" customHeight="1" thickTop="1" thickBot="1">
      <c r="A93" s="2393" t="s">
        <v>680</v>
      </c>
      <c r="B93" s="3616" t="s">
        <v>671</v>
      </c>
      <c r="C93" s="3616"/>
      <c r="D93" s="2913" t="s">
        <v>12197</v>
      </c>
      <c r="E93" s="2913" t="s">
        <v>12198</v>
      </c>
      <c r="F93" s="2915" t="s">
        <v>12199</v>
      </c>
      <c r="G93"/>
      <c r="H93"/>
      <c r="I93" s="2078"/>
      <c r="J93" s="2078"/>
      <c r="K93" s="385"/>
      <c r="L93" s="171"/>
      <c r="M93" s="192"/>
      <c r="N93" s="192"/>
      <c r="O93" s="3159"/>
      <c r="P93" s="220"/>
      <c r="Q93" s="3154"/>
      <c r="R93" s="207"/>
      <c r="S93" s="207"/>
      <c r="T93" s="207"/>
      <c r="U93" s="3154"/>
      <c r="V93" s="3102"/>
      <c r="W93" s="3614"/>
      <c r="X93" s="3615"/>
      <c r="Y93" s="2078"/>
      <c r="Z93" s="2078"/>
      <c r="AA93" s="2078"/>
      <c r="AB93" s="3125"/>
      <c r="AC93" s="3125"/>
      <c r="AD93" s="3125"/>
      <c r="AE93" s="3102"/>
      <c r="AF93" s="3102"/>
      <c r="AG93" s="3102"/>
      <c r="AH93" s="3102"/>
      <c r="AI93" s="3102"/>
      <c r="AJ93" s="3102"/>
    </row>
    <row r="94" spans="1:36" ht="21" customHeight="1" thickTop="1" thickBot="1">
      <c r="A94" s="192"/>
      <c r="B94" s="3479" t="s">
        <v>672</v>
      </c>
      <c r="C94" s="3479"/>
      <c r="D94" s="2962" t="s">
        <v>2869</v>
      </c>
      <c r="E94" s="2815" t="s">
        <v>12001</v>
      </c>
      <c r="F94" s="2963" t="s">
        <v>2869</v>
      </c>
      <c r="G94"/>
      <c r="H94"/>
      <c r="I94" s="2078"/>
      <c r="J94" s="2078"/>
      <c r="K94" s="385"/>
      <c r="L94" s="171"/>
      <c r="M94" s="192"/>
      <c r="N94" s="192"/>
      <c r="O94" s="3159"/>
      <c r="P94" s="220"/>
      <c r="Q94" s="3154"/>
      <c r="R94" s="207"/>
      <c r="S94" s="207"/>
      <c r="T94" s="207"/>
      <c r="U94" s="3154"/>
      <c r="V94" s="3102"/>
      <c r="W94" s="3614"/>
      <c r="X94" s="3615"/>
      <c r="Y94" s="2078"/>
      <c r="Z94" s="2078"/>
      <c r="AA94" s="2078"/>
      <c r="AB94" s="3125"/>
      <c r="AC94" s="3125"/>
      <c r="AD94" s="3125"/>
      <c r="AE94" s="3102"/>
      <c r="AF94" s="3102"/>
      <c r="AG94" s="3102"/>
      <c r="AH94" s="3102"/>
      <c r="AI94" s="3102"/>
      <c r="AJ94" s="3102"/>
    </row>
    <row r="95" spans="1:36" ht="39.5" customHeight="1" thickTop="1" thickBot="1">
      <c r="A95" s="192"/>
      <c r="B95" s="3617" t="s">
        <v>673</v>
      </c>
      <c r="C95" s="3617"/>
      <c r="D95" s="1010"/>
      <c r="E95" s="1010">
        <v>3</v>
      </c>
      <c r="F95" s="1011"/>
      <c r="G95"/>
      <c r="H95"/>
      <c r="I95" s="2078"/>
      <c r="J95" s="2078"/>
      <c r="K95" s="385"/>
      <c r="L95" s="171"/>
      <c r="M95" s="192"/>
      <c r="N95" s="192"/>
      <c r="O95" s="3159"/>
      <c r="P95" s="220"/>
      <c r="Q95" s="3154"/>
      <c r="R95" s="207"/>
      <c r="S95" s="207"/>
      <c r="T95" s="207"/>
      <c r="U95" s="3154"/>
      <c r="V95" s="3102"/>
      <c r="W95" s="3614"/>
      <c r="X95" s="3615"/>
      <c r="Y95" s="2671" t="s">
        <v>12197</v>
      </c>
      <c r="Z95" s="2953" t="s">
        <v>12198</v>
      </c>
      <c r="AA95" s="2953" t="s">
        <v>12199</v>
      </c>
      <c r="AB95" s="3125"/>
      <c r="AC95" s="3125"/>
      <c r="AD95" s="3125"/>
      <c r="AE95" s="3102"/>
      <c r="AF95" s="3102"/>
      <c r="AG95" s="3102"/>
      <c r="AH95" s="3102"/>
      <c r="AI95" s="3102"/>
      <c r="AJ95" s="3102"/>
    </row>
    <row r="96" spans="1:36" ht="74.25" customHeight="1" thickTop="1">
      <c r="A96" s="2393" t="s">
        <v>686</v>
      </c>
      <c r="B96" s="3632" t="s">
        <v>12200</v>
      </c>
      <c r="C96" s="3632"/>
      <c r="D96" s="2913" t="s">
        <v>12201</v>
      </c>
      <c r="E96" s="605">
        <v>1288734.25</v>
      </c>
      <c r="F96" s="2915" t="s">
        <v>12201</v>
      </c>
      <c r="G96"/>
      <c r="H96"/>
      <c r="I96" s="292"/>
      <c r="J96" s="292"/>
      <c r="K96" s="843" t="s">
        <v>12202</v>
      </c>
      <c r="L96" s="192"/>
      <c r="M96" s="219"/>
      <c r="N96" s="192"/>
      <c r="O96" s="3159"/>
      <c r="P96" s="220" t="str">
        <f>IF( SUM( R96:T96 ) = 0, 0, $R$5 )</f>
        <v>Please complete all cells in row</v>
      </c>
      <c r="Q96" s="3154"/>
      <c r="R96" s="207"/>
      <c r="S96" s="207"/>
      <c r="T96" s="221">
        <f xml:space="preserve"> IF( ISNUMBER(#REF! ), 0, 1 )</f>
        <v>1</v>
      </c>
      <c r="U96" s="3154"/>
      <c r="V96" s="3102"/>
      <c r="W96" s="3465" t="s">
        <v>12203</v>
      </c>
      <c r="X96" s="3466"/>
      <c r="Y96" s="2685"/>
      <c r="Z96" s="2482" t="s">
        <v>12204</v>
      </c>
      <c r="AA96" s="2686"/>
      <c r="AB96" s="3102"/>
      <c r="AC96" s="3102"/>
      <c r="AD96" s="3102"/>
      <c r="AE96" s="3102"/>
      <c r="AF96" s="3102"/>
      <c r="AG96" s="3102"/>
      <c r="AH96" s="3102"/>
      <c r="AI96" s="3102"/>
      <c r="AJ96" s="3102"/>
    </row>
    <row r="97" spans="1:36" ht="59.75" customHeight="1">
      <c r="A97" s="192"/>
      <c r="B97" s="3467" t="s">
        <v>12205</v>
      </c>
      <c r="C97" s="3467"/>
      <c r="D97" s="606">
        <v>37812</v>
      </c>
      <c r="E97" s="2962" t="s">
        <v>12201</v>
      </c>
      <c r="F97" s="2963" t="s">
        <v>12201</v>
      </c>
      <c r="G97"/>
      <c r="H97"/>
      <c r="I97" s="292"/>
      <c r="J97" s="292"/>
      <c r="K97" s="844" t="s">
        <v>12206</v>
      </c>
      <c r="L97" s="192"/>
      <c r="M97" s="227"/>
      <c r="N97" s="192"/>
      <c r="O97" s="3159"/>
      <c r="P97" s="220" t="str">
        <f>IF( SUM( R97:T97 ) = 0, 0, $R$5 )</f>
        <v>Please complete all cells in row</v>
      </c>
      <c r="Q97" s="3154"/>
      <c r="R97" s="207"/>
      <c r="S97" s="207"/>
      <c r="T97" s="221">
        <f xml:space="preserve"> IF( ISNUMBER(#REF! ), 0, 1 )</f>
        <v>1</v>
      </c>
      <c r="U97" s="3154"/>
      <c r="V97" s="3102"/>
      <c r="W97" s="3468" t="s">
        <v>12207</v>
      </c>
      <c r="X97" s="3469"/>
      <c r="Y97" s="2481" t="s">
        <v>12208</v>
      </c>
      <c r="Z97" s="2675"/>
      <c r="AA97" s="2687"/>
      <c r="AB97" s="3102"/>
      <c r="AC97" s="3102"/>
      <c r="AD97" s="3102"/>
      <c r="AE97" s="3102"/>
      <c r="AF97" s="3102"/>
      <c r="AG97" s="3102"/>
      <c r="AH97" s="3102"/>
      <c r="AI97" s="3102"/>
      <c r="AJ97" s="3102"/>
    </row>
    <row r="98" spans="1:36" ht="104" customHeight="1" thickBot="1">
      <c r="A98" s="2393" t="s">
        <v>784</v>
      </c>
      <c r="B98" s="3470" t="s">
        <v>12209</v>
      </c>
      <c r="C98" s="3470"/>
      <c r="D98" s="2914" t="s">
        <v>12201</v>
      </c>
      <c r="E98" s="2914" t="s">
        <v>12201</v>
      </c>
      <c r="F98" s="2089" t="s">
        <v>4941</v>
      </c>
      <c r="G98"/>
      <c r="H98"/>
      <c r="I98" s="292"/>
      <c r="J98" s="292"/>
      <c r="K98" s="846" t="s">
        <v>12210</v>
      </c>
      <c r="L98" s="192"/>
      <c r="M98" s="238"/>
      <c r="N98" s="192"/>
      <c r="O98" s="3159"/>
      <c r="P98" s="220" t="str">
        <f>IF( SUM( R98:T98 ) = 0, 0, $R$5 )</f>
        <v>Please complete all cells in row</v>
      </c>
      <c r="Q98" s="3154"/>
      <c r="R98" s="207"/>
      <c r="S98" s="207"/>
      <c r="T98" s="221">
        <f xml:space="preserve"> IF( ISNUMBER(#REF! ), 0, 1 )</f>
        <v>1</v>
      </c>
      <c r="U98" s="3154"/>
      <c r="V98" s="3102"/>
      <c r="W98" s="3471" t="s">
        <v>12211</v>
      </c>
      <c r="X98" s="3472"/>
      <c r="Y98" s="2688"/>
      <c r="Z98" s="2688"/>
      <c r="AA98" s="2684" t="s">
        <v>12212</v>
      </c>
      <c r="AB98" s="3102"/>
      <c r="AC98" s="3102"/>
      <c r="AD98" s="3102"/>
      <c r="AE98" s="3102"/>
      <c r="AF98" s="3102"/>
      <c r="AG98" s="3102"/>
      <c r="AH98" s="3102"/>
      <c r="AI98" s="3102"/>
      <c r="AJ98" s="3102"/>
    </row>
    <row r="99" spans="1:36" ht="24" customHeight="1" thickTop="1" thickBot="1">
      <c r="O99" s="3159"/>
      <c r="P99" s="220"/>
      <c r="Q99" s="3154"/>
      <c r="U99" s="3154"/>
    </row>
    <row r="100" spans="1:36" ht="56.75" customHeight="1" thickTop="1" thickBot="1">
      <c r="A100" s="192"/>
      <c r="B100" s="3613" t="s">
        <v>12213</v>
      </c>
      <c r="C100" s="3462"/>
      <c r="D100" s="2078"/>
      <c r="E100" s="2078"/>
      <c r="F100" s="2078"/>
      <c r="G100" s="2078"/>
      <c r="H100" s="2078"/>
      <c r="I100" s="2078"/>
      <c r="J100" s="2078"/>
      <c r="K100" s="385"/>
      <c r="L100" s="171"/>
      <c r="M100" s="192"/>
      <c r="N100" s="192"/>
      <c r="O100" s="3159"/>
      <c r="P100" s="220"/>
      <c r="Q100" s="3154"/>
      <c r="R100" s="207"/>
      <c r="S100" s="207"/>
      <c r="T100" s="207"/>
      <c r="U100" s="3154"/>
      <c r="V100" s="3102"/>
      <c r="W100" s="3614" t="s">
        <v>12214</v>
      </c>
      <c r="X100" s="3615"/>
      <c r="Y100" s="2078"/>
      <c r="Z100" s="2078"/>
      <c r="AA100" s="2078"/>
      <c r="AB100" s="3125"/>
      <c r="AC100" s="3125"/>
      <c r="AD100" s="3125"/>
      <c r="AE100" s="3102"/>
      <c r="AF100" s="3102"/>
      <c r="AG100" s="3102"/>
      <c r="AH100" s="3102"/>
      <c r="AI100" s="3102"/>
      <c r="AJ100" s="3102"/>
    </row>
    <row r="101" spans="1:36" ht="226.5" customHeight="1" thickTop="1" thickBot="1">
      <c r="A101" s="2393" t="s">
        <v>680</v>
      </c>
      <c r="B101" s="3616" t="s">
        <v>671</v>
      </c>
      <c r="C101" s="3629"/>
      <c r="D101" s="2913" t="s">
        <v>12215</v>
      </c>
      <c r="E101" s="2271" t="s">
        <v>12216</v>
      </c>
      <c r="F101" s="2913" t="s">
        <v>12217</v>
      </c>
      <c r="G101" s="2834" t="s">
        <v>12218</v>
      </c>
      <c r="H101" s="2834" t="s">
        <v>12219</v>
      </c>
      <c r="I101" s="2566" t="s">
        <v>12220</v>
      </c>
      <c r="J101" s="385"/>
      <c r="K101" s="385"/>
      <c r="L101" s="171"/>
      <c r="M101" s="192"/>
      <c r="N101" s="192"/>
      <c r="O101" s="3159"/>
      <c r="P101" s="220"/>
      <c r="Q101" s="3154"/>
      <c r="R101" s="207"/>
      <c r="S101" s="207"/>
      <c r="T101" s="207"/>
      <c r="U101" s="3154"/>
      <c r="V101" s="3102"/>
      <c r="W101" s="3614"/>
      <c r="X101" s="3615"/>
      <c r="Y101" s="2078"/>
      <c r="Z101" s="2078"/>
      <c r="AA101" s="2078"/>
      <c r="AB101" s="3125"/>
      <c r="AC101" s="3125"/>
      <c r="AD101" s="3125"/>
      <c r="AE101" s="3102"/>
      <c r="AF101" s="3102"/>
      <c r="AG101" s="3102"/>
      <c r="AH101" s="3102"/>
      <c r="AI101" s="3102"/>
      <c r="AJ101" s="3102"/>
    </row>
    <row r="102" spans="1:36" ht="21" customHeight="1" thickTop="1" thickBot="1">
      <c r="A102" s="192"/>
      <c r="B102" s="3616" t="s">
        <v>672</v>
      </c>
      <c r="C102" s="3630"/>
      <c r="D102" s="2974" t="s">
        <v>2869</v>
      </c>
      <c r="E102" s="2962" t="s">
        <v>12001</v>
      </c>
      <c r="F102" s="2962" t="s">
        <v>2869</v>
      </c>
      <c r="G102" s="2962" t="s">
        <v>12001</v>
      </c>
      <c r="H102" s="2962" t="s">
        <v>2869</v>
      </c>
      <c r="I102" s="2567" t="s">
        <v>12001</v>
      </c>
      <c r="J102" s="385"/>
      <c r="K102" s="385"/>
      <c r="L102" s="171"/>
      <c r="M102" s="192"/>
      <c r="N102" s="192"/>
      <c r="O102" s="3159"/>
      <c r="P102" s="220"/>
      <c r="Q102" s="3154"/>
      <c r="R102" s="207"/>
      <c r="S102" s="207"/>
      <c r="T102" s="207"/>
      <c r="U102" s="3154"/>
      <c r="V102" s="3102"/>
      <c r="W102" s="3614"/>
      <c r="X102" s="3615"/>
      <c r="Y102" s="2078"/>
      <c r="Z102" s="2078"/>
      <c r="AA102" s="2078"/>
      <c r="AB102" s="3125"/>
      <c r="AC102" s="3125"/>
      <c r="AD102" s="3125"/>
      <c r="AE102" s="3102"/>
      <c r="AF102" s="3102"/>
      <c r="AG102" s="3102"/>
      <c r="AH102" s="3102"/>
      <c r="AI102" s="3102"/>
      <c r="AJ102" s="3102"/>
    </row>
    <row r="103" spans="1:36" ht="165" customHeight="1" thickTop="1" thickBot="1">
      <c r="A103" s="192"/>
      <c r="B103" s="3617" t="s">
        <v>673</v>
      </c>
      <c r="C103" s="3631"/>
      <c r="D103" s="2914"/>
      <c r="E103" s="2914">
        <v>3</v>
      </c>
      <c r="F103" s="2914"/>
      <c r="G103" s="2914">
        <v>3</v>
      </c>
      <c r="H103" s="2914"/>
      <c r="I103" s="2568">
        <v>3</v>
      </c>
      <c r="J103" s="385"/>
      <c r="K103" s="385"/>
      <c r="L103" s="171"/>
      <c r="M103" s="192"/>
      <c r="N103" s="192"/>
      <c r="O103" s="3159"/>
      <c r="P103" s="220"/>
      <c r="Q103" s="3154"/>
      <c r="R103" s="207"/>
      <c r="S103" s="207"/>
      <c r="T103" s="207"/>
      <c r="U103" s="3154"/>
      <c r="V103" s="3102"/>
      <c r="W103" s="3614"/>
      <c r="X103" s="3615"/>
      <c r="Y103" s="2975" t="s">
        <v>12215</v>
      </c>
      <c r="Z103" s="2976" t="s">
        <v>12216</v>
      </c>
      <c r="AA103" s="2976" t="s">
        <v>12217</v>
      </c>
      <c r="AB103" s="2976" t="s">
        <v>12221</v>
      </c>
      <c r="AC103" s="2976" t="s">
        <v>12219</v>
      </c>
      <c r="AD103" s="2977" t="s">
        <v>12220</v>
      </c>
      <c r="AE103" s="3102"/>
      <c r="AF103" s="3102"/>
      <c r="AG103" s="3102"/>
      <c r="AH103" s="3102"/>
      <c r="AI103" s="3102"/>
      <c r="AJ103" s="3102"/>
    </row>
    <row r="104" spans="1:36" s="2258" customFormat="1" ht="30" customHeight="1" thickTop="1">
      <c r="A104" s="2393" t="s">
        <v>686</v>
      </c>
      <c r="B104" s="3632" t="s">
        <v>12222</v>
      </c>
      <c r="C104" s="3632"/>
      <c r="D104" s="3208">
        <v>3129</v>
      </c>
      <c r="E104" s="3208">
        <v>134350</v>
      </c>
      <c r="F104" s="3208">
        <v>0</v>
      </c>
      <c r="G104" s="3208">
        <v>0</v>
      </c>
      <c r="H104" s="3208">
        <v>0</v>
      </c>
      <c r="I104" s="3209">
        <v>0</v>
      </c>
      <c r="J104" s="2832"/>
      <c r="K104" s="843" t="s">
        <v>12223</v>
      </c>
      <c r="L104" s="344"/>
      <c r="M104" s="2259"/>
      <c r="N104" s="344"/>
      <c r="O104" s="2252"/>
      <c r="P104" s="220">
        <f t="shared" ref="P104:P114" si="6">IF( SUM( R104:T104 ) = 0, 0, $R$5 )</f>
        <v>0</v>
      </c>
      <c r="Q104" s="2253"/>
      <c r="R104" s="2254"/>
      <c r="S104" s="2254"/>
      <c r="T104" s="2255">
        <f t="shared" ref="T104:T114" si="7" xml:space="preserve"> IF( ISNUMBER(F104 ), 0, 1 )</f>
        <v>0</v>
      </c>
      <c r="U104" s="2253"/>
      <c r="V104" s="2256"/>
      <c r="W104" s="3362" t="s">
        <v>12222</v>
      </c>
      <c r="X104" s="3363"/>
      <c r="Y104" s="2679" t="s">
        <v>12224</v>
      </c>
      <c r="Z104" s="2679" t="s">
        <v>12225</v>
      </c>
      <c r="AA104" s="2679" t="s">
        <v>12226</v>
      </c>
      <c r="AB104" s="2679" t="s">
        <v>12227</v>
      </c>
      <c r="AC104" s="2679" t="s">
        <v>12228</v>
      </c>
      <c r="AD104" s="2835" t="s">
        <v>12229</v>
      </c>
      <c r="AE104" s="2256"/>
      <c r="AF104" s="2256"/>
      <c r="AG104" s="2256"/>
      <c r="AH104" s="2256"/>
      <c r="AI104" s="2256"/>
      <c r="AJ104" s="2256"/>
    </row>
    <row r="105" spans="1:36" s="2258" customFormat="1" ht="30" customHeight="1">
      <c r="A105" s="344"/>
      <c r="B105" s="3368" t="s">
        <v>12230</v>
      </c>
      <c r="C105" s="3368"/>
      <c r="D105" s="3208">
        <v>168</v>
      </c>
      <c r="E105" s="3208">
        <v>8300</v>
      </c>
      <c r="F105" s="3208">
        <v>0</v>
      </c>
      <c r="G105" s="3208">
        <v>0</v>
      </c>
      <c r="H105" s="3208">
        <v>0</v>
      </c>
      <c r="I105" s="3209">
        <v>0</v>
      </c>
      <c r="J105" s="2832"/>
      <c r="K105" s="844" t="s">
        <v>12231</v>
      </c>
      <c r="L105" s="344"/>
      <c r="M105" s="2261"/>
      <c r="N105" s="344"/>
      <c r="O105" s="2252"/>
      <c r="P105" s="220">
        <f t="shared" si="6"/>
        <v>0</v>
      </c>
      <c r="Q105" s="2253"/>
      <c r="R105" s="2254"/>
      <c r="S105" s="2254"/>
      <c r="T105" s="2255">
        <f t="shared" si="7"/>
        <v>0</v>
      </c>
      <c r="U105" s="2253"/>
      <c r="V105" s="2256"/>
      <c r="W105" s="3627" t="s">
        <v>12230</v>
      </c>
      <c r="X105" s="3628"/>
      <c r="Y105" s="2674" t="s">
        <v>12232</v>
      </c>
      <c r="Z105" s="2674" t="s">
        <v>12233</v>
      </c>
      <c r="AA105" s="2674" t="s">
        <v>12234</v>
      </c>
      <c r="AB105" s="2674" t="s">
        <v>12235</v>
      </c>
      <c r="AC105" s="2674" t="s">
        <v>12236</v>
      </c>
      <c r="AD105" s="2838" t="s">
        <v>12237</v>
      </c>
      <c r="AE105" s="2256"/>
      <c r="AF105" s="2256"/>
      <c r="AG105" s="2256"/>
      <c r="AH105" s="2256"/>
      <c r="AI105" s="2256"/>
      <c r="AJ105" s="2256"/>
    </row>
    <row r="106" spans="1:36" ht="30" customHeight="1">
      <c r="A106" s="192"/>
      <c r="B106" s="3368" t="s">
        <v>12238</v>
      </c>
      <c r="C106" s="3368"/>
      <c r="D106" s="606">
        <v>0</v>
      </c>
      <c r="E106" s="606">
        <v>0</v>
      </c>
      <c r="F106" s="606">
        <v>0</v>
      </c>
      <c r="G106" s="3208">
        <v>0</v>
      </c>
      <c r="H106" s="2868"/>
      <c r="I106" s="3210"/>
      <c r="J106" s="2832"/>
      <c r="K106" s="844" t="s">
        <v>12239</v>
      </c>
      <c r="L106" s="192"/>
      <c r="M106" s="227"/>
      <c r="N106" s="192"/>
      <c r="O106" s="3159"/>
      <c r="P106" s="220">
        <f t="shared" si="6"/>
        <v>0</v>
      </c>
      <c r="Q106" s="3154"/>
      <c r="R106" s="207"/>
      <c r="S106" s="207"/>
      <c r="T106" s="2255">
        <f t="shared" si="7"/>
        <v>0</v>
      </c>
      <c r="U106" s="3154"/>
      <c r="V106" s="3102"/>
      <c r="W106" s="3366" t="s">
        <v>12238</v>
      </c>
      <c r="X106" s="3367"/>
      <c r="Y106" s="2674" t="s">
        <v>12240</v>
      </c>
      <c r="Z106" s="2674" t="s">
        <v>12241</v>
      </c>
      <c r="AA106" s="2674" t="s">
        <v>12242</v>
      </c>
      <c r="AB106" s="2674" t="s">
        <v>12243</v>
      </c>
      <c r="AC106" s="2868"/>
      <c r="AD106" s="2869"/>
      <c r="AE106" s="3102"/>
      <c r="AF106" s="3102"/>
      <c r="AG106" s="3102"/>
      <c r="AH106" s="3102"/>
      <c r="AI106" s="3102"/>
      <c r="AJ106" s="3102"/>
    </row>
    <row r="107" spans="1:36" ht="30" customHeight="1">
      <c r="A107" s="192"/>
      <c r="B107" s="3368" t="s">
        <v>12244</v>
      </c>
      <c r="C107" s="3368"/>
      <c r="D107" s="606">
        <v>5154</v>
      </c>
      <c r="E107" s="606">
        <v>154620</v>
      </c>
      <c r="F107" s="606">
        <v>0</v>
      </c>
      <c r="G107" s="3208">
        <v>0</v>
      </c>
      <c r="H107" s="3208">
        <v>1049</v>
      </c>
      <c r="I107" s="3209">
        <v>21040</v>
      </c>
      <c r="J107" s="2832"/>
      <c r="K107" s="844" t="s">
        <v>12245</v>
      </c>
      <c r="L107" s="192"/>
      <c r="M107" s="227"/>
      <c r="N107" s="192"/>
      <c r="O107" s="3159"/>
      <c r="P107" s="220">
        <f t="shared" si="6"/>
        <v>0</v>
      </c>
      <c r="Q107" s="3154"/>
      <c r="R107" s="207"/>
      <c r="S107" s="207"/>
      <c r="T107" s="2255">
        <f t="shared" si="7"/>
        <v>0</v>
      </c>
      <c r="U107" s="3154"/>
      <c r="V107" s="3102"/>
      <c r="W107" s="3366" t="s">
        <v>12244</v>
      </c>
      <c r="X107" s="3367"/>
      <c r="Y107" s="2674" t="s">
        <v>12246</v>
      </c>
      <c r="Z107" s="2674" t="s">
        <v>12247</v>
      </c>
      <c r="AA107" s="2674" t="s">
        <v>12248</v>
      </c>
      <c r="AB107" s="2674" t="s">
        <v>12249</v>
      </c>
      <c r="AC107" s="2674" t="s">
        <v>12250</v>
      </c>
      <c r="AD107" s="2838" t="s">
        <v>12251</v>
      </c>
      <c r="AE107" s="3102"/>
      <c r="AF107" s="3102"/>
      <c r="AG107" s="3102"/>
      <c r="AH107" s="3102"/>
      <c r="AI107" s="3102"/>
      <c r="AJ107" s="3102"/>
    </row>
    <row r="108" spans="1:36" s="2258" customFormat="1" ht="30" customHeight="1">
      <c r="A108" s="344"/>
      <c r="B108" s="3368" t="s">
        <v>12252</v>
      </c>
      <c r="C108" s="3368"/>
      <c r="D108" s="606">
        <v>14353</v>
      </c>
      <c r="E108" s="606">
        <v>431040</v>
      </c>
      <c r="F108" s="606">
        <v>0</v>
      </c>
      <c r="G108" s="3208">
        <v>0</v>
      </c>
      <c r="H108" s="606">
        <v>3029</v>
      </c>
      <c r="I108" s="3209">
        <v>60640</v>
      </c>
      <c r="J108" s="2832"/>
      <c r="K108" s="844" t="s">
        <v>12253</v>
      </c>
      <c r="L108" s="344"/>
      <c r="M108" s="2251"/>
      <c r="N108" s="344"/>
      <c r="O108" s="2252"/>
      <c r="P108" s="220">
        <f t="shared" si="6"/>
        <v>0</v>
      </c>
      <c r="Q108" s="2253"/>
      <c r="R108" s="2254"/>
      <c r="S108" s="2254"/>
      <c r="T108" s="2255">
        <f t="shared" si="7"/>
        <v>0</v>
      </c>
      <c r="U108" s="2253"/>
      <c r="V108" s="2256"/>
      <c r="W108" s="3366" t="s">
        <v>12252</v>
      </c>
      <c r="X108" s="3367"/>
      <c r="Y108" s="2674" t="s">
        <v>12254</v>
      </c>
      <c r="Z108" s="2674" t="s">
        <v>12255</v>
      </c>
      <c r="AA108" s="2674" t="s">
        <v>12256</v>
      </c>
      <c r="AB108" s="2674" t="s">
        <v>12257</v>
      </c>
      <c r="AC108" s="2674" t="s">
        <v>12258</v>
      </c>
      <c r="AD108" s="2838" t="s">
        <v>12259</v>
      </c>
      <c r="AE108" s="2256"/>
      <c r="AF108" s="2256"/>
      <c r="AG108" s="2256"/>
      <c r="AH108" s="2256"/>
      <c r="AI108" s="2256"/>
      <c r="AJ108" s="2256"/>
    </row>
    <row r="109" spans="1:36" s="2258" customFormat="1" ht="30" customHeight="1">
      <c r="A109" s="344"/>
      <c r="B109" s="3368" t="s">
        <v>12260</v>
      </c>
      <c r="C109" s="3368"/>
      <c r="D109" s="606">
        <v>6248</v>
      </c>
      <c r="E109" s="606">
        <v>187440</v>
      </c>
      <c r="F109" s="606">
        <v>0</v>
      </c>
      <c r="G109" s="3208">
        <v>0</v>
      </c>
      <c r="H109" s="2868"/>
      <c r="I109" s="3210"/>
      <c r="J109" s="2832"/>
      <c r="K109" s="844" t="s">
        <v>12261</v>
      </c>
      <c r="L109" s="344"/>
      <c r="M109" s="2251"/>
      <c r="N109" s="344"/>
      <c r="O109" s="2252"/>
      <c r="P109" s="220">
        <f t="shared" si="6"/>
        <v>0</v>
      </c>
      <c r="Q109" s="2253"/>
      <c r="R109" s="2254"/>
      <c r="S109" s="2254"/>
      <c r="T109" s="2255">
        <f t="shared" si="7"/>
        <v>0</v>
      </c>
      <c r="U109" s="2253"/>
      <c r="V109" s="2256"/>
      <c r="W109" s="3366" t="s">
        <v>12260</v>
      </c>
      <c r="X109" s="3367"/>
      <c r="Y109" s="2674" t="s">
        <v>12262</v>
      </c>
      <c r="Z109" s="2674" t="s">
        <v>12263</v>
      </c>
      <c r="AA109" s="2674" t="s">
        <v>12264</v>
      </c>
      <c r="AB109" s="2674" t="s">
        <v>12265</v>
      </c>
      <c r="AC109" s="2868"/>
      <c r="AD109" s="2869"/>
      <c r="AE109" s="2256"/>
      <c r="AF109" s="2256"/>
      <c r="AG109" s="2256"/>
      <c r="AH109" s="2256"/>
      <c r="AI109" s="2256"/>
      <c r="AJ109" s="2256"/>
    </row>
    <row r="110" spans="1:36" s="2258" customFormat="1" ht="38.75" customHeight="1">
      <c r="A110" s="344"/>
      <c r="B110" s="3368" t="s">
        <v>12266</v>
      </c>
      <c r="C110" s="3368"/>
      <c r="D110" s="606">
        <v>1451</v>
      </c>
      <c r="E110" s="606">
        <v>29020</v>
      </c>
      <c r="F110" s="606">
        <v>0</v>
      </c>
      <c r="G110" s="3208">
        <v>0</v>
      </c>
      <c r="H110" s="3208">
        <v>0</v>
      </c>
      <c r="I110" s="3209">
        <v>0</v>
      </c>
      <c r="J110" s="2832"/>
      <c r="K110" s="844" t="s">
        <v>12267</v>
      </c>
      <c r="L110" s="344"/>
      <c r="M110" s="2251"/>
      <c r="N110" s="344"/>
      <c r="O110" s="2252"/>
      <c r="P110" s="220">
        <f t="shared" si="6"/>
        <v>0</v>
      </c>
      <c r="Q110" s="2253"/>
      <c r="R110" s="2254"/>
      <c r="S110" s="2254"/>
      <c r="T110" s="2255">
        <f t="shared" si="7"/>
        <v>0</v>
      </c>
      <c r="U110" s="2253"/>
      <c r="V110" s="2256"/>
      <c r="W110" s="3366" t="s">
        <v>12266</v>
      </c>
      <c r="X110" s="3367"/>
      <c r="Y110" s="2674" t="s">
        <v>12268</v>
      </c>
      <c r="Z110" s="2674" t="s">
        <v>12269</v>
      </c>
      <c r="AA110" s="2674" t="s">
        <v>12270</v>
      </c>
      <c r="AB110" s="2674" t="s">
        <v>12271</v>
      </c>
      <c r="AC110" s="2674" t="s">
        <v>12272</v>
      </c>
      <c r="AD110" s="2838" t="s">
        <v>12273</v>
      </c>
      <c r="AE110" s="2256"/>
      <c r="AF110" s="2256"/>
      <c r="AG110" s="2256"/>
      <c r="AH110" s="2256"/>
      <c r="AI110" s="2256"/>
      <c r="AJ110" s="2256"/>
    </row>
    <row r="111" spans="1:36" s="2258" customFormat="1" ht="30" customHeight="1">
      <c r="A111" s="344"/>
      <c r="B111" s="3625" t="s">
        <v>12274</v>
      </c>
      <c r="C111" s="3626"/>
      <c r="D111" s="606">
        <v>85</v>
      </c>
      <c r="E111" s="606">
        <v>1700</v>
      </c>
      <c r="F111" s="606">
        <v>0</v>
      </c>
      <c r="G111" s="3208">
        <v>0</v>
      </c>
      <c r="H111" s="3208">
        <v>0</v>
      </c>
      <c r="I111" s="3209">
        <v>0</v>
      </c>
      <c r="J111" s="2832"/>
      <c r="K111" s="844" t="s">
        <v>12275</v>
      </c>
      <c r="L111" s="344"/>
      <c r="M111" s="2251"/>
      <c r="N111" s="344"/>
      <c r="O111" s="2252"/>
      <c r="P111" s="220">
        <f t="shared" si="6"/>
        <v>0</v>
      </c>
      <c r="Q111" s="2253"/>
      <c r="R111" s="2254"/>
      <c r="S111" s="2254"/>
      <c r="T111" s="2255">
        <f t="shared" si="7"/>
        <v>0</v>
      </c>
      <c r="U111" s="2253"/>
      <c r="V111" s="2256"/>
      <c r="W111" s="3366" t="s">
        <v>12274</v>
      </c>
      <c r="X111" s="3367"/>
      <c r="Y111" s="2674" t="s">
        <v>12276</v>
      </c>
      <c r="Z111" s="2674" t="s">
        <v>12277</v>
      </c>
      <c r="AA111" s="2674" t="s">
        <v>12278</v>
      </c>
      <c r="AB111" s="2674" t="s">
        <v>12279</v>
      </c>
      <c r="AC111" s="2674" t="s">
        <v>12280</v>
      </c>
      <c r="AD111" s="2838" t="s">
        <v>12281</v>
      </c>
      <c r="AE111" s="2256"/>
      <c r="AF111" s="2256"/>
      <c r="AG111" s="2256"/>
      <c r="AH111" s="2256"/>
      <c r="AI111" s="2256"/>
      <c r="AJ111" s="2256"/>
    </row>
    <row r="112" spans="1:36" ht="30" customHeight="1">
      <c r="A112" s="192"/>
      <c r="B112" s="3467" t="s">
        <v>12282</v>
      </c>
      <c r="C112" s="3618"/>
      <c r="D112" s="3213">
        <v>6285</v>
      </c>
      <c r="E112" s="606">
        <v>125710</v>
      </c>
      <c r="F112" s="606">
        <v>0</v>
      </c>
      <c r="G112" s="3208">
        <v>0</v>
      </c>
      <c r="H112" s="3208">
        <v>0</v>
      </c>
      <c r="I112" s="3209">
        <v>0</v>
      </c>
      <c r="J112" s="2832"/>
      <c r="K112" s="844" t="s">
        <v>12283</v>
      </c>
      <c r="L112" s="192"/>
      <c r="M112" s="227"/>
      <c r="N112" s="192"/>
      <c r="O112" s="3159"/>
      <c r="P112" s="220">
        <f t="shared" si="6"/>
        <v>0</v>
      </c>
      <c r="Q112" s="3154"/>
      <c r="R112" s="207"/>
      <c r="S112" s="207"/>
      <c r="T112" s="2255">
        <f t="shared" si="7"/>
        <v>0</v>
      </c>
      <c r="U112" s="3154"/>
      <c r="V112" s="3102"/>
      <c r="W112" s="3366" t="s">
        <v>12282</v>
      </c>
      <c r="X112" s="3367"/>
      <c r="Y112" s="2674" t="s">
        <v>12284</v>
      </c>
      <c r="Z112" s="2674" t="s">
        <v>12285</v>
      </c>
      <c r="AA112" s="2674" t="s">
        <v>12286</v>
      </c>
      <c r="AB112" s="2674" t="s">
        <v>12287</v>
      </c>
      <c r="AC112" s="2674" t="s">
        <v>12288</v>
      </c>
      <c r="AD112" s="2674" t="s">
        <v>12289</v>
      </c>
      <c r="AE112" s="3102"/>
      <c r="AF112" s="3102"/>
      <c r="AG112" s="3102"/>
      <c r="AH112" s="3102"/>
      <c r="AI112" s="3102"/>
      <c r="AJ112" s="3102"/>
    </row>
    <row r="113" spans="1:36" ht="30" customHeight="1">
      <c r="A113" s="192"/>
      <c r="B113" s="3467" t="s">
        <v>12290</v>
      </c>
      <c r="C113" s="3467"/>
      <c r="D113" s="606">
        <v>789</v>
      </c>
      <c r="E113" s="606">
        <v>196994.59</v>
      </c>
      <c r="F113" s="606">
        <v>0</v>
      </c>
      <c r="G113" s="3208">
        <v>0</v>
      </c>
      <c r="H113" s="3208">
        <v>238</v>
      </c>
      <c r="I113" s="3209">
        <v>4790</v>
      </c>
      <c r="J113" s="2832"/>
      <c r="K113" s="844" t="s">
        <v>12291</v>
      </c>
      <c r="L113" s="192"/>
      <c r="M113" s="227"/>
      <c r="N113" s="192"/>
      <c r="O113" s="3159"/>
      <c r="P113" s="220">
        <f t="shared" si="6"/>
        <v>0</v>
      </c>
      <c r="Q113" s="3154"/>
      <c r="R113" s="207"/>
      <c r="S113" s="207"/>
      <c r="T113" s="2255">
        <f t="shared" si="7"/>
        <v>0</v>
      </c>
      <c r="U113" s="3154"/>
      <c r="V113" s="3102"/>
      <c r="W113" s="3366" t="s">
        <v>12290</v>
      </c>
      <c r="X113" s="3367"/>
      <c r="Y113" s="2674" t="s">
        <v>12292</v>
      </c>
      <c r="Z113" s="2674" t="s">
        <v>12293</v>
      </c>
      <c r="AA113" s="2674" t="s">
        <v>12294</v>
      </c>
      <c r="AB113" s="2674" t="s">
        <v>12295</v>
      </c>
      <c r="AC113" s="2674" t="s">
        <v>12296</v>
      </c>
      <c r="AD113" s="2674" t="s">
        <v>12297</v>
      </c>
      <c r="AE113" s="3102"/>
      <c r="AF113" s="3102"/>
      <c r="AG113" s="3102"/>
      <c r="AH113" s="3102"/>
      <c r="AI113" s="3102"/>
      <c r="AJ113" s="3102"/>
    </row>
    <row r="114" spans="1:36" ht="30" customHeight="1" thickBot="1">
      <c r="A114" s="2393" t="s">
        <v>784</v>
      </c>
      <c r="B114" s="3470" t="s">
        <v>12298</v>
      </c>
      <c r="C114" s="3470"/>
      <c r="D114" s="361">
        <v>150</v>
      </c>
      <c r="E114" s="361">
        <v>19559.66</v>
      </c>
      <c r="F114" s="361">
        <v>0</v>
      </c>
      <c r="G114" s="3211">
        <v>0</v>
      </c>
      <c r="H114" s="3211">
        <v>200</v>
      </c>
      <c r="I114" s="3212">
        <v>4000</v>
      </c>
      <c r="J114" s="2832"/>
      <c r="K114" s="846" t="s">
        <v>12299</v>
      </c>
      <c r="L114" s="192"/>
      <c r="M114" s="238"/>
      <c r="N114" s="192"/>
      <c r="O114" s="3159"/>
      <c r="P114" s="220">
        <f t="shared" si="6"/>
        <v>0</v>
      </c>
      <c r="Q114" s="3154"/>
      <c r="R114" s="207"/>
      <c r="S114" s="207"/>
      <c r="T114" s="2255">
        <f t="shared" si="7"/>
        <v>0</v>
      </c>
      <c r="U114" s="3154"/>
      <c r="V114" s="3102"/>
      <c r="W114" s="3358" t="s">
        <v>12298</v>
      </c>
      <c r="X114" s="3359"/>
      <c r="Y114" s="2836" t="s">
        <v>12300</v>
      </c>
      <c r="Z114" s="2836" t="s">
        <v>12301</v>
      </c>
      <c r="AA114" s="2836" t="s">
        <v>12302</v>
      </c>
      <c r="AB114" s="2836" t="s">
        <v>12303</v>
      </c>
      <c r="AC114" s="2836" t="s">
        <v>12304</v>
      </c>
      <c r="AD114" s="2837" t="s">
        <v>12305</v>
      </c>
      <c r="AE114" s="3102"/>
      <c r="AF114" s="3102"/>
      <c r="AG114" s="3102"/>
      <c r="AH114" s="3102"/>
      <c r="AI114" s="3102"/>
      <c r="AJ114" s="3102"/>
    </row>
    <row r="115" spans="1:36" s="2250" customFormat="1" ht="30" customHeight="1" thickTop="1" thickBot="1">
      <c r="A115" s="14"/>
      <c r="B115" s="14"/>
      <c r="C115" s="14"/>
      <c r="D115" s="14"/>
      <c r="E115" s="14"/>
      <c r="F115" s="14"/>
      <c r="G115" s="14"/>
      <c r="H115" s="14"/>
      <c r="I115" s="14"/>
      <c r="J115" s="14"/>
      <c r="K115" s="14"/>
      <c r="L115" s="14"/>
      <c r="M115" s="14"/>
      <c r="N115" s="14"/>
      <c r="O115" s="3159"/>
      <c r="P115" s="220"/>
      <c r="Q115" s="3154"/>
      <c r="R115" s="19"/>
      <c r="S115" s="19"/>
      <c r="T115" s="19"/>
      <c r="U115" s="3154"/>
      <c r="V115" s="14"/>
      <c r="W115" s="14"/>
      <c r="X115" s="14"/>
      <c r="Y115" s="14"/>
      <c r="Z115" s="14"/>
      <c r="AA115" s="14"/>
      <c r="AB115" s="14"/>
      <c r="AC115" s="14"/>
      <c r="AD115" s="14"/>
      <c r="AE115" s="14"/>
      <c r="AF115" s="14"/>
      <c r="AG115" s="14"/>
      <c r="AH115" s="14"/>
      <c r="AI115" s="14"/>
      <c r="AJ115" s="14"/>
    </row>
    <row r="116" spans="1:36" ht="30" customHeight="1" thickTop="1" thickBot="1">
      <c r="A116" s="192"/>
      <c r="B116" s="3612" t="s">
        <v>12306</v>
      </c>
      <c r="C116" s="3463"/>
      <c r="D116" s="2078"/>
      <c r="E116" s="2078"/>
      <c r="F116" s="2078"/>
      <c r="G116" s="2078"/>
      <c r="H116" s="2078"/>
      <c r="I116" s="2078"/>
      <c r="J116" s="2078"/>
      <c r="K116" s="385"/>
      <c r="L116" s="171"/>
      <c r="M116" s="192"/>
      <c r="N116" s="192"/>
      <c r="O116" s="3159"/>
      <c r="P116" s="2792"/>
      <c r="Q116" s="3154"/>
      <c r="R116" s="207"/>
      <c r="S116" s="207"/>
      <c r="T116" s="207"/>
      <c r="U116" s="3154"/>
      <c r="V116" s="3102"/>
      <c r="W116" s="3614" t="s">
        <v>12306</v>
      </c>
      <c r="X116" s="3615"/>
      <c r="Y116" s="2078"/>
      <c r="Z116" s="2078"/>
      <c r="AA116" s="2078"/>
      <c r="AB116" s="3125"/>
      <c r="AC116" s="3125"/>
      <c r="AD116" s="3125"/>
      <c r="AE116" s="3102"/>
      <c r="AF116" s="3102"/>
      <c r="AG116" s="3102"/>
      <c r="AH116" s="3102"/>
      <c r="AI116" s="3102"/>
      <c r="AJ116" s="3102"/>
    </row>
    <row r="117" spans="1:36" ht="30" customHeight="1" thickTop="1" thickBot="1">
      <c r="A117" s="192"/>
      <c r="B117" s="3613"/>
      <c r="C117" s="3462"/>
      <c r="D117"/>
      <c r="E117"/>
      <c r="F117"/>
      <c r="G117"/>
      <c r="H117"/>
      <c r="I117"/>
      <c r="J117"/>
      <c r="K117" s="385"/>
      <c r="L117" s="171"/>
      <c r="M117" s="192"/>
      <c r="N117" s="192"/>
      <c r="O117" s="3159"/>
      <c r="P117" s="220"/>
      <c r="Q117" s="3154"/>
      <c r="R117" s="207"/>
      <c r="S117" s="207"/>
      <c r="T117" s="207"/>
      <c r="U117" s="3154"/>
      <c r="V117" s="3102"/>
      <c r="W117" s="3614"/>
      <c r="X117" s="3615"/>
      <c r="Y117" s="2078"/>
      <c r="Z117" s="2078"/>
      <c r="AA117" s="2078"/>
      <c r="AB117" s="3125"/>
      <c r="AC117" s="3125"/>
      <c r="AD117" s="3125"/>
      <c r="AE117" s="3102"/>
      <c r="AF117" s="3102"/>
      <c r="AG117" s="3102"/>
      <c r="AH117" s="3102"/>
      <c r="AI117" s="3102"/>
      <c r="AJ117" s="3102"/>
    </row>
    <row r="118" spans="1:36" ht="83.75" customHeight="1" thickTop="1" thickBot="1">
      <c r="A118" s="2393" t="s">
        <v>680</v>
      </c>
      <c r="B118" s="3616" t="s">
        <v>671</v>
      </c>
      <c r="C118" s="3616"/>
      <c r="D118" s="2913" t="s">
        <v>12307</v>
      </c>
      <c r="E118" s="2915" t="s">
        <v>12308</v>
      </c>
      <c r="F118"/>
      <c r="G118"/>
      <c r="H118"/>
      <c r="I118"/>
      <c r="J118"/>
      <c r="K118" s="385"/>
      <c r="L118" s="171"/>
      <c r="M118" s="192"/>
      <c r="N118" s="192"/>
      <c r="O118" s="3159"/>
      <c r="P118" s="220"/>
      <c r="Q118" s="3154"/>
      <c r="R118" s="207"/>
      <c r="S118" s="207"/>
      <c r="T118" s="207"/>
      <c r="U118" s="3154"/>
      <c r="V118" s="3102"/>
      <c r="W118" s="3614"/>
      <c r="X118" s="3615"/>
      <c r="Y118" s="2078"/>
      <c r="Z118" s="2078"/>
      <c r="AA118" s="2078"/>
      <c r="AB118" s="3125"/>
      <c r="AC118" s="3125"/>
      <c r="AD118" s="3125"/>
      <c r="AE118" s="3102"/>
      <c r="AF118" s="3102"/>
      <c r="AG118" s="3102"/>
      <c r="AH118" s="3102"/>
      <c r="AI118" s="3102"/>
      <c r="AJ118" s="3102"/>
    </row>
    <row r="119" spans="1:36" ht="30" customHeight="1" thickTop="1" thickBot="1">
      <c r="A119" s="192"/>
      <c r="B119" s="3479" t="s">
        <v>672</v>
      </c>
      <c r="C119" s="3479"/>
      <c r="D119" s="2962" t="s">
        <v>2869</v>
      </c>
      <c r="E119" s="2963" t="s">
        <v>12001</v>
      </c>
      <c r="F119"/>
      <c r="G119"/>
      <c r="H119"/>
      <c r="I119"/>
      <c r="J119"/>
      <c r="K119" s="385"/>
      <c r="L119" s="171"/>
      <c r="M119" s="192"/>
      <c r="N119" s="192"/>
      <c r="O119" s="3159"/>
      <c r="P119" s="220"/>
      <c r="Q119" s="3154"/>
      <c r="R119" s="207"/>
      <c r="S119" s="207"/>
      <c r="T119" s="207"/>
      <c r="U119" s="3154"/>
      <c r="V119" s="3102"/>
      <c r="W119" s="3614"/>
      <c r="X119" s="3615"/>
      <c r="Y119"/>
      <c r="Z119"/>
      <c r="AA119"/>
      <c r="AB119"/>
      <c r="AC119"/>
      <c r="AD119"/>
      <c r="AE119"/>
      <c r="AF119"/>
      <c r="AG119" s="3102"/>
      <c r="AH119" s="3102"/>
      <c r="AI119" s="3102"/>
      <c r="AJ119" s="3102"/>
    </row>
    <row r="120" spans="1:36" ht="30" customHeight="1" thickTop="1" thickBot="1">
      <c r="A120" s="192"/>
      <c r="B120" s="3617" t="s">
        <v>673</v>
      </c>
      <c r="C120" s="3617"/>
      <c r="D120" s="1010"/>
      <c r="E120" s="1011">
        <v>3</v>
      </c>
      <c r="F120"/>
      <c r="G120"/>
      <c r="H120"/>
      <c r="I120"/>
      <c r="J120"/>
      <c r="K120" s="385"/>
      <c r="L120" s="171"/>
      <c r="M120" s="192"/>
      <c r="N120" s="192"/>
      <c r="O120" s="3159"/>
      <c r="P120" s="220"/>
      <c r="Q120" s="3154"/>
      <c r="R120" s="207"/>
      <c r="S120" s="207"/>
      <c r="T120" s="207"/>
      <c r="U120" s="3154"/>
      <c r="V120" s="3102"/>
      <c r="W120" s="3614"/>
      <c r="X120" s="3615"/>
      <c r="Y120" s="2672" t="s">
        <v>12164</v>
      </c>
      <c r="Z120" s="2673" t="s">
        <v>12163</v>
      </c>
      <c r="AA120"/>
      <c r="AB120"/>
      <c r="AC120"/>
      <c r="AD120"/>
      <c r="AE120"/>
      <c r="AF120"/>
      <c r="AG120" s="3102"/>
      <c r="AH120" s="3102"/>
      <c r="AI120" s="3102"/>
      <c r="AJ120" s="3102"/>
    </row>
    <row r="121" spans="1:36" ht="30" customHeight="1" thickTop="1" thickBot="1">
      <c r="A121" s="2393" t="s">
        <v>686</v>
      </c>
      <c r="B121" s="3621" t="s">
        <v>12309</v>
      </c>
      <c r="C121" s="3622"/>
      <c r="D121" s="605">
        <v>75</v>
      </c>
      <c r="E121" s="3214">
        <v>750</v>
      </c>
      <c r="F121"/>
      <c r="G121"/>
      <c r="H121"/>
      <c r="I121"/>
      <c r="J121"/>
      <c r="K121" s="843" t="s">
        <v>12310</v>
      </c>
      <c r="L121" s="192"/>
      <c r="M121" s="219"/>
      <c r="N121" s="192"/>
      <c r="O121" s="3159"/>
      <c r="P121" s="220" t="str">
        <f>IF( SUM( R121:T121 ) = 0, 0, $R$5 )</f>
        <v>Please complete all cells in row</v>
      </c>
      <c r="Q121" s="3154"/>
      <c r="R121" s="207"/>
      <c r="S121" s="207"/>
      <c r="T121" s="221">
        <f xml:space="preserve"> IF( ISNUMBER(F121 ), 0, 1 )</f>
        <v>1</v>
      </c>
      <c r="U121" s="3154"/>
      <c r="V121" s="3102"/>
      <c r="W121" s="3465" t="str">
        <f t="shared" ref="W121:W126" si="8">B121</f>
        <v>Failure to respond to a written enquiry about water or wastewater services (to a property)</v>
      </c>
      <c r="X121" s="3466"/>
      <c r="Y121" s="2482" t="s">
        <v>12311</v>
      </c>
      <c r="Z121" s="2682" t="s">
        <v>12312</v>
      </c>
      <c r="AA121"/>
      <c r="AB121"/>
      <c r="AC121"/>
      <c r="AD121"/>
      <c r="AE121"/>
      <c r="AF121"/>
      <c r="AG121" s="3102"/>
      <c r="AH121" s="3102"/>
      <c r="AI121" s="3102"/>
      <c r="AJ121" s="3102"/>
    </row>
    <row r="122" spans="1:36" ht="30" customHeight="1" thickTop="1" thickBot="1">
      <c r="A122" s="192"/>
      <c r="B122" s="3619" t="s">
        <v>12313</v>
      </c>
      <c r="C122" s="3620"/>
      <c r="D122" s="3208">
        <v>641</v>
      </c>
      <c r="E122" s="632">
        <v>19230</v>
      </c>
      <c r="F122"/>
      <c r="G122"/>
      <c r="H122"/>
      <c r="I122"/>
      <c r="J122"/>
      <c r="K122" s="844" t="s">
        <v>12314</v>
      </c>
      <c r="L122" s="192"/>
      <c r="M122" s="227"/>
      <c r="N122" s="192"/>
      <c r="O122" s="3159"/>
      <c r="P122" s="220" t="str">
        <f>IF( SUM( R122:T122 ) = 0, 0, $R$5 )</f>
        <v>Please complete all cells in row</v>
      </c>
      <c r="Q122" s="3154"/>
      <c r="R122" s="207"/>
      <c r="S122" s="207"/>
      <c r="T122" s="221">
        <f xml:space="preserve"> IF( ISNUMBER(F122 ), 0, 1 )</f>
        <v>1</v>
      </c>
      <c r="U122" s="3154"/>
      <c r="V122" s="3102"/>
      <c r="W122" s="3465" t="str">
        <f t="shared" si="8"/>
        <v>Restriction of use notices</v>
      </c>
      <c r="X122" s="3466"/>
      <c r="Y122" s="2481" t="s">
        <v>12315</v>
      </c>
      <c r="Z122" s="2683" t="s">
        <v>12316</v>
      </c>
      <c r="AA122"/>
      <c r="AB122"/>
      <c r="AC122"/>
      <c r="AD122"/>
      <c r="AE122"/>
      <c r="AF122"/>
      <c r="AG122" s="3102"/>
      <c r="AH122" s="3102"/>
      <c r="AI122" s="3102"/>
      <c r="AJ122" s="3102"/>
    </row>
    <row r="123" spans="1:36" ht="30" customHeight="1" thickTop="1" thickBot="1">
      <c r="A123" s="192"/>
      <c r="B123" s="3623" t="s">
        <v>12317</v>
      </c>
      <c r="C123" s="3624"/>
      <c r="D123" s="3208">
        <v>1199</v>
      </c>
      <c r="E123" s="632">
        <v>48000</v>
      </c>
      <c r="F123"/>
      <c r="G123"/>
      <c r="H123"/>
      <c r="I123"/>
      <c r="J123"/>
      <c r="K123" s="844" t="s">
        <v>12318</v>
      </c>
      <c r="L123" s="192"/>
      <c r="M123" s="2058"/>
      <c r="N123" s="192"/>
      <c r="O123" s="3159"/>
      <c r="P123" s="220" t="str">
        <f t="shared" ref="P123:P130" si="9">IF( SUM( R123:T123 ) = 0, 0, $R$5 )</f>
        <v>Please complete all cells in row</v>
      </c>
      <c r="Q123" s="3154"/>
      <c r="R123" s="207"/>
      <c r="S123" s="207"/>
      <c r="T123" s="221">
        <f t="shared" ref="T123:T130" si="10" xml:space="preserve"> IF( ISNUMBER(F123 ), 0, 1 )</f>
        <v>1</v>
      </c>
      <c r="U123" s="3154"/>
      <c r="V123" s="3102"/>
      <c r="W123" s="3465" t="str">
        <f t="shared" si="8"/>
        <v>Extra care services</v>
      </c>
      <c r="X123" s="3466"/>
      <c r="Y123" s="2481" t="s">
        <v>12319</v>
      </c>
      <c r="Z123" s="2683" t="s">
        <v>12320</v>
      </c>
      <c r="AA123"/>
      <c r="AB123"/>
      <c r="AC123"/>
      <c r="AD123"/>
      <c r="AE123"/>
      <c r="AF123"/>
      <c r="AG123" s="3102"/>
      <c r="AH123" s="3102"/>
      <c r="AI123" s="3102"/>
      <c r="AJ123" s="3102"/>
    </row>
    <row r="124" spans="1:36" ht="30" customHeight="1" thickTop="1" thickBot="1">
      <c r="A124" s="192"/>
      <c r="B124" s="3619" t="s">
        <v>12321</v>
      </c>
      <c r="C124" s="3620"/>
      <c r="D124" s="3208">
        <v>887</v>
      </c>
      <c r="E124" s="632">
        <v>100561.93</v>
      </c>
      <c r="F124"/>
      <c r="G124"/>
      <c r="H124"/>
      <c r="I124"/>
      <c r="J124"/>
      <c r="K124" s="844" t="s">
        <v>12322</v>
      </c>
      <c r="L124" s="192"/>
      <c r="M124" s="2058"/>
      <c r="N124" s="192"/>
      <c r="O124" s="3159"/>
      <c r="P124" s="220" t="str">
        <f t="shared" si="9"/>
        <v>Please complete all cells in row</v>
      </c>
      <c r="Q124" s="3154"/>
      <c r="R124" s="207"/>
      <c r="S124" s="207"/>
      <c r="T124" s="221">
        <f t="shared" si="10"/>
        <v>1</v>
      </c>
      <c r="U124" s="3154"/>
      <c r="V124" s="3102"/>
      <c r="W124" s="3465" t="str">
        <f t="shared" si="8"/>
        <v>EGSS failure payments</v>
      </c>
      <c r="X124" s="3466"/>
      <c r="Y124" s="2481" t="s">
        <v>12323</v>
      </c>
      <c r="Z124" s="2683" t="s">
        <v>12324</v>
      </c>
      <c r="AA124"/>
      <c r="AB124"/>
      <c r="AC124"/>
      <c r="AD124"/>
      <c r="AE124"/>
      <c r="AF124"/>
      <c r="AG124" s="3102"/>
      <c r="AH124" s="3102"/>
      <c r="AI124" s="3102"/>
      <c r="AJ124" s="3102"/>
    </row>
    <row r="125" spans="1:36" ht="30" customHeight="1" thickTop="1" thickBot="1">
      <c r="A125" s="192"/>
      <c r="B125" s="3619" t="s">
        <v>12325</v>
      </c>
      <c r="C125" s="3620"/>
      <c r="D125" s="3208">
        <v>5093</v>
      </c>
      <c r="E125" s="632">
        <v>52010</v>
      </c>
      <c r="F125"/>
      <c r="G125"/>
      <c r="H125"/>
      <c r="I125"/>
      <c r="J125"/>
      <c r="K125" s="844" t="s">
        <v>12326</v>
      </c>
      <c r="L125" s="192"/>
      <c r="M125" s="2058"/>
      <c r="N125" s="192"/>
      <c r="O125" s="3159"/>
      <c r="P125" s="220" t="str">
        <f t="shared" si="9"/>
        <v>Please complete all cells in row</v>
      </c>
      <c r="Q125" s="3154"/>
      <c r="R125" s="207"/>
      <c r="S125" s="207"/>
      <c r="T125" s="221">
        <f t="shared" si="10"/>
        <v>1</v>
      </c>
      <c r="U125" s="3154"/>
      <c r="V125" s="3102"/>
      <c r="W125" s="3465" t="str">
        <f t="shared" si="8"/>
        <v>EGSS penalty payments</v>
      </c>
      <c r="X125" s="3466"/>
      <c r="Y125" s="2481" t="s">
        <v>12327</v>
      </c>
      <c r="Z125" s="2683" t="s">
        <v>12328</v>
      </c>
      <c r="AA125"/>
      <c r="AB125"/>
      <c r="AC125"/>
      <c r="AD125"/>
      <c r="AE125"/>
      <c r="AF125"/>
      <c r="AG125" s="3102"/>
      <c r="AH125" s="3102"/>
      <c r="AI125" s="3102"/>
      <c r="AJ125" s="3102"/>
    </row>
    <row r="126" spans="1:36" ht="30" customHeight="1" thickTop="1">
      <c r="A126" s="192"/>
      <c r="B126" s="3619" t="s">
        <v>12329</v>
      </c>
      <c r="C126" s="3620"/>
      <c r="D126" s="3208">
        <v>40061</v>
      </c>
      <c r="E126" s="632">
        <v>3315825.98</v>
      </c>
      <c r="F126"/>
      <c r="G126"/>
      <c r="H126"/>
      <c r="I126"/>
      <c r="J126"/>
      <c r="K126" s="844" t="s">
        <v>12330</v>
      </c>
      <c r="L126" s="192"/>
      <c r="M126" s="2058"/>
      <c r="N126" s="192"/>
      <c r="O126" s="3159"/>
      <c r="P126" s="220" t="str">
        <f t="shared" si="9"/>
        <v>Please complete all cells in row</v>
      </c>
      <c r="Q126" s="3154"/>
      <c r="R126" s="207"/>
      <c r="S126" s="207"/>
      <c r="T126" s="221">
        <f t="shared" si="10"/>
        <v>1</v>
      </c>
      <c r="U126" s="3154"/>
      <c r="V126" s="3102"/>
      <c r="W126" s="3465" t="str">
        <f t="shared" si="8"/>
        <v>Ex-gratia &amp; goodwill payments</v>
      </c>
      <c r="X126" s="3466"/>
      <c r="Y126" s="2481" t="s">
        <v>12331</v>
      </c>
      <c r="Z126" s="2683" t="s">
        <v>12332</v>
      </c>
      <c r="AA126"/>
      <c r="AB126"/>
      <c r="AC126"/>
      <c r="AD126"/>
      <c r="AE126"/>
      <c r="AF126"/>
      <c r="AG126" s="3102"/>
      <c r="AH126" s="3102"/>
      <c r="AI126" s="3102"/>
      <c r="AJ126" s="3102"/>
    </row>
    <row r="127" spans="1:36" ht="30" customHeight="1">
      <c r="A127" s="192"/>
      <c r="B127" s="3467" t="s">
        <v>12333</v>
      </c>
      <c r="C127" s="3618"/>
      <c r="D127" s="2260"/>
      <c r="E127" s="2793"/>
      <c r="F127"/>
      <c r="G127"/>
      <c r="H127"/>
      <c r="I127"/>
      <c r="J127"/>
      <c r="K127" s="844" t="s">
        <v>12334</v>
      </c>
      <c r="L127" s="192"/>
      <c r="M127" s="2058"/>
      <c r="N127" s="192"/>
      <c r="O127" s="3159"/>
      <c r="P127" s="220" t="str">
        <f t="shared" si="9"/>
        <v>Please complete all cells in row</v>
      </c>
      <c r="Q127" s="3154"/>
      <c r="R127" s="207"/>
      <c r="S127" s="207"/>
      <c r="T127" s="221">
        <f t="shared" si="10"/>
        <v>1</v>
      </c>
      <c r="U127" s="3154"/>
      <c r="V127" s="3102"/>
      <c r="W127" s="3468" t="s">
        <v>12335</v>
      </c>
      <c r="X127" s="3469"/>
      <c r="Y127" s="2481" t="s">
        <v>12336</v>
      </c>
      <c r="Z127" s="2683" t="s">
        <v>12337</v>
      </c>
      <c r="AA127"/>
      <c r="AB127"/>
      <c r="AC127"/>
      <c r="AD127"/>
      <c r="AE127"/>
      <c r="AF127"/>
      <c r="AG127" s="3102"/>
      <c r="AH127" s="3102"/>
      <c r="AI127" s="3102"/>
      <c r="AJ127" s="3102"/>
    </row>
    <row r="128" spans="1:36" ht="30" customHeight="1">
      <c r="A128" s="192"/>
      <c r="B128" s="3467" t="s">
        <v>12338</v>
      </c>
      <c r="C128" s="3618"/>
      <c r="D128" s="2260"/>
      <c r="E128" s="2793"/>
      <c r="F128"/>
      <c r="G128"/>
      <c r="H128"/>
      <c r="I128"/>
      <c r="J128"/>
      <c r="K128" s="844" t="s">
        <v>12339</v>
      </c>
      <c r="L128" s="192"/>
      <c r="M128" s="2058"/>
      <c r="N128" s="192"/>
      <c r="O128" s="3159"/>
      <c r="P128" s="220" t="str">
        <f t="shared" si="9"/>
        <v>Please complete all cells in row</v>
      </c>
      <c r="Q128" s="3154"/>
      <c r="R128" s="207"/>
      <c r="S128" s="207"/>
      <c r="T128" s="221">
        <f t="shared" si="10"/>
        <v>1</v>
      </c>
      <c r="U128" s="3154"/>
      <c r="V128" s="3102"/>
      <c r="W128" s="3468" t="s">
        <v>12340</v>
      </c>
      <c r="X128" s="3469"/>
      <c r="Y128" s="2481" t="s">
        <v>12341</v>
      </c>
      <c r="Z128" s="2683" t="s">
        <v>12342</v>
      </c>
      <c r="AA128"/>
      <c r="AB128"/>
      <c r="AC128"/>
      <c r="AD128"/>
      <c r="AE128"/>
      <c r="AF128"/>
      <c r="AG128" s="3102"/>
      <c r="AH128" s="3102"/>
      <c r="AI128" s="3102"/>
      <c r="AJ128" s="3102"/>
    </row>
    <row r="129" spans="1:36" ht="30" customHeight="1">
      <c r="A129" s="192"/>
      <c r="B129" s="3467" t="s">
        <v>12343</v>
      </c>
      <c r="C129" s="3618"/>
      <c r="D129" s="2260"/>
      <c r="E129" s="2793"/>
      <c r="F129"/>
      <c r="G129"/>
      <c r="H129"/>
      <c r="I129"/>
      <c r="J129"/>
      <c r="K129" s="844" t="s">
        <v>12344</v>
      </c>
      <c r="L129" s="192"/>
      <c r="M129" s="2058"/>
      <c r="N129" s="192"/>
      <c r="O129" s="3159"/>
      <c r="P129" s="220" t="str">
        <f t="shared" si="9"/>
        <v>Please complete all cells in row</v>
      </c>
      <c r="Q129" s="3154"/>
      <c r="R129" s="207"/>
      <c r="S129" s="207"/>
      <c r="T129" s="221">
        <f t="shared" si="10"/>
        <v>1</v>
      </c>
      <c r="U129" s="3154"/>
      <c r="V129" s="3102"/>
      <c r="W129" s="3468" t="s">
        <v>12345</v>
      </c>
      <c r="X129" s="3469"/>
      <c r="Y129" s="2481" t="s">
        <v>12346</v>
      </c>
      <c r="Z129" s="2683" t="s">
        <v>12347</v>
      </c>
      <c r="AA129"/>
      <c r="AB129"/>
      <c r="AC129"/>
      <c r="AD129"/>
      <c r="AE129"/>
      <c r="AF129"/>
      <c r="AG129" s="3102"/>
      <c r="AH129" s="3102"/>
      <c r="AI129" s="3102"/>
      <c r="AJ129" s="3102"/>
    </row>
    <row r="130" spans="1:36" ht="30" customHeight="1" thickBot="1">
      <c r="A130" s="2393" t="s">
        <v>784</v>
      </c>
      <c r="B130" s="3470" t="s">
        <v>12348</v>
      </c>
      <c r="C130" s="3611"/>
      <c r="D130" s="233"/>
      <c r="E130" s="2089"/>
      <c r="F130"/>
      <c r="G130"/>
      <c r="H130"/>
      <c r="I130"/>
      <c r="J130"/>
      <c r="K130" s="846" t="s">
        <v>12349</v>
      </c>
      <c r="L130" s="192"/>
      <c r="M130" s="238"/>
      <c r="N130" s="192"/>
      <c r="O130" s="3159"/>
      <c r="P130" s="220" t="str">
        <f t="shared" si="9"/>
        <v>Please complete all cells in row</v>
      </c>
      <c r="Q130" s="3154"/>
      <c r="R130" s="207"/>
      <c r="S130" s="207"/>
      <c r="T130" s="221">
        <f t="shared" si="10"/>
        <v>1</v>
      </c>
      <c r="U130" s="3154"/>
      <c r="V130" s="3102"/>
      <c r="W130" s="3471" t="s">
        <v>12350</v>
      </c>
      <c r="X130" s="3472"/>
      <c r="Y130" s="2487" t="s">
        <v>12351</v>
      </c>
      <c r="Z130" s="2684" t="s">
        <v>12352</v>
      </c>
      <c r="AA130"/>
      <c r="AB130"/>
      <c r="AC130"/>
      <c r="AD130"/>
      <c r="AE130"/>
      <c r="AF130"/>
      <c r="AG130" s="3102"/>
      <c r="AH130" s="3102"/>
      <c r="AI130" s="3102"/>
      <c r="AJ130" s="3102"/>
    </row>
    <row r="131" spans="1:36" ht="30" customHeight="1" thickTop="1" thickBot="1">
      <c r="O131" s="3159"/>
      <c r="P131" s="220"/>
      <c r="Q131" s="3154"/>
      <c r="U131" s="3154"/>
    </row>
    <row r="132" spans="1:36" ht="30" customHeight="1" thickTop="1" thickBot="1">
      <c r="A132" s="192"/>
      <c r="B132" s="3612" t="s">
        <v>12353</v>
      </c>
      <c r="C132" s="3463"/>
      <c r="D132" s="2078"/>
      <c r="E132" s="2078"/>
      <c r="F132" s="2078"/>
      <c r="G132" s="2078"/>
      <c r="H132" s="2078"/>
      <c r="I132" s="2078"/>
      <c r="J132" s="2078"/>
      <c r="K132" s="385"/>
      <c r="L132" s="171"/>
      <c r="M132" s="192"/>
      <c r="N132" s="192"/>
      <c r="O132" s="3159"/>
      <c r="P132" s="2792"/>
      <c r="Q132" s="3154"/>
      <c r="R132" s="207"/>
      <c r="S132" s="207"/>
      <c r="T132" s="207"/>
      <c r="U132" s="3154"/>
      <c r="V132" s="3102"/>
      <c r="W132" s="3614" t="s">
        <v>12353</v>
      </c>
      <c r="X132" s="3615"/>
      <c r="Y132" s="2078"/>
      <c r="Z132" s="2078"/>
      <c r="AA132" s="2078"/>
      <c r="AB132" s="3125"/>
      <c r="AC132" s="3125"/>
      <c r="AD132" s="3125"/>
      <c r="AE132" s="3102"/>
      <c r="AF132" s="3102"/>
      <c r="AG132" s="3102"/>
      <c r="AH132" s="3102"/>
      <c r="AI132" s="3102"/>
      <c r="AJ132" s="3102"/>
    </row>
    <row r="133" spans="1:36" ht="30" customHeight="1" thickTop="1" thickBot="1">
      <c r="A133" s="192"/>
      <c r="B133" s="3613"/>
      <c r="C133" s="3462"/>
      <c r="D133"/>
      <c r="E133"/>
      <c r="F133"/>
      <c r="G133"/>
      <c r="H133"/>
      <c r="I133"/>
      <c r="J133"/>
      <c r="K133" s="385"/>
      <c r="L133" s="171"/>
      <c r="M133" s="192"/>
      <c r="N133" s="192"/>
      <c r="O133" s="3159"/>
      <c r="P133" s="220"/>
      <c r="Q133" s="3154"/>
      <c r="R133" s="207"/>
      <c r="S133" s="207"/>
      <c r="T133" s="207"/>
      <c r="U133" s="3154"/>
      <c r="V133" s="3102"/>
      <c r="W133" s="3614"/>
      <c r="X133" s="3615"/>
      <c r="Y133" s="2078"/>
      <c r="Z133" s="2078"/>
      <c r="AA133" s="2078"/>
      <c r="AB133" s="3125"/>
      <c r="AC133" s="3125"/>
      <c r="AD133" s="3125"/>
      <c r="AE133" s="3102"/>
      <c r="AF133" s="3102"/>
      <c r="AG133" s="3102"/>
      <c r="AH133" s="3102"/>
      <c r="AI133" s="3102"/>
      <c r="AJ133" s="3102"/>
    </row>
    <row r="134" spans="1:36" ht="90" customHeight="1" thickTop="1" thickBot="1">
      <c r="A134" s="2393" t="s">
        <v>680</v>
      </c>
      <c r="B134" s="3616" t="s">
        <v>671</v>
      </c>
      <c r="C134" s="3616"/>
      <c r="D134" s="2913" t="s">
        <v>12354</v>
      </c>
      <c r="E134" s="2915" t="s">
        <v>12308</v>
      </c>
      <c r="F134"/>
      <c r="G134"/>
      <c r="H134"/>
      <c r="I134"/>
      <c r="J134"/>
      <c r="K134" s="385"/>
      <c r="L134" s="171"/>
      <c r="M134" s="192"/>
      <c r="N134" s="192"/>
      <c r="O134" s="3159"/>
      <c r="P134" s="220"/>
      <c r="Q134" s="3154"/>
      <c r="R134" s="207"/>
      <c r="S134" s="207"/>
      <c r="T134" s="207"/>
      <c r="U134" s="3154"/>
      <c r="V134" s="3102"/>
      <c r="W134" s="3614"/>
      <c r="X134" s="3615"/>
      <c r="Y134" s="2078"/>
      <c r="Z134" s="2078"/>
      <c r="AA134" s="2078"/>
      <c r="AB134" s="3125"/>
      <c r="AC134" s="3125"/>
      <c r="AD134" s="3125"/>
      <c r="AE134" s="3102"/>
      <c r="AF134" s="3102"/>
      <c r="AG134" s="3102"/>
      <c r="AH134" s="3102"/>
      <c r="AI134" s="3102"/>
      <c r="AJ134" s="3102"/>
    </row>
    <row r="135" spans="1:36" ht="30" customHeight="1" thickTop="1" thickBot="1">
      <c r="A135" s="192"/>
      <c r="B135" s="3479" t="s">
        <v>672</v>
      </c>
      <c r="C135" s="3479"/>
      <c r="D135" s="2962" t="s">
        <v>2869</v>
      </c>
      <c r="E135" s="2963" t="s">
        <v>12001</v>
      </c>
      <c r="F135"/>
      <c r="G135"/>
      <c r="H135"/>
      <c r="I135"/>
      <c r="J135"/>
      <c r="K135" s="385"/>
      <c r="L135" s="171"/>
      <c r="M135" s="192"/>
      <c r="N135" s="192"/>
      <c r="O135" s="3159"/>
      <c r="P135" s="220"/>
      <c r="Q135" s="3154"/>
      <c r="R135" s="207"/>
      <c r="S135" s="207"/>
      <c r="T135" s="207"/>
      <c r="U135" s="3154"/>
      <c r="V135" s="3102"/>
      <c r="W135" s="3614"/>
      <c r="X135" s="3615"/>
      <c r="Y135"/>
      <c r="Z135"/>
      <c r="AA135"/>
      <c r="AB135"/>
      <c r="AC135"/>
      <c r="AD135"/>
      <c r="AE135"/>
      <c r="AF135"/>
      <c r="AG135" s="3102"/>
      <c r="AH135" s="3102"/>
      <c r="AI135" s="3102"/>
      <c r="AJ135" s="3102"/>
    </row>
    <row r="136" spans="1:36" ht="72" customHeight="1" thickTop="1" thickBot="1">
      <c r="A136" s="192"/>
      <c r="B136" s="3617" t="s">
        <v>673</v>
      </c>
      <c r="C136" s="3617"/>
      <c r="D136" s="1010"/>
      <c r="E136" s="1011">
        <v>3</v>
      </c>
      <c r="F136"/>
      <c r="G136"/>
      <c r="H136"/>
      <c r="I136"/>
      <c r="J136"/>
      <c r="K136" s="385"/>
      <c r="L136" s="171"/>
      <c r="M136" s="192"/>
      <c r="N136" s="192"/>
      <c r="O136" s="3159"/>
      <c r="P136" s="220"/>
      <c r="Q136" s="3154"/>
      <c r="R136" s="207"/>
      <c r="S136" s="207"/>
      <c r="T136" s="207"/>
      <c r="U136" s="3154"/>
      <c r="V136" s="3102"/>
      <c r="W136" s="3614"/>
      <c r="X136" s="3615"/>
      <c r="Y136" s="2794" t="s">
        <v>12354</v>
      </c>
      <c r="Z136" s="1132" t="s">
        <v>12308</v>
      </c>
      <c r="AA136"/>
      <c r="AB136"/>
      <c r="AC136"/>
      <c r="AD136"/>
      <c r="AE136"/>
      <c r="AF136"/>
      <c r="AG136" s="3102"/>
      <c r="AH136" s="3102"/>
      <c r="AI136" s="3102"/>
      <c r="AJ136" s="3102"/>
    </row>
    <row r="137" spans="1:36" ht="30" customHeight="1" thickTop="1" thickBot="1">
      <c r="A137" s="2393" t="s">
        <v>686</v>
      </c>
      <c r="B137" s="3605" t="s">
        <v>12355</v>
      </c>
      <c r="C137" s="3606"/>
      <c r="D137" s="340">
        <v>4516</v>
      </c>
      <c r="E137" s="3215">
        <v>90470</v>
      </c>
      <c r="F137"/>
      <c r="G137"/>
      <c r="H137"/>
      <c r="I137" s="292"/>
      <c r="J137" s="292"/>
      <c r="K137" s="851" t="s">
        <v>12356</v>
      </c>
      <c r="L137" s="192"/>
      <c r="M137" s="301"/>
      <c r="N137" s="192"/>
      <c r="O137" s="3159"/>
      <c r="P137" s="2090" t="str">
        <f>IF( SUM( R137:T137 ) = 0, 0, $R$5 )</f>
        <v>Please complete all cells in row</v>
      </c>
      <c r="Q137" s="3154"/>
      <c r="R137" s="207"/>
      <c r="S137" s="207"/>
      <c r="T137" s="221">
        <f xml:space="preserve"> IF( ISNUMBER(F137 ), 0, 1 )</f>
        <v>1</v>
      </c>
      <c r="U137" s="3154"/>
      <c r="V137" s="3102"/>
      <c r="W137" s="3607" t="s">
        <v>12355</v>
      </c>
      <c r="X137" s="3608"/>
      <c r="Y137" s="2689" t="s">
        <v>12357</v>
      </c>
      <c r="Z137" s="2690" t="s">
        <v>12358</v>
      </c>
      <c r="AA137"/>
      <c r="AB137"/>
      <c r="AC137"/>
      <c r="AD137"/>
      <c r="AE137" s="3102"/>
      <c r="AF137" s="3102"/>
      <c r="AG137" s="3102"/>
      <c r="AH137" s="3102"/>
      <c r="AI137" s="3102"/>
      <c r="AJ137" s="3102"/>
    </row>
    <row r="138" spans="1:36" customFormat="1" ht="30" hidden="1" customHeight="1" thickTop="1">
      <c r="B138" s="3609"/>
      <c r="C138" s="3609"/>
      <c r="K138" s="14"/>
      <c r="N138" s="2394" t="s">
        <v>826</v>
      </c>
      <c r="W138" s="3610"/>
      <c r="X138" s="3610"/>
      <c r="AB138" s="14"/>
      <c r="AD138" s="14"/>
      <c r="AE138" s="2870" t="s">
        <v>827</v>
      </c>
      <c r="AF138" s="14"/>
    </row>
    <row r="139" spans="1:36" customFormat="1" ht="30" customHeight="1" thickTop="1"/>
    <row r="140" spans="1:36" customFormat="1" ht="30" customHeight="1"/>
    <row r="141" spans="1:36" customFormat="1" ht="30" customHeight="1"/>
    <row r="142" spans="1:36" ht="30" customHeight="1">
      <c r="A142" s="192"/>
      <c r="B142" s="2944"/>
      <c r="C142" s="2944"/>
      <c r="D142" s="2196"/>
      <c r="E142" s="2196"/>
      <c r="K142" s="218"/>
      <c r="M142" s="616"/>
      <c r="N142" s="192"/>
      <c r="O142" s="3125"/>
      <c r="P142" s="2211"/>
      <c r="Q142" s="3155"/>
      <c r="R142" s="207"/>
      <c r="S142" s="207"/>
      <c r="T142" s="207"/>
      <c r="U142" s="3155"/>
      <c r="V142" s="3102"/>
      <c r="W142" s="2944"/>
      <c r="X142" s="2944"/>
      <c r="Y142"/>
      <c r="Z142"/>
      <c r="AF142" s="3102"/>
      <c r="AG142" s="3102"/>
      <c r="AH142" s="3102"/>
      <c r="AI142" s="3102"/>
      <c r="AJ142" s="3102"/>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7"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I115:J115 F18 I67:J69 F67:G69 I137:J137 F23 I51:J52 I39:J44 I31:J32 I96:J98 F20:F21 I131:J131 G31:G32 F31"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topLeftCell="B20" workbookViewId="0"/>
  </sheetViews>
  <sheetFormatPr defaultColWidth="8.58203125" defaultRowHeight="29.75" customHeight="1"/>
  <cols>
    <col min="1" max="1" width="11.08203125" style="184" hidden="1" customWidth="1"/>
    <col min="2" max="2" width="69.4140625" style="184" customWidth="1"/>
    <col min="3" max="3" width="5.58203125" style="184" bestFit="1" customWidth="1"/>
    <col min="4" max="4" width="4.6640625" style="184" bestFit="1" customWidth="1"/>
    <col min="5" max="5" width="13.08203125" style="184" customWidth="1"/>
    <col min="6" max="6" width="1.58203125" style="184" customWidth="1"/>
    <col min="7" max="7" width="12.5" style="184" customWidth="1"/>
    <col min="8" max="8" width="1.58203125" style="184" customWidth="1"/>
    <col min="9" max="9" width="33.58203125" style="184" customWidth="1"/>
    <col min="10" max="10" width="1.58203125" style="184" hidden="1" customWidth="1"/>
    <col min="11" max="11" width="1.58203125" style="184" customWidth="1"/>
    <col min="12" max="12" width="25.4140625" style="184" customWidth="1"/>
    <col min="13" max="13" width="1.58203125" style="184" hidden="1" customWidth="1"/>
    <col min="14" max="14" width="25" style="184" hidden="1" customWidth="1"/>
    <col min="15" max="16" width="1.58203125" style="184" customWidth="1"/>
    <col min="17" max="17" width="40" style="194" customWidth="1"/>
    <col min="18" max="18" width="17.9140625" style="184" bestFit="1" customWidth="1"/>
    <col min="19" max="19" width="1.58203125" style="184" customWidth="1"/>
    <col min="20" max="21" width="14.58203125" style="184" customWidth="1"/>
    <col min="22" max="16384" width="8.58203125" style="184"/>
  </cols>
  <sheetData>
    <row r="1" spans="1:18" ht="29.75" customHeight="1">
      <c r="A1" s="3102"/>
      <c r="B1" s="995" t="s">
        <v>12359</v>
      </c>
      <c r="C1" s="995"/>
      <c r="D1" s="995"/>
      <c r="E1" s="995"/>
      <c r="F1" s="995"/>
      <c r="G1" s="199"/>
      <c r="H1" s="3102"/>
      <c r="I1" s="3102"/>
      <c r="J1" s="3102"/>
      <c r="K1" s="3101"/>
      <c r="L1" s="3102"/>
      <c r="M1" s="3101"/>
      <c r="N1" s="3102"/>
      <c r="O1" s="3101"/>
      <c r="P1" s="3102"/>
      <c r="Q1" s="995" t="s">
        <v>667</v>
      </c>
      <c r="R1" s="995"/>
    </row>
    <row r="2" spans="1:18" ht="29.75" customHeight="1">
      <c r="A2" s="3102"/>
      <c r="B2" s="995" t="str">
        <f>SelectCompany!B4</f>
        <v>Thames Water</v>
      </c>
      <c r="C2" s="418"/>
      <c r="D2" s="418"/>
      <c r="E2" s="418"/>
      <c r="F2" s="418"/>
      <c r="G2" s="199"/>
      <c r="H2" s="3102"/>
      <c r="I2" s="3102"/>
      <c r="J2" s="3102"/>
      <c r="K2" s="3101"/>
      <c r="L2" s="3102"/>
      <c r="M2" s="3101"/>
      <c r="N2" s="3102"/>
      <c r="O2" s="3101"/>
      <c r="P2" s="3102"/>
      <c r="Q2" s="995"/>
      <c r="R2" s="418"/>
    </row>
    <row r="3" spans="1:18" ht="29.75" customHeight="1">
      <c r="A3" s="3102"/>
      <c r="B3" s="3486" t="s">
        <v>12360</v>
      </c>
      <c r="C3" s="3486"/>
      <c r="D3" s="3486"/>
      <c r="E3" s="3486"/>
      <c r="F3" s="3486"/>
      <c r="G3" s="3486"/>
      <c r="H3" s="3486"/>
      <c r="I3" s="3486"/>
      <c r="J3" s="3102"/>
      <c r="K3" s="3101"/>
      <c r="L3" s="1004" t="s">
        <v>669</v>
      </c>
      <c r="M3" s="3101"/>
      <c r="N3" s="3102"/>
      <c r="O3" s="3101"/>
      <c r="P3" s="3102"/>
      <c r="Q3" s="3486" t="s">
        <v>12360</v>
      </c>
      <c r="R3" s="3486"/>
    </row>
    <row r="4" spans="1:18" ht="29.75" customHeight="1" thickBot="1">
      <c r="A4" s="3102"/>
      <c r="B4" s="558"/>
      <c r="C4" s="558"/>
      <c r="D4" s="558"/>
      <c r="E4" s="558"/>
      <c r="F4" s="655"/>
      <c r="G4" s="199"/>
      <c r="H4" s="3102"/>
      <c r="I4" s="3102"/>
      <c r="J4" s="3102"/>
      <c r="K4" s="3101"/>
      <c r="L4" s="3102"/>
      <c r="M4" s="3101"/>
      <c r="N4" s="3184" t="s">
        <v>670</v>
      </c>
      <c r="O4" s="3101"/>
      <c r="P4" s="3102"/>
      <c r="Q4" s="558"/>
      <c r="R4" s="558"/>
    </row>
    <row r="5" spans="1:18" ht="29.75" customHeight="1" thickTop="1" thickBot="1">
      <c r="A5" s="2265" t="s">
        <v>680</v>
      </c>
      <c r="B5" s="2975" t="s">
        <v>671</v>
      </c>
      <c r="C5" s="2976" t="s">
        <v>672</v>
      </c>
      <c r="D5" s="2976" t="s">
        <v>673</v>
      </c>
      <c r="E5" s="2977" t="s">
        <v>12361</v>
      </c>
      <c r="F5" s="171"/>
      <c r="G5" s="2952" t="s">
        <v>677</v>
      </c>
      <c r="H5" s="192"/>
      <c r="I5" s="2952" t="s">
        <v>678</v>
      </c>
      <c r="J5" s="192"/>
      <c r="K5" s="3101"/>
      <c r="L5" s="3102"/>
      <c r="M5" s="3101"/>
      <c r="N5" s="206" t="s">
        <v>679</v>
      </c>
      <c r="O5" s="3101"/>
      <c r="P5" s="3102"/>
      <c r="Q5" s="2975" t="s">
        <v>671</v>
      </c>
      <c r="R5" s="2977" t="s">
        <v>12361</v>
      </c>
    </row>
    <row r="6" spans="1:18" ht="29.75" customHeight="1" thickTop="1" thickBot="1">
      <c r="A6" s="2394" t="s">
        <v>684</v>
      </c>
      <c r="B6" s="3102"/>
      <c r="C6" s="286"/>
      <c r="D6" s="286"/>
      <c r="E6" s="687"/>
      <c r="F6" s="171"/>
      <c r="G6" s="199"/>
      <c r="H6" s="192"/>
      <c r="I6" s="192"/>
      <c r="J6" s="192"/>
      <c r="K6" s="3101"/>
      <c r="L6" s="3102"/>
      <c r="M6" s="3101"/>
      <c r="N6" s="3102"/>
      <c r="O6" s="3101"/>
      <c r="P6" s="3102"/>
      <c r="Q6" s="286"/>
      <c r="R6" s="2856" t="s">
        <v>831</v>
      </c>
    </row>
    <row r="7" spans="1:18" ht="29.75" customHeight="1" thickTop="1" thickBot="1">
      <c r="A7" s="192"/>
      <c r="B7" s="319" t="s">
        <v>12362</v>
      </c>
      <c r="C7" s="385"/>
      <c r="D7" s="385"/>
      <c r="E7" s="677"/>
      <c r="F7" s="81"/>
      <c r="G7" s="754"/>
      <c r="H7" s="192"/>
      <c r="I7" s="192"/>
      <c r="J7" s="192"/>
      <c r="K7" s="3101"/>
      <c r="L7" s="3102"/>
      <c r="M7" s="3101"/>
      <c r="N7" s="3102"/>
      <c r="O7" s="3101"/>
      <c r="P7" s="3102"/>
      <c r="Q7" s="319" t="s">
        <v>12362</v>
      </c>
      <c r="R7" s="677"/>
    </row>
    <row r="8" spans="1:18" ht="29.75" customHeight="1" thickTop="1">
      <c r="A8" s="2394" t="s">
        <v>686</v>
      </c>
      <c r="B8" s="2919" t="s">
        <v>12363</v>
      </c>
      <c r="C8" s="213" t="s">
        <v>12364</v>
      </c>
      <c r="D8" s="213">
        <v>2</v>
      </c>
      <c r="E8" s="1047">
        <v>102.90300000000001</v>
      </c>
      <c r="F8" s="81"/>
      <c r="G8" s="217" t="s">
        <v>12365</v>
      </c>
      <c r="H8" s="192"/>
      <c r="I8" s="996" t="s">
        <v>12366</v>
      </c>
      <c r="J8" s="192"/>
      <c r="K8" s="3101"/>
      <c r="L8" s="997">
        <f>IF( SUM( N8:N8 ) = 0, 0, $N$5 )</f>
        <v>0</v>
      </c>
      <c r="M8" s="3101"/>
      <c r="N8" s="221">
        <f xml:space="preserve"> IF( ISNUMBER(E8), 0, 1 )</f>
        <v>0</v>
      </c>
      <c r="O8" s="3101"/>
      <c r="P8" s="3102"/>
      <c r="Q8" s="2919" t="s">
        <v>12363</v>
      </c>
      <c r="R8" s="770" t="s">
        <v>12367</v>
      </c>
    </row>
    <row r="9" spans="1:18" ht="29.75" customHeight="1">
      <c r="A9" s="192"/>
      <c r="B9" s="2917" t="s">
        <v>12368</v>
      </c>
      <c r="C9" s="222" t="s">
        <v>12364</v>
      </c>
      <c r="D9" s="222">
        <v>2</v>
      </c>
      <c r="E9" s="999">
        <v>1886.76</v>
      </c>
      <c r="F9" s="81"/>
      <c r="G9" s="226" t="s">
        <v>12369</v>
      </c>
      <c r="H9" s="192"/>
      <c r="I9" s="998"/>
      <c r="J9" s="192"/>
      <c r="K9" s="3101"/>
      <c r="L9" s="997">
        <f t="shared" ref="L9:L23" si="0">IF( SUM( N9:N9 ) = 0, 0, $N$5 )</f>
        <v>0</v>
      </c>
      <c r="M9" s="3101"/>
      <c r="N9" s="221">
        <f t="shared" ref="N9:N23" si="1" xml:space="preserve"> IF( ISNUMBER(E9), 0, 1 )</f>
        <v>0</v>
      </c>
      <c r="O9" s="3101"/>
      <c r="P9" s="3102"/>
      <c r="Q9" s="2917" t="s">
        <v>12368</v>
      </c>
      <c r="R9" s="774" t="s">
        <v>12370</v>
      </c>
    </row>
    <row r="10" spans="1:18" ht="29.75" customHeight="1">
      <c r="A10" s="192"/>
      <c r="B10" s="2917" t="s">
        <v>12371</v>
      </c>
      <c r="C10" s="222" t="s">
        <v>12364</v>
      </c>
      <c r="D10" s="222">
        <v>2</v>
      </c>
      <c r="E10" s="999">
        <v>66.75</v>
      </c>
      <c r="F10" s="81"/>
      <c r="G10" s="226" t="s">
        <v>12372</v>
      </c>
      <c r="H10" s="192"/>
      <c r="I10" s="998"/>
      <c r="J10" s="192"/>
      <c r="K10" s="3101"/>
      <c r="L10" s="997">
        <f t="shared" si="0"/>
        <v>0</v>
      </c>
      <c r="M10" s="3101"/>
      <c r="N10" s="221">
        <f t="shared" si="1"/>
        <v>0</v>
      </c>
      <c r="O10" s="3101"/>
      <c r="P10" s="3102"/>
      <c r="Q10" s="2917" t="s">
        <v>12371</v>
      </c>
      <c r="R10" s="774" t="s">
        <v>12373</v>
      </c>
    </row>
    <row r="11" spans="1:18" ht="29.75" customHeight="1">
      <c r="A11" s="192"/>
      <c r="B11" s="2917" t="s">
        <v>12374</v>
      </c>
      <c r="C11" s="222" t="s">
        <v>12364</v>
      </c>
      <c r="D11" s="222">
        <v>2</v>
      </c>
      <c r="E11" s="999">
        <v>658.34</v>
      </c>
      <c r="F11" s="81"/>
      <c r="G11" s="226" t="s">
        <v>12375</v>
      </c>
      <c r="H11" s="192"/>
      <c r="I11" s="998"/>
      <c r="J11" s="192"/>
      <c r="K11" s="3101"/>
      <c r="L11" s="997">
        <f t="shared" si="0"/>
        <v>0</v>
      </c>
      <c r="M11" s="3101"/>
      <c r="N11" s="221">
        <f t="shared" si="1"/>
        <v>0</v>
      </c>
      <c r="O11" s="3101"/>
      <c r="P11" s="3102"/>
      <c r="Q11" s="2917" t="s">
        <v>12376</v>
      </c>
      <c r="R11" s="999" t="s">
        <v>12377</v>
      </c>
    </row>
    <row r="12" spans="1:18" ht="29.75" customHeight="1">
      <c r="A12" s="192"/>
      <c r="B12" s="2917" t="s">
        <v>12378</v>
      </c>
      <c r="C12" s="222" t="s">
        <v>12364</v>
      </c>
      <c r="D12" s="222">
        <v>2</v>
      </c>
      <c r="E12" s="999">
        <v>3.6</v>
      </c>
      <c r="F12" s="81"/>
      <c r="G12" s="226" t="s">
        <v>12379</v>
      </c>
      <c r="H12" s="192"/>
      <c r="I12" s="998"/>
      <c r="J12" s="192"/>
      <c r="K12" s="3101"/>
      <c r="L12" s="997">
        <f t="shared" si="0"/>
        <v>0</v>
      </c>
      <c r="M12" s="3101"/>
      <c r="N12" s="221">
        <f t="shared" si="1"/>
        <v>0</v>
      </c>
      <c r="O12" s="3101"/>
      <c r="P12" s="3102"/>
      <c r="Q12" s="2917" t="s">
        <v>12378</v>
      </c>
      <c r="R12" s="999" t="s">
        <v>12380</v>
      </c>
    </row>
    <row r="13" spans="1:18" ht="29.75" customHeight="1">
      <c r="A13" s="192"/>
      <c r="B13" s="2917" t="s">
        <v>12381</v>
      </c>
      <c r="C13" s="222" t="s">
        <v>12364</v>
      </c>
      <c r="D13" s="222">
        <v>2</v>
      </c>
      <c r="E13" s="999">
        <v>0</v>
      </c>
      <c r="F13" s="81"/>
      <c r="G13" s="226" t="s">
        <v>12382</v>
      </c>
      <c r="H13" s="192"/>
      <c r="I13" s="998" t="s">
        <v>12383</v>
      </c>
      <c r="J13" s="192"/>
      <c r="K13" s="3101"/>
      <c r="L13" s="997">
        <f t="shared" si="0"/>
        <v>0</v>
      </c>
      <c r="M13" s="3101"/>
      <c r="N13" s="221">
        <f t="shared" si="1"/>
        <v>0</v>
      </c>
      <c r="O13" s="3101"/>
      <c r="P13" s="3102"/>
      <c r="Q13" s="2917" t="s">
        <v>12381</v>
      </c>
      <c r="R13" s="999" t="s">
        <v>12384</v>
      </c>
    </row>
    <row r="14" spans="1:18" ht="29.75" customHeight="1">
      <c r="A14" s="192"/>
      <c r="B14" s="2917" t="s">
        <v>12385</v>
      </c>
      <c r="C14" s="222" t="s">
        <v>12364</v>
      </c>
      <c r="D14" s="222">
        <v>2</v>
      </c>
      <c r="E14" s="999">
        <v>15.255000000000001</v>
      </c>
      <c r="F14" s="173"/>
      <c r="G14" s="226" t="s">
        <v>12386</v>
      </c>
      <c r="H14" s="192"/>
      <c r="I14" s="1078" t="s">
        <v>12387</v>
      </c>
      <c r="J14" s="192"/>
      <c r="K14" s="3101"/>
      <c r="L14" s="997">
        <f t="shared" si="0"/>
        <v>0</v>
      </c>
      <c r="M14" s="3101"/>
      <c r="N14" s="221">
        <f t="shared" si="1"/>
        <v>0</v>
      </c>
      <c r="O14" s="3101"/>
      <c r="P14" s="3102"/>
      <c r="Q14" s="2917" t="s">
        <v>12385</v>
      </c>
      <c r="R14" s="999" t="s">
        <v>12388</v>
      </c>
    </row>
    <row r="15" spans="1:18" ht="29.75" customHeight="1">
      <c r="A15" s="192"/>
      <c r="B15" s="2917" t="s">
        <v>12389</v>
      </c>
      <c r="C15" s="222" t="s">
        <v>12364</v>
      </c>
      <c r="D15" s="222">
        <v>2</v>
      </c>
      <c r="E15" s="999">
        <v>0</v>
      </c>
      <c r="F15" s="173"/>
      <c r="G15" s="226" t="s">
        <v>12390</v>
      </c>
      <c r="H15" s="192"/>
      <c r="I15" s="998" t="s">
        <v>12383</v>
      </c>
      <c r="J15" s="192"/>
      <c r="K15" s="3101"/>
      <c r="L15" s="997">
        <f t="shared" si="0"/>
        <v>0</v>
      </c>
      <c r="M15" s="3101"/>
      <c r="N15" s="221">
        <f t="shared" si="1"/>
        <v>0</v>
      </c>
      <c r="O15" s="3101"/>
      <c r="P15" s="3102"/>
      <c r="Q15" s="2917" t="s">
        <v>12389</v>
      </c>
      <c r="R15" s="999" t="s">
        <v>12391</v>
      </c>
    </row>
    <row r="16" spans="1:18" ht="29.75" customHeight="1">
      <c r="A16" s="192"/>
      <c r="B16" s="2917" t="s">
        <v>12392</v>
      </c>
      <c r="C16" s="222" t="s">
        <v>1330</v>
      </c>
      <c r="D16" s="222">
        <v>0</v>
      </c>
      <c r="E16" s="3007">
        <v>1</v>
      </c>
      <c r="F16" s="81"/>
      <c r="G16" s="226" t="s">
        <v>12393</v>
      </c>
      <c r="H16" s="192"/>
      <c r="I16" s="998" t="s">
        <v>12383</v>
      </c>
      <c r="J16" s="192"/>
      <c r="K16" s="3101"/>
      <c r="L16" s="997">
        <f t="shared" si="0"/>
        <v>0</v>
      </c>
      <c r="M16" s="3101"/>
      <c r="N16" s="221">
        <f t="shared" si="1"/>
        <v>0</v>
      </c>
      <c r="O16" s="3101"/>
      <c r="P16" s="3102"/>
      <c r="Q16" s="2917" t="s">
        <v>12392</v>
      </c>
      <c r="R16" s="774" t="s">
        <v>12394</v>
      </c>
    </row>
    <row r="17" spans="1:21" ht="29.75" customHeight="1">
      <c r="A17" s="192"/>
      <c r="B17" s="2917" t="s">
        <v>12395</v>
      </c>
      <c r="C17" s="222" t="s">
        <v>1330</v>
      </c>
      <c r="D17" s="222">
        <v>0</v>
      </c>
      <c r="E17" s="3007">
        <v>21</v>
      </c>
      <c r="F17" s="81"/>
      <c r="G17" s="226" t="s">
        <v>12396</v>
      </c>
      <c r="H17" s="192"/>
      <c r="I17" s="998" t="s">
        <v>12383</v>
      </c>
      <c r="J17" s="192"/>
      <c r="K17" s="3101"/>
      <c r="L17" s="997">
        <f t="shared" si="0"/>
        <v>0</v>
      </c>
      <c r="M17" s="3101"/>
      <c r="N17" s="221">
        <f t="shared" si="1"/>
        <v>0</v>
      </c>
      <c r="O17" s="3101"/>
      <c r="P17" s="3102"/>
      <c r="Q17" s="2917" t="s">
        <v>12395</v>
      </c>
      <c r="R17" s="774" t="s">
        <v>12397</v>
      </c>
      <c r="S17" s="3102"/>
      <c r="T17" s="3102"/>
      <c r="U17" s="3102"/>
    </row>
    <row r="18" spans="1:21" ht="29.75" customHeight="1">
      <c r="A18" s="192"/>
      <c r="B18" s="2917" t="s">
        <v>12398</v>
      </c>
      <c r="C18" s="222" t="s">
        <v>1330</v>
      </c>
      <c r="D18" s="222">
        <v>0</v>
      </c>
      <c r="E18" s="3007">
        <v>14</v>
      </c>
      <c r="F18" s="81"/>
      <c r="G18" s="226" t="s">
        <v>12399</v>
      </c>
      <c r="H18" s="192"/>
      <c r="I18" s="998" t="s">
        <v>12383</v>
      </c>
      <c r="J18" s="192"/>
      <c r="K18" s="3101"/>
      <c r="L18" s="997">
        <f t="shared" si="0"/>
        <v>0</v>
      </c>
      <c r="M18" s="3101"/>
      <c r="N18" s="221">
        <f t="shared" si="1"/>
        <v>0</v>
      </c>
      <c r="O18" s="3101"/>
      <c r="P18" s="3102"/>
      <c r="Q18" s="2917" t="s">
        <v>12398</v>
      </c>
      <c r="R18" s="774" t="s">
        <v>12400</v>
      </c>
      <c r="S18" s="3102"/>
      <c r="T18" s="3102"/>
      <c r="U18" s="3102"/>
    </row>
    <row r="19" spans="1:21" ht="29.75" customHeight="1">
      <c r="A19" s="192"/>
      <c r="B19" s="2917" t="s">
        <v>12401</v>
      </c>
      <c r="C19" s="222" t="s">
        <v>1330</v>
      </c>
      <c r="D19" s="222">
        <v>0</v>
      </c>
      <c r="E19" s="3007">
        <v>109</v>
      </c>
      <c r="F19" s="81"/>
      <c r="G19" s="226" t="s">
        <v>12402</v>
      </c>
      <c r="H19" s="192"/>
      <c r="I19" s="998"/>
      <c r="J19" s="192"/>
      <c r="K19" s="3101"/>
      <c r="L19" s="997">
        <f t="shared" si="0"/>
        <v>0</v>
      </c>
      <c r="M19" s="3101"/>
      <c r="N19" s="221">
        <f t="shared" si="1"/>
        <v>0</v>
      </c>
      <c r="O19" s="3101"/>
      <c r="P19" s="3102"/>
      <c r="Q19" s="2917" t="s">
        <v>12401</v>
      </c>
      <c r="R19" s="774" t="s">
        <v>12403</v>
      </c>
      <c r="S19" s="3158"/>
      <c r="T19" s="3158"/>
      <c r="U19" s="269"/>
    </row>
    <row r="20" spans="1:21" ht="29.75" customHeight="1">
      <c r="A20" s="192"/>
      <c r="B20" s="2917" t="s">
        <v>12404</v>
      </c>
      <c r="C20" s="222" t="s">
        <v>1330</v>
      </c>
      <c r="D20" s="222">
        <v>0</v>
      </c>
      <c r="E20" s="3007">
        <v>2</v>
      </c>
      <c r="F20" s="81"/>
      <c r="G20" s="226" t="s">
        <v>12405</v>
      </c>
      <c r="H20" s="192"/>
      <c r="I20" s="998"/>
      <c r="J20" s="192"/>
      <c r="K20" s="3101"/>
      <c r="L20" s="997">
        <f t="shared" si="0"/>
        <v>0</v>
      </c>
      <c r="M20" s="3101"/>
      <c r="N20" s="221">
        <f t="shared" si="1"/>
        <v>0</v>
      </c>
      <c r="O20" s="3101"/>
      <c r="P20" s="3102"/>
      <c r="Q20" s="2917" t="s">
        <v>12404</v>
      </c>
      <c r="R20" s="774" t="s">
        <v>12406</v>
      </c>
      <c r="S20" s="3102"/>
      <c r="T20" s="3102"/>
      <c r="U20" s="3102"/>
    </row>
    <row r="21" spans="1:21" ht="29.75" customHeight="1">
      <c r="A21" s="192"/>
      <c r="B21" s="2917" t="s">
        <v>12407</v>
      </c>
      <c r="C21" s="222" t="s">
        <v>1330</v>
      </c>
      <c r="D21" s="222">
        <v>0</v>
      </c>
      <c r="E21" s="3007">
        <v>0</v>
      </c>
      <c r="F21" s="81"/>
      <c r="G21" s="226" t="s">
        <v>12408</v>
      </c>
      <c r="H21" s="192"/>
      <c r="I21" s="998"/>
      <c r="J21" s="192"/>
      <c r="K21" s="3101"/>
      <c r="L21" s="997">
        <f t="shared" si="0"/>
        <v>0</v>
      </c>
      <c r="M21" s="3101"/>
      <c r="N21" s="221">
        <f t="shared" si="1"/>
        <v>0</v>
      </c>
      <c r="O21" s="3101"/>
      <c r="P21" s="3102"/>
      <c r="Q21" s="2917" t="s">
        <v>12407</v>
      </c>
      <c r="R21" s="774" t="s">
        <v>12409</v>
      </c>
      <c r="S21" s="3102"/>
      <c r="T21" s="3102"/>
      <c r="U21" s="3102"/>
    </row>
    <row r="22" spans="1:21" ht="29.75" customHeight="1">
      <c r="A22" s="192"/>
      <c r="B22" s="2917" t="s">
        <v>12410</v>
      </c>
      <c r="C22" s="222" t="s">
        <v>1330</v>
      </c>
      <c r="D22" s="222">
        <v>0</v>
      </c>
      <c r="E22" s="3007">
        <v>1</v>
      </c>
      <c r="F22" s="173"/>
      <c r="G22" s="226" t="s">
        <v>12411</v>
      </c>
      <c r="H22" s="192"/>
      <c r="I22" s="998" t="s">
        <v>12412</v>
      </c>
      <c r="J22" s="192"/>
      <c r="K22" s="3101"/>
      <c r="L22" s="997">
        <f t="shared" si="0"/>
        <v>0</v>
      </c>
      <c r="M22" s="3101"/>
      <c r="N22" s="221">
        <f t="shared" si="1"/>
        <v>0</v>
      </c>
      <c r="O22" s="3101"/>
      <c r="P22" s="3102"/>
      <c r="Q22" s="2917" t="s">
        <v>12410</v>
      </c>
      <c r="R22" s="774" t="s">
        <v>12413</v>
      </c>
      <c r="S22" s="3102"/>
      <c r="T22" s="3102"/>
      <c r="U22" s="3102"/>
    </row>
    <row r="23" spans="1:21" ht="29.75" customHeight="1">
      <c r="A23" s="192"/>
      <c r="B23" s="2917" t="s">
        <v>12414</v>
      </c>
      <c r="C23" s="222" t="s">
        <v>1330</v>
      </c>
      <c r="D23" s="222">
        <v>0</v>
      </c>
      <c r="E23" s="3007">
        <v>0</v>
      </c>
      <c r="F23" s="81"/>
      <c r="G23" s="226" t="s">
        <v>12415</v>
      </c>
      <c r="H23" s="192"/>
      <c r="I23" s="998" t="s">
        <v>12383</v>
      </c>
      <c r="J23" s="192"/>
      <c r="K23" s="3101"/>
      <c r="L23" s="997">
        <f t="shared" si="0"/>
        <v>0</v>
      </c>
      <c r="M23" s="3101"/>
      <c r="N23" s="221">
        <f t="shared" si="1"/>
        <v>0</v>
      </c>
      <c r="O23" s="3101"/>
      <c r="P23" s="3102"/>
      <c r="Q23" s="2917" t="s">
        <v>12414</v>
      </c>
      <c r="R23" s="774" t="s">
        <v>12416</v>
      </c>
      <c r="S23" s="3102"/>
      <c r="T23" s="3102"/>
      <c r="U23" s="3102"/>
    </row>
    <row r="24" spans="1:21" ht="29.75" customHeight="1">
      <c r="A24" s="192"/>
      <c r="B24" s="2917" t="s">
        <v>12417</v>
      </c>
      <c r="C24" s="222" t="s">
        <v>1330</v>
      </c>
      <c r="D24" s="222">
        <v>0</v>
      </c>
      <c r="E24" s="1083">
        <f>IFERROR(SUM(E16:E23),0)</f>
        <v>148</v>
      </c>
      <c r="F24" s="173"/>
      <c r="G24" s="226" t="s">
        <v>12418</v>
      </c>
      <c r="H24" s="192"/>
      <c r="I24" s="998" t="s">
        <v>12419</v>
      </c>
      <c r="J24" s="192"/>
      <c r="K24" s="3101"/>
      <c r="L24" s="3102"/>
      <c r="M24" s="3101"/>
      <c r="N24" s="3102"/>
      <c r="O24" s="3101"/>
      <c r="P24" s="3102"/>
      <c r="Q24" s="2917" t="s">
        <v>12417</v>
      </c>
      <c r="R24" s="1000" t="s">
        <v>12420</v>
      </c>
      <c r="S24" s="3102"/>
      <c r="T24" s="3102"/>
      <c r="U24" s="3102"/>
    </row>
    <row r="25" spans="1:21" ht="29.75" customHeight="1">
      <c r="A25" s="192"/>
      <c r="B25" s="2917" t="s">
        <v>12421</v>
      </c>
      <c r="C25" s="222" t="s">
        <v>1330</v>
      </c>
      <c r="D25" s="222">
        <v>0</v>
      </c>
      <c r="E25" s="3007">
        <v>22</v>
      </c>
      <c r="F25" s="81"/>
      <c r="G25" s="226" t="s">
        <v>12422</v>
      </c>
      <c r="H25" s="192"/>
      <c r="I25" s="998"/>
      <c r="J25" s="192"/>
      <c r="K25" s="3101"/>
      <c r="L25" s="997">
        <f t="shared" ref="L25:L37" si="2">IF( SUM( N25:N25 ) = 0, 0, $N$5 )</f>
        <v>0</v>
      </c>
      <c r="M25" s="3101"/>
      <c r="N25" s="221">
        <f t="shared" ref="N25:N37" si="3" xml:space="preserve"> IF( ISNUMBER(E25), 0, 1 )</f>
        <v>0</v>
      </c>
      <c r="O25" s="3101"/>
      <c r="P25" s="3102"/>
      <c r="Q25" s="2917" t="s">
        <v>12421</v>
      </c>
      <c r="R25" s="874" t="s">
        <v>12423</v>
      </c>
      <c r="S25" s="3102"/>
      <c r="T25" s="3102"/>
      <c r="U25" s="3102"/>
    </row>
    <row r="26" spans="1:21" ht="29.75" customHeight="1">
      <c r="A26" s="192"/>
      <c r="B26" s="2917" t="s">
        <v>12424</v>
      </c>
      <c r="C26" s="222" t="s">
        <v>3115</v>
      </c>
      <c r="D26" s="222">
        <v>0</v>
      </c>
      <c r="E26" s="3007">
        <v>218347</v>
      </c>
      <c r="F26" s="81"/>
      <c r="G26" s="226" t="s">
        <v>12425</v>
      </c>
      <c r="H26" s="192"/>
      <c r="I26" s="998"/>
      <c r="J26" s="192"/>
      <c r="K26" s="3101"/>
      <c r="L26" s="997">
        <f t="shared" si="2"/>
        <v>0</v>
      </c>
      <c r="M26" s="3101"/>
      <c r="N26" s="221">
        <f t="shared" si="3"/>
        <v>0</v>
      </c>
      <c r="O26" s="3101"/>
      <c r="P26" s="3102"/>
      <c r="Q26" s="2917" t="s">
        <v>12424</v>
      </c>
      <c r="R26" s="774" t="s">
        <v>12426</v>
      </c>
      <c r="S26" s="3102"/>
      <c r="T26" s="3102"/>
      <c r="U26" s="3102"/>
    </row>
    <row r="27" spans="1:21" ht="29.75" customHeight="1">
      <c r="A27" s="192"/>
      <c r="B27" s="2917" t="s">
        <v>12427</v>
      </c>
      <c r="C27" s="222" t="s">
        <v>1330</v>
      </c>
      <c r="D27" s="222">
        <v>0</v>
      </c>
      <c r="E27" s="3007">
        <v>172</v>
      </c>
      <c r="F27" s="81"/>
      <c r="G27" s="226" t="s">
        <v>12428</v>
      </c>
      <c r="H27" s="192"/>
      <c r="I27" s="998" t="s">
        <v>12429</v>
      </c>
      <c r="J27" s="192"/>
      <c r="K27" s="3101"/>
      <c r="L27" s="997">
        <f t="shared" si="2"/>
        <v>0</v>
      </c>
      <c r="M27" s="3101"/>
      <c r="N27" s="221">
        <f t="shared" si="3"/>
        <v>0</v>
      </c>
      <c r="O27" s="3101"/>
      <c r="P27" s="3102"/>
      <c r="Q27" s="2917" t="s">
        <v>12427</v>
      </c>
      <c r="R27" s="774" t="s">
        <v>12430</v>
      </c>
      <c r="S27" s="3102"/>
      <c r="T27" s="3102"/>
      <c r="U27" s="3102"/>
    </row>
    <row r="28" spans="1:21" ht="29.75" customHeight="1">
      <c r="A28" s="192"/>
      <c r="B28" s="2917" t="s">
        <v>12431</v>
      </c>
      <c r="C28" s="222" t="s">
        <v>12432</v>
      </c>
      <c r="D28" s="222">
        <v>0</v>
      </c>
      <c r="E28" s="3007">
        <v>44383</v>
      </c>
      <c r="F28" s="81"/>
      <c r="G28" s="226" t="s">
        <v>12433</v>
      </c>
      <c r="H28" s="192"/>
      <c r="I28" s="998" t="s">
        <v>12434</v>
      </c>
      <c r="J28" s="192"/>
      <c r="K28" s="3101"/>
      <c r="L28" s="997">
        <f t="shared" si="2"/>
        <v>0</v>
      </c>
      <c r="M28" s="3101"/>
      <c r="N28" s="221">
        <f t="shared" si="3"/>
        <v>0</v>
      </c>
      <c r="O28" s="3101"/>
      <c r="P28" s="3102"/>
      <c r="Q28" s="2917" t="s">
        <v>12431</v>
      </c>
      <c r="R28" s="774" t="s">
        <v>12435</v>
      </c>
      <c r="S28" s="3102"/>
      <c r="T28" s="3102"/>
      <c r="U28" s="3102"/>
    </row>
    <row r="29" spans="1:21" ht="29.75" customHeight="1">
      <c r="A29" s="192"/>
      <c r="B29" s="2917" t="s">
        <v>12436</v>
      </c>
      <c r="C29" s="222" t="s">
        <v>12437</v>
      </c>
      <c r="D29" s="222">
        <v>2</v>
      </c>
      <c r="E29" s="3007">
        <v>11.21</v>
      </c>
      <c r="F29" s="81"/>
      <c r="G29" s="226" t="s">
        <v>12438</v>
      </c>
      <c r="H29" s="192"/>
      <c r="I29" s="998"/>
      <c r="J29" s="192"/>
      <c r="K29" s="3101"/>
      <c r="L29" s="997">
        <f t="shared" si="2"/>
        <v>0</v>
      </c>
      <c r="M29" s="3101"/>
      <c r="N29" s="221">
        <f t="shared" si="3"/>
        <v>0</v>
      </c>
      <c r="O29" s="3101"/>
      <c r="P29" s="3102"/>
      <c r="Q29" s="2917" t="s">
        <v>12436</v>
      </c>
      <c r="R29" s="774" t="s">
        <v>12439</v>
      </c>
      <c r="S29" s="3102"/>
      <c r="T29" s="3102"/>
      <c r="U29" s="3102"/>
    </row>
    <row r="30" spans="1:21" ht="29.75" customHeight="1">
      <c r="A30" s="192"/>
      <c r="B30" s="2917" t="s">
        <v>12440</v>
      </c>
      <c r="C30" s="222" t="s">
        <v>12441</v>
      </c>
      <c r="D30" s="222">
        <v>2</v>
      </c>
      <c r="E30" s="3007">
        <v>8.92</v>
      </c>
      <c r="F30" s="81"/>
      <c r="G30" s="226" t="s">
        <v>12442</v>
      </c>
      <c r="H30" s="192"/>
      <c r="I30" s="998" t="s">
        <v>12443</v>
      </c>
      <c r="J30" s="192"/>
      <c r="K30" s="3101"/>
      <c r="L30" s="997">
        <f t="shared" si="2"/>
        <v>0</v>
      </c>
      <c r="M30" s="3101"/>
      <c r="N30" s="221">
        <f t="shared" si="3"/>
        <v>0</v>
      </c>
      <c r="O30" s="3101"/>
      <c r="P30" s="3102"/>
      <c r="Q30" s="2917" t="s">
        <v>12440</v>
      </c>
      <c r="R30" s="774" t="s">
        <v>12444</v>
      </c>
      <c r="S30" s="3102"/>
      <c r="T30" s="3102"/>
      <c r="U30" s="3102"/>
    </row>
    <row r="31" spans="1:21" ht="29.75" customHeight="1">
      <c r="A31" s="192"/>
      <c r="B31" s="2917" t="s">
        <v>12445</v>
      </c>
      <c r="C31" s="222" t="s">
        <v>12446</v>
      </c>
      <c r="D31" s="222">
        <v>3</v>
      </c>
      <c r="E31" s="3052">
        <v>134501.87100000001</v>
      </c>
      <c r="F31" s="173"/>
      <c r="G31" s="226" t="s">
        <v>12447</v>
      </c>
      <c r="H31" s="192"/>
      <c r="I31" s="998"/>
      <c r="J31" s="192"/>
      <c r="K31" s="3101"/>
      <c r="L31" s="997">
        <f t="shared" si="2"/>
        <v>0</v>
      </c>
      <c r="M31" s="3101"/>
      <c r="N31" s="221">
        <f t="shared" si="3"/>
        <v>0</v>
      </c>
      <c r="O31" s="3101"/>
      <c r="P31" s="3102"/>
      <c r="Q31" s="2917" t="s">
        <v>12448</v>
      </c>
      <c r="R31" s="774" t="s">
        <v>12449</v>
      </c>
      <c r="S31" s="3102"/>
      <c r="T31" s="3102"/>
      <c r="U31" s="3102"/>
    </row>
    <row r="32" spans="1:21" ht="29.75" customHeight="1">
      <c r="A32" s="192"/>
      <c r="B32" s="2917" t="s">
        <v>12450</v>
      </c>
      <c r="C32" s="222" t="s">
        <v>1330</v>
      </c>
      <c r="D32" s="222">
        <v>0</v>
      </c>
      <c r="E32" s="3007">
        <v>1</v>
      </c>
      <c r="F32" s="81"/>
      <c r="G32" s="226" t="s">
        <v>12451</v>
      </c>
      <c r="H32" s="192"/>
      <c r="I32" s="3049" t="s">
        <v>12452</v>
      </c>
      <c r="J32" s="192"/>
      <c r="K32" s="3101"/>
      <c r="L32" s="997">
        <f t="shared" si="2"/>
        <v>0</v>
      </c>
      <c r="M32" s="3101"/>
      <c r="N32" s="221">
        <f t="shared" si="3"/>
        <v>0</v>
      </c>
      <c r="O32" s="3101"/>
      <c r="P32" s="3102"/>
      <c r="Q32" s="2917" t="s">
        <v>12450</v>
      </c>
      <c r="R32" s="774" t="s">
        <v>12453</v>
      </c>
      <c r="S32" s="3102"/>
      <c r="T32" s="3102"/>
      <c r="U32" s="3102"/>
    </row>
    <row r="33" spans="1:18" ht="29.75" customHeight="1">
      <c r="A33" s="192"/>
      <c r="B33" s="2917" t="s">
        <v>12454</v>
      </c>
      <c r="C33" s="222" t="s">
        <v>12364</v>
      </c>
      <c r="D33" s="222">
        <v>2</v>
      </c>
      <c r="E33" s="3007">
        <v>0</v>
      </c>
      <c r="F33" s="81"/>
      <c r="G33" s="226" t="s">
        <v>12455</v>
      </c>
      <c r="H33" s="192"/>
      <c r="I33" s="3049" t="s">
        <v>12456</v>
      </c>
      <c r="J33" s="192"/>
      <c r="K33" s="3101"/>
      <c r="L33" s="997">
        <f t="shared" si="2"/>
        <v>0</v>
      </c>
      <c r="M33" s="3101"/>
      <c r="N33" s="221">
        <f t="shared" si="3"/>
        <v>0</v>
      </c>
      <c r="O33" s="3101"/>
      <c r="P33" s="3102"/>
      <c r="Q33" s="2917" t="s">
        <v>12457</v>
      </c>
      <c r="R33" s="999" t="s">
        <v>12458</v>
      </c>
    </row>
    <row r="34" spans="1:18" ht="29.75" customHeight="1">
      <c r="A34" s="192"/>
      <c r="B34" s="2917" t="s">
        <v>12459</v>
      </c>
      <c r="C34" s="222" t="s">
        <v>1330</v>
      </c>
      <c r="D34" s="222">
        <v>0</v>
      </c>
      <c r="E34" s="3007">
        <v>0</v>
      </c>
      <c r="F34" s="81"/>
      <c r="G34" s="226" t="s">
        <v>12460</v>
      </c>
      <c r="H34" s="192"/>
      <c r="I34" s="3049" t="s">
        <v>12461</v>
      </c>
      <c r="J34" s="192"/>
      <c r="K34" s="3101"/>
      <c r="L34" s="997">
        <f t="shared" si="2"/>
        <v>0</v>
      </c>
      <c r="M34" s="3101"/>
      <c r="N34" s="221">
        <f t="shared" si="3"/>
        <v>0</v>
      </c>
      <c r="O34" s="3101"/>
      <c r="P34" s="3102"/>
      <c r="Q34" s="2917" t="s">
        <v>12459</v>
      </c>
      <c r="R34" s="774" t="s">
        <v>12462</v>
      </c>
    </row>
    <row r="35" spans="1:18" ht="29.75" customHeight="1">
      <c r="A35" s="192"/>
      <c r="B35" s="2917" t="s">
        <v>12463</v>
      </c>
      <c r="C35" s="222" t="s">
        <v>12364</v>
      </c>
      <c r="D35" s="222">
        <v>2</v>
      </c>
      <c r="E35" s="3007">
        <v>0</v>
      </c>
      <c r="F35" s="173"/>
      <c r="G35" s="226" t="s">
        <v>12464</v>
      </c>
      <c r="H35" s="192"/>
      <c r="I35" s="3049" t="s">
        <v>12461</v>
      </c>
      <c r="J35" s="192"/>
      <c r="K35" s="3101"/>
      <c r="L35" s="997">
        <f t="shared" ref="L35:L36" si="4">IF( SUM( N35:N35 ) = 0, 0, $N$5 )</f>
        <v>0</v>
      </c>
      <c r="M35" s="3101"/>
      <c r="N35" s="221">
        <f t="shared" ref="N35:N36" si="5" xml:space="preserve"> IF( ISNUMBER(E35), 0, 1 )</f>
        <v>0</v>
      </c>
      <c r="O35" s="3101"/>
      <c r="P35" s="3102"/>
      <c r="Q35" s="2917" t="s">
        <v>12465</v>
      </c>
      <c r="R35" s="999" t="s">
        <v>12466</v>
      </c>
    </row>
    <row r="36" spans="1:18" ht="29.75" customHeight="1">
      <c r="A36" s="192"/>
      <c r="B36" s="1758" t="s">
        <v>12467</v>
      </c>
      <c r="C36" s="1759" t="s">
        <v>12364</v>
      </c>
      <c r="D36" s="1759">
        <v>2</v>
      </c>
      <c r="E36" s="3009">
        <v>3077.37</v>
      </c>
      <c r="F36" s="173"/>
      <c r="G36" s="1760" t="s">
        <v>12468</v>
      </c>
      <c r="H36" s="192"/>
      <c r="I36" s="1762"/>
      <c r="J36" s="192"/>
      <c r="K36" s="3101"/>
      <c r="L36" s="997">
        <f t="shared" si="4"/>
        <v>0</v>
      </c>
      <c r="M36" s="3101"/>
      <c r="N36" s="221">
        <f t="shared" si="5"/>
        <v>0</v>
      </c>
      <c r="O36" s="3101"/>
      <c r="P36" s="3102"/>
      <c r="Q36" s="1758" t="s">
        <v>12467</v>
      </c>
      <c r="R36" s="1769" t="s">
        <v>12469</v>
      </c>
    </row>
    <row r="37" spans="1:18" ht="29.75" customHeight="1" thickBot="1">
      <c r="A37" s="2394" t="s">
        <v>784</v>
      </c>
      <c r="B37" s="1821" t="s">
        <v>12470</v>
      </c>
      <c r="C37" s="1822" t="s">
        <v>1330</v>
      </c>
      <c r="D37" s="1822">
        <v>0</v>
      </c>
      <c r="E37" s="3010">
        <v>29</v>
      </c>
      <c r="F37" s="173"/>
      <c r="G37" s="885" t="s">
        <v>12471</v>
      </c>
      <c r="H37" s="192"/>
      <c r="I37" s="1761"/>
      <c r="J37" s="192"/>
      <c r="K37" s="3101"/>
      <c r="L37" s="997">
        <f t="shared" si="2"/>
        <v>0</v>
      </c>
      <c r="M37" s="3101"/>
      <c r="N37" s="221">
        <f t="shared" si="3"/>
        <v>0</v>
      </c>
      <c r="O37" s="3101"/>
      <c r="P37" s="3102"/>
      <c r="Q37" s="1821" t="s">
        <v>12470</v>
      </c>
      <c r="R37" s="1768" t="s">
        <v>12472</v>
      </c>
    </row>
    <row r="38" spans="1:18" ht="29.75" customHeight="1" thickTop="1">
      <c r="A38" s="192"/>
      <c r="B38" s="192"/>
      <c r="C38" s="192"/>
      <c r="D38" s="192"/>
      <c r="E38" s="192"/>
      <c r="F38" s="192"/>
      <c r="G38" s="192"/>
      <c r="H38" s="192"/>
      <c r="I38" s="3102"/>
      <c r="J38" s="2394" t="s">
        <v>826</v>
      </c>
      <c r="K38" s="3102"/>
      <c r="L38" s="3102"/>
      <c r="M38" s="3102"/>
      <c r="N38" s="3102"/>
      <c r="O38" s="3102"/>
      <c r="P38" s="3102"/>
      <c r="Q38" s="3178"/>
      <c r="R38" s="2856" t="s">
        <v>827</v>
      </c>
    </row>
    <row r="39" spans="1:18" ht="29.75" customHeight="1">
      <c r="A39" s="192"/>
      <c r="B39" s="192"/>
      <c r="C39" s="192"/>
      <c r="D39" s="192"/>
      <c r="E39" s="192"/>
      <c r="F39" s="192"/>
      <c r="G39" s="192"/>
      <c r="H39" s="192"/>
      <c r="I39" s="192"/>
      <c r="J39" s="192"/>
      <c r="K39" s="3102"/>
      <c r="L39" s="3102"/>
      <c r="M39" s="3102"/>
      <c r="N39" s="3102"/>
      <c r="O39" s="3102"/>
      <c r="P39" s="3102"/>
      <c r="Q39" s="3178"/>
      <c r="R39" s="3102"/>
    </row>
    <row r="40" spans="1:18" ht="29.75" customHeight="1">
      <c r="A40" s="192"/>
      <c r="B40" s="192"/>
      <c r="C40" s="192"/>
      <c r="D40" s="192"/>
      <c r="E40" s="192"/>
      <c r="F40" s="192"/>
      <c r="G40" s="192"/>
      <c r="H40" s="192"/>
      <c r="I40" s="192"/>
      <c r="J40" s="192"/>
      <c r="K40" s="3102"/>
      <c r="L40" s="3102"/>
      <c r="M40" s="3102"/>
      <c r="N40" s="3102"/>
      <c r="O40" s="3102"/>
      <c r="P40" s="3102"/>
      <c r="Q40" s="3178"/>
      <c r="R40" s="3102"/>
    </row>
    <row r="41" spans="1:18" ht="29.75" customHeight="1">
      <c r="A41" s="192"/>
      <c r="B41" s="192"/>
      <c r="C41" s="192"/>
      <c r="D41" s="192"/>
      <c r="E41" s="192"/>
      <c r="F41" s="192"/>
      <c r="G41" s="192"/>
      <c r="H41" s="192"/>
      <c r="I41" s="192"/>
      <c r="J41" s="192"/>
      <c r="K41" s="3102"/>
      <c r="L41" s="3102"/>
      <c r="M41" s="3102"/>
      <c r="N41" s="3102"/>
      <c r="O41" s="3102"/>
      <c r="P41" s="3102"/>
      <c r="Q41" s="3178"/>
      <c r="R41" s="3102"/>
    </row>
  </sheetData>
  <sheetProtection formatColumns="0" formatRows="0"/>
  <mergeCells count="2">
    <mergeCell ref="B3:I3"/>
    <mergeCell ref="Q3:R3"/>
  </mergeCells>
  <phoneticPr fontId="37"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15 E24"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3"/>
  <sheetViews>
    <sheetView topLeftCell="B1" workbookViewId="0"/>
  </sheetViews>
  <sheetFormatPr defaultColWidth="9" defaultRowHeight="15.5"/>
  <cols>
    <col min="1" max="1" width="11.08203125" style="15" hidden="1" customWidth="1"/>
    <col min="2" max="2" width="45.08203125" style="15" bestFit="1" customWidth="1"/>
    <col min="3" max="3" width="5.5" style="15" bestFit="1" customWidth="1"/>
    <col min="4" max="4" width="4.6640625" style="15" bestFit="1" customWidth="1"/>
    <col min="5" max="5" width="11.58203125" style="15" bestFit="1" customWidth="1"/>
    <col min="6" max="6" width="8.5" style="15" bestFit="1" customWidth="1"/>
    <col min="7" max="7" width="12.08203125" style="15" bestFit="1" customWidth="1"/>
    <col min="8" max="8" width="19.6640625" style="15" bestFit="1" customWidth="1"/>
    <col min="9" max="9" width="17.1640625" style="15" bestFit="1" customWidth="1"/>
    <col min="10" max="10" width="20.58203125" style="15" bestFit="1" customWidth="1"/>
    <col min="11" max="11" width="10.41406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995" t="s">
        <v>12473</v>
      </c>
      <c r="C1" s="995"/>
      <c r="D1" s="995"/>
      <c r="E1" s="995"/>
      <c r="F1" s="995"/>
      <c r="G1" s="995"/>
      <c r="H1" s="995"/>
      <c r="I1" s="995"/>
      <c r="J1" s="995"/>
      <c r="K1" s="995"/>
      <c r="L1" s="995"/>
      <c r="M1" s="995"/>
      <c r="N1" s="995"/>
      <c r="O1" s="1003"/>
      <c r="P1" s="1003"/>
      <c r="Q1" s="1003"/>
      <c r="R1" s="3101"/>
      <c r="S1" s="3102"/>
      <c r="T1" s="3101"/>
      <c r="U1" s="3102"/>
      <c r="V1" s="3102"/>
      <c r="W1" s="3102"/>
      <c r="X1" s="3102"/>
      <c r="Y1" s="3102"/>
      <c r="Z1" s="3102"/>
      <c r="AA1" s="3102"/>
      <c r="AB1" s="3101"/>
      <c r="AC1" s="3102"/>
      <c r="AD1" s="995" t="s">
        <v>667</v>
      </c>
      <c r="AE1" s="995"/>
      <c r="AF1" s="995"/>
      <c r="AG1" s="995"/>
      <c r="AH1" s="995"/>
      <c r="AI1" s="995"/>
      <c r="AJ1" s="995"/>
      <c r="AK1" s="995"/>
      <c r="AL1" s="995"/>
      <c r="AM1" s="995"/>
      <c r="AN1" s="3102"/>
      <c r="AO1" s="315"/>
      <c r="AP1" s="315"/>
    </row>
    <row r="2" spans="1:42" s="7" customFormat="1" ht="29.25" customHeight="1">
      <c r="A2" s="171"/>
      <c r="B2" s="995" t="str">
        <f>SelectCompany!B4</f>
        <v>Thames Water</v>
      </c>
      <c r="C2" s="418"/>
      <c r="D2" s="418"/>
      <c r="E2" s="418"/>
      <c r="F2" s="418"/>
      <c r="G2" s="418"/>
      <c r="H2" s="418"/>
      <c r="I2" s="418"/>
      <c r="J2" s="418"/>
      <c r="K2" s="418"/>
      <c r="L2" s="418"/>
      <c r="M2" s="418"/>
      <c r="N2" s="2942"/>
      <c r="O2" s="1003"/>
      <c r="P2" s="1003"/>
      <c r="Q2" s="1003"/>
      <c r="R2" s="3101"/>
      <c r="S2" s="3102"/>
      <c r="T2" s="3101"/>
      <c r="U2" s="3102"/>
      <c r="V2" s="3102"/>
      <c r="W2" s="3102"/>
      <c r="X2" s="3102"/>
      <c r="Y2" s="3102"/>
      <c r="Z2" s="3102"/>
      <c r="AA2" s="3102"/>
      <c r="AB2" s="3101"/>
      <c r="AC2" s="3102"/>
      <c r="AD2" s="995"/>
      <c r="AE2" s="418"/>
      <c r="AF2" s="418"/>
      <c r="AG2" s="418"/>
      <c r="AH2" s="418"/>
      <c r="AI2" s="418"/>
      <c r="AJ2" s="418"/>
      <c r="AK2" s="418"/>
      <c r="AL2" s="418"/>
      <c r="AM2" s="418"/>
      <c r="AN2" s="3102"/>
      <c r="AO2" s="315"/>
      <c r="AP2" s="315"/>
    </row>
    <row r="3" spans="1:42" ht="45" customHeight="1">
      <c r="A3" s="3125"/>
      <c r="B3" s="3486" t="s">
        <v>12474</v>
      </c>
      <c r="C3" s="3486"/>
      <c r="D3" s="3486"/>
      <c r="E3" s="3486"/>
      <c r="F3" s="3486"/>
      <c r="G3" s="3486"/>
      <c r="H3" s="3486"/>
      <c r="I3" s="3486"/>
      <c r="J3" s="3486"/>
      <c r="K3" s="3486"/>
      <c r="L3" s="3486"/>
      <c r="M3" s="3486"/>
      <c r="N3" s="3486"/>
      <c r="O3" s="3486"/>
      <c r="P3" s="3486"/>
      <c r="Q3" s="3156"/>
      <c r="R3" s="3101"/>
      <c r="S3" s="1004" t="s">
        <v>669</v>
      </c>
      <c r="T3" s="3101"/>
      <c r="U3" s="3102"/>
      <c r="V3" s="3102"/>
      <c r="W3" s="3102"/>
      <c r="X3" s="3102"/>
      <c r="Y3" s="3102"/>
      <c r="Z3" s="3102"/>
      <c r="AA3" s="3102"/>
      <c r="AB3" s="3101"/>
      <c r="AC3" s="3102"/>
      <c r="AD3" s="3486" t="s">
        <v>12474</v>
      </c>
      <c r="AE3" s="3486"/>
      <c r="AF3" s="3486"/>
      <c r="AG3" s="3486"/>
      <c r="AH3" s="3486"/>
      <c r="AI3" s="3486"/>
      <c r="AJ3" s="3486"/>
      <c r="AK3" s="3486"/>
      <c r="AL3" s="3486"/>
      <c r="AM3" s="3486"/>
      <c r="AN3" s="3102"/>
      <c r="AO3" s="3125"/>
      <c r="AP3" s="3125"/>
    </row>
    <row r="4" spans="1:42" ht="27.75" customHeight="1" thickBot="1">
      <c r="A4" s="3125"/>
      <c r="B4" s="419"/>
      <c r="C4" s="419"/>
      <c r="D4" s="419"/>
      <c r="E4" s="419"/>
      <c r="F4" s="419"/>
      <c r="G4" s="419"/>
      <c r="H4" s="419"/>
      <c r="I4" s="419"/>
      <c r="J4" s="419"/>
      <c r="K4" s="419"/>
      <c r="L4" s="419"/>
      <c r="M4" s="686"/>
      <c r="N4" s="800"/>
      <c r="O4" s="3156"/>
      <c r="P4" s="3156"/>
      <c r="Q4" s="3156"/>
      <c r="R4" s="3101"/>
      <c r="S4" s="3102"/>
      <c r="T4" s="3101"/>
      <c r="U4" s="3648" t="s">
        <v>670</v>
      </c>
      <c r="V4" s="3648"/>
      <c r="W4" s="3648"/>
      <c r="X4" s="3648"/>
      <c r="Y4" s="3648"/>
      <c r="Z4" s="3648"/>
      <c r="AA4" s="3648"/>
      <c r="AB4" s="3101"/>
      <c r="AC4" s="3102"/>
      <c r="AD4" s="419"/>
      <c r="AE4" s="419"/>
      <c r="AF4" s="419"/>
      <c r="AG4" s="419"/>
      <c r="AH4" s="419"/>
      <c r="AI4" s="419"/>
      <c r="AJ4" s="419"/>
      <c r="AK4" s="419"/>
      <c r="AL4" s="419"/>
      <c r="AM4" s="686"/>
      <c r="AN4" s="3102"/>
      <c r="AO4" s="3125"/>
      <c r="AP4" s="3125"/>
    </row>
    <row r="5" spans="1:42" s="3" customFormat="1" ht="56.25" customHeight="1" thickTop="1" thickBot="1">
      <c r="A5" s="2248" t="s">
        <v>680</v>
      </c>
      <c r="B5" s="2975" t="s">
        <v>671</v>
      </c>
      <c r="C5" s="2976" t="s">
        <v>672</v>
      </c>
      <c r="D5" s="2976" t="s">
        <v>673</v>
      </c>
      <c r="E5" s="2976" t="s">
        <v>12475</v>
      </c>
      <c r="F5" s="2976" t="s">
        <v>12476</v>
      </c>
      <c r="G5" s="2976" t="s">
        <v>12477</v>
      </c>
      <c r="H5" s="2976" t="s">
        <v>12478</v>
      </c>
      <c r="I5" s="2976" t="s">
        <v>12479</v>
      </c>
      <c r="J5" s="2976" t="s">
        <v>12480</v>
      </c>
      <c r="K5" s="2976" t="s">
        <v>1200</v>
      </c>
      <c r="L5" s="2977" t="s">
        <v>902</v>
      </c>
      <c r="M5" s="81"/>
      <c r="N5" s="2952" t="s">
        <v>677</v>
      </c>
      <c r="O5" s="779"/>
      <c r="P5" s="2952" t="s">
        <v>678</v>
      </c>
      <c r="Q5" s="779"/>
      <c r="R5" s="3101"/>
      <c r="S5" s="3102"/>
      <c r="T5" s="3101"/>
      <c r="U5" s="206" t="s">
        <v>679</v>
      </c>
      <c r="V5" s="3102"/>
      <c r="W5" s="3102"/>
      <c r="X5" s="3102"/>
      <c r="Y5" s="3102"/>
      <c r="Z5" s="3102"/>
      <c r="AA5" s="3102"/>
      <c r="AB5" s="3101"/>
      <c r="AC5" s="3102"/>
      <c r="AD5" s="2975"/>
      <c r="AE5" s="2976" t="s">
        <v>12475</v>
      </c>
      <c r="AF5" s="2976" t="s">
        <v>12476</v>
      </c>
      <c r="AG5" s="2976" t="s">
        <v>12477</v>
      </c>
      <c r="AH5" s="2976" t="s">
        <v>12478</v>
      </c>
      <c r="AI5" s="2976" t="s">
        <v>12479</v>
      </c>
      <c r="AJ5" s="2976" t="s">
        <v>12480</v>
      </c>
      <c r="AK5" s="2976" t="s">
        <v>1200</v>
      </c>
      <c r="AL5" s="2977" t="s">
        <v>902</v>
      </c>
      <c r="AM5" s="81"/>
      <c r="AN5" s="3102"/>
      <c r="AO5" s="171"/>
      <c r="AP5" s="171"/>
    </row>
    <row r="6" spans="1:42" s="3" customFormat="1" ht="15.75" customHeight="1" thickTop="1" thickBot="1">
      <c r="A6" s="2394" t="s">
        <v>684</v>
      </c>
      <c r="C6" s="81"/>
      <c r="D6" s="81"/>
      <c r="E6" s="279"/>
      <c r="F6" s="279"/>
      <c r="G6" s="279"/>
      <c r="H6" s="279"/>
      <c r="I6" s="279"/>
      <c r="J6" s="279"/>
      <c r="K6" s="279"/>
      <c r="L6" s="279"/>
      <c r="M6" s="81"/>
      <c r="N6" s="279"/>
      <c r="O6" s="779"/>
      <c r="P6" s="779"/>
      <c r="Q6" s="779"/>
      <c r="R6" s="3101"/>
      <c r="S6" s="3102"/>
      <c r="T6" s="3101"/>
      <c r="U6" s="3102"/>
      <c r="V6" s="3102"/>
      <c r="W6" s="3102"/>
      <c r="X6" s="3102"/>
      <c r="Y6" s="3102"/>
      <c r="Z6" s="3102"/>
      <c r="AA6" s="3102"/>
      <c r="AB6" s="3101"/>
      <c r="AC6" s="3102"/>
      <c r="AD6" s="81"/>
      <c r="AE6" s="2856" t="s">
        <v>831</v>
      </c>
      <c r="AF6" s="279"/>
      <c r="AG6" s="279"/>
      <c r="AH6" s="279"/>
      <c r="AI6" s="279"/>
      <c r="AJ6" s="279"/>
      <c r="AK6" s="279"/>
      <c r="AL6" s="279"/>
      <c r="AM6" s="81"/>
      <c r="AN6" s="3102"/>
      <c r="AO6" s="171"/>
      <c r="AP6" s="171"/>
    </row>
    <row r="7" spans="1:42" s="3" customFormat="1" ht="15.75" customHeight="1" thickTop="1" thickBot="1">
      <c r="A7" s="171"/>
      <c r="B7" s="319"/>
      <c r="C7" s="192"/>
      <c r="D7" s="192"/>
      <c r="E7" s="385"/>
      <c r="F7" s="279"/>
      <c r="G7" s="279"/>
      <c r="H7" s="279"/>
      <c r="I7" s="279"/>
      <c r="J7" s="279"/>
      <c r="K7" s="279"/>
      <c r="L7" s="279"/>
      <c r="M7" s="81"/>
      <c r="N7" s="279"/>
      <c r="O7" s="81"/>
      <c r="P7" s="81"/>
      <c r="Q7" s="81"/>
      <c r="R7" s="3101"/>
      <c r="S7" s="3102"/>
      <c r="T7" s="3101"/>
      <c r="U7" s="3102"/>
      <c r="V7" s="3102"/>
      <c r="W7" s="3102"/>
      <c r="X7" s="3102"/>
      <c r="Y7" s="3102"/>
      <c r="Z7" s="3102"/>
      <c r="AA7" s="3102"/>
      <c r="AB7" s="3101"/>
      <c r="AC7" s="3102"/>
      <c r="AD7" s="319" t="s">
        <v>1604</v>
      </c>
      <c r="AE7" s="385"/>
      <c r="AF7" s="279"/>
      <c r="AG7" s="279"/>
      <c r="AH7" s="279"/>
      <c r="AI7" s="279"/>
      <c r="AJ7" s="279"/>
      <c r="AK7" s="279"/>
      <c r="AL7" s="279"/>
      <c r="AM7" s="81"/>
      <c r="AN7" s="3102"/>
      <c r="AO7" s="171"/>
      <c r="AP7" s="171"/>
    </row>
    <row r="8" spans="1:42" s="13" customFormat="1" ht="15.75" customHeight="1">
      <c r="A8" s="2394" t="s">
        <v>686</v>
      </c>
      <c r="B8" s="2919" t="s">
        <v>1685</v>
      </c>
      <c r="C8" s="213" t="s">
        <v>688</v>
      </c>
      <c r="D8" s="213">
        <v>3</v>
      </c>
      <c r="E8" s="214">
        <v>0.96199999999999997</v>
      </c>
      <c r="F8" s="214">
        <v>18.902000000000001</v>
      </c>
      <c r="G8" s="214">
        <v>0.5</v>
      </c>
      <c r="H8" s="214">
        <v>6.2960000000000003</v>
      </c>
      <c r="I8" s="214">
        <v>5.2999999999999999E-2</v>
      </c>
      <c r="J8" s="214">
        <v>0</v>
      </c>
      <c r="K8" s="214">
        <v>0</v>
      </c>
      <c r="L8" s="216">
        <f>IFERROR(SUM(E8:K8),0)</f>
        <v>26.713000000000001</v>
      </c>
      <c r="M8" s="335"/>
      <c r="N8" s="217" t="s">
        <v>12481</v>
      </c>
      <c r="O8" s="335"/>
      <c r="P8" s="219"/>
      <c r="Q8" s="335"/>
      <c r="R8" s="3101"/>
      <c r="S8" s="997">
        <f>IF( SUM( U8:AA8 ) = 0, 0, $U$5 )</f>
        <v>0</v>
      </c>
      <c r="T8" s="3101"/>
      <c r="U8" s="221">
        <f xml:space="preserve"> IF( ISNUMBER(E8 ), 0, 1 )</f>
        <v>0</v>
      </c>
      <c r="V8" s="221">
        <f t="shared" ref="V8:V11" si="0" xml:space="preserve"> IF( ISNUMBER(F8 ), 0, 1 )</f>
        <v>0</v>
      </c>
      <c r="W8" s="221">
        <f t="shared" ref="W8:W11" si="1" xml:space="preserve"> IF( ISNUMBER(G8 ), 0, 1 )</f>
        <v>0</v>
      </c>
      <c r="X8" s="221">
        <f t="shared" ref="X8:X11" si="2" xml:space="preserve"> IF( ISNUMBER(H8 ), 0, 1 )</f>
        <v>0</v>
      </c>
      <c r="Y8" s="221">
        <f t="shared" ref="Y8:Y11" si="3" xml:space="preserve"> IF( ISNUMBER(I8 ), 0, 1 )</f>
        <v>0</v>
      </c>
      <c r="Z8" s="221">
        <f t="shared" ref="Z8:Z11" si="4" xml:space="preserve"> IF( ISNUMBER(J8 ), 0, 1 )</f>
        <v>0</v>
      </c>
      <c r="AA8" s="221">
        <f t="shared" ref="AA8:AA11" si="5" xml:space="preserve"> IF( ISNUMBER(K8 ), 0, 1 )</f>
        <v>0</v>
      </c>
      <c r="AB8" s="3101"/>
      <c r="AC8" s="3102"/>
      <c r="AD8" s="2919" t="s">
        <v>1685</v>
      </c>
      <c r="AE8" s="214" t="s">
        <v>12482</v>
      </c>
      <c r="AF8" s="214" t="s">
        <v>12483</v>
      </c>
      <c r="AG8" s="214" t="s">
        <v>12484</v>
      </c>
      <c r="AH8" s="214" t="s">
        <v>12485</v>
      </c>
      <c r="AI8" s="214" t="s">
        <v>12486</v>
      </c>
      <c r="AJ8" s="214" t="s">
        <v>12487</v>
      </c>
      <c r="AK8" s="214" t="s">
        <v>12488</v>
      </c>
      <c r="AL8" s="216" t="s">
        <v>12489</v>
      </c>
      <c r="AM8" s="335"/>
      <c r="AN8" s="3102"/>
      <c r="AO8" s="169"/>
      <c r="AP8" s="169"/>
    </row>
    <row r="9" spans="1:42" s="13" customFormat="1" ht="15.75" customHeight="1">
      <c r="A9" s="169"/>
      <c r="B9" s="2917" t="s">
        <v>1692</v>
      </c>
      <c r="C9" s="222" t="s">
        <v>688</v>
      </c>
      <c r="D9" s="222">
        <v>3</v>
      </c>
      <c r="E9" s="223">
        <v>-2E-3</v>
      </c>
      <c r="F9" s="223">
        <v>-4.3999999999999997E-2</v>
      </c>
      <c r="G9" s="223">
        <v>-1E-3</v>
      </c>
      <c r="H9" s="223">
        <v>-1.4999999999999999E-2</v>
      </c>
      <c r="I9" s="223">
        <v>0</v>
      </c>
      <c r="J9" s="223">
        <v>0</v>
      </c>
      <c r="K9" s="223">
        <v>0</v>
      </c>
      <c r="L9" s="225">
        <f>IFERROR(SUM(E9:K9),0)</f>
        <v>-6.2E-2</v>
      </c>
      <c r="M9" s="335"/>
      <c r="N9" s="226" t="s">
        <v>12490</v>
      </c>
      <c r="O9" s="335"/>
      <c r="P9" s="227"/>
      <c r="Q9" s="335"/>
      <c r="R9" s="3101"/>
      <c r="S9" s="997">
        <f t="shared" ref="S9:S11" si="6">IF( SUM( U9:AA9 ) = 0, 0, $U$5 )</f>
        <v>0</v>
      </c>
      <c r="T9" s="3101"/>
      <c r="U9" s="221">
        <f t="shared" ref="U9:U11" si="7" xml:space="preserve"> IF( ISNUMBER(E9 ), 0, 1 )</f>
        <v>0</v>
      </c>
      <c r="V9" s="221">
        <f t="shared" si="0"/>
        <v>0</v>
      </c>
      <c r="W9" s="221">
        <f t="shared" si="1"/>
        <v>0</v>
      </c>
      <c r="X9" s="221">
        <f t="shared" si="2"/>
        <v>0</v>
      </c>
      <c r="Y9" s="221">
        <f t="shared" si="3"/>
        <v>0</v>
      </c>
      <c r="Z9" s="221">
        <f t="shared" si="4"/>
        <v>0</v>
      </c>
      <c r="AA9" s="221">
        <f t="shared" si="5"/>
        <v>0</v>
      </c>
      <c r="AB9" s="3101"/>
      <c r="AC9" s="3102"/>
      <c r="AD9" s="2917" t="s">
        <v>1692</v>
      </c>
      <c r="AE9" s="223" t="s">
        <v>12491</v>
      </c>
      <c r="AF9" s="223" t="s">
        <v>12492</v>
      </c>
      <c r="AG9" s="223" t="s">
        <v>12493</v>
      </c>
      <c r="AH9" s="223" t="s">
        <v>12494</v>
      </c>
      <c r="AI9" s="223" t="s">
        <v>12495</v>
      </c>
      <c r="AJ9" s="223" t="s">
        <v>12496</v>
      </c>
      <c r="AK9" s="223" t="s">
        <v>12497</v>
      </c>
      <c r="AL9" s="225" t="s">
        <v>12498</v>
      </c>
      <c r="AM9" s="335"/>
      <c r="AN9" s="3102"/>
      <c r="AO9" s="169"/>
      <c r="AP9" s="169"/>
    </row>
    <row r="10" spans="1:42" s="13" customFormat="1" ht="15.75" customHeight="1">
      <c r="A10" s="169"/>
      <c r="B10" s="2917" t="s">
        <v>1701</v>
      </c>
      <c r="C10" s="222" t="s">
        <v>688</v>
      </c>
      <c r="D10" s="222">
        <v>3</v>
      </c>
      <c r="E10" s="223">
        <v>0</v>
      </c>
      <c r="F10" s="223">
        <v>0</v>
      </c>
      <c r="G10" s="223">
        <v>18.016999999999999</v>
      </c>
      <c r="H10" s="223">
        <v>5.556</v>
      </c>
      <c r="I10" s="223">
        <v>0</v>
      </c>
      <c r="J10" s="223">
        <v>0</v>
      </c>
      <c r="K10" s="223">
        <v>0</v>
      </c>
      <c r="L10" s="225">
        <f>IFERROR(SUM(E10:K10),0)</f>
        <v>23.573</v>
      </c>
      <c r="M10" s="335"/>
      <c r="N10" s="226" t="s">
        <v>12499</v>
      </c>
      <c r="O10" s="335"/>
      <c r="P10" s="227"/>
      <c r="Q10" s="335"/>
      <c r="R10" s="3101"/>
      <c r="S10" s="997">
        <f t="shared" si="6"/>
        <v>0</v>
      </c>
      <c r="T10" s="3101"/>
      <c r="U10" s="221">
        <f t="shared" si="7"/>
        <v>0</v>
      </c>
      <c r="V10" s="221">
        <f t="shared" si="0"/>
        <v>0</v>
      </c>
      <c r="W10" s="221">
        <f t="shared" si="1"/>
        <v>0</v>
      </c>
      <c r="X10" s="221">
        <f t="shared" si="2"/>
        <v>0</v>
      </c>
      <c r="Y10" s="221">
        <f t="shared" si="3"/>
        <v>0</v>
      </c>
      <c r="Z10" s="221">
        <f t="shared" si="4"/>
        <v>0</v>
      </c>
      <c r="AA10" s="221">
        <f t="shared" si="5"/>
        <v>0</v>
      </c>
      <c r="AB10" s="3101"/>
      <c r="AC10" s="3102"/>
      <c r="AD10" s="2917" t="s">
        <v>1701</v>
      </c>
      <c r="AE10" s="223" t="s">
        <v>12500</v>
      </c>
      <c r="AF10" s="223" t="s">
        <v>12501</v>
      </c>
      <c r="AG10" s="223" t="s">
        <v>12502</v>
      </c>
      <c r="AH10" s="223" t="s">
        <v>12503</v>
      </c>
      <c r="AI10" s="223" t="s">
        <v>12504</v>
      </c>
      <c r="AJ10" s="223" t="s">
        <v>12505</v>
      </c>
      <c r="AK10" s="223" t="s">
        <v>12506</v>
      </c>
      <c r="AL10" s="225" t="s">
        <v>12507</v>
      </c>
      <c r="AM10" s="335"/>
      <c r="AN10" s="3102"/>
      <c r="AO10" s="169"/>
      <c r="AP10" s="169"/>
    </row>
    <row r="11" spans="1:42" s="13" customFormat="1" ht="15.75" customHeight="1">
      <c r="A11" s="169"/>
      <c r="B11" s="2930" t="s">
        <v>6273</v>
      </c>
      <c r="C11" s="283" t="s">
        <v>688</v>
      </c>
      <c r="D11" s="283">
        <v>3</v>
      </c>
      <c r="E11" s="233">
        <v>0.193</v>
      </c>
      <c r="F11" s="233">
        <v>3.7909999999999999</v>
      </c>
      <c r="G11" s="233">
        <v>0.1</v>
      </c>
      <c r="H11" s="233">
        <v>1.2629999999999999</v>
      </c>
      <c r="I11" s="233">
        <v>1.0999999999999999E-2</v>
      </c>
      <c r="J11" s="233">
        <v>0</v>
      </c>
      <c r="K11" s="233">
        <v>0</v>
      </c>
      <c r="L11" s="235">
        <f>IFERROR(SUM(E11:K11),0)</f>
        <v>5.3579999999999997</v>
      </c>
      <c r="M11" s="335"/>
      <c r="N11" s="284" t="s">
        <v>12508</v>
      </c>
      <c r="O11" s="335"/>
      <c r="P11" s="238"/>
      <c r="Q11" s="335"/>
      <c r="R11" s="3101"/>
      <c r="S11" s="997">
        <f t="shared" si="6"/>
        <v>0</v>
      </c>
      <c r="T11" s="3101"/>
      <c r="U11" s="221">
        <f t="shared" si="7"/>
        <v>0</v>
      </c>
      <c r="V11" s="221">
        <f t="shared" si="0"/>
        <v>0</v>
      </c>
      <c r="W11" s="221">
        <f t="shared" si="1"/>
        <v>0</v>
      </c>
      <c r="X11" s="221">
        <f t="shared" si="2"/>
        <v>0</v>
      </c>
      <c r="Y11" s="221">
        <f t="shared" si="3"/>
        <v>0</v>
      </c>
      <c r="Z11" s="221">
        <f t="shared" si="4"/>
        <v>0</v>
      </c>
      <c r="AA11" s="221">
        <f t="shared" si="5"/>
        <v>0</v>
      </c>
      <c r="AB11" s="3101"/>
      <c r="AC11" s="3102"/>
      <c r="AD11" s="2930" t="s">
        <v>6273</v>
      </c>
      <c r="AE11" s="233" t="s">
        <v>12509</v>
      </c>
      <c r="AF11" s="233" t="s">
        <v>12510</v>
      </c>
      <c r="AG11" s="233" t="s">
        <v>12511</v>
      </c>
      <c r="AH11" s="233" t="s">
        <v>12512</v>
      </c>
      <c r="AI11" s="233" t="s">
        <v>12513</v>
      </c>
      <c r="AJ11" s="233" t="s">
        <v>12514</v>
      </c>
      <c r="AK11" s="233" t="s">
        <v>12515</v>
      </c>
      <c r="AL11" s="235" t="s">
        <v>12516</v>
      </c>
      <c r="AM11" s="335"/>
      <c r="AN11" s="3102"/>
      <c r="AO11" s="169"/>
      <c r="AP11" s="169"/>
    </row>
    <row r="12" spans="1:42" s="13" customFormat="1" ht="15.75" customHeight="1" thickTop="1" thickBot="1">
      <c r="A12" s="169"/>
      <c r="B12" s="335"/>
      <c r="C12" s="335"/>
      <c r="D12" s="335"/>
      <c r="E12" s="293"/>
      <c r="F12" s="293"/>
      <c r="G12" s="293"/>
      <c r="H12" s="293"/>
      <c r="I12" s="293"/>
      <c r="J12" s="293"/>
      <c r="K12" s="293"/>
      <c r="L12" s="293"/>
      <c r="M12" s="335"/>
      <c r="N12" s="218"/>
      <c r="O12" s="335"/>
      <c r="P12" s="335"/>
      <c r="Q12" s="335"/>
      <c r="R12" s="3101"/>
      <c r="S12" s="3102"/>
      <c r="T12" s="3101"/>
      <c r="U12" s="3102"/>
      <c r="V12" s="3102"/>
      <c r="W12" s="3102"/>
      <c r="X12" s="3102"/>
      <c r="Y12" s="3102"/>
      <c r="Z12" s="3102"/>
      <c r="AA12" s="3102"/>
      <c r="AB12" s="3101"/>
      <c r="AC12" s="3102"/>
      <c r="AD12" s="335"/>
      <c r="AE12" s="293"/>
      <c r="AF12" s="293"/>
      <c r="AG12" s="293"/>
      <c r="AH12" s="293"/>
      <c r="AI12" s="293"/>
      <c r="AJ12" s="293"/>
      <c r="AK12" s="293"/>
      <c r="AL12" s="293"/>
      <c r="AM12" s="335"/>
      <c r="AN12" s="3102"/>
      <c r="AO12" s="169"/>
      <c r="AP12" s="169"/>
    </row>
    <row r="13" spans="1:42" s="13" customFormat="1" ht="15.75" customHeight="1" thickTop="1" thickBot="1">
      <c r="A13" s="169"/>
      <c r="B13" s="319" t="s">
        <v>1731</v>
      </c>
      <c r="C13" s="192"/>
      <c r="D13" s="192"/>
      <c r="E13" s="250"/>
      <c r="F13" s="293"/>
      <c r="G13" s="293"/>
      <c r="H13" s="293"/>
      <c r="I13" s="293"/>
      <c r="J13" s="293"/>
      <c r="K13" s="293"/>
      <c r="L13" s="293"/>
      <c r="M13" s="81"/>
      <c r="N13" s="279"/>
      <c r="O13" s="335"/>
      <c r="P13" s="335"/>
      <c r="Q13" s="335"/>
      <c r="R13" s="3101"/>
      <c r="S13" s="3102"/>
      <c r="T13" s="3101"/>
      <c r="U13" s="3102"/>
      <c r="V13" s="3102"/>
      <c r="W13" s="3102"/>
      <c r="X13" s="3102"/>
      <c r="Y13" s="3102"/>
      <c r="Z13" s="3102"/>
      <c r="AA13" s="3102"/>
      <c r="AB13" s="3101"/>
      <c r="AC13" s="3102"/>
      <c r="AD13" s="319" t="s">
        <v>1731</v>
      </c>
      <c r="AE13" s="250"/>
      <c r="AF13" s="293"/>
      <c r="AG13" s="293"/>
      <c r="AH13" s="293"/>
      <c r="AI13" s="293"/>
      <c r="AJ13" s="293"/>
      <c r="AK13" s="293"/>
      <c r="AL13" s="293"/>
      <c r="AM13" s="81"/>
      <c r="AN13" s="3102"/>
      <c r="AO13" s="169"/>
      <c r="AP13" s="169"/>
    </row>
    <row r="14" spans="1:42" s="13" customFormat="1" ht="15.75" customHeight="1">
      <c r="A14" s="169"/>
      <c r="B14" s="2919" t="s">
        <v>1715</v>
      </c>
      <c r="C14" s="213" t="s">
        <v>688</v>
      </c>
      <c r="D14" s="213">
        <v>3</v>
      </c>
      <c r="E14" s="214">
        <v>0</v>
      </c>
      <c r="F14" s="214">
        <v>0</v>
      </c>
      <c r="G14" s="214">
        <v>0</v>
      </c>
      <c r="H14" s="214">
        <v>0</v>
      </c>
      <c r="I14" s="214">
        <v>0</v>
      </c>
      <c r="J14" s="214">
        <v>0</v>
      </c>
      <c r="K14" s="214">
        <v>0</v>
      </c>
      <c r="L14" s="216">
        <f t="shared" ref="L14:L18" si="8">IFERROR(SUM(E14:K14),0)</f>
        <v>0</v>
      </c>
      <c r="M14" s="335"/>
      <c r="N14" s="217" t="s">
        <v>12517</v>
      </c>
      <c r="O14" s="335"/>
      <c r="P14" s="219"/>
      <c r="Q14" s="335"/>
      <c r="R14" s="3101"/>
      <c r="S14" s="997">
        <f t="shared" ref="S14:S17" si="9">IF( SUM( U14:AA14 ) = 0, 0, $U$5 )</f>
        <v>0</v>
      </c>
      <c r="T14" s="3101"/>
      <c r="U14" s="221">
        <f t="shared" ref="U14:U17" si="10" xml:space="preserve"> IF( ISNUMBER(E14 ), 0, 1 )</f>
        <v>0</v>
      </c>
      <c r="V14" s="221">
        <f t="shared" ref="V14:V17" si="11" xml:space="preserve"> IF( ISNUMBER(F14 ), 0, 1 )</f>
        <v>0</v>
      </c>
      <c r="W14" s="221">
        <f t="shared" ref="W14:W17" si="12" xml:space="preserve"> IF( ISNUMBER(G14 ), 0, 1 )</f>
        <v>0</v>
      </c>
      <c r="X14" s="221">
        <f t="shared" ref="X14:X17" si="13" xml:space="preserve"> IF( ISNUMBER(H14 ), 0, 1 )</f>
        <v>0</v>
      </c>
      <c r="Y14" s="221">
        <f t="shared" ref="Y14:Y17" si="14" xml:space="preserve"> IF( ISNUMBER(I14 ), 0, 1 )</f>
        <v>0</v>
      </c>
      <c r="Z14" s="221">
        <f t="shared" ref="Z14:Z17" si="15" xml:space="preserve"> IF( ISNUMBER(J14 ), 0, 1 )</f>
        <v>0</v>
      </c>
      <c r="AA14" s="221">
        <f t="shared" ref="AA14:AA17" si="16" xml:space="preserve"> IF( ISNUMBER(K14 ), 0, 1 )</f>
        <v>0</v>
      </c>
      <c r="AB14" s="3101"/>
      <c r="AC14" s="3102"/>
      <c r="AD14" s="2919" t="s">
        <v>1715</v>
      </c>
      <c r="AE14" s="214" t="s">
        <v>12518</v>
      </c>
      <c r="AF14" s="214" t="s">
        <v>12519</v>
      </c>
      <c r="AG14" s="214" t="s">
        <v>12520</v>
      </c>
      <c r="AH14" s="214" t="s">
        <v>12521</v>
      </c>
      <c r="AI14" s="214" t="s">
        <v>12522</v>
      </c>
      <c r="AJ14" s="214" t="s">
        <v>12523</v>
      </c>
      <c r="AK14" s="214" t="s">
        <v>12524</v>
      </c>
      <c r="AL14" s="216" t="s">
        <v>12525</v>
      </c>
      <c r="AM14" s="335"/>
      <c r="AN14" s="3102"/>
      <c r="AO14" s="169"/>
      <c r="AP14" s="169"/>
    </row>
    <row r="15" spans="1:42" s="13" customFormat="1" ht="15.75" customHeight="1">
      <c r="A15" s="169"/>
      <c r="B15" s="2917" t="s">
        <v>1722</v>
      </c>
      <c r="C15" s="222" t="s">
        <v>688</v>
      </c>
      <c r="D15" s="222">
        <v>3</v>
      </c>
      <c r="E15" s="223">
        <v>0</v>
      </c>
      <c r="F15" s="223">
        <v>0</v>
      </c>
      <c r="G15" s="223">
        <v>0</v>
      </c>
      <c r="H15" s="223">
        <v>0</v>
      </c>
      <c r="I15" s="223">
        <v>0</v>
      </c>
      <c r="J15" s="223">
        <v>0</v>
      </c>
      <c r="K15" s="223">
        <v>0</v>
      </c>
      <c r="L15" s="225">
        <f t="shared" si="8"/>
        <v>0</v>
      </c>
      <c r="M15" s="335"/>
      <c r="N15" s="226" t="s">
        <v>12526</v>
      </c>
      <c r="O15" s="335"/>
      <c r="P15" s="227"/>
      <c r="Q15" s="335"/>
      <c r="R15" s="3101"/>
      <c r="S15" s="997">
        <f t="shared" si="9"/>
        <v>0</v>
      </c>
      <c r="T15" s="3101"/>
      <c r="U15" s="221">
        <f t="shared" si="10"/>
        <v>0</v>
      </c>
      <c r="V15" s="221">
        <f t="shared" si="11"/>
        <v>0</v>
      </c>
      <c r="W15" s="221">
        <f t="shared" si="12"/>
        <v>0</v>
      </c>
      <c r="X15" s="221">
        <f t="shared" si="13"/>
        <v>0</v>
      </c>
      <c r="Y15" s="221">
        <f t="shared" si="14"/>
        <v>0</v>
      </c>
      <c r="Z15" s="221">
        <f t="shared" si="15"/>
        <v>0</v>
      </c>
      <c r="AA15" s="221">
        <f t="shared" si="16"/>
        <v>0</v>
      </c>
      <c r="AB15" s="3101"/>
      <c r="AC15" s="3102"/>
      <c r="AD15" s="2917" t="s">
        <v>1722</v>
      </c>
      <c r="AE15" s="223" t="s">
        <v>12527</v>
      </c>
      <c r="AF15" s="223" t="s">
        <v>12528</v>
      </c>
      <c r="AG15" s="223" t="s">
        <v>12529</v>
      </c>
      <c r="AH15" s="223" t="s">
        <v>12530</v>
      </c>
      <c r="AI15" s="223" t="s">
        <v>12531</v>
      </c>
      <c r="AJ15" s="223" t="s">
        <v>12532</v>
      </c>
      <c r="AK15" s="223" t="s">
        <v>12533</v>
      </c>
      <c r="AL15" s="225" t="s">
        <v>12534</v>
      </c>
      <c r="AM15" s="335"/>
      <c r="AN15" s="3102"/>
      <c r="AO15" s="169"/>
      <c r="AP15" s="169"/>
    </row>
    <row r="16" spans="1:42" s="13" customFormat="1" ht="15.75" customHeight="1">
      <c r="A16" s="169"/>
      <c r="B16" s="2917" t="s">
        <v>12535</v>
      </c>
      <c r="C16" s="222" t="s">
        <v>688</v>
      </c>
      <c r="D16" s="222">
        <v>3</v>
      </c>
      <c r="E16" s="223">
        <v>0.53600000000000003</v>
      </c>
      <c r="F16" s="223">
        <v>10.532</v>
      </c>
      <c r="G16" s="223">
        <v>0.27800000000000002</v>
      </c>
      <c r="H16" s="223">
        <v>3.508</v>
      </c>
      <c r="I16" s="223">
        <v>0.03</v>
      </c>
      <c r="J16" s="223">
        <v>0</v>
      </c>
      <c r="K16" s="223">
        <v>0</v>
      </c>
      <c r="L16" s="225">
        <f t="shared" si="8"/>
        <v>14.883999999999999</v>
      </c>
      <c r="M16" s="335"/>
      <c r="N16" s="226" t="s">
        <v>12536</v>
      </c>
      <c r="O16" s="335"/>
      <c r="P16" s="227"/>
      <c r="Q16" s="335"/>
      <c r="R16" s="3101"/>
      <c r="S16" s="997">
        <f t="shared" si="9"/>
        <v>0</v>
      </c>
      <c r="T16" s="3101"/>
      <c r="U16" s="221">
        <f t="shared" si="10"/>
        <v>0</v>
      </c>
      <c r="V16" s="221">
        <f t="shared" si="11"/>
        <v>0</v>
      </c>
      <c r="W16" s="221">
        <f t="shared" si="12"/>
        <v>0</v>
      </c>
      <c r="X16" s="221">
        <f t="shared" si="13"/>
        <v>0</v>
      </c>
      <c r="Y16" s="221">
        <f t="shared" si="14"/>
        <v>0</v>
      </c>
      <c r="Z16" s="221">
        <f t="shared" si="15"/>
        <v>0</v>
      </c>
      <c r="AA16" s="221">
        <f t="shared" si="16"/>
        <v>0</v>
      </c>
      <c r="AB16" s="3101"/>
      <c r="AC16" s="3102"/>
      <c r="AD16" s="2917" t="s">
        <v>12537</v>
      </c>
      <c r="AE16" s="223" t="s">
        <v>12538</v>
      </c>
      <c r="AF16" s="223" t="s">
        <v>12539</v>
      </c>
      <c r="AG16" s="223" t="s">
        <v>12540</v>
      </c>
      <c r="AH16" s="223" t="s">
        <v>12541</v>
      </c>
      <c r="AI16" s="223" t="s">
        <v>12542</v>
      </c>
      <c r="AJ16" s="223" t="s">
        <v>12543</v>
      </c>
      <c r="AK16" s="223" t="s">
        <v>12544</v>
      </c>
      <c r="AL16" s="225" t="s">
        <v>12545</v>
      </c>
      <c r="AM16" s="335"/>
      <c r="AN16" s="3102"/>
      <c r="AO16" s="169"/>
      <c r="AP16" s="169"/>
    </row>
    <row r="17" spans="1:42" s="13" customFormat="1" ht="15.75" customHeight="1">
      <c r="A17" s="169"/>
      <c r="B17" s="2917" t="s">
        <v>1738</v>
      </c>
      <c r="C17" s="222" t="s">
        <v>688</v>
      </c>
      <c r="D17" s="222">
        <v>3</v>
      </c>
      <c r="E17" s="223">
        <v>0.13</v>
      </c>
      <c r="F17" s="223">
        <v>2.5510000000000002</v>
      </c>
      <c r="G17" s="223">
        <v>6.7000000000000004E-2</v>
      </c>
      <c r="H17" s="223">
        <v>0.85</v>
      </c>
      <c r="I17" s="223">
        <v>7.0000000000000001E-3</v>
      </c>
      <c r="J17" s="223">
        <v>0</v>
      </c>
      <c r="K17" s="223">
        <v>0</v>
      </c>
      <c r="L17" s="225">
        <f t="shared" si="8"/>
        <v>3.6050000000000004</v>
      </c>
      <c r="M17" s="335"/>
      <c r="N17" s="226" t="s">
        <v>12546</v>
      </c>
      <c r="O17" s="335"/>
      <c r="P17" s="227"/>
      <c r="Q17" s="335"/>
      <c r="R17" s="3101"/>
      <c r="S17" s="997">
        <f t="shared" si="9"/>
        <v>0</v>
      </c>
      <c r="T17" s="3101"/>
      <c r="U17" s="221">
        <f t="shared" si="10"/>
        <v>0</v>
      </c>
      <c r="V17" s="221">
        <f t="shared" si="11"/>
        <v>0</v>
      </c>
      <c r="W17" s="221">
        <f t="shared" si="12"/>
        <v>0</v>
      </c>
      <c r="X17" s="221">
        <f t="shared" si="13"/>
        <v>0</v>
      </c>
      <c r="Y17" s="221">
        <f t="shared" si="14"/>
        <v>0</v>
      </c>
      <c r="Z17" s="221">
        <f t="shared" si="15"/>
        <v>0</v>
      </c>
      <c r="AA17" s="221">
        <f t="shared" si="16"/>
        <v>0</v>
      </c>
      <c r="AB17" s="3101"/>
      <c r="AC17" s="3102"/>
      <c r="AD17" s="2917" t="s">
        <v>1738</v>
      </c>
      <c r="AE17" s="223" t="s">
        <v>12547</v>
      </c>
      <c r="AF17" s="223" t="s">
        <v>12548</v>
      </c>
      <c r="AG17" s="223" t="s">
        <v>12549</v>
      </c>
      <c r="AH17" s="223" t="s">
        <v>12550</v>
      </c>
      <c r="AI17" s="223" t="s">
        <v>12551</v>
      </c>
      <c r="AJ17" s="223" t="s">
        <v>12552</v>
      </c>
      <c r="AK17" s="223" t="s">
        <v>12553</v>
      </c>
      <c r="AL17" s="225" t="s">
        <v>12554</v>
      </c>
      <c r="AM17" s="335"/>
      <c r="AN17" s="3102"/>
      <c r="AO17" s="169"/>
      <c r="AP17" s="169"/>
    </row>
    <row r="18" spans="1:42" s="13" customFormat="1" ht="15.75" customHeight="1" thickBot="1">
      <c r="A18" s="2394" t="s">
        <v>784</v>
      </c>
      <c r="B18" s="2930" t="s">
        <v>12555</v>
      </c>
      <c r="C18" s="283" t="s">
        <v>688</v>
      </c>
      <c r="D18" s="283">
        <v>3</v>
      </c>
      <c r="E18" s="234">
        <f t="shared" ref="E18:K18" si="17">IFERROR(SUM(E8:E11,E14:E17),0)</f>
        <v>1.819</v>
      </c>
      <c r="F18" s="234">
        <f t="shared" si="17"/>
        <v>35.731999999999999</v>
      </c>
      <c r="G18" s="234">
        <f t="shared" si="17"/>
        <v>18.960999999999999</v>
      </c>
      <c r="H18" s="234">
        <f t="shared" si="17"/>
        <v>17.458000000000002</v>
      </c>
      <c r="I18" s="234">
        <f t="shared" si="17"/>
        <v>0.10100000000000001</v>
      </c>
      <c r="J18" s="234">
        <f t="shared" si="17"/>
        <v>0</v>
      </c>
      <c r="K18" s="234">
        <f t="shared" si="17"/>
        <v>0</v>
      </c>
      <c r="L18" s="235">
        <f t="shared" si="8"/>
        <v>74.070999999999998</v>
      </c>
      <c r="M18" s="335"/>
      <c r="N18" s="284" t="s">
        <v>12556</v>
      </c>
      <c r="O18" s="335"/>
      <c r="P18" s="238"/>
      <c r="Q18" s="335"/>
      <c r="R18" s="3101"/>
      <c r="S18" s="3102"/>
      <c r="T18" s="3101"/>
      <c r="U18" s="3102"/>
      <c r="V18" s="3102"/>
      <c r="W18" s="3102"/>
      <c r="X18" s="3102"/>
      <c r="Y18" s="3102"/>
      <c r="Z18" s="3102"/>
      <c r="AA18" s="3102"/>
      <c r="AB18" s="3101"/>
      <c r="AC18" s="3102"/>
      <c r="AD18" s="2930" t="s">
        <v>12555</v>
      </c>
      <c r="AE18" s="234" t="s">
        <v>12557</v>
      </c>
      <c r="AF18" s="234" t="s">
        <v>12558</v>
      </c>
      <c r="AG18" s="234" t="s">
        <v>12559</v>
      </c>
      <c r="AH18" s="234" t="s">
        <v>12560</v>
      </c>
      <c r="AI18" s="234" t="s">
        <v>12561</v>
      </c>
      <c r="AJ18" s="234" t="s">
        <v>12562</v>
      </c>
      <c r="AK18" s="234" t="s">
        <v>12563</v>
      </c>
      <c r="AL18" s="235" t="s">
        <v>12564</v>
      </c>
      <c r="AM18" s="335"/>
      <c r="AN18" s="3102"/>
      <c r="AO18" s="169"/>
      <c r="AP18" s="169"/>
    </row>
    <row r="19" spans="1:42" s="3" customFormat="1" ht="33" customHeight="1" thickTop="1">
      <c r="A19" s="171"/>
      <c r="B19" s="81"/>
      <c r="C19" s="81"/>
      <c r="D19" s="81"/>
      <c r="E19" s="1398"/>
      <c r="F19" s="1398"/>
      <c r="G19" s="1398"/>
      <c r="H19" s="1398"/>
      <c r="I19" s="1398"/>
      <c r="J19" s="1398"/>
      <c r="K19" s="1398"/>
      <c r="L19" s="61"/>
      <c r="M19" s="81"/>
      <c r="N19" s="811"/>
      <c r="O19" s="81"/>
      <c r="Q19" s="2394" t="s">
        <v>826</v>
      </c>
      <c r="R19" s="3102"/>
      <c r="S19" s="3102"/>
      <c r="T19" s="3102"/>
      <c r="U19" s="3102"/>
      <c r="V19" s="3102"/>
      <c r="W19" s="3102"/>
      <c r="X19" s="3102"/>
      <c r="Y19" s="3102"/>
      <c r="Z19" s="3102"/>
      <c r="AA19" s="3102"/>
      <c r="AB19" s="3102"/>
      <c r="AC19" s="3102"/>
      <c r="AD19" s="3155"/>
      <c r="AE19" s="3102"/>
      <c r="AF19" s="3102"/>
      <c r="AG19" s="3102"/>
      <c r="AH19" s="3102"/>
      <c r="AI19" s="3102"/>
      <c r="AJ19" s="3102"/>
      <c r="AK19" s="3102"/>
      <c r="AL19" s="2856" t="s">
        <v>827</v>
      </c>
      <c r="AM19" s="3102"/>
      <c r="AN19" s="3102"/>
      <c r="AO19" s="171"/>
      <c r="AP19" s="171"/>
    </row>
    <row r="20" spans="1:42" s="3" customFormat="1" ht="33" customHeight="1">
      <c r="A20" s="171"/>
      <c r="B20" s="171"/>
      <c r="C20" s="171"/>
      <c r="D20" s="171"/>
      <c r="E20" s="1398"/>
      <c r="F20" s="1398"/>
      <c r="G20" s="1398"/>
      <c r="H20" s="1398"/>
      <c r="I20" s="1398"/>
      <c r="J20" s="1398"/>
      <c r="K20" s="1398"/>
      <c r="L20" s="171"/>
      <c r="M20" s="171"/>
      <c r="N20" s="171"/>
      <c r="O20" s="828"/>
      <c r="P20" s="828"/>
      <c r="Q20" s="828"/>
      <c r="R20" s="3102"/>
      <c r="S20" s="3102"/>
      <c r="T20" s="3102"/>
      <c r="U20" s="3102"/>
      <c r="V20" s="3102"/>
      <c r="W20" s="3102"/>
      <c r="X20" s="3102"/>
      <c r="Y20" s="3102"/>
      <c r="Z20" s="3102"/>
      <c r="AA20" s="3102"/>
      <c r="AB20" s="3102"/>
      <c r="AC20" s="3102"/>
      <c r="AD20" s="3155"/>
      <c r="AE20" s="3102"/>
      <c r="AF20" s="3102"/>
      <c r="AG20" s="3102"/>
      <c r="AH20" s="3102"/>
      <c r="AI20" s="3102"/>
      <c r="AJ20" s="3102"/>
      <c r="AK20" s="3102"/>
      <c r="AL20" s="3102"/>
      <c r="AM20" s="3102"/>
      <c r="AN20" s="3102"/>
      <c r="AO20" s="171"/>
      <c r="AP20" s="171"/>
    </row>
    <row r="21" spans="1:42">
      <c r="E21" s="1398"/>
      <c r="F21" s="1398"/>
      <c r="G21" s="1398"/>
      <c r="H21" s="1398"/>
      <c r="I21" s="1398"/>
      <c r="J21" s="1398"/>
      <c r="K21" s="1398"/>
    </row>
    <row r="22" spans="1:42">
      <c r="E22" s="1398"/>
      <c r="F22" s="1398"/>
      <c r="G22" s="1398"/>
      <c r="H22" s="1398"/>
      <c r="I22" s="1398"/>
      <c r="J22" s="1398"/>
      <c r="K22" s="1398"/>
    </row>
    <row r="23" spans="1:42">
      <c r="E23" s="1398"/>
      <c r="F23" s="1398"/>
      <c r="G23" s="1398"/>
      <c r="H23" s="1398"/>
      <c r="I23" s="1398"/>
      <c r="J23" s="1398"/>
      <c r="K23" s="1398"/>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topLeftCell="B35" workbookViewId="0">
      <selection activeCell="F13" sqref="F13"/>
    </sheetView>
  </sheetViews>
  <sheetFormatPr defaultColWidth="9" defaultRowHeight="14.5"/>
  <cols>
    <col min="1" max="1" width="11.9140625" style="14" hidden="1" customWidth="1"/>
    <col min="2" max="2" width="61.1640625" style="16" customWidth="1"/>
    <col min="3" max="3" width="15.1640625" style="14" customWidth="1"/>
    <col min="4" max="4" width="16.1640625" style="14" customWidth="1"/>
    <col min="5" max="5" width="16.6640625" style="14" customWidth="1"/>
    <col min="6" max="6" width="16.41406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1640625" style="14" bestFit="1" customWidth="1"/>
    <col min="22" max="22" width="22.91406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3102"/>
      <c r="B1" s="995" t="s">
        <v>12565</v>
      </c>
      <c r="C1" s="995"/>
      <c r="D1" s="995"/>
      <c r="E1" s="995"/>
      <c r="F1" s="995"/>
      <c r="G1" s="81"/>
      <c r="H1" s="450"/>
      <c r="I1" s="3102"/>
      <c r="J1" s="3102"/>
      <c r="K1" s="3102"/>
      <c r="L1" s="3101"/>
      <c r="M1" s="3102"/>
      <c r="N1" s="3101"/>
      <c r="O1" s="3102"/>
      <c r="P1" s="3102"/>
      <c r="Q1" s="3102"/>
      <c r="R1" s="3102"/>
      <c r="S1" s="3101"/>
      <c r="T1" s="3102"/>
      <c r="U1" s="995" t="s">
        <v>667</v>
      </c>
      <c r="V1" s="995"/>
      <c r="W1" s="995"/>
      <c r="X1" s="995"/>
      <c r="Y1" s="995"/>
      <c r="Z1" s="81"/>
      <c r="AA1" s="3102"/>
      <c r="AB1" s="3102"/>
      <c r="AC1" s="3102"/>
      <c r="AD1" s="3102"/>
      <c r="AE1" s="3102"/>
      <c r="AF1" s="3102"/>
      <c r="AG1" s="3102"/>
    </row>
    <row r="2" spans="1:33" ht="30.75" customHeight="1">
      <c r="A2" s="3102"/>
      <c r="B2" s="995" t="str">
        <f>SelectCompany!B4</f>
        <v>Thames Water</v>
      </c>
      <c r="C2" s="418"/>
      <c r="D2" s="418"/>
      <c r="E2" s="418"/>
      <c r="F2" s="418"/>
      <c r="G2" s="81"/>
      <c r="H2" s="450"/>
      <c r="I2" s="3102"/>
      <c r="J2" s="3102"/>
      <c r="K2" s="3102"/>
      <c r="L2" s="3101"/>
      <c r="M2" s="3102"/>
      <c r="N2" s="3101"/>
      <c r="O2" s="3102"/>
      <c r="P2" s="3102"/>
      <c r="Q2" s="3102"/>
      <c r="R2" s="3102"/>
      <c r="S2" s="3101"/>
      <c r="T2" s="3102"/>
      <c r="U2" s="995"/>
      <c r="V2" s="418"/>
      <c r="W2" s="418"/>
      <c r="X2" s="418"/>
      <c r="Y2" s="418"/>
      <c r="Z2" s="81"/>
      <c r="AA2" s="3102"/>
      <c r="AB2" s="3102"/>
      <c r="AC2" s="3102"/>
      <c r="AD2" s="3102"/>
      <c r="AE2" s="3102"/>
      <c r="AF2" s="3102"/>
      <c r="AG2" s="3102"/>
    </row>
    <row r="3" spans="1:33" ht="45" customHeight="1">
      <c r="A3" s="3102"/>
      <c r="B3" s="3486" t="s">
        <v>12566</v>
      </c>
      <c r="C3" s="3486"/>
      <c r="D3" s="3486"/>
      <c r="E3" s="3486"/>
      <c r="F3" s="3486"/>
      <c r="G3" s="3486"/>
      <c r="H3" s="3486"/>
      <c r="I3" s="3486"/>
      <c r="J3" s="3486"/>
      <c r="K3" s="3102"/>
      <c r="L3" s="3101"/>
      <c r="M3" s="1004" t="s">
        <v>669</v>
      </c>
      <c r="N3" s="3101"/>
      <c r="O3" s="3102"/>
      <c r="P3" s="3102"/>
      <c r="Q3" s="3102"/>
      <c r="R3" s="3102"/>
      <c r="S3" s="3101"/>
      <c r="T3" s="3102"/>
      <c r="U3" s="3486" t="s">
        <v>12566</v>
      </c>
      <c r="V3" s="3486"/>
      <c r="W3" s="3486"/>
      <c r="X3" s="3486"/>
      <c r="Y3" s="3486"/>
      <c r="Z3" s="3486"/>
      <c r="AA3" s="1005"/>
      <c r="AB3" s="1005"/>
      <c r="AC3" s="3102"/>
      <c r="AD3" s="3102"/>
      <c r="AE3" s="3102"/>
      <c r="AF3" s="3102"/>
      <c r="AG3" s="3102"/>
    </row>
    <row r="4" spans="1:33" ht="23" thickBot="1">
      <c r="A4" s="3102"/>
      <c r="B4" s="558"/>
      <c r="C4" s="558"/>
      <c r="D4" s="558"/>
      <c r="E4" s="558"/>
      <c r="F4" s="558"/>
      <c r="G4" s="655"/>
      <c r="H4" s="198"/>
      <c r="I4" s="3102"/>
      <c r="J4" s="3102"/>
      <c r="K4" s="3102"/>
      <c r="L4" s="3101"/>
      <c r="M4" s="3102"/>
      <c r="N4" s="3101"/>
      <c r="O4" s="3648" t="s">
        <v>670</v>
      </c>
      <c r="P4" s="3648"/>
      <c r="Q4" s="3648"/>
      <c r="R4" s="3648"/>
      <c r="S4" s="3101"/>
      <c r="T4" s="3102"/>
      <c r="U4" s="558"/>
      <c r="V4" s="558"/>
      <c r="W4" s="558"/>
      <c r="X4" s="558"/>
      <c r="Y4" s="558"/>
      <c r="Z4" s="655"/>
      <c r="AA4" s="3102"/>
      <c r="AB4" s="3102"/>
      <c r="AC4" s="3102"/>
      <c r="AD4" s="3102"/>
      <c r="AE4" s="3102"/>
      <c r="AF4" s="3102"/>
      <c r="AG4" s="3102"/>
    </row>
    <row r="5" spans="1:33" ht="47.5" thickTop="1" thickBot="1">
      <c r="A5" s="2265" t="s">
        <v>680</v>
      </c>
      <c r="B5" s="2975" t="s">
        <v>671</v>
      </c>
      <c r="C5" s="2976" t="s">
        <v>672</v>
      </c>
      <c r="D5" s="2976" t="s">
        <v>673</v>
      </c>
      <c r="E5" s="2977" t="s">
        <v>12361</v>
      </c>
      <c r="F5" s="192"/>
      <c r="G5" s="596"/>
      <c r="H5" s="2952" t="s">
        <v>677</v>
      </c>
      <c r="I5" s="192"/>
      <c r="J5" s="2952" t="s">
        <v>678</v>
      </c>
      <c r="K5" s="192"/>
      <c r="L5" s="3101"/>
      <c r="M5" s="3102"/>
      <c r="N5" s="3101"/>
      <c r="O5" s="206" t="s">
        <v>679</v>
      </c>
      <c r="P5" s="206"/>
      <c r="Q5" s="206"/>
      <c r="R5" s="206"/>
      <c r="S5" s="3101"/>
      <c r="T5" s="3102"/>
      <c r="U5" s="2975" t="s">
        <v>671</v>
      </c>
      <c r="V5" s="2977" t="s">
        <v>672</v>
      </c>
      <c r="W5" s="2977" t="s">
        <v>673</v>
      </c>
      <c r="X5" s="2977" t="s">
        <v>12361</v>
      </c>
      <c r="Y5" s="192"/>
      <c r="Z5" s="596"/>
      <c r="AA5" s="192"/>
      <c r="AB5" s="3102"/>
      <c r="AC5" s="3102"/>
      <c r="AD5" s="3102"/>
      <c r="AE5" s="3102"/>
      <c r="AF5" s="3102"/>
      <c r="AG5" s="3102"/>
    </row>
    <row r="6" spans="1:33" ht="15.75" customHeight="1" thickTop="1" thickBot="1">
      <c r="A6" s="2394" t="s">
        <v>684</v>
      </c>
      <c r="C6" s="621"/>
      <c r="D6" s="621"/>
      <c r="E6" s="621"/>
      <c r="F6" s="192"/>
      <c r="G6" s="596"/>
      <c r="H6" s="198"/>
      <c r="I6" s="192"/>
      <c r="J6" s="192"/>
      <c r="K6" s="192"/>
      <c r="L6" s="3101"/>
      <c r="M6" s="3102"/>
      <c r="N6" s="3101"/>
      <c r="O6" s="3102"/>
      <c r="P6" s="3102"/>
      <c r="Q6" s="3102"/>
      <c r="R6" s="3102"/>
      <c r="S6" s="3101"/>
      <c r="T6" s="3102"/>
      <c r="U6" s="621"/>
      <c r="V6" s="2661" t="s">
        <v>831</v>
      </c>
      <c r="W6" s="621"/>
      <c r="Y6" s="192"/>
      <c r="Z6" s="596"/>
      <c r="AA6" s="192"/>
      <c r="AB6" s="3102"/>
      <c r="AC6" s="3102"/>
      <c r="AD6" s="3102"/>
      <c r="AE6" s="3102"/>
      <c r="AF6" s="3102"/>
      <c r="AG6" s="3102"/>
    </row>
    <row r="7" spans="1:33" ht="15.75" customHeight="1" thickTop="1" thickBot="1">
      <c r="A7" s="192"/>
      <c r="B7" s="319" t="s">
        <v>12567</v>
      </c>
      <c r="C7" s="385"/>
      <c r="D7" s="385"/>
      <c r="E7" s="385"/>
      <c r="F7" s="192"/>
      <c r="G7" s="1006"/>
      <c r="H7" s="450"/>
      <c r="I7" s="192"/>
      <c r="J7" s="192"/>
      <c r="K7" s="192"/>
      <c r="L7" s="3101"/>
      <c r="M7" s="3102"/>
      <c r="N7" s="3101"/>
      <c r="O7" s="3102"/>
      <c r="P7" s="3102"/>
      <c r="Q7" s="3102"/>
      <c r="R7" s="3102"/>
      <c r="S7" s="3101"/>
      <c r="T7" s="3102"/>
      <c r="U7" s="30" t="s">
        <v>12567</v>
      </c>
      <c r="V7" s="385"/>
      <c r="W7" s="385"/>
      <c r="X7" s="385"/>
      <c r="Y7" s="192"/>
      <c r="Z7" s="1006"/>
      <c r="AA7" s="192"/>
      <c r="AB7" s="3102"/>
      <c r="AC7" s="3102"/>
      <c r="AD7" s="3102"/>
      <c r="AE7" s="3102"/>
      <c r="AF7" s="3102"/>
      <c r="AG7" s="3102"/>
    </row>
    <row r="8" spans="1:33" ht="15.75" customHeight="1" thickTop="1">
      <c r="A8" s="2394" t="s">
        <v>686</v>
      </c>
      <c r="B8" s="2973" t="s">
        <v>12568</v>
      </c>
      <c r="C8" s="627" t="s">
        <v>1330</v>
      </c>
      <c r="D8" s="627">
        <v>0</v>
      </c>
      <c r="E8" s="2990">
        <v>4</v>
      </c>
      <c r="F8" s="1854"/>
      <c r="G8" s="315"/>
      <c r="H8" s="2021" t="s">
        <v>12569</v>
      </c>
      <c r="I8" s="192"/>
      <c r="J8" s="996"/>
      <c r="K8" s="192"/>
      <c r="L8" s="3101"/>
      <c r="M8" s="997">
        <f>IF( SUM( O8:R8 ) = 0, 0, $O$5 )</f>
        <v>0</v>
      </c>
      <c r="N8" s="3101"/>
      <c r="O8" s="3102"/>
      <c r="P8" s="3102"/>
      <c r="Q8" s="221">
        <f xml:space="preserve"> IF( ISNUMBER(E8 ), 0, 1 )</f>
        <v>0</v>
      </c>
      <c r="R8" s="3102"/>
      <c r="S8" s="3101"/>
      <c r="T8" s="3102"/>
      <c r="U8" s="1227" t="s">
        <v>12568</v>
      </c>
      <c r="V8" s="627" t="s">
        <v>1330</v>
      </c>
      <c r="W8" s="627">
        <v>0</v>
      </c>
      <c r="X8" s="1228" t="s">
        <v>12570</v>
      </c>
      <c r="Y8" s="192"/>
      <c r="Z8" s="315"/>
      <c r="AA8" s="192"/>
      <c r="AB8" s="3102"/>
      <c r="AC8" s="3102"/>
      <c r="AD8" s="3102"/>
      <c r="AE8" s="3102"/>
      <c r="AF8" s="3102"/>
      <c r="AG8" s="3102"/>
    </row>
    <row r="9" spans="1:33" ht="15.75" customHeight="1">
      <c r="A9" s="192"/>
      <c r="B9" s="2949" t="s">
        <v>12571</v>
      </c>
      <c r="C9" s="2961" t="s">
        <v>3115</v>
      </c>
      <c r="D9" s="2961">
        <v>0</v>
      </c>
      <c r="E9" s="2991">
        <v>437</v>
      </c>
      <c r="F9" s="1856"/>
      <c r="G9" s="315"/>
      <c r="H9" s="2022" t="s">
        <v>12572</v>
      </c>
      <c r="I9" s="192"/>
      <c r="J9" s="998"/>
      <c r="K9" s="192"/>
      <c r="L9" s="3101"/>
      <c r="M9" s="997">
        <f t="shared" ref="M9:M19" si="0">IF( SUM( O9:R9 ) = 0, 0, $O$5 )</f>
        <v>0</v>
      </c>
      <c r="N9" s="3101"/>
      <c r="O9" s="3102"/>
      <c r="P9" s="3102"/>
      <c r="Q9" s="221">
        <f t="shared" ref="Q9:Q19" si="1" xml:space="preserve"> IF( ISNUMBER(E9 ), 0, 1 )</f>
        <v>0</v>
      </c>
      <c r="R9" s="3102"/>
      <c r="S9" s="3101"/>
      <c r="T9" s="3102"/>
      <c r="U9" s="1229" t="s">
        <v>12571</v>
      </c>
      <c r="V9" s="2961" t="s">
        <v>3115</v>
      </c>
      <c r="W9" s="2961">
        <v>0</v>
      </c>
      <c r="X9" s="1230" t="s">
        <v>12573</v>
      </c>
      <c r="Y9" s="192"/>
      <c r="Z9" s="315"/>
      <c r="AA9" s="192"/>
      <c r="AB9" s="3102"/>
      <c r="AC9" s="3102"/>
      <c r="AD9" s="3102"/>
      <c r="AE9" s="3102"/>
      <c r="AF9" s="3102"/>
      <c r="AG9" s="3102"/>
    </row>
    <row r="10" spans="1:33" ht="15.75" customHeight="1">
      <c r="A10" s="192"/>
      <c r="B10" s="2949" t="s">
        <v>12574</v>
      </c>
      <c r="C10" s="2961" t="s">
        <v>1330</v>
      </c>
      <c r="D10" s="2961">
        <v>0</v>
      </c>
      <c r="E10" s="1359">
        <v>12</v>
      </c>
      <c r="F10" s="1856"/>
      <c r="G10" s="171"/>
      <c r="H10" s="2022" t="s">
        <v>12575</v>
      </c>
      <c r="I10" s="192"/>
      <c r="J10" s="998" t="s">
        <v>12576</v>
      </c>
      <c r="K10" s="192"/>
      <c r="L10" s="3101"/>
      <c r="M10" s="997">
        <f t="shared" si="0"/>
        <v>0</v>
      </c>
      <c r="N10" s="3101"/>
      <c r="O10" s="3102"/>
      <c r="P10" s="3102"/>
      <c r="Q10" s="221">
        <f t="shared" si="1"/>
        <v>0</v>
      </c>
      <c r="R10" s="3102"/>
      <c r="S10" s="3101"/>
      <c r="T10" s="3102"/>
      <c r="U10" s="1229" t="s">
        <v>12574</v>
      </c>
      <c r="V10" s="2961" t="s">
        <v>1330</v>
      </c>
      <c r="W10" s="2961">
        <v>0</v>
      </c>
      <c r="X10" s="1230" t="s">
        <v>12577</v>
      </c>
      <c r="Y10" s="192"/>
      <c r="Z10" s="171"/>
      <c r="AA10" s="192"/>
      <c r="AB10" s="3102"/>
      <c r="AC10" s="3102"/>
      <c r="AD10" s="3102"/>
      <c r="AE10" s="3102"/>
      <c r="AF10" s="3102"/>
      <c r="AG10" s="3102"/>
    </row>
    <row r="11" spans="1:33" ht="31">
      <c r="A11" s="192"/>
      <c r="B11" s="2949" t="s">
        <v>12578</v>
      </c>
      <c r="C11" s="2961" t="s">
        <v>12432</v>
      </c>
      <c r="D11" s="2961">
        <v>0</v>
      </c>
      <c r="E11" s="1359">
        <v>10177</v>
      </c>
      <c r="F11" s="1856"/>
      <c r="G11" s="171"/>
      <c r="H11" s="2022" t="s">
        <v>12579</v>
      </c>
      <c r="I11" s="192"/>
      <c r="J11" s="998" t="s">
        <v>12580</v>
      </c>
      <c r="K11" s="192"/>
      <c r="L11" s="3101"/>
      <c r="M11" s="997">
        <f t="shared" si="0"/>
        <v>0</v>
      </c>
      <c r="N11" s="3101"/>
      <c r="O11" s="3102"/>
      <c r="P11" s="3102"/>
      <c r="Q11" s="221">
        <f t="shared" si="1"/>
        <v>0</v>
      </c>
      <c r="R11" s="3102"/>
      <c r="S11" s="3101"/>
      <c r="T11" s="3102"/>
      <c r="U11" s="1229" t="s">
        <v>12578</v>
      </c>
      <c r="V11" s="2961" t="s">
        <v>12432</v>
      </c>
      <c r="W11" s="2961">
        <v>0</v>
      </c>
      <c r="X11" s="1230" t="s">
        <v>12581</v>
      </c>
      <c r="Y11" s="192"/>
      <c r="Z11" s="171"/>
      <c r="AA11" s="192"/>
      <c r="AB11" s="3102"/>
      <c r="AC11" s="3102"/>
      <c r="AD11" s="3102"/>
      <c r="AE11" s="3102"/>
      <c r="AF11" s="3102"/>
      <c r="AG11" s="3102"/>
    </row>
    <row r="12" spans="1:33" ht="15.75" customHeight="1">
      <c r="A12" s="192"/>
      <c r="B12" s="2949" t="s">
        <v>12582</v>
      </c>
      <c r="C12" s="2961" t="s">
        <v>12437</v>
      </c>
      <c r="D12" s="2961">
        <v>2</v>
      </c>
      <c r="E12" s="1007">
        <v>281.91000000000003</v>
      </c>
      <c r="F12" s="1856"/>
      <c r="G12" s="171"/>
      <c r="H12" s="2022" t="s">
        <v>12583</v>
      </c>
      <c r="I12" s="192"/>
      <c r="J12" s="998"/>
      <c r="K12" s="192"/>
      <c r="L12" s="3101"/>
      <c r="M12" s="997">
        <f t="shared" si="0"/>
        <v>0</v>
      </c>
      <c r="N12" s="3101"/>
      <c r="O12" s="3102"/>
      <c r="P12" s="3102"/>
      <c r="Q12" s="221">
        <f t="shared" si="1"/>
        <v>0</v>
      </c>
      <c r="R12" s="3102"/>
      <c r="S12" s="3101"/>
      <c r="T12" s="3102"/>
      <c r="U12" s="1229" t="s">
        <v>12582</v>
      </c>
      <c r="V12" s="2961" t="s">
        <v>12437</v>
      </c>
      <c r="W12" s="2961">
        <v>2</v>
      </c>
      <c r="X12" s="1230" t="s">
        <v>12584</v>
      </c>
      <c r="Y12" s="192"/>
      <c r="Z12" s="171"/>
      <c r="AA12" s="192"/>
      <c r="AB12" s="3102"/>
      <c r="AC12" s="3102"/>
      <c r="AD12" s="3102"/>
      <c r="AE12" s="3102"/>
      <c r="AF12" s="3102"/>
      <c r="AG12" s="3102"/>
    </row>
    <row r="13" spans="1:33" ht="15.75" customHeight="1">
      <c r="A13" s="192"/>
      <c r="B13" s="2949" t="s">
        <v>12585</v>
      </c>
      <c r="C13" s="2961" t="s">
        <v>12441</v>
      </c>
      <c r="D13" s="2961">
        <v>2</v>
      </c>
      <c r="E13" s="1007">
        <v>4.8499999999999996</v>
      </c>
      <c r="F13" s="1856"/>
      <c r="G13" s="171"/>
      <c r="H13" s="2022" t="s">
        <v>12587</v>
      </c>
      <c r="I13" s="192"/>
      <c r="J13" s="3233" t="s">
        <v>12586</v>
      </c>
      <c r="K13" s="192"/>
      <c r="L13" s="3101"/>
      <c r="M13" s="997">
        <f t="shared" si="0"/>
        <v>0</v>
      </c>
      <c r="N13" s="3101"/>
      <c r="O13" s="3102"/>
      <c r="P13" s="3102"/>
      <c r="Q13" s="221">
        <f t="shared" si="1"/>
        <v>0</v>
      </c>
      <c r="R13" s="3102"/>
      <c r="S13" s="3101"/>
      <c r="T13" s="3102"/>
      <c r="U13" s="1229" t="s">
        <v>12588</v>
      </c>
      <c r="V13" s="2961" t="s">
        <v>12441</v>
      </c>
      <c r="W13" s="2961">
        <v>2</v>
      </c>
      <c r="X13" s="1230" t="s">
        <v>12589</v>
      </c>
      <c r="Y13" s="192"/>
      <c r="Z13" s="171"/>
      <c r="AA13" s="192"/>
      <c r="AB13" s="3102"/>
      <c r="AC13" s="3102"/>
      <c r="AD13" s="3102"/>
      <c r="AE13" s="3102"/>
      <c r="AF13" s="3102"/>
      <c r="AG13" s="3102"/>
    </row>
    <row r="14" spans="1:33" ht="15.75" customHeight="1">
      <c r="A14" s="192"/>
      <c r="B14" s="2949" t="s">
        <v>12590</v>
      </c>
      <c r="C14" s="2961" t="s">
        <v>12446</v>
      </c>
      <c r="D14" s="2961">
        <v>3</v>
      </c>
      <c r="E14" s="693">
        <v>8149.7104884427645</v>
      </c>
      <c r="F14" s="1856"/>
      <c r="G14" s="171"/>
      <c r="H14" s="2022" t="s">
        <v>12591</v>
      </c>
      <c r="I14" s="192"/>
      <c r="J14" s="998"/>
      <c r="K14" s="192"/>
      <c r="L14" s="3101"/>
      <c r="M14" s="997">
        <f t="shared" si="0"/>
        <v>0</v>
      </c>
      <c r="N14" s="3101"/>
      <c r="O14" s="3102"/>
      <c r="P14" s="3102"/>
      <c r="Q14" s="221">
        <f t="shared" si="1"/>
        <v>0</v>
      </c>
      <c r="R14" s="3102"/>
      <c r="S14" s="3101"/>
      <c r="T14" s="3102"/>
      <c r="U14" s="1229" t="s">
        <v>12592</v>
      </c>
      <c r="V14" s="2961" t="s">
        <v>12446</v>
      </c>
      <c r="W14" s="2961">
        <v>3</v>
      </c>
      <c r="X14" s="1230" t="s">
        <v>12593</v>
      </c>
      <c r="Y14" s="192"/>
      <c r="Z14" s="171"/>
      <c r="AA14" s="192"/>
      <c r="AB14" s="3102"/>
      <c r="AC14" s="3102"/>
      <c r="AD14" s="3102"/>
      <c r="AE14" s="3102"/>
      <c r="AF14" s="3102"/>
      <c r="AG14" s="3102"/>
    </row>
    <row r="15" spans="1:33" ht="15.75" customHeight="1">
      <c r="A15" s="192"/>
      <c r="B15" s="2949" t="s">
        <v>12594</v>
      </c>
      <c r="C15" s="2961" t="s">
        <v>1330</v>
      </c>
      <c r="D15" s="2961">
        <v>0</v>
      </c>
      <c r="E15" s="1359">
        <v>0</v>
      </c>
      <c r="F15" s="1856"/>
      <c r="G15" s="171"/>
      <c r="H15" s="2022" t="s">
        <v>12595</v>
      </c>
      <c r="I15" s="192"/>
      <c r="J15" s="3049" t="s">
        <v>12461</v>
      </c>
      <c r="K15" s="192"/>
      <c r="L15" s="3101"/>
      <c r="M15" s="997">
        <f t="shared" si="0"/>
        <v>0</v>
      </c>
      <c r="N15" s="3101"/>
      <c r="O15" s="3102"/>
      <c r="P15" s="3102"/>
      <c r="Q15" s="221">
        <f t="shared" si="1"/>
        <v>0</v>
      </c>
      <c r="R15" s="3102"/>
      <c r="S15" s="3101"/>
      <c r="T15" s="3102"/>
      <c r="U15" s="1229" t="s">
        <v>12594</v>
      </c>
      <c r="V15" s="2961" t="s">
        <v>1330</v>
      </c>
      <c r="W15" s="2961">
        <v>0</v>
      </c>
      <c r="X15" s="1230" t="s">
        <v>12596</v>
      </c>
      <c r="Y15" s="192"/>
      <c r="Z15" s="171"/>
      <c r="AA15" s="192"/>
      <c r="AB15" s="3102"/>
      <c r="AC15" s="3102"/>
      <c r="AD15" s="3102"/>
      <c r="AE15" s="3102"/>
      <c r="AF15" s="3102"/>
      <c r="AG15" s="3102"/>
    </row>
    <row r="16" spans="1:33" ht="15.75" customHeight="1">
      <c r="A16" s="192"/>
      <c r="B16" s="2949" t="s">
        <v>12597</v>
      </c>
      <c r="C16" s="2961" t="s">
        <v>12364</v>
      </c>
      <c r="D16" s="2961">
        <v>2</v>
      </c>
      <c r="E16" s="1007">
        <v>0</v>
      </c>
      <c r="F16" s="1856"/>
      <c r="G16" s="171"/>
      <c r="H16" s="2022" t="s">
        <v>12598</v>
      </c>
      <c r="I16" s="192"/>
      <c r="J16" s="3049" t="s">
        <v>12461</v>
      </c>
      <c r="K16" s="192"/>
      <c r="L16" s="3101"/>
      <c r="M16" s="997">
        <f t="shared" si="0"/>
        <v>0</v>
      </c>
      <c r="N16" s="3101"/>
      <c r="O16" s="3102"/>
      <c r="P16" s="3102"/>
      <c r="Q16" s="221">
        <f t="shared" si="1"/>
        <v>0</v>
      </c>
      <c r="R16" s="3102"/>
      <c r="S16" s="3101"/>
      <c r="T16" s="3102"/>
      <c r="U16" s="1229" t="s">
        <v>12599</v>
      </c>
      <c r="V16" s="2961" t="s">
        <v>12364</v>
      </c>
      <c r="W16" s="2961">
        <v>2</v>
      </c>
      <c r="X16" s="1230" t="s">
        <v>12600</v>
      </c>
      <c r="Y16" s="192"/>
      <c r="Z16" s="171"/>
      <c r="AA16" s="192"/>
      <c r="AB16" s="3102"/>
      <c r="AC16" s="3102"/>
      <c r="AD16" s="3102"/>
      <c r="AE16" s="3102"/>
      <c r="AF16" s="3102"/>
      <c r="AG16" s="3102"/>
    </row>
    <row r="17" spans="1:33" ht="15.75" customHeight="1">
      <c r="A17" s="192"/>
      <c r="B17" s="2949" t="s">
        <v>12601</v>
      </c>
      <c r="C17" s="2961" t="s">
        <v>1330</v>
      </c>
      <c r="D17" s="2961">
        <v>0</v>
      </c>
      <c r="E17" s="1359">
        <v>2</v>
      </c>
      <c r="F17" s="1856"/>
      <c r="G17" s="171"/>
      <c r="H17" s="2022" t="s">
        <v>12602</v>
      </c>
      <c r="I17" s="192"/>
      <c r="J17" s="3049" t="s">
        <v>12461</v>
      </c>
      <c r="K17" s="192"/>
      <c r="L17" s="3101"/>
      <c r="M17" s="997">
        <f t="shared" si="0"/>
        <v>0</v>
      </c>
      <c r="N17" s="3101"/>
      <c r="O17" s="3102"/>
      <c r="P17" s="3102"/>
      <c r="Q17" s="221">
        <f t="shared" si="1"/>
        <v>0</v>
      </c>
      <c r="R17" s="3102"/>
      <c r="S17" s="3101"/>
      <c r="T17" s="3102"/>
      <c r="U17" s="1229" t="s">
        <v>12601</v>
      </c>
      <c r="V17" s="2961" t="s">
        <v>1330</v>
      </c>
      <c r="W17" s="2961">
        <v>0</v>
      </c>
      <c r="X17" s="1230" t="s">
        <v>12603</v>
      </c>
      <c r="Y17" s="192"/>
      <c r="Z17" s="171"/>
      <c r="AA17" s="192"/>
      <c r="AB17" s="3102"/>
      <c r="AC17" s="3102"/>
      <c r="AD17" s="3102"/>
      <c r="AE17" s="3102"/>
      <c r="AF17" s="3102"/>
      <c r="AG17" s="3102"/>
    </row>
    <row r="18" spans="1:33" ht="15.75" customHeight="1">
      <c r="A18" s="192"/>
      <c r="B18" s="2949" t="s">
        <v>12604</v>
      </c>
      <c r="C18" s="2961" t="s">
        <v>12364</v>
      </c>
      <c r="D18" s="2961">
        <v>2</v>
      </c>
      <c r="E18" s="1007">
        <v>89.09</v>
      </c>
      <c r="F18" s="1856"/>
      <c r="G18" s="171"/>
      <c r="H18" s="2022" t="s">
        <v>12605</v>
      </c>
      <c r="I18" s="192"/>
      <c r="J18" s="3049" t="s">
        <v>12606</v>
      </c>
      <c r="K18" s="192"/>
      <c r="L18" s="3101"/>
      <c r="M18" s="997">
        <f t="shared" si="0"/>
        <v>0</v>
      </c>
      <c r="N18" s="3101"/>
      <c r="O18" s="3102"/>
      <c r="P18" s="3102"/>
      <c r="Q18" s="221">
        <f t="shared" si="1"/>
        <v>0</v>
      </c>
      <c r="R18" s="3102"/>
      <c r="S18" s="3101"/>
      <c r="T18" s="3102"/>
      <c r="U18" s="1229" t="s">
        <v>12607</v>
      </c>
      <c r="V18" s="2961" t="s">
        <v>12364</v>
      </c>
      <c r="W18" s="2961">
        <v>2</v>
      </c>
      <c r="X18" s="1230" t="s">
        <v>12608</v>
      </c>
      <c r="Y18" s="192"/>
      <c r="Z18" s="171"/>
      <c r="AA18" s="192"/>
      <c r="AB18" s="3102"/>
      <c r="AC18" s="3102"/>
      <c r="AD18" s="3102"/>
      <c r="AE18" s="3102"/>
      <c r="AF18" s="3102"/>
      <c r="AG18" s="3102"/>
    </row>
    <row r="19" spans="1:33" ht="33" customHeight="1" thickBot="1">
      <c r="A19" s="2394" t="s">
        <v>784</v>
      </c>
      <c r="B19" s="2950" t="s">
        <v>12609</v>
      </c>
      <c r="C19" s="2956" t="s">
        <v>12437</v>
      </c>
      <c r="D19" s="2956">
        <v>2</v>
      </c>
      <c r="E19" s="1015">
        <v>0</v>
      </c>
      <c r="F19" s="1858"/>
      <c r="G19" s="171"/>
      <c r="H19" s="2023" t="s">
        <v>12610</v>
      </c>
      <c r="I19" s="192"/>
      <c r="J19" s="1002"/>
      <c r="K19" s="192"/>
      <c r="L19" s="3101"/>
      <c r="M19" s="997">
        <f t="shared" si="0"/>
        <v>0</v>
      </c>
      <c r="N19" s="3101"/>
      <c r="O19" s="3102"/>
      <c r="P19" s="3102"/>
      <c r="Q19" s="221">
        <f t="shared" si="1"/>
        <v>0</v>
      </c>
      <c r="R19" s="3102"/>
      <c r="S19" s="3101"/>
      <c r="T19" s="3102"/>
      <c r="U19" s="1231" t="s">
        <v>12609</v>
      </c>
      <c r="V19" s="2956" t="s">
        <v>12437</v>
      </c>
      <c r="W19" s="2956">
        <v>2</v>
      </c>
      <c r="X19" s="2813" t="s">
        <v>12611</v>
      </c>
      <c r="Y19" s="192"/>
      <c r="Z19" s="171"/>
      <c r="AA19" s="192"/>
      <c r="AB19" s="3102"/>
      <c r="AC19" s="3102"/>
      <c r="AD19" s="3102"/>
      <c r="AE19" s="3102"/>
      <c r="AF19" s="3102"/>
      <c r="AG19" s="3102"/>
    </row>
    <row r="20" spans="1:33" ht="15.75" customHeight="1" thickTop="1" thickBot="1">
      <c r="A20" s="192"/>
      <c r="B20" s="291"/>
      <c r="C20" s="291"/>
      <c r="D20" s="291"/>
      <c r="E20" s="59"/>
      <c r="F20" s="59"/>
      <c r="G20" s="81"/>
      <c r="H20" s="1009"/>
      <c r="I20" s="192"/>
      <c r="J20" s="192"/>
      <c r="K20" s="192"/>
      <c r="L20" s="3101"/>
      <c r="M20" s="3102"/>
      <c r="N20" s="3101"/>
      <c r="O20" s="3102"/>
      <c r="P20" s="3102"/>
      <c r="Q20" s="3102"/>
      <c r="R20" s="3102"/>
      <c r="S20" s="3101"/>
      <c r="T20" s="3102"/>
      <c r="U20" s="291"/>
      <c r="V20" s="291"/>
      <c r="W20" s="291"/>
      <c r="X20" s="59"/>
      <c r="Y20" s="59"/>
      <c r="Z20" s="81"/>
      <c r="AA20" s="192"/>
      <c r="AB20" s="3102"/>
      <c r="AC20" s="3102"/>
      <c r="AD20" s="3102"/>
      <c r="AE20" s="3102"/>
      <c r="AF20" s="3102"/>
      <c r="AG20" s="3102"/>
    </row>
    <row r="21" spans="1:33" ht="15.75" customHeight="1" thickTop="1">
      <c r="A21" s="2393" t="s">
        <v>680</v>
      </c>
      <c r="B21" s="3376" t="s">
        <v>12612</v>
      </c>
      <c r="C21" s="3332" t="s">
        <v>12613</v>
      </c>
      <c r="D21" s="3332"/>
      <c r="E21" s="3332" t="s">
        <v>12614</v>
      </c>
      <c r="F21" s="3334"/>
      <c r="G21" s="192"/>
      <c r="H21" s="192"/>
      <c r="I21" s="192"/>
      <c r="J21" s="192"/>
      <c r="K21" s="192"/>
      <c r="L21" s="3101"/>
      <c r="M21" s="3102"/>
      <c r="N21" s="3101"/>
      <c r="O21" s="3102"/>
      <c r="P21" s="3102"/>
      <c r="Q21" s="3102"/>
      <c r="R21" s="3102"/>
      <c r="S21" s="3101"/>
      <c r="T21" s="3102"/>
      <c r="U21" s="3376" t="s">
        <v>12612</v>
      </c>
      <c r="V21" s="3332" t="s">
        <v>12613</v>
      </c>
      <c r="W21" s="3332"/>
      <c r="X21" s="3332" t="s">
        <v>12614</v>
      </c>
      <c r="Y21" s="3334"/>
      <c r="Z21" s="192"/>
      <c r="AA21" s="192"/>
      <c r="AB21" s="3102"/>
      <c r="AC21" s="3102"/>
      <c r="AD21" s="3102"/>
      <c r="AE21" s="3102"/>
      <c r="AF21" s="3102"/>
      <c r="AG21" s="3102"/>
    </row>
    <row r="22" spans="1:33" ht="15.75" customHeight="1">
      <c r="A22" s="192"/>
      <c r="B22" s="3479"/>
      <c r="C22" s="2962" t="s">
        <v>12615</v>
      </c>
      <c r="D22" s="2962" t="s">
        <v>12616</v>
      </c>
      <c r="E22" s="2962" t="s">
        <v>12615</v>
      </c>
      <c r="F22" s="2963" t="s">
        <v>12616</v>
      </c>
      <c r="G22" s="192"/>
      <c r="H22" s="192"/>
      <c r="I22" s="192"/>
      <c r="J22" s="192"/>
      <c r="K22" s="192"/>
      <c r="L22" s="3101"/>
      <c r="M22" s="3102"/>
      <c r="N22" s="3101"/>
      <c r="O22" s="3102"/>
      <c r="P22" s="3102"/>
      <c r="Q22" s="3102"/>
      <c r="R22" s="3102"/>
      <c r="S22" s="3101"/>
      <c r="T22" s="3102"/>
      <c r="U22" s="3479"/>
      <c r="V22" s="2962" t="s">
        <v>12615</v>
      </c>
      <c r="W22" s="2962" t="s">
        <v>12616</v>
      </c>
      <c r="X22" s="2962" t="s">
        <v>12615</v>
      </c>
      <c r="Y22" s="2963" t="s">
        <v>12616</v>
      </c>
      <c r="Z22" s="192"/>
      <c r="AA22" s="192"/>
      <c r="AB22" s="3102"/>
      <c r="AC22" s="3102"/>
      <c r="AD22" s="3102"/>
      <c r="AE22" s="3102"/>
      <c r="AF22" s="3102"/>
      <c r="AG22" s="3102"/>
    </row>
    <row r="23" spans="1:33" ht="15.75" customHeight="1">
      <c r="A23" s="192"/>
      <c r="B23" s="2954" t="s">
        <v>672</v>
      </c>
      <c r="C23" s="2962" t="s">
        <v>12364</v>
      </c>
      <c r="D23" s="2962" t="s">
        <v>1330</v>
      </c>
      <c r="E23" s="2962" t="s">
        <v>12364</v>
      </c>
      <c r="F23" s="2963" t="s">
        <v>1330</v>
      </c>
      <c r="G23" s="192"/>
      <c r="H23" s="192"/>
      <c r="I23" s="192"/>
      <c r="J23" s="192"/>
      <c r="K23" s="192"/>
      <c r="L23" s="3101"/>
      <c r="M23" s="3102"/>
      <c r="N23" s="3101"/>
      <c r="O23" s="3102"/>
      <c r="P23" s="3102"/>
      <c r="Q23" s="3102"/>
      <c r="R23" s="3102"/>
      <c r="S23" s="3101"/>
      <c r="T23" s="3102"/>
      <c r="U23" s="2954" t="s">
        <v>672</v>
      </c>
      <c r="V23" s="2962" t="s">
        <v>12364</v>
      </c>
      <c r="W23" s="2962" t="s">
        <v>1330</v>
      </c>
      <c r="X23" s="2962" t="s">
        <v>12364</v>
      </c>
      <c r="Y23" s="2963" t="s">
        <v>1330</v>
      </c>
      <c r="Z23" s="192"/>
      <c r="AA23" s="192"/>
      <c r="AB23" s="3102"/>
      <c r="AC23" s="3102"/>
      <c r="AD23" s="3102"/>
      <c r="AE23" s="3102"/>
      <c r="AF23" s="3102"/>
      <c r="AG23" s="3102"/>
    </row>
    <row r="24" spans="1:33" ht="15.75" customHeight="1" thickBot="1">
      <c r="A24" s="192"/>
      <c r="B24" s="2972" t="s">
        <v>673</v>
      </c>
      <c r="C24" s="1010">
        <v>2</v>
      </c>
      <c r="D24" s="1010">
        <v>0</v>
      </c>
      <c r="E24" s="1010">
        <v>2</v>
      </c>
      <c r="F24" s="1011">
        <v>0</v>
      </c>
      <c r="G24" s="192"/>
      <c r="H24" s="192"/>
      <c r="I24" s="192"/>
      <c r="J24" s="192"/>
      <c r="K24" s="192"/>
      <c r="L24" s="3101"/>
      <c r="M24" s="3102"/>
      <c r="N24" s="3101"/>
      <c r="O24" s="3102"/>
      <c r="P24" s="3102"/>
      <c r="Q24" s="3102"/>
      <c r="R24" s="3102"/>
      <c r="S24" s="3101"/>
      <c r="T24" s="3102"/>
      <c r="U24" s="2972" t="s">
        <v>673</v>
      </c>
      <c r="V24" s="1010">
        <v>2</v>
      </c>
      <c r="W24" s="1010">
        <v>0</v>
      </c>
      <c r="X24" s="1010">
        <v>2</v>
      </c>
      <c r="Y24" s="1011">
        <v>0</v>
      </c>
      <c r="Z24" s="192"/>
      <c r="AA24" s="192"/>
      <c r="AB24" s="3102"/>
      <c r="AC24" s="3102"/>
      <c r="AD24" s="3102"/>
      <c r="AE24" s="3102"/>
      <c r="AF24" s="3102"/>
      <c r="AG24" s="3102"/>
    </row>
    <row r="25" spans="1:33" ht="15.75" customHeight="1">
      <c r="A25" s="2394" t="s">
        <v>686</v>
      </c>
      <c r="B25" s="2973" t="s">
        <v>12617</v>
      </c>
      <c r="C25" s="1012">
        <v>0</v>
      </c>
      <c r="D25" s="1358">
        <v>0</v>
      </c>
      <c r="E25" s="1012">
        <v>0</v>
      </c>
      <c r="F25" s="1362">
        <v>0</v>
      </c>
      <c r="G25" s="171"/>
      <c r="H25" s="2021" t="s">
        <v>12618</v>
      </c>
      <c r="I25" s="192"/>
      <c r="J25" s="3038" t="s">
        <v>12619</v>
      </c>
      <c r="K25" s="192"/>
      <c r="L25" s="3101"/>
      <c r="M25" s="997">
        <f t="shared" ref="M25:M31" si="2">IF( SUM( O25:R25 ) = 0, 0, $O$5 )</f>
        <v>0</v>
      </c>
      <c r="N25" s="3101"/>
      <c r="O25" s="221">
        <f t="shared" ref="O25:O31" si="3" xml:space="preserve"> IF( ISNUMBER(C25 ), 0, 1 )</f>
        <v>0</v>
      </c>
      <c r="P25" s="221">
        <f t="shared" ref="P25:P31" si="4" xml:space="preserve"> IF( ISNUMBER(D25 ), 0, 1 )</f>
        <v>0</v>
      </c>
      <c r="Q25" s="221">
        <f t="shared" ref="Q25:Q31" si="5" xml:space="preserve"> IF( ISNUMBER(E25 ), 0, 1 )</f>
        <v>0</v>
      </c>
      <c r="R25" s="221">
        <f t="shared" ref="R25:R31" si="6" xml:space="preserve"> IF( ISNUMBER(F25 ), 0, 1 )</f>
        <v>0</v>
      </c>
      <c r="S25" s="3101"/>
      <c r="T25" s="3102"/>
      <c r="U25" s="2973" t="s">
        <v>12617</v>
      </c>
      <c r="V25" s="1012" t="s">
        <v>12620</v>
      </c>
      <c r="W25" s="678" t="s">
        <v>12621</v>
      </c>
      <c r="X25" s="1012" t="s">
        <v>12622</v>
      </c>
      <c r="Y25" s="1013" t="s">
        <v>12623</v>
      </c>
      <c r="Z25" s="171"/>
      <c r="AA25" s="192"/>
      <c r="AB25" s="3102"/>
      <c r="AC25" s="3102"/>
      <c r="AD25" s="3102"/>
      <c r="AE25" s="3102"/>
      <c r="AF25" s="3102"/>
      <c r="AG25" s="3102"/>
    </row>
    <row r="26" spans="1:33" ht="15.75" customHeight="1">
      <c r="A26" s="192"/>
      <c r="B26" s="2949" t="s">
        <v>12624</v>
      </c>
      <c r="C26" s="1007">
        <v>0</v>
      </c>
      <c r="D26" s="1359">
        <v>0</v>
      </c>
      <c r="E26" s="1007">
        <v>9.15</v>
      </c>
      <c r="F26" s="1363">
        <v>1</v>
      </c>
      <c r="G26" s="171"/>
      <c r="H26" s="2022" t="s">
        <v>12625</v>
      </c>
      <c r="I26" s="192"/>
      <c r="J26" s="3038" t="s">
        <v>12626</v>
      </c>
      <c r="K26" s="192"/>
      <c r="L26" s="3101"/>
      <c r="M26" s="997">
        <f t="shared" si="2"/>
        <v>0</v>
      </c>
      <c r="N26" s="3101"/>
      <c r="O26" s="221">
        <f t="shared" si="3"/>
        <v>0</v>
      </c>
      <c r="P26" s="221">
        <f t="shared" si="4"/>
        <v>0</v>
      </c>
      <c r="Q26" s="221">
        <f t="shared" si="5"/>
        <v>0</v>
      </c>
      <c r="R26" s="221">
        <f t="shared" si="6"/>
        <v>0</v>
      </c>
      <c r="S26" s="3101"/>
      <c r="T26" s="3102"/>
      <c r="U26" s="2949" t="s">
        <v>12624</v>
      </c>
      <c r="V26" s="1007" t="s">
        <v>12627</v>
      </c>
      <c r="W26" s="663" t="s">
        <v>12628</v>
      </c>
      <c r="X26" s="1007" t="s">
        <v>12629</v>
      </c>
      <c r="Y26" s="1014" t="s">
        <v>12630</v>
      </c>
      <c r="Z26" s="171"/>
      <c r="AA26" s="192"/>
      <c r="AB26" s="3102"/>
      <c r="AC26" s="3102"/>
      <c r="AD26" s="3102"/>
      <c r="AE26" s="3102"/>
      <c r="AF26" s="3102"/>
      <c r="AG26" s="3102"/>
    </row>
    <row r="27" spans="1:33" ht="15.75" customHeight="1">
      <c r="A27" s="192"/>
      <c r="B27" s="2949" t="s">
        <v>12631</v>
      </c>
      <c r="C27" s="1007">
        <v>0</v>
      </c>
      <c r="D27" s="1359">
        <v>0</v>
      </c>
      <c r="E27" s="1007">
        <v>68.849999999999994</v>
      </c>
      <c r="F27" s="1363">
        <v>17</v>
      </c>
      <c r="G27" s="171"/>
      <c r="H27" s="2022" t="s">
        <v>12632</v>
      </c>
      <c r="I27" s="192"/>
      <c r="J27" s="3186" t="s">
        <v>12633</v>
      </c>
      <c r="K27" s="192"/>
      <c r="L27" s="3101"/>
      <c r="M27" s="997">
        <f t="shared" si="2"/>
        <v>0</v>
      </c>
      <c r="N27" s="3101"/>
      <c r="O27" s="221">
        <f t="shared" si="3"/>
        <v>0</v>
      </c>
      <c r="P27" s="221">
        <f t="shared" si="4"/>
        <v>0</v>
      </c>
      <c r="Q27" s="221">
        <f t="shared" si="5"/>
        <v>0</v>
      </c>
      <c r="R27" s="221">
        <f t="shared" si="6"/>
        <v>0</v>
      </c>
      <c r="S27" s="3101"/>
      <c r="T27" s="3102"/>
      <c r="U27" s="2949" t="s">
        <v>12631</v>
      </c>
      <c r="V27" s="1007" t="s">
        <v>12634</v>
      </c>
      <c r="W27" s="663" t="s">
        <v>12635</v>
      </c>
      <c r="X27" s="1007" t="s">
        <v>12636</v>
      </c>
      <c r="Y27" s="1014" t="s">
        <v>12637</v>
      </c>
      <c r="Z27" s="171"/>
      <c r="AA27" s="192"/>
      <c r="AB27" s="3102"/>
      <c r="AC27" s="3102"/>
      <c r="AD27" s="3102"/>
      <c r="AE27" s="3102"/>
      <c r="AF27" s="3102"/>
      <c r="AG27" s="3102"/>
    </row>
    <row r="28" spans="1:33" ht="15.75" customHeight="1">
      <c r="A28" s="192"/>
      <c r="B28" s="2949" t="s">
        <v>12638</v>
      </c>
      <c r="C28" s="1007">
        <v>0</v>
      </c>
      <c r="D28" s="1359">
        <v>0</v>
      </c>
      <c r="E28" s="1007">
        <v>309.51</v>
      </c>
      <c r="F28" s="1363">
        <v>35</v>
      </c>
      <c r="G28" s="171"/>
      <c r="H28" s="2022" t="s">
        <v>12639</v>
      </c>
      <c r="I28" s="192"/>
      <c r="J28" s="3186" t="s">
        <v>12626</v>
      </c>
      <c r="K28" s="192"/>
      <c r="L28" s="3101"/>
      <c r="M28" s="997">
        <f t="shared" si="2"/>
        <v>0</v>
      </c>
      <c r="N28" s="3101"/>
      <c r="O28" s="221">
        <f t="shared" si="3"/>
        <v>0</v>
      </c>
      <c r="P28" s="221">
        <f t="shared" si="4"/>
        <v>0</v>
      </c>
      <c r="Q28" s="221">
        <f t="shared" si="5"/>
        <v>0</v>
      </c>
      <c r="R28" s="221">
        <f t="shared" si="6"/>
        <v>0</v>
      </c>
      <c r="S28" s="3101"/>
      <c r="T28" s="3102"/>
      <c r="U28" s="2949" t="s">
        <v>12638</v>
      </c>
      <c r="V28" s="1007" t="s">
        <v>12640</v>
      </c>
      <c r="W28" s="663" t="s">
        <v>12641</v>
      </c>
      <c r="X28" s="1007" t="s">
        <v>12642</v>
      </c>
      <c r="Y28" s="1014" t="s">
        <v>12643</v>
      </c>
      <c r="Z28" s="171"/>
      <c r="AA28" s="192"/>
      <c r="AB28" s="3102"/>
      <c r="AC28" s="3102"/>
      <c r="AD28" s="3102"/>
      <c r="AE28" s="3102"/>
      <c r="AF28" s="3102"/>
      <c r="AG28" s="3102"/>
    </row>
    <row r="29" spans="1:33" ht="15.75" customHeight="1">
      <c r="A29" s="192"/>
      <c r="B29" s="2949" t="s">
        <v>12644</v>
      </c>
      <c r="C29" s="1007">
        <v>16.559999999999999</v>
      </c>
      <c r="D29" s="1359">
        <v>1</v>
      </c>
      <c r="E29" s="1007">
        <v>177.94</v>
      </c>
      <c r="F29" s="1363">
        <v>20</v>
      </c>
      <c r="G29" s="171"/>
      <c r="H29" s="2022" t="s">
        <v>12645</v>
      </c>
      <c r="I29" s="192"/>
      <c r="J29" s="3186" t="s">
        <v>12633</v>
      </c>
      <c r="K29" s="192"/>
      <c r="L29" s="3101"/>
      <c r="M29" s="997">
        <f t="shared" si="2"/>
        <v>0</v>
      </c>
      <c r="N29" s="3101"/>
      <c r="O29" s="221">
        <f t="shared" si="3"/>
        <v>0</v>
      </c>
      <c r="P29" s="221">
        <f t="shared" si="4"/>
        <v>0</v>
      </c>
      <c r="Q29" s="221">
        <f t="shared" si="5"/>
        <v>0</v>
      </c>
      <c r="R29" s="221">
        <f t="shared" si="6"/>
        <v>0</v>
      </c>
      <c r="S29" s="3101"/>
      <c r="T29" s="3102"/>
      <c r="U29" s="2949" t="s">
        <v>12644</v>
      </c>
      <c r="V29" s="1007" t="s">
        <v>12646</v>
      </c>
      <c r="W29" s="663" t="s">
        <v>12647</v>
      </c>
      <c r="X29" s="1007" t="s">
        <v>12648</v>
      </c>
      <c r="Y29" s="1014" t="s">
        <v>12649</v>
      </c>
      <c r="Z29" s="171"/>
      <c r="AA29" s="192"/>
      <c r="AB29" s="3102"/>
      <c r="AC29" s="3102"/>
      <c r="AD29" s="3102"/>
      <c r="AE29" s="3102"/>
      <c r="AF29" s="3102"/>
      <c r="AG29" s="3102"/>
    </row>
    <row r="30" spans="1:33" ht="15.75" customHeight="1">
      <c r="A30" s="192"/>
      <c r="B30" s="2949" t="s">
        <v>12650</v>
      </c>
      <c r="C30" s="1007">
        <v>1915.08</v>
      </c>
      <c r="D30" s="1359">
        <v>10</v>
      </c>
      <c r="E30" s="1007">
        <v>64.959999999999994</v>
      </c>
      <c r="F30" s="1363">
        <v>3</v>
      </c>
      <c r="G30" s="171"/>
      <c r="H30" s="2022" t="s">
        <v>12651</v>
      </c>
      <c r="I30" s="192"/>
      <c r="J30" s="3186" t="s">
        <v>12626</v>
      </c>
      <c r="K30" s="192"/>
      <c r="L30" s="3101"/>
      <c r="M30" s="997">
        <f t="shared" si="2"/>
        <v>0</v>
      </c>
      <c r="N30" s="3101"/>
      <c r="O30" s="221">
        <f t="shared" si="3"/>
        <v>0</v>
      </c>
      <c r="P30" s="221">
        <f t="shared" si="4"/>
        <v>0</v>
      </c>
      <c r="Q30" s="221">
        <f t="shared" si="5"/>
        <v>0</v>
      </c>
      <c r="R30" s="221">
        <f t="shared" si="6"/>
        <v>0</v>
      </c>
      <c r="S30" s="3101"/>
      <c r="T30" s="3102"/>
      <c r="U30" s="2949" t="s">
        <v>12650</v>
      </c>
      <c r="V30" s="1007" t="s">
        <v>12652</v>
      </c>
      <c r="W30" s="663" t="s">
        <v>12653</v>
      </c>
      <c r="X30" s="1007" t="s">
        <v>12654</v>
      </c>
      <c r="Y30" s="1014" t="s">
        <v>12655</v>
      </c>
      <c r="Z30" s="171"/>
      <c r="AA30" s="192"/>
      <c r="AB30" s="3102"/>
      <c r="AC30" s="3102"/>
      <c r="AD30" s="3102"/>
      <c r="AE30" s="3102"/>
      <c r="AF30" s="3102"/>
      <c r="AG30" s="3102"/>
    </row>
    <row r="31" spans="1:33" ht="15.75" customHeight="1">
      <c r="A31" s="2394" t="s">
        <v>784</v>
      </c>
      <c r="B31" s="2950" t="s">
        <v>12656</v>
      </c>
      <c r="C31" s="1015">
        <v>0.56000000000000005</v>
      </c>
      <c r="D31" s="1361">
        <v>1</v>
      </c>
      <c r="E31" s="1015">
        <v>0</v>
      </c>
      <c r="F31" s="1364">
        <v>0</v>
      </c>
      <c r="G31" s="171"/>
      <c r="H31" s="2023" t="s">
        <v>12657</v>
      </c>
      <c r="I31" s="192"/>
      <c r="J31" s="3186" t="s">
        <v>12633</v>
      </c>
      <c r="K31" s="192"/>
      <c r="L31" s="3101"/>
      <c r="M31" s="997">
        <f t="shared" si="2"/>
        <v>0</v>
      </c>
      <c r="N31" s="3101"/>
      <c r="O31" s="221">
        <f t="shared" si="3"/>
        <v>0</v>
      </c>
      <c r="P31" s="221">
        <f t="shared" si="4"/>
        <v>0</v>
      </c>
      <c r="Q31" s="221">
        <f t="shared" si="5"/>
        <v>0</v>
      </c>
      <c r="R31" s="221">
        <f t="shared" si="6"/>
        <v>0</v>
      </c>
      <c r="S31" s="3101"/>
      <c r="T31" s="3102"/>
      <c r="U31" s="2950" t="s">
        <v>12656</v>
      </c>
      <c r="V31" s="1015" t="s">
        <v>12658</v>
      </c>
      <c r="W31" s="1008" t="s">
        <v>12659</v>
      </c>
      <c r="X31" s="1015" t="s">
        <v>12660</v>
      </c>
      <c r="Y31" s="1016" t="s">
        <v>12661</v>
      </c>
      <c r="Z31" s="171"/>
      <c r="AA31" s="192"/>
      <c r="AB31" s="3102"/>
      <c r="AC31" s="3102"/>
      <c r="AD31" s="3102"/>
      <c r="AE31" s="3102"/>
      <c r="AF31" s="3102"/>
      <c r="AG31" s="3102"/>
    </row>
    <row r="32" spans="1:33" ht="15.75" customHeight="1">
      <c r="A32" s="192"/>
      <c r="B32" s="861"/>
      <c r="C32" s="192"/>
      <c r="D32" s="192"/>
      <c r="E32" s="192"/>
      <c r="F32" s="192"/>
      <c r="G32" s="81"/>
      <c r="H32" s="192"/>
      <c r="I32" s="192"/>
      <c r="J32" s="192"/>
      <c r="K32" s="192"/>
      <c r="L32" s="3101"/>
      <c r="M32" s="3102"/>
      <c r="N32" s="3101"/>
      <c r="O32" s="3102"/>
      <c r="P32" s="3102"/>
      <c r="Q32" s="3102"/>
      <c r="R32" s="3102"/>
      <c r="S32" s="3101"/>
      <c r="T32" s="3102"/>
      <c r="U32" s="192"/>
      <c r="V32" s="192"/>
      <c r="W32" s="192"/>
      <c r="X32" s="192"/>
      <c r="Y32" s="192"/>
      <c r="Z32" s="81"/>
      <c r="AA32" s="192"/>
      <c r="AB32" s="3102"/>
      <c r="AC32" s="3102"/>
      <c r="AD32" s="3102"/>
      <c r="AE32" s="3102"/>
      <c r="AF32" s="3102"/>
      <c r="AG32" s="3102"/>
    </row>
    <row r="33" spans="1:35" ht="15.75" customHeight="1" thickTop="1">
      <c r="A33" s="2393" t="s">
        <v>680</v>
      </c>
      <c r="B33" s="1017" t="s">
        <v>12662</v>
      </c>
      <c r="C33" s="2913" t="s">
        <v>12663</v>
      </c>
      <c r="D33" s="2915" t="s">
        <v>12616</v>
      </c>
      <c r="E33" s="385"/>
      <c r="F33" s="385"/>
      <c r="G33" s="81"/>
      <c r="H33" s="192"/>
      <c r="I33" s="192"/>
      <c r="J33" s="192"/>
      <c r="K33" s="192"/>
      <c r="L33" s="3101"/>
      <c r="M33" s="3102"/>
      <c r="N33" s="3101"/>
      <c r="O33" s="3102"/>
      <c r="P33" s="3102"/>
      <c r="Q33" s="3102"/>
      <c r="R33" s="3102"/>
      <c r="S33" s="3101"/>
      <c r="T33" s="3102"/>
      <c r="U33" s="1017" t="s">
        <v>12662</v>
      </c>
      <c r="V33" s="2913" t="s">
        <v>12664</v>
      </c>
      <c r="W33" s="2915" t="s">
        <v>12665</v>
      </c>
      <c r="X33" s="385"/>
      <c r="Y33" s="385"/>
      <c r="Z33" s="81"/>
      <c r="AA33" s="192"/>
      <c r="AB33" s="3102"/>
      <c r="AC33" s="3102"/>
      <c r="AD33" s="3102"/>
      <c r="AE33" s="3102"/>
      <c r="AF33" s="3102"/>
      <c r="AG33" s="3102"/>
    </row>
    <row r="34" spans="1:35" ht="15.75" customHeight="1">
      <c r="A34" s="192"/>
      <c r="B34" s="2954" t="s">
        <v>672</v>
      </c>
      <c r="C34" s="2962" t="s">
        <v>12666</v>
      </c>
      <c r="D34" s="2963" t="s">
        <v>1330</v>
      </c>
      <c r="E34" s="385"/>
      <c r="F34" s="385"/>
      <c r="G34" s="81"/>
      <c r="H34" s="192"/>
      <c r="I34" s="192"/>
      <c r="J34" s="192"/>
      <c r="K34" s="192"/>
      <c r="L34" s="3101"/>
      <c r="M34" s="3102"/>
      <c r="N34" s="3101"/>
      <c r="O34" s="3102"/>
      <c r="P34" s="3102"/>
      <c r="Q34" s="3102"/>
      <c r="R34" s="3102"/>
      <c r="S34" s="3101"/>
      <c r="T34" s="3102"/>
      <c r="U34" s="2954" t="s">
        <v>672</v>
      </c>
      <c r="V34" s="2962" t="s">
        <v>12666</v>
      </c>
      <c r="W34" s="2963" t="s">
        <v>1330</v>
      </c>
      <c r="X34" s="385"/>
      <c r="Y34" s="385"/>
      <c r="Z34" s="81"/>
      <c r="AA34" s="192"/>
      <c r="AB34" s="3102"/>
      <c r="AC34" s="3102"/>
      <c r="AD34" s="3102"/>
      <c r="AE34" s="3102"/>
      <c r="AF34" s="3102"/>
      <c r="AG34" s="3102"/>
    </row>
    <row r="35" spans="1:35" ht="15.75" customHeight="1" thickBot="1">
      <c r="A35" s="192"/>
      <c r="B35" s="2972" t="s">
        <v>673</v>
      </c>
      <c r="C35" s="1010">
        <v>1</v>
      </c>
      <c r="D35" s="1011">
        <v>0</v>
      </c>
      <c r="E35" s="385"/>
      <c r="F35" s="385"/>
      <c r="G35" s="81"/>
      <c r="H35" s="192"/>
      <c r="I35" s="192"/>
      <c r="J35" s="192"/>
      <c r="K35" s="192"/>
      <c r="L35" s="3101"/>
      <c r="M35" s="3102"/>
      <c r="N35" s="3101"/>
      <c r="O35" s="3102"/>
      <c r="P35" s="3102"/>
      <c r="Q35" s="3102"/>
      <c r="R35" s="3102"/>
      <c r="S35" s="3101"/>
      <c r="T35" s="3102"/>
      <c r="U35" s="2972" t="s">
        <v>673</v>
      </c>
      <c r="V35" s="1010">
        <v>1</v>
      </c>
      <c r="W35" s="1011">
        <v>0</v>
      </c>
      <c r="X35" s="385"/>
      <c r="Y35" s="385"/>
      <c r="Z35" s="81"/>
      <c r="AA35" s="192"/>
      <c r="AB35" s="3102"/>
      <c r="AC35" s="3102"/>
      <c r="AD35" s="3102"/>
      <c r="AE35" s="3102"/>
      <c r="AF35" s="3102"/>
      <c r="AG35" s="3102"/>
    </row>
    <row r="36" spans="1:35" ht="15.75" customHeight="1" thickTop="1">
      <c r="A36" s="2394" t="s">
        <v>686</v>
      </c>
      <c r="B36" s="2973" t="s">
        <v>12667</v>
      </c>
      <c r="C36" s="1233">
        <v>0.4</v>
      </c>
      <c r="D36" s="1358">
        <v>16</v>
      </c>
      <c r="E36" s="2341"/>
      <c r="F36" s="2342"/>
      <c r="G36" s="171"/>
      <c r="H36" s="2021" t="s">
        <v>12668</v>
      </c>
      <c r="I36" s="192"/>
      <c r="J36" s="996"/>
      <c r="K36" s="192"/>
      <c r="L36" s="3101"/>
      <c r="M36" s="997">
        <f t="shared" ref="M36:M43" si="7">IF( SUM( O36:R36 ) = 0, 0, $O$5 )</f>
        <v>0</v>
      </c>
      <c r="N36" s="3101"/>
      <c r="O36" s="221">
        <f t="shared" ref="O36:O43" si="8" xml:space="preserve"> IF( ISNUMBER(C36 ), 0, 1 )</f>
        <v>0</v>
      </c>
      <c r="P36" s="221">
        <f t="shared" ref="P36:P43" si="9" xml:space="preserve"> IF( ISNUMBER(D36 ), 0, 1 )</f>
        <v>0</v>
      </c>
      <c r="Q36" s="3102"/>
      <c r="R36" s="3102"/>
      <c r="S36" s="3101"/>
      <c r="T36" s="3102"/>
      <c r="U36" s="1227" t="s">
        <v>12667</v>
      </c>
      <c r="V36" s="1232" t="s">
        <v>12669</v>
      </c>
      <c r="W36" s="1228" t="s">
        <v>12670</v>
      </c>
      <c r="X36" s="687"/>
      <c r="Y36" s="687"/>
      <c r="Z36" s="171"/>
      <c r="AA36" s="192"/>
      <c r="AB36" s="3102"/>
      <c r="AC36" s="3102"/>
      <c r="AD36" s="3102"/>
      <c r="AE36" s="3102"/>
      <c r="AF36" s="3102"/>
      <c r="AG36" s="3102"/>
    </row>
    <row r="37" spans="1:35" ht="15.75" customHeight="1">
      <c r="A37" s="192"/>
      <c r="B37" s="2949" t="s">
        <v>12671</v>
      </c>
      <c r="C37" s="1234">
        <v>1</v>
      </c>
      <c r="D37" s="1359">
        <v>12</v>
      </c>
      <c r="E37" s="2343"/>
      <c r="F37" s="2344"/>
      <c r="G37" s="171"/>
      <c r="H37" s="2022" t="s">
        <v>12672</v>
      </c>
      <c r="I37" s="192"/>
      <c r="J37" s="998"/>
      <c r="K37" s="192"/>
      <c r="L37" s="3101"/>
      <c r="M37" s="997">
        <f t="shared" si="7"/>
        <v>0</v>
      </c>
      <c r="N37" s="3101"/>
      <c r="O37" s="221">
        <f t="shared" si="8"/>
        <v>0</v>
      </c>
      <c r="P37" s="221">
        <f t="shared" si="9"/>
        <v>0</v>
      </c>
      <c r="Q37" s="3102"/>
      <c r="R37" s="3102"/>
      <c r="S37" s="3101"/>
      <c r="T37" s="3102"/>
      <c r="U37" s="1229" t="s">
        <v>12671</v>
      </c>
      <c r="V37" s="1226" t="s">
        <v>12673</v>
      </c>
      <c r="W37" s="1230" t="s">
        <v>12674</v>
      </c>
      <c r="X37" s="687"/>
      <c r="Y37" s="687"/>
      <c r="Z37" s="171"/>
      <c r="AA37" s="192"/>
      <c r="AB37" s="3102"/>
      <c r="AC37" s="3102"/>
      <c r="AD37" s="3102"/>
      <c r="AE37" s="3102"/>
      <c r="AF37" s="3102"/>
      <c r="AG37" s="3102"/>
    </row>
    <row r="38" spans="1:35" ht="15.75" customHeight="1">
      <c r="A38" s="192"/>
      <c r="B38" s="2949" t="s">
        <v>12675</v>
      </c>
      <c r="C38" s="1234">
        <v>2.2999999999999998</v>
      </c>
      <c r="D38" s="1359">
        <v>15</v>
      </c>
      <c r="E38" s="2343"/>
      <c r="F38" s="2344"/>
      <c r="G38" s="171"/>
      <c r="H38" s="2022" t="s">
        <v>12676</v>
      </c>
      <c r="I38" s="192"/>
      <c r="J38" s="998"/>
      <c r="K38" s="192"/>
      <c r="L38" s="3101"/>
      <c r="M38" s="997">
        <f t="shared" si="7"/>
        <v>0</v>
      </c>
      <c r="N38" s="3101"/>
      <c r="O38" s="221">
        <f t="shared" si="8"/>
        <v>0</v>
      </c>
      <c r="P38" s="221">
        <f t="shared" si="9"/>
        <v>0</v>
      </c>
      <c r="Q38" s="3102"/>
      <c r="R38" s="3102"/>
      <c r="S38" s="3101"/>
      <c r="T38" s="3102"/>
      <c r="U38" s="1229" t="s">
        <v>12675</v>
      </c>
      <c r="V38" s="1226" t="s">
        <v>12677</v>
      </c>
      <c r="W38" s="1230" t="s">
        <v>12678</v>
      </c>
      <c r="X38" s="687"/>
      <c r="Y38" s="687"/>
      <c r="Z38" s="171"/>
      <c r="AA38" s="192"/>
      <c r="AB38" s="3102"/>
      <c r="AC38" s="3102"/>
      <c r="AD38" s="3102"/>
      <c r="AE38" s="3102"/>
      <c r="AF38" s="3102"/>
      <c r="AG38" s="3102"/>
    </row>
    <row r="39" spans="1:35" ht="15.75" customHeight="1">
      <c r="A39" s="192"/>
      <c r="B39" s="2949" t="s">
        <v>12679</v>
      </c>
      <c r="C39" s="1234">
        <v>5.6</v>
      </c>
      <c r="D39" s="1359">
        <v>19</v>
      </c>
      <c r="E39" s="2343"/>
      <c r="F39" s="2344"/>
      <c r="G39" s="171"/>
      <c r="H39" s="2022" t="s">
        <v>12680</v>
      </c>
      <c r="I39" s="192"/>
      <c r="J39" s="998"/>
      <c r="K39" s="192"/>
      <c r="L39" s="3101"/>
      <c r="M39" s="997">
        <f t="shared" si="7"/>
        <v>0</v>
      </c>
      <c r="N39" s="3101"/>
      <c r="O39" s="221">
        <f t="shared" si="8"/>
        <v>0</v>
      </c>
      <c r="P39" s="221">
        <f t="shared" si="9"/>
        <v>0</v>
      </c>
      <c r="Q39" s="3102"/>
      <c r="R39" s="3102"/>
      <c r="S39" s="3101"/>
      <c r="T39" s="3102"/>
      <c r="U39" s="1229" t="s">
        <v>12679</v>
      </c>
      <c r="V39" s="1226" t="s">
        <v>12681</v>
      </c>
      <c r="W39" s="1230" t="s">
        <v>12682</v>
      </c>
      <c r="X39" s="687"/>
      <c r="Y39" s="687"/>
      <c r="Z39" s="171"/>
      <c r="AA39" s="192"/>
      <c r="AB39" s="3102"/>
      <c r="AC39" s="3102"/>
      <c r="AD39" s="3102"/>
      <c r="AE39" s="3102"/>
      <c r="AF39" s="3102"/>
      <c r="AG39" s="3102"/>
    </row>
    <row r="40" spans="1:35" ht="15.75" customHeight="1">
      <c r="A40" s="192"/>
      <c r="B40" s="2949" t="s">
        <v>12683</v>
      </c>
      <c r="C40" s="1234">
        <v>7.4</v>
      </c>
      <c r="D40" s="1359">
        <v>12</v>
      </c>
      <c r="E40" s="2343"/>
      <c r="F40" s="2344"/>
      <c r="G40" s="171"/>
      <c r="H40" s="2022" t="s">
        <v>12684</v>
      </c>
      <c r="I40" s="192"/>
      <c r="J40" s="998"/>
      <c r="K40" s="192"/>
      <c r="L40" s="3101"/>
      <c r="M40" s="997">
        <f t="shared" si="7"/>
        <v>0</v>
      </c>
      <c r="N40" s="3101"/>
      <c r="O40" s="221">
        <f t="shared" si="8"/>
        <v>0</v>
      </c>
      <c r="P40" s="221">
        <f t="shared" si="9"/>
        <v>0</v>
      </c>
      <c r="Q40" s="3102"/>
      <c r="R40" s="3102"/>
      <c r="S40" s="3101"/>
      <c r="T40" s="3102"/>
      <c r="U40" s="1229" t="s">
        <v>12683</v>
      </c>
      <c r="V40" s="1226" t="s">
        <v>12685</v>
      </c>
      <c r="W40" s="1230" t="s">
        <v>12686</v>
      </c>
      <c r="X40" s="687"/>
      <c r="Y40" s="687"/>
      <c r="Z40" s="171"/>
      <c r="AA40" s="192"/>
      <c r="AB40" s="3102"/>
      <c r="AC40" s="3102"/>
      <c r="AD40" s="3102"/>
      <c r="AE40" s="3102"/>
      <c r="AF40" s="3102"/>
      <c r="AG40" s="3102"/>
    </row>
    <row r="41" spans="1:35" ht="15.75" customHeight="1">
      <c r="A41" s="192"/>
      <c r="B41" s="2949" t="s">
        <v>12687</v>
      </c>
      <c r="C41" s="1234">
        <v>6.5</v>
      </c>
      <c r="D41" s="1359">
        <v>6</v>
      </c>
      <c r="E41" s="2343"/>
      <c r="F41" s="2344"/>
      <c r="G41" s="171"/>
      <c r="H41" s="2022" t="s">
        <v>12688</v>
      </c>
      <c r="I41" s="192"/>
      <c r="J41" s="998"/>
      <c r="K41" s="192"/>
      <c r="L41" s="3101"/>
      <c r="M41" s="997">
        <f t="shared" si="7"/>
        <v>0</v>
      </c>
      <c r="N41" s="3101"/>
      <c r="O41" s="221">
        <f t="shared" si="8"/>
        <v>0</v>
      </c>
      <c r="P41" s="221">
        <f t="shared" si="9"/>
        <v>0</v>
      </c>
      <c r="Q41" s="3102"/>
      <c r="R41" s="3102"/>
      <c r="S41" s="3101"/>
      <c r="T41" s="3102"/>
      <c r="U41" s="1229" t="s">
        <v>12687</v>
      </c>
      <c r="V41" s="1226" t="s">
        <v>12689</v>
      </c>
      <c r="W41" s="1230" t="s">
        <v>12690</v>
      </c>
      <c r="X41" s="687"/>
      <c r="Y41" s="687"/>
      <c r="Z41" s="171"/>
      <c r="AA41" s="192"/>
      <c r="AB41" s="3102"/>
      <c r="AC41" s="3102"/>
      <c r="AD41" s="3102"/>
      <c r="AE41" s="3102"/>
      <c r="AF41" s="3102"/>
      <c r="AG41" s="3102"/>
    </row>
    <row r="42" spans="1:35" ht="15.75" customHeight="1">
      <c r="A42" s="192"/>
      <c r="B42" s="2949" t="s">
        <v>12691</v>
      </c>
      <c r="C42" s="1234">
        <v>11.5</v>
      </c>
      <c r="D42" s="1359">
        <v>4</v>
      </c>
      <c r="E42" s="2343"/>
      <c r="F42" s="2344"/>
      <c r="G42" s="171"/>
      <c r="H42" s="2022" t="s">
        <v>12692</v>
      </c>
      <c r="I42" s="192"/>
      <c r="J42" s="998"/>
      <c r="K42" s="192"/>
      <c r="L42" s="3101"/>
      <c r="M42" s="997">
        <f t="shared" si="7"/>
        <v>0</v>
      </c>
      <c r="N42" s="3101"/>
      <c r="O42" s="221">
        <f t="shared" si="8"/>
        <v>0</v>
      </c>
      <c r="P42" s="221">
        <f t="shared" si="9"/>
        <v>0</v>
      </c>
      <c r="Q42" s="3102"/>
      <c r="R42" s="3102"/>
      <c r="S42" s="3101"/>
      <c r="T42" s="3102"/>
      <c r="U42" s="1229" t="s">
        <v>12691</v>
      </c>
      <c r="V42" s="1226" t="s">
        <v>12693</v>
      </c>
      <c r="W42" s="1230" t="s">
        <v>12694</v>
      </c>
      <c r="X42" s="687"/>
      <c r="Y42" s="687"/>
      <c r="Z42" s="171"/>
      <c r="AA42" s="192"/>
      <c r="AB42" s="3102"/>
      <c r="AC42" s="3102"/>
      <c r="AD42" s="3102"/>
      <c r="AE42" s="3102"/>
      <c r="AF42" s="3102"/>
      <c r="AG42" s="3102"/>
    </row>
    <row r="43" spans="1:35" ht="15.75" customHeight="1" thickBot="1">
      <c r="A43" s="2394" t="s">
        <v>784</v>
      </c>
      <c r="B43" s="2950" t="s">
        <v>12695</v>
      </c>
      <c r="C43" s="1360">
        <v>65.099999999999994</v>
      </c>
      <c r="D43" s="1361">
        <v>4</v>
      </c>
      <c r="E43" s="2345"/>
      <c r="F43" s="2346"/>
      <c r="G43" s="171"/>
      <c r="H43" s="2023" t="s">
        <v>12696</v>
      </c>
      <c r="I43" s="192"/>
      <c r="J43" s="1002"/>
      <c r="K43" s="192"/>
      <c r="L43" s="3101"/>
      <c r="M43" s="997">
        <f t="shared" si="7"/>
        <v>0</v>
      </c>
      <c r="N43" s="3101"/>
      <c r="O43" s="221">
        <f t="shared" si="8"/>
        <v>0</v>
      </c>
      <c r="P43" s="221">
        <f t="shared" si="9"/>
        <v>0</v>
      </c>
      <c r="Q43" s="3102"/>
      <c r="R43" s="3102"/>
      <c r="S43" s="3101"/>
      <c r="T43" s="3102"/>
      <c r="U43" s="1231" t="s">
        <v>12695</v>
      </c>
      <c r="V43" s="1906" t="s">
        <v>12697</v>
      </c>
      <c r="W43" s="1771" t="s">
        <v>12698</v>
      </c>
      <c r="X43" s="687"/>
      <c r="Y43" s="687"/>
      <c r="Z43" s="171"/>
      <c r="AA43" s="192"/>
      <c r="AB43" s="3102"/>
      <c r="AC43" s="3102"/>
      <c r="AD43" s="3102"/>
      <c r="AE43" s="3102"/>
      <c r="AF43" s="3102"/>
      <c r="AG43" s="3102"/>
    </row>
    <row r="44" spans="1:35" ht="15.75" customHeight="1" thickTop="1" thickBot="1">
      <c r="A44" s="192"/>
      <c r="B44" s="861"/>
      <c r="C44" s="192"/>
      <c r="D44" s="192"/>
      <c r="E44" s="192"/>
      <c r="F44" s="192"/>
      <c r="G44" s="81"/>
      <c r="H44" s="192"/>
      <c r="I44" s="192"/>
      <c r="J44" s="192"/>
      <c r="K44" s="192"/>
      <c r="L44" s="3101"/>
      <c r="M44" s="3102"/>
      <c r="N44" s="3101"/>
      <c r="O44" s="3102"/>
      <c r="P44" s="3102"/>
      <c r="Q44" s="3102"/>
      <c r="R44" s="3102"/>
      <c r="S44" s="3101"/>
      <c r="T44" s="3102"/>
      <c r="U44" s="192"/>
      <c r="V44" s="192"/>
      <c r="W44" s="192"/>
      <c r="X44" s="192"/>
      <c r="Y44" s="192"/>
      <c r="Z44" s="81"/>
      <c r="AA44" s="192"/>
      <c r="AB44" s="3102"/>
      <c r="AC44" s="3102"/>
      <c r="AD44" s="3102"/>
      <c r="AE44" s="3102"/>
      <c r="AF44" s="3102"/>
      <c r="AG44" s="3102"/>
    </row>
    <row r="45" spans="1:35" ht="15.75" customHeight="1" thickTop="1" thickBot="1">
      <c r="A45" s="2393" t="s">
        <v>680</v>
      </c>
      <c r="B45" s="1018" t="s">
        <v>12699</v>
      </c>
      <c r="C45" s="2976" t="s">
        <v>672</v>
      </c>
      <c r="D45" s="2976" t="s">
        <v>673</v>
      </c>
      <c r="E45" s="2977" t="s">
        <v>12361</v>
      </c>
      <c r="F45" s="192"/>
      <c r="G45" s="81"/>
      <c r="H45" s="192"/>
      <c r="I45" s="192"/>
      <c r="J45" s="192"/>
      <c r="K45" s="192"/>
      <c r="L45" s="3101"/>
      <c r="M45" s="3102"/>
      <c r="N45" s="3101"/>
      <c r="O45" s="3102"/>
      <c r="P45" s="3102"/>
      <c r="Q45" s="3102"/>
      <c r="R45" s="3102"/>
      <c r="S45" s="3101"/>
      <c r="T45" s="3102"/>
      <c r="U45" s="2975" t="s">
        <v>12699</v>
      </c>
      <c r="V45" s="2407"/>
      <c r="W45" s="2407"/>
      <c r="X45" s="2977" t="s">
        <v>12361</v>
      </c>
      <c r="Y45" s="385"/>
      <c r="Z45" s="385"/>
      <c r="AA45" s="192"/>
      <c r="AB45" s="81"/>
      <c r="AC45" s="192"/>
      <c r="AD45" s="3102"/>
      <c r="AE45" s="3102"/>
      <c r="AF45" s="3102"/>
      <c r="AG45" s="3102"/>
      <c r="AH45" s="3102"/>
      <c r="AI45" s="3102"/>
    </row>
    <row r="46" spans="1:35" ht="15.75" customHeight="1" thickTop="1">
      <c r="A46" s="2394" t="s">
        <v>686</v>
      </c>
      <c r="B46" s="1823" t="s">
        <v>12700</v>
      </c>
      <c r="C46" s="627" t="s">
        <v>12364</v>
      </c>
      <c r="D46" s="627">
        <v>2</v>
      </c>
      <c r="E46" s="1012">
        <v>3242.2</v>
      </c>
      <c r="F46" s="1854"/>
      <c r="G46" s="171"/>
      <c r="H46" s="2040" t="s">
        <v>12701</v>
      </c>
      <c r="I46" s="192"/>
      <c r="J46" s="1770"/>
      <c r="K46" s="192"/>
      <c r="L46" s="3101"/>
      <c r="M46" s="997">
        <f>IF( SUM( O46:R46 ) = 0, 0, $O$5 )</f>
        <v>0</v>
      </c>
      <c r="N46" s="3101"/>
      <c r="O46" s="3102"/>
      <c r="P46" s="3102"/>
      <c r="Q46" s="221">
        <f xml:space="preserve"> IF( ISNUMBER(E46 ), 0, 1 )</f>
        <v>0</v>
      </c>
      <c r="R46" s="3102"/>
      <c r="S46" s="3101"/>
      <c r="T46" s="3102"/>
      <c r="U46" s="1823" t="s">
        <v>12702</v>
      </c>
      <c r="V46" s="2408"/>
      <c r="W46" s="2408"/>
      <c r="X46" s="1907" t="s">
        <v>12703</v>
      </c>
      <c r="Y46" s="687"/>
      <c r="Z46" s="687"/>
      <c r="AA46" s="192"/>
      <c r="AB46" s="171"/>
      <c r="AC46" s="192"/>
      <c r="AD46" s="3102"/>
      <c r="AE46" s="3102"/>
      <c r="AF46" s="3102"/>
      <c r="AG46" s="3102"/>
      <c r="AH46" s="3102"/>
      <c r="AI46" s="3102"/>
    </row>
    <row r="47" spans="1:35" ht="40.5" customHeight="1">
      <c r="A47" s="192"/>
      <c r="B47" s="1797" t="s">
        <v>12704</v>
      </c>
      <c r="C47" s="2961" t="s">
        <v>12364</v>
      </c>
      <c r="D47" s="2961">
        <v>2</v>
      </c>
      <c r="E47" s="1007">
        <v>0</v>
      </c>
      <c r="F47" s="1856"/>
      <c r="G47" s="171"/>
      <c r="H47" s="2041" t="s">
        <v>12705</v>
      </c>
      <c r="I47" s="192"/>
      <c r="J47" s="1763"/>
      <c r="K47" s="192"/>
      <c r="L47" s="3101"/>
      <c r="M47" s="997">
        <f t="shared" ref="M47:M48" si="10">IF( SUM( O47:R47 ) = 0, 0, $O$5 )</f>
        <v>0</v>
      </c>
      <c r="N47" s="3101"/>
      <c r="O47" s="3102"/>
      <c r="P47" s="3102"/>
      <c r="Q47" s="221"/>
      <c r="R47" s="3102"/>
      <c r="S47" s="3101"/>
      <c r="T47" s="3102"/>
      <c r="U47" s="1797" t="s">
        <v>12706</v>
      </c>
      <c r="V47" s="2409"/>
      <c r="W47" s="2409"/>
      <c r="X47" s="1824" t="s">
        <v>12707</v>
      </c>
      <c r="Y47" s="687"/>
      <c r="Z47" s="687"/>
      <c r="AA47" s="192"/>
      <c r="AB47" s="171"/>
      <c r="AC47" s="192"/>
      <c r="AD47" s="3102"/>
      <c r="AE47" s="3102"/>
      <c r="AF47" s="3102"/>
      <c r="AG47" s="3102"/>
      <c r="AH47" s="3102"/>
      <c r="AI47" s="3102"/>
    </row>
    <row r="48" spans="1:35" ht="40.5" customHeight="1">
      <c r="A48" s="192"/>
      <c r="B48" s="1797" t="s">
        <v>12708</v>
      </c>
      <c r="C48" s="2961" t="s">
        <v>12364</v>
      </c>
      <c r="D48" s="2961">
        <v>2</v>
      </c>
      <c r="E48" s="1007">
        <v>0</v>
      </c>
      <c r="F48" s="1856"/>
      <c r="G48" s="171"/>
      <c r="H48" s="2041" t="s">
        <v>12709</v>
      </c>
      <c r="I48" s="192"/>
      <c r="J48" s="1763"/>
      <c r="K48" s="192"/>
      <c r="L48" s="3101"/>
      <c r="M48" s="997">
        <f t="shared" si="10"/>
        <v>0</v>
      </c>
      <c r="N48" s="3101"/>
      <c r="O48" s="3102"/>
      <c r="P48" s="3102"/>
      <c r="Q48" s="221"/>
      <c r="R48" s="3102"/>
      <c r="S48" s="3101"/>
      <c r="T48" s="3102"/>
      <c r="U48" s="1797" t="s">
        <v>12710</v>
      </c>
      <c r="V48" s="2409"/>
      <c r="W48" s="2409"/>
      <c r="X48" s="1824" t="s">
        <v>12711</v>
      </c>
      <c r="Y48" s="687"/>
      <c r="Z48" s="687"/>
      <c r="AA48" s="192"/>
      <c r="AB48" s="171"/>
      <c r="AC48" s="192"/>
      <c r="AD48" s="3102"/>
      <c r="AE48" s="3102"/>
      <c r="AF48" s="3102"/>
      <c r="AG48" s="3102"/>
      <c r="AH48" s="3102"/>
      <c r="AI48" s="3102"/>
    </row>
    <row r="49" spans="1:35" ht="15.75" customHeight="1">
      <c r="A49" s="192"/>
      <c r="B49" s="2949" t="s">
        <v>12712</v>
      </c>
      <c r="C49" s="2961" t="s">
        <v>12364</v>
      </c>
      <c r="D49" s="2961">
        <v>2</v>
      </c>
      <c r="E49" s="1007">
        <v>0</v>
      </c>
      <c r="F49" s="1856"/>
      <c r="G49" s="171"/>
      <c r="H49" s="2041" t="s">
        <v>12713</v>
      </c>
      <c r="I49" s="192"/>
      <c r="J49" s="3187" t="s">
        <v>12714</v>
      </c>
      <c r="K49" s="192"/>
      <c r="L49" s="3101"/>
      <c r="M49" s="997">
        <f t="shared" ref="M49:M57" si="11">IF( SUM( O49:R49 ) = 0, 0, $O$5 )</f>
        <v>0</v>
      </c>
      <c r="N49" s="3101"/>
      <c r="O49" s="3102"/>
      <c r="P49" s="3102"/>
      <c r="Q49" s="221">
        <f xml:space="preserve"> IF( ISNUMBER(E49 ), 0, 1 )</f>
        <v>0</v>
      </c>
      <c r="R49" s="3102"/>
      <c r="S49" s="3101"/>
      <c r="T49" s="3102"/>
      <c r="U49" s="2949" t="s">
        <v>12712</v>
      </c>
      <c r="V49" s="2410"/>
      <c r="W49" s="2410"/>
      <c r="X49" s="1908" t="s">
        <v>12715</v>
      </c>
      <c r="Y49" s="687"/>
      <c r="Z49" s="687"/>
      <c r="AA49" s="192"/>
      <c r="AB49" s="171"/>
      <c r="AC49" s="192"/>
      <c r="AD49" s="3102"/>
      <c r="AE49" s="3102"/>
      <c r="AF49" s="3102"/>
      <c r="AG49" s="3102"/>
      <c r="AH49" s="3102"/>
      <c r="AI49" s="3102"/>
    </row>
    <row r="50" spans="1:35" ht="32.25" customHeight="1">
      <c r="A50" s="192"/>
      <c r="B50" s="2949" t="s">
        <v>12716</v>
      </c>
      <c r="C50" s="2961" t="s">
        <v>1330</v>
      </c>
      <c r="D50" s="2961">
        <v>0</v>
      </c>
      <c r="E50" s="1359">
        <v>0</v>
      </c>
      <c r="F50" s="1856"/>
      <c r="G50" s="171"/>
      <c r="H50" s="2041" t="s">
        <v>12717</v>
      </c>
      <c r="I50" s="192"/>
      <c r="J50" s="998"/>
      <c r="K50" s="192"/>
      <c r="L50" s="3101"/>
      <c r="M50" s="997">
        <f t="shared" si="11"/>
        <v>0</v>
      </c>
      <c r="N50" s="3101"/>
      <c r="O50" s="3102"/>
      <c r="P50" s="3102"/>
      <c r="Q50" s="221">
        <f t="shared" ref="Q50:Q57" si="12" xml:space="preserve"> IF( ISNUMBER(E50 ), 0, 1 )</f>
        <v>0</v>
      </c>
      <c r="R50" s="3102"/>
      <c r="S50" s="3101"/>
      <c r="T50" s="3102"/>
      <c r="U50" s="2949" t="s">
        <v>12716</v>
      </c>
      <c r="V50" s="2410"/>
      <c r="W50" s="2410"/>
      <c r="X50" s="1908" t="s">
        <v>12718</v>
      </c>
      <c r="Y50" s="687"/>
      <c r="Z50" s="687"/>
      <c r="AA50" s="192"/>
      <c r="AB50" s="171"/>
      <c r="AC50" s="192"/>
      <c r="AD50" s="3102"/>
      <c r="AE50" s="3102"/>
      <c r="AF50" s="3102"/>
      <c r="AG50" s="3102"/>
      <c r="AH50" s="3102"/>
      <c r="AI50" s="3102"/>
    </row>
    <row r="51" spans="1:35" ht="15.75" customHeight="1">
      <c r="A51" s="192"/>
      <c r="B51" s="2949" t="s">
        <v>12719</v>
      </c>
      <c r="C51" s="2961" t="s">
        <v>12720</v>
      </c>
      <c r="D51" s="2961">
        <v>3</v>
      </c>
      <c r="E51" s="693">
        <v>9501.33</v>
      </c>
      <c r="F51" s="1856"/>
      <c r="G51" s="171"/>
      <c r="H51" s="2041" t="s">
        <v>12721</v>
      </c>
      <c r="I51" s="192"/>
      <c r="J51" s="998"/>
      <c r="K51" s="192"/>
      <c r="L51" s="3101"/>
      <c r="M51" s="997">
        <f t="shared" si="11"/>
        <v>0</v>
      </c>
      <c r="N51" s="3101"/>
      <c r="O51" s="3102"/>
      <c r="P51" s="3102"/>
      <c r="Q51" s="221">
        <f t="shared" si="12"/>
        <v>0</v>
      </c>
      <c r="R51" s="3102"/>
      <c r="S51" s="3101"/>
      <c r="T51" s="3102"/>
      <c r="U51" s="2949" t="s">
        <v>12719</v>
      </c>
      <c r="V51" s="2410"/>
      <c r="W51" s="2410"/>
      <c r="X51" s="1908" t="s">
        <v>12722</v>
      </c>
      <c r="Y51" s="687"/>
      <c r="Z51" s="687"/>
      <c r="AA51" s="192"/>
      <c r="AB51" s="171"/>
      <c r="AC51" s="192"/>
      <c r="AD51" s="3102"/>
      <c r="AE51" s="3102"/>
      <c r="AF51" s="3102"/>
      <c r="AG51" s="3102"/>
      <c r="AH51" s="3102"/>
      <c r="AI51" s="3102"/>
    </row>
    <row r="52" spans="1:35" ht="15.75" customHeight="1">
      <c r="A52" s="192"/>
      <c r="B52" s="2949" t="s">
        <v>12723</v>
      </c>
      <c r="C52" s="2961" t="s">
        <v>12441</v>
      </c>
      <c r="D52" s="2961">
        <v>2</v>
      </c>
      <c r="E52" s="1007">
        <v>10.4</v>
      </c>
      <c r="F52" s="1856"/>
      <c r="G52" s="171"/>
      <c r="H52" s="2041" t="s">
        <v>12725</v>
      </c>
      <c r="I52" s="192"/>
      <c r="J52" s="998" t="s">
        <v>12724</v>
      </c>
      <c r="K52" s="192"/>
      <c r="L52" s="3101"/>
      <c r="M52" s="997">
        <f t="shared" si="11"/>
        <v>0</v>
      </c>
      <c r="N52" s="3101"/>
      <c r="O52" s="3102"/>
      <c r="P52" s="3102"/>
      <c r="Q52" s="221">
        <f t="shared" si="12"/>
        <v>0</v>
      </c>
      <c r="R52" s="3102"/>
      <c r="S52" s="3101"/>
      <c r="T52" s="3102"/>
      <c r="U52" s="2949" t="s">
        <v>12723</v>
      </c>
      <c r="V52" s="2410"/>
      <c r="W52" s="2410"/>
      <c r="X52" s="1908" t="s">
        <v>12726</v>
      </c>
      <c r="Y52" s="687"/>
      <c r="Z52" s="687"/>
      <c r="AA52" s="192"/>
      <c r="AB52" s="171"/>
      <c r="AC52" s="192"/>
      <c r="AD52" s="3102"/>
      <c r="AE52" s="3102"/>
      <c r="AF52" s="3102"/>
      <c r="AG52" s="3102"/>
      <c r="AH52" s="3102"/>
      <c r="AI52" s="3102"/>
    </row>
    <row r="53" spans="1:35" ht="15.75" customHeight="1">
      <c r="A53" s="192"/>
      <c r="B53" s="2949" t="s">
        <v>12727</v>
      </c>
      <c r="C53" s="2961" t="s">
        <v>12446</v>
      </c>
      <c r="D53" s="2961">
        <v>3</v>
      </c>
      <c r="E53" s="693">
        <v>248885.97547946894</v>
      </c>
      <c r="F53" s="1856"/>
      <c r="G53" s="171"/>
      <c r="H53" s="2041" t="s">
        <v>12728</v>
      </c>
      <c r="I53" s="192"/>
      <c r="J53" s="998"/>
      <c r="K53" s="192"/>
      <c r="L53" s="3101"/>
      <c r="M53" s="997">
        <f t="shared" si="11"/>
        <v>0</v>
      </c>
      <c r="N53" s="3101"/>
      <c r="O53" s="3102"/>
      <c r="P53" s="3102"/>
      <c r="Q53" s="221">
        <f t="shared" si="12"/>
        <v>0</v>
      </c>
      <c r="R53" s="3102"/>
      <c r="S53" s="3101"/>
      <c r="T53" s="3102"/>
      <c r="U53" s="2949" t="s">
        <v>12729</v>
      </c>
      <c r="V53" s="2410"/>
      <c r="W53" s="2410"/>
      <c r="X53" s="1908" t="s">
        <v>12730</v>
      </c>
      <c r="Y53" s="687"/>
      <c r="Z53" s="687"/>
      <c r="AA53" s="192"/>
      <c r="AB53" s="171"/>
      <c r="AC53" s="192"/>
      <c r="AD53" s="3102"/>
      <c r="AE53" s="3102"/>
      <c r="AF53" s="3102"/>
      <c r="AG53" s="3102"/>
      <c r="AH53" s="3102"/>
      <c r="AI53" s="3102"/>
    </row>
    <row r="54" spans="1:35" ht="15.75" customHeight="1">
      <c r="A54" s="192"/>
      <c r="B54" s="2949" t="s">
        <v>12731</v>
      </c>
      <c r="C54" s="2961" t="s">
        <v>1330</v>
      </c>
      <c r="D54" s="2961">
        <v>0</v>
      </c>
      <c r="E54" s="1359">
        <v>0</v>
      </c>
      <c r="F54" s="1856"/>
      <c r="G54" s="171"/>
      <c r="H54" s="2041" t="s">
        <v>12732</v>
      </c>
      <c r="I54" s="192"/>
      <c r="J54" s="998"/>
      <c r="K54" s="192"/>
      <c r="L54" s="3101"/>
      <c r="M54" s="997">
        <f t="shared" si="11"/>
        <v>0</v>
      </c>
      <c r="N54" s="3101"/>
      <c r="O54" s="3102"/>
      <c r="P54" s="3102"/>
      <c r="Q54" s="221">
        <f t="shared" si="12"/>
        <v>0</v>
      </c>
      <c r="R54" s="3102"/>
      <c r="S54" s="3101"/>
      <c r="T54" s="3102"/>
      <c r="U54" s="2949" t="s">
        <v>12731</v>
      </c>
      <c r="V54" s="2410"/>
      <c r="W54" s="2410"/>
      <c r="X54" s="1908" t="s">
        <v>12733</v>
      </c>
      <c r="Y54" s="687"/>
      <c r="Z54" s="687"/>
      <c r="AA54" s="192"/>
      <c r="AB54" s="171"/>
      <c r="AC54" s="192"/>
      <c r="AD54" s="3102"/>
      <c r="AE54" s="3102"/>
      <c r="AF54" s="3102"/>
      <c r="AG54" s="3102"/>
      <c r="AH54" s="3102"/>
      <c r="AI54" s="3102"/>
    </row>
    <row r="55" spans="1:35" ht="15.75" customHeight="1">
      <c r="A55" s="192"/>
      <c r="B55" s="2949" t="s">
        <v>12734</v>
      </c>
      <c r="C55" s="2961" t="s">
        <v>12364</v>
      </c>
      <c r="D55" s="2961">
        <v>2</v>
      </c>
      <c r="E55" s="1007">
        <v>0</v>
      </c>
      <c r="F55" s="1856"/>
      <c r="G55" s="171"/>
      <c r="H55" s="2041" t="s">
        <v>12735</v>
      </c>
      <c r="I55" s="192"/>
      <c r="J55" s="998"/>
      <c r="K55" s="192"/>
      <c r="L55" s="3101"/>
      <c r="M55" s="997">
        <f t="shared" si="11"/>
        <v>0</v>
      </c>
      <c r="N55" s="3101"/>
      <c r="O55" s="3102"/>
      <c r="P55" s="3102"/>
      <c r="Q55" s="221">
        <f t="shared" si="12"/>
        <v>0</v>
      </c>
      <c r="R55" s="3102"/>
      <c r="S55" s="3101"/>
      <c r="T55" s="3102"/>
      <c r="U55" s="2949" t="s">
        <v>12736</v>
      </c>
      <c r="V55" s="2410"/>
      <c r="W55" s="2410"/>
      <c r="X55" s="1908" t="s">
        <v>12737</v>
      </c>
      <c r="Y55" s="687"/>
      <c r="Z55" s="687"/>
      <c r="AA55" s="192"/>
      <c r="AB55" s="171"/>
      <c r="AC55" s="192"/>
      <c r="AD55" s="3102"/>
      <c r="AE55" s="3102"/>
      <c r="AF55" s="3102"/>
      <c r="AG55" s="3102"/>
      <c r="AH55" s="3102"/>
      <c r="AI55" s="3102"/>
    </row>
    <row r="56" spans="1:35" ht="15.75" customHeight="1">
      <c r="A56" s="192"/>
      <c r="B56" s="2949" t="s">
        <v>12738</v>
      </c>
      <c r="C56" s="2961" t="s">
        <v>1330</v>
      </c>
      <c r="D56" s="2961">
        <v>0</v>
      </c>
      <c r="E56" s="1359">
        <v>3</v>
      </c>
      <c r="F56" s="1856"/>
      <c r="G56" s="171"/>
      <c r="H56" s="2041" t="s">
        <v>12739</v>
      </c>
      <c r="I56" s="192"/>
      <c r="J56" s="998"/>
      <c r="K56" s="192"/>
      <c r="L56" s="3101"/>
      <c r="M56" s="997">
        <f t="shared" si="11"/>
        <v>0</v>
      </c>
      <c r="N56" s="3101"/>
      <c r="O56" s="3102"/>
      <c r="P56" s="3102"/>
      <c r="Q56" s="221">
        <f t="shared" si="12"/>
        <v>0</v>
      </c>
      <c r="R56" s="3102"/>
      <c r="S56" s="3101"/>
      <c r="T56" s="3102"/>
      <c r="U56" s="2949" t="s">
        <v>12738</v>
      </c>
      <c r="V56" s="2410"/>
      <c r="W56" s="2410"/>
      <c r="X56" s="1908" t="s">
        <v>12740</v>
      </c>
      <c r="Y56" s="687"/>
      <c r="Z56" s="687"/>
      <c r="AA56" s="192"/>
      <c r="AB56" s="171"/>
      <c r="AC56" s="192"/>
      <c r="AD56" s="3102"/>
      <c r="AE56" s="3102"/>
      <c r="AF56" s="3102"/>
      <c r="AG56" s="3102"/>
      <c r="AH56" s="3102"/>
      <c r="AI56" s="3102"/>
    </row>
    <row r="57" spans="1:35" ht="15.75" customHeight="1" thickBot="1">
      <c r="A57" s="2394" t="s">
        <v>784</v>
      </c>
      <c r="B57" s="2950" t="s">
        <v>12741</v>
      </c>
      <c r="C57" s="2956" t="s">
        <v>12364</v>
      </c>
      <c r="D57" s="2956">
        <v>2</v>
      </c>
      <c r="E57" s="1015">
        <v>-2.04</v>
      </c>
      <c r="F57" s="1858"/>
      <c r="G57" s="171"/>
      <c r="H57" s="2042" t="s">
        <v>12742</v>
      </c>
      <c r="I57" s="192"/>
      <c r="J57" s="1002"/>
      <c r="K57" s="192"/>
      <c r="L57" s="3101"/>
      <c r="M57" s="997">
        <f t="shared" si="11"/>
        <v>0</v>
      </c>
      <c r="N57" s="3101"/>
      <c r="O57" s="3102"/>
      <c r="P57" s="3102"/>
      <c r="Q57" s="221">
        <f t="shared" si="12"/>
        <v>0</v>
      </c>
      <c r="R57" s="3102"/>
      <c r="S57" s="3101"/>
      <c r="T57" s="3102"/>
      <c r="U57" s="2950" t="s">
        <v>12743</v>
      </c>
      <c r="V57" s="2411"/>
      <c r="W57" s="2411"/>
      <c r="X57" s="1909" t="s">
        <v>12744</v>
      </c>
      <c r="Y57" s="687"/>
      <c r="Z57" s="687"/>
      <c r="AA57" s="192"/>
      <c r="AB57" s="171"/>
      <c r="AC57" s="192"/>
      <c r="AD57" s="3102"/>
      <c r="AE57" s="3102"/>
      <c r="AF57" s="3102"/>
      <c r="AG57" s="3102"/>
      <c r="AH57" s="3102"/>
      <c r="AI57" s="3102"/>
    </row>
    <row r="58" spans="1:35" ht="33" customHeight="1" thickTop="1">
      <c r="A58" s="192"/>
      <c r="B58" s="861"/>
      <c r="C58" s="192"/>
      <c r="D58" s="192"/>
      <c r="E58" s="192"/>
      <c r="F58" s="192"/>
      <c r="G58" s="81"/>
      <c r="H58" s="192"/>
      <c r="I58" s="192"/>
      <c r="K58" s="2394" t="s">
        <v>826</v>
      </c>
      <c r="L58" s="3102"/>
      <c r="M58" s="3102"/>
      <c r="N58" s="3102"/>
      <c r="O58" s="3102"/>
      <c r="P58" s="3102"/>
      <c r="Q58" s="3102"/>
      <c r="R58" s="3102"/>
      <c r="S58" s="3102"/>
      <c r="T58" s="3102"/>
      <c r="U58" s="192"/>
      <c r="W58" s="192"/>
      <c r="X58" s="192"/>
      <c r="Y58" s="2661" t="s">
        <v>827</v>
      </c>
      <c r="AB58" s="3102"/>
      <c r="AC58" s="3102"/>
      <c r="AD58" s="3102"/>
      <c r="AE58" s="3102"/>
      <c r="AF58" s="3102"/>
      <c r="AG58" s="3102"/>
    </row>
    <row r="59" spans="1:35" ht="33" customHeight="1">
      <c r="A59" s="192"/>
      <c r="B59" s="861"/>
      <c r="C59" s="192"/>
      <c r="D59" s="192"/>
      <c r="E59" s="192"/>
      <c r="F59" s="192"/>
      <c r="G59" s="192"/>
      <c r="H59" s="192"/>
      <c r="I59" s="192"/>
      <c r="J59" s="192"/>
      <c r="K59" s="192"/>
      <c r="L59" s="3102"/>
      <c r="M59" s="3102"/>
      <c r="N59" s="3102"/>
      <c r="O59" s="3102"/>
      <c r="P59" s="3102"/>
      <c r="Q59" s="3102"/>
      <c r="R59" s="3102"/>
      <c r="S59" s="3102"/>
      <c r="T59" s="3102"/>
      <c r="U59" s="192"/>
      <c r="V59" s="192"/>
      <c r="W59" s="192"/>
      <c r="X59" s="192"/>
      <c r="Y59" s="192"/>
      <c r="Z59" s="192"/>
      <c r="AA59" s="192"/>
      <c r="AB59" s="3102"/>
      <c r="AC59" s="3102"/>
      <c r="AD59" s="3102"/>
      <c r="AE59" s="3102"/>
      <c r="AF59" s="3102"/>
      <c r="AG59" s="3102"/>
    </row>
    <row r="60" spans="1:35" ht="33" customHeight="1">
      <c r="A60" s="192"/>
      <c r="B60" s="861"/>
      <c r="C60" s="192"/>
      <c r="D60" s="192"/>
      <c r="E60" s="192"/>
      <c r="F60" s="192"/>
      <c r="G60" s="192"/>
      <c r="H60" s="192"/>
      <c r="I60" s="192"/>
      <c r="J60" s="192"/>
      <c r="K60" s="192"/>
      <c r="L60" s="3102"/>
      <c r="M60" s="3102"/>
      <c r="N60" s="3102"/>
      <c r="O60" s="3102"/>
      <c r="P60" s="3102"/>
      <c r="Q60" s="3102"/>
      <c r="R60" s="3102"/>
      <c r="S60" s="3102"/>
      <c r="T60" s="3102"/>
      <c r="U60" s="192"/>
      <c r="V60" s="192"/>
      <c r="W60" s="192"/>
      <c r="X60" s="192"/>
      <c r="Y60" s="192"/>
      <c r="Z60" s="192"/>
      <c r="AA60" s="192"/>
      <c r="AB60" s="3102"/>
      <c r="AC60" s="3102"/>
      <c r="AD60" s="3102"/>
      <c r="AE60" s="3102"/>
      <c r="AF60" s="3102"/>
      <c r="AG60" s="3102"/>
    </row>
    <row r="61" spans="1:35" ht="33" customHeight="1">
      <c r="A61" s="192"/>
      <c r="B61" s="861"/>
      <c r="C61" s="192"/>
      <c r="D61" s="192"/>
      <c r="E61" s="192"/>
      <c r="F61" s="192"/>
      <c r="G61" s="192"/>
      <c r="H61" s="192"/>
      <c r="I61" s="192"/>
      <c r="J61" s="192"/>
      <c r="K61" s="192"/>
      <c r="L61" s="3102"/>
      <c r="M61" s="3102"/>
      <c r="N61" s="3102"/>
      <c r="O61" s="3102"/>
      <c r="P61" s="3102"/>
      <c r="Q61" s="3102"/>
      <c r="R61" s="3102"/>
      <c r="S61" s="3102"/>
      <c r="T61" s="3102"/>
      <c r="U61" s="192"/>
      <c r="V61" s="192"/>
      <c r="W61" s="192"/>
      <c r="X61" s="192"/>
      <c r="Y61" s="192"/>
      <c r="Z61" s="192"/>
      <c r="AA61" s="192"/>
      <c r="AB61" s="3102"/>
      <c r="AC61" s="3102"/>
      <c r="AD61" s="3102"/>
      <c r="AE61" s="3102"/>
      <c r="AF61" s="3102"/>
      <c r="AG61" s="3102"/>
    </row>
  </sheetData>
  <sheetProtection formatColumns="0" formatRows="0"/>
  <mergeCells count="9">
    <mergeCell ref="B3:J3"/>
    <mergeCell ref="U3:Z3"/>
    <mergeCell ref="O4:R4"/>
    <mergeCell ref="B21:B22"/>
    <mergeCell ref="C21:D21"/>
    <mergeCell ref="E21:F21"/>
    <mergeCell ref="U21:U22"/>
    <mergeCell ref="V21:W21"/>
    <mergeCell ref="X21:Y21"/>
  </mergeCells>
  <phoneticPr fontId="37" type="noConversion"/>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topLeftCell="B1" workbookViewId="0">
      <selection activeCell="G18" sqref="G18"/>
    </sheetView>
  </sheetViews>
  <sheetFormatPr defaultColWidth="103.6640625" defaultRowHeight="15.5"/>
  <cols>
    <col min="1" max="1" width="12.1640625" style="189" hidden="1" customWidth="1"/>
    <col min="2" max="2" width="22.1640625" style="189" customWidth="1"/>
    <col min="3" max="3" width="13.5" style="189" customWidth="1"/>
    <col min="4" max="4" width="5.5" style="189" bestFit="1" customWidth="1"/>
    <col min="5" max="5" width="4.6640625" style="189" bestFit="1" customWidth="1"/>
    <col min="6" max="6" width="13.4140625" style="189" customWidth="1"/>
    <col min="7" max="7" width="20.4140625" style="189" bestFit="1" customWidth="1"/>
    <col min="8" max="8" width="14.4140625" style="189" bestFit="1" customWidth="1"/>
    <col min="9" max="9" width="17.08203125" style="189" bestFit="1" customWidth="1"/>
    <col min="10" max="10" width="23.08203125" style="189" bestFit="1" customWidth="1"/>
    <col min="11" max="11" width="2.58203125" style="189" customWidth="1"/>
    <col min="12" max="12" width="15.6640625" style="199" bestFit="1" customWidth="1"/>
    <col min="13" max="13" width="2.58203125" style="199" customWidth="1"/>
    <col min="14" max="14" width="47.5" style="199" bestFit="1" customWidth="1"/>
    <col min="15" max="15" width="16.6640625" style="199" hidden="1" customWidth="1"/>
    <col min="16" max="16" width="6.1640625" style="200" customWidth="1"/>
    <col min="17" max="17" width="20.58203125" style="189" bestFit="1" customWidth="1"/>
    <col min="18" max="18" width="6.1640625" style="200" customWidth="1"/>
    <col min="19" max="22" width="6.1640625" style="200" hidden="1" customWidth="1"/>
    <col min="23" max="23" width="6.1640625" style="189" customWidth="1"/>
    <col min="24" max="24" width="9.08203125" style="189" bestFit="1" customWidth="1"/>
    <col min="25" max="25" width="25.08203125" style="189" customWidth="1"/>
    <col min="26" max="26" width="15.08203125" style="189" bestFit="1" customWidth="1"/>
    <col min="27" max="27" width="20.6640625" style="189" bestFit="1" customWidth="1"/>
    <col min="28" max="28" width="14.6640625" style="189" bestFit="1" customWidth="1"/>
    <col min="29" max="29" width="13.1640625" style="189" bestFit="1" customWidth="1"/>
    <col min="30" max="30" width="23.08203125" style="189" bestFit="1" customWidth="1"/>
    <col min="31" max="16384" width="103.6640625" style="189"/>
  </cols>
  <sheetData>
    <row r="1" spans="1:30" s="197" customFormat="1" ht="22.5">
      <c r="B1" s="3319" t="s">
        <v>666</v>
      </c>
      <c r="C1" s="3319"/>
      <c r="D1" s="3319"/>
      <c r="E1" s="3319"/>
      <c r="F1" s="3319"/>
      <c r="G1" s="3319"/>
      <c r="H1" s="3319"/>
      <c r="I1" s="3319"/>
      <c r="J1" s="3319"/>
      <c r="L1" s="198"/>
      <c r="M1" s="198"/>
      <c r="N1" s="198"/>
      <c r="O1" s="199"/>
      <c r="P1" s="3154"/>
      <c r="R1" s="3154"/>
      <c r="S1" s="3155"/>
      <c r="T1" s="3155"/>
      <c r="U1" s="3155"/>
      <c r="V1" s="3154"/>
      <c r="W1" s="199"/>
      <c r="X1" s="3319" t="s">
        <v>667</v>
      </c>
      <c r="Y1" s="3319"/>
      <c r="Z1" s="3319"/>
      <c r="AA1" s="3319"/>
      <c r="AB1" s="3319"/>
      <c r="AC1" s="3319"/>
      <c r="AD1" s="3319"/>
    </row>
    <row r="2" spans="1:30" s="197" customFormat="1" ht="22.5">
      <c r="B2" s="3319" t="str">
        <f>SelectCompany!B4</f>
        <v>Thames Water</v>
      </c>
      <c r="C2" s="3319"/>
      <c r="D2" s="3319"/>
      <c r="E2" s="3319"/>
      <c r="F2" s="3319"/>
      <c r="G2" s="3319"/>
      <c r="H2" s="3319"/>
      <c r="I2" s="3319"/>
      <c r="J2" s="3319"/>
      <c r="L2" s="198"/>
      <c r="M2" s="198"/>
      <c r="N2" s="198"/>
      <c r="O2" s="199"/>
      <c r="P2" s="3154"/>
      <c r="R2" s="3154"/>
      <c r="S2" s="3155"/>
      <c r="T2" s="3155"/>
      <c r="U2" s="3155"/>
      <c r="V2" s="3154"/>
      <c r="X2" s="3319"/>
      <c r="Y2" s="3319"/>
      <c r="Z2" s="3319"/>
      <c r="AA2" s="3319"/>
      <c r="AB2" s="3319"/>
      <c r="AC2" s="3319"/>
      <c r="AD2" s="3319"/>
    </row>
    <row r="3" spans="1:30" s="201" customFormat="1" ht="19">
      <c r="B3" s="3320" t="s">
        <v>668</v>
      </c>
      <c r="C3" s="3321"/>
      <c r="D3" s="3321"/>
      <c r="E3" s="3321"/>
      <c r="F3" s="3321"/>
      <c r="G3" s="3321"/>
      <c r="H3" s="3321"/>
      <c r="I3" s="3321"/>
      <c r="J3" s="3321"/>
      <c r="K3" s="3321"/>
      <c r="L3" s="3321"/>
      <c r="M3" s="3321"/>
      <c r="N3" s="3321"/>
      <c r="O3" s="199"/>
      <c r="P3" s="3154"/>
      <c r="Q3" s="202" t="s">
        <v>669</v>
      </c>
      <c r="R3" s="3154"/>
      <c r="S3" s="3155"/>
      <c r="T3" s="3155"/>
      <c r="U3" s="3155"/>
      <c r="V3" s="3154"/>
      <c r="X3" s="3322" t="s">
        <v>668</v>
      </c>
      <c r="Y3" s="3323"/>
      <c r="Z3" s="3323"/>
      <c r="AA3" s="3323"/>
      <c r="AB3" s="3323"/>
      <c r="AC3" s="3323"/>
      <c r="AD3" s="3324"/>
    </row>
    <row r="4" spans="1:30" ht="16" thickBot="1">
      <c r="A4" s="3125"/>
      <c r="B4" s="203"/>
      <c r="C4" s="203"/>
      <c r="D4" s="203"/>
      <c r="E4" s="203"/>
      <c r="F4" s="3325"/>
      <c r="G4" s="3325"/>
      <c r="H4" s="3325"/>
      <c r="I4" s="3325"/>
      <c r="J4" s="3325"/>
      <c r="K4" s="3125"/>
      <c r="L4" s="198"/>
      <c r="P4" s="3154"/>
      <c r="Q4" s="3156"/>
      <c r="R4" s="3154"/>
      <c r="S4" s="3326" t="s">
        <v>670</v>
      </c>
      <c r="T4" s="3326"/>
      <c r="U4" s="3326"/>
      <c r="V4" s="3154"/>
      <c r="W4" s="3125"/>
      <c r="X4" s="2262"/>
      <c r="Y4" s="203"/>
      <c r="Z4" s="3327"/>
      <c r="AA4" s="3327"/>
      <c r="AB4" s="3327"/>
      <c r="AC4" s="3327"/>
      <c r="AD4" s="3327"/>
    </row>
    <row r="5" spans="1:30" ht="16" thickTop="1">
      <c r="A5" s="171"/>
      <c r="B5" s="3328" t="s">
        <v>671</v>
      </c>
      <c r="C5" s="3329"/>
      <c r="D5" s="3329" t="s">
        <v>672</v>
      </c>
      <c r="E5" s="3329" t="s">
        <v>673</v>
      </c>
      <c r="F5" s="3332" t="s">
        <v>674</v>
      </c>
      <c r="G5" s="3332" t="s">
        <v>675</v>
      </c>
      <c r="H5" s="3332"/>
      <c r="I5" s="3332"/>
      <c r="J5" s="3334" t="s">
        <v>676</v>
      </c>
      <c r="K5" s="171"/>
      <c r="L5" s="3336" t="s">
        <v>677</v>
      </c>
      <c r="M5" s="205"/>
      <c r="N5" s="3336" t="s">
        <v>678</v>
      </c>
      <c r="O5" s="205"/>
      <c r="P5" s="3154"/>
      <c r="Q5" s="3156"/>
      <c r="R5" s="3154"/>
      <c r="S5" s="206" t="s">
        <v>679</v>
      </c>
      <c r="T5" s="207"/>
      <c r="U5" s="207"/>
      <c r="V5" s="3154"/>
      <c r="W5" s="3125"/>
      <c r="X5" s="3328" t="s">
        <v>671</v>
      </c>
      <c r="Y5" s="3329"/>
      <c r="Z5" s="3332" t="s">
        <v>674</v>
      </c>
      <c r="AA5" s="3332" t="s">
        <v>675</v>
      </c>
      <c r="AB5" s="3332"/>
      <c r="AC5" s="3332"/>
      <c r="AD5" s="3334" t="s">
        <v>676</v>
      </c>
    </row>
    <row r="6" spans="1:30" ht="47" thickBot="1">
      <c r="A6" s="2248" t="s">
        <v>680</v>
      </c>
      <c r="B6" s="3330"/>
      <c r="C6" s="3331"/>
      <c r="D6" s="3331"/>
      <c r="E6" s="3331"/>
      <c r="F6" s="3333"/>
      <c r="G6" s="2914" t="s">
        <v>681</v>
      </c>
      <c r="H6" s="2914" t="s">
        <v>682</v>
      </c>
      <c r="I6" s="2914" t="s">
        <v>683</v>
      </c>
      <c r="J6" s="3335"/>
      <c r="K6" s="171"/>
      <c r="L6" s="3337"/>
      <c r="M6" s="205"/>
      <c r="N6" s="3337"/>
      <c r="O6" s="205"/>
      <c r="P6" s="3154"/>
      <c r="Q6" s="3156"/>
      <c r="R6" s="3154"/>
      <c r="S6" s="3125"/>
      <c r="T6" s="3125"/>
      <c r="U6" s="3125"/>
      <c r="V6" s="3154"/>
      <c r="W6" s="3125"/>
      <c r="X6" s="3330"/>
      <c r="Y6" s="3331"/>
      <c r="Z6" s="3333"/>
      <c r="AA6" s="2914" t="s">
        <v>681</v>
      </c>
      <c r="AB6" s="2914" t="s">
        <v>682</v>
      </c>
      <c r="AC6" s="2914" t="s">
        <v>683</v>
      </c>
      <c r="AD6" s="3335"/>
    </row>
    <row r="7" spans="1:30" s="204" customFormat="1">
      <c r="A7" s="2386" t="s">
        <v>684</v>
      </c>
      <c r="B7" s="2285"/>
      <c r="C7" s="209"/>
      <c r="D7" s="209"/>
      <c r="E7" s="209"/>
      <c r="F7" s="210"/>
      <c r="G7" s="210"/>
      <c r="H7" s="210"/>
      <c r="I7" s="210"/>
      <c r="J7" s="210"/>
      <c r="K7" s="208"/>
      <c r="L7" s="209"/>
      <c r="M7" s="205"/>
      <c r="N7" s="205"/>
      <c r="O7" s="205"/>
      <c r="P7" s="3154"/>
      <c r="Q7" s="3156"/>
      <c r="R7" s="3154"/>
      <c r="S7" s="3156"/>
      <c r="T7" s="3156"/>
      <c r="U7" s="3156"/>
      <c r="V7" s="3154"/>
      <c r="W7" s="3125"/>
      <c r="X7" s="211"/>
      <c r="Y7" s="211"/>
      <c r="Z7" s="2851" t="s">
        <v>685</v>
      </c>
      <c r="AA7" s="212"/>
      <c r="AB7" s="212"/>
      <c r="AC7" s="212"/>
      <c r="AD7" s="212"/>
    </row>
    <row r="8" spans="1:30">
      <c r="A8" s="2387" t="s">
        <v>686</v>
      </c>
      <c r="B8" s="3340" t="s">
        <v>687</v>
      </c>
      <c r="C8" s="3341"/>
      <c r="D8" s="213" t="s">
        <v>688</v>
      </c>
      <c r="E8" s="2476">
        <v>3</v>
      </c>
      <c r="F8" s="2482">
        <v>2738.2</v>
      </c>
      <c r="G8" s="2482">
        <v>40.042999999999999</v>
      </c>
      <c r="H8" s="2482">
        <v>157.16200000000001</v>
      </c>
      <c r="I8" s="2478">
        <f>IFERROR(G8 - H8,0)</f>
        <v>-117.119</v>
      </c>
      <c r="J8" s="1532">
        <f>IFERROR(F8 + I8,0)</f>
        <v>2621.0809999999997</v>
      </c>
      <c r="K8" s="171"/>
      <c r="L8" s="217" t="s">
        <v>689</v>
      </c>
      <c r="M8" s="218"/>
      <c r="N8" s="219"/>
      <c r="O8" s="149"/>
      <c r="P8" s="3154"/>
      <c r="Q8" s="220">
        <f>IF( SUM( S8:U8 ) = 0, 0, $S$5 )</f>
        <v>0</v>
      </c>
      <c r="R8" s="3154"/>
      <c r="S8" s="221">
        <f xml:space="preserve"> IF( ISNUMBER( F8 ), 0, 1 )</f>
        <v>0</v>
      </c>
      <c r="T8" s="221">
        <f t="shared" ref="T8:T10" si="0" xml:space="preserve"> IF( ISNUMBER( G8 ), 0, 1 )</f>
        <v>0</v>
      </c>
      <c r="U8" s="221">
        <f t="shared" ref="U8:U10" si="1" xml:space="preserve"> IF( ISNUMBER( H8 ), 0, 1 )</f>
        <v>0</v>
      </c>
      <c r="V8" s="3154"/>
      <c r="W8" s="3125"/>
      <c r="X8" s="3340" t="s">
        <v>687</v>
      </c>
      <c r="Y8" s="3341"/>
      <c r="Z8" s="214" t="s">
        <v>690</v>
      </c>
      <c r="AA8" s="214" t="s">
        <v>691</v>
      </c>
      <c r="AB8" s="214" t="s">
        <v>692</v>
      </c>
      <c r="AC8" s="215" t="s">
        <v>693</v>
      </c>
      <c r="AD8" s="216" t="s">
        <v>694</v>
      </c>
    </row>
    <row r="9" spans="1:30">
      <c r="A9" s="171"/>
      <c r="B9" s="3338" t="s">
        <v>695</v>
      </c>
      <c r="C9" s="3339"/>
      <c r="D9" s="222" t="s">
        <v>688</v>
      </c>
      <c r="E9" s="2477">
        <v>3</v>
      </c>
      <c r="F9" s="2481">
        <v>-3687.8</v>
      </c>
      <c r="G9" s="2481">
        <v>-8.2050000000000001</v>
      </c>
      <c r="H9" s="2481">
        <v>-1280.623</v>
      </c>
      <c r="I9" s="2479">
        <f t="shared" ref="I9:I22" si="2">IFERROR(G9 - H9,0)</f>
        <v>1272.4180000000001</v>
      </c>
      <c r="J9" s="1536">
        <f t="shared" ref="J9:J21" si="3">IFERROR(F9 + I9,0)</f>
        <v>-2415.3820000000001</v>
      </c>
      <c r="K9" s="171"/>
      <c r="L9" s="226" t="s">
        <v>696</v>
      </c>
      <c r="M9" s="218"/>
      <c r="N9" s="227"/>
      <c r="O9" s="149"/>
      <c r="P9" s="3154"/>
      <c r="Q9" s="220">
        <f t="shared" ref="Q9:Q10" si="4">IF( SUM( S9:U9 ) = 0, 0, $S$5 )</f>
        <v>0</v>
      </c>
      <c r="R9" s="3154"/>
      <c r="S9" s="221">
        <f t="shared" ref="S9:S10" si="5" xml:space="preserve"> IF( ISNUMBER( F9 ), 0, 1 )</f>
        <v>0</v>
      </c>
      <c r="T9" s="221">
        <f t="shared" si="0"/>
        <v>0</v>
      </c>
      <c r="U9" s="221">
        <f t="shared" si="1"/>
        <v>0</v>
      </c>
      <c r="V9" s="3154"/>
      <c r="W9" s="3125"/>
      <c r="X9" s="3338" t="s">
        <v>695</v>
      </c>
      <c r="Y9" s="3339"/>
      <c r="Z9" s="223" t="s">
        <v>697</v>
      </c>
      <c r="AA9" s="223" t="s">
        <v>698</v>
      </c>
      <c r="AB9" s="223" t="s">
        <v>699</v>
      </c>
      <c r="AC9" s="224" t="s">
        <v>700</v>
      </c>
      <c r="AD9" s="225" t="s">
        <v>701</v>
      </c>
    </row>
    <row r="10" spans="1:30">
      <c r="A10" s="171"/>
      <c r="B10" s="3338" t="s">
        <v>702</v>
      </c>
      <c r="C10" s="3339"/>
      <c r="D10" s="222" t="s">
        <v>688</v>
      </c>
      <c r="E10" s="2477">
        <v>3</v>
      </c>
      <c r="F10" s="2481">
        <v>150.30000000000001</v>
      </c>
      <c r="G10" s="2481">
        <v>-147.49299999999999</v>
      </c>
      <c r="H10" s="2481">
        <v>0</v>
      </c>
      <c r="I10" s="2479">
        <f>IFERROR(G10 - H10,0)</f>
        <v>-147.49299999999999</v>
      </c>
      <c r="J10" s="1536">
        <f t="shared" si="3"/>
        <v>2.8070000000000164</v>
      </c>
      <c r="K10" s="171"/>
      <c r="L10" s="226" t="s">
        <v>703</v>
      </c>
      <c r="M10" s="218"/>
      <c r="N10" s="227"/>
      <c r="O10" s="149"/>
      <c r="P10" s="3154"/>
      <c r="Q10" s="220">
        <f t="shared" si="4"/>
        <v>0</v>
      </c>
      <c r="R10" s="3154"/>
      <c r="S10" s="221">
        <f t="shared" si="5"/>
        <v>0</v>
      </c>
      <c r="T10" s="221">
        <f t="shared" si="0"/>
        <v>0</v>
      </c>
      <c r="U10" s="221">
        <f t="shared" si="1"/>
        <v>0</v>
      </c>
      <c r="V10" s="3154"/>
      <c r="W10" s="3125"/>
      <c r="X10" s="3338" t="s">
        <v>702</v>
      </c>
      <c r="Y10" s="3339"/>
      <c r="Z10" s="223" t="s">
        <v>704</v>
      </c>
      <c r="AA10" s="223" t="s">
        <v>705</v>
      </c>
      <c r="AB10" s="223" t="s">
        <v>706</v>
      </c>
      <c r="AC10" s="224" t="s">
        <v>707</v>
      </c>
      <c r="AD10" s="225" t="s">
        <v>708</v>
      </c>
    </row>
    <row r="11" spans="1:30">
      <c r="A11" s="171"/>
      <c r="B11" s="3338" t="s">
        <v>709</v>
      </c>
      <c r="C11" s="3339"/>
      <c r="D11" s="222" t="s">
        <v>688</v>
      </c>
      <c r="E11" s="222">
        <v>3</v>
      </c>
      <c r="F11" s="2480">
        <f>IFERROR(SUM(F8:F10),0)</f>
        <v>-799.30000000000041</v>
      </c>
      <c r="G11" s="2480">
        <f>IFERROR(SUM(G8:G10),0)</f>
        <v>-115.655</v>
      </c>
      <c r="H11" s="2480">
        <f>IFERROR(SUM(H8:H10),0)</f>
        <v>-1123.461</v>
      </c>
      <c r="I11" s="1535">
        <f t="shared" si="2"/>
        <v>1007.806</v>
      </c>
      <c r="J11" s="1536">
        <f t="shared" si="3"/>
        <v>208.50599999999963</v>
      </c>
      <c r="K11" s="171"/>
      <c r="L11" s="226" t="s">
        <v>710</v>
      </c>
      <c r="M11" s="218"/>
      <c r="N11" s="227"/>
      <c r="O11" s="149"/>
      <c r="P11" s="3154"/>
      <c r="Q11" s="3125"/>
      <c r="R11" s="3154"/>
      <c r="S11" s="207"/>
      <c r="T11" s="207"/>
      <c r="U11" s="207"/>
      <c r="V11" s="3154"/>
      <c r="W11" s="3125"/>
      <c r="X11" s="3338" t="s">
        <v>709</v>
      </c>
      <c r="Y11" s="3339"/>
      <c r="Z11" s="224" t="s">
        <v>711</v>
      </c>
      <c r="AA11" s="224" t="s">
        <v>712</v>
      </c>
      <c r="AB11" s="224" t="s">
        <v>713</v>
      </c>
      <c r="AC11" s="224" t="s">
        <v>714</v>
      </c>
      <c r="AD11" s="225" t="s">
        <v>715</v>
      </c>
    </row>
    <row r="12" spans="1:30">
      <c r="A12" s="171"/>
      <c r="B12" s="3342" t="s">
        <v>716</v>
      </c>
      <c r="C12" s="3343"/>
      <c r="D12" s="228" t="s">
        <v>688</v>
      </c>
      <c r="E12" s="228">
        <v>3</v>
      </c>
      <c r="F12" s="223">
        <v>0</v>
      </c>
      <c r="G12" s="223">
        <v>107.679</v>
      </c>
      <c r="H12" s="223">
        <v>0.13200000000000001</v>
      </c>
      <c r="I12" s="1535">
        <f t="shared" si="2"/>
        <v>107.547</v>
      </c>
      <c r="J12" s="1536">
        <f t="shared" si="3"/>
        <v>107.547</v>
      </c>
      <c r="K12" s="171"/>
      <c r="L12" s="226" t="s">
        <v>717</v>
      </c>
      <c r="M12" s="218"/>
      <c r="N12" s="227"/>
      <c r="O12" s="149"/>
      <c r="P12" s="3154"/>
      <c r="Q12" s="220">
        <f t="shared" ref="Q12:Q15" si="6">IF( SUM( S12:U12 ) = 0, 0, $S$5 )</f>
        <v>0</v>
      </c>
      <c r="R12" s="3154"/>
      <c r="S12" s="221">
        <f t="shared" ref="S12:S15" si="7" xml:space="preserve"> IF( ISNUMBER( F12 ), 0, 1 )</f>
        <v>0</v>
      </c>
      <c r="T12" s="221">
        <f t="shared" ref="T12:T15" si="8" xml:space="preserve"> IF( ISNUMBER( G12 ), 0, 1 )</f>
        <v>0</v>
      </c>
      <c r="U12" s="221">
        <f t="shared" ref="U12:U15" si="9" xml:space="preserve"> IF( ISNUMBER( H12 ), 0, 1 )</f>
        <v>0</v>
      </c>
      <c r="V12" s="3154"/>
      <c r="W12" s="3125"/>
      <c r="X12" s="3342" t="s">
        <v>716</v>
      </c>
      <c r="Y12" s="3343"/>
      <c r="Z12" s="223" t="s">
        <v>718</v>
      </c>
      <c r="AA12" s="223" t="s">
        <v>719</v>
      </c>
      <c r="AB12" s="223" t="s">
        <v>720</v>
      </c>
      <c r="AC12" s="224" t="s">
        <v>721</v>
      </c>
      <c r="AD12" s="225" t="s">
        <v>722</v>
      </c>
    </row>
    <row r="13" spans="1:30">
      <c r="A13" s="171"/>
      <c r="B13" s="3344" t="s">
        <v>723</v>
      </c>
      <c r="C13" s="3345"/>
      <c r="D13" s="229" t="s">
        <v>688</v>
      </c>
      <c r="E13" s="229">
        <v>3</v>
      </c>
      <c r="F13" s="223">
        <v>256.3</v>
      </c>
      <c r="G13" s="223">
        <v>0</v>
      </c>
      <c r="H13" s="223">
        <v>0</v>
      </c>
      <c r="I13" s="1535">
        <f t="shared" si="2"/>
        <v>0</v>
      </c>
      <c r="J13" s="1536">
        <f t="shared" si="3"/>
        <v>256.3</v>
      </c>
      <c r="K13" s="171"/>
      <c r="L13" s="226" t="s">
        <v>724</v>
      </c>
      <c r="M13" s="218"/>
      <c r="N13" s="227"/>
      <c r="O13" s="149"/>
      <c r="P13" s="3154"/>
      <c r="Q13" s="220">
        <f t="shared" si="6"/>
        <v>0</v>
      </c>
      <c r="R13" s="3154"/>
      <c r="S13" s="221">
        <f t="shared" si="7"/>
        <v>0</v>
      </c>
      <c r="T13" s="221">
        <f t="shared" si="8"/>
        <v>0</v>
      </c>
      <c r="U13" s="221">
        <f t="shared" si="9"/>
        <v>0</v>
      </c>
      <c r="V13" s="3154"/>
      <c r="W13" s="3125"/>
      <c r="X13" s="3344" t="s">
        <v>723</v>
      </c>
      <c r="Y13" s="3345"/>
      <c r="Z13" s="223" t="s">
        <v>725</v>
      </c>
      <c r="AA13" s="223" t="s">
        <v>726</v>
      </c>
      <c r="AB13" s="223" t="s">
        <v>727</v>
      </c>
      <c r="AC13" s="224" t="s">
        <v>728</v>
      </c>
      <c r="AD13" s="225" t="s">
        <v>729</v>
      </c>
    </row>
    <row r="14" spans="1:30">
      <c r="A14" s="171"/>
      <c r="B14" s="3346" t="s">
        <v>730</v>
      </c>
      <c r="C14" s="3347"/>
      <c r="D14" s="230" t="s">
        <v>688</v>
      </c>
      <c r="E14" s="230">
        <v>3</v>
      </c>
      <c r="F14" s="223">
        <v>-670.54700000000003</v>
      </c>
      <c r="G14" s="223">
        <v>-181.92</v>
      </c>
      <c r="H14" s="223">
        <v>0</v>
      </c>
      <c r="I14" s="1535">
        <f t="shared" si="2"/>
        <v>-181.92</v>
      </c>
      <c r="J14" s="1536">
        <f t="shared" si="3"/>
        <v>-852.46699999999998</v>
      </c>
      <c r="K14" s="171"/>
      <c r="L14" s="226" t="s">
        <v>731</v>
      </c>
      <c r="M14" s="218"/>
      <c r="N14" s="227"/>
      <c r="O14" s="218"/>
      <c r="P14" s="3154"/>
      <c r="Q14" s="220">
        <f t="shared" si="6"/>
        <v>0</v>
      </c>
      <c r="R14" s="3154"/>
      <c r="S14" s="221">
        <f t="shared" si="7"/>
        <v>0</v>
      </c>
      <c r="T14" s="221">
        <f t="shared" si="8"/>
        <v>0</v>
      </c>
      <c r="U14" s="221">
        <f t="shared" si="9"/>
        <v>0</v>
      </c>
      <c r="V14" s="3154"/>
      <c r="W14" s="3125"/>
      <c r="X14" s="3346" t="s">
        <v>730</v>
      </c>
      <c r="Y14" s="3347"/>
      <c r="Z14" s="223" t="s">
        <v>732</v>
      </c>
      <c r="AA14" s="223" t="s">
        <v>733</v>
      </c>
      <c r="AB14" s="223" t="s">
        <v>734</v>
      </c>
      <c r="AC14" s="224" t="s">
        <v>735</v>
      </c>
      <c r="AD14" s="225" t="s">
        <v>736</v>
      </c>
    </row>
    <row r="15" spans="1:30">
      <c r="A15" s="171"/>
      <c r="B15" s="3348" t="s">
        <v>737</v>
      </c>
      <c r="C15" s="3349"/>
      <c r="D15" s="231" t="s">
        <v>688</v>
      </c>
      <c r="E15" s="231">
        <v>3</v>
      </c>
      <c r="F15" s="223">
        <v>-192.59399999999999</v>
      </c>
      <c r="G15" s="223">
        <v>-5.2</v>
      </c>
      <c r="H15" s="223">
        <v>0</v>
      </c>
      <c r="I15" s="1535">
        <f t="shared" si="2"/>
        <v>-5.2</v>
      </c>
      <c r="J15" s="1536">
        <f t="shared" si="3"/>
        <v>-197.79399999999998</v>
      </c>
      <c r="K15" s="171"/>
      <c r="L15" s="226" t="s">
        <v>738</v>
      </c>
      <c r="M15" s="218"/>
      <c r="N15" s="227"/>
      <c r="O15" s="218"/>
      <c r="P15" s="3154"/>
      <c r="Q15" s="220">
        <f t="shared" si="6"/>
        <v>0</v>
      </c>
      <c r="R15" s="3154"/>
      <c r="S15" s="221">
        <f t="shared" si="7"/>
        <v>0</v>
      </c>
      <c r="T15" s="221">
        <f t="shared" si="8"/>
        <v>0</v>
      </c>
      <c r="U15" s="221">
        <f t="shared" si="9"/>
        <v>0</v>
      </c>
      <c r="V15" s="3154"/>
      <c r="W15" s="3125"/>
      <c r="X15" s="3348" t="s">
        <v>737</v>
      </c>
      <c r="Y15" s="3349"/>
      <c r="Z15" s="223" t="s">
        <v>739</v>
      </c>
      <c r="AA15" s="223" t="s">
        <v>740</v>
      </c>
      <c r="AB15" s="223" t="s">
        <v>741</v>
      </c>
      <c r="AC15" s="224" t="s">
        <v>742</v>
      </c>
      <c r="AD15" s="225" t="s">
        <v>743</v>
      </c>
    </row>
    <row r="16" spans="1:30">
      <c r="A16" s="171"/>
      <c r="B16" s="3348" t="s">
        <v>744</v>
      </c>
      <c r="C16" s="3349"/>
      <c r="D16" s="231" t="s">
        <v>688</v>
      </c>
      <c r="E16" s="231">
        <v>3</v>
      </c>
      <c r="F16" s="1535">
        <f>IFERROR(SUM(F11:F15),0)</f>
        <v>-1406.1410000000005</v>
      </c>
      <c r="G16" s="1535">
        <f>IFERROR(SUM(G11:G15),0)</f>
        <v>-195.09599999999998</v>
      </c>
      <c r="H16" s="1535">
        <f>IFERROR(SUM(H11:H15),0)</f>
        <v>-1123.329</v>
      </c>
      <c r="I16" s="1535">
        <f t="shared" si="2"/>
        <v>928.23299999999995</v>
      </c>
      <c r="J16" s="1536">
        <f t="shared" si="3"/>
        <v>-477.90800000000058</v>
      </c>
      <c r="K16" s="171"/>
      <c r="L16" s="226" t="s">
        <v>745</v>
      </c>
      <c r="M16" s="218"/>
      <c r="N16" s="227"/>
      <c r="O16" s="218"/>
      <c r="P16" s="3154"/>
      <c r="Q16" s="3125"/>
      <c r="R16" s="3154"/>
      <c r="S16" s="207"/>
      <c r="T16" s="207"/>
      <c r="U16" s="207"/>
      <c r="V16" s="3154"/>
      <c r="W16" s="3125"/>
      <c r="X16" s="3348" t="s">
        <v>744</v>
      </c>
      <c r="Y16" s="3349"/>
      <c r="Z16" s="224" t="s">
        <v>746</v>
      </c>
      <c r="AA16" s="224" t="s">
        <v>747</v>
      </c>
      <c r="AB16" s="224" t="s">
        <v>748</v>
      </c>
      <c r="AC16" s="224" t="s">
        <v>749</v>
      </c>
      <c r="AD16" s="225" t="s">
        <v>750</v>
      </c>
    </row>
    <row r="17" spans="1:30">
      <c r="A17" s="171"/>
      <c r="B17" s="3348" t="s">
        <v>751</v>
      </c>
      <c r="C17" s="3349"/>
      <c r="D17" s="231" t="s">
        <v>688</v>
      </c>
      <c r="E17" s="231">
        <v>3</v>
      </c>
      <c r="F17" s="223">
        <v>-240.5</v>
      </c>
      <c r="G17" s="223">
        <v>0</v>
      </c>
      <c r="H17" s="223">
        <v>0</v>
      </c>
      <c r="I17" s="1535">
        <f t="shared" si="2"/>
        <v>0</v>
      </c>
      <c r="J17" s="1536">
        <f t="shared" si="3"/>
        <v>-240.5</v>
      </c>
      <c r="K17" s="171"/>
      <c r="L17" s="226" t="s">
        <v>752</v>
      </c>
      <c r="M17" s="218"/>
      <c r="N17" s="227"/>
      <c r="O17" s="218"/>
      <c r="P17" s="3154"/>
      <c r="Q17" s="220">
        <f>IF( SUM( S17:U17 ) = 0, 0, $S$5 )</f>
        <v>0</v>
      </c>
      <c r="R17" s="3154"/>
      <c r="S17" s="221">
        <f t="shared" ref="S17:U17" si="10" xml:space="preserve"> IF( ISNUMBER( F17 ), 0, 1 )</f>
        <v>0</v>
      </c>
      <c r="T17" s="221">
        <f t="shared" si="10"/>
        <v>0</v>
      </c>
      <c r="U17" s="221">
        <f t="shared" si="10"/>
        <v>0</v>
      </c>
      <c r="V17" s="3154"/>
      <c r="W17" s="3125"/>
      <c r="X17" s="3348" t="s">
        <v>751</v>
      </c>
      <c r="Y17" s="3349"/>
      <c r="Z17" s="223" t="s">
        <v>753</v>
      </c>
      <c r="AA17" s="223" t="s">
        <v>754</v>
      </c>
      <c r="AB17" s="223" t="s">
        <v>755</v>
      </c>
      <c r="AC17" s="224" t="s">
        <v>756</v>
      </c>
      <c r="AD17" s="225" t="s">
        <v>757</v>
      </c>
    </row>
    <row r="18" spans="1:30">
      <c r="A18" s="171"/>
      <c r="B18" s="3344" t="s">
        <v>758</v>
      </c>
      <c r="C18" s="3345"/>
      <c r="D18" s="229" t="s">
        <v>688</v>
      </c>
      <c r="E18" s="229">
        <v>3</v>
      </c>
      <c r="F18" s="1535">
        <f>IFERROR(SUM(F16:F17),0)</f>
        <v>-1646.6410000000005</v>
      </c>
      <c r="G18" s="1535">
        <f>IFERROR(SUM(G16:G17),0)</f>
        <v>-195.09599999999998</v>
      </c>
      <c r="H18" s="1535">
        <f>IFERROR(SUM(H16:H17),0)</f>
        <v>-1123.329</v>
      </c>
      <c r="I18" s="1535">
        <f t="shared" si="2"/>
        <v>928.23299999999995</v>
      </c>
      <c r="J18" s="1536">
        <f t="shared" si="3"/>
        <v>-718.40800000000058</v>
      </c>
      <c r="K18" s="171"/>
      <c r="L18" s="226" t="s">
        <v>759</v>
      </c>
      <c r="M18" s="218"/>
      <c r="N18" s="227"/>
      <c r="O18" s="218"/>
      <c r="P18" s="3154"/>
      <c r="Q18" s="3125"/>
      <c r="R18" s="3154"/>
      <c r="S18" s="207"/>
      <c r="T18" s="207"/>
      <c r="U18" s="207"/>
      <c r="V18" s="3154"/>
      <c r="W18" s="3125"/>
      <c r="X18" s="3344" t="s">
        <v>758</v>
      </c>
      <c r="Y18" s="3345"/>
      <c r="Z18" s="224" t="s">
        <v>760</v>
      </c>
      <c r="AA18" s="224" t="s">
        <v>761</v>
      </c>
      <c r="AB18" s="224" t="s">
        <v>762</v>
      </c>
      <c r="AC18" s="224" t="s">
        <v>763</v>
      </c>
      <c r="AD18" s="225" t="s">
        <v>764</v>
      </c>
    </row>
    <row r="19" spans="1:30">
      <c r="A19" s="171"/>
      <c r="B19" s="3346" t="s">
        <v>765</v>
      </c>
      <c r="C19" s="3347"/>
      <c r="D19" s="229" t="s">
        <v>688</v>
      </c>
      <c r="E19" s="229">
        <v>3</v>
      </c>
      <c r="F19" s="1544">
        <f>IFERROR((-F27),0)</f>
        <v>41.933</v>
      </c>
      <c r="G19" s="1544">
        <f>IFERROR((-G27),0)</f>
        <v>0</v>
      </c>
      <c r="H19" s="1544">
        <f>IFERROR((-H27),0)</f>
        <v>0</v>
      </c>
      <c r="I19" s="1535">
        <f t="shared" si="2"/>
        <v>0</v>
      </c>
      <c r="J19" s="1536">
        <f t="shared" si="3"/>
        <v>41.933</v>
      </c>
      <c r="K19" s="171"/>
      <c r="L19" s="226" t="s">
        <v>766</v>
      </c>
      <c r="M19" s="218"/>
      <c r="N19" s="227"/>
      <c r="O19" s="218"/>
      <c r="P19" s="3154"/>
      <c r="Q19" s="3125"/>
      <c r="R19" s="3154"/>
      <c r="S19" s="207"/>
      <c r="T19" s="207"/>
      <c r="U19" s="207"/>
      <c r="V19" s="3154"/>
      <c r="W19" s="3125"/>
      <c r="X19" s="3346" t="s">
        <v>765</v>
      </c>
      <c r="Y19" s="3347"/>
      <c r="Z19" s="307" t="s">
        <v>767</v>
      </c>
      <c r="AA19" s="307" t="s">
        <v>767</v>
      </c>
      <c r="AB19" s="307" t="s">
        <v>767</v>
      </c>
      <c r="AC19" s="224" t="s">
        <v>768</v>
      </c>
      <c r="AD19" s="225" t="s">
        <v>769</v>
      </c>
    </row>
    <row r="20" spans="1:30">
      <c r="A20" s="171"/>
      <c r="B20" s="3344" t="s">
        <v>770</v>
      </c>
      <c r="C20" s="3345"/>
      <c r="D20" s="229" t="s">
        <v>688</v>
      </c>
      <c r="E20" s="229">
        <v>3</v>
      </c>
      <c r="F20" s="223">
        <v>90.959000000000003</v>
      </c>
      <c r="G20" s="223">
        <v>0</v>
      </c>
      <c r="H20" s="223">
        <v>8.9999999999999993E-3</v>
      </c>
      <c r="I20" s="1535">
        <f t="shared" si="2"/>
        <v>-8.9999999999999993E-3</v>
      </c>
      <c r="J20" s="1536">
        <f t="shared" si="3"/>
        <v>90.95</v>
      </c>
      <c r="K20" s="171"/>
      <c r="L20" s="226" t="s">
        <v>771</v>
      </c>
      <c r="M20" s="218"/>
      <c r="N20" s="227"/>
      <c r="O20" s="218"/>
      <c r="P20" s="3154"/>
      <c r="Q20" s="220">
        <f>IF( SUM( S20:U20 ) = 0, 0, $S$5 )</f>
        <v>0</v>
      </c>
      <c r="R20" s="3154"/>
      <c r="S20" s="221">
        <f t="shared" ref="S20:U20" si="11" xml:space="preserve"> IF( ISNUMBER( F20 ), 0, 1 )</f>
        <v>0</v>
      </c>
      <c r="T20" s="221">
        <f t="shared" si="11"/>
        <v>0</v>
      </c>
      <c r="U20" s="221">
        <f t="shared" si="11"/>
        <v>0</v>
      </c>
      <c r="V20" s="3154"/>
      <c r="W20" s="3125"/>
      <c r="X20" s="3344" t="s">
        <v>770</v>
      </c>
      <c r="Y20" s="3345"/>
      <c r="Z20" s="223" t="s">
        <v>772</v>
      </c>
      <c r="AA20" s="223" t="s">
        <v>773</v>
      </c>
      <c r="AB20" s="223" t="s">
        <v>774</v>
      </c>
      <c r="AC20" s="224" t="s">
        <v>775</v>
      </c>
      <c r="AD20" s="225" t="s">
        <v>776</v>
      </c>
    </row>
    <row r="21" spans="1:30">
      <c r="A21" s="171"/>
      <c r="B21" s="3344" t="s">
        <v>777</v>
      </c>
      <c r="C21" s="3345"/>
      <c r="D21" s="229" t="s">
        <v>688</v>
      </c>
      <c r="E21" s="229">
        <v>3</v>
      </c>
      <c r="F21" s="1535">
        <f>IFERROR(SUM(F18:F20),0)</f>
        <v>-1513.7490000000005</v>
      </c>
      <c r="G21" s="1535">
        <f>IFERROR(SUM(G18:G20),0)</f>
        <v>-195.09599999999998</v>
      </c>
      <c r="H21" s="1535">
        <f>IFERROR(SUM(H18:H20),0)</f>
        <v>-1123.32</v>
      </c>
      <c r="I21" s="1535">
        <f t="shared" si="2"/>
        <v>928.22399999999993</v>
      </c>
      <c r="J21" s="1536">
        <f t="shared" si="3"/>
        <v>-585.52500000000055</v>
      </c>
      <c r="K21" s="171"/>
      <c r="L21" s="226" t="s">
        <v>778</v>
      </c>
      <c r="M21" s="218"/>
      <c r="N21" s="227"/>
      <c r="O21" s="218"/>
      <c r="P21" s="3154"/>
      <c r="Q21" s="3125"/>
      <c r="R21" s="3154"/>
      <c r="S21" s="207"/>
      <c r="T21" s="207"/>
      <c r="U21" s="207"/>
      <c r="V21" s="3154"/>
      <c r="W21" s="3125"/>
      <c r="X21" s="3344" t="s">
        <v>777</v>
      </c>
      <c r="Y21" s="3345"/>
      <c r="Z21" s="224" t="s">
        <v>779</v>
      </c>
      <c r="AA21" s="224" t="s">
        <v>780</v>
      </c>
      <c r="AB21" s="224" t="s">
        <v>781</v>
      </c>
      <c r="AC21" s="224" t="s">
        <v>782</v>
      </c>
      <c r="AD21" s="225" t="s">
        <v>783</v>
      </c>
    </row>
    <row r="22" spans="1:30" ht="16" thickBot="1">
      <c r="A22" s="2387" t="s">
        <v>784</v>
      </c>
      <c r="B22" s="3350" t="s">
        <v>785</v>
      </c>
      <c r="C22" s="3351"/>
      <c r="D22" s="232" t="s">
        <v>688</v>
      </c>
      <c r="E22" s="232">
        <v>3</v>
      </c>
      <c r="F22" s="233">
        <v>0</v>
      </c>
      <c r="G22" s="233">
        <v>0</v>
      </c>
      <c r="H22" s="233">
        <v>0</v>
      </c>
      <c r="I22" s="1537">
        <f t="shared" si="2"/>
        <v>0</v>
      </c>
      <c r="J22" s="1538">
        <f>IFERROR(F22 + I22,0)</f>
        <v>0</v>
      </c>
      <c r="K22" s="171"/>
      <c r="L22" s="236" t="s">
        <v>786</v>
      </c>
      <c r="M22" s="237"/>
      <c r="N22" s="238"/>
      <c r="O22" s="237"/>
      <c r="P22" s="3154"/>
      <c r="Q22" s="220">
        <f>IF( SUM( S22:U22 ) = 0, 0, $S$5 )</f>
        <v>0</v>
      </c>
      <c r="R22" s="3154"/>
      <c r="S22" s="221">
        <f t="shared" ref="S22:U22" si="12" xml:space="preserve"> IF( ISNUMBER( F22 ), 0, 1 )</f>
        <v>0</v>
      </c>
      <c r="T22" s="221">
        <f t="shared" si="12"/>
        <v>0</v>
      </c>
      <c r="U22" s="221">
        <f t="shared" si="12"/>
        <v>0</v>
      </c>
      <c r="V22" s="3154"/>
      <c r="W22" s="3125"/>
      <c r="X22" s="3350" t="s">
        <v>785</v>
      </c>
      <c r="Y22" s="3351"/>
      <c r="Z22" s="233" t="s">
        <v>787</v>
      </c>
      <c r="AA22" s="233" t="s">
        <v>788</v>
      </c>
      <c r="AB22" s="233" t="s">
        <v>789</v>
      </c>
      <c r="AC22" s="234" t="s">
        <v>790</v>
      </c>
      <c r="AD22" s="235" t="s">
        <v>791</v>
      </c>
    </row>
    <row r="23" spans="1:30" ht="16.5" thickTop="1" thickBot="1">
      <c r="A23" s="171"/>
      <c r="B23" s="239"/>
      <c r="C23" s="171"/>
      <c r="D23" s="152"/>
      <c r="E23" s="152"/>
      <c r="F23" s="1526"/>
      <c r="G23" s="1526"/>
      <c r="H23" s="1526"/>
      <c r="I23" s="1526"/>
      <c r="J23" s="1526"/>
      <c r="K23" s="171"/>
      <c r="L23" s="241"/>
      <c r="M23" s="241"/>
      <c r="N23" s="241"/>
      <c r="O23" s="241"/>
      <c r="P23" s="242"/>
      <c r="Q23" s="3125"/>
      <c r="R23" s="242"/>
      <c r="S23" s="3157"/>
      <c r="T23" s="3158"/>
      <c r="U23" s="3158"/>
      <c r="V23" s="242"/>
      <c r="W23" s="3125"/>
      <c r="X23" s="239"/>
      <c r="Y23" s="171"/>
      <c r="Z23" s="240"/>
      <c r="AA23" s="240"/>
      <c r="AB23" s="240"/>
      <c r="AC23" s="240"/>
      <c r="AD23" s="240"/>
    </row>
    <row r="24" spans="1:30" ht="16.5" thickTop="1" thickBot="1">
      <c r="A24" s="171"/>
      <c r="B24" s="3352" t="s">
        <v>792</v>
      </c>
      <c r="C24" s="3353"/>
      <c r="D24" s="205"/>
      <c r="E24" s="205"/>
      <c r="F24" s="1527"/>
      <c r="G24" s="1527"/>
      <c r="H24" s="1527"/>
      <c r="I24" s="1527"/>
      <c r="J24" s="1527"/>
      <c r="K24" s="81"/>
      <c r="L24" s="241"/>
      <c r="M24" s="241"/>
      <c r="N24" s="241"/>
      <c r="O24" s="241"/>
      <c r="P24" s="242"/>
      <c r="Q24" s="3125"/>
      <c r="R24" s="242"/>
      <c r="S24" s="207"/>
      <c r="T24" s="207"/>
      <c r="U24" s="207"/>
      <c r="V24" s="242"/>
      <c r="W24" s="3125"/>
      <c r="X24" s="3352" t="s">
        <v>792</v>
      </c>
      <c r="Y24" s="3353"/>
      <c r="Z24" s="243"/>
      <c r="AA24" s="243"/>
      <c r="AB24" s="243"/>
      <c r="AC24" s="243"/>
      <c r="AD24" s="243"/>
    </row>
    <row r="25" spans="1:30">
      <c r="A25" s="2387" t="s">
        <v>686</v>
      </c>
      <c r="B25" s="3354" t="s">
        <v>793</v>
      </c>
      <c r="C25" s="3355"/>
      <c r="D25" s="244" t="s">
        <v>688</v>
      </c>
      <c r="E25" s="244">
        <v>3</v>
      </c>
      <c r="F25" s="214">
        <v>0</v>
      </c>
      <c r="G25" s="214">
        <v>0</v>
      </c>
      <c r="H25" s="214">
        <v>0</v>
      </c>
      <c r="I25" s="1531">
        <f t="shared" ref="I25:I27" si="13">IFERROR(G25 - H25,0)</f>
        <v>0</v>
      </c>
      <c r="J25" s="1532">
        <f t="shared" ref="J25:J27" si="14">IFERROR(F25 + I25,0)</f>
        <v>0</v>
      </c>
      <c r="K25" s="81"/>
      <c r="L25" s="217" t="s">
        <v>794</v>
      </c>
      <c r="M25" s="218"/>
      <c r="N25" s="219"/>
      <c r="O25" s="218"/>
      <c r="P25" s="242"/>
      <c r="Q25" s="220">
        <f t="shared" ref="Q25:Q26" si="15">IF( SUM( S25:U25 ) = 0, 0, $S$5 )</f>
        <v>0</v>
      </c>
      <c r="R25" s="242"/>
      <c r="S25" s="221">
        <f t="shared" ref="S25:S26" si="16" xml:space="preserve"> IF( ISNUMBER( F25 ), 0, 1 )</f>
        <v>0</v>
      </c>
      <c r="T25" s="221">
        <f t="shared" ref="T25:T26" si="17" xml:space="preserve"> IF( ISNUMBER( G25 ), 0, 1 )</f>
        <v>0</v>
      </c>
      <c r="U25" s="221">
        <f t="shared" ref="U25:U26" si="18" xml:space="preserve"> IF( ISNUMBER( H25 ), 0, 1 )</f>
        <v>0</v>
      </c>
      <c r="V25" s="242"/>
      <c r="W25" s="3125"/>
      <c r="X25" s="3354" t="s">
        <v>793</v>
      </c>
      <c r="Y25" s="3355"/>
      <c r="Z25" s="214" t="s">
        <v>795</v>
      </c>
      <c r="AA25" s="214" t="s">
        <v>796</v>
      </c>
      <c r="AB25" s="214" t="s">
        <v>797</v>
      </c>
      <c r="AC25" s="215" t="s">
        <v>798</v>
      </c>
      <c r="AD25" s="216" t="s">
        <v>799</v>
      </c>
    </row>
    <row r="26" spans="1:30">
      <c r="A26" s="171"/>
      <c r="B26" s="3356" t="s">
        <v>800</v>
      </c>
      <c r="C26" s="3357"/>
      <c r="D26" s="245" t="s">
        <v>688</v>
      </c>
      <c r="E26" s="245">
        <v>3</v>
      </c>
      <c r="F26" s="223">
        <v>-41.933</v>
      </c>
      <c r="G26" s="223">
        <v>0</v>
      </c>
      <c r="H26" s="223">
        <v>0</v>
      </c>
      <c r="I26" s="1533">
        <f t="shared" si="13"/>
        <v>0</v>
      </c>
      <c r="J26" s="1534">
        <f t="shared" si="14"/>
        <v>-41.933</v>
      </c>
      <c r="K26" s="81"/>
      <c r="L26" s="226" t="s">
        <v>801</v>
      </c>
      <c r="M26" s="218"/>
      <c r="N26" s="227"/>
      <c r="O26" s="218"/>
      <c r="P26" s="3154"/>
      <c r="Q26" s="220">
        <f t="shared" si="15"/>
        <v>0</v>
      </c>
      <c r="R26" s="3154"/>
      <c r="S26" s="221">
        <f t="shared" si="16"/>
        <v>0</v>
      </c>
      <c r="T26" s="221">
        <f t="shared" si="17"/>
        <v>0</v>
      </c>
      <c r="U26" s="221">
        <f t="shared" si="18"/>
        <v>0</v>
      </c>
      <c r="V26" s="3154"/>
      <c r="W26" s="3125"/>
      <c r="X26" s="3356" t="s">
        <v>802</v>
      </c>
      <c r="Y26" s="3357"/>
      <c r="Z26" s="223" t="s">
        <v>803</v>
      </c>
      <c r="AA26" s="223" t="s">
        <v>804</v>
      </c>
      <c r="AB26" s="223" t="s">
        <v>805</v>
      </c>
      <c r="AC26" s="246" t="s">
        <v>806</v>
      </c>
      <c r="AD26" s="247" t="s">
        <v>807</v>
      </c>
    </row>
    <row r="27" spans="1:30" ht="16" thickBot="1">
      <c r="A27" s="2387" t="s">
        <v>784</v>
      </c>
      <c r="B27" s="3350" t="s">
        <v>765</v>
      </c>
      <c r="C27" s="3351"/>
      <c r="D27" s="232" t="s">
        <v>688</v>
      </c>
      <c r="E27" s="232">
        <v>3</v>
      </c>
      <c r="F27" s="1529">
        <f>IFERROR(SUM( F25:F26 ),0)</f>
        <v>-41.933</v>
      </c>
      <c r="G27" s="1529">
        <f>IFERROR(SUM( G25:G26 ),0)</f>
        <v>0</v>
      </c>
      <c r="H27" s="1529">
        <f>IFERROR(SUM( H25:H26 ),0)</f>
        <v>0</v>
      </c>
      <c r="I27" s="1529">
        <f t="shared" si="13"/>
        <v>0</v>
      </c>
      <c r="J27" s="1530">
        <f t="shared" si="14"/>
        <v>-41.933</v>
      </c>
      <c r="K27" s="81"/>
      <c r="L27" s="236" t="s">
        <v>808</v>
      </c>
      <c r="M27" s="237"/>
      <c r="N27" s="238"/>
      <c r="O27" s="237"/>
      <c r="P27" s="3154"/>
      <c r="Q27" s="3125"/>
      <c r="R27" s="3154"/>
      <c r="S27" s="207"/>
      <c r="T27" s="207"/>
      <c r="U27" s="207"/>
      <c r="V27" s="3154"/>
      <c r="W27" s="3125"/>
      <c r="X27" s="3350" t="s">
        <v>765</v>
      </c>
      <c r="Y27" s="3351"/>
      <c r="Z27" s="248" t="s">
        <v>809</v>
      </c>
      <c r="AA27" s="248" t="s">
        <v>810</v>
      </c>
      <c r="AB27" s="248" t="s">
        <v>811</v>
      </c>
      <c r="AC27" s="248" t="s">
        <v>812</v>
      </c>
      <c r="AD27" s="249" t="s">
        <v>813</v>
      </c>
    </row>
    <row r="28" spans="1:30" ht="16.5" thickTop="1" thickBot="1">
      <c r="A28" s="171"/>
      <c r="B28" s="205"/>
      <c r="C28" s="205"/>
      <c r="D28" s="205"/>
      <c r="E28" s="205"/>
      <c r="F28" s="1528"/>
      <c r="G28" s="1527"/>
      <c r="H28" s="1527"/>
      <c r="I28" s="1527"/>
      <c r="J28" s="1527"/>
      <c r="K28" s="81"/>
      <c r="L28" s="241"/>
      <c r="M28" s="241"/>
      <c r="N28" s="241"/>
      <c r="O28" s="241"/>
      <c r="P28" s="242"/>
      <c r="Q28" s="3125"/>
      <c r="R28" s="242"/>
      <c r="S28" s="3157"/>
      <c r="T28" s="3158"/>
      <c r="U28" s="3158"/>
      <c r="V28" s="242"/>
      <c r="W28" s="3125"/>
      <c r="X28" s="205"/>
      <c r="Y28" s="205"/>
      <c r="Z28" s="250"/>
      <c r="AA28" s="243"/>
      <c r="AB28" s="243"/>
      <c r="AC28" s="243"/>
      <c r="AD28" s="243"/>
    </row>
    <row r="29" spans="1:30" ht="16.5" thickTop="1" thickBot="1">
      <c r="A29" s="171"/>
      <c r="B29" s="3352" t="s">
        <v>814</v>
      </c>
      <c r="C29" s="3353"/>
      <c r="D29" s="205"/>
      <c r="E29" s="205"/>
      <c r="F29" s="1528"/>
      <c r="G29" s="1527"/>
      <c r="H29" s="1527"/>
      <c r="I29" s="1527"/>
      <c r="J29" s="1527"/>
      <c r="K29" s="81"/>
      <c r="L29" s="241"/>
      <c r="M29" s="241"/>
      <c r="N29" s="241"/>
      <c r="O29" s="241"/>
      <c r="P29" s="242"/>
      <c r="Q29" s="3125"/>
      <c r="R29" s="242"/>
      <c r="S29" s="3157"/>
      <c r="T29" s="3158"/>
      <c r="U29" s="3158"/>
      <c r="V29" s="242"/>
      <c r="W29" s="3125"/>
      <c r="X29" s="3352" t="s">
        <v>814</v>
      </c>
      <c r="Y29" s="3353"/>
      <c r="Z29" s="250"/>
      <c r="AA29" s="243"/>
      <c r="AB29" s="243"/>
      <c r="AC29" s="243"/>
      <c r="AD29" s="243"/>
    </row>
    <row r="30" spans="1:30" ht="16" thickTop="1">
      <c r="A30" s="2387" t="s">
        <v>686</v>
      </c>
      <c r="B30" s="3362" t="s">
        <v>815</v>
      </c>
      <c r="C30" s="3363"/>
      <c r="D30" s="2465" t="s">
        <v>688</v>
      </c>
      <c r="E30" s="2465">
        <v>3</v>
      </c>
      <c r="F30" s="2466"/>
      <c r="G30" s="2467"/>
      <c r="H30" s="2468">
        <v>0</v>
      </c>
      <c r="I30" s="2467"/>
      <c r="J30" s="2469"/>
      <c r="K30" s="81"/>
      <c r="L30" s="256" t="s">
        <v>816</v>
      </c>
      <c r="M30" s="237"/>
      <c r="N30" s="257"/>
      <c r="O30" s="237"/>
      <c r="P30" s="3154"/>
      <c r="Q30" s="220">
        <f t="shared" ref="Q30:Q32" si="19">IF( SUM( S30:U30 ) = 0, 0, $S$5 )</f>
        <v>0</v>
      </c>
      <c r="R30" s="3154"/>
      <c r="S30" s="3157"/>
      <c r="T30" s="3155"/>
      <c r="U30" s="221">
        <f t="shared" ref="U30:U32" si="20" xml:space="preserve"> IF( ISNUMBER( H30 ), 0, 1 )</f>
        <v>0</v>
      </c>
      <c r="V30" s="3154"/>
      <c r="W30" s="3125"/>
      <c r="X30" s="3364" t="s">
        <v>815</v>
      </c>
      <c r="Y30" s="3365"/>
      <c r="Z30" s="2369"/>
      <c r="AA30" s="253"/>
      <c r="AB30" s="254" t="s">
        <v>817</v>
      </c>
      <c r="AC30" s="253"/>
      <c r="AD30" s="255"/>
    </row>
    <row r="31" spans="1:30">
      <c r="A31" s="171"/>
      <c r="B31" s="3366" t="s">
        <v>818</v>
      </c>
      <c r="C31" s="3367"/>
      <c r="D31" s="2461" t="s">
        <v>688</v>
      </c>
      <c r="E31" s="2461">
        <v>3</v>
      </c>
      <c r="F31" s="2462"/>
      <c r="G31" s="2463"/>
      <c r="H31" s="2464">
        <v>8.1180000000000003</v>
      </c>
      <c r="I31" s="2463"/>
      <c r="J31" s="2470"/>
      <c r="K31" s="81"/>
      <c r="L31" s="262" t="s">
        <v>819</v>
      </c>
      <c r="M31" s="237"/>
      <c r="N31" s="263"/>
      <c r="O31" s="237"/>
      <c r="P31" s="3154"/>
      <c r="Q31" s="220">
        <f t="shared" si="19"/>
        <v>0</v>
      </c>
      <c r="R31" s="3154"/>
      <c r="S31" s="3157"/>
      <c r="T31" s="207"/>
      <c r="U31" s="221">
        <f t="shared" si="20"/>
        <v>0</v>
      </c>
      <c r="V31" s="3154"/>
      <c r="W31" s="3125"/>
      <c r="X31" s="3368" t="s">
        <v>818</v>
      </c>
      <c r="Y31" s="3369"/>
      <c r="Z31" s="2370"/>
      <c r="AA31" s="259"/>
      <c r="AB31" s="260" t="s">
        <v>820</v>
      </c>
      <c r="AC31" s="259"/>
      <c r="AD31" s="261"/>
    </row>
    <row r="32" spans="1:30">
      <c r="A32" s="171"/>
      <c r="B32" s="3366" t="s">
        <v>821</v>
      </c>
      <c r="C32" s="3367"/>
      <c r="D32" s="2461" t="s">
        <v>688</v>
      </c>
      <c r="E32" s="2461">
        <v>3</v>
      </c>
      <c r="F32" s="2462"/>
      <c r="G32" s="2463"/>
      <c r="H32" s="2464">
        <v>149.04400000000001</v>
      </c>
      <c r="I32" s="2463"/>
      <c r="J32" s="2470"/>
      <c r="K32" s="81"/>
      <c r="L32" s="262" t="s">
        <v>822</v>
      </c>
      <c r="M32" s="237"/>
      <c r="N32" s="263"/>
      <c r="O32" s="237"/>
      <c r="P32" s="3154"/>
      <c r="Q32" s="220">
        <f t="shared" si="19"/>
        <v>0</v>
      </c>
      <c r="R32" s="3154"/>
      <c r="S32" s="3157"/>
      <c r="T32" s="207"/>
      <c r="U32" s="221">
        <f t="shared" si="20"/>
        <v>0</v>
      </c>
      <c r="V32" s="3154"/>
      <c r="W32" s="3125"/>
      <c r="X32" s="3368" t="s">
        <v>821</v>
      </c>
      <c r="Y32" s="3369"/>
      <c r="Z32" s="2370"/>
      <c r="AA32" s="259"/>
      <c r="AB32" s="260" t="s">
        <v>823</v>
      </c>
      <c r="AC32" s="259"/>
      <c r="AD32" s="261"/>
    </row>
    <row r="33" spans="1:30" ht="16" thickBot="1">
      <c r="A33" s="2387" t="s">
        <v>784</v>
      </c>
      <c r="B33" s="3358" t="s">
        <v>687</v>
      </c>
      <c r="C33" s="3359"/>
      <c r="D33" s="2471" t="s">
        <v>688</v>
      </c>
      <c r="E33" s="2471">
        <v>3</v>
      </c>
      <c r="F33" s="2472"/>
      <c r="G33" s="2473"/>
      <c r="H33" s="2474">
        <f>IFERROR(SUM(H30:H32), 0)</f>
        <v>157.16200000000001</v>
      </c>
      <c r="I33" s="2473"/>
      <c r="J33" s="2475"/>
      <c r="K33" s="81"/>
      <c r="L33" s="236" t="s">
        <v>824</v>
      </c>
      <c r="M33" s="237"/>
      <c r="N33" s="238"/>
      <c r="O33" s="237"/>
      <c r="P33" s="3154"/>
      <c r="Q33" s="220"/>
      <c r="R33" s="3154"/>
      <c r="S33" s="3157"/>
      <c r="T33" s="207"/>
      <c r="U33" s="3155"/>
      <c r="V33" s="3154"/>
      <c r="W33" s="3125"/>
      <c r="X33" s="3360" t="s">
        <v>687</v>
      </c>
      <c r="Y33" s="3361"/>
      <c r="Z33" s="2371"/>
      <c r="AA33" s="265"/>
      <c r="AB33" s="266" t="s">
        <v>825</v>
      </c>
      <c r="AC33" s="265"/>
      <c r="AD33" s="267"/>
    </row>
    <row r="34" spans="1:30" ht="16" thickTop="1">
      <c r="A34" s="171"/>
      <c r="B34" s="171"/>
      <c r="C34" s="171"/>
      <c r="D34" s="171"/>
      <c r="E34" s="171"/>
      <c r="F34" s="171"/>
      <c r="G34" s="171"/>
      <c r="H34" s="171"/>
      <c r="I34" s="171"/>
      <c r="J34" s="171"/>
      <c r="K34" s="171"/>
      <c r="L34" s="198"/>
      <c r="M34" s="198"/>
      <c r="O34" s="2791" t="s">
        <v>826</v>
      </c>
      <c r="P34" s="3155"/>
      <c r="Q34" s="3125"/>
      <c r="R34" s="3155"/>
      <c r="S34" s="3157"/>
      <c r="T34" s="3155"/>
      <c r="U34" s="3155"/>
      <c r="V34" s="3155"/>
      <c r="W34" s="3125"/>
      <c r="X34" s="3125"/>
      <c r="Y34" s="3125"/>
      <c r="Z34" s="3125"/>
      <c r="AA34" s="3125"/>
      <c r="AB34" s="3125"/>
      <c r="AC34" s="3125"/>
      <c r="AD34" s="2852" t="s">
        <v>827</v>
      </c>
    </row>
    <row r="35" spans="1:30">
      <c r="A35" s="3125"/>
      <c r="B35" s="3125"/>
      <c r="C35" s="3125"/>
      <c r="D35" s="3125"/>
      <c r="E35" s="3125"/>
      <c r="F35" s="3125"/>
      <c r="G35" s="3125"/>
      <c r="H35" s="3125"/>
      <c r="I35" s="3125"/>
      <c r="J35" s="3125"/>
      <c r="K35" s="3125"/>
      <c r="O35" s="199" t="s">
        <v>828</v>
      </c>
      <c r="P35" s="3155"/>
      <c r="Q35" s="3125"/>
      <c r="R35" s="3155"/>
      <c r="S35" s="3155"/>
      <c r="T35" s="3155"/>
      <c r="U35" s="3155"/>
      <c r="V35" s="3155"/>
      <c r="W35" s="3125"/>
      <c r="X35" s="3125"/>
      <c r="Y35" s="3125"/>
      <c r="Z35" s="3125"/>
      <c r="AA35" s="3125"/>
      <c r="AB35" s="3125"/>
      <c r="AC35" s="3125"/>
      <c r="AD35" s="3125"/>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topLeftCell="B1" workbookViewId="0"/>
  </sheetViews>
  <sheetFormatPr defaultColWidth="0" defaultRowHeight="14.5" zeroHeight="1"/>
  <cols>
    <col min="1" max="1" width="11.08203125" style="14" hidden="1" customWidth="1"/>
    <col min="2" max="2" width="81.08203125" style="14" customWidth="1"/>
    <col min="3" max="3" width="11.6640625" style="14" customWidth="1"/>
    <col min="4" max="4" width="4.664062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16406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102"/>
      <c r="B1" s="995" t="s">
        <v>12745</v>
      </c>
      <c r="C1" s="995"/>
      <c r="D1" s="995"/>
      <c r="E1" s="995"/>
      <c r="F1" s="81"/>
      <c r="G1" s="1019"/>
      <c r="H1" s="3102"/>
      <c r="I1" s="3102"/>
      <c r="J1" s="3102"/>
      <c r="K1" s="3101"/>
      <c r="L1" s="3102"/>
      <c r="M1" s="3101"/>
      <c r="N1" s="3102"/>
      <c r="O1" s="3101"/>
      <c r="P1" s="3102"/>
      <c r="Q1" s="995" t="s">
        <v>667</v>
      </c>
      <c r="R1" s="995"/>
    </row>
    <row r="2" spans="1:18" ht="30.75" customHeight="1">
      <c r="A2" s="3102"/>
      <c r="B2" s="995" t="str">
        <f>SelectCompany!B4</f>
        <v>Thames Water</v>
      </c>
      <c r="C2" s="418"/>
      <c r="D2" s="418"/>
      <c r="E2" s="418"/>
      <c r="F2" s="81"/>
      <c r="G2" s="1019"/>
      <c r="H2" s="3102"/>
      <c r="I2" s="3102"/>
      <c r="J2" s="3102"/>
      <c r="K2" s="3101"/>
      <c r="L2" s="3102"/>
      <c r="M2" s="3101"/>
      <c r="N2" s="3102"/>
      <c r="O2" s="3101"/>
      <c r="P2" s="3102"/>
      <c r="Q2" s="995"/>
      <c r="R2" s="418"/>
    </row>
    <row r="3" spans="1:18" ht="37.5" customHeight="1">
      <c r="A3" s="3102"/>
      <c r="B3" s="3486" t="s">
        <v>12746</v>
      </c>
      <c r="C3" s="3486"/>
      <c r="D3" s="3486"/>
      <c r="E3" s="3486"/>
      <c r="F3" s="3486"/>
      <c r="G3" s="3486"/>
      <c r="H3" s="3486"/>
      <c r="I3" s="3486"/>
      <c r="J3" s="3102"/>
      <c r="K3" s="3101"/>
      <c r="L3" s="1004" t="s">
        <v>669</v>
      </c>
      <c r="M3" s="3101"/>
      <c r="N3" s="3102"/>
      <c r="O3" s="3101"/>
      <c r="P3" s="3102"/>
      <c r="Q3" s="3486" t="s">
        <v>12746</v>
      </c>
      <c r="R3" s="3486"/>
    </row>
    <row r="4" spans="1:18" ht="11.25" customHeight="1" thickBot="1">
      <c r="A4" s="3102"/>
      <c r="B4" s="558"/>
      <c r="C4" s="558"/>
      <c r="D4" s="558"/>
      <c r="E4" s="558"/>
      <c r="F4" s="655"/>
      <c r="G4" s="199"/>
      <c r="H4" s="3102"/>
      <c r="I4" s="3102"/>
      <c r="J4" s="3102"/>
      <c r="K4" s="3101"/>
      <c r="L4" s="3102"/>
      <c r="M4" s="3101"/>
      <c r="N4" s="3185" t="s">
        <v>670</v>
      </c>
      <c r="O4" s="3101"/>
      <c r="P4" s="3102"/>
      <c r="Q4" s="558"/>
      <c r="R4" s="558"/>
    </row>
    <row r="5" spans="1:18" ht="72.75" customHeight="1" thickTop="1" thickBot="1">
      <c r="A5" s="2265" t="s">
        <v>680</v>
      </c>
      <c r="B5" s="2975" t="s">
        <v>671</v>
      </c>
      <c r="C5" s="2976" t="s">
        <v>672</v>
      </c>
      <c r="D5" s="2976" t="s">
        <v>673</v>
      </c>
      <c r="E5" s="2977" t="s">
        <v>12361</v>
      </c>
      <c r="F5" s="596"/>
      <c r="G5" s="2952" t="s">
        <v>677</v>
      </c>
      <c r="H5" s="192"/>
      <c r="I5" s="2952" t="s">
        <v>678</v>
      </c>
      <c r="J5" s="192"/>
      <c r="K5" s="3101"/>
      <c r="L5" s="3102"/>
      <c r="M5" s="3101"/>
      <c r="N5" s="206" t="s">
        <v>679</v>
      </c>
      <c r="O5" s="3101"/>
      <c r="P5" s="3102"/>
      <c r="Q5" s="2975" t="s">
        <v>671</v>
      </c>
      <c r="R5" s="2977" t="s">
        <v>12361</v>
      </c>
    </row>
    <row r="6" spans="1:18" ht="15.75" customHeight="1" thickTop="1" thickBot="1">
      <c r="A6" s="2394" t="s">
        <v>684</v>
      </c>
      <c r="C6" s="621"/>
      <c r="D6" s="621"/>
      <c r="E6" s="621"/>
      <c r="F6" s="596"/>
      <c r="G6" s="199"/>
      <c r="H6" s="192"/>
      <c r="I6" s="192"/>
      <c r="J6" s="192"/>
      <c r="K6" s="3101"/>
      <c r="L6" s="3102"/>
      <c r="M6" s="3101"/>
      <c r="N6" s="3102"/>
      <c r="O6" s="3101"/>
      <c r="P6" s="3102"/>
      <c r="Q6" s="621"/>
      <c r="R6" s="2856" t="s">
        <v>831</v>
      </c>
    </row>
    <row r="7" spans="1:18" ht="15.75" customHeight="1" thickTop="1" thickBot="1">
      <c r="A7" s="192"/>
      <c r="B7" s="319" t="s">
        <v>12747</v>
      </c>
      <c r="C7" s="385"/>
      <c r="D7" s="385"/>
      <c r="E7" s="385"/>
      <c r="F7" s="1006"/>
      <c r="G7" s="450"/>
      <c r="H7" s="192"/>
      <c r="I7" s="192"/>
      <c r="J7" s="192"/>
      <c r="K7" s="3101"/>
      <c r="L7" s="3102"/>
      <c r="M7" s="3101"/>
      <c r="N7" s="3102"/>
      <c r="O7" s="3101"/>
      <c r="P7" s="3102"/>
      <c r="Q7" s="319" t="s">
        <v>12747</v>
      </c>
      <c r="R7" s="385"/>
    </row>
    <row r="8" spans="1:18" ht="15.75" customHeight="1" thickTop="1">
      <c r="A8" s="2394" t="s">
        <v>686</v>
      </c>
      <c r="B8" s="2919" t="s">
        <v>12748</v>
      </c>
      <c r="C8" s="213" t="s">
        <v>12432</v>
      </c>
      <c r="D8" s="213">
        <v>0</v>
      </c>
      <c r="E8" s="1365">
        <v>127708</v>
      </c>
      <c r="F8" s="81"/>
      <c r="G8" s="2021" t="s">
        <v>12749</v>
      </c>
      <c r="H8" s="192"/>
      <c r="I8" s="996"/>
      <c r="J8" s="192"/>
      <c r="K8" s="3101"/>
      <c r="L8" s="997">
        <f t="shared" ref="L8:L37" si="0">IF( SUM( N8:N8 ) = 0, 0, $N$5 )</f>
        <v>0</v>
      </c>
      <c r="M8" s="3101"/>
      <c r="N8" s="207">
        <f t="shared" ref="N8:N37" si="1" xml:space="preserve"> IF( ISNUMBER(E8 ), 0, 1 )</f>
        <v>0</v>
      </c>
      <c r="O8" s="3101"/>
      <c r="P8" s="3102"/>
      <c r="Q8" s="2919" t="s">
        <v>12748</v>
      </c>
      <c r="R8" s="1365" t="s">
        <v>12750</v>
      </c>
    </row>
    <row r="9" spans="1:18" ht="15.75" customHeight="1">
      <c r="A9" s="192"/>
      <c r="B9" s="2917" t="s">
        <v>12751</v>
      </c>
      <c r="C9" s="222" t="s">
        <v>3115</v>
      </c>
      <c r="D9" s="222">
        <v>1</v>
      </c>
      <c r="E9" s="1023">
        <v>3257.0014999999999</v>
      </c>
      <c r="F9" s="81"/>
      <c r="G9" s="2022" t="s">
        <v>12752</v>
      </c>
      <c r="H9" s="192"/>
      <c r="I9" s="998"/>
      <c r="J9" s="192"/>
      <c r="K9" s="3101"/>
      <c r="L9" s="997">
        <f t="shared" si="0"/>
        <v>0</v>
      </c>
      <c r="M9" s="3101"/>
      <c r="N9" s="207">
        <f t="shared" si="1"/>
        <v>0</v>
      </c>
      <c r="O9" s="3101"/>
      <c r="P9" s="3102"/>
      <c r="Q9" s="2917" t="s">
        <v>12751</v>
      </c>
      <c r="R9" s="1023" t="s">
        <v>12753</v>
      </c>
    </row>
    <row r="10" spans="1:18" ht="15.75" customHeight="1">
      <c r="A10" s="192"/>
      <c r="B10" s="2917" t="s">
        <v>12754</v>
      </c>
      <c r="C10" s="222" t="s">
        <v>3115</v>
      </c>
      <c r="D10" s="222">
        <v>1</v>
      </c>
      <c r="E10" s="1023">
        <v>17.57</v>
      </c>
      <c r="F10" s="81"/>
      <c r="G10" s="2022" t="s">
        <v>12755</v>
      </c>
      <c r="H10" s="192"/>
      <c r="I10" s="998"/>
      <c r="J10" s="192"/>
      <c r="K10" s="3101"/>
      <c r="L10" s="997">
        <f t="shared" si="0"/>
        <v>0</v>
      </c>
      <c r="M10" s="3101"/>
      <c r="N10" s="207">
        <f t="shared" si="1"/>
        <v>0</v>
      </c>
      <c r="O10" s="3101"/>
      <c r="P10" s="3102"/>
      <c r="Q10" s="2917" t="s">
        <v>12754</v>
      </c>
      <c r="R10" s="1023" t="s">
        <v>12756</v>
      </c>
    </row>
    <row r="11" spans="1:18" ht="15.75" customHeight="1">
      <c r="A11" s="192"/>
      <c r="B11" s="2917" t="s">
        <v>12757</v>
      </c>
      <c r="C11" s="222" t="s">
        <v>12364</v>
      </c>
      <c r="D11" s="222">
        <v>2</v>
      </c>
      <c r="E11" s="999">
        <v>0</v>
      </c>
      <c r="F11" s="81"/>
      <c r="G11" s="2043" t="s">
        <v>12758</v>
      </c>
      <c r="H11" s="192"/>
      <c r="I11" s="998"/>
      <c r="J11" s="192"/>
      <c r="K11" s="3101"/>
      <c r="L11" s="997">
        <f t="shared" si="0"/>
        <v>0</v>
      </c>
      <c r="M11" s="3101"/>
      <c r="N11" s="207">
        <f t="shared" si="1"/>
        <v>0</v>
      </c>
      <c r="O11" s="3101"/>
      <c r="P11" s="3102"/>
      <c r="Q11" s="2917" t="s">
        <v>12757</v>
      </c>
      <c r="R11" s="999" t="s">
        <v>12759</v>
      </c>
    </row>
    <row r="12" spans="1:18" ht="15.75" customHeight="1">
      <c r="A12" s="192"/>
      <c r="B12" s="2917" t="s">
        <v>12760</v>
      </c>
      <c r="C12" s="222" t="s">
        <v>12364</v>
      </c>
      <c r="D12" s="222">
        <v>2</v>
      </c>
      <c r="E12" s="999">
        <v>2105.7869999999998</v>
      </c>
      <c r="F12" s="81"/>
      <c r="G12" s="2043" t="s">
        <v>12761</v>
      </c>
      <c r="H12" s="192"/>
      <c r="I12" s="998"/>
      <c r="J12" s="192"/>
      <c r="K12" s="3101"/>
      <c r="L12" s="997">
        <f t="shared" si="0"/>
        <v>0</v>
      </c>
      <c r="M12" s="3101"/>
      <c r="N12" s="207">
        <f t="shared" si="1"/>
        <v>0</v>
      </c>
      <c r="O12" s="3101"/>
      <c r="P12" s="3102"/>
      <c r="Q12" s="2917" t="s">
        <v>12760</v>
      </c>
      <c r="R12" s="999" t="s">
        <v>12762</v>
      </c>
    </row>
    <row r="13" spans="1:18" ht="15.75" customHeight="1">
      <c r="A13" s="192"/>
      <c r="B13" s="2917" t="s">
        <v>12763</v>
      </c>
      <c r="C13" s="222" t="s">
        <v>12364</v>
      </c>
      <c r="D13" s="222">
        <v>2</v>
      </c>
      <c r="E13" s="999">
        <v>852.279</v>
      </c>
      <c r="F13" s="81"/>
      <c r="G13" s="2043" t="s">
        <v>12764</v>
      </c>
      <c r="H13" s="192"/>
      <c r="I13" s="998"/>
      <c r="J13" s="192"/>
      <c r="K13" s="3101"/>
      <c r="L13" s="997">
        <f t="shared" si="0"/>
        <v>0</v>
      </c>
      <c r="M13" s="3101"/>
      <c r="N13" s="207">
        <f t="shared" si="1"/>
        <v>0</v>
      </c>
      <c r="O13" s="3101"/>
      <c r="P13" s="3102"/>
      <c r="Q13" s="2917" t="s">
        <v>12763</v>
      </c>
      <c r="R13" s="999" t="s">
        <v>12765</v>
      </c>
    </row>
    <row r="14" spans="1:18" ht="15.75" customHeight="1">
      <c r="A14" s="192"/>
      <c r="B14" s="2917" t="s">
        <v>12766</v>
      </c>
      <c r="C14" s="222" t="s">
        <v>12364</v>
      </c>
      <c r="D14" s="222">
        <v>2</v>
      </c>
      <c r="E14" s="999">
        <v>413.154</v>
      </c>
      <c r="F14" s="81"/>
      <c r="G14" s="2043" t="s">
        <v>12767</v>
      </c>
      <c r="H14" s="192"/>
      <c r="I14" s="998"/>
      <c r="J14" s="192"/>
      <c r="K14" s="3101"/>
      <c r="L14" s="997">
        <f t="shared" si="0"/>
        <v>0</v>
      </c>
      <c r="M14" s="3101"/>
      <c r="N14" s="207">
        <f t="shared" si="1"/>
        <v>0</v>
      </c>
      <c r="O14" s="3101"/>
      <c r="P14" s="3102"/>
      <c r="Q14" s="2917" t="s">
        <v>12766</v>
      </c>
      <c r="R14" s="999" t="s">
        <v>12768</v>
      </c>
    </row>
    <row r="15" spans="1:18" ht="15.75" customHeight="1">
      <c r="A15" s="192"/>
      <c r="B15" s="2917" t="s">
        <v>12769</v>
      </c>
      <c r="C15" s="222" t="s">
        <v>12770</v>
      </c>
      <c r="D15" s="222">
        <v>3</v>
      </c>
      <c r="E15" s="1020">
        <v>0.04</v>
      </c>
      <c r="F15" s="81"/>
      <c r="G15" s="2043" t="s">
        <v>12771</v>
      </c>
      <c r="H15" s="192"/>
      <c r="I15" s="998"/>
      <c r="J15" s="192"/>
      <c r="K15" s="3101"/>
      <c r="L15" s="997">
        <f t="shared" si="0"/>
        <v>0</v>
      </c>
      <c r="M15" s="3101"/>
      <c r="N15" s="207">
        <f t="shared" si="1"/>
        <v>0</v>
      </c>
      <c r="O15" s="3101"/>
      <c r="P15" s="3102"/>
      <c r="Q15" s="2917" t="s">
        <v>12769</v>
      </c>
      <c r="R15" s="1020" t="s">
        <v>12772</v>
      </c>
    </row>
    <row r="16" spans="1:18" ht="15.75" customHeight="1">
      <c r="A16" s="192"/>
      <c r="B16" s="2917" t="s">
        <v>12773</v>
      </c>
      <c r="C16" s="222" t="s">
        <v>12770</v>
      </c>
      <c r="D16" s="222">
        <v>3</v>
      </c>
      <c r="E16" s="1020">
        <v>0.69099999999999995</v>
      </c>
      <c r="F16" s="81"/>
      <c r="G16" s="2043" t="s">
        <v>12774</v>
      </c>
      <c r="H16" s="192"/>
      <c r="I16" s="998"/>
      <c r="J16" s="192"/>
      <c r="K16" s="3101"/>
      <c r="L16" s="997">
        <f t="shared" si="0"/>
        <v>0</v>
      </c>
      <c r="M16" s="3101"/>
      <c r="N16" s="207">
        <f xml:space="preserve"> IF( ISNUMBER(E16 ), 0, 1 )</f>
        <v>0</v>
      </c>
      <c r="O16" s="3101"/>
      <c r="P16" s="3102"/>
      <c r="Q16" s="2917" t="s">
        <v>12773</v>
      </c>
      <c r="R16" s="1020" t="s">
        <v>12775</v>
      </c>
    </row>
    <row r="17" spans="1:18" ht="15.75" customHeight="1">
      <c r="A17" s="192"/>
      <c r="B17" s="2917" t="s">
        <v>12776</v>
      </c>
      <c r="C17" s="222" t="s">
        <v>12770</v>
      </c>
      <c r="D17" s="222">
        <v>3</v>
      </c>
      <c r="E17" s="1020">
        <v>1.9E-2</v>
      </c>
      <c r="F17" s="81"/>
      <c r="G17" s="2043" t="s">
        <v>12777</v>
      </c>
      <c r="H17" s="192"/>
      <c r="I17" s="998"/>
      <c r="J17" s="192"/>
      <c r="K17" s="3101"/>
      <c r="L17" s="997">
        <f t="shared" si="0"/>
        <v>0</v>
      </c>
      <c r="M17" s="3101"/>
      <c r="N17" s="207">
        <f xml:space="preserve"> IF( ISNUMBER(E17 ), 0, 1 )</f>
        <v>0</v>
      </c>
      <c r="O17" s="3101"/>
      <c r="P17" s="3102"/>
      <c r="Q17" s="2917" t="s">
        <v>12776</v>
      </c>
      <c r="R17" s="1020" t="s">
        <v>12778</v>
      </c>
    </row>
    <row r="18" spans="1:18" ht="32.25" customHeight="1">
      <c r="A18" s="192"/>
      <c r="B18" s="2917" t="s">
        <v>12779</v>
      </c>
      <c r="C18" s="222" t="s">
        <v>12770</v>
      </c>
      <c r="D18" s="222">
        <v>3</v>
      </c>
      <c r="E18" s="1020">
        <v>0.248</v>
      </c>
      <c r="F18" s="81"/>
      <c r="G18" s="2043" t="s">
        <v>12780</v>
      </c>
      <c r="H18" s="192"/>
      <c r="I18" s="998"/>
      <c r="J18" s="192"/>
      <c r="K18" s="3101"/>
      <c r="L18" s="997">
        <f t="shared" si="0"/>
        <v>0</v>
      </c>
      <c r="M18" s="3101"/>
      <c r="N18" s="207">
        <f t="shared" si="1"/>
        <v>0</v>
      </c>
      <c r="O18" s="3101"/>
      <c r="P18" s="3102"/>
      <c r="Q18" s="2917" t="s">
        <v>12779</v>
      </c>
      <c r="R18" s="1020" t="s">
        <v>12781</v>
      </c>
    </row>
    <row r="19" spans="1:18" ht="32.25" customHeight="1">
      <c r="A19" s="192"/>
      <c r="B19" s="2917" t="s">
        <v>12782</v>
      </c>
      <c r="C19" s="222" t="s">
        <v>12770</v>
      </c>
      <c r="D19" s="222">
        <v>3</v>
      </c>
      <c r="E19" s="1020">
        <v>1E-3</v>
      </c>
      <c r="F19" s="81"/>
      <c r="G19" s="2043" t="s">
        <v>12783</v>
      </c>
      <c r="H19" s="192"/>
      <c r="I19" s="998"/>
      <c r="J19" s="192"/>
      <c r="K19" s="3101"/>
      <c r="L19" s="997">
        <f t="shared" si="0"/>
        <v>0</v>
      </c>
      <c r="M19" s="3101"/>
      <c r="N19" s="207">
        <f t="shared" si="1"/>
        <v>0</v>
      </c>
      <c r="O19" s="3101"/>
      <c r="P19" s="3102"/>
      <c r="Q19" s="2917" t="s">
        <v>12782</v>
      </c>
      <c r="R19" s="1020" t="s">
        <v>12784</v>
      </c>
    </row>
    <row r="20" spans="1:18" ht="32.25" customHeight="1">
      <c r="A20" s="192"/>
      <c r="B20" s="2917" t="s">
        <v>12785</v>
      </c>
      <c r="C20" s="222" t="s">
        <v>12770</v>
      </c>
      <c r="D20" s="222">
        <v>3</v>
      </c>
      <c r="E20" s="1020">
        <v>0</v>
      </c>
      <c r="F20" s="81"/>
      <c r="G20" s="2043" t="s">
        <v>12786</v>
      </c>
      <c r="H20" s="192"/>
      <c r="I20" s="998"/>
      <c r="J20" s="192"/>
      <c r="K20" s="3101"/>
      <c r="L20" s="997">
        <f t="shared" si="0"/>
        <v>0</v>
      </c>
      <c r="M20" s="3101"/>
      <c r="N20" s="207">
        <f t="shared" si="1"/>
        <v>0</v>
      </c>
      <c r="O20" s="3101"/>
      <c r="P20" s="3102"/>
      <c r="Q20" s="2917" t="s">
        <v>12785</v>
      </c>
      <c r="R20" s="1020" t="s">
        <v>12787</v>
      </c>
    </row>
    <row r="21" spans="1:18" ht="15.75" customHeight="1">
      <c r="A21" s="192"/>
      <c r="B21" s="2917" t="s">
        <v>12788</v>
      </c>
      <c r="C21" s="222" t="s">
        <v>12770</v>
      </c>
      <c r="D21" s="222">
        <v>3</v>
      </c>
      <c r="E21" s="1020">
        <v>2.0000000000000001E-4</v>
      </c>
      <c r="F21" s="81"/>
      <c r="G21" s="2043" t="s">
        <v>12789</v>
      </c>
      <c r="H21" s="192"/>
      <c r="I21" s="998"/>
      <c r="J21" s="192"/>
      <c r="K21" s="3101"/>
      <c r="L21" s="997">
        <f t="shared" si="0"/>
        <v>0</v>
      </c>
      <c r="M21" s="3101"/>
      <c r="N21" s="207">
        <f t="shared" si="1"/>
        <v>0</v>
      </c>
      <c r="O21" s="3101"/>
      <c r="P21" s="3102"/>
      <c r="Q21" s="2917" t="s">
        <v>12788</v>
      </c>
      <c r="R21" s="1020" t="s">
        <v>12790</v>
      </c>
    </row>
    <row r="22" spans="1:18" ht="15.75" customHeight="1">
      <c r="A22" s="192"/>
      <c r="B22" s="2917" t="s">
        <v>12791</v>
      </c>
      <c r="C22" s="222" t="s">
        <v>12770</v>
      </c>
      <c r="D22" s="222">
        <v>3</v>
      </c>
      <c r="E22" s="1020">
        <v>0</v>
      </c>
      <c r="F22" s="81"/>
      <c r="G22" s="2043" t="s">
        <v>12792</v>
      </c>
      <c r="H22" s="192"/>
      <c r="I22" s="998"/>
      <c r="J22" s="192"/>
      <c r="K22" s="3101"/>
      <c r="L22" s="997">
        <f t="shared" si="0"/>
        <v>0</v>
      </c>
      <c r="M22" s="3101"/>
      <c r="N22" s="207">
        <f t="shared" si="1"/>
        <v>0</v>
      </c>
      <c r="O22" s="3101"/>
      <c r="P22" s="3102"/>
      <c r="Q22" s="2917" t="s">
        <v>12791</v>
      </c>
      <c r="R22" s="1020" t="s">
        <v>12793</v>
      </c>
    </row>
    <row r="23" spans="1:18" s="4" customFormat="1" ht="32.25" customHeight="1">
      <c r="A23" s="192"/>
      <c r="B23" s="2917" t="s">
        <v>12794</v>
      </c>
      <c r="C23" s="222" t="s">
        <v>1330</v>
      </c>
      <c r="D23" s="222">
        <v>0</v>
      </c>
      <c r="E23" s="1081">
        <v>312</v>
      </c>
      <c r="F23" s="81"/>
      <c r="G23" s="2043" t="s">
        <v>12795</v>
      </c>
      <c r="H23" s="192"/>
      <c r="I23" s="998"/>
      <c r="J23" s="192"/>
      <c r="K23" s="3101"/>
      <c r="L23" s="997">
        <f t="shared" si="0"/>
        <v>0</v>
      </c>
      <c r="M23" s="3101"/>
      <c r="N23" s="207">
        <f t="shared" si="1"/>
        <v>0</v>
      </c>
      <c r="O23" s="3101"/>
      <c r="P23" s="604"/>
      <c r="Q23" s="2917" t="s">
        <v>12794</v>
      </c>
      <c r="R23" s="1081" t="s">
        <v>12796</v>
      </c>
    </row>
    <row r="24" spans="1:18" s="4" customFormat="1" ht="32.25" customHeight="1">
      <c r="A24" s="192"/>
      <c r="B24" s="2917" t="s">
        <v>12797</v>
      </c>
      <c r="C24" s="222" t="s">
        <v>1330</v>
      </c>
      <c r="D24" s="222">
        <v>0</v>
      </c>
      <c r="E24" s="1081">
        <v>59</v>
      </c>
      <c r="F24" s="81"/>
      <c r="G24" s="2043" t="s">
        <v>12798</v>
      </c>
      <c r="H24" s="192"/>
      <c r="I24" s="998"/>
      <c r="J24" s="192"/>
      <c r="K24" s="3101"/>
      <c r="L24" s="997">
        <f t="shared" si="0"/>
        <v>0</v>
      </c>
      <c r="M24" s="3101"/>
      <c r="N24" s="207">
        <f t="shared" si="1"/>
        <v>0</v>
      </c>
      <c r="O24" s="3101"/>
      <c r="P24" s="604"/>
      <c r="Q24" s="2917" t="s">
        <v>12797</v>
      </c>
      <c r="R24" s="1081" t="s">
        <v>12799</v>
      </c>
    </row>
    <row r="25" spans="1:18" s="4" customFormat="1" ht="32.25" customHeight="1">
      <c r="A25" s="192"/>
      <c r="B25" s="2917" t="s">
        <v>12800</v>
      </c>
      <c r="C25" s="222" t="s">
        <v>1330</v>
      </c>
      <c r="D25" s="222">
        <v>0</v>
      </c>
      <c r="E25" s="1081">
        <v>12</v>
      </c>
      <c r="F25" s="81"/>
      <c r="G25" s="2043" t="s">
        <v>12801</v>
      </c>
      <c r="H25" s="192"/>
      <c r="I25" s="998"/>
      <c r="J25" s="192"/>
      <c r="K25" s="3101"/>
      <c r="L25" s="997">
        <f t="shared" si="0"/>
        <v>0</v>
      </c>
      <c r="M25" s="3101"/>
      <c r="N25" s="207">
        <f t="shared" si="1"/>
        <v>0</v>
      </c>
      <c r="O25" s="3101"/>
      <c r="P25" s="604"/>
      <c r="Q25" s="2917" t="s">
        <v>12800</v>
      </c>
      <c r="R25" s="1081" t="s">
        <v>12802</v>
      </c>
    </row>
    <row r="26" spans="1:18" s="4" customFormat="1" ht="32.25" customHeight="1">
      <c r="A26" s="192"/>
      <c r="B26" s="2917" t="s">
        <v>12803</v>
      </c>
      <c r="C26" s="222" t="s">
        <v>1330</v>
      </c>
      <c r="D26" s="222">
        <v>0</v>
      </c>
      <c r="E26" s="1081">
        <v>241</v>
      </c>
      <c r="F26" s="81"/>
      <c r="G26" s="2043" t="s">
        <v>12804</v>
      </c>
      <c r="H26" s="192"/>
      <c r="I26" s="998"/>
      <c r="J26" s="192"/>
      <c r="K26" s="3101"/>
      <c r="L26" s="997">
        <f t="shared" si="0"/>
        <v>0</v>
      </c>
      <c r="M26" s="3101"/>
      <c r="N26" s="207">
        <f t="shared" si="1"/>
        <v>0</v>
      </c>
      <c r="O26" s="3101"/>
      <c r="P26" s="604"/>
      <c r="Q26" s="2917" t="s">
        <v>12803</v>
      </c>
      <c r="R26" s="1081" t="s">
        <v>12805</v>
      </c>
    </row>
    <row r="27" spans="1:18" s="4" customFormat="1" ht="32.25" customHeight="1">
      <c r="A27" s="192"/>
      <c r="B27" s="2917" t="s">
        <v>12806</v>
      </c>
      <c r="C27" s="222" t="s">
        <v>1330</v>
      </c>
      <c r="D27" s="222">
        <v>0</v>
      </c>
      <c r="E27" s="1081">
        <v>0</v>
      </c>
      <c r="F27" s="81"/>
      <c r="G27" s="2043" t="s">
        <v>12807</v>
      </c>
      <c r="H27" s="192"/>
      <c r="I27" s="998"/>
      <c r="J27" s="192"/>
      <c r="K27" s="3101"/>
      <c r="L27" s="997">
        <f t="shared" si="0"/>
        <v>0</v>
      </c>
      <c r="M27" s="3101"/>
      <c r="N27" s="207">
        <f t="shared" si="1"/>
        <v>0</v>
      </c>
      <c r="O27" s="3101"/>
      <c r="P27" s="604"/>
      <c r="Q27" s="2917" t="s">
        <v>12806</v>
      </c>
      <c r="R27" s="1081" t="s">
        <v>12808</v>
      </c>
    </row>
    <row r="28" spans="1:18" ht="15.75" customHeight="1">
      <c r="A28" s="192"/>
      <c r="B28" s="2917" t="s">
        <v>12809</v>
      </c>
      <c r="C28" s="222" t="s">
        <v>1330</v>
      </c>
      <c r="D28" s="222">
        <v>0</v>
      </c>
      <c r="E28" s="1081">
        <v>240</v>
      </c>
      <c r="F28" s="81"/>
      <c r="G28" s="2043" t="s">
        <v>12810</v>
      </c>
      <c r="H28" s="192"/>
      <c r="I28" s="998"/>
      <c r="J28" s="192"/>
      <c r="K28" s="3101"/>
      <c r="L28" s="997">
        <f t="shared" si="0"/>
        <v>0</v>
      </c>
      <c r="M28" s="3101"/>
      <c r="N28" s="207">
        <f t="shared" si="1"/>
        <v>0</v>
      </c>
      <c r="O28" s="3101"/>
      <c r="P28" s="3102"/>
      <c r="Q28" s="2917" t="s">
        <v>12809</v>
      </c>
      <c r="R28" s="1081" t="s">
        <v>12811</v>
      </c>
    </row>
    <row r="29" spans="1:18" ht="15.75" customHeight="1">
      <c r="A29" s="192"/>
      <c r="B29" s="2917" t="s">
        <v>12812</v>
      </c>
      <c r="C29" s="222" t="s">
        <v>1330</v>
      </c>
      <c r="D29" s="222">
        <v>0</v>
      </c>
      <c r="E29" s="1081">
        <v>29</v>
      </c>
      <c r="F29" s="81"/>
      <c r="G29" s="2043" t="s">
        <v>12813</v>
      </c>
      <c r="H29" s="192"/>
      <c r="I29" s="998"/>
      <c r="J29" s="192"/>
      <c r="K29" s="3101"/>
      <c r="L29" s="997">
        <f t="shared" si="0"/>
        <v>0</v>
      </c>
      <c r="M29" s="3101"/>
      <c r="N29" s="207">
        <f t="shared" si="1"/>
        <v>0</v>
      </c>
      <c r="O29" s="3101"/>
      <c r="P29" s="3102"/>
      <c r="Q29" s="2917" t="s">
        <v>12812</v>
      </c>
      <c r="R29" s="1081" t="s">
        <v>12814</v>
      </c>
    </row>
    <row r="30" spans="1:18" ht="15.75" customHeight="1">
      <c r="A30" s="192"/>
      <c r="B30" s="2917" t="s">
        <v>12815</v>
      </c>
      <c r="C30" s="222" t="s">
        <v>12446</v>
      </c>
      <c r="D30" s="222">
        <v>3</v>
      </c>
      <c r="E30" s="1020">
        <v>155370.16723088728</v>
      </c>
      <c r="F30" s="687"/>
      <c r="G30" s="2043" t="s">
        <v>12816</v>
      </c>
      <c r="H30" s="171"/>
      <c r="I30" s="664"/>
      <c r="J30" s="171"/>
      <c r="K30" s="3101"/>
      <c r="L30" s="997">
        <f t="shared" si="0"/>
        <v>0</v>
      </c>
      <c r="M30" s="3101"/>
      <c r="N30" s="207">
        <f t="shared" si="1"/>
        <v>0</v>
      </c>
      <c r="O30" s="3101"/>
      <c r="P30" s="3102"/>
      <c r="Q30" s="2917" t="s">
        <v>12815</v>
      </c>
      <c r="R30" s="1020" t="s">
        <v>12817</v>
      </c>
    </row>
    <row r="31" spans="1:18" ht="15.75" customHeight="1">
      <c r="A31" s="192"/>
      <c r="B31" s="2917" t="s">
        <v>12818</v>
      </c>
      <c r="C31" s="222" t="s">
        <v>12441</v>
      </c>
      <c r="D31" s="222">
        <v>2</v>
      </c>
      <c r="E31" s="999">
        <v>58.94</v>
      </c>
      <c r="F31" s="81"/>
      <c r="G31" s="2043" t="s">
        <v>12819</v>
      </c>
      <c r="H31" s="192"/>
      <c r="I31" s="1078"/>
      <c r="J31" s="192"/>
      <c r="K31" s="3101"/>
      <c r="L31" s="997">
        <f t="shared" si="0"/>
        <v>0</v>
      </c>
      <c r="M31" s="3101"/>
      <c r="N31" s="207">
        <f t="shared" si="1"/>
        <v>0</v>
      </c>
      <c r="O31" s="3101"/>
      <c r="P31" s="3102"/>
      <c r="Q31" s="2917" t="s">
        <v>12818</v>
      </c>
      <c r="R31" s="999" t="s">
        <v>12820</v>
      </c>
    </row>
    <row r="32" spans="1:18" ht="15.75" customHeight="1">
      <c r="A32" s="192"/>
      <c r="B32" s="2917" t="s">
        <v>12821</v>
      </c>
      <c r="C32" s="222" t="s">
        <v>1330</v>
      </c>
      <c r="D32" s="222">
        <v>0</v>
      </c>
      <c r="E32" s="1081">
        <v>8</v>
      </c>
      <c r="F32" s="81"/>
      <c r="G32" s="2043" t="s">
        <v>12822</v>
      </c>
      <c r="H32" s="192"/>
      <c r="I32" s="998"/>
      <c r="J32" s="192"/>
      <c r="K32" s="3101"/>
      <c r="L32" s="997">
        <f t="shared" si="0"/>
        <v>0</v>
      </c>
      <c r="M32" s="3101"/>
      <c r="N32" s="207">
        <f t="shared" si="1"/>
        <v>0</v>
      </c>
      <c r="O32" s="3101"/>
      <c r="P32" s="3102"/>
      <c r="Q32" s="2917" t="s">
        <v>12821</v>
      </c>
      <c r="R32" s="1081" t="s">
        <v>12823</v>
      </c>
    </row>
    <row r="33" spans="1:19" ht="15.75" customHeight="1">
      <c r="A33" s="192"/>
      <c r="B33" s="2917" t="s">
        <v>12824</v>
      </c>
      <c r="C33" s="222" t="s">
        <v>12364</v>
      </c>
      <c r="D33" s="222">
        <v>2</v>
      </c>
      <c r="E33" s="999">
        <v>0.39</v>
      </c>
      <c r="F33" s="81"/>
      <c r="G33" s="2043" t="s">
        <v>12825</v>
      </c>
      <c r="H33" s="192"/>
      <c r="I33" s="998"/>
      <c r="J33" s="192"/>
      <c r="K33" s="3101"/>
      <c r="L33" s="997">
        <f t="shared" si="0"/>
        <v>0</v>
      </c>
      <c r="M33" s="3101"/>
      <c r="N33" s="207">
        <f t="shared" si="1"/>
        <v>0</v>
      </c>
      <c r="O33" s="3101"/>
      <c r="P33" s="3102"/>
      <c r="Q33" s="2917" t="s">
        <v>12824</v>
      </c>
      <c r="R33" s="999" t="s">
        <v>12826</v>
      </c>
    </row>
    <row r="34" spans="1:19" ht="15.75" customHeight="1">
      <c r="A34" s="192"/>
      <c r="B34" s="2917" t="s">
        <v>12827</v>
      </c>
      <c r="C34" s="222" t="s">
        <v>1330</v>
      </c>
      <c r="D34" s="222">
        <v>0</v>
      </c>
      <c r="E34" s="1081">
        <v>13</v>
      </c>
      <c r="F34" s="81"/>
      <c r="G34" s="2043" t="s">
        <v>12828</v>
      </c>
      <c r="H34" s="192"/>
      <c r="I34" s="998"/>
      <c r="J34" s="192"/>
      <c r="K34" s="3101"/>
      <c r="L34" s="997">
        <f t="shared" si="0"/>
        <v>0</v>
      </c>
      <c r="M34" s="3101"/>
      <c r="N34" s="207">
        <f t="shared" si="1"/>
        <v>0</v>
      </c>
      <c r="O34" s="3101"/>
      <c r="P34" s="3102"/>
      <c r="Q34" s="2917" t="s">
        <v>12827</v>
      </c>
      <c r="R34" s="999" t="s">
        <v>12829</v>
      </c>
    </row>
    <row r="35" spans="1:19" ht="15.75" customHeight="1">
      <c r="A35" s="192"/>
      <c r="B35" s="2917" t="s">
        <v>12830</v>
      </c>
      <c r="C35" s="222" t="s">
        <v>12364</v>
      </c>
      <c r="D35" s="222">
        <v>2</v>
      </c>
      <c r="E35" s="999">
        <v>-4.71</v>
      </c>
      <c r="F35" s="81"/>
      <c r="G35" s="2043" t="s">
        <v>12831</v>
      </c>
      <c r="H35" s="192"/>
      <c r="I35" s="998"/>
      <c r="J35" s="192"/>
      <c r="K35" s="3101"/>
      <c r="L35" s="997">
        <f t="shared" si="0"/>
        <v>0</v>
      </c>
      <c r="M35" s="3101"/>
      <c r="N35" s="207">
        <f t="shared" si="1"/>
        <v>0</v>
      </c>
      <c r="O35" s="3101"/>
      <c r="P35" s="3102"/>
      <c r="Q35" s="2917" t="s">
        <v>12830</v>
      </c>
      <c r="R35" s="999" t="s">
        <v>12832</v>
      </c>
    </row>
    <row r="36" spans="1:19" ht="15.75" customHeight="1">
      <c r="A36" s="192"/>
      <c r="B36" s="1797" t="s">
        <v>12833</v>
      </c>
      <c r="C36" s="1792" t="s">
        <v>12364</v>
      </c>
      <c r="D36" s="1792">
        <v>2</v>
      </c>
      <c r="E36" s="999">
        <v>2718.53</v>
      </c>
      <c r="F36" s="81"/>
      <c r="G36" s="2043" t="s">
        <v>12834</v>
      </c>
      <c r="H36" s="192"/>
      <c r="I36" s="998"/>
      <c r="J36" s="192"/>
      <c r="K36" s="3101"/>
      <c r="L36" s="997">
        <f t="shared" si="0"/>
        <v>0</v>
      </c>
      <c r="M36" s="3101"/>
      <c r="N36" s="207">
        <f t="shared" si="1"/>
        <v>0</v>
      </c>
      <c r="O36" s="3101"/>
      <c r="P36" s="3102"/>
      <c r="Q36" s="1797" t="s">
        <v>12833</v>
      </c>
      <c r="R36" s="999" t="s">
        <v>12835</v>
      </c>
    </row>
    <row r="37" spans="1:19" ht="15.75" customHeight="1" thickBot="1">
      <c r="A37" s="2394" t="s">
        <v>784</v>
      </c>
      <c r="B37" s="1827" t="s">
        <v>12836</v>
      </c>
      <c r="C37" s="1829" t="s">
        <v>1292</v>
      </c>
      <c r="D37" s="1829">
        <v>2</v>
      </c>
      <c r="E37" s="1931">
        <f>IFERROR(E36 / E48,0)</f>
        <v>1.0734740134098861</v>
      </c>
      <c r="F37" s="81"/>
      <c r="G37" s="2044" t="s">
        <v>12837</v>
      </c>
      <c r="H37" s="192"/>
      <c r="I37" s="1002"/>
      <c r="J37" s="192"/>
      <c r="K37" s="3101"/>
      <c r="L37" s="997">
        <f t="shared" si="0"/>
        <v>0</v>
      </c>
      <c r="M37" s="3101"/>
      <c r="N37" s="207">
        <f t="shared" si="1"/>
        <v>0</v>
      </c>
      <c r="O37" s="3101"/>
      <c r="P37" s="3102"/>
      <c r="Q37" s="1827" t="s">
        <v>12836</v>
      </c>
      <c r="R37" s="1001" t="s">
        <v>12838</v>
      </c>
    </row>
    <row r="38" spans="1:19" ht="16.5" thickTop="1" thickBot="1">
      <c r="A38" s="192"/>
      <c r="B38" s="192"/>
      <c r="C38" s="192"/>
      <c r="D38" s="192"/>
      <c r="E38" s="192"/>
      <c r="F38" s="192"/>
      <c r="G38" s="350"/>
      <c r="H38" s="192"/>
      <c r="I38" s="192"/>
      <c r="J38" s="192"/>
      <c r="K38" s="3101"/>
      <c r="L38" s="3102"/>
      <c r="M38" s="3101"/>
      <c r="N38" s="3102"/>
      <c r="O38" s="3101"/>
      <c r="P38" s="3102"/>
      <c r="Q38" s="192"/>
      <c r="R38" s="192"/>
    </row>
    <row r="39" spans="1:19" s="1764" customFormat="1" ht="16.5" thickTop="1" thickBot="1">
      <c r="A39" s="192"/>
      <c r="B39" s="1833" t="s">
        <v>12839</v>
      </c>
      <c r="C39" s="1828"/>
      <c r="D39" s="1828"/>
      <c r="E39" s="192"/>
      <c r="F39" s="192"/>
      <c r="G39" s="350"/>
      <c r="H39" s="192"/>
      <c r="I39" s="192"/>
      <c r="J39" s="192"/>
      <c r="K39" s="3101"/>
      <c r="L39" s="3102"/>
      <c r="M39" s="3101"/>
      <c r="N39" s="207">
        <f t="shared" ref="N39:N48" si="2" xml:space="preserve"> IF( ISNUMBER(E39 ), 0, 1 )</f>
        <v>1</v>
      </c>
      <c r="O39" s="3101"/>
      <c r="P39" s="3102"/>
      <c r="Q39" s="1833" t="s">
        <v>12839</v>
      </c>
      <c r="R39" s="192"/>
      <c r="S39" s="14"/>
    </row>
    <row r="40" spans="1:19" s="1764" customFormat="1" ht="16" thickTop="1">
      <c r="A40" s="2394" t="s">
        <v>686</v>
      </c>
      <c r="B40" s="1823" t="s">
        <v>12840</v>
      </c>
      <c r="C40" s="213" t="s">
        <v>12364</v>
      </c>
      <c r="D40" s="213">
        <v>2</v>
      </c>
      <c r="E40" s="1047">
        <v>795.5</v>
      </c>
      <c r="F40" s="192"/>
      <c r="G40" s="2045" t="s">
        <v>12841</v>
      </c>
      <c r="H40" s="192"/>
      <c r="I40" s="843"/>
      <c r="J40" s="192"/>
      <c r="K40" s="3101"/>
      <c r="L40" s="997">
        <f t="shared" ref="L40:L48" si="3">IF( SUM( N40:N40 ) = 0, 0, $N$5 )</f>
        <v>0</v>
      </c>
      <c r="M40" s="3101"/>
      <c r="N40" s="207">
        <f t="shared" si="2"/>
        <v>0</v>
      </c>
      <c r="O40" s="3101"/>
      <c r="P40" s="3102"/>
      <c r="Q40" s="2919" t="s">
        <v>12842</v>
      </c>
      <c r="R40" s="1365" t="s">
        <v>12843</v>
      </c>
      <c r="S40" s="14"/>
    </row>
    <row r="41" spans="1:19" s="1764" customFormat="1" ht="15.5">
      <c r="A41" s="14"/>
      <c r="B41" s="1797" t="s">
        <v>12844</v>
      </c>
      <c r="C41" s="222" t="s">
        <v>12364</v>
      </c>
      <c r="D41" s="222">
        <v>2</v>
      </c>
      <c r="E41" s="999">
        <v>657.59</v>
      </c>
      <c r="F41" s="14"/>
      <c r="G41" s="2046" t="s">
        <v>12845</v>
      </c>
      <c r="H41" s="14"/>
      <c r="I41" s="998"/>
      <c r="J41" s="14"/>
      <c r="K41" s="3101"/>
      <c r="L41" s="997">
        <f t="shared" si="3"/>
        <v>0</v>
      </c>
      <c r="M41" s="3101"/>
      <c r="N41" s="207">
        <f t="shared" si="2"/>
        <v>0</v>
      </c>
      <c r="O41" s="3101"/>
      <c r="P41" s="14"/>
      <c r="Q41" s="2917" t="s">
        <v>12846</v>
      </c>
      <c r="R41" s="1023" t="s">
        <v>12847</v>
      </c>
      <c r="S41" s="14"/>
    </row>
    <row r="42" spans="1:19" s="1764" customFormat="1" ht="15.5">
      <c r="A42" s="14"/>
      <c r="B42" s="1797" t="s">
        <v>12848</v>
      </c>
      <c r="C42" s="222" t="s">
        <v>12364</v>
      </c>
      <c r="D42" s="222">
        <v>2</v>
      </c>
      <c r="E42" s="999">
        <v>408.37</v>
      </c>
      <c r="F42" s="14"/>
      <c r="G42" s="2046" t="s">
        <v>12849</v>
      </c>
      <c r="H42" s="14"/>
      <c r="I42" s="998"/>
      <c r="J42" s="14"/>
      <c r="K42" s="3101"/>
      <c r="L42" s="997">
        <f t="shared" si="3"/>
        <v>0</v>
      </c>
      <c r="M42" s="3101"/>
      <c r="N42" s="207">
        <f t="shared" si="2"/>
        <v>0</v>
      </c>
      <c r="O42" s="3101"/>
      <c r="P42" s="14"/>
      <c r="Q42" s="2917" t="s">
        <v>12850</v>
      </c>
      <c r="R42" s="1023" t="s">
        <v>12851</v>
      </c>
      <c r="S42" s="14"/>
    </row>
    <row r="43" spans="1:19" s="1764" customFormat="1" ht="15.5">
      <c r="A43" s="14"/>
      <c r="B43" s="1797" t="s">
        <v>12852</v>
      </c>
      <c r="C43" s="222" t="s">
        <v>12364</v>
      </c>
      <c r="D43" s="222">
        <v>2</v>
      </c>
      <c r="E43" s="999">
        <v>13.15</v>
      </c>
      <c r="F43" s="14"/>
      <c r="G43" s="2046" t="s">
        <v>12853</v>
      </c>
      <c r="H43" s="14"/>
      <c r="I43" s="664"/>
      <c r="J43" s="14"/>
      <c r="K43" s="3101"/>
      <c r="L43" s="997">
        <f t="shared" si="3"/>
        <v>0</v>
      </c>
      <c r="M43" s="3101"/>
      <c r="N43" s="207">
        <f t="shared" si="2"/>
        <v>0</v>
      </c>
      <c r="O43" s="3101"/>
      <c r="P43" s="14"/>
      <c r="Q43" s="2917" t="s">
        <v>12854</v>
      </c>
      <c r="R43" s="999" t="s">
        <v>12855</v>
      </c>
      <c r="S43" s="14"/>
    </row>
    <row r="44" spans="1:19" s="1764" customFormat="1" ht="15.5">
      <c r="A44" s="14"/>
      <c r="B44" s="2917" t="s">
        <v>12856</v>
      </c>
      <c r="C44" s="222" t="s">
        <v>12364</v>
      </c>
      <c r="D44" s="222">
        <v>2</v>
      </c>
      <c r="E44" s="999">
        <v>569.05999999999995</v>
      </c>
      <c r="F44" s="81"/>
      <c r="G44" s="2046" t="s">
        <v>12857</v>
      </c>
      <c r="H44" s="192"/>
      <c r="I44" s="998"/>
      <c r="J44" s="192"/>
      <c r="K44" s="3101"/>
      <c r="L44" s="997">
        <f t="shared" si="3"/>
        <v>0</v>
      </c>
      <c r="M44" s="3101"/>
      <c r="N44" s="207">
        <f t="shared" si="2"/>
        <v>0</v>
      </c>
      <c r="O44" s="3101"/>
      <c r="P44" s="3102"/>
      <c r="Q44" s="2917" t="s">
        <v>12856</v>
      </c>
      <c r="R44" s="999" t="s">
        <v>12858</v>
      </c>
      <c r="S44" s="14"/>
    </row>
    <row r="45" spans="1:19" s="1764" customFormat="1" ht="15.5">
      <c r="A45" s="14"/>
      <c r="B45" s="2917" t="s">
        <v>12859</v>
      </c>
      <c r="C45" s="222" t="s">
        <v>12364</v>
      </c>
      <c r="D45" s="222">
        <v>2</v>
      </c>
      <c r="E45" s="999">
        <v>17.87</v>
      </c>
      <c r="F45" s="14"/>
      <c r="G45" s="2046" t="s">
        <v>12860</v>
      </c>
      <c r="H45" s="14"/>
      <c r="I45" s="998"/>
      <c r="J45" s="14"/>
      <c r="K45" s="3101"/>
      <c r="L45" s="997">
        <f t="shared" si="3"/>
        <v>0</v>
      </c>
      <c r="M45" s="3101"/>
      <c r="N45" s="207">
        <f t="shared" si="2"/>
        <v>0</v>
      </c>
      <c r="O45" s="3101"/>
      <c r="P45" s="14"/>
      <c r="Q45" s="2917" t="s">
        <v>12859</v>
      </c>
      <c r="R45" s="999" t="s">
        <v>12861</v>
      </c>
      <c r="S45" s="14"/>
    </row>
    <row r="46" spans="1:19" s="1764" customFormat="1" ht="15.5">
      <c r="A46" s="14"/>
      <c r="B46" s="2917" t="s">
        <v>12862</v>
      </c>
      <c r="C46" s="222" t="s">
        <v>12364</v>
      </c>
      <c r="D46" s="222">
        <v>2</v>
      </c>
      <c r="E46" s="999">
        <v>72.489999999999995</v>
      </c>
      <c r="F46" s="81"/>
      <c r="G46" s="2046" t="s">
        <v>12863</v>
      </c>
      <c r="H46" s="192"/>
      <c r="I46" s="998"/>
      <c r="J46" s="192"/>
      <c r="K46" s="3101"/>
      <c r="L46" s="997">
        <f t="shared" si="3"/>
        <v>0</v>
      </c>
      <c r="M46" s="3101"/>
      <c r="N46" s="207">
        <f t="shared" si="2"/>
        <v>0</v>
      </c>
      <c r="O46" s="3101"/>
      <c r="P46" s="3102"/>
      <c r="Q46" s="2917" t="s">
        <v>12862</v>
      </c>
      <c r="R46" s="999" t="s">
        <v>12864</v>
      </c>
      <c r="S46" s="14"/>
    </row>
    <row r="47" spans="1:19" s="1764" customFormat="1" ht="15.5">
      <c r="A47" s="14"/>
      <c r="B47" s="2917" t="s">
        <v>12865</v>
      </c>
      <c r="C47" s="222" t="s">
        <v>12364</v>
      </c>
      <c r="D47" s="222">
        <v>2</v>
      </c>
      <c r="E47" s="999">
        <v>2534.0309999999999</v>
      </c>
      <c r="F47" s="81"/>
      <c r="G47" s="2046" t="s">
        <v>12866</v>
      </c>
      <c r="H47" s="192"/>
      <c r="I47" s="998"/>
      <c r="J47" s="192"/>
      <c r="K47" s="3101"/>
      <c r="L47" s="997">
        <f t="shared" si="3"/>
        <v>0</v>
      </c>
      <c r="M47" s="3101"/>
      <c r="N47" s="207">
        <f t="shared" si="2"/>
        <v>0</v>
      </c>
      <c r="O47" s="3101"/>
      <c r="P47" s="3102"/>
      <c r="Q47" s="2917" t="s">
        <v>12865</v>
      </c>
      <c r="R47" s="1020" t="s">
        <v>12867</v>
      </c>
      <c r="S47" s="14"/>
    </row>
    <row r="48" spans="1:19" s="1764" customFormat="1" ht="16" thickBot="1">
      <c r="A48" s="2394" t="s">
        <v>784</v>
      </c>
      <c r="B48" s="2930" t="s">
        <v>12868</v>
      </c>
      <c r="C48" s="283" t="s">
        <v>12364</v>
      </c>
      <c r="D48" s="283">
        <v>2</v>
      </c>
      <c r="E48" s="999">
        <v>2532.46</v>
      </c>
      <c r="F48" s="14"/>
      <c r="G48" s="2044" t="s">
        <v>12869</v>
      </c>
      <c r="H48" s="14"/>
      <c r="I48" s="1002"/>
      <c r="J48" s="14"/>
      <c r="K48" s="3101"/>
      <c r="L48" s="997">
        <f t="shared" si="3"/>
        <v>0</v>
      </c>
      <c r="M48" s="3101"/>
      <c r="N48" s="207">
        <f t="shared" si="2"/>
        <v>0</v>
      </c>
      <c r="O48" s="3101"/>
      <c r="P48" s="14"/>
      <c r="Q48" s="2930" t="s">
        <v>12868</v>
      </c>
      <c r="R48" s="1832" t="s">
        <v>12870</v>
      </c>
      <c r="S48" s="14"/>
    </row>
    <row r="49" spans="1:19" s="1764" customFormat="1" ht="15.5" thickTop="1" thickBot="1">
      <c r="A49" s="14"/>
      <c r="B49" s="1830"/>
      <c r="C49" s="1830"/>
      <c r="D49" s="1830"/>
      <c r="E49" s="14"/>
      <c r="F49" s="14"/>
      <c r="G49" s="1834"/>
      <c r="H49" s="14"/>
      <c r="I49" s="14"/>
      <c r="J49" s="14"/>
      <c r="K49" s="3101"/>
      <c r="L49" s="14"/>
      <c r="M49" s="3101"/>
      <c r="N49" s="14"/>
      <c r="O49" s="3101"/>
      <c r="P49" s="14"/>
      <c r="Q49" s="1830"/>
      <c r="R49" s="14"/>
      <c r="S49" s="14"/>
    </row>
    <row r="50" spans="1:19" s="1764" customFormat="1" ht="16.5" thickTop="1" thickBot="1">
      <c r="A50" s="14"/>
      <c r="B50" s="1833" t="s">
        <v>12871</v>
      </c>
      <c r="C50" s="1828"/>
      <c r="D50" s="1828"/>
      <c r="E50" s="192"/>
      <c r="F50" s="192"/>
      <c r="G50" s="350"/>
      <c r="H50" s="192"/>
      <c r="I50" s="192"/>
      <c r="J50" s="192"/>
      <c r="K50" s="3101"/>
      <c r="L50" s="3102"/>
      <c r="M50" s="3101"/>
      <c r="N50" s="3102"/>
      <c r="O50" s="3101"/>
      <c r="P50" s="3102"/>
      <c r="Q50" s="1833" t="s">
        <v>12871</v>
      </c>
      <c r="R50" s="192"/>
      <c r="S50" s="14"/>
    </row>
    <row r="51" spans="1:19" s="1764" customFormat="1" ht="16" thickTop="1">
      <c r="A51" s="2394" t="s">
        <v>686</v>
      </c>
      <c r="B51" s="1823" t="s">
        <v>12840</v>
      </c>
      <c r="C51" s="213" t="s">
        <v>12364</v>
      </c>
      <c r="D51" s="213">
        <v>2</v>
      </c>
      <c r="E51" s="1028">
        <v>0</v>
      </c>
      <c r="F51" s="192"/>
      <c r="G51" s="2045" t="s">
        <v>12872</v>
      </c>
      <c r="H51" s="192"/>
      <c r="I51" s="843"/>
      <c r="J51" s="192"/>
      <c r="K51" s="3101"/>
      <c r="L51" s="997">
        <f>IF( SUM( N51:N51 ) = 0, 0, $N$5 )</f>
        <v>0</v>
      </c>
      <c r="M51" s="3101"/>
      <c r="N51" s="207">
        <f t="shared" ref="N51:N59" si="4" xml:space="preserve"> IF( ISNUMBER(E51 ), 0, 1 )</f>
        <v>0</v>
      </c>
      <c r="O51" s="3101"/>
      <c r="P51" s="3102"/>
      <c r="Q51" s="2919" t="s">
        <v>12842</v>
      </c>
      <c r="R51" s="1365" t="s">
        <v>12873</v>
      </c>
      <c r="S51" s="14"/>
    </row>
    <row r="52" spans="1:19" s="1764" customFormat="1" ht="15.5">
      <c r="A52" s="14"/>
      <c r="B52" s="1797" t="s">
        <v>12844</v>
      </c>
      <c r="C52" s="222" t="s">
        <v>12364</v>
      </c>
      <c r="D52" s="222">
        <v>2</v>
      </c>
      <c r="E52" s="1020">
        <v>0</v>
      </c>
      <c r="F52" s="14"/>
      <c r="G52" s="2046" t="s">
        <v>12874</v>
      </c>
      <c r="H52" s="14"/>
      <c r="I52" s="998"/>
      <c r="J52" s="14"/>
      <c r="K52" s="3101"/>
      <c r="L52" s="997">
        <f t="shared" ref="L52:L59" si="5">IF( SUM( N52:N52 ) = 0, 0, $N$5 )</f>
        <v>0</v>
      </c>
      <c r="M52" s="3101"/>
      <c r="N52" s="207">
        <f t="shared" si="4"/>
        <v>0</v>
      </c>
      <c r="O52" s="3101"/>
      <c r="P52" s="14"/>
      <c r="Q52" s="2917" t="s">
        <v>12846</v>
      </c>
      <c r="R52" s="1023" t="s">
        <v>12875</v>
      </c>
      <c r="S52" s="14"/>
    </row>
    <row r="53" spans="1:19" s="1764" customFormat="1" ht="15.5">
      <c r="A53" s="14"/>
      <c r="B53" s="1797" t="s">
        <v>12848</v>
      </c>
      <c r="C53" s="222" t="s">
        <v>12364</v>
      </c>
      <c r="D53" s="222">
        <v>2</v>
      </c>
      <c r="E53" s="1020">
        <v>0</v>
      </c>
      <c r="F53" s="14"/>
      <c r="G53" s="2046" t="s">
        <v>12876</v>
      </c>
      <c r="H53" s="14"/>
      <c r="I53" s="998"/>
      <c r="J53" s="14"/>
      <c r="K53" s="3101"/>
      <c r="L53" s="997">
        <f t="shared" si="5"/>
        <v>0</v>
      </c>
      <c r="M53" s="3101"/>
      <c r="N53" s="207">
        <f t="shared" si="4"/>
        <v>0</v>
      </c>
      <c r="O53" s="3101"/>
      <c r="P53" s="14"/>
      <c r="Q53" s="2917" t="s">
        <v>12850</v>
      </c>
      <c r="R53" s="1023" t="s">
        <v>12877</v>
      </c>
      <c r="S53" s="14"/>
    </row>
    <row r="54" spans="1:19" s="1764" customFormat="1" ht="15.5">
      <c r="A54" s="14"/>
      <c r="B54" s="1797" t="s">
        <v>12852</v>
      </c>
      <c r="C54" s="222" t="s">
        <v>12364</v>
      </c>
      <c r="D54" s="222">
        <v>2</v>
      </c>
      <c r="E54" s="1020">
        <v>0</v>
      </c>
      <c r="F54" s="14"/>
      <c r="G54" s="2046" t="s">
        <v>12878</v>
      </c>
      <c r="H54" s="14"/>
      <c r="I54" s="664"/>
      <c r="J54" s="14"/>
      <c r="K54" s="3101"/>
      <c r="L54" s="997">
        <f t="shared" si="5"/>
        <v>0</v>
      </c>
      <c r="M54" s="3101"/>
      <c r="N54" s="207">
        <f t="shared" si="4"/>
        <v>0</v>
      </c>
      <c r="O54" s="3101"/>
      <c r="P54" s="14"/>
      <c r="Q54" s="2917" t="s">
        <v>12854</v>
      </c>
      <c r="R54" s="999" t="s">
        <v>12879</v>
      </c>
      <c r="S54" s="14"/>
    </row>
    <row r="55" spans="1:19" s="1764" customFormat="1" ht="15.5">
      <c r="A55" s="14"/>
      <c r="B55" s="2917" t="s">
        <v>12856</v>
      </c>
      <c r="C55" s="222" t="s">
        <v>12364</v>
      </c>
      <c r="D55" s="222">
        <v>2</v>
      </c>
      <c r="E55" s="1020">
        <v>0</v>
      </c>
      <c r="F55" s="81"/>
      <c r="G55" s="2046" t="s">
        <v>12880</v>
      </c>
      <c r="H55" s="192"/>
      <c r="I55" s="998"/>
      <c r="J55" s="192"/>
      <c r="K55" s="3101"/>
      <c r="L55" s="997">
        <f t="shared" si="5"/>
        <v>0</v>
      </c>
      <c r="M55" s="3101"/>
      <c r="N55" s="207">
        <f t="shared" si="4"/>
        <v>0</v>
      </c>
      <c r="O55" s="3101"/>
      <c r="P55" s="3102"/>
      <c r="Q55" s="2917" t="s">
        <v>12856</v>
      </c>
      <c r="R55" s="999" t="s">
        <v>12881</v>
      </c>
      <c r="S55" s="14"/>
    </row>
    <row r="56" spans="1:19" s="1764" customFormat="1" ht="15.5">
      <c r="A56" s="14"/>
      <c r="B56" s="2917" t="s">
        <v>12859</v>
      </c>
      <c r="C56" s="222" t="s">
        <v>12364</v>
      </c>
      <c r="D56" s="222">
        <v>2</v>
      </c>
      <c r="E56" s="1020">
        <v>0</v>
      </c>
      <c r="F56" s="14"/>
      <c r="G56" s="2046" t="s">
        <v>12882</v>
      </c>
      <c r="H56" s="14"/>
      <c r="I56" s="998"/>
      <c r="J56" s="14"/>
      <c r="K56" s="3101"/>
      <c r="L56" s="997">
        <f t="shared" si="5"/>
        <v>0</v>
      </c>
      <c r="M56" s="3101"/>
      <c r="N56" s="207">
        <f t="shared" si="4"/>
        <v>0</v>
      </c>
      <c r="O56" s="3101"/>
      <c r="P56" s="14"/>
      <c r="Q56" s="2917" t="s">
        <v>12859</v>
      </c>
      <c r="R56" s="999" t="s">
        <v>12883</v>
      </c>
      <c r="S56" s="14"/>
    </row>
    <row r="57" spans="1:19" s="1764" customFormat="1" ht="15.5">
      <c r="A57" s="14"/>
      <c r="B57" s="2917" t="s">
        <v>12862</v>
      </c>
      <c r="C57" s="222" t="s">
        <v>12364</v>
      </c>
      <c r="D57" s="222">
        <v>2</v>
      </c>
      <c r="E57" s="1020">
        <v>0</v>
      </c>
      <c r="F57" s="81"/>
      <c r="G57" s="2046" t="s">
        <v>12884</v>
      </c>
      <c r="H57" s="192"/>
      <c r="I57" s="998"/>
      <c r="J57" s="192"/>
      <c r="K57" s="3101"/>
      <c r="L57" s="997">
        <f t="shared" si="5"/>
        <v>0</v>
      </c>
      <c r="M57" s="3101"/>
      <c r="N57" s="207">
        <f t="shared" si="4"/>
        <v>0</v>
      </c>
      <c r="O57" s="3101"/>
      <c r="P57" s="3102"/>
      <c r="Q57" s="2917" t="s">
        <v>12862</v>
      </c>
      <c r="R57" s="999" t="s">
        <v>12885</v>
      </c>
      <c r="S57" s="14"/>
    </row>
    <row r="58" spans="1:19" s="1764" customFormat="1" ht="15.5">
      <c r="A58" s="14"/>
      <c r="B58" s="2917" t="s">
        <v>12865</v>
      </c>
      <c r="C58" s="222" t="s">
        <v>12364</v>
      </c>
      <c r="D58" s="222">
        <v>2</v>
      </c>
      <c r="E58" s="1020">
        <v>0</v>
      </c>
      <c r="F58" s="81"/>
      <c r="G58" s="2046" t="s">
        <v>12886</v>
      </c>
      <c r="H58" s="192"/>
      <c r="I58" s="998"/>
      <c r="J58" s="192"/>
      <c r="K58" s="3101"/>
      <c r="L58" s="997">
        <f t="shared" si="5"/>
        <v>0</v>
      </c>
      <c r="M58" s="3101"/>
      <c r="N58" s="207">
        <f t="shared" si="4"/>
        <v>0</v>
      </c>
      <c r="O58" s="3101"/>
      <c r="P58" s="3102"/>
      <c r="Q58" s="2917" t="s">
        <v>12865</v>
      </c>
      <c r="R58" s="1020" t="s">
        <v>12887</v>
      </c>
      <c r="S58" s="14"/>
    </row>
    <row r="59" spans="1:19" s="1764" customFormat="1" ht="16" thickBot="1">
      <c r="A59" s="2394" t="s">
        <v>784</v>
      </c>
      <c r="B59" s="2930" t="s">
        <v>12868</v>
      </c>
      <c r="C59" s="283" t="s">
        <v>12364</v>
      </c>
      <c r="D59" s="283">
        <v>2</v>
      </c>
      <c r="E59" s="1832">
        <v>0</v>
      </c>
      <c r="F59" s="14"/>
      <c r="G59" s="2044" t="s">
        <v>12888</v>
      </c>
      <c r="H59" s="14"/>
      <c r="I59" s="1002"/>
      <c r="J59" s="14"/>
      <c r="K59" s="3101"/>
      <c r="L59" s="997">
        <f t="shared" si="5"/>
        <v>0</v>
      </c>
      <c r="M59" s="3101"/>
      <c r="N59" s="207">
        <f t="shared" si="4"/>
        <v>0</v>
      </c>
      <c r="O59" s="3101"/>
      <c r="P59" s="14"/>
      <c r="Q59" s="2930" t="s">
        <v>12868</v>
      </c>
      <c r="R59" s="1832" t="s">
        <v>12889</v>
      </c>
      <c r="S59" s="14"/>
    </row>
    <row r="60" spans="1:19" s="1764" customFormat="1" ht="15.5" thickTop="1" thickBot="1">
      <c r="A60" s="14"/>
      <c r="B60" s="1830"/>
      <c r="C60" s="1830"/>
      <c r="D60" s="1830"/>
      <c r="E60" s="14"/>
      <c r="F60" s="14"/>
      <c r="G60" s="1834"/>
      <c r="H60" s="14"/>
      <c r="I60" s="14"/>
      <c r="J60" s="14"/>
      <c r="K60" s="3101"/>
      <c r="L60" s="14"/>
      <c r="M60" s="3101"/>
      <c r="N60" s="14"/>
      <c r="O60" s="3101"/>
      <c r="P60" s="14"/>
      <c r="Q60" s="1830"/>
      <c r="R60" s="14"/>
      <c r="S60" s="14"/>
    </row>
    <row r="61" spans="1:19" s="1764" customFormat="1" ht="16.5" thickTop="1" thickBot="1">
      <c r="A61" s="14"/>
      <c r="B61" s="1833" t="s">
        <v>12890</v>
      </c>
      <c r="C61" s="1828"/>
      <c r="D61" s="1828"/>
      <c r="E61" s="192"/>
      <c r="F61" s="192"/>
      <c r="G61" s="350"/>
      <c r="H61" s="192"/>
      <c r="I61" s="192"/>
      <c r="J61" s="192"/>
      <c r="K61" s="3101"/>
      <c r="L61" s="14"/>
      <c r="M61" s="3101"/>
      <c r="N61" s="3102"/>
      <c r="O61" s="3101"/>
      <c r="P61" s="3102"/>
      <c r="Q61" s="1833" t="s">
        <v>12890</v>
      </c>
      <c r="R61" s="192"/>
      <c r="S61" s="14"/>
    </row>
    <row r="62" spans="1:19" s="1764" customFormat="1" ht="16" thickTop="1">
      <c r="A62" s="2394" t="s">
        <v>686</v>
      </c>
      <c r="B62" s="1823" t="s">
        <v>12840</v>
      </c>
      <c r="C62" s="213" t="s">
        <v>12364</v>
      </c>
      <c r="D62" s="213">
        <v>2</v>
      </c>
      <c r="E62" s="1028">
        <v>0</v>
      </c>
      <c r="F62" s="192"/>
      <c r="G62" s="2045" t="s">
        <v>12891</v>
      </c>
      <c r="H62" s="192"/>
      <c r="I62" s="843"/>
      <c r="J62" s="192"/>
      <c r="K62" s="3101"/>
      <c r="L62" s="997">
        <f>IF( SUM( N62:N62 ) = 0, 0, $N$5 )</f>
        <v>0</v>
      </c>
      <c r="M62" s="3101"/>
      <c r="N62" s="207">
        <f t="shared" ref="N62:N70" si="6" xml:space="preserve"> IF( ISNUMBER(E62 ), 0, 1 )</f>
        <v>0</v>
      </c>
      <c r="O62" s="3101"/>
      <c r="P62" s="3102"/>
      <c r="Q62" s="2919" t="s">
        <v>12842</v>
      </c>
      <c r="R62" s="1365" t="s">
        <v>12892</v>
      </c>
      <c r="S62" s="14"/>
    </row>
    <row r="63" spans="1:19" s="1764" customFormat="1" ht="15.5">
      <c r="A63" s="14"/>
      <c r="B63" s="1797" t="s">
        <v>12844</v>
      </c>
      <c r="C63" s="222" t="s">
        <v>12364</v>
      </c>
      <c r="D63" s="222">
        <v>2</v>
      </c>
      <c r="E63" s="1020">
        <v>0</v>
      </c>
      <c r="F63" s="14"/>
      <c r="G63" s="2046" t="s">
        <v>12893</v>
      </c>
      <c r="H63" s="14"/>
      <c r="I63" s="998"/>
      <c r="J63" s="14"/>
      <c r="K63" s="3101"/>
      <c r="L63" s="997">
        <f t="shared" ref="L63:L70" si="7">IF( SUM( N63:N63 ) = 0, 0, $N$5 )</f>
        <v>0</v>
      </c>
      <c r="M63" s="3101"/>
      <c r="N63" s="207">
        <f t="shared" si="6"/>
        <v>0</v>
      </c>
      <c r="O63" s="3101"/>
      <c r="P63" s="14"/>
      <c r="Q63" s="2917" t="s">
        <v>12846</v>
      </c>
      <c r="R63" s="1023" t="s">
        <v>12894</v>
      </c>
      <c r="S63" s="14"/>
    </row>
    <row r="64" spans="1:19" s="1764" customFormat="1" ht="15.5">
      <c r="A64" s="14"/>
      <c r="B64" s="1797" t="s">
        <v>12848</v>
      </c>
      <c r="C64" s="222" t="s">
        <v>12364</v>
      </c>
      <c r="D64" s="222">
        <v>2</v>
      </c>
      <c r="E64" s="1020">
        <v>0</v>
      </c>
      <c r="F64" s="14"/>
      <c r="G64" s="2046" t="s">
        <v>12895</v>
      </c>
      <c r="H64" s="14"/>
      <c r="I64" s="998"/>
      <c r="J64" s="14"/>
      <c r="K64" s="3101"/>
      <c r="L64" s="997">
        <f t="shared" si="7"/>
        <v>0</v>
      </c>
      <c r="M64" s="3101"/>
      <c r="N64" s="207">
        <f t="shared" si="6"/>
        <v>0</v>
      </c>
      <c r="O64" s="3101"/>
      <c r="P64" s="14"/>
      <c r="Q64" s="2917" t="s">
        <v>12850</v>
      </c>
      <c r="R64" s="1023" t="s">
        <v>12896</v>
      </c>
      <c r="S64" s="14"/>
    </row>
    <row r="65" spans="1:19" s="1764" customFormat="1" ht="15.5">
      <c r="A65" s="14"/>
      <c r="B65" s="1797" t="s">
        <v>12852</v>
      </c>
      <c r="C65" s="222" t="s">
        <v>12364</v>
      </c>
      <c r="D65" s="222">
        <v>2</v>
      </c>
      <c r="E65" s="1020">
        <v>0</v>
      </c>
      <c r="F65" s="14"/>
      <c r="G65" s="2046" t="s">
        <v>12897</v>
      </c>
      <c r="H65" s="14"/>
      <c r="I65" s="664"/>
      <c r="J65" s="14"/>
      <c r="K65" s="3101"/>
      <c r="L65" s="997">
        <f t="shared" si="7"/>
        <v>0</v>
      </c>
      <c r="M65" s="3101"/>
      <c r="N65" s="207">
        <f t="shared" si="6"/>
        <v>0</v>
      </c>
      <c r="O65" s="3101"/>
      <c r="P65" s="14"/>
      <c r="Q65" s="2917" t="s">
        <v>12854</v>
      </c>
      <c r="R65" s="999" t="s">
        <v>12898</v>
      </c>
      <c r="S65" s="14"/>
    </row>
    <row r="66" spans="1:19" s="1764" customFormat="1" ht="15.5">
      <c r="A66" s="14"/>
      <c r="B66" s="2917" t="s">
        <v>12856</v>
      </c>
      <c r="C66" s="222" t="s">
        <v>12364</v>
      </c>
      <c r="D66" s="222">
        <v>2</v>
      </c>
      <c r="E66" s="1020">
        <v>0</v>
      </c>
      <c r="F66" s="81"/>
      <c r="G66" s="2046" t="s">
        <v>12899</v>
      </c>
      <c r="H66" s="192"/>
      <c r="I66" s="998"/>
      <c r="J66" s="192"/>
      <c r="K66" s="3101"/>
      <c r="L66" s="997">
        <f t="shared" si="7"/>
        <v>0</v>
      </c>
      <c r="M66" s="3101"/>
      <c r="N66" s="207">
        <f t="shared" si="6"/>
        <v>0</v>
      </c>
      <c r="O66" s="3101"/>
      <c r="P66" s="3102"/>
      <c r="Q66" s="2917" t="s">
        <v>12856</v>
      </c>
      <c r="R66" s="999" t="s">
        <v>12900</v>
      </c>
      <c r="S66" s="14"/>
    </row>
    <row r="67" spans="1:19" s="1764" customFormat="1" ht="15.5">
      <c r="A67" s="14"/>
      <c r="B67" s="2917" t="s">
        <v>12859</v>
      </c>
      <c r="C67" s="222" t="s">
        <v>12364</v>
      </c>
      <c r="D67" s="222">
        <v>2</v>
      </c>
      <c r="E67" s="1020">
        <v>0</v>
      </c>
      <c r="F67" s="14"/>
      <c r="G67" s="2046" t="s">
        <v>12901</v>
      </c>
      <c r="H67" s="14"/>
      <c r="I67" s="998"/>
      <c r="J67" s="14"/>
      <c r="K67" s="3101"/>
      <c r="L67" s="997">
        <f t="shared" si="7"/>
        <v>0</v>
      </c>
      <c r="M67" s="3101"/>
      <c r="N67" s="207">
        <f t="shared" si="6"/>
        <v>0</v>
      </c>
      <c r="O67" s="3101"/>
      <c r="P67" s="14"/>
      <c r="Q67" s="2917" t="s">
        <v>12859</v>
      </c>
      <c r="R67" s="999" t="s">
        <v>12902</v>
      </c>
      <c r="S67" s="14"/>
    </row>
    <row r="68" spans="1:19" s="1764" customFormat="1" ht="15.5">
      <c r="A68" s="14"/>
      <c r="B68" s="2917" t="s">
        <v>12862</v>
      </c>
      <c r="C68" s="222" t="s">
        <v>12364</v>
      </c>
      <c r="D68" s="222">
        <v>2</v>
      </c>
      <c r="E68" s="1020">
        <v>0</v>
      </c>
      <c r="F68" s="81"/>
      <c r="G68" s="2046" t="s">
        <v>12903</v>
      </c>
      <c r="H68" s="192"/>
      <c r="I68" s="998"/>
      <c r="J68" s="192"/>
      <c r="K68" s="3101"/>
      <c r="L68" s="997">
        <f t="shared" si="7"/>
        <v>0</v>
      </c>
      <c r="M68" s="3101"/>
      <c r="N68" s="207">
        <f t="shared" si="6"/>
        <v>0</v>
      </c>
      <c r="O68" s="3101"/>
      <c r="P68" s="3102"/>
      <c r="Q68" s="2917" t="s">
        <v>12862</v>
      </c>
      <c r="R68" s="999" t="s">
        <v>12904</v>
      </c>
      <c r="S68" s="14"/>
    </row>
    <row r="69" spans="1:19" s="1764" customFormat="1" ht="15.5">
      <c r="A69" s="14"/>
      <c r="B69" s="2917" t="s">
        <v>12865</v>
      </c>
      <c r="C69" s="222" t="s">
        <v>12364</v>
      </c>
      <c r="D69" s="222">
        <v>2</v>
      </c>
      <c r="E69" s="1020">
        <v>0</v>
      </c>
      <c r="F69" s="81"/>
      <c r="G69" s="2046" t="s">
        <v>12905</v>
      </c>
      <c r="H69" s="192"/>
      <c r="I69" s="998"/>
      <c r="J69" s="192"/>
      <c r="K69" s="3101"/>
      <c r="L69" s="997">
        <f t="shared" si="7"/>
        <v>0</v>
      </c>
      <c r="M69" s="3101"/>
      <c r="N69" s="207">
        <f t="shared" si="6"/>
        <v>0</v>
      </c>
      <c r="O69" s="3101"/>
      <c r="P69" s="3102"/>
      <c r="Q69" s="2917" t="s">
        <v>12865</v>
      </c>
      <c r="R69" s="1020" t="s">
        <v>12906</v>
      </c>
      <c r="S69" s="14"/>
    </row>
    <row r="70" spans="1:19" s="1764" customFormat="1" ht="16" thickBot="1">
      <c r="A70" s="2394" t="s">
        <v>784</v>
      </c>
      <c r="B70" s="2930" t="s">
        <v>12868</v>
      </c>
      <c r="C70" s="283" t="s">
        <v>12364</v>
      </c>
      <c r="D70" s="283">
        <v>2</v>
      </c>
      <c r="E70" s="1832">
        <v>0</v>
      </c>
      <c r="F70" s="14"/>
      <c r="G70" s="2044" t="s">
        <v>12907</v>
      </c>
      <c r="H70" s="14"/>
      <c r="I70" s="1002"/>
      <c r="J70" s="14"/>
      <c r="K70" s="3101"/>
      <c r="L70" s="997">
        <f t="shared" si="7"/>
        <v>0</v>
      </c>
      <c r="M70" s="3101"/>
      <c r="N70" s="207">
        <f t="shared" si="6"/>
        <v>0</v>
      </c>
      <c r="O70" s="3101"/>
      <c r="P70" s="14"/>
      <c r="Q70" s="2930" t="s">
        <v>12868</v>
      </c>
      <c r="R70" s="1832" t="s">
        <v>12908</v>
      </c>
      <c r="S70" s="14"/>
    </row>
    <row r="71" spans="1:19" s="1764" customFormat="1" ht="15.5" thickTop="1" thickBot="1">
      <c r="A71" s="14"/>
      <c r="B71" s="1830"/>
      <c r="C71" s="1830"/>
      <c r="D71" s="1830"/>
      <c r="E71" s="14"/>
      <c r="F71" s="14"/>
      <c r="G71" s="1834"/>
      <c r="H71" s="14"/>
      <c r="I71" s="14"/>
      <c r="J71" s="14"/>
      <c r="K71" s="3101"/>
      <c r="L71" s="14"/>
      <c r="M71" s="3101"/>
      <c r="N71" s="14"/>
      <c r="O71" s="3101"/>
      <c r="P71" s="14"/>
      <c r="Q71" s="1830"/>
      <c r="R71" s="14"/>
      <c r="S71" s="14"/>
    </row>
    <row r="72" spans="1:19" s="1764" customFormat="1" ht="16.5" thickTop="1" thickBot="1">
      <c r="A72" s="14"/>
      <c r="B72" s="1833" t="s">
        <v>12909</v>
      </c>
      <c r="C72" s="1831"/>
      <c r="D72" s="1831"/>
      <c r="E72" s="14"/>
      <c r="F72" s="14"/>
      <c r="G72" s="1834"/>
      <c r="H72" s="14"/>
      <c r="I72" s="14"/>
      <c r="J72" s="14"/>
      <c r="K72" s="3101"/>
      <c r="L72" s="14"/>
      <c r="M72" s="3101"/>
      <c r="N72" s="14"/>
      <c r="O72" s="3101"/>
      <c r="P72" s="14"/>
      <c r="Q72" s="1833" t="s">
        <v>12909</v>
      </c>
      <c r="R72" s="14"/>
      <c r="S72" s="14"/>
    </row>
    <row r="73" spans="1:19" s="1764" customFormat="1" ht="15.5">
      <c r="A73" s="2394" t="s">
        <v>686</v>
      </c>
      <c r="B73" s="2919" t="s">
        <v>12910</v>
      </c>
      <c r="C73" s="213" t="s">
        <v>12911</v>
      </c>
      <c r="D73" s="213">
        <v>2</v>
      </c>
      <c r="E73" s="1047">
        <v>37.090000000000003</v>
      </c>
      <c r="F73" s="14"/>
      <c r="G73" s="2045" t="s">
        <v>12912</v>
      </c>
      <c r="H73" s="14"/>
      <c r="I73" s="843"/>
      <c r="J73" s="14"/>
      <c r="K73" s="3101"/>
      <c r="L73" s="997">
        <f>IF( SUM( N73:N73 ) = 0, 0, $N$5 )</f>
        <v>0</v>
      </c>
      <c r="M73" s="3101"/>
      <c r="N73" s="207">
        <f t="shared" ref="N73:N82" si="8" xml:space="preserve"> IF( ISNUMBER(E73 ), 0, 1 )</f>
        <v>0</v>
      </c>
      <c r="O73" s="3101"/>
      <c r="P73" s="14"/>
      <c r="Q73" s="2919" t="s">
        <v>12910</v>
      </c>
      <c r="R73" s="1365" t="s">
        <v>12913</v>
      </c>
      <c r="S73" s="14"/>
    </row>
    <row r="74" spans="1:19" s="1764" customFormat="1" ht="15.5">
      <c r="A74" s="14"/>
      <c r="B74" s="2917" t="s">
        <v>12914</v>
      </c>
      <c r="C74" s="222" t="s">
        <v>12911</v>
      </c>
      <c r="D74" s="222">
        <v>2</v>
      </c>
      <c r="E74" s="999">
        <v>373.28</v>
      </c>
      <c r="F74" s="14"/>
      <c r="G74" s="2046" t="s">
        <v>12915</v>
      </c>
      <c r="H74" s="14"/>
      <c r="I74" s="998"/>
      <c r="J74" s="14"/>
      <c r="K74" s="3101"/>
      <c r="L74" s="997">
        <f t="shared" ref="L74:L82" si="9">IF( SUM( N74:N74 ) = 0, 0, $N$5 )</f>
        <v>0</v>
      </c>
      <c r="M74" s="3101"/>
      <c r="N74" s="207">
        <f t="shared" si="8"/>
        <v>0</v>
      </c>
      <c r="O74" s="3101"/>
      <c r="P74" s="14"/>
      <c r="Q74" s="2917">
        <v>87</v>
      </c>
      <c r="R74" s="1023" t="s">
        <v>12916</v>
      </c>
      <c r="S74" s="14"/>
    </row>
    <row r="75" spans="1:19" s="1764" customFormat="1" ht="15.5">
      <c r="A75" s="14"/>
      <c r="B75" s="1797" t="s">
        <v>12917</v>
      </c>
      <c r="C75" s="222" t="s">
        <v>12911</v>
      </c>
      <c r="D75" s="222">
        <v>2</v>
      </c>
      <c r="E75" s="999">
        <v>56.78</v>
      </c>
      <c r="F75" s="14"/>
      <c r="G75" s="2046" t="s">
        <v>12918</v>
      </c>
      <c r="H75" s="14"/>
      <c r="I75" s="998"/>
      <c r="J75" s="14"/>
      <c r="K75" s="3101"/>
      <c r="L75" s="997">
        <f t="shared" si="9"/>
        <v>0</v>
      </c>
      <c r="M75" s="3101"/>
      <c r="N75" s="207">
        <f t="shared" si="8"/>
        <v>0</v>
      </c>
      <c r="O75" s="3101"/>
      <c r="P75" s="14"/>
      <c r="Q75" s="2917" t="s">
        <v>12919</v>
      </c>
      <c r="R75" s="1023" t="s">
        <v>12920</v>
      </c>
      <c r="S75" s="14"/>
    </row>
    <row r="76" spans="1:19" s="1764" customFormat="1" ht="15.5">
      <c r="A76" s="14"/>
      <c r="B76" s="1797" t="s">
        <v>12921</v>
      </c>
      <c r="C76" s="222" t="s">
        <v>12911</v>
      </c>
      <c r="D76" s="222">
        <v>2</v>
      </c>
      <c r="E76" s="999">
        <v>87.5</v>
      </c>
      <c r="F76" s="14"/>
      <c r="G76" s="2046" t="s">
        <v>12922</v>
      </c>
      <c r="H76" s="14"/>
      <c r="I76" s="998"/>
      <c r="J76" s="14"/>
      <c r="K76" s="3101"/>
      <c r="L76" s="997">
        <f t="shared" si="9"/>
        <v>0</v>
      </c>
      <c r="M76" s="3101"/>
      <c r="N76" s="207">
        <f t="shared" si="8"/>
        <v>0</v>
      </c>
      <c r="O76" s="3101"/>
      <c r="P76" s="14"/>
      <c r="Q76" s="2917" t="s">
        <v>12923</v>
      </c>
      <c r="R76" s="999" t="s">
        <v>12924</v>
      </c>
      <c r="S76" s="14"/>
    </row>
    <row r="77" spans="1:19" s="1764" customFormat="1" ht="15.5">
      <c r="A77" s="14"/>
      <c r="B77" s="1797" t="s">
        <v>12925</v>
      </c>
      <c r="C77" s="222" t="s">
        <v>12911</v>
      </c>
      <c r="D77" s="222">
        <v>2</v>
      </c>
      <c r="E77" s="999">
        <v>4.78</v>
      </c>
      <c r="F77" s="14"/>
      <c r="G77" s="2046" t="s">
        <v>12926</v>
      </c>
      <c r="H77" s="14"/>
      <c r="I77" s="998"/>
      <c r="J77" s="14"/>
      <c r="K77" s="3101"/>
      <c r="L77" s="997">
        <f t="shared" si="9"/>
        <v>0</v>
      </c>
      <c r="M77" s="3101"/>
      <c r="N77" s="207">
        <f t="shared" si="8"/>
        <v>0</v>
      </c>
      <c r="O77" s="3101"/>
      <c r="P77" s="14"/>
      <c r="Q77" s="2917" t="s">
        <v>12927</v>
      </c>
      <c r="R77" s="999" t="s">
        <v>12928</v>
      </c>
      <c r="S77" s="14"/>
    </row>
    <row r="78" spans="1:19" s="1764" customFormat="1" ht="31">
      <c r="A78" s="14"/>
      <c r="B78" s="1797" t="s">
        <v>12929</v>
      </c>
      <c r="C78" s="222" t="s">
        <v>12911</v>
      </c>
      <c r="D78" s="222">
        <v>2</v>
      </c>
      <c r="E78" s="999">
        <v>1.63</v>
      </c>
      <c r="F78" s="14"/>
      <c r="G78" s="2046" t="s">
        <v>12930</v>
      </c>
      <c r="H78" s="14"/>
      <c r="I78" s="1754"/>
      <c r="J78" s="14"/>
      <c r="K78" s="3101"/>
      <c r="L78" s="997">
        <f t="shared" si="9"/>
        <v>0</v>
      </c>
      <c r="M78" s="3101"/>
      <c r="N78" s="207">
        <f t="shared" si="8"/>
        <v>0</v>
      </c>
      <c r="O78" s="3101"/>
      <c r="P78" s="14"/>
      <c r="Q78" s="2917" t="s">
        <v>12931</v>
      </c>
      <c r="R78" s="999" t="s">
        <v>12932</v>
      </c>
      <c r="S78" s="14"/>
    </row>
    <row r="79" spans="1:19" s="1764" customFormat="1" ht="15.5">
      <c r="A79" s="14"/>
      <c r="B79" s="1797" t="s">
        <v>12933</v>
      </c>
      <c r="C79" s="222" t="s">
        <v>12911</v>
      </c>
      <c r="D79" s="222">
        <v>2</v>
      </c>
      <c r="E79" s="999">
        <v>3.77</v>
      </c>
      <c r="F79" s="14"/>
      <c r="G79" s="2046" t="s">
        <v>12934</v>
      </c>
      <c r="H79" s="14"/>
      <c r="I79" s="1754"/>
      <c r="J79" s="14"/>
      <c r="K79" s="3101"/>
      <c r="L79" s="997">
        <f t="shared" si="9"/>
        <v>0</v>
      </c>
      <c r="M79" s="3101"/>
      <c r="N79" s="207">
        <f t="shared" si="8"/>
        <v>0</v>
      </c>
      <c r="O79" s="3101"/>
      <c r="P79" s="14"/>
      <c r="Q79" s="2917" t="s">
        <v>12933</v>
      </c>
      <c r="R79" s="999" t="s">
        <v>12935</v>
      </c>
      <c r="S79" s="14"/>
    </row>
    <row r="80" spans="1:19" s="1764" customFormat="1" ht="15.5">
      <c r="A80" s="14"/>
      <c r="B80" s="1797" t="s">
        <v>12936</v>
      </c>
      <c r="C80" s="222" t="s">
        <v>12911</v>
      </c>
      <c r="D80" s="222">
        <v>2</v>
      </c>
      <c r="E80" s="999">
        <v>2.44</v>
      </c>
      <c r="F80" s="14"/>
      <c r="G80" s="2046" t="s">
        <v>12937</v>
      </c>
      <c r="H80" s="14"/>
      <c r="I80" s="1754"/>
      <c r="J80" s="14"/>
      <c r="K80" s="3101"/>
      <c r="L80" s="997">
        <f t="shared" si="9"/>
        <v>0</v>
      </c>
      <c r="M80" s="3101"/>
      <c r="N80" s="207">
        <f t="shared" si="8"/>
        <v>0</v>
      </c>
      <c r="O80" s="3101"/>
      <c r="P80" s="14"/>
      <c r="Q80" s="2917" t="s">
        <v>12936</v>
      </c>
      <c r="R80" s="1020" t="s">
        <v>12938</v>
      </c>
      <c r="S80" s="14"/>
    </row>
    <row r="81" spans="1:19" s="1764" customFormat="1" ht="15.5">
      <c r="A81" s="14"/>
      <c r="B81" s="1797" t="s">
        <v>12939</v>
      </c>
      <c r="C81" s="222" t="s">
        <v>12911</v>
      </c>
      <c r="D81" s="222">
        <v>2</v>
      </c>
      <c r="E81" s="999">
        <v>1.49</v>
      </c>
      <c r="F81" s="14"/>
      <c r="G81" s="2046" t="s">
        <v>12940</v>
      </c>
      <c r="H81" s="14"/>
      <c r="I81" s="1754"/>
      <c r="J81" s="14"/>
      <c r="K81" s="3101"/>
      <c r="L81" s="997">
        <f t="shared" si="9"/>
        <v>0</v>
      </c>
      <c r="M81" s="3101"/>
      <c r="N81" s="207">
        <f t="shared" si="8"/>
        <v>0</v>
      </c>
      <c r="O81" s="3101"/>
      <c r="P81" s="14"/>
      <c r="Q81" s="2917" t="s">
        <v>12939</v>
      </c>
      <c r="R81" s="1020" t="s">
        <v>12941</v>
      </c>
      <c r="S81" s="14"/>
    </row>
    <row r="82" spans="1:19" s="1764" customFormat="1" ht="16" thickBot="1">
      <c r="A82" s="2394" t="s">
        <v>784</v>
      </c>
      <c r="B82" s="1827" t="s">
        <v>12942</v>
      </c>
      <c r="C82" s="283" t="s">
        <v>12911</v>
      </c>
      <c r="D82" s="283">
        <v>2</v>
      </c>
      <c r="E82" s="1001">
        <v>0.28999999999999998</v>
      </c>
      <c r="F82" s="14"/>
      <c r="G82" s="2044" t="s">
        <v>12943</v>
      </c>
      <c r="H82" s="14"/>
      <c r="I82" s="1002"/>
      <c r="J82" s="14"/>
      <c r="K82" s="3101"/>
      <c r="L82" s="997">
        <f t="shared" si="9"/>
        <v>0</v>
      </c>
      <c r="M82" s="3101"/>
      <c r="N82" s="207">
        <f t="shared" si="8"/>
        <v>0</v>
      </c>
      <c r="O82" s="3101"/>
      <c r="P82" s="14"/>
      <c r="Q82" s="2930" t="s">
        <v>12942</v>
      </c>
      <c r="R82" s="1084" t="s">
        <v>12944</v>
      </c>
      <c r="S82" s="14"/>
    </row>
    <row r="83" spans="1:19" ht="15.5" thickTop="1" thickBot="1">
      <c r="G83" s="1834"/>
      <c r="K83" s="3101"/>
      <c r="M83" s="3101"/>
      <c r="O83" s="3101"/>
    </row>
    <row r="84" spans="1:19" s="1764" customFormat="1" ht="16.5" thickTop="1" thickBot="1">
      <c r="A84" s="14"/>
      <c r="B84" s="1833" t="s">
        <v>12945</v>
      </c>
      <c r="C84" s="1831"/>
      <c r="D84" s="1831"/>
      <c r="E84" s="14"/>
      <c r="F84" s="14"/>
      <c r="G84" s="1834"/>
      <c r="H84" s="14"/>
      <c r="I84" s="14"/>
      <c r="J84" s="14"/>
      <c r="K84" s="3101"/>
      <c r="L84" s="14"/>
      <c r="M84" s="3101"/>
      <c r="N84" s="14"/>
      <c r="O84" s="3101"/>
      <c r="P84" s="14"/>
      <c r="Q84" s="1833" t="s">
        <v>12945</v>
      </c>
      <c r="R84" s="14"/>
      <c r="S84" s="14"/>
    </row>
    <row r="85" spans="1:19" s="1764" customFormat="1" ht="16" thickTop="1">
      <c r="A85" s="2394" t="s">
        <v>686</v>
      </c>
      <c r="B85" s="2919" t="s">
        <v>12910</v>
      </c>
      <c r="C85" s="213" t="s">
        <v>12911</v>
      </c>
      <c r="D85" s="213">
        <v>2</v>
      </c>
      <c r="E85" s="1028">
        <v>0</v>
      </c>
      <c r="F85" s="14"/>
      <c r="G85" s="2045" t="s">
        <v>12946</v>
      </c>
      <c r="H85" s="14"/>
      <c r="I85" s="843"/>
      <c r="J85" s="14"/>
      <c r="K85" s="3101"/>
      <c r="L85" s="997">
        <f>IF( SUM( N85:N85 ) = 0, 0, $N$5 )</f>
        <v>0</v>
      </c>
      <c r="M85" s="3101"/>
      <c r="N85" s="207">
        <f t="shared" ref="N85:N94" si="10" xml:space="preserve"> IF( ISNUMBER(E85 ), 0, 1 )</f>
        <v>0</v>
      </c>
      <c r="O85" s="3101"/>
      <c r="P85" s="14"/>
      <c r="Q85" s="2919" t="s">
        <v>12910</v>
      </c>
      <c r="R85" s="1365" t="s">
        <v>12947</v>
      </c>
      <c r="S85" s="14"/>
    </row>
    <row r="86" spans="1:19" s="1764" customFormat="1" ht="15.5">
      <c r="A86" s="14"/>
      <c r="B86" s="2917" t="s">
        <v>12948</v>
      </c>
      <c r="C86" s="222" t="s">
        <v>12911</v>
      </c>
      <c r="D86" s="222">
        <v>2</v>
      </c>
      <c r="E86" s="1020">
        <v>0</v>
      </c>
      <c r="F86" s="14"/>
      <c r="G86" s="2046" t="s">
        <v>12949</v>
      </c>
      <c r="H86" s="14"/>
      <c r="I86" s="998"/>
      <c r="J86" s="14"/>
      <c r="K86" s="3101"/>
      <c r="L86" s="997">
        <f t="shared" ref="L86:L94" si="11">IF( SUM( N86:N86 ) = 0, 0, $N$5 )</f>
        <v>0</v>
      </c>
      <c r="M86" s="3101"/>
      <c r="N86" s="207">
        <f t="shared" si="10"/>
        <v>0</v>
      </c>
      <c r="O86" s="3101"/>
      <c r="P86" s="14"/>
      <c r="Q86" s="2917" t="s">
        <v>12948</v>
      </c>
      <c r="R86" s="1023" t="s">
        <v>12950</v>
      </c>
      <c r="S86" s="14"/>
    </row>
    <row r="87" spans="1:19" s="1764" customFormat="1" ht="15.5">
      <c r="A87" s="14"/>
      <c r="B87" s="1797" t="s">
        <v>12917</v>
      </c>
      <c r="C87" s="222" t="s">
        <v>12911</v>
      </c>
      <c r="D87" s="222">
        <v>2</v>
      </c>
      <c r="E87" s="1020">
        <v>0</v>
      </c>
      <c r="F87" s="14"/>
      <c r="G87" s="2046" t="s">
        <v>12951</v>
      </c>
      <c r="H87" s="14"/>
      <c r="I87" s="998"/>
      <c r="J87" s="14"/>
      <c r="K87" s="3101"/>
      <c r="L87" s="997">
        <f t="shared" si="11"/>
        <v>0</v>
      </c>
      <c r="M87" s="3101"/>
      <c r="N87" s="207">
        <f t="shared" si="10"/>
        <v>0</v>
      </c>
      <c r="O87" s="3101"/>
      <c r="P87" s="14"/>
      <c r="Q87" s="2917" t="s">
        <v>12919</v>
      </c>
      <c r="R87" s="1023" t="s">
        <v>12952</v>
      </c>
      <c r="S87" s="14"/>
    </row>
    <row r="88" spans="1:19" s="1764" customFormat="1" ht="15.5">
      <c r="A88" s="14"/>
      <c r="B88" s="1797" t="s">
        <v>12921</v>
      </c>
      <c r="C88" s="222" t="s">
        <v>12911</v>
      </c>
      <c r="D88" s="222">
        <v>2</v>
      </c>
      <c r="E88" s="1020">
        <v>0</v>
      </c>
      <c r="F88" s="14"/>
      <c r="G88" s="2046" t="s">
        <v>12953</v>
      </c>
      <c r="H88" s="14"/>
      <c r="I88" s="998"/>
      <c r="J88" s="14"/>
      <c r="K88" s="3101"/>
      <c r="L88" s="997">
        <f t="shared" si="11"/>
        <v>0</v>
      </c>
      <c r="M88" s="3101"/>
      <c r="N88" s="207">
        <f t="shared" si="10"/>
        <v>0</v>
      </c>
      <c r="O88" s="3101"/>
      <c r="P88" s="14"/>
      <c r="Q88" s="2917" t="s">
        <v>12923</v>
      </c>
      <c r="R88" s="999" t="s">
        <v>12954</v>
      </c>
      <c r="S88" s="14"/>
    </row>
    <row r="89" spans="1:19" s="1764" customFormat="1" ht="15.5">
      <c r="A89" s="14"/>
      <c r="B89" s="1797" t="s">
        <v>12925</v>
      </c>
      <c r="C89" s="222" t="s">
        <v>12911</v>
      </c>
      <c r="D89" s="222">
        <v>2</v>
      </c>
      <c r="E89" s="1020">
        <v>0</v>
      </c>
      <c r="F89" s="14"/>
      <c r="G89" s="2046" t="s">
        <v>12955</v>
      </c>
      <c r="H89" s="14"/>
      <c r="I89" s="998"/>
      <c r="J89" s="14"/>
      <c r="K89" s="3101"/>
      <c r="L89" s="997">
        <f t="shared" si="11"/>
        <v>0</v>
      </c>
      <c r="M89" s="3101"/>
      <c r="N89" s="207">
        <f t="shared" si="10"/>
        <v>0</v>
      </c>
      <c r="O89" s="3101"/>
      <c r="P89" s="14"/>
      <c r="Q89" s="2917" t="s">
        <v>12927</v>
      </c>
      <c r="R89" s="999" t="s">
        <v>12956</v>
      </c>
      <c r="S89" s="14"/>
    </row>
    <row r="90" spans="1:19" s="1764" customFormat="1" ht="31">
      <c r="A90" s="14"/>
      <c r="B90" s="1797" t="s">
        <v>12929</v>
      </c>
      <c r="C90" s="222" t="s">
        <v>12911</v>
      </c>
      <c r="D90" s="222">
        <v>2</v>
      </c>
      <c r="E90" s="1020">
        <v>0</v>
      </c>
      <c r="F90" s="14"/>
      <c r="G90" s="2046" t="s">
        <v>12957</v>
      </c>
      <c r="H90" s="14"/>
      <c r="I90" s="1754"/>
      <c r="J90" s="14"/>
      <c r="K90" s="3101"/>
      <c r="L90" s="997">
        <f t="shared" si="11"/>
        <v>0</v>
      </c>
      <c r="M90" s="3101"/>
      <c r="N90" s="207">
        <f t="shared" si="10"/>
        <v>0</v>
      </c>
      <c r="O90" s="3101"/>
      <c r="P90" s="14"/>
      <c r="Q90" s="2917" t="s">
        <v>12931</v>
      </c>
      <c r="R90" s="999" t="s">
        <v>12958</v>
      </c>
      <c r="S90" s="14"/>
    </row>
    <row r="91" spans="1:19" s="1764" customFormat="1" ht="15.5">
      <c r="A91" s="14"/>
      <c r="B91" s="1797" t="s">
        <v>12933</v>
      </c>
      <c r="C91" s="222" t="s">
        <v>12911</v>
      </c>
      <c r="D91" s="222">
        <v>2</v>
      </c>
      <c r="E91" s="1020">
        <v>0</v>
      </c>
      <c r="F91" s="14"/>
      <c r="G91" s="2046" t="s">
        <v>12959</v>
      </c>
      <c r="H91" s="14"/>
      <c r="I91" s="1754"/>
      <c r="J91" s="14"/>
      <c r="K91" s="3101"/>
      <c r="L91" s="997">
        <f t="shared" si="11"/>
        <v>0</v>
      </c>
      <c r="M91" s="3101"/>
      <c r="N91" s="207">
        <f t="shared" si="10"/>
        <v>0</v>
      </c>
      <c r="O91" s="3101"/>
      <c r="P91" s="14"/>
      <c r="Q91" s="2917" t="s">
        <v>12933</v>
      </c>
      <c r="R91" s="999" t="s">
        <v>12960</v>
      </c>
      <c r="S91" s="14"/>
    </row>
    <row r="92" spans="1:19" s="1764" customFormat="1" ht="15.5">
      <c r="A92" s="14"/>
      <c r="B92" s="1797" t="s">
        <v>12936</v>
      </c>
      <c r="C92" s="222" t="s">
        <v>12911</v>
      </c>
      <c r="D92" s="222">
        <v>2</v>
      </c>
      <c r="E92" s="1020">
        <v>0</v>
      </c>
      <c r="F92" s="14"/>
      <c r="G92" s="2046" t="s">
        <v>12961</v>
      </c>
      <c r="H92" s="14"/>
      <c r="I92" s="1754"/>
      <c r="J92" s="14"/>
      <c r="K92" s="3101"/>
      <c r="L92" s="997">
        <f t="shared" si="11"/>
        <v>0</v>
      </c>
      <c r="M92" s="3101"/>
      <c r="N92" s="207">
        <f t="shared" si="10"/>
        <v>0</v>
      </c>
      <c r="O92" s="3101"/>
      <c r="P92" s="14"/>
      <c r="Q92" s="2917" t="s">
        <v>12936</v>
      </c>
      <c r="R92" s="1020" t="s">
        <v>12962</v>
      </c>
      <c r="S92" s="14"/>
    </row>
    <row r="93" spans="1:19" s="1764" customFormat="1" ht="15.5">
      <c r="A93" s="14"/>
      <c r="B93" s="1797" t="s">
        <v>12939</v>
      </c>
      <c r="C93" s="222" t="s">
        <v>12911</v>
      </c>
      <c r="D93" s="222">
        <v>2</v>
      </c>
      <c r="E93" s="1020">
        <v>0</v>
      </c>
      <c r="F93" s="14"/>
      <c r="G93" s="2046" t="s">
        <v>12963</v>
      </c>
      <c r="H93" s="14"/>
      <c r="I93" s="1754"/>
      <c r="J93" s="14"/>
      <c r="K93" s="3101"/>
      <c r="L93" s="997">
        <f t="shared" si="11"/>
        <v>0</v>
      </c>
      <c r="M93" s="3101"/>
      <c r="N93" s="207">
        <f t="shared" si="10"/>
        <v>0</v>
      </c>
      <c r="O93" s="3101"/>
      <c r="P93" s="14"/>
      <c r="Q93" s="2917" t="s">
        <v>12939</v>
      </c>
      <c r="R93" s="1020" t="s">
        <v>12964</v>
      </c>
      <c r="S93" s="14"/>
    </row>
    <row r="94" spans="1:19" s="1764" customFormat="1" ht="16" thickBot="1">
      <c r="A94" s="2394" t="s">
        <v>784</v>
      </c>
      <c r="B94" s="1827" t="s">
        <v>12942</v>
      </c>
      <c r="C94" s="283" t="s">
        <v>12911</v>
      </c>
      <c r="D94" s="283">
        <v>2</v>
      </c>
      <c r="E94" s="1832">
        <v>0</v>
      </c>
      <c r="F94" s="14"/>
      <c r="G94" s="2044" t="s">
        <v>12965</v>
      </c>
      <c r="H94" s="14"/>
      <c r="I94" s="1002"/>
      <c r="J94" s="14"/>
      <c r="K94" s="3101"/>
      <c r="L94" s="997">
        <f t="shared" si="11"/>
        <v>0</v>
      </c>
      <c r="M94" s="3101"/>
      <c r="N94" s="207">
        <f t="shared" si="10"/>
        <v>0</v>
      </c>
      <c r="O94" s="3101"/>
      <c r="P94" s="14"/>
      <c r="Q94" s="2930" t="s">
        <v>12942</v>
      </c>
      <c r="R94" s="1084" t="s">
        <v>12966</v>
      </c>
      <c r="S94" s="14"/>
    </row>
    <row r="95" spans="1:19" ht="15.5" thickTop="1" thickBot="1">
      <c r="G95" s="1834"/>
      <c r="K95" s="3101"/>
      <c r="M95" s="3101"/>
      <c r="O95" s="3101"/>
    </row>
    <row r="96" spans="1:19" s="1764" customFormat="1" ht="16.5" thickTop="1" thickBot="1">
      <c r="A96" s="14"/>
      <c r="B96" s="1833" t="s">
        <v>12967</v>
      </c>
      <c r="C96" s="1831"/>
      <c r="D96" s="1831"/>
      <c r="E96" s="14"/>
      <c r="F96" s="14"/>
      <c r="G96" s="1834"/>
      <c r="H96" s="14"/>
      <c r="I96" s="14"/>
      <c r="J96" s="14"/>
      <c r="K96" s="3101"/>
      <c r="L96" s="14"/>
      <c r="M96" s="3101"/>
      <c r="N96" s="14"/>
      <c r="O96" s="3101"/>
      <c r="P96" s="14"/>
      <c r="Q96" s="1833" t="s">
        <v>12967</v>
      </c>
      <c r="R96" s="14"/>
      <c r="S96" s="14"/>
    </row>
    <row r="97" spans="1:19" s="1764" customFormat="1" ht="16" thickTop="1">
      <c r="A97" s="2394" t="s">
        <v>686</v>
      </c>
      <c r="B97" s="2919" t="s">
        <v>12910</v>
      </c>
      <c r="C97" s="213" t="s">
        <v>12911</v>
      </c>
      <c r="D97" s="213">
        <v>2</v>
      </c>
      <c r="E97" s="1028">
        <v>0</v>
      </c>
      <c r="F97" s="14"/>
      <c r="G97" s="2045" t="s">
        <v>12968</v>
      </c>
      <c r="H97" s="14"/>
      <c r="I97" s="843"/>
      <c r="J97" s="14"/>
      <c r="K97" s="3101"/>
      <c r="L97" s="997">
        <f>IF( SUM( N97:N97 ) = 0, 0, $N$5 )</f>
        <v>0</v>
      </c>
      <c r="M97" s="3101"/>
      <c r="N97" s="207">
        <f t="shared" ref="N97:N106" si="12" xml:space="preserve"> IF( ISNUMBER(E97 ), 0, 1 )</f>
        <v>0</v>
      </c>
      <c r="O97" s="3101"/>
      <c r="P97" s="14"/>
      <c r="Q97" s="2919" t="s">
        <v>12910</v>
      </c>
      <c r="R97" s="1365" t="s">
        <v>12969</v>
      </c>
      <c r="S97" s="14"/>
    </row>
    <row r="98" spans="1:19" s="1764" customFormat="1" ht="15.5">
      <c r="A98" s="14"/>
      <c r="B98" s="2917" t="s">
        <v>12948</v>
      </c>
      <c r="C98" s="222" t="s">
        <v>12911</v>
      </c>
      <c r="D98" s="222">
        <v>2</v>
      </c>
      <c r="E98" s="1020">
        <v>0</v>
      </c>
      <c r="F98" s="14"/>
      <c r="G98" s="2046" t="s">
        <v>12970</v>
      </c>
      <c r="H98" s="14"/>
      <c r="I98" s="998"/>
      <c r="J98" s="14"/>
      <c r="K98" s="3101"/>
      <c r="L98" s="997">
        <f t="shared" ref="L98:L106" si="13">IF( SUM( N98:N98 ) = 0, 0, $N$5 )</f>
        <v>0</v>
      </c>
      <c r="M98" s="3101"/>
      <c r="N98" s="207">
        <f t="shared" si="12"/>
        <v>0</v>
      </c>
      <c r="O98" s="3101"/>
      <c r="P98" s="14"/>
      <c r="Q98" s="2917" t="s">
        <v>12948</v>
      </c>
      <c r="R98" s="1023" t="s">
        <v>12971</v>
      </c>
      <c r="S98" s="14"/>
    </row>
    <row r="99" spans="1:19" s="1764" customFormat="1" ht="15.5">
      <c r="A99" s="14"/>
      <c r="B99" s="1797" t="s">
        <v>12917</v>
      </c>
      <c r="C99" s="222" t="s">
        <v>12911</v>
      </c>
      <c r="D99" s="222">
        <v>2</v>
      </c>
      <c r="E99" s="1020">
        <v>0</v>
      </c>
      <c r="F99" s="14"/>
      <c r="G99" s="2046" t="s">
        <v>12972</v>
      </c>
      <c r="H99" s="14"/>
      <c r="I99" s="998"/>
      <c r="J99" s="14"/>
      <c r="K99" s="3101"/>
      <c r="L99" s="997">
        <f t="shared" si="13"/>
        <v>0</v>
      </c>
      <c r="M99" s="3101"/>
      <c r="N99" s="207">
        <f t="shared" si="12"/>
        <v>0</v>
      </c>
      <c r="O99" s="3101"/>
      <c r="P99" s="14"/>
      <c r="Q99" s="2917" t="s">
        <v>12919</v>
      </c>
      <c r="R99" s="1023" t="s">
        <v>12973</v>
      </c>
      <c r="S99" s="14"/>
    </row>
    <row r="100" spans="1:19" s="1764" customFormat="1" ht="15.5">
      <c r="A100" s="14"/>
      <c r="B100" s="1797" t="s">
        <v>12921</v>
      </c>
      <c r="C100" s="222" t="s">
        <v>12911</v>
      </c>
      <c r="D100" s="222">
        <v>2</v>
      </c>
      <c r="E100" s="1020">
        <v>0</v>
      </c>
      <c r="F100" s="14"/>
      <c r="G100" s="2046" t="s">
        <v>12974</v>
      </c>
      <c r="H100" s="14"/>
      <c r="I100" s="998"/>
      <c r="J100" s="14"/>
      <c r="K100" s="3101"/>
      <c r="L100" s="997">
        <f t="shared" si="13"/>
        <v>0</v>
      </c>
      <c r="M100" s="3101"/>
      <c r="N100" s="207">
        <f t="shared" si="12"/>
        <v>0</v>
      </c>
      <c r="O100" s="3101"/>
      <c r="P100" s="14"/>
      <c r="Q100" s="2917" t="s">
        <v>12923</v>
      </c>
      <c r="R100" s="999" t="s">
        <v>12975</v>
      </c>
      <c r="S100" s="14"/>
    </row>
    <row r="101" spans="1:19" s="1764" customFormat="1" ht="15.5">
      <c r="A101" s="14"/>
      <c r="B101" s="1797" t="s">
        <v>12925</v>
      </c>
      <c r="C101" s="222" t="s">
        <v>12911</v>
      </c>
      <c r="D101" s="222">
        <v>2</v>
      </c>
      <c r="E101" s="1020">
        <v>0</v>
      </c>
      <c r="F101" s="14"/>
      <c r="G101" s="2046" t="s">
        <v>12976</v>
      </c>
      <c r="H101" s="14"/>
      <c r="I101" s="998"/>
      <c r="J101" s="14"/>
      <c r="K101" s="3101"/>
      <c r="L101" s="997">
        <f t="shared" si="13"/>
        <v>0</v>
      </c>
      <c r="M101" s="3101"/>
      <c r="N101" s="207">
        <f t="shared" si="12"/>
        <v>0</v>
      </c>
      <c r="O101" s="3101"/>
      <c r="P101" s="14"/>
      <c r="Q101" s="2917" t="s">
        <v>12927</v>
      </c>
      <c r="R101" s="999" t="s">
        <v>12977</v>
      </c>
      <c r="S101" s="14"/>
    </row>
    <row r="102" spans="1:19" s="1764" customFormat="1" ht="31">
      <c r="A102" s="14"/>
      <c r="B102" s="1797" t="s">
        <v>12929</v>
      </c>
      <c r="C102" s="222" t="s">
        <v>12911</v>
      </c>
      <c r="D102" s="222">
        <v>2</v>
      </c>
      <c r="E102" s="1020">
        <v>0</v>
      </c>
      <c r="F102" s="14"/>
      <c r="G102" s="2046" t="s">
        <v>12978</v>
      </c>
      <c r="H102" s="14"/>
      <c r="I102" s="1754"/>
      <c r="J102" s="14"/>
      <c r="K102" s="3101"/>
      <c r="L102" s="997">
        <f t="shared" si="13"/>
        <v>0</v>
      </c>
      <c r="M102" s="3101"/>
      <c r="N102" s="207">
        <f t="shared" si="12"/>
        <v>0</v>
      </c>
      <c r="O102" s="3101"/>
      <c r="P102" s="14"/>
      <c r="Q102" s="2917" t="s">
        <v>12931</v>
      </c>
      <c r="R102" s="999" t="s">
        <v>12979</v>
      </c>
      <c r="S102" s="14"/>
    </row>
    <row r="103" spans="1:19" s="1764" customFormat="1" ht="15.5">
      <c r="A103" s="14"/>
      <c r="B103" s="1797" t="s">
        <v>12933</v>
      </c>
      <c r="C103" s="222" t="s">
        <v>12911</v>
      </c>
      <c r="D103" s="222">
        <v>2</v>
      </c>
      <c r="E103" s="1020">
        <v>0</v>
      </c>
      <c r="F103" s="14"/>
      <c r="G103" s="2046" t="s">
        <v>12980</v>
      </c>
      <c r="H103" s="14"/>
      <c r="I103" s="1754"/>
      <c r="J103" s="14"/>
      <c r="K103" s="3101"/>
      <c r="L103" s="997">
        <f t="shared" si="13"/>
        <v>0</v>
      </c>
      <c r="M103" s="3101"/>
      <c r="N103" s="207">
        <f t="shared" si="12"/>
        <v>0</v>
      </c>
      <c r="O103" s="3101"/>
      <c r="P103" s="14"/>
      <c r="Q103" s="2917" t="s">
        <v>12933</v>
      </c>
      <c r="R103" s="999" t="s">
        <v>12981</v>
      </c>
      <c r="S103" s="14"/>
    </row>
    <row r="104" spans="1:19" s="1764" customFormat="1" ht="15.5">
      <c r="A104" s="14"/>
      <c r="B104" s="1797" t="s">
        <v>12936</v>
      </c>
      <c r="C104" s="222" t="s">
        <v>12911</v>
      </c>
      <c r="D104" s="222">
        <v>2</v>
      </c>
      <c r="E104" s="1020">
        <v>0</v>
      </c>
      <c r="F104" s="14"/>
      <c r="G104" s="2046" t="s">
        <v>12982</v>
      </c>
      <c r="H104" s="14"/>
      <c r="I104" s="1754"/>
      <c r="J104" s="14"/>
      <c r="K104" s="3101"/>
      <c r="L104" s="997">
        <f t="shared" si="13"/>
        <v>0</v>
      </c>
      <c r="M104" s="3101"/>
      <c r="N104" s="207">
        <f t="shared" si="12"/>
        <v>0</v>
      </c>
      <c r="O104" s="3101"/>
      <c r="P104" s="14"/>
      <c r="Q104" s="2917" t="s">
        <v>12936</v>
      </c>
      <c r="R104" s="1020" t="s">
        <v>12983</v>
      </c>
      <c r="S104" s="14"/>
    </row>
    <row r="105" spans="1:19" s="1764" customFormat="1" ht="15.5">
      <c r="A105" s="14"/>
      <c r="B105" s="1797" t="s">
        <v>12939</v>
      </c>
      <c r="C105" s="222" t="s">
        <v>12911</v>
      </c>
      <c r="D105" s="222">
        <v>2</v>
      </c>
      <c r="E105" s="1020">
        <v>0</v>
      </c>
      <c r="F105" s="14"/>
      <c r="G105" s="2046" t="s">
        <v>12984</v>
      </c>
      <c r="H105" s="14"/>
      <c r="I105" s="1754"/>
      <c r="J105" s="14"/>
      <c r="K105" s="3101"/>
      <c r="L105" s="997">
        <f t="shared" si="13"/>
        <v>0</v>
      </c>
      <c r="M105" s="3101"/>
      <c r="N105" s="207">
        <f t="shared" si="12"/>
        <v>0</v>
      </c>
      <c r="O105" s="3101"/>
      <c r="P105" s="14"/>
      <c r="Q105" s="2917" t="s">
        <v>12939</v>
      </c>
      <c r="R105" s="1020" t="s">
        <v>12985</v>
      </c>
      <c r="S105" s="14"/>
    </row>
    <row r="106" spans="1:19" s="1764" customFormat="1" ht="16" thickBot="1">
      <c r="A106" s="2394" t="s">
        <v>784</v>
      </c>
      <c r="B106" s="1827" t="s">
        <v>12942</v>
      </c>
      <c r="C106" s="283" t="s">
        <v>12911</v>
      </c>
      <c r="D106" s="283">
        <v>2</v>
      </c>
      <c r="E106" s="1832">
        <v>0</v>
      </c>
      <c r="F106" s="14"/>
      <c r="G106" s="2044" t="s">
        <v>12986</v>
      </c>
      <c r="H106" s="14"/>
      <c r="I106" s="1002"/>
      <c r="J106" s="14"/>
      <c r="K106" s="3101"/>
      <c r="L106" s="997">
        <f t="shared" si="13"/>
        <v>0</v>
      </c>
      <c r="M106" s="3101"/>
      <c r="N106" s="207">
        <f t="shared" si="12"/>
        <v>0</v>
      </c>
      <c r="O106" s="3101"/>
      <c r="P106" s="14"/>
      <c r="Q106" s="2930" t="s">
        <v>12942</v>
      </c>
      <c r="R106" s="1084" t="s">
        <v>12987</v>
      </c>
      <c r="S106" s="14"/>
    </row>
    <row r="107" spans="1:19" ht="15" thickTop="1">
      <c r="J107" s="2394" t="s">
        <v>826</v>
      </c>
      <c r="R107" s="2856" t="s">
        <v>827</v>
      </c>
    </row>
  </sheetData>
  <sheetProtection formatColumns="0" formatRows="0"/>
  <mergeCells count="2">
    <mergeCell ref="B3:I3"/>
    <mergeCell ref="Q3:R3"/>
  </mergeCells>
  <phoneticPr fontId="37"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8:E37 E73:E82 E51:E59 E62:E70 E85:E94 E97:E106 E40:E4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topLeftCell="B19" workbookViewId="0">
      <selection activeCell="I47" sqref="I47"/>
    </sheetView>
  </sheetViews>
  <sheetFormatPr defaultColWidth="9" defaultRowHeight="14.5"/>
  <cols>
    <col min="1" max="1" width="11.08203125" style="14" hidden="1" customWidth="1"/>
    <col min="2" max="2" width="77.664062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3102"/>
      <c r="B1" s="995" t="s">
        <v>12988</v>
      </c>
      <c r="C1" s="995"/>
      <c r="D1" s="995"/>
      <c r="E1" s="995"/>
      <c r="F1" s="995"/>
      <c r="G1" s="199"/>
      <c r="H1" s="3102"/>
      <c r="I1" s="3102"/>
      <c r="J1" s="3102"/>
      <c r="K1" s="3101"/>
      <c r="L1" s="3102"/>
      <c r="M1" s="3101"/>
      <c r="N1" s="3102"/>
      <c r="O1" s="3101"/>
      <c r="P1" s="3102"/>
      <c r="Q1" s="995" t="s">
        <v>667</v>
      </c>
      <c r="R1" s="995"/>
      <c r="S1" s="995"/>
      <c r="T1" s="3102"/>
      <c r="U1" s="3102"/>
      <c r="V1" s="3102"/>
    </row>
    <row r="2" spans="1:22" ht="30.75" customHeight="1">
      <c r="A2" s="3102"/>
      <c r="B2" s="995" t="str">
        <f>SelectCompany!B4</f>
        <v>Thames Water</v>
      </c>
      <c r="C2" s="418"/>
      <c r="D2" s="418"/>
      <c r="E2" s="418"/>
      <c r="F2" s="418"/>
      <c r="G2" s="199"/>
      <c r="H2" s="3102"/>
      <c r="I2" s="3102"/>
      <c r="J2" s="3102"/>
      <c r="K2" s="3101"/>
      <c r="L2" s="3102"/>
      <c r="M2" s="3101"/>
      <c r="N2" s="3102"/>
      <c r="O2" s="3101"/>
      <c r="P2" s="3102"/>
      <c r="Q2" s="995"/>
      <c r="R2" s="418"/>
      <c r="S2" s="418"/>
      <c r="T2" s="3102"/>
      <c r="U2" s="3102"/>
      <c r="V2" s="3102"/>
    </row>
    <row r="3" spans="1:22" ht="45" customHeight="1">
      <c r="A3" s="3102"/>
      <c r="B3" s="3486" t="s">
        <v>12989</v>
      </c>
      <c r="C3" s="3486"/>
      <c r="D3" s="3486"/>
      <c r="E3" s="3486"/>
      <c r="F3" s="3486"/>
      <c r="G3" s="3486"/>
      <c r="H3" s="3486"/>
      <c r="I3" s="3486"/>
      <c r="J3" s="3102"/>
      <c r="K3" s="3101"/>
      <c r="L3" s="1004" t="s">
        <v>669</v>
      </c>
      <c r="M3" s="3101"/>
      <c r="N3" s="3102"/>
      <c r="O3" s="3101"/>
      <c r="P3" s="3102"/>
      <c r="Q3" s="3486" t="s">
        <v>12989</v>
      </c>
      <c r="R3" s="3486"/>
      <c r="S3" s="3486"/>
      <c r="T3" s="3102"/>
      <c r="U3" s="3102"/>
      <c r="V3" s="3102"/>
    </row>
    <row r="4" spans="1:22" ht="15.75" customHeight="1" thickBot="1">
      <c r="A4" s="3102"/>
      <c r="B4" s="558"/>
      <c r="C4" s="558"/>
      <c r="D4" s="558"/>
      <c r="E4" s="558"/>
      <c r="F4" s="655"/>
      <c r="G4" s="199"/>
      <c r="H4" s="3102"/>
      <c r="I4" s="3102"/>
      <c r="J4" s="3102"/>
      <c r="K4" s="3101"/>
      <c r="L4" s="3102"/>
      <c r="M4" s="3101"/>
      <c r="N4" s="3185" t="s">
        <v>670</v>
      </c>
      <c r="O4" s="3101"/>
      <c r="P4" s="3102"/>
      <c r="Q4" s="558"/>
      <c r="R4" s="558"/>
      <c r="S4" s="655"/>
      <c r="T4" s="3102"/>
      <c r="U4" s="3102"/>
      <c r="V4" s="3102"/>
    </row>
    <row r="5" spans="1:22" ht="47.5" thickTop="1" thickBot="1">
      <c r="A5" s="2265" t="s">
        <v>680</v>
      </c>
      <c r="B5" s="2975" t="s">
        <v>671</v>
      </c>
      <c r="C5" s="2976" t="s">
        <v>672</v>
      </c>
      <c r="D5" s="2976" t="s">
        <v>673</v>
      </c>
      <c r="E5" s="2977" t="s">
        <v>12361</v>
      </c>
      <c r="F5" s="596"/>
      <c r="G5" s="2952" t="s">
        <v>677</v>
      </c>
      <c r="H5" s="192"/>
      <c r="I5" s="2952" t="s">
        <v>678</v>
      </c>
      <c r="J5" s="192"/>
      <c r="K5" s="3101"/>
      <c r="L5" s="1294"/>
      <c r="M5" s="3101"/>
      <c r="N5" s="206" t="s">
        <v>679</v>
      </c>
      <c r="O5" s="3101"/>
      <c r="P5" s="3102"/>
      <c r="Q5" s="2975" t="s">
        <v>671</v>
      </c>
      <c r="R5" s="2977" t="s">
        <v>12361</v>
      </c>
      <c r="S5" s="655"/>
      <c r="T5" s="3102"/>
      <c r="U5" s="3102"/>
      <c r="V5" s="3102"/>
    </row>
    <row r="6" spans="1:22" ht="15.75" customHeight="1" thickTop="1" thickBot="1">
      <c r="A6" s="2394" t="s">
        <v>684</v>
      </c>
      <c r="C6" s="335"/>
      <c r="D6" s="335"/>
      <c r="E6" s="279"/>
      <c r="F6" s="81"/>
      <c r="G6" s="754"/>
      <c r="H6" s="192"/>
      <c r="I6" s="192"/>
      <c r="J6" s="192"/>
      <c r="K6" s="3101"/>
      <c r="L6" s="3102"/>
      <c r="M6" s="3101"/>
      <c r="N6" s="3102"/>
      <c r="O6" s="3101"/>
      <c r="P6" s="3102"/>
      <c r="Q6" s="335"/>
      <c r="R6" s="2856" t="s">
        <v>831</v>
      </c>
      <c r="S6" s="81"/>
      <c r="T6" s="3102"/>
      <c r="U6" s="3102"/>
      <c r="V6" s="3102"/>
    </row>
    <row r="7" spans="1:22" ht="15.75" customHeight="1" thickTop="1" thickBot="1">
      <c r="A7" s="192"/>
      <c r="B7" s="319" t="s">
        <v>12990</v>
      </c>
      <c r="C7" s="385"/>
      <c r="D7" s="385"/>
      <c r="E7" s="385"/>
      <c r="F7" s="1006"/>
      <c r="G7" s="450"/>
      <c r="H7" s="192"/>
      <c r="I7" s="192"/>
      <c r="J7" s="192"/>
      <c r="K7" s="3101"/>
      <c r="L7" s="3102"/>
      <c r="M7" s="3101"/>
      <c r="N7" s="3102"/>
      <c r="O7" s="3101"/>
      <c r="P7" s="3102"/>
      <c r="Q7" s="319" t="s">
        <v>12990</v>
      </c>
      <c r="R7" s="385"/>
      <c r="S7" s="1006"/>
      <c r="T7" s="3102"/>
      <c r="U7" s="3102"/>
      <c r="V7" s="3102"/>
    </row>
    <row r="8" spans="1:22" ht="15.75" customHeight="1" thickTop="1">
      <c r="A8" s="2394" t="s">
        <v>686</v>
      </c>
      <c r="B8" s="2919" t="s">
        <v>12991</v>
      </c>
      <c r="C8" s="213" t="s">
        <v>12437</v>
      </c>
      <c r="D8" s="213">
        <v>1</v>
      </c>
      <c r="E8" s="3011">
        <v>32035.1</v>
      </c>
      <c r="F8" s="1006"/>
      <c r="G8" s="217" t="s">
        <v>12992</v>
      </c>
      <c r="H8" s="192"/>
      <c r="I8" s="996"/>
      <c r="J8" s="192"/>
      <c r="K8" s="3101"/>
      <c r="L8" s="997">
        <f>IF( SUM( N8:N8 ) = 0, 0, $N$5 )</f>
        <v>0</v>
      </c>
      <c r="M8" s="3101"/>
      <c r="N8" s="221">
        <f xml:space="preserve"> IF( ISNUMBER(E8 ), 0, 1 )</f>
        <v>0</v>
      </c>
      <c r="O8" s="3101"/>
      <c r="P8" s="3102"/>
      <c r="Q8" s="2919" t="s">
        <v>12991</v>
      </c>
      <c r="R8" s="1022" t="s">
        <v>12993</v>
      </c>
      <c r="S8" s="1006"/>
      <c r="T8" s="3102"/>
      <c r="U8" s="3102"/>
      <c r="V8" s="3102"/>
    </row>
    <row r="9" spans="1:22" ht="15.75" customHeight="1">
      <c r="A9" s="192"/>
      <c r="B9" s="2917" t="s">
        <v>12994</v>
      </c>
      <c r="C9" s="222" t="s">
        <v>12437</v>
      </c>
      <c r="D9" s="222">
        <v>1</v>
      </c>
      <c r="E9" s="3007">
        <v>0</v>
      </c>
      <c r="F9" s="1006"/>
      <c r="G9" s="226" t="s">
        <v>12995</v>
      </c>
      <c r="H9" s="192"/>
      <c r="I9" s="998"/>
      <c r="J9" s="192"/>
      <c r="K9" s="3101"/>
      <c r="L9" s="997">
        <f t="shared" ref="L9:L15" si="0">IF( SUM( N9:N9 ) = 0, 0, $N$5 )</f>
        <v>0</v>
      </c>
      <c r="M9" s="3101"/>
      <c r="N9" s="221">
        <f t="shared" ref="N9:N15" si="1" xml:space="preserve"> IF( ISNUMBER(E9 ), 0, 1 )</f>
        <v>0</v>
      </c>
      <c r="O9" s="3101"/>
      <c r="P9" s="3102"/>
      <c r="Q9" s="2917" t="s">
        <v>12994</v>
      </c>
      <c r="R9" s="1023" t="s">
        <v>12996</v>
      </c>
      <c r="S9" s="1006"/>
      <c r="T9" s="3102"/>
      <c r="U9" s="3102"/>
      <c r="V9" s="3102"/>
    </row>
    <row r="10" spans="1:22" ht="15.75" customHeight="1">
      <c r="A10" s="192"/>
      <c r="B10" s="2917" t="s">
        <v>12997</v>
      </c>
      <c r="C10" s="222" t="s">
        <v>12437</v>
      </c>
      <c r="D10" s="222">
        <v>1</v>
      </c>
      <c r="E10" s="3007">
        <v>66.44</v>
      </c>
      <c r="F10" s="81"/>
      <c r="G10" s="226" t="s">
        <v>12998</v>
      </c>
      <c r="H10" s="192"/>
      <c r="I10" s="1024"/>
      <c r="J10" s="192"/>
      <c r="K10" s="3101"/>
      <c r="L10" s="997">
        <f t="shared" si="0"/>
        <v>0</v>
      </c>
      <c r="M10" s="3101"/>
      <c r="N10" s="221">
        <f t="shared" si="1"/>
        <v>0</v>
      </c>
      <c r="O10" s="3101"/>
      <c r="P10" s="3102"/>
      <c r="Q10" s="2917" t="s">
        <v>12997</v>
      </c>
      <c r="R10" s="774" t="s">
        <v>12999</v>
      </c>
      <c r="S10" s="81"/>
      <c r="T10" s="3102"/>
      <c r="U10" s="3102"/>
      <c r="V10" s="3102"/>
    </row>
    <row r="11" spans="1:22" ht="15.75" customHeight="1">
      <c r="A11" s="192"/>
      <c r="B11" s="2917" t="s">
        <v>13000</v>
      </c>
      <c r="C11" s="222" t="s">
        <v>12437</v>
      </c>
      <c r="D11" s="222">
        <v>1</v>
      </c>
      <c r="E11" s="3007">
        <v>55.19</v>
      </c>
      <c r="F11" s="81"/>
      <c r="G11" s="226" t="s">
        <v>13001</v>
      </c>
      <c r="H11" s="192"/>
      <c r="I11" s="1024"/>
      <c r="J11" s="192"/>
      <c r="K11" s="3101"/>
      <c r="L11" s="997">
        <f t="shared" si="0"/>
        <v>0</v>
      </c>
      <c r="M11" s="3101"/>
      <c r="N11" s="221">
        <f t="shared" si="1"/>
        <v>0</v>
      </c>
      <c r="O11" s="3101"/>
      <c r="P11" s="3102"/>
      <c r="Q11" s="2917" t="s">
        <v>13000</v>
      </c>
      <c r="R11" s="774" t="s">
        <v>13002</v>
      </c>
      <c r="S11" s="81"/>
      <c r="T11" s="3102"/>
      <c r="U11" s="3102"/>
      <c r="V11" s="3102"/>
    </row>
    <row r="12" spans="1:22" ht="15.75" customHeight="1">
      <c r="A12" s="192"/>
      <c r="B12" s="2917" t="s">
        <v>13003</v>
      </c>
      <c r="C12" s="222" t="s">
        <v>12437</v>
      </c>
      <c r="D12" s="222">
        <v>1</v>
      </c>
      <c r="E12" s="3007">
        <v>28975.599999999999</v>
      </c>
      <c r="F12" s="81"/>
      <c r="G12" s="226" t="s">
        <v>13004</v>
      </c>
      <c r="H12" s="192"/>
      <c r="I12" s="998"/>
      <c r="J12" s="192"/>
      <c r="K12" s="3101"/>
      <c r="L12" s="997">
        <f t="shared" si="0"/>
        <v>0</v>
      </c>
      <c r="M12" s="3101"/>
      <c r="N12" s="221">
        <f t="shared" si="1"/>
        <v>0</v>
      </c>
      <c r="O12" s="3101"/>
      <c r="P12" s="3102"/>
      <c r="Q12" s="2917" t="s">
        <v>13003</v>
      </c>
      <c r="R12" s="774" t="s">
        <v>13005</v>
      </c>
      <c r="S12" s="81"/>
      <c r="T12" s="3102"/>
      <c r="U12" s="3102"/>
      <c r="V12" s="3102"/>
    </row>
    <row r="13" spans="1:22" ht="15.75" customHeight="1">
      <c r="A13" s="192"/>
      <c r="B13" s="2917" t="s">
        <v>13006</v>
      </c>
      <c r="C13" s="222" t="s">
        <v>12437</v>
      </c>
      <c r="D13" s="222">
        <v>1</v>
      </c>
      <c r="E13" s="3007">
        <v>945.6</v>
      </c>
      <c r="F13" s="81"/>
      <c r="G13" s="226" t="s">
        <v>13007</v>
      </c>
      <c r="H13" s="192"/>
      <c r="I13" s="998"/>
      <c r="J13" s="192"/>
      <c r="K13" s="3101"/>
      <c r="L13" s="997">
        <f t="shared" si="0"/>
        <v>0</v>
      </c>
      <c r="M13" s="3101"/>
      <c r="N13" s="221">
        <f t="shared" si="1"/>
        <v>0</v>
      </c>
      <c r="O13" s="3101"/>
      <c r="P13" s="3102"/>
      <c r="Q13" s="2917" t="s">
        <v>13008</v>
      </c>
      <c r="R13" s="774" t="s">
        <v>13009</v>
      </c>
      <c r="S13" s="81"/>
      <c r="T13" s="3102"/>
      <c r="U13" s="3102"/>
      <c r="V13" s="3102"/>
    </row>
    <row r="14" spans="1:22" ht="15.75" customHeight="1">
      <c r="A14" s="192"/>
      <c r="B14" s="2917" t="s">
        <v>13010</v>
      </c>
      <c r="C14" s="222" t="s">
        <v>12437</v>
      </c>
      <c r="D14" s="222">
        <v>1</v>
      </c>
      <c r="E14" s="3007">
        <v>1075.0999999999999</v>
      </c>
      <c r="F14" s="81"/>
      <c r="G14" s="226" t="s">
        <v>13011</v>
      </c>
      <c r="H14" s="192"/>
      <c r="I14" s="998"/>
      <c r="J14" s="192"/>
      <c r="K14" s="3101"/>
      <c r="L14" s="997">
        <f t="shared" si="0"/>
        <v>0</v>
      </c>
      <c r="M14" s="3101"/>
      <c r="N14" s="221">
        <f t="shared" si="1"/>
        <v>0</v>
      </c>
      <c r="O14" s="3101"/>
      <c r="P14" s="3102"/>
      <c r="Q14" s="2917" t="s">
        <v>13012</v>
      </c>
      <c r="R14" s="774" t="s">
        <v>13013</v>
      </c>
      <c r="S14" s="81"/>
      <c r="T14" s="3102"/>
      <c r="U14" s="3102"/>
      <c r="V14" s="3102"/>
    </row>
    <row r="15" spans="1:22" ht="15.75" customHeight="1" thickBot="1">
      <c r="A15" s="2394" t="s">
        <v>784</v>
      </c>
      <c r="B15" s="2930" t="s">
        <v>13014</v>
      </c>
      <c r="C15" s="283" t="s">
        <v>12437</v>
      </c>
      <c r="D15" s="283">
        <v>1</v>
      </c>
      <c r="E15" s="3012">
        <v>1038.9000000000001</v>
      </c>
      <c r="F15" s="81"/>
      <c r="G15" s="846" t="s">
        <v>13015</v>
      </c>
      <c r="H15" s="192"/>
      <c r="I15" s="1002"/>
      <c r="J15" s="192"/>
      <c r="K15" s="3101"/>
      <c r="L15" s="997">
        <f t="shared" si="0"/>
        <v>0</v>
      </c>
      <c r="M15" s="3101"/>
      <c r="N15" s="221">
        <f t="shared" si="1"/>
        <v>0</v>
      </c>
      <c r="O15" s="3101"/>
      <c r="P15" s="3102"/>
      <c r="Q15" s="2930" t="s">
        <v>13016</v>
      </c>
      <c r="R15" s="1021" t="s">
        <v>13017</v>
      </c>
      <c r="S15" s="81"/>
      <c r="T15" s="3102"/>
      <c r="U15" s="3102"/>
      <c r="V15" s="3102"/>
    </row>
    <row r="16" spans="1:22" ht="15.75" customHeight="1" thickTop="1" thickBot="1">
      <c r="A16" s="192"/>
      <c r="B16" s="192"/>
      <c r="C16" s="192"/>
      <c r="D16" s="192"/>
      <c r="E16" s="1828"/>
      <c r="F16" s="192"/>
      <c r="G16" s="192"/>
      <c r="H16" s="192"/>
      <c r="I16" s="192"/>
      <c r="J16" s="192"/>
      <c r="K16" s="3101"/>
      <c r="L16" s="3102"/>
      <c r="M16" s="3101"/>
      <c r="N16" s="3102"/>
      <c r="O16" s="3101"/>
      <c r="P16" s="3102"/>
      <c r="Q16" s="192"/>
      <c r="R16" s="192"/>
      <c r="S16" s="3102"/>
      <c r="T16" s="3102"/>
      <c r="U16" s="3102"/>
      <c r="V16" s="3102"/>
    </row>
    <row r="17" spans="1:22" ht="15.75" customHeight="1" thickTop="1" thickBot="1">
      <c r="A17" s="192"/>
      <c r="B17" s="319" t="s">
        <v>13018</v>
      </c>
      <c r="C17" s="385"/>
      <c r="D17" s="385"/>
      <c r="E17" s="2996"/>
      <c r="F17" s="1006"/>
      <c r="G17" s="450"/>
      <c r="H17" s="192"/>
      <c r="I17" s="192"/>
      <c r="J17" s="192"/>
      <c r="K17" s="3101"/>
      <c r="L17" s="3102"/>
      <c r="M17" s="3101"/>
      <c r="N17" s="3102"/>
      <c r="O17" s="3101"/>
      <c r="P17" s="3102"/>
      <c r="Q17" s="319" t="s">
        <v>13018</v>
      </c>
      <c r="R17" s="385"/>
      <c r="S17" s="1006"/>
      <c r="T17" s="3102"/>
      <c r="U17" s="3102"/>
      <c r="V17" s="3102"/>
    </row>
    <row r="18" spans="1:22" ht="15.75" customHeight="1" thickTop="1">
      <c r="A18" s="2394" t="s">
        <v>686</v>
      </c>
      <c r="B18" s="2919" t="s">
        <v>13019</v>
      </c>
      <c r="C18" s="213" t="s">
        <v>12437</v>
      </c>
      <c r="D18" s="213">
        <v>1</v>
      </c>
      <c r="E18" s="3011">
        <v>4598.2</v>
      </c>
      <c r="F18" s="81"/>
      <c r="G18" s="217" t="s">
        <v>13020</v>
      </c>
      <c r="H18" s="192"/>
      <c r="I18" s="996"/>
      <c r="J18" s="192"/>
      <c r="K18" s="3101"/>
      <c r="L18" s="997">
        <f t="shared" ref="L18:L24" si="2">IF( SUM( N18:N18 ) = 0, 0, $N$5 )</f>
        <v>0</v>
      </c>
      <c r="M18" s="3101"/>
      <c r="N18" s="221">
        <f t="shared" ref="N18:N26" si="3" xml:space="preserve"> IF( ISNUMBER(E18 ), 0, 1 )</f>
        <v>0</v>
      </c>
      <c r="O18" s="3101"/>
      <c r="P18" s="3102"/>
      <c r="Q18" s="2919" t="s">
        <v>13019</v>
      </c>
      <c r="R18" s="1022" t="s">
        <v>13021</v>
      </c>
      <c r="S18" s="81"/>
      <c r="T18" s="3102"/>
      <c r="U18" s="3102"/>
      <c r="V18" s="3102"/>
    </row>
    <row r="19" spans="1:22" ht="15.75" customHeight="1">
      <c r="A19" s="192"/>
      <c r="B19" s="2917" t="s">
        <v>13022</v>
      </c>
      <c r="C19" s="222" t="s">
        <v>12437</v>
      </c>
      <c r="D19" s="222">
        <v>1</v>
      </c>
      <c r="E19" s="3007">
        <v>3071.8</v>
      </c>
      <c r="F19" s="81"/>
      <c r="G19" s="226" t="s">
        <v>13023</v>
      </c>
      <c r="H19" s="192"/>
      <c r="I19" s="998"/>
      <c r="J19" s="192"/>
      <c r="K19" s="3101"/>
      <c r="L19" s="997">
        <f t="shared" si="2"/>
        <v>0</v>
      </c>
      <c r="M19" s="3101"/>
      <c r="N19" s="221">
        <f t="shared" si="3"/>
        <v>0</v>
      </c>
      <c r="O19" s="3101"/>
      <c r="P19" s="3102"/>
      <c r="Q19" s="2917" t="s">
        <v>13022</v>
      </c>
      <c r="R19" s="774" t="s">
        <v>13024</v>
      </c>
      <c r="S19" s="81"/>
      <c r="T19" s="3102"/>
      <c r="U19" s="3102"/>
      <c r="V19" s="3102"/>
    </row>
    <row r="20" spans="1:22" ht="15.75" customHeight="1">
      <c r="A20" s="192"/>
      <c r="B20" s="2917" t="s">
        <v>13025</v>
      </c>
      <c r="C20" s="222" t="s">
        <v>12437</v>
      </c>
      <c r="D20" s="222">
        <v>1</v>
      </c>
      <c r="E20" s="3007">
        <v>3816.5</v>
      </c>
      <c r="F20" s="81"/>
      <c r="G20" s="226" t="s">
        <v>13026</v>
      </c>
      <c r="H20" s="192"/>
      <c r="I20" s="998"/>
      <c r="J20" s="192"/>
      <c r="K20" s="3101"/>
      <c r="L20" s="997">
        <f t="shared" si="2"/>
        <v>0</v>
      </c>
      <c r="M20" s="3101"/>
      <c r="N20" s="221">
        <f t="shared" si="3"/>
        <v>0</v>
      </c>
      <c r="O20" s="3101"/>
      <c r="P20" s="3102"/>
      <c r="Q20" s="2917" t="s">
        <v>13025</v>
      </c>
      <c r="R20" s="774" t="s">
        <v>13027</v>
      </c>
      <c r="S20" s="81"/>
      <c r="T20" s="3102"/>
      <c r="U20" s="3102"/>
      <c r="V20" s="3102"/>
    </row>
    <row r="21" spans="1:22" ht="15.75" customHeight="1">
      <c r="A21" s="192"/>
      <c r="B21" s="2917" t="s">
        <v>13028</v>
      </c>
      <c r="C21" s="222" t="s">
        <v>12437</v>
      </c>
      <c r="D21" s="222">
        <v>1</v>
      </c>
      <c r="E21" s="3007">
        <v>5168.1000000000004</v>
      </c>
      <c r="F21" s="81"/>
      <c r="G21" s="226" t="s">
        <v>13029</v>
      </c>
      <c r="H21" s="192"/>
      <c r="I21" s="998"/>
      <c r="J21" s="192"/>
      <c r="K21" s="3101"/>
      <c r="L21" s="997">
        <f t="shared" si="2"/>
        <v>0</v>
      </c>
      <c r="M21" s="3101"/>
      <c r="N21" s="221">
        <f t="shared" si="3"/>
        <v>0</v>
      </c>
      <c r="O21" s="3101"/>
      <c r="P21" s="3102"/>
      <c r="Q21" s="2917" t="s">
        <v>13028</v>
      </c>
      <c r="R21" s="774" t="s">
        <v>13030</v>
      </c>
      <c r="S21" s="81"/>
      <c r="T21" s="3102"/>
      <c r="U21" s="3102"/>
      <c r="V21" s="3102"/>
    </row>
    <row r="22" spans="1:22" ht="15.75" customHeight="1">
      <c r="A22" s="192"/>
      <c r="B22" s="2917" t="s">
        <v>13031</v>
      </c>
      <c r="C22" s="222" t="s">
        <v>12437</v>
      </c>
      <c r="D22" s="222">
        <v>1</v>
      </c>
      <c r="E22" s="3007">
        <v>2761.2</v>
      </c>
      <c r="F22" s="81"/>
      <c r="G22" s="226" t="s">
        <v>13032</v>
      </c>
      <c r="H22" s="192"/>
      <c r="I22" s="998"/>
      <c r="J22" s="192"/>
      <c r="K22" s="3101"/>
      <c r="L22" s="997">
        <f t="shared" si="2"/>
        <v>0</v>
      </c>
      <c r="M22" s="3101"/>
      <c r="N22" s="221">
        <f t="shared" si="3"/>
        <v>0</v>
      </c>
      <c r="O22" s="3101"/>
      <c r="P22" s="3102"/>
      <c r="Q22" s="2917" t="s">
        <v>13031</v>
      </c>
      <c r="R22" s="774" t="s">
        <v>13033</v>
      </c>
      <c r="S22" s="81"/>
      <c r="T22" s="3102"/>
      <c r="U22" s="3102"/>
      <c r="V22" s="3102"/>
    </row>
    <row r="23" spans="1:22" ht="15.75" customHeight="1">
      <c r="A23" s="192"/>
      <c r="B23" s="2917" t="s">
        <v>13034</v>
      </c>
      <c r="C23" s="222" t="s">
        <v>12437</v>
      </c>
      <c r="D23" s="222">
        <v>1</v>
      </c>
      <c r="E23" s="3007">
        <v>4349.3</v>
      </c>
      <c r="F23" s="81"/>
      <c r="G23" s="226" t="s">
        <v>13035</v>
      </c>
      <c r="H23" s="192"/>
      <c r="I23" s="998"/>
      <c r="J23" s="192"/>
      <c r="K23" s="3101"/>
      <c r="L23" s="997">
        <f t="shared" si="2"/>
        <v>0</v>
      </c>
      <c r="M23" s="3101"/>
      <c r="N23" s="221">
        <f t="shared" si="3"/>
        <v>0</v>
      </c>
      <c r="O23" s="3101"/>
      <c r="P23" s="3102"/>
      <c r="Q23" s="2917" t="s">
        <v>13034</v>
      </c>
      <c r="R23" s="774" t="s">
        <v>13036</v>
      </c>
      <c r="S23" s="81"/>
      <c r="T23" s="3102"/>
      <c r="U23" s="3102"/>
      <c r="V23" s="3102"/>
    </row>
    <row r="24" spans="1:22" ht="19.5" customHeight="1">
      <c r="A24" s="192"/>
      <c r="B24" s="2917" t="s">
        <v>13037</v>
      </c>
      <c r="C24" s="222" t="s">
        <v>12437</v>
      </c>
      <c r="D24" s="222">
        <v>1</v>
      </c>
      <c r="E24" s="3007">
        <v>2806.7</v>
      </c>
      <c r="F24" s="81"/>
      <c r="G24" s="226" t="s">
        <v>13038</v>
      </c>
      <c r="H24" s="192"/>
      <c r="I24" s="998"/>
      <c r="J24" s="192"/>
      <c r="K24" s="3101"/>
      <c r="L24" s="997">
        <f t="shared" si="2"/>
        <v>0</v>
      </c>
      <c r="M24" s="3101"/>
      <c r="N24" s="221">
        <f t="shared" si="3"/>
        <v>0</v>
      </c>
      <c r="O24" s="3101"/>
      <c r="P24" s="3102"/>
      <c r="Q24" s="2917" t="s">
        <v>13037</v>
      </c>
      <c r="R24" s="774" t="s">
        <v>13039</v>
      </c>
      <c r="S24" s="81"/>
      <c r="T24" s="3102"/>
      <c r="U24" s="3102"/>
      <c r="V24" s="3102"/>
    </row>
    <row r="25" spans="1:22" ht="25.5" customHeight="1">
      <c r="A25" s="192"/>
      <c r="B25" s="1797" t="s">
        <v>13040</v>
      </c>
      <c r="C25" s="1756" t="s">
        <v>12437</v>
      </c>
      <c r="D25" s="1756">
        <v>1</v>
      </c>
      <c r="E25" s="3013">
        <v>4851.3</v>
      </c>
      <c r="F25" s="81"/>
      <c r="G25" s="226" t="s">
        <v>13041</v>
      </c>
      <c r="H25" s="192"/>
      <c r="I25" s="1754"/>
      <c r="J25" s="192"/>
      <c r="K25" s="3101"/>
      <c r="L25" s="997">
        <f>IF( SUM( N26:N26 ) = 0, 0, $N$5 )</f>
        <v>0</v>
      </c>
      <c r="M25" s="3101"/>
      <c r="N25" s="221"/>
      <c r="O25" s="3101"/>
      <c r="P25" s="3102"/>
      <c r="Q25" s="1797" t="s">
        <v>13040</v>
      </c>
      <c r="R25" s="1023" t="s">
        <v>13042</v>
      </c>
      <c r="S25" s="81"/>
      <c r="T25" s="3102"/>
      <c r="U25" s="3102"/>
      <c r="V25" s="3102"/>
    </row>
    <row r="26" spans="1:22" ht="23.25" customHeight="1" thickBot="1">
      <c r="A26" s="2394" t="s">
        <v>784</v>
      </c>
      <c r="B26" s="2922" t="s">
        <v>13043</v>
      </c>
      <c r="C26" s="283" t="s">
        <v>12437</v>
      </c>
      <c r="D26" s="283">
        <v>1</v>
      </c>
      <c r="E26" s="3012">
        <v>612.1</v>
      </c>
      <c r="F26" s="81"/>
      <c r="G26" s="846" t="s">
        <v>13044</v>
      </c>
      <c r="H26" s="192"/>
      <c r="I26" s="1002"/>
      <c r="J26" s="192"/>
      <c r="K26" s="3101"/>
      <c r="M26" s="3101"/>
      <c r="N26" s="221">
        <f t="shared" si="3"/>
        <v>0</v>
      </c>
      <c r="O26" s="3101"/>
      <c r="P26" s="3102"/>
      <c r="Q26" s="2930" t="s">
        <v>13045</v>
      </c>
      <c r="R26" s="1025" t="s">
        <v>13046</v>
      </c>
      <c r="S26" s="81"/>
      <c r="T26" s="3102"/>
      <c r="U26" s="3102"/>
      <c r="V26" s="3102"/>
    </row>
    <row r="27" spans="1:22" ht="15.5" thickTop="1" thickBot="1">
      <c r="E27" s="1830"/>
    </row>
    <row r="28" spans="1:22" ht="15.5">
      <c r="A28" s="192"/>
      <c r="B28" s="319" t="s">
        <v>13047</v>
      </c>
      <c r="C28" s="385"/>
      <c r="D28" s="385"/>
      <c r="E28" s="2996"/>
      <c r="F28" s="1006"/>
      <c r="G28" s="450"/>
      <c r="H28" s="192"/>
      <c r="I28" s="192"/>
      <c r="J28" s="192"/>
      <c r="K28" s="3101"/>
      <c r="L28" s="3102"/>
      <c r="M28" s="3101"/>
      <c r="N28" s="3102"/>
      <c r="O28" s="3101"/>
      <c r="P28" s="3102"/>
      <c r="Q28" s="319" t="s">
        <v>13047</v>
      </c>
      <c r="R28" s="385"/>
      <c r="S28" s="1006"/>
      <c r="T28" s="3102"/>
      <c r="U28" s="3102"/>
      <c r="V28" s="3102"/>
    </row>
    <row r="29" spans="1:22" ht="15.75" customHeight="1">
      <c r="A29" s="2394" t="s">
        <v>686</v>
      </c>
      <c r="B29" s="2919" t="s">
        <v>13048</v>
      </c>
      <c r="C29" s="213" t="s">
        <v>1330</v>
      </c>
      <c r="D29" s="213">
        <v>0</v>
      </c>
      <c r="E29" s="3064">
        <v>1108430.2709999999</v>
      </c>
      <c r="F29" s="81"/>
      <c r="G29" s="843" t="s">
        <v>13049</v>
      </c>
      <c r="H29" s="192"/>
      <c r="I29" s="996"/>
      <c r="J29" s="192"/>
      <c r="K29" s="3101"/>
      <c r="L29" s="1757" t="s">
        <v>679</v>
      </c>
      <c r="M29" s="3101"/>
      <c r="N29" s="221">
        <v>1</v>
      </c>
      <c r="O29" s="3101"/>
      <c r="P29" s="3102"/>
      <c r="Q29" s="2919" t="s">
        <v>13048</v>
      </c>
      <c r="R29" s="770" t="s">
        <v>13050</v>
      </c>
      <c r="S29" s="81"/>
      <c r="T29" s="3102"/>
      <c r="U29" s="3102"/>
      <c r="V29" s="3102"/>
    </row>
    <row r="30" spans="1:22" ht="15.5">
      <c r="A30" s="192"/>
      <c r="B30" s="2917" t="s">
        <v>13051</v>
      </c>
      <c r="C30" s="222" t="s">
        <v>1330</v>
      </c>
      <c r="D30" s="222">
        <v>0</v>
      </c>
      <c r="E30" s="3065">
        <v>263388.076</v>
      </c>
      <c r="F30" s="81"/>
      <c r="G30" s="844" t="s">
        <v>13052</v>
      </c>
      <c r="H30" s="192"/>
      <c r="I30" s="998"/>
      <c r="J30" s="192"/>
      <c r="K30" s="3101"/>
      <c r="L30" s="1757" t="s">
        <v>679</v>
      </c>
      <c r="M30" s="3101"/>
      <c r="N30" s="221">
        <v>1</v>
      </c>
      <c r="O30" s="3101"/>
      <c r="P30" s="3102"/>
      <c r="Q30" s="2917" t="s">
        <v>13051</v>
      </c>
      <c r="R30" s="774" t="s">
        <v>13053</v>
      </c>
      <c r="S30" s="81"/>
      <c r="T30" s="3102"/>
      <c r="U30" s="3102"/>
      <c r="V30" s="3102"/>
    </row>
    <row r="31" spans="1:22" ht="15.5">
      <c r="A31" s="192"/>
      <c r="B31" s="1758" t="s">
        <v>13054</v>
      </c>
      <c r="C31" s="1759" t="s">
        <v>1330</v>
      </c>
      <c r="D31" s="1759">
        <v>0</v>
      </c>
      <c r="E31" s="3066">
        <v>1371391.6529999999</v>
      </c>
      <c r="F31" s="81"/>
      <c r="G31" s="1910" t="s">
        <v>13055</v>
      </c>
      <c r="H31" s="192"/>
      <c r="I31" s="1762"/>
      <c r="J31" s="192"/>
      <c r="K31" s="3101"/>
      <c r="L31" s="1757" t="s">
        <v>679</v>
      </c>
      <c r="M31" s="3101"/>
      <c r="N31" s="221">
        <v>1</v>
      </c>
      <c r="O31" s="3101"/>
      <c r="P31" s="3102"/>
      <c r="Q31" s="2917" t="s">
        <v>13054</v>
      </c>
      <c r="R31" s="774" t="s">
        <v>13056</v>
      </c>
      <c r="S31" s="81"/>
      <c r="T31" s="3102"/>
      <c r="U31" s="3102"/>
      <c r="V31" s="3102"/>
    </row>
    <row r="32" spans="1:22" ht="15.75" customHeight="1" thickBot="1">
      <c r="A32" s="2394" t="s">
        <v>784</v>
      </c>
      <c r="B32" s="1827" t="s">
        <v>13057</v>
      </c>
      <c r="C32" s="1829" t="s">
        <v>1330</v>
      </c>
      <c r="D32" s="1829">
        <v>0</v>
      </c>
      <c r="E32" s="3010">
        <v>2540</v>
      </c>
      <c r="F32" s="81"/>
      <c r="G32" s="846" t="s">
        <v>13058</v>
      </c>
      <c r="H32" s="192"/>
      <c r="I32" s="1761"/>
      <c r="J32" s="192"/>
      <c r="K32" s="3101"/>
      <c r="L32" s="1757"/>
      <c r="M32" s="3101"/>
      <c r="N32" s="221"/>
      <c r="O32" s="3101"/>
      <c r="P32" s="3102"/>
      <c r="Q32" s="1827" t="s">
        <v>13057</v>
      </c>
      <c r="R32" s="1016" t="s">
        <v>13059</v>
      </c>
      <c r="S32" s="81"/>
      <c r="T32" s="3102"/>
      <c r="U32" s="3102"/>
      <c r="V32" s="3102"/>
    </row>
    <row r="33" spans="1:22" ht="15.75" customHeight="1" thickTop="1" thickBot="1">
      <c r="A33" s="192"/>
      <c r="B33" s="192"/>
      <c r="C33" s="192"/>
      <c r="D33" s="192"/>
      <c r="E33" s="1828"/>
      <c r="F33" s="192"/>
      <c r="G33" s="192"/>
      <c r="H33" s="192"/>
      <c r="I33" s="192"/>
      <c r="J33" s="192"/>
      <c r="K33" s="3101"/>
      <c r="L33" s="3102"/>
      <c r="M33" s="3101"/>
      <c r="N33" s="3102"/>
      <c r="O33" s="3101"/>
      <c r="P33" s="3102"/>
      <c r="Q33" s="192"/>
      <c r="R33" s="192"/>
      <c r="S33" s="3102"/>
      <c r="T33" s="3102"/>
      <c r="U33" s="3102"/>
      <c r="V33" s="3102"/>
    </row>
    <row r="34" spans="1:22" ht="15.75" customHeight="1" thickTop="1" thickBot="1">
      <c r="A34" s="192"/>
      <c r="B34" s="319" t="s">
        <v>1200</v>
      </c>
      <c r="C34" s="385"/>
      <c r="D34" s="385"/>
      <c r="E34" s="2996"/>
      <c r="F34" s="1006"/>
      <c r="G34" s="450"/>
      <c r="H34" s="192"/>
      <c r="I34" s="192"/>
      <c r="J34" s="192"/>
      <c r="K34" s="3101"/>
      <c r="L34" s="3102"/>
      <c r="M34" s="3101"/>
      <c r="N34" s="3102"/>
      <c r="O34" s="3101"/>
      <c r="P34" s="3102"/>
      <c r="Q34" s="319" t="s">
        <v>1200</v>
      </c>
      <c r="R34" s="385"/>
      <c r="S34" s="1006"/>
      <c r="T34" s="3102"/>
      <c r="U34" s="3102"/>
      <c r="V34" s="3102"/>
    </row>
    <row r="35" spans="1:22" ht="16.25" customHeight="1" thickTop="1">
      <c r="A35" s="2394" t="s">
        <v>686</v>
      </c>
      <c r="B35" s="2973" t="s">
        <v>13060</v>
      </c>
      <c r="C35" s="627" t="s">
        <v>13061</v>
      </c>
      <c r="D35" s="627">
        <v>0</v>
      </c>
      <c r="E35" s="3011">
        <v>8008</v>
      </c>
      <c r="F35" s="171"/>
      <c r="G35" s="843" t="s">
        <v>13062</v>
      </c>
      <c r="H35" s="192"/>
      <c r="I35" s="996"/>
      <c r="J35" s="192"/>
      <c r="K35" s="3101"/>
      <c r="L35" s="1757" t="s">
        <v>679</v>
      </c>
      <c r="M35" s="3101"/>
      <c r="N35" s="221">
        <v>1</v>
      </c>
      <c r="O35" s="3101"/>
      <c r="P35" s="3102"/>
      <c r="Q35" s="2973" t="s">
        <v>13060</v>
      </c>
      <c r="R35" s="1013" t="s">
        <v>13063</v>
      </c>
      <c r="S35" s="171"/>
      <c r="T35" s="3102"/>
      <c r="U35" s="3102"/>
      <c r="V35" s="3102"/>
    </row>
    <row r="36" spans="1:22" ht="16.25" customHeight="1">
      <c r="A36" s="192"/>
      <c r="B36" s="2949" t="s">
        <v>13064</v>
      </c>
      <c r="C36" s="2961" t="s">
        <v>1330</v>
      </c>
      <c r="D36" s="2961">
        <v>2</v>
      </c>
      <c r="E36" s="3007">
        <v>2.04</v>
      </c>
      <c r="F36" s="315"/>
      <c r="G36" s="844" t="s">
        <v>13065</v>
      </c>
      <c r="H36" s="192"/>
      <c r="I36" s="998"/>
      <c r="J36" s="192"/>
      <c r="K36" s="3101"/>
      <c r="L36" s="1757" t="s">
        <v>679</v>
      </c>
      <c r="M36" s="3101"/>
      <c r="N36" s="221">
        <v>1</v>
      </c>
      <c r="O36" s="3101"/>
      <c r="P36" s="3102"/>
      <c r="Q36" s="2949" t="s">
        <v>13064</v>
      </c>
      <c r="R36" s="1911" t="s">
        <v>13066</v>
      </c>
      <c r="S36" s="315"/>
      <c r="T36" s="3102"/>
      <c r="U36" s="3102"/>
      <c r="V36" s="3102"/>
    </row>
    <row r="37" spans="1:22" ht="16.25" customHeight="1">
      <c r="A37" s="192"/>
      <c r="B37" s="2949" t="s">
        <v>13067</v>
      </c>
      <c r="C37" s="2961" t="s">
        <v>1330</v>
      </c>
      <c r="D37" s="2961">
        <v>0</v>
      </c>
      <c r="E37" s="3007">
        <v>364</v>
      </c>
      <c r="F37" s="171"/>
      <c r="G37" s="844" t="s">
        <v>13068</v>
      </c>
      <c r="H37" s="192"/>
      <c r="I37" s="998"/>
      <c r="J37" s="192"/>
      <c r="K37" s="3101"/>
      <c r="L37" s="1757" t="s">
        <v>679</v>
      </c>
      <c r="M37" s="3101"/>
      <c r="N37" s="221">
        <v>1</v>
      </c>
      <c r="O37" s="3101"/>
      <c r="P37" s="3102"/>
      <c r="Q37" s="2949" t="s">
        <v>13067</v>
      </c>
      <c r="R37" s="1014" t="s">
        <v>13069</v>
      </c>
      <c r="S37" s="171"/>
      <c r="T37" s="3102"/>
      <c r="U37" s="3102"/>
      <c r="V37" s="3102"/>
    </row>
    <row r="38" spans="1:22" ht="16.25" customHeight="1" thickBot="1">
      <c r="A38" s="2394" t="s">
        <v>784</v>
      </c>
      <c r="B38" s="2950" t="s">
        <v>13070</v>
      </c>
      <c r="C38" s="2956" t="s">
        <v>1330</v>
      </c>
      <c r="D38" s="2956">
        <v>0</v>
      </c>
      <c r="E38" s="3012">
        <v>11</v>
      </c>
      <c r="F38" s="315"/>
      <c r="G38" s="846" t="s">
        <v>13071</v>
      </c>
      <c r="H38" s="192"/>
      <c r="I38" s="1002"/>
      <c r="J38" s="192"/>
      <c r="K38" s="3101"/>
      <c r="L38" s="1757" t="s">
        <v>679</v>
      </c>
      <c r="M38" s="3101"/>
      <c r="N38" s="221"/>
      <c r="O38" s="3101"/>
      <c r="P38" s="3102"/>
      <c r="Q38" s="2950" t="s">
        <v>13070</v>
      </c>
      <c r="R38" s="2539" t="s">
        <v>13072</v>
      </c>
      <c r="S38" s="315"/>
      <c r="T38" s="3102"/>
      <c r="U38" s="3102"/>
      <c r="V38" s="3102"/>
    </row>
    <row r="39" spans="1:22" ht="28.5" customHeight="1" thickTop="1">
      <c r="A39" s="192"/>
      <c r="B39" s="192"/>
      <c r="C39" s="192"/>
      <c r="D39" s="192"/>
      <c r="E39" s="192"/>
      <c r="F39" s="192"/>
      <c r="G39" s="192"/>
      <c r="H39" s="192"/>
      <c r="J39" s="2394" t="s">
        <v>826</v>
      </c>
      <c r="K39" s="3102"/>
      <c r="L39" s="3102"/>
      <c r="M39" s="3102"/>
      <c r="N39" s="3102"/>
      <c r="O39" s="3102"/>
      <c r="P39" s="3102"/>
      <c r="Q39" s="3102"/>
      <c r="R39" s="2856" t="s">
        <v>827</v>
      </c>
      <c r="S39" s="3102"/>
      <c r="T39" s="3102"/>
      <c r="U39" s="3102"/>
      <c r="V39" s="3102"/>
    </row>
    <row r="40" spans="1:22" ht="15.5">
      <c r="A40" s="192"/>
      <c r="B40" s="192"/>
      <c r="C40" s="192"/>
      <c r="D40" s="192"/>
      <c r="E40" s="192"/>
      <c r="F40" s="192"/>
      <c r="G40" s="192"/>
      <c r="H40" s="192"/>
      <c r="I40" s="192"/>
      <c r="J40" s="192"/>
      <c r="K40" s="3102"/>
      <c r="L40" s="3102"/>
      <c r="M40" s="3102"/>
      <c r="N40" s="3102"/>
      <c r="O40" s="3102"/>
      <c r="P40" s="3102"/>
      <c r="Q40" s="3102"/>
      <c r="R40" s="3102"/>
      <c r="S40" s="3102"/>
      <c r="T40" s="3102"/>
      <c r="U40" s="3102"/>
      <c r="V40" s="3102"/>
    </row>
  </sheetData>
  <sheetProtection formatColumns="0" formatRows="0"/>
  <mergeCells count="2">
    <mergeCell ref="B3:I3"/>
    <mergeCell ref="Q3:S3"/>
  </mergeCells>
  <phoneticPr fontId="37"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topLeftCell="B1" workbookViewId="0"/>
  </sheetViews>
  <sheetFormatPr defaultColWidth="9" defaultRowHeight="14"/>
  <cols>
    <col min="1" max="1" width="11.08203125" style="184" hidden="1" customWidth="1"/>
    <col min="2" max="2" width="91.6640625" style="184" customWidth="1"/>
    <col min="3" max="3" width="7" style="184" customWidth="1"/>
    <col min="4" max="4" width="5.08203125" style="184" customWidth="1"/>
    <col min="5" max="5" width="20.58203125" style="184" customWidth="1"/>
    <col min="6" max="6" width="19.08203125" style="184" customWidth="1"/>
    <col min="7" max="8" width="12.5" style="184" customWidth="1"/>
    <col min="9" max="9" width="1.58203125" style="184" customWidth="1"/>
    <col min="10" max="10" width="12.5" style="184" customWidth="1"/>
    <col min="11" max="11" width="1.58203125" style="184" customWidth="1"/>
    <col min="12" max="12" width="33.58203125" style="183" customWidth="1"/>
    <col min="13" max="13" width="1.58203125" style="184" hidden="1" customWidth="1"/>
    <col min="14" max="14" width="1.58203125" style="184" customWidth="1"/>
    <col min="15" max="15" width="25" style="184" customWidth="1"/>
    <col min="16" max="16" width="1.58203125" style="184" customWidth="1"/>
    <col min="17" max="19" width="12.5" style="184" hidden="1" customWidth="1"/>
    <col min="20" max="20" width="1.58203125" style="184" hidden="1" customWidth="1"/>
    <col min="21" max="21" width="1.58203125" style="184" customWidth="1"/>
    <col min="22" max="22" width="95.6640625" style="184" bestFit="1" customWidth="1"/>
    <col min="23" max="26" width="17.5" style="184" customWidth="1"/>
    <col min="27" max="27" width="1.58203125" style="184" customWidth="1"/>
    <col min="28" max="16384" width="9" style="184"/>
  </cols>
  <sheetData>
    <row r="1" spans="1:27" ht="30.75" customHeight="1">
      <c r="A1" s="3102"/>
      <c r="B1" s="995" t="s">
        <v>13073</v>
      </c>
      <c r="C1" s="995"/>
      <c r="D1" s="995"/>
      <c r="E1" s="995"/>
      <c r="F1" s="995"/>
      <c r="G1" s="995"/>
      <c r="H1" s="995"/>
      <c r="I1" s="995"/>
      <c r="J1" s="995"/>
      <c r="K1" s="3102"/>
      <c r="L1" s="3124"/>
      <c r="M1" s="3102"/>
      <c r="N1" s="3101"/>
      <c r="O1" s="3102"/>
      <c r="P1" s="3101"/>
      <c r="Q1" s="3102"/>
      <c r="R1" s="3102"/>
      <c r="S1" s="3102"/>
      <c r="T1" s="3101"/>
      <c r="U1" s="3102"/>
      <c r="V1" s="995" t="s">
        <v>667</v>
      </c>
      <c r="W1" s="995"/>
      <c r="X1" s="995"/>
      <c r="Y1" s="995"/>
      <c r="Z1" s="995"/>
      <c r="AA1" s="995"/>
    </row>
    <row r="2" spans="1:27" ht="30.75" customHeight="1">
      <c r="A2" s="3102"/>
      <c r="B2" s="995" t="str">
        <f>SelectCompany!B4</f>
        <v>Thames Water</v>
      </c>
      <c r="C2" s="418"/>
      <c r="D2" s="418"/>
      <c r="E2" s="418"/>
      <c r="F2" s="418"/>
      <c r="G2" s="418"/>
      <c r="H2" s="418"/>
      <c r="I2" s="3102"/>
      <c r="J2" s="3102"/>
      <c r="K2" s="3102"/>
      <c r="L2" s="3124"/>
      <c r="M2" s="3102"/>
      <c r="N2" s="3101"/>
      <c r="O2" s="3102"/>
      <c r="P2" s="3101"/>
      <c r="Q2" s="3102"/>
      <c r="R2" s="3102"/>
      <c r="S2" s="3102"/>
      <c r="T2" s="3101"/>
      <c r="U2" s="3102"/>
      <c r="V2" s="995"/>
      <c r="W2" s="418"/>
      <c r="X2" s="418"/>
      <c r="Y2" s="418"/>
      <c r="Z2" s="418"/>
      <c r="AA2" s="3102"/>
    </row>
    <row r="3" spans="1:27" ht="45" customHeight="1">
      <c r="A3" s="3102"/>
      <c r="B3" s="3486" t="s">
        <v>13074</v>
      </c>
      <c r="C3" s="3486"/>
      <c r="D3" s="3486"/>
      <c r="E3" s="3486"/>
      <c r="F3" s="3486"/>
      <c r="G3" s="3486"/>
      <c r="H3" s="3486"/>
      <c r="I3" s="3486"/>
      <c r="J3" s="3486"/>
      <c r="K3" s="3486"/>
      <c r="L3" s="3486"/>
      <c r="M3" s="199"/>
      <c r="N3" s="3101"/>
      <c r="O3" s="1004" t="s">
        <v>669</v>
      </c>
      <c r="P3" s="3101"/>
      <c r="Q3" s="3102"/>
      <c r="R3" s="3102"/>
      <c r="S3" s="3102"/>
      <c r="T3" s="3101"/>
      <c r="U3" s="3102"/>
      <c r="V3" s="3486" t="s">
        <v>13074</v>
      </c>
      <c r="W3" s="3486"/>
      <c r="X3" s="3486"/>
      <c r="Y3" s="3486"/>
      <c r="Z3" s="3486"/>
      <c r="AA3" s="3486"/>
    </row>
    <row r="4" spans="1:27" ht="14.25" customHeight="1" thickBot="1">
      <c r="A4" s="3102"/>
      <c r="B4" s="3188"/>
      <c r="C4" s="3188"/>
      <c r="D4" s="3188"/>
      <c r="E4" s="3188"/>
      <c r="F4" s="3188"/>
      <c r="G4" s="3188"/>
      <c r="H4" s="3188"/>
      <c r="I4" s="3188"/>
      <c r="J4" s="3188"/>
      <c r="K4" s="3188"/>
      <c r="L4" s="3189"/>
      <c r="M4" s="192"/>
      <c r="N4" s="3101"/>
      <c r="O4" s="3102"/>
      <c r="P4" s="3101"/>
      <c r="Q4" s="3648" t="s">
        <v>670</v>
      </c>
      <c r="R4" s="3648"/>
      <c r="S4" s="3648"/>
      <c r="T4" s="3101"/>
      <c r="U4" s="3102"/>
      <c r="V4" s="3188"/>
      <c r="W4" s="3188"/>
      <c r="X4" s="3188"/>
      <c r="Y4" s="3188"/>
      <c r="Z4" s="3188"/>
      <c r="AA4" s="3188"/>
    </row>
    <row r="5" spans="1:27" ht="47.5" thickTop="1" thickBot="1">
      <c r="A5" s="2265" t="s">
        <v>680</v>
      </c>
      <c r="B5" s="2975" t="s">
        <v>671</v>
      </c>
      <c r="C5" s="2976" t="s">
        <v>672</v>
      </c>
      <c r="D5" s="2976" t="s">
        <v>673</v>
      </c>
      <c r="E5" s="2976" t="s">
        <v>8526</v>
      </c>
      <c r="F5" s="2976" t="s">
        <v>8527</v>
      </c>
      <c r="G5" s="2977" t="s">
        <v>13075</v>
      </c>
      <c r="H5" s="192"/>
      <c r="I5" s="199"/>
      <c r="J5" s="2952" t="s">
        <v>677</v>
      </c>
      <c r="K5" s="199"/>
      <c r="L5" s="2952" t="s">
        <v>678</v>
      </c>
      <c r="M5" s="199"/>
      <c r="N5" s="3101"/>
      <c r="O5" s="3102"/>
      <c r="P5" s="3101"/>
      <c r="Q5" s="206" t="s">
        <v>679</v>
      </c>
      <c r="R5" s="206"/>
      <c r="S5" s="3102"/>
      <c r="T5" s="3101"/>
      <c r="U5" s="3102"/>
      <c r="V5" s="2975" t="s">
        <v>671</v>
      </c>
      <c r="W5" s="2976" t="s">
        <v>8526</v>
      </c>
      <c r="X5" s="2976" t="s">
        <v>8527</v>
      </c>
      <c r="Y5" s="2977" t="s">
        <v>13075</v>
      </c>
      <c r="Z5" s="3102"/>
      <c r="AA5" s="199"/>
    </row>
    <row r="6" spans="1:27" ht="15.75" customHeight="1" thickTop="1" thickBot="1">
      <c r="A6" s="2394" t="s">
        <v>684</v>
      </c>
      <c r="B6" s="3102"/>
      <c r="C6" s="335"/>
      <c r="D6" s="335"/>
      <c r="E6" s="192"/>
      <c r="F6" s="192"/>
      <c r="G6" s="192"/>
      <c r="H6" s="192"/>
      <c r="I6" s="199"/>
      <c r="J6" s="192"/>
      <c r="K6" s="199"/>
      <c r="L6" s="592"/>
      <c r="M6" s="199"/>
      <c r="N6" s="3101"/>
      <c r="O6" s="3102"/>
      <c r="P6" s="3101"/>
      <c r="Q6" s="3102"/>
      <c r="R6" s="3102"/>
      <c r="S6" s="3102"/>
      <c r="T6" s="3101"/>
      <c r="U6" s="3102"/>
      <c r="V6" s="335"/>
      <c r="W6" s="2856" t="s">
        <v>831</v>
      </c>
      <c r="X6" s="192"/>
      <c r="Y6" s="192"/>
      <c r="Z6" s="3102"/>
      <c r="AA6" s="199"/>
    </row>
    <row r="7" spans="1:27" ht="15.75" customHeight="1" thickTop="1" thickBot="1">
      <c r="A7" s="192"/>
      <c r="B7" s="623" t="s">
        <v>13076</v>
      </c>
      <c r="C7" s="385"/>
      <c r="D7" s="385"/>
      <c r="E7" s="362"/>
      <c r="F7" s="362"/>
      <c r="G7" s="362"/>
      <c r="H7" s="362"/>
      <c r="I7" s="199"/>
      <c r="J7" s="192"/>
      <c r="K7" s="199"/>
      <c r="L7" s="592"/>
      <c r="M7" s="199"/>
      <c r="N7" s="3101"/>
      <c r="O7" s="3102"/>
      <c r="P7" s="3101"/>
      <c r="Q7" s="3102"/>
      <c r="R7" s="3102"/>
      <c r="S7" s="3102"/>
      <c r="T7" s="3101"/>
      <c r="U7" s="3102"/>
      <c r="V7" s="623" t="s">
        <v>13076</v>
      </c>
      <c r="W7" s="362"/>
      <c r="X7" s="362"/>
      <c r="Y7" s="362"/>
      <c r="Z7" s="362"/>
      <c r="AA7" s="199"/>
    </row>
    <row r="8" spans="1:27" ht="15.75" customHeight="1" thickTop="1">
      <c r="A8" s="2394" t="s">
        <v>686</v>
      </c>
      <c r="B8" s="2919" t="s">
        <v>13077</v>
      </c>
      <c r="C8" s="213" t="s">
        <v>688</v>
      </c>
      <c r="D8" s="213">
        <v>3</v>
      </c>
      <c r="E8" s="705">
        <v>0</v>
      </c>
      <c r="F8" s="705">
        <v>6.2120559816680476</v>
      </c>
      <c r="G8" s="1028">
        <v>14.091197558032418</v>
      </c>
      <c r="H8" s="59"/>
      <c r="I8" s="199"/>
      <c r="J8" s="843" t="s">
        <v>13078</v>
      </c>
      <c r="K8" s="199"/>
      <c r="L8" s="1029"/>
      <c r="M8" s="199"/>
      <c r="N8" s="3101"/>
      <c r="O8" s="997">
        <f>IF( SUM( Q8:S8 ) = 0, 0, $Q$5 )</f>
        <v>0</v>
      </c>
      <c r="P8" s="3101"/>
      <c r="Q8" s="221">
        <f t="shared" ref="Q8:S12" si="0" xml:space="preserve"> IF( ISNUMBER(E8 ), 0, 1 )</f>
        <v>0</v>
      </c>
      <c r="R8" s="221">
        <f t="shared" si="0"/>
        <v>0</v>
      </c>
      <c r="S8" s="221">
        <f t="shared" si="0"/>
        <v>0</v>
      </c>
      <c r="T8" s="3101"/>
      <c r="U8" s="3102"/>
      <c r="V8" s="2919" t="s">
        <v>13077</v>
      </c>
      <c r="W8" s="705" t="s">
        <v>13079</v>
      </c>
      <c r="X8" s="705" t="s">
        <v>13080</v>
      </c>
      <c r="Y8" s="1028" t="s">
        <v>13081</v>
      </c>
      <c r="Z8" s="309"/>
      <c r="AA8" s="199"/>
    </row>
    <row r="9" spans="1:27" ht="15.75" customHeight="1">
      <c r="A9" s="192"/>
      <c r="B9" s="2917" t="s">
        <v>13082</v>
      </c>
      <c r="C9" s="222" t="s">
        <v>688</v>
      </c>
      <c r="D9" s="222">
        <v>3</v>
      </c>
      <c r="E9" s="706">
        <v>1.7250167149013661E-5</v>
      </c>
      <c r="F9" s="706">
        <v>0.40204594322405907</v>
      </c>
      <c r="G9" s="1020">
        <v>29.32070461465306</v>
      </c>
      <c r="H9" s="59"/>
      <c r="I9" s="199"/>
      <c r="J9" s="844" t="s">
        <v>13083</v>
      </c>
      <c r="K9" s="199"/>
      <c r="L9" s="1030"/>
      <c r="M9" s="199"/>
      <c r="N9" s="3101"/>
      <c r="O9" s="997">
        <f t="shared" ref="O9:O11" si="1">IF( SUM( Q9:S9 ) = 0, 0, $Q$5 )</f>
        <v>0</v>
      </c>
      <c r="P9" s="3101"/>
      <c r="Q9" s="221">
        <f t="shared" si="0"/>
        <v>0</v>
      </c>
      <c r="R9" s="221">
        <f t="shared" si="0"/>
        <v>0</v>
      </c>
      <c r="S9" s="221">
        <f t="shared" si="0"/>
        <v>0</v>
      </c>
      <c r="T9" s="3101"/>
      <c r="U9" s="3102"/>
      <c r="V9" s="2917" t="s">
        <v>13082</v>
      </c>
      <c r="W9" s="706" t="s">
        <v>13084</v>
      </c>
      <c r="X9" s="706" t="s">
        <v>13085</v>
      </c>
      <c r="Y9" s="1020" t="s">
        <v>13086</v>
      </c>
      <c r="Z9" s="309"/>
      <c r="AA9" s="199"/>
    </row>
    <row r="10" spans="1:27" ht="15.75" customHeight="1">
      <c r="A10" s="192"/>
      <c r="B10" s="2917" t="s">
        <v>13087</v>
      </c>
      <c r="C10" s="222" t="s">
        <v>688</v>
      </c>
      <c r="D10" s="222">
        <v>3</v>
      </c>
      <c r="E10" s="706">
        <v>0</v>
      </c>
      <c r="F10" s="706">
        <v>1.4166881172193359E-2</v>
      </c>
      <c r="G10" s="1020">
        <v>8.0604668738341531E-2</v>
      </c>
      <c r="H10" s="59"/>
      <c r="I10" s="199"/>
      <c r="J10" s="844" t="s">
        <v>13088</v>
      </c>
      <c r="K10" s="199"/>
      <c r="L10" s="1030"/>
      <c r="M10" s="199"/>
      <c r="N10" s="3101"/>
      <c r="O10" s="997">
        <f t="shared" si="1"/>
        <v>0</v>
      </c>
      <c r="P10" s="3101"/>
      <c r="Q10" s="221">
        <f t="shared" si="0"/>
        <v>0</v>
      </c>
      <c r="R10" s="221">
        <f t="shared" si="0"/>
        <v>0</v>
      </c>
      <c r="S10" s="221">
        <f t="shared" si="0"/>
        <v>0</v>
      </c>
      <c r="T10" s="3101"/>
      <c r="U10" s="3102"/>
      <c r="V10" s="2917" t="s">
        <v>13087</v>
      </c>
      <c r="W10" s="706" t="s">
        <v>13089</v>
      </c>
      <c r="X10" s="706" t="s">
        <v>13090</v>
      </c>
      <c r="Y10" s="1020" t="s">
        <v>13091</v>
      </c>
      <c r="Z10" s="309"/>
      <c r="AA10" s="199"/>
    </row>
    <row r="11" spans="1:27" ht="15.75" customHeight="1">
      <c r="A11" s="192"/>
      <c r="B11" s="2917" t="s">
        <v>13092</v>
      </c>
      <c r="C11" s="222" t="s">
        <v>688</v>
      </c>
      <c r="D11" s="222">
        <v>3</v>
      </c>
      <c r="E11" s="706">
        <v>7.5436527551136828E-4</v>
      </c>
      <c r="F11" s="706">
        <v>1.1182750024158947</v>
      </c>
      <c r="G11" s="1020">
        <v>4.4291019245023113</v>
      </c>
      <c r="H11" s="59"/>
      <c r="I11" s="199"/>
      <c r="J11" s="844" t="s">
        <v>13093</v>
      </c>
      <c r="K11" s="199"/>
      <c r="L11" s="1030"/>
      <c r="M11" s="199"/>
      <c r="N11" s="3101"/>
      <c r="O11" s="997">
        <f t="shared" si="1"/>
        <v>0</v>
      </c>
      <c r="P11" s="3101"/>
      <c r="Q11" s="221">
        <f t="shared" si="0"/>
        <v>0</v>
      </c>
      <c r="R11" s="221">
        <f t="shared" si="0"/>
        <v>0</v>
      </c>
      <c r="S11" s="221">
        <f t="shared" si="0"/>
        <v>0</v>
      </c>
      <c r="T11" s="3101"/>
      <c r="U11" s="3102"/>
      <c r="V11" s="2917" t="s">
        <v>13092</v>
      </c>
      <c r="W11" s="706" t="s">
        <v>13094</v>
      </c>
      <c r="X11" s="706" t="s">
        <v>13095</v>
      </c>
      <c r="Y11" s="1020" t="s">
        <v>13096</v>
      </c>
      <c r="Z11" s="309"/>
      <c r="AA11" s="199"/>
    </row>
    <row r="12" spans="1:27" ht="15.75" customHeight="1" thickBot="1">
      <c r="A12" s="2394" t="s">
        <v>784</v>
      </c>
      <c r="B12" s="2930" t="s">
        <v>13097</v>
      </c>
      <c r="C12" s="283" t="s">
        <v>688</v>
      </c>
      <c r="D12" s="283">
        <v>3</v>
      </c>
      <c r="E12" s="1038">
        <v>0.13873773285872118</v>
      </c>
      <c r="F12" s="1038">
        <v>0.45138614493471257</v>
      </c>
      <c r="G12" s="1025">
        <v>4.7291077623664828</v>
      </c>
      <c r="H12" s="59"/>
      <c r="I12" s="199"/>
      <c r="J12" s="846" t="s">
        <v>13098</v>
      </c>
      <c r="K12" s="199"/>
      <c r="L12" s="2540"/>
      <c r="M12" s="199"/>
      <c r="N12" s="3101"/>
      <c r="O12" s="997">
        <f t="shared" ref="O12" si="2">IF( SUM( Q12:S12 ) = 0, 0, $Q$5 )</f>
        <v>0</v>
      </c>
      <c r="P12" s="3101"/>
      <c r="Q12" s="221">
        <f t="shared" si="0"/>
        <v>0</v>
      </c>
      <c r="R12" s="221">
        <f t="shared" si="0"/>
        <v>0</v>
      </c>
      <c r="S12" s="221">
        <f t="shared" si="0"/>
        <v>0</v>
      </c>
      <c r="T12" s="3101"/>
      <c r="U12" s="3102"/>
      <c r="V12" s="2930" t="s">
        <v>13097</v>
      </c>
      <c r="W12" s="2541" t="s">
        <v>13099</v>
      </c>
      <c r="X12" s="2541" t="s">
        <v>13100</v>
      </c>
      <c r="Y12" s="1832" t="s">
        <v>13101</v>
      </c>
      <c r="Z12" s="309"/>
      <c r="AA12" s="199"/>
    </row>
    <row r="13" spans="1:27" ht="15.75" customHeight="1" thickTop="1" thickBot="1">
      <c r="A13" s="192"/>
      <c r="B13" s="1031"/>
      <c r="C13" s="86"/>
      <c r="D13" s="86"/>
      <c r="E13" s="59"/>
      <c r="F13" s="59"/>
      <c r="G13" s="59"/>
      <c r="H13" s="59"/>
      <c r="I13" s="199"/>
      <c r="J13" s="199"/>
      <c r="K13" s="199"/>
      <c r="L13" s="592"/>
      <c r="M13" s="199"/>
      <c r="N13" s="3101"/>
      <c r="O13" s="3102"/>
      <c r="P13" s="3101"/>
      <c r="Q13" s="3102"/>
      <c r="R13" s="3102"/>
      <c r="S13" s="3102"/>
      <c r="T13" s="3101"/>
      <c r="U13" s="3102"/>
      <c r="V13" s="1031"/>
      <c r="W13" s="59"/>
      <c r="X13" s="59"/>
      <c r="Y13" s="59"/>
      <c r="Z13" s="59"/>
      <c r="AA13" s="199"/>
    </row>
    <row r="14" spans="1:27" ht="15.75" customHeight="1" thickTop="1" thickBot="1">
      <c r="A14" s="192"/>
      <c r="B14" s="319" t="s">
        <v>13102</v>
      </c>
      <c r="C14" s="385"/>
      <c r="D14" s="385"/>
      <c r="E14" s="362"/>
      <c r="F14" s="362"/>
      <c r="G14" s="362"/>
      <c r="H14" s="362"/>
      <c r="I14" s="192"/>
      <c r="J14" s="192"/>
      <c r="K14" s="192"/>
      <c r="L14" s="1032"/>
      <c r="M14" s="192"/>
      <c r="N14" s="3101"/>
      <c r="O14" s="3102"/>
      <c r="P14" s="3101"/>
      <c r="Q14" s="3102"/>
      <c r="R14" s="3102"/>
      <c r="S14" s="3102"/>
      <c r="T14" s="3101"/>
      <c r="U14" s="3102"/>
      <c r="V14" s="319" t="s">
        <v>13102</v>
      </c>
      <c r="W14" s="362"/>
      <c r="X14" s="362"/>
      <c r="Y14" s="362"/>
      <c r="Z14" s="362"/>
      <c r="AA14" s="3102"/>
    </row>
    <row r="15" spans="1:27" ht="15.75" customHeight="1" thickTop="1">
      <c r="A15" s="2394" t="s">
        <v>686</v>
      </c>
      <c r="B15" s="2919" t="s">
        <v>13103</v>
      </c>
      <c r="C15" s="213" t="s">
        <v>2386</v>
      </c>
      <c r="D15" s="213">
        <v>3</v>
      </c>
      <c r="E15" s="705">
        <v>0</v>
      </c>
      <c r="F15" s="705">
        <v>8.3320000000000007</v>
      </c>
      <c r="G15" s="1028">
        <v>18.899999999999999</v>
      </c>
      <c r="H15" s="59"/>
      <c r="I15" s="192"/>
      <c r="J15" s="843" t="s">
        <v>13104</v>
      </c>
      <c r="K15" s="1033"/>
      <c r="L15" s="1034"/>
      <c r="M15" s="1033"/>
      <c r="N15" s="3101"/>
      <c r="O15" s="997">
        <f t="shared" ref="O15:O30" si="3">IF( SUM( Q15:S15 ) = 0, 0, $Q$5 )</f>
        <v>0</v>
      </c>
      <c r="P15" s="3101"/>
      <c r="Q15" s="221">
        <f t="shared" ref="Q15:S19" si="4" xml:space="preserve"> IF( ISNUMBER(E15 ), 0, 1 )</f>
        <v>0</v>
      </c>
      <c r="R15" s="221">
        <f t="shared" si="4"/>
        <v>0</v>
      </c>
      <c r="S15" s="221">
        <f t="shared" si="4"/>
        <v>0</v>
      </c>
      <c r="T15" s="3101"/>
      <c r="U15" s="3102"/>
      <c r="V15" s="2919" t="s">
        <v>13103</v>
      </c>
      <c r="W15" s="705" t="s">
        <v>13105</v>
      </c>
      <c r="X15" s="705" t="s">
        <v>13106</v>
      </c>
      <c r="Y15" s="1028" t="s">
        <v>13107</v>
      </c>
      <c r="Z15" s="309"/>
      <c r="AA15" s="3102"/>
    </row>
    <row r="16" spans="1:27" ht="15.75" customHeight="1">
      <c r="A16" s="192"/>
      <c r="B16" s="2917" t="s">
        <v>13108</v>
      </c>
      <c r="C16" s="222" t="s">
        <v>2386</v>
      </c>
      <c r="D16" s="2477">
        <v>3</v>
      </c>
      <c r="E16" s="706">
        <v>0</v>
      </c>
      <c r="F16" s="706">
        <v>0.72899999999999998</v>
      </c>
      <c r="G16" s="1020">
        <v>58.697000000000003</v>
      </c>
      <c r="H16" s="59"/>
      <c r="I16" s="192"/>
      <c r="J16" s="844" t="s">
        <v>13109</v>
      </c>
      <c r="K16" s="1033"/>
      <c r="L16" s="1035"/>
      <c r="M16" s="1033"/>
      <c r="N16" s="3101"/>
      <c r="O16" s="997">
        <f t="shared" si="3"/>
        <v>0</v>
      </c>
      <c r="P16" s="3101"/>
      <c r="Q16" s="221">
        <f t="shared" si="4"/>
        <v>0</v>
      </c>
      <c r="R16" s="221">
        <f t="shared" si="4"/>
        <v>0</v>
      </c>
      <c r="S16" s="221">
        <f t="shared" si="4"/>
        <v>0</v>
      </c>
      <c r="T16" s="3101"/>
      <c r="U16" s="3102"/>
      <c r="V16" s="2917" t="s">
        <v>13108</v>
      </c>
      <c r="W16" s="706" t="s">
        <v>13110</v>
      </c>
      <c r="X16" s="706" t="s">
        <v>13111</v>
      </c>
      <c r="Y16" s="1020" t="s">
        <v>13112</v>
      </c>
      <c r="Z16" s="309"/>
      <c r="AA16" s="3102"/>
    </row>
    <row r="17" spans="1:26" ht="15.75" customHeight="1">
      <c r="A17" s="192"/>
      <c r="B17" s="2917" t="s">
        <v>13113</v>
      </c>
      <c r="C17" s="222" t="s">
        <v>2386</v>
      </c>
      <c r="D17" s="222">
        <v>3</v>
      </c>
      <c r="E17" s="706">
        <v>0</v>
      </c>
      <c r="F17" s="706">
        <v>2.9000000000000001E-2</v>
      </c>
      <c r="G17" s="1020">
        <v>0.16500000000000001</v>
      </c>
      <c r="H17" s="59"/>
      <c r="I17" s="192"/>
      <c r="J17" s="844" t="s">
        <v>13114</v>
      </c>
      <c r="K17" s="1033"/>
      <c r="L17" s="1035"/>
      <c r="M17" s="1033"/>
      <c r="N17" s="3101"/>
      <c r="O17" s="997">
        <f t="shared" si="3"/>
        <v>0</v>
      </c>
      <c r="P17" s="3101"/>
      <c r="Q17" s="221">
        <f t="shared" si="4"/>
        <v>0</v>
      </c>
      <c r="R17" s="221">
        <f t="shared" si="4"/>
        <v>0</v>
      </c>
      <c r="S17" s="221">
        <f t="shared" si="4"/>
        <v>0</v>
      </c>
      <c r="T17" s="3101"/>
      <c r="U17" s="3102"/>
      <c r="V17" s="2917" t="s">
        <v>13113</v>
      </c>
      <c r="W17" s="706" t="s">
        <v>13115</v>
      </c>
      <c r="X17" s="706" t="s">
        <v>13116</v>
      </c>
      <c r="Y17" s="1020" t="s">
        <v>13117</v>
      </c>
      <c r="Z17" s="309"/>
    </row>
    <row r="18" spans="1:26" ht="15.75" customHeight="1">
      <c r="A18" s="192"/>
      <c r="B18" s="2917" t="s">
        <v>13118</v>
      </c>
      <c r="C18" s="222" t="s">
        <v>2386</v>
      </c>
      <c r="D18" s="222">
        <v>3</v>
      </c>
      <c r="E18" s="706">
        <v>3.0000000000000001E-3</v>
      </c>
      <c r="F18" s="706">
        <v>6.7690000000000001</v>
      </c>
      <c r="G18" s="1020">
        <v>26.858000000000001</v>
      </c>
      <c r="H18" s="59"/>
      <c r="I18" s="192"/>
      <c r="J18" s="844" t="s">
        <v>13119</v>
      </c>
      <c r="K18" s="1033"/>
      <c r="L18" s="1035"/>
      <c r="M18" s="1033"/>
      <c r="N18" s="3101"/>
      <c r="O18" s="997">
        <f t="shared" si="3"/>
        <v>0</v>
      </c>
      <c r="P18" s="3101"/>
      <c r="Q18" s="221">
        <f t="shared" si="4"/>
        <v>0</v>
      </c>
      <c r="R18" s="221">
        <f t="shared" si="4"/>
        <v>0</v>
      </c>
      <c r="S18" s="221">
        <f t="shared" si="4"/>
        <v>0</v>
      </c>
      <c r="T18" s="3101"/>
      <c r="U18" s="3102"/>
      <c r="V18" s="2917" t="s">
        <v>13118</v>
      </c>
      <c r="W18" s="706" t="s">
        <v>13120</v>
      </c>
      <c r="X18" s="706" t="s">
        <v>13121</v>
      </c>
      <c r="Y18" s="1020" t="s">
        <v>13122</v>
      </c>
      <c r="Z18" s="309"/>
    </row>
    <row r="19" spans="1:26" ht="15.75" customHeight="1">
      <c r="A19" s="192"/>
      <c r="B19" s="2917" t="s">
        <v>13123</v>
      </c>
      <c r="C19" s="222" t="s">
        <v>2386</v>
      </c>
      <c r="D19" s="222">
        <v>3</v>
      </c>
      <c r="E19" s="706">
        <v>0.28399999999999997</v>
      </c>
      <c r="F19" s="706">
        <v>0.92400000000000004</v>
      </c>
      <c r="G19" s="1020">
        <v>9.6980000000000004</v>
      </c>
      <c r="H19" s="59"/>
      <c r="I19" s="192"/>
      <c r="J19" s="844" t="s">
        <v>13124</v>
      </c>
      <c r="K19" s="1033"/>
      <c r="L19" s="1035"/>
      <c r="M19" s="1033"/>
      <c r="N19" s="3101"/>
      <c r="O19" s="997">
        <f t="shared" si="3"/>
        <v>0</v>
      </c>
      <c r="P19" s="3101"/>
      <c r="Q19" s="221">
        <f t="shared" si="4"/>
        <v>0</v>
      </c>
      <c r="R19" s="221">
        <f t="shared" si="4"/>
        <v>0</v>
      </c>
      <c r="S19" s="221">
        <f t="shared" si="4"/>
        <v>0</v>
      </c>
      <c r="T19" s="3101"/>
      <c r="U19" s="3102"/>
      <c r="V19" s="2917" t="s">
        <v>13123</v>
      </c>
      <c r="W19" s="706" t="s">
        <v>13125</v>
      </c>
      <c r="X19" s="706" t="s">
        <v>13126</v>
      </c>
      <c r="Y19" s="1020" t="s">
        <v>13127</v>
      </c>
      <c r="Z19" s="309"/>
    </row>
    <row r="20" spans="1:26" ht="15.75" customHeight="1">
      <c r="A20" s="192"/>
      <c r="B20" s="1835" t="s">
        <v>13128</v>
      </c>
      <c r="C20" s="222" t="s">
        <v>2386</v>
      </c>
      <c r="D20" s="222">
        <v>3</v>
      </c>
      <c r="E20" s="1037"/>
      <c r="F20" s="706">
        <v>5.6360000000000001</v>
      </c>
      <c r="G20" s="1020">
        <v>20.126000000000001</v>
      </c>
      <c r="H20" s="59"/>
      <c r="I20" s="192"/>
      <c r="J20" s="844" t="s">
        <v>13129</v>
      </c>
      <c r="K20" s="1033"/>
      <c r="L20" s="1035"/>
      <c r="M20" s="1033"/>
      <c r="N20" s="3101"/>
      <c r="O20" s="997">
        <f>IF( SUM( Q20:S20 ) = 0, 0, $Q$5 )</f>
        <v>0</v>
      </c>
      <c r="P20" s="3101"/>
      <c r="Q20" s="221"/>
      <c r="R20" s="221">
        <f xml:space="preserve"> IF( ISNUMBER(F20 ), 0, 1 )</f>
        <v>0</v>
      </c>
      <c r="S20" s="221">
        <f xml:space="preserve"> IF( ISNUMBER(G20 ), 0, 1 )</f>
        <v>0</v>
      </c>
      <c r="T20" s="3101"/>
      <c r="U20" s="3102"/>
      <c r="V20" s="2917" t="s">
        <v>13130</v>
      </c>
      <c r="W20" s="1037"/>
      <c r="X20" s="706" t="s">
        <v>13131</v>
      </c>
      <c r="Y20" s="1020" t="s">
        <v>13132</v>
      </c>
      <c r="Z20" s="309"/>
    </row>
    <row r="21" spans="1:26" ht="15.75" customHeight="1">
      <c r="A21" s="192"/>
      <c r="B21" s="1835" t="s">
        <v>13133</v>
      </c>
      <c r="C21" s="222" t="s">
        <v>2386</v>
      </c>
      <c r="D21" s="222">
        <v>3</v>
      </c>
      <c r="E21" s="1037"/>
      <c r="F21" s="1037"/>
      <c r="G21" s="1020">
        <v>6.7309999999999999</v>
      </c>
      <c r="H21" s="59"/>
      <c r="I21" s="192"/>
      <c r="J21" s="844" t="s">
        <v>13134</v>
      </c>
      <c r="K21" s="1033"/>
      <c r="L21" s="1035"/>
      <c r="M21" s="1033"/>
      <c r="N21" s="3101"/>
      <c r="O21" s="997">
        <f>IF( SUM( Q21:S21 ) = 0, 0, $Q$5 )</f>
        <v>0</v>
      </c>
      <c r="P21" s="3101"/>
      <c r="Q21" s="221"/>
      <c r="R21" s="221"/>
      <c r="S21" s="221">
        <f xml:space="preserve"> IF( ISNUMBER(G21 ), 0, 1 )</f>
        <v>0</v>
      </c>
      <c r="T21" s="3101"/>
      <c r="U21" s="3102"/>
      <c r="V21" s="2917" t="s">
        <v>13135</v>
      </c>
      <c r="W21" s="1037"/>
      <c r="X21" s="1037"/>
      <c r="Y21" s="1020" t="s">
        <v>13136</v>
      </c>
      <c r="Z21" s="309"/>
    </row>
    <row r="22" spans="1:26" ht="15.75" customHeight="1">
      <c r="A22" s="192"/>
      <c r="B22" s="1835" t="s">
        <v>13137</v>
      </c>
      <c r="C22" s="222" t="s">
        <v>2386</v>
      </c>
      <c r="D22" s="222">
        <v>3</v>
      </c>
      <c r="E22" s="1037"/>
      <c r="F22" s="706">
        <v>0.72</v>
      </c>
      <c r="G22" s="1020">
        <v>9.1370000000000005</v>
      </c>
      <c r="H22" s="59"/>
      <c r="I22" s="192"/>
      <c r="J22" s="844" t="s">
        <v>13138</v>
      </c>
      <c r="K22" s="1033"/>
      <c r="L22" s="1035"/>
      <c r="M22" s="1033"/>
      <c r="N22" s="3101"/>
      <c r="O22" s="997">
        <f>IF( SUM( Q22:S22 ) = 0, 0, $Q$5 )</f>
        <v>0</v>
      </c>
      <c r="P22" s="3101"/>
      <c r="Q22" s="221"/>
      <c r="R22" s="221">
        <f xml:space="preserve"> IF( ISNUMBER(F22 ), 0, 1 )</f>
        <v>0</v>
      </c>
      <c r="S22" s="221">
        <f xml:space="preserve"> IF( ISNUMBER(G22 ), 0, 1 )</f>
        <v>0</v>
      </c>
      <c r="T22" s="3101"/>
      <c r="U22" s="3102"/>
      <c r="V22" s="2917" t="s">
        <v>13137</v>
      </c>
      <c r="W22" s="1037"/>
      <c r="X22" s="706" t="s">
        <v>13139</v>
      </c>
      <c r="Y22" s="1020" t="s">
        <v>13140</v>
      </c>
      <c r="Z22" s="309"/>
    </row>
    <row r="23" spans="1:26" ht="15.75" customHeight="1">
      <c r="A23" s="192"/>
      <c r="B23" s="1835" t="s">
        <v>13141</v>
      </c>
      <c r="C23" s="222" t="s">
        <v>2386</v>
      </c>
      <c r="D23" s="222">
        <v>3</v>
      </c>
      <c r="E23" s="1037"/>
      <c r="F23" s="1037"/>
      <c r="G23" s="1020">
        <v>0.56000000000000005</v>
      </c>
      <c r="H23" s="59"/>
      <c r="I23" s="192"/>
      <c r="J23" s="844" t="s">
        <v>13142</v>
      </c>
      <c r="K23" s="1033"/>
      <c r="L23" s="1035"/>
      <c r="M23" s="1033"/>
      <c r="N23" s="3101"/>
      <c r="O23" s="997">
        <f>IF( SUM( Q23:S23 ) = 0, 0, $Q$5 )</f>
        <v>0</v>
      </c>
      <c r="P23" s="3101"/>
      <c r="Q23" s="221"/>
      <c r="R23" s="221"/>
      <c r="S23" s="221">
        <f xml:space="preserve"> IF( ISNUMBER(G23 ), 0, 1 )</f>
        <v>0</v>
      </c>
      <c r="T23" s="3101"/>
      <c r="U23" s="3102"/>
      <c r="V23" s="2917" t="s">
        <v>13141</v>
      </c>
      <c r="W23" s="1037"/>
      <c r="X23" s="1037"/>
      <c r="Y23" s="1020" t="s">
        <v>13143</v>
      </c>
      <c r="Z23" s="309"/>
    </row>
    <row r="24" spans="1:26" ht="15.75" customHeight="1">
      <c r="A24" s="192"/>
      <c r="B24" s="2917" t="s">
        <v>13144</v>
      </c>
      <c r="C24" s="222" t="s">
        <v>12364</v>
      </c>
      <c r="D24" s="222">
        <v>2</v>
      </c>
      <c r="E24" s="1074">
        <v>0</v>
      </c>
      <c r="F24" s="1036">
        <v>0.06</v>
      </c>
      <c r="G24" s="999">
        <v>6</v>
      </c>
      <c r="H24" s="59"/>
      <c r="I24" s="192"/>
      <c r="J24" s="844" t="s">
        <v>13145</v>
      </c>
      <c r="K24" s="1033"/>
      <c r="L24" s="1035"/>
      <c r="M24" s="1033"/>
      <c r="N24" s="3101"/>
      <c r="O24" s="997">
        <f t="shared" si="3"/>
        <v>0</v>
      </c>
      <c r="P24" s="3101"/>
      <c r="Q24" s="221">
        <f t="shared" ref="Q24:S25" si="5" xml:space="preserve"> IF( ISNUMBER(E24 ), 0, 1 )</f>
        <v>0</v>
      </c>
      <c r="R24" s="221">
        <f t="shared" si="5"/>
        <v>0</v>
      </c>
      <c r="S24" s="221">
        <f t="shared" si="5"/>
        <v>0</v>
      </c>
      <c r="T24" s="3101"/>
      <c r="U24" s="3102"/>
      <c r="V24" s="2917" t="s">
        <v>13144</v>
      </c>
      <c r="W24" s="1036" t="s">
        <v>13146</v>
      </c>
      <c r="X24" s="1036" t="s">
        <v>13147</v>
      </c>
      <c r="Y24" s="999" t="s">
        <v>13148</v>
      </c>
      <c r="Z24" s="309"/>
    </row>
    <row r="25" spans="1:26" ht="15.75" customHeight="1">
      <c r="A25" s="192"/>
      <c r="B25" s="2917" t="s">
        <v>13149</v>
      </c>
      <c r="C25" s="222" t="s">
        <v>12364</v>
      </c>
      <c r="D25" s="222">
        <v>2</v>
      </c>
      <c r="E25" s="1074">
        <v>0</v>
      </c>
      <c r="F25" s="1074">
        <v>0</v>
      </c>
      <c r="G25" s="1081">
        <v>0</v>
      </c>
      <c r="H25" s="59"/>
      <c r="I25" s="192"/>
      <c r="J25" s="844" t="s">
        <v>13150</v>
      </c>
      <c r="K25" s="1033"/>
      <c r="L25" s="1035"/>
      <c r="M25" s="1033"/>
      <c r="N25" s="3101"/>
      <c r="O25" s="997">
        <f t="shared" si="3"/>
        <v>0</v>
      </c>
      <c r="P25" s="3101"/>
      <c r="Q25" s="221">
        <f t="shared" si="5"/>
        <v>0</v>
      </c>
      <c r="R25" s="221">
        <f t="shared" si="5"/>
        <v>0</v>
      </c>
      <c r="S25" s="221">
        <f t="shared" si="5"/>
        <v>0</v>
      </c>
      <c r="T25" s="3101"/>
      <c r="U25" s="3102"/>
      <c r="V25" s="2917" t="s">
        <v>13151</v>
      </c>
      <c r="W25" s="1036" t="s">
        <v>13152</v>
      </c>
      <c r="X25" s="1036" t="s">
        <v>13153</v>
      </c>
      <c r="Y25" s="999" t="s">
        <v>13154</v>
      </c>
      <c r="Z25" s="309"/>
    </row>
    <row r="26" spans="1:26" ht="26.25" customHeight="1">
      <c r="A26" s="192"/>
      <c r="B26" s="1835" t="s">
        <v>13155</v>
      </c>
      <c r="C26" s="222" t="s">
        <v>12364</v>
      </c>
      <c r="D26" s="222">
        <v>2</v>
      </c>
      <c r="E26" s="3040"/>
      <c r="F26" s="1074">
        <v>0</v>
      </c>
      <c r="G26" s="1081">
        <v>0</v>
      </c>
      <c r="H26" s="59"/>
      <c r="I26" s="192"/>
      <c r="J26" s="844" t="s">
        <v>13156</v>
      </c>
      <c r="K26" s="1033"/>
      <c r="L26" s="1035"/>
      <c r="M26" s="1033"/>
      <c r="N26" s="3101"/>
      <c r="O26" s="997">
        <f>IF( SUM( Q26:S26 ) = 0, 0, $Q$5 )</f>
        <v>0</v>
      </c>
      <c r="P26" s="3101"/>
      <c r="Q26" s="221"/>
      <c r="R26" s="221">
        <f xml:space="preserve"> IF( ISNUMBER(F26 ), 0, 1 )</f>
        <v>0</v>
      </c>
      <c r="S26" s="221">
        <f xml:space="preserve"> IF( ISNUMBER(G26 ), 0, 1 )</f>
        <v>0</v>
      </c>
      <c r="T26" s="3101"/>
      <c r="U26" s="3102"/>
      <c r="V26" s="2917" t="s">
        <v>13157</v>
      </c>
      <c r="W26" s="1037"/>
      <c r="X26" s="706" t="s">
        <v>13158</v>
      </c>
      <c r="Y26" s="999" t="s">
        <v>13159</v>
      </c>
      <c r="Z26" s="309"/>
    </row>
    <row r="27" spans="1:26" ht="31.5" customHeight="1">
      <c r="A27" s="192"/>
      <c r="B27" s="1835" t="s">
        <v>13160</v>
      </c>
      <c r="C27" s="222" t="s">
        <v>12364</v>
      </c>
      <c r="D27" s="222">
        <v>2</v>
      </c>
      <c r="E27" s="3040"/>
      <c r="F27" s="3040"/>
      <c r="G27" s="1081">
        <v>0</v>
      </c>
      <c r="H27" s="59"/>
      <c r="I27" s="192"/>
      <c r="J27" s="844" t="s">
        <v>13161</v>
      </c>
      <c r="K27" s="1033"/>
      <c r="L27" s="1035"/>
      <c r="M27" s="1033"/>
      <c r="N27" s="3101"/>
      <c r="O27" s="997">
        <f>IF( SUM( Q27:S27 ) = 0, 0, $Q$5 )</f>
        <v>0</v>
      </c>
      <c r="P27" s="3101"/>
      <c r="Q27" s="221"/>
      <c r="R27" s="221"/>
      <c r="S27" s="221">
        <f xml:space="preserve"> IF( ISNUMBER(G27 ), 0, 1 )</f>
        <v>0</v>
      </c>
      <c r="T27" s="3101"/>
      <c r="U27" s="3102"/>
      <c r="V27" s="2917" t="s">
        <v>13162</v>
      </c>
      <c r="W27" s="1037"/>
      <c r="X27" s="1037"/>
      <c r="Y27" s="999" t="s">
        <v>13163</v>
      </c>
      <c r="Z27" s="309"/>
    </row>
    <row r="28" spans="1:26" ht="25.5" customHeight="1">
      <c r="A28" s="192"/>
      <c r="B28" s="1835" t="s">
        <v>13164</v>
      </c>
      <c r="C28" s="222" t="s">
        <v>12364</v>
      </c>
      <c r="D28" s="222">
        <v>2</v>
      </c>
      <c r="E28" s="3040"/>
      <c r="F28" s="1074">
        <v>0</v>
      </c>
      <c r="G28" s="1081">
        <v>0</v>
      </c>
      <c r="H28" s="59"/>
      <c r="I28" s="192"/>
      <c r="J28" s="844" t="s">
        <v>13165</v>
      </c>
      <c r="K28" s="1033"/>
      <c r="L28" s="1035"/>
      <c r="M28" s="1033"/>
      <c r="N28" s="3101"/>
      <c r="O28" s="997">
        <f>IF( SUM( Q28:S28 ) = 0, 0, $Q$5 )</f>
        <v>0</v>
      </c>
      <c r="P28" s="3101"/>
      <c r="Q28" s="221"/>
      <c r="R28" s="221">
        <f xml:space="preserve"> IF( ISNUMBER(F28 ), 0, 1 )</f>
        <v>0</v>
      </c>
      <c r="S28" s="221">
        <f xml:space="preserve"> IF( ISNUMBER(G28 ), 0, 1 )</f>
        <v>0</v>
      </c>
      <c r="T28" s="3101"/>
      <c r="U28" s="3102"/>
      <c r="V28" s="2917" t="s">
        <v>13164</v>
      </c>
      <c r="W28" s="1037"/>
      <c r="X28" s="706" t="s">
        <v>13166</v>
      </c>
      <c r="Y28" s="999" t="s">
        <v>13167</v>
      </c>
      <c r="Z28" s="309"/>
    </row>
    <row r="29" spans="1:26" ht="33" customHeight="1">
      <c r="A29" s="192"/>
      <c r="B29" s="1835" t="s">
        <v>13168</v>
      </c>
      <c r="C29" s="222" t="s">
        <v>12364</v>
      </c>
      <c r="D29" s="222">
        <v>2</v>
      </c>
      <c r="E29" s="3040"/>
      <c r="F29" s="3040"/>
      <c r="G29" s="1081">
        <v>0</v>
      </c>
      <c r="H29" s="59"/>
      <c r="I29" s="192"/>
      <c r="J29" s="844" t="s">
        <v>13169</v>
      </c>
      <c r="K29" s="1033"/>
      <c r="L29" s="1035"/>
      <c r="M29" s="1033"/>
      <c r="N29" s="3101"/>
      <c r="O29" s="997">
        <f>IF( SUM( Q29:S29 ) = 0, 0, $Q$5 )</f>
        <v>0</v>
      </c>
      <c r="P29" s="3101"/>
      <c r="Q29" s="221"/>
      <c r="R29" s="221"/>
      <c r="S29" s="221">
        <f xml:space="preserve"> IF( ISNUMBER(G29 ), 0, 1 )</f>
        <v>0</v>
      </c>
      <c r="T29" s="3101"/>
      <c r="U29" s="3102"/>
      <c r="V29" s="2917" t="s">
        <v>13168</v>
      </c>
      <c r="W29" s="1037"/>
      <c r="X29" s="1037"/>
      <c r="Y29" s="999" t="s">
        <v>13170</v>
      </c>
      <c r="Z29" s="309"/>
    </row>
    <row r="30" spans="1:26" ht="15.75" customHeight="1" thickBot="1">
      <c r="A30" s="2394" t="s">
        <v>784</v>
      </c>
      <c r="B30" s="2930" t="s">
        <v>13171</v>
      </c>
      <c r="C30" s="283" t="s">
        <v>1292</v>
      </c>
      <c r="D30" s="283">
        <v>1</v>
      </c>
      <c r="E30" s="3041">
        <v>0.2705876008433008</v>
      </c>
      <c r="F30" s="3041">
        <v>0.10169738721277193</v>
      </c>
      <c r="G30" s="3042">
        <v>0.23305641274132263</v>
      </c>
      <c r="H30" s="59"/>
      <c r="I30" s="192"/>
      <c r="J30" s="846" t="s">
        <v>13172</v>
      </c>
      <c r="K30" s="1033"/>
      <c r="L30" s="1039"/>
      <c r="M30" s="1033"/>
      <c r="N30" s="3101"/>
      <c r="O30" s="997">
        <f t="shared" si="3"/>
        <v>0</v>
      </c>
      <c r="P30" s="3101"/>
      <c r="Q30" s="221">
        <f xml:space="preserve"> IF( ISNUMBER(E30 ), 0, 1 )</f>
        <v>0</v>
      </c>
      <c r="R30" s="221">
        <f xml:space="preserve"> IF( ISNUMBER(F30 ), 0, 1 )</f>
        <v>0</v>
      </c>
      <c r="S30" s="221">
        <f xml:space="preserve"> IF( ISNUMBER(G30 ), 0, 1 )</f>
        <v>0</v>
      </c>
      <c r="T30" s="3101"/>
      <c r="U30" s="3102"/>
      <c r="V30" s="2930" t="s">
        <v>13171</v>
      </c>
      <c r="W30" s="1038" t="s">
        <v>13173</v>
      </c>
      <c r="X30" s="1038" t="s">
        <v>13174</v>
      </c>
      <c r="Y30" s="1025" t="s">
        <v>13175</v>
      </c>
      <c r="Z30" s="309"/>
    </row>
    <row r="31" spans="1:26" ht="15.75" customHeight="1" thickTop="1" thickBot="1">
      <c r="A31" s="192"/>
      <c r="B31" s="1031"/>
      <c r="C31" s="86"/>
      <c r="D31" s="86"/>
      <c r="E31" s="59"/>
      <c r="F31" s="59"/>
      <c r="G31" s="59"/>
      <c r="H31" s="59"/>
      <c r="I31" s="192"/>
      <c r="J31" s="1033"/>
      <c r="K31" s="1033"/>
      <c r="L31" s="1040"/>
      <c r="M31" s="1033"/>
      <c r="N31" s="3101"/>
      <c r="O31" s="3102"/>
      <c r="P31" s="3101"/>
      <c r="Q31" s="3102"/>
      <c r="R31" s="3102"/>
      <c r="S31" s="3102"/>
      <c r="T31" s="3101"/>
      <c r="U31" s="3102"/>
      <c r="V31" s="1031"/>
      <c r="W31" s="59"/>
      <c r="X31" s="59"/>
      <c r="Y31" s="59"/>
      <c r="Z31" s="59"/>
    </row>
    <row r="32" spans="1:26" ht="15.75" customHeight="1" thickTop="1" thickBot="1">
      <c r="A32" s="192"/>
      <c r="B32" s="1041" t="s">
        <v>13176</v>
      </c>
      <c r="C32" s="2976" t="s">
        <v>672</v>
      </c>
      <c r="D32" s="2976" t="s">
        <v>673</v>
      </c>
      <c r="E32" s="2976" t="s">
        <v>13177</v>
      </c>
      <c r="F32" s="2976" t="s">
        <v>13178</v>
      </c>
      <c r="G32" s="2977" t="s">
        <v>902</v>
      </c>
      <c r="H32" s="192"/>
      <c r="I32" s="192"/>
      <c r="J32" s="192"/>
      <c r="K32" s="192"/>
      <c r="L32" s="1032"/>
      <c r="M32" s="192"/>
      <c r="N32" s="3101"/>
      <c r="O32" s="3102"/>
      <c r="P32" s="3101"/>
      <c r="Q32" s="3102"/>
      <c r="R32" s="3102"/>
      <c r="S32" s="3102"/>
      <c r="T32" s="3101"/>
      <c r="U32" s="3102"/>
      <c r="V32" s="1041" t="s">
        <v>13179</v>
      </c>
      <c r="W32" s="2976" t="s">
        <v>13177</v>
      </c>
      <c r="X32" s="2976" t="s">
        <v>13178</v>
      </c>
      <c r="Y32" s="2977" t="s">
        <v>902</v>
      </c>
      <c r="Z32" s="3102"/>
    </row>
    <row r="33" spans="1:27" ht="15.75" customHeight="1" thickTop="1" thickBot="1">
      <c r="A33" s="2394" t="s">
        <v>686</v>
      </c>
      <c r="B33" s="2919" t="s">
        <v>13180</v>
      </c>
      <c r="C33" s="213" t="s">
        <v>688</v>
      </c>
      <c r="D33" s="213">
        <v>3</v>
      </c>
      <c r="E33" s="705">
        <v>246.06899999999999</v>
      </c>
      <c r="F33" s="705">
        <v>99.856999999999999</v>
      </c>
      <c r="G33" s="336">
        <f>SUM(E33:F33)</f>
        <v>345.92599999999999</v>
      </c>
      <c r="H33" s="192"/>
      <c r="I33" s="192"/>
      <c r="J33" s="843" t="s">
        <v>13181</v>
      </c>
      <c r="K33" s="192"/>
      <c r="L33" s="1042"/>
      <c r="M33" s="192"/>
      <c r="N33" s="3101"/>
      <c r="O33" s="997">
        <f t="shared" ref="O33:O34" si="6">IF( SUM( Q33:S33 ) = 0, 0, $Q$5 )</f>
        <v>0</v>
      </c>
      <c r="P33" s="3101"/>
      <c r="Q33" s="221">
        <f xml:space="preserve"> IF( ISNUMBER(E33 ), 0, 1 )</f>
        <v>0</v>
      </c>
      <c r="R33" s="221">
        <f xml:space="preserve"> IF( ISNUMBER(F33 ), 0, 1 )</f>
        <v>0</v>
      </c>
      <c r="S33" s="3102"/>
      <c r="T33" s="3101"/>
      <c r="U33" s="3102"/>
      <c r="V33" s="2919" t="s">
        <v>13182</v>
      </c>
      <c r="W33" s="705" t="s">
        <v>13183</v>
      </c>
      <c r="X33" s="705" t="s">
        <v>13184</v>
      </c>
      <c r="Y33" s="336" t="s">
        <v>13185</v>
      </c>
      <c r="Z33" s="3102"/>
      <c r="AA33" s="3102"/>
    </row>
    <row r="34" spans="1:27" ht="15.75" customHeight="1">
      <c r="A34" s="2394" t="s">
        <v>784</v>
      </c>
      <c r="B34" s="2930" t="s">
        <v>13186</v>
      </c>
      <c r="C34" s="283" t="s">
        <v>12364</v>
      </c>
      <c r="D34" s="283">
        <v>2</v>
      </c>
      <c r="E34" s="2347"/>
      <c r="F34" s="2347"/>
      <c r="G34" s="705">
        <v>435.23</v>
      </c>
      <c r="H34" s="192"/>
      <c r="I34" s="1044"/>
      <c r="J34" s="846" t="s">
        <v>13187</v>
      </c>
      <c r="K34" s="192"/>
      <c r="L34" s="1045"/>
      <c r="M34" s="192"/>
      <c r="N34" s="3101"/>
      <c r="O34" s="997">
        <f t="shared" si="6"/>
        <v>0</v>
      </c>
      <c r="P34" s="3101"/>
      <c r="Q34" s="3102"/>
      <c r="R34" s="3102"/>
      <c r="S34" s="221">
        <f xml:space="preserve"> IF( ISNUMBER(G34 ), 0, 1 )</f>
        <v>0</v>
      </c>
      <c r="T34" s="3101"/>
      <c r="U34" s="3102"/>
      <c r="V34" s="2930" t="s">
        <v>13186</v>
      </c>
      <c r="W34" s="2347"/>
      <c r="X34" s="2347"/>
      <c r="Y34" s="1043" t="s">
        <v>13188</v>
      </c>
      <c r="Z34" s="3102"/>
      <c r="AA34" s="1046"/>
    </row>
    <row r="35" spans="1:27" ht="15.75" customHeight="1" thickTop="1" thickBot="1">
      <c r="A35" s="3102"/>
      <c r="B35" s="1031"/>
      <c r="C35" s="86"/>
      <c r="D35" s="86"/>
      <c r="E35" s="59"/>
      <c r="F35" s="59"/>
      <c r="G35" s="192"/>
      <c r="H35" s="192"/>
      <c r="I35" s="1044"/>
      <c r="J35" s="1033"/>
      <c r="K35" s="192"/>
      <c r="L35" s="1032"/>
      <c r="M35" s="192"/>
      <c r="N35" s="3101"/>
      <c r="O35" s="3102"/>
      <c r="P35" s="3101"/>
      <c r="Q35" s="3102"/>
      <c r="R35" s="3102"/>
      <c r="S35" s="3102"/>
      <c r="T35" s="3101"/>
      <c r="U35" s="3102"/>
      <c r="V35" s="1031"/>
      <c r="W35" s="59"/>
      <c r="X35" s="59"/>
      <c r="Y35" s="192"/>
      <c r="Z35" s="3102"/>
      <c r="AA35" s="1046"/>
    </row>
    <row r="36" spans="1:27" ht="15.75" customHeight="1" thickTop="1" thickBot="1">
      <c r="A36" s="192"/>
      <c r="B36" s="319" t="s">
        <v>13189</v>
      </c>
      <c r="C36" s="385"/>
      <c r="D36" s="385"/>
      <c r="E36" s="362"/>
      <c r="F36" s="362"/>
      <c r="G36" s="362"/>
      <c r="H36" s="362"/>
      <c r="I36" s="192"/>
      <c r="J36" s="192"/>
      <c r="K36" s="192"/>
      <c r="L36" s="1032"/>
      <c r="M36" s="192"/>
      <c r="N36" s="3101"/>
      <c r="O36" s="3102"/>
      <c r="P36" s="3101"/>
      <c r="Q36" s="3102"/>
      <c r="R36" s="3102"/>
      <c r="S36" s="3102"/>
      <c r="T36" s="3101"/>
      <c r="U36" s="3102"/>
      <c r="V36" s="319" t="s">
        <v>13189</v>
      </c>
      <c r="W36" s="362"/>
      <c r="X36" s="362"/>
      <c r="Y36" s="362"/>
      <c r="Z36" s="362"/>
      <c r="AA36" s="3102"/>
    </row>
    <row r="37" spans="1:27" ht="15.75" customHeight="1" thickTop="1">
      <c r="A37" s="2394" t="s">
        <v>686</v>
      </c>
      <c r="B37" s="2919" t="s">
        <v>13190</v>
      </c>
      <c r="C37" s="213" t="s">
        <v>13191</v>
      </c>
      <c r="D37" s="213">
        <v>2</v>
      </c>
      <c r="E37" s="1836">
        <v>122.78</v>
      </c>
      <c r="F37" s="1555"/>
      <c r="G37" s="1837"/>
      <c r="H37" s="59"/>
      <c r="I37" s="192"/>
      <c r="J37" s="843" t="s">
        <v>13192</v>
      </c>
      <c r="K37" s="192"/>
      <c r="L37" s="1042"/>
      <c r="M37" s="192"/>
      <c r="N37" s="3101"/>
      <c r="O37" s="997">
        <f t="shared" ref="O37:O38" si="7">IF( SUM( Q37:S37 ) = 0, 0, $Q$5 )</f>
        <v>0</v>
      </c>
      <c r="P37" s="3101"/>
      <c r="Q37" s="221">
        <f t="shared" ref="Q37:Q38" si="8" xml:space="preserve"> IF( ISNUMBER(E37 ), 0, 1 )</f>
        <v>0</v>
      </c>
      <c r="R37" s="3102"/>
      <c r="S37" s="3102"/>
      <c r="T37" s="3101"/>
      <c r="U37" s="3102"/>
      <c r="V37" s="2919" t="s">
        <v>13193</v>
      </c>
      <c r="W37" s="1836" t="s">
        <v>13194</v>
      </c>
      <c r="X37" s="1840"/>
      <c r="Y37" s="1841"/>
      <c r="Z37" s="309"/>
      <c r="AA37" s="3102"/>
    </row>
    <row r="38" spans="1:27" ht="15.75" customHeight="1" thickBot="1">
      <c r="A38" s="2394" t="s">
        <v>784</v>
      </c>
      <c r="B38" s="2930" t="s">
        <v>13195</v>
      </c>
      <c r="C38" s="283" t="s">
        <v>13191</v>
      </c>
      <c r="D38" s="283">
        <v>2</v>
      </c>
      <c r="E38" s="1838">
        <v>161.84</v>
      </c>
      <c r="F38" s="1557"/>
      <c r="G38" s="1839"/>
      <c r="H38" s="59"/>
      <c r="I38" s="192"/>
      <c r="J38" s="846" t="s">
        <v>13196</v>
      </c>
      <c r="K38" s="192"/>
      <c r="L38" s="1045"/>
      <c r="M38" s="192"/>
      <c r="N38" s="3101"/>
      <c r="O38" s="997">
        <f t="shared" si="7"/>
        <v>0</v>
      </c>
      <c r="P38" s="3101"/>
      <c r="Q38" s="221">
        <f t="shared" si="8"/>
        <v>0</v>
      </c>
      <c r="R38" s="3102"/>
      <c r="S38" s="3102"/>
      <c r="T38" s="3101"/>
      <c r="U38" s="3102"/>
      <c r="V38" s="2930" t="s">
        <v>13197</v>
      </c>
      <c r="W38" s="1838" t="s">
        <v>13198</v>
      </c>
      <c r="X38" s="1842"/>
      <c r="Y38" s="1843"/>
      <c r="Z38" s="309"/>
      <c r="AA38" s="3102"/>
    </row>
    <row r="39" spans="1:27" ht="16" thickTop="1">
      <c r="A39" s="192"/>
      <c r="B39" s="192"/>
      <c r="C39" s="192"/>
      <c r="D39" s="192"/>
      <c r="E39" s="192"/>
      <c r="F39" s="192"/>
      <c r="G39" s="192"/>
      <c r="H39" s="192"/>
      <c r="I39" s="192"/>
      <c r="J39" s="192"/>
      <c r="K39" s="192"/>
      <c r="L39" s="3124"/>
      <c r="M39" s="2394" t="s">
        <v>826</v>
      </c>
      <c r="N39" s="3102"/>
      <c r="O39" s="3102"/>
      <c r="P39" s="3102"/>
      <c r="Q39" s="3102"/>
      <c r="R39" s="3102"/>
      <c r="S39" s="3102"/>
      <c r="T39" s="3102"/>
      <c r="U39" s="3102"/>
      <c r="V39" s="3102"/>
      <c r="W39" s="3102"/>
      <c r="X39" s="3102"/>
      <c r="Y39" s="2856" t="s">
        <v>827</v>
      </c>
      <c r="Z39" s="3102"/>
      <c r="AA39" s="3102"/>
    </row>
    <row r="40" spans="1:27" ht="15.5">
      <c r="A40" s="192"/>
      <c r="B40" s="192"/>
      <c r="C40" s="192"/>
      <c r="D40" s="192"/>
      <c r="E40" s="192"/>
      <c r="F40" s="192"/>
      <c r="G40" s="192"/>
      <c r="H40" s="192"/>
      <c r="I40" s="192"/>
      <c r="J40" s="192"/>
      <c r="K40" s="192"/>
      <c r="L40" s="1032"/>
      <c r="M40" s="192"/>
      <c r="N40" s="3102"/>
      <c r="O40" s="3102"/>
      <c r="P40" s="3102"/>
      <c r="Q40" s="3102"/>
      <c r="R40" s="3102"/>
      <c r="S40" s="3102"/>
      <c r="T40" s="3102"/>
      <c r="U40" s="3102"/>
      <c r="V40" s="3102"/>
      <c r="W40" s="3102"/>
      <c r="X40" s="3102"/>
      <c r="Y40" s="3102"/>
      <c r="Z40" s="3102"/>
      <c r="AA40" s="3102"/>
    </row>
    <row r="41" spans="1:27" ht="15.5">
      <c r="A41" s="192"/>
      <c r="B41" s="192"/>
      <c r="C41" s="192"/>
      <c r="D41" s="192"/>
      <c r="E41" s="192"/>
      <c r="F41" s="192"/>
      <c r="G41" s="192"/>
      <c r="H41" s="192"/>
      <c r="I41" s="192"/>
      <c r="J41" s="192"/>
      <c r="K41" s="192"/>
      <c r="L41" s="1032"/>
      <c r="M41" s="192"/>
      <c r="N41" s="3102"/>
      <c r="O41" s="3102"/>
      <c r="P41" s="3102"/>
      <c r="Q41" s="3102"/>
      <c r="R41" s="3102"/>
      <c r="S41" s="3102"/>
      <c r="T41" s="3102"/>
      <c r="U41" s="3102"/>
      <c r="V41" s="3102"/>
      <c r="W41" s="3102"/>
      <c r="X41" s="3102"/>
      <c r="Y41" s="3102"/>
      <c r="Z41" s="3102"/>
      <c r="AA41" s="3102"/>
    </row>
    <row r="42" spans="1:27" ht="15.5">
      <c r="A42" s="192"/>
      <c r="B42" s="192"/>
      <c r="C42" s="192"/>
      <c r="D42" s="192"/>
      <c r="E42" s="192"/>
      <c r="F42" s="192"/>
      <c r="G42" s="192"/>
      <c r="H42" s="192"/>
      <c r="I42" s="192"/>
      <c r="J42" s="192"/>
      <c r="K42" s="192"/>
      <c r="L42" s="1032"/>
      <c r="M42" s="192"/>
      <c r="N42" s="3102"/>
      <c r="O42" s="3102"/>
      <c r="P42" s="3102"/>
      <c r="Q42" s="3102"/>
      <c r="R42" s="3102"/>
      <c r="S42" s="3102"/>
      <c r="T42" s="3102"/>
      <c r="U42" s="3102"/>
      <c r="V42" s="3102"/>
      <c r="W42" s="3102"/>
      <c r="X42" s="3102"/>
      <c r="Y42" s="3102"/>
      <c r="Z42" s="3102"/>
      <c r="AA42" s="3102"/>
    </row>
    <row r="43" spans="1:27" ht="15.5">
      <c r="A43" s="192"/>
      <c r="B43" s="192"/>
      <c r="C43" s="192"/>
      <c r="D43" s="192"/>
      <c r="E43" s="192"/>
      <c r="F43" s="192"/>
      <c r="G43" s="192"/>
      <c r="H43" s="192"/>
      <c r="I43" s="192"/>
      <c r="J43" s="192"/>
      <c r="K43" s="192"/>
      <c r="L43" s="1032"/>
      <c r="M43" s="192"/>
      <c r="N43" s="3102"/>
      <c r="O43" s="3102"/>
      <c r="P43" s="3102"/>
      <c r="Q43" s="3102"/>
      <c r="R43" s="3102"/>
      <c r="S43" s="3102"/>
      <c r="T43" s="3102"/>
      <c r="U43" s="3102"/>
      <c r="V43" s="3102"/>
      <c r="W43" s="3102"/>
      <c r="X43" s="3102"/>
      <c r="Y43" s="3102"/>
      <c r="Z43" s="3102"/>
      <c r="AA43" s="3102"/>
    </row>
    <row r="44" spans="1:27" ht="15.5">
      <c r="A44" s="192"/>
      <c r="B44" s="192"/>
      <c r="C44" s="192"/>
      <c r="D44" s="192"/>
      <c r="E44" s="192"/>
      <c r="F44" s="192"/>
      <c r="G44" s="192"/>
      <c r="H44" s="192"/>
      <c r="I44" s="192"/>
      <c r="J44" s="192"/>
      <c r="K44" s="192"/>
      <c r="L44" s="1032"/>
      <c r="M44" s="192"/>
      <c r="N44" s="3102"/>
      <c r="O44" s="3102"/>
      <c r="P44" s="3102"/>
      <c r="Q44" s="3102"/>
      <c r="R44" s="3102"/>
      <c r="S44" s="3102"/>
      <c r="T44" s="3102"/>
      <c r="U44" s="3102"/>
      <c r="V44" s="3102"/>
      <c r="W44" s="3102"/>
      <c r="X44" s="3102"/>
      <c r="Y44" s="3102"/>
      <c r="Z44" s="3102"/>
      <c r="AA44" s="3102"/>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37:G38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topLeftCell="B1" workbookViewId="0"/>
  </sheetViews>
  <sheetFormatPr defaultColWidth="9" defaultRowHeight="14"/>
  <cols>
    <col min="1" max="1" width="11.08203125" style="1048" hidden="1" customWidth="1"/>
    <col min="2" max="2" width="52.5" style="1048" bestFit="1" customWidth="1"/>
    <col min="3" max="3" width="31.9140625" style="1048" customWidth="1"/>
    <col min="4" max="4" width="12.58203125" style="1048" bestFit="1" customWidth="1"/>
    <col min="5" max="32" width="10.1640625" style="1048" customWidth="1"/>
    <col min="33" max="33" width="14" style="1048" customWidth="1"/>
    <col min="34" max="34" width="10.1640625" style="1048" customWidth="1"/>
    <col min="35" max="35" width="16" style="1048" customWidth="1"/>
    <col min="36" max="36" width="10.1640625" style="1048" hidden="1" customWidth="1"/>
    <col min="37" max="37" width="1.58203125" style="184" customWidth="1"/>
    <col min="38" max="38" width="25" style="184" customWidth="1"/>
    <col min="39" max="39" width="1.58203125" style="184" customWidth="1"/>
    <col min="40" max="67" width="12.5" style="184" hidden="1" customWidth="1"/>
    <col min="68" max="68" width="1.58203125" style="184" hidden="1" customWidth="1"/>
    <col min="69" max="69" width="1.58203125" style="184" customWidth="1"/>
    <col min="70" max="87" width="11.5" style="1048" hidden="1" customWidth="1"/>
    <col min="88" max="88" width="1.1640625" style="1048" customWidth="1"/>
    <col min="89" max="16384" width="9" style="1048"/>
  </cols>
  <sheetData>
    <row r="1" spans="1:88" ht="22.5" customHeight="1">
      <c r="B1" s="2968" t="s">
        <v>13199</v>
      </c>
      <c r="C1" s="995"/>
      <c r="D1" s="995"/>
      <c r="E1" s="995"/>
      <c r="F1" s="995"/>
      <c r="G1" s="995"/>
      <c r="H1" s="995"/>
      <c r="I1" s="995"/>
      <c r="J1" s="3157"/>
      <c r="K1" s="3157"/>
      <c r="L1" s="3157"/>
      <c r="M1" s="3157"/>
      <c r="N1" s="3157"/>
      <c r="AK1" s="3101"/>
      <c r="AL1" s="3102"/>
      <c r="AM1" s="3101"/>
      <c r="AN1" s="3102"/>
      <c r="AO1" s="3102"/>
      <c r="AP1" s="3102"/>
      <c r="AQ1" s="3102"/>
      <c r="AR1" s="3102"/>
      <c r="AS1" s="3102"/>
      <c r="AT1" s="3102"/>
      <c r="AU1" s="3102"/>
      <c r="AV1" s="3102"/>
      <c r="AW1" s="3102"/>
      <c r="AX1" s="3102"/>
      <c r="AY1" s="3102"/>
      <c r="AZ1" s="3102"/>
      <c r="BA1" s="3102"/>
      <c r="BB1" s="3102"/>
      <c r="BC1" s="3102"/>
      <c r="BD1" s="3102"/>
      <c r="BE1" s="3102"/>
      <c r="BF1" s="3102"/>
      <c r="BG1" s="3102"/>
      <c r="BH1" s="3102"/>
      <c r="BI1" s="3102"/>
      <c r="BJ1" s="3102"/>
      <c r="BK1" s="3102"/>
      <c r="BL1" s="3102"/>
      <c r="BM1" s="3102"/>
      <c r="BN1" s="3102"/>
      <c r="BO1" s="3102"/>
      <c r="BP1" s="3101"/>
      <c r="BQ1" s="3102"/>
    </row>
    <row r="2" spans="1:88" ht="22.5" customHeight="1">
      <c r="B2" s="3587" t="str">
        <f>SelectCompany!B4</f>
        <v>Thames Water</v>
      </c>
      <c r="C2" s="3587"/>
      <c r="D2" s="995"/>
      <c r="E2" s="1049"/>
      <c r="F2" s="1049"/>
      <c r="G2" s="1049"/>
      <c r="H2" s="3157"/>
      <c r="I2" s="3157"/>
      <c r="J2" s="3157"/>
      <c r="K2" s="3157"/>
      <c r="L2" s="3157"/>
      <c r="M2" s="3157"/>
      <c r="N2" s="3157"/>
      <c r="AK2" s="3101"/>
      <c r="AL2" s="3102"/>
      <c r="AM2" s="3101"/>
      <c r="AN2" s="3102"/>
      <c r="AO2" s="3102"/>
      <c r="AP2" s="3102"/>
      <c r="AQ2" s="3102"/>
      <c r="AR2" s="3102"/>
      <c r="AS2" s="3102"/>
      <c r="AT2" s="3102"/>
      <c r="AU2" s="3102"/>
      <c r="AV2" s="3102"/>
      <c r="AW2" s="3102"/>
      <c r="AX2" s="3102"/>
      <c r="AY2" s="3102"/>
      <c r="AZ2" s="3102"/>
      <c r="BA2" s="3102"/>
      <c r="BB2" s="3102"/>
      <c r="BC2" s="3102"/>
      <c r="BD2" s="3102"/>
      <c r="BE2" s="3102"/>
      <c r="BF2" s="3102"/>
      <c r="BG2" s="3102"/>
      <c r="BH2" s="3102"/>
      <c r="BI2" s="3102"/>
      <c r="BJ2" s="3102"/>
      <c r="BK2" s="3102"/>
      <c r="BL2" s="3102"/>
      <c r="BM2" s="3102"/>
      <c r="BN2" s="3102"/>
      <c r="BO2" s="3102"/>
      <c r="BP2" s="3101"/>
      <c r="BQ2" s="3102"/>
    </row>
    <row r="3" spans="1:88" ht="19.5" customHeight="1">
      <c r="B3" s="3486" t="s">
        <v>13200</v>
      </c>
      <c r="C3" s="3486"/>
      <c r="D3" s="3486"/>
      <c r="E3" s="3486"/>
      <c r="F3" s="3486"/>
      <c r="G3" s="3486"/>
      <c r="H3" s="3486"/>
      <c r="I3" s="3486"/>
      <c r="J3" s="3486"/>
      <c r="K3" s="3486"/>
      <c r="L3" s="3486"/>
      <c r="M3" s="3486"/>
      <c r="N3" s="3486"/>
      <c r="O3" s="3486"/>
      <c r="P3" s="3486"/>
      <c r="Q3" s="3486"/>
      <c r="R3" s="3486"/>
      <c r="S3" s="3486"/>
      <c r="T3" s="3486"/>
      <c r="U3" s="3486"/>
      <c r="V3" s="3486"/>
      <c r="W3" s="3486"/>
      <c r="X3" s="3486"/>
      <c r="Y3" s="3486"/>
      <c r="Z3" s="3486"/>
      <c r="AA3" s="3486"/>
      <c r="AB3" s="3486"/>
      <c r="AC3" s="3486"/>
      <c r="AD3" s="3486"/>
      <c r="AE3" s="3486"/>
      <c r="AF3" s="3486"/>
      <c r="AG3" s="3486"/>
      <c r="AH3" s="3486"/>
      <c r="AI3" s="3486"/>
      <c r="AJ3" s="383"/>
      <c r="AK3" s="3101"/>
      <c r="AL3" s="1004" t="s">
        <v>669</v>
      </c>
      <c r="AM3" s="3101"/>
      <c r="AN3" s="3102"/>
      <c r="AO3" s="3102"/>
      <c r="AP3" s="3102"/>
      <c r="AQ3" s="3102"/>
      <c r="AR3" s="3102"/>
      <c r="AS3" s="3102"/>
      <c r="AT3" s="3102"/>
      <c r="AU3" s="3102"/>
      <c r="AV3" s="3102"/>
      <c r="AW3" s="3102"/>
      <c r="AX3" s="3102"/>
      <c r="AY3" s="3102"/>
      <c r="AZ3" s="3102"/>
      <c r="BA3" s="3102"/>
      <c r="BB3" s="3102"/>
      <c r="BC3" s="3102"/>
      <c r="BD3" s="3102"/>
      <c r="BE3" s="3102"/>
      <c r="BF3" s="3102"/>
      <c r="BG3" s="3102"/>
      <c r="BH3" s="3102"/>
      <c r="BI3" s="3102"/>
      <c r="BJ3" s="3102"/>
      <c r="BK3" s="3102"/>
      <c r="BL3" s="3102"/>
      <c r="BM3" s="3102"/>
      <c r="BN3" s="3102"/>
      <c r="BO3" s="3102"/>
      <c r="BP3" s="3101"/>
      <c r="BQ3" s="3102"/>
      <c r="BR3" s="1050"/>
      <c r="BS3" s="1050"/>
      <c r="BT3" s="1050"/>
      <c r="BU3" s="1050"/>
      <c r="BV3" s="1050"/>
      <c r="BW3" s="1050"/>
      <c r="BX3" s="1050"/>
      <c r="BY3" s="1050"/>
      <c r="BZ3" s="1050"/>
      <c r="CA3" s="1050"/>
      <c r="CB3" s="1050"/>
      <c r="CC3" s="1050"/>
      <c r="CD3" s="1050"/>
      <c r="CE3" s="1050"/>
      <c r="CF3" s="1050"/>
      <c r="CG3" s="1050"/>
      <c r="CH3" s="1050"/>
      <c r="CI3" s="1050"/>
    </row>
    <row r="4" spans="1:88" ht="14.5" thickBot="1">
      <c r="AK4" s="3101"/>
      <c r="AL4" s="3102"/>
      <c r="AM4" s="3101"/>
      <c r="AN4" s="3648" t="s">
        <v>670</v>
      </c>
      <c r="AO4" s="3648"/>
      <c r="AP4" s="3648"/>
      <c r="AQ4" s="3648"/>
      <c r="AR4" s="3648"/>
      <c r="AS4" s="3648"/>
      <c r="AT4" s="3648"/>
      <c r="AU4" s="3648"/>
      <c r="AV4" s="3648"/>
      <c r="AW4" s="3648"/>
      <c r="AX4" s="3648"/>
      <c r="AY4" s="3648"/>
      <c r="AZ4" s="3648"/>
      <c r="BA4" s="3648"/>
      <c r="BB4" s="3648"/>
      <c r="BC4" s="3648"/>
      <c r="BD4" s="3648"/>
      <c r="BE4" s="3648"/>
      <c r="BF4" s="3648"/>
      <c r="BG4" s="3648"/>
      <c r="BH4" s="3648"/>
      <c r="BI4" s="3648"/>
      <c r="BJ4" s="3648"/>
      <c r="BK4" s="3648"/>
      <c r="BL4" s="3648"/>
      <c r="BM4" s="3648"/>
      <c r="BN4" s="3648"/>
      <c r="BO4" s="3648"/>
      <c r="BP4" s="3101"/>
      <c r="BQ4" s="3102"/>
    </row>
    <row r="5" spans="1:88" ht="15.75" customHeight="1" thickTop="1">
      <c r="B5" s="3649" t="s">
        <v>13201</v>
      </c>
      <c r="C5" s="3651" t="s">
        <v>13202</v>
      </c>
      <c r="D5" s="3653" t="s">
        <v>13203</v>
      </c>
      <c r="E5" s="51"/>
      <c r="F5" s="3649" t="s">
        <v>1179</v>
      </c>
      <c r="G5" s="3651"/>
      <c r="H5" s="3651"/>
      <c r="I5" s="3651"/>
      <c r="J5" s="3651"/>
      <c r="K5" s="3653"/>
      <c r="L5" s="51"/>
      <c r="M5" s="3649" t="s">
        <v>13204</v>
      </c>
      <c r="N5" s="3651"/>
      <c r="O5" s="3651"/>
      <c r="P5" s="3651"/>
      <c r="Q5" s="3651"/>
      <c r="R5" s="3653"/>
      <c r="S5" s="51"/>
      <c r="T5" s="3649" t="s">
        <v>13205</v>
      </c>
      <c r="U5" s="3651"/>
      <c r="V5" s="3651"/>
      <c r="W5" s="3651"/>
      <c r="X5" s="3651"/>
      <c r="Y5" s="3653"/>
      <c r="Z5" s="51"/>
      <c r="AA5" s="3649" t="s">
        <v>13206</v>
      </c>
      <c r="AB5" s="3651"/>
      <c r="AC5" s="3651"/>
      <c r="AD5" s="3651"/>
      <c r="AE5" s="3653"/>
      <c r="AF5" s="51"/>
      <c r="AG5" s="3655" t="s">
        <v>677</v>
      </c>
      <c r="AH5" s="51"/>
      <c r="AI5" s="3655" t="s">
        <v>13207</v>
      </c>
      <c r="AJ5" s="1051"/>
      <c r="AK5" s="3101"/>
      <c r="AL5" s="3102"/>
      <c r="AM5" s="3101"/>
      <c r="AN5" s="206" t="s">
        <v>679</v>
      </c>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3101"/>
      <c r="BQ5" s="3102"/>
      <c r="BR5" s="1052"/>
      <c r="BS5" s="1052"/>
      <c r="BT5" s="1052"/>
      <c r="BU5" s="1052"/>
      <c r="BV5" s="1052"/>
      <c r="BW5" s="1052"/>
      <c r="BX5" s="1052"/>
      <c r="BY5" s="1052"/>
      <c r="BZ5" s="1052"/>
      <c r="CA5" s="1052"/>
      <c r="CB5" s="1052"/>
      <c r="CC5" s="1052"/>
      <c r="CD5" s="1052"/>
      <c r="CE5" s="1052"/>
      <c r="CF5" s="1052"/>
      <c r="CG5" s="1052"/>
      <c r="CH5" s="1052"/>
      <c r="CI5" s="1052"/>
    </row>
    <row r="6" spans="1:88" ht="94.5" customHeight="1">
      <c r="A6" s="2287" t="s">
        <v>680</v>
      </c>
      <c r="B6" s="3650"/>
      <c r="C6" s="3652"/>
      <c r="D6" s="3654"/>
      <c r="E6" s="51"/>
      <c r="F6" s="1672" t="s">
        <v>13208</v>
      </c>
      <c r="G6" s="1673" t="s">
        <v>13209</v>
      </c>
      <c r="H6" s="1673" t="s">
        <v>13210</v>
      </c>
      <c r="I6" s="1673" t="s">
        <v>13211</v>
      </c>
      <c r="J6" s="1673" t="s">
        <v>13212</v>
      </c>
      <c r="K6" s="1674" t="s">
        <v>13213</v>
      </c>
      <c r="L6" s="51"/>
      <c r="M6" s="1672" t="s">
        <v>13208</v>
      </c>
      <c r="N6" s="1673" t="s">
        <v>13209</v>
      </c>
      <c r="O6" s="1673" t="s">
        <v>13210</v>
      </c>
      <c r="P6" s="1673" t="s">
        <v>13211</v>
      </c>
      <c r="Q6" s="1673" t="s">
        <v>13212</v>
      </c>
      <c r="R6" s="1674" t="s">
        <v>13213</v>
      </c>
      <c r="S6" s="51"/>
      <c r="T6" s="1672" t="s">
        <v>13208</v>
      </c>
      <c r="U6" s="1673" t="s">
        <v>13209</v>
      </c>
      <c r="V6" s="1673" t="s">
        <v>13210</v>
      </c>
      <c r="W6" s="1673" t="s">
        <v>13211</v>
      </c>
      <c r="X6" s="1673" t="s">
        <v>13212</v>
      </c>
      <c r="Y6" s="1674" t="s">
        <v>13213</v>
      </c>
      <c r="Z6" s="51"/>
      <c r="AA6" s="2978" t="s">
        <v>13214</v>
      </c>
      <c r="AB6" s="2979" t="s">
        <v>13215</v>
      </c>
      <c r="AC6" s="2979" t="s">
        <v>13216</v>
      </c>
      <c r="AD6" s="2979" t="s">
        <v>13217</v>
      </c>
      <c r="AE6" s="2980" t="s">
        <v>13218</v>
      </c>
      <c r="AF6" s="51"/>
      <c r="AG6" s="3656"/>
      <c r="AH6" s="51"/>
      <c r="AI6" s="3656"/>
      <c r="AJ6" s="1051"/>
      <c r="AK6" s="3101"/>
      <c r="AL6" s="3102"/>
      <c r="AM6" s="3101"/>
      <c r="AN6" s="3102"/>
      <c r="AO6" s="3102"/>
      <c r="AP6" s="3102"/>
      <c r="AQ6" s="3102"/>
      <c r="AR6" s="3102"/>
      <c r="AS6" s="3102"/>
      <c r="AT6" s="3102"/>
      <c r="AU6" s="3102"/>
      <c r="AV6" s="3102"/>
      <c r="AW6" s="3102"/>
      <c r="AX6" s="3102"/>
      <c r="AY6" s="3102"/>
      <c r="AZ6" s="3102"/>
      <c r="BA6" s="3102"/>
      <c r="BB6" s="3102"/>
      <c r="BC6" s="3102"/>
      <c r="BD6" s="3102"/>
      <c r="BE6" s="3102"/>
      <c r="BF6" s="3102"/>
      <c r="BG6" s="3102"/>
      <c r="BH6" s="3102"/>
      <c r="BI6" s="3102"/>
      <c r="BJ6" s="3102"/>
      <c r="BK6" s="3102"/>
      <c r="BL6" s="3102"/>
      <c r="BM6" s="3102"/>
      <c r="BN6" s="3102"/>
      <c r="BO6" s="3102"/>
      <c r="BP6" s="3101"/>
      <c r="BQ6" s="3102"/>
      <c r="BR6" s="1052"/>
      <c r="BS6" s="1052"/>
      <c r="BT6" s="1052"/>
      <c r="BU6" s="1052"/>
      <c r="BV6" s="1052"/>
      <c r="BW6" s="1052"/>
      <c r="BX6" s="1052"/>
      <c r="BY6" s="1052"/>
      <c r="BZ6" s="1052"/>
      <c r="CA6" s="1052"/>
      <c r="CB6" s="1052"/>
      <c r="CC6" s="1052"/>
      <c r="CD6" s="1052"/>
      <c r="CE6" s="1052"/>
      <c r="CF6" s="1052"/>
      <c r="CG6" s="1052"/>
      <c r="CH6" s="1052"/>
      <c r="CI6" s="1052"/>
    </row>
    <row r="7" spans="1:88" ht="15" customHeight="1">
      <c r="B7" s="2978" t="s">
        <v>672</v>
      </c>
      <c r="C7" s="2979" t="s">
        <v>3242</v>
      </c>
      <c r="D7" s="2980" t="s">
        <v>13219</v>
      </c>
      <c r="E7" s="51"/>
      <c r="F7" s="2978" t="s">
        <v>688</v>
      </c>
      <c r="G7" s="2979" t="s">
        <v>688</v>
      </c>
      <c r="H7" s="2979" t="s">
        <v>688</v>
      </c>
      <c r="I7" s="2979" t="s">
        <v>688</v>
      </c>
      <c r="J7" s="2979" t="s">
        <v>688</v>
      </c>
      <c r="K7" s="2980" t="s">
        <v>688</v>
      </c>
      <c r="L7" s="51"/>
      <c r="M7" s="2978" t="s">
        <v>688</v>
      </c>
      <c r="N7" s="2979" t="s">
        <v>688</v>
      </c>
      <c r="O7" s="2979" t="s">
        <v>688</v>
      </c>
      <c r="P7" s="2979" t="s">
        <v>688</v>
      </c>
      <c r="Q7" s="2979" t="s">
        <v>688</v>
      </c>
      <c r="R7" s="2980" t="s">
        <v>688</v>
      </c>
      <c r="S7" s="51"/>
      <c r="T7" s="2978" t="s">
        <v>12364</v>
      </c>
      <c r="U7" s="2979" t="s">
        <v>12364</v>
      </c>
      <c r="V7" s="2979" t="s">
        <v>12364</v>
      </c>
      <c r="W7" s="2979" t="s">
        <v>12364</v>
      </c>
      <c r="X7" s="2979" t="s">
        <v>12364</v>
      </c>
      <c r="Y7" s="2980" t="s">
        <v>12364</v>
      </c>
      <c r="Z7" s="51"/>
      <c r="AA7" s="2978" t="s">
        <v>12437</v>
      </c>
      <c r="AB7" s="2979" t="s">
        <v>13220</v>
      </c>
      <c r="AC7" s="2979" t="s">
        <v>3242</v>
      </c>
      <c r="AD7" s="2979" t="s">
        <v>12432</v>
      </c>
      <c r="AE7" s="2980" t="s">
        <v>13221</v>
      </c>
      <c r="AF7" s="51"/>
      <c r="AG7" s="3656"/>
      <c r="AH7" s="51"/>
      <c r="AI7" s="3656"/>
      <c r="AJ7" s="1051"/>
      <c r="AK7" s="3101"/>
      <c r="AL7" s="3102"/>
      <c r="AM7" s="3101"/>
      <c r="AN7" s="3102"/>
      <c r="AO7" s="3102"/>
      <c r="AP7" s="3102"/>
      <c r="AQ7" s="3102"/>
      <c r="AR7" s="3102"/>
      <c r="AS7" s="3102"/>
      <c r="AT7" s="3102"/>
      <c r="AU7" s="3102"/>
      <c r="AV7" s="3102"/>
      <c r="AW7" s="3102"/>
      <c r="AX7" s="3102"/>
      <c r="AY7" s="3102"/>
      <c r="AZ7" s="3102"/>
      <c r="BA7" s="3102"/>
      <c r="BB7" s="3102"/>
      <c r="BC7" s="3102"/>
      <c r="BD7" s="3102"/>
      <c r="BE7" s="3102"/>
      <c r="BF7" s="3102"/>
      <c r="BG7" s="3102"/>
      <c r="BH7" s="3102"/>
      <c r="BI7" s="3102"/>
      <c r="BJ7" s="3102"/>
      <c r="BK7" s="3102"/>
      <c r="BL7" s="3102"/>
      <c r="BM7" s="3102"/>
      <c r="BN7" s="3102"/>
      <c r="BO7" s="3102"/>
      <c r="BP7" s="3101"/>
      <c r="BQ7" s="3102"/>
      <c r="BR7" s="1052"/>
      <c r="BS7" s="1052"/>
      <c r="BT7" s="1052"/>
      <c r="BU7" s="1052"/>
      <c r="BV7" s="1052"/>
      <c r="BW7" s="1052"/>
      <c r="BX7" s="1052"/>
      <c r="BY7" s="1052"/>
      <c r="BZ7" s="1052"/>
      <c r="CA7" s="1052"/>
      <c r="CB7" s="1052"/>
      <c r="CC7" s="1052"/>
      <c r="CD7" s="1052"/>
      <c r="CE7" s="1052"/>
      <c r="CF7" s="1052"/>
      <c r="CG7" s="1052"/>
      <c r="CH7" s="1052"/>
      <c r="CI7" s="1052"/>
    </row>
    <row r="8" spans="1:88" ht="16" thickBot="1">
      <c r="B8" s="1658" t="s">
        <v>673</v>
      </c>
      <c r="C8" s="1659">
        <v>0</v>
      </c>
      <c r="D8" s="1660">
        <v>0</v>
      </c>
      <c r="E8" s="51"/>
      <c r="F8" s="1658">
        <v>3</v>
      </c>
      <c r="G8" s="1659">
        <v>3</v>
      </c>
      <c r="H8" s="1659">
        <v>3</v>
      </c>
      <c r="I8" s="1659">
        <v>3</v>
      </c>
      <c r="J8" s="1659">
        <v>3</v>
      </c>
      <c r="K8" s="1660">
        <v>3</v>
      </c>
      <c r="L8" s="51"/>
      <c r="M8" s="1658">
        <v>3</v>
      </c>
      <c r="N8" s="1659">
        <v>3</v>
      </c>
      <c r="O8" s="1659">
        <v>3</v>
      </c>
      <c r="P8" s="1659">
        <v>3</v>
      </c>
      <c r="Q8" s="1659">
        <v>3</v>
      </c>
      <c r="R8" s="1660">
        <v>3</v>
      </c>
      <c r="S8" s="51"/>
      <c r="T8" s="1658">
        <v>2</v>
      </c>
      <c r="U8" s="1659">
        <v>2</v>
      </c>
      <c r="V8" s="1659">
        <v>2</v>
      </c>
      <c r="W8" s="1659">
        <v>2</v>
      </c>
      <c r="X8" s="1659">
        <v>2</v>
      </c>
      <c r="Y8" s="1660">
        <v>2</v>
      </c>
      <c r="Z8" s="51"/>
      <c r="AA8" s="1658">
        <v>1</v>
      </c>
      <c r="AB8" s="1659">
        <v>1</v>
      </c>
      <c r="AC8" s="1659">
        <v>0</v>
      </c>
      <c r="AD8" s="1659">
        <v>0</v>
      </c>
      <c r="AE8" s="1660">
        <v>3</v>
      </c>
      <c r="AF8" s="51"/>
      <c r="AG8" s="3657"/>
      <c r="AH8" s="51"/>
      <c r="AI8" s="3657"/>
      <c r="AJ8" s="1051"/>
      <c r="AK8" s="3101"/>
      <c r="AL8" s="3102"/>
      <c r="AM8" s="3101"/>
      <c r="AN8" s="3102"/>
      <c r="AO8" s="3102"/>
      <c r="AP8" s="3102"/>
      <c r="AQ8" s="3102"/>
      <c r="AR8" s="3102"/>
      <c r="AS8" s="3102"/>
      <c r="AT8" s="3102"/>
      <c r="AU8" s="3102"/>
      <c r="AV8" s="3102"/>
      <c r="AW8" s="3102"/>
      <c r="AX8" s="3102"/>
      <c r="AY8" s="3102"/>
      <c r="AZ8" s="3102"/>
      <c r="BA8" s="3102"/>
      <c r="BB8" s="3102"/>
      <c r="BC8" s="3102"/>
      <c r="BD8" s="3102"/>
      <c r="BE8" s="3102"/>
      <c r="BF8" s="3102"/>
      <c r="BG8" s="3102"/>
      <c r="BH8" s="3102"/>
      <c r="BI8" s="3102"/>
      <c r="BJ8" s="3102"/>
      <c r="BK8" s="3102"/>
      <c r="BL8" s="3102"/>
      <c r="BM8" s="3102"/>
      <c r="BN8" s="3102"/>
      <c r="BO8" s="3102"/>
      <c r="BP8" s="3101"/>
      <c r="BQ8" s="3102"/>
      <c r="BR8" s="1052"/>
      <c r="BS8" s="1052"/>
      <c r="BT8" s="1052"/>
      <c r="BU8" s="1052"/>
      <c r="BV8" s="1052"/>
      <c r="BW8" s="1052"/>
      <c r="BX8" s="1052"/>
      <c r="BY8" s="1052"/>
      <c r="BZ8" s="1052"/>
      <c r="CA8" s="1052"/>
      <c r="CB8" s="1052"/>
      <c r="CC8" s="1052"/>
      <c r="CD8" s="1052"/>
      <c r="CE8" s="1052"/>
      <c r="CF8" s="1052"/>
      <c r="CG8" s="1052"/>
      <c r="CH8" s="1052"/>
      <c r="CI8" s="1052"/>
    </row>
    <row r="9" spans="1:88" ht="15.75" customHeight="1" thickTop="1">
      <c r="A9" s="2394" t="s">
        <v>684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101"/>
      <c r="AL9" s="3102"/>
      <c r="AM9" s="3101"/>
      <c r="AN9" s="3102"/>
      <c r="AO9" s="3102"/>
      <c r="AP9" s="3102"/>
      <c r="AQ9" s="3102"/>
      <c r="AR9" s="3102"/>
      <c r="AS9" s="3102"/>
      <c r="AT9" s="3102"/>
      <c r="AU9" s="3102"/>
      <c r="AV9" s="3102"/>
      <c r="AW9" s="3102"/>
      <c r="AX9" s="3102"/>
      <c r="AY9" s="3102"/>
      <c r="AZ9" s="3102"/>
      <c r="BA9" s="3102"/>
      <c r="BB9" s="3102"/>
      <c r="BC9" s="3102"/>
      <c r="BD9" s="3102"/>
      <c r="BE9" s="3102"/>
      <c r="BF9" s="3102"/>
      <c r="BG9" s="3102"/>
      <c r="BH9" s="3102"/>
      <c r="BI9" s="3102"/>
      <c r="BJ9" s="3102"/>
      <c r="BK9" s="3102"/>
      <c r="BL9" s="3102"/>
      <c r="BM9" s="3102"/>
      <c r="BN9" s="3102"/>
      <c r="BO9" s="3102"/>
      <c r="BP9" s="3101"/>
      <c r="BQ9" s="3102"/>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101"/>
      <c r="AL10" s="3102"/>
      <c r="AM10" s="3101"/>
      <c r="AN10" s="3102"/>
      <c r="AO10" s="3102"/>
      <c r="AP10" s="3102"/>
      <c r="AQ10" s="3102"/>
      <c r="AR10" s="3102"/>
      <c r="AS10" s="3102"/>
      <c r="AT10" s="3102"/>
      <c r="AU10" s="3102"/>
      <c r="AV10" s="3102"/>
      <c r="AW10" s="3102"/>
      <c r="AX10" s="3102"/>
      <c r="AY10" s="3102"/>
      <c r="AZ10" s="3102"/>
      <c r="BA10" s="3102"/>
      <c r="BB10" s="3102"/>
      <c r="BC10" s="3102"/>
      <c r="BD10" s="3102"/>
      <c r="BE10" s="3102"/>
      <c r="BF10" s="3102"/>
      <c r="BG10" s="3102"/>
      <c r="BH10" s="3102"/>
      <c r="BI10" s="3102"/>
      <c r="BJ10" s="3102"/>
      <c r="BK10" s="3102"/>
      <c r="BL10" s="3102"/>
      <c r="BM10" s="3102"/>
      <c r="BN10" s="3102"/>
      <c r="BO10" s="3102"/>
      <c r="BP10" s="3101"/>
      <c r="BQ10" s="3102"/>
    </row>
    <row r="11" spans="1:88" ht="15.75" customHeight="1" thickTop="1" thickBot="1">
      <c r="B11" s="623" t="s">
        <v>13222</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101"/>
      <c r="AL11" s="3102"/>
      <c r="AM11" s="3101"/>
      <c r="AN11" s="3102"/>
      <c r="AO11" s="3102"/>
      <c r="AP11" s="3102"/>
      <c r="AQ11" s="3102"/>
      <c r="AR11" s="3102"/>
      <c r="AS11" s="3102"/>
      <c r="AT11" s="3102"/>
      <c r="AU11" s="3102"/>
      <c r="AV11" s="3102"/>
      <c r="AW11" s="3102"/>
      <c r="AX11" s="3102"/>
      <c r="AY11" s="3102"/>
      <c r="AZ11" s="3102"/>
      <c r="BA11" s="3102"/>
      <c r="BB11" s="3102"/>
      <c r="BC11" s="3102"/>
      <c r="BD11" s="3102"/>
      <c r="BE11" s="3102"/>
      <c r="BF11" s="3102"/>
      <c r="BG11" s="3102"/>
      <c r="BH11" s="3102"/>
      <c r="BI11" s="3102"/>
      <c r="BJ11" s="3102"/>
      <c r="BK11" s="3102"/>
      <c r="BL11" s="3102"/>
      <c r="BM11" s="3102"/>
      <c r="BN11" s="3102"/>
      <c r="BO11" s="3102"/>
      <c r="BP11" s="3101"/>
      <c r="BQ11" s="3102"/>
    </row>
    <row r="12" spans="1:88" ht="38.25" customHeight="1" thickTop="1">
      <c r="A12" s="2394" t="s">
        <v>686</v>
      </c>
      <c r="B12" s="1662" t="s">
        <v>13223</v>
      </c>
      <c r="C12" s="1664" t="s">
        <v>64</v>
      </c>
      <c r="D12" s="3051">
        <v>2027</v>
      </c>
      <c r="E12" s="1366"/>
      <c r="F12" s="1618">
        <v>0</v>
      </c>
      <c r="G12" s="1619">
        <v>0.57399999999999995</v>
      </c>
      <c r="H12" s="1619">
        <v>1.472</v>
      </c>
      <c r="I12" s="1619">
        <v>2.7759999999999998</v>
      </c>
      <c r="J12" s="1619">
        <v>18.239000000000001</v>
      </c>
      <c r="K12" s="1620">
        <v>21.704999999999998</v>
      </c>
      <c r="L12" s="1366"/>
      <c r="M12" s="3057">
        <v>0</v>
      </c>
      <c r="N12" s="2990">
        <v>0</v>
      </c>
      <c r="O12" s="2990">
        <v>0</v>
      </c>
      <c r="P12" s="2990">
        <v>0</v>
      </c>
      <c r="Q12" s="2990">
        <v>0</v>
      </c>
      <c r="R12" s="3011">
        <v>0</v>
      </c>
      <c r="S12" s="1366"/>
      <c r="T12" s="1675">
        <v>0</v>
      </c>
      <c r="U12" s="1676">
        <v>0</v>
      </c>
      <c r="V12" s="1676">
        <v>0</v>
      </c>
      <c r="W12" s="1676">
        <v>0</v>
      </c>
      <c r="X12" s="1676">
        <v>0</v>
      </c>
      <c r="Y12" s="1677">
        <v>14</v>
      </c>
      <c r="Z12" s="1366"/>
      <c r="AA12" s="1684">
        <v>8.4</v>
      </c>
      <c r="AB12" s="1685">
        <v>450</v>
      </c>
      <c r="AC12" s="1690" t="s">
        <v>13224</v>
      </c>
      <c r="AD12" s="1690" t="s">
        <v>13225</v>
      </c>
      <c r="AE12" s="1620" t="s">
        <v>13225</v>
      </c>
      <c r="AF12" s="51"/>
      <c r="AG12" s="70" t="s">
        <v>13226</v>
      </c>
      <c r="AH12" s="51"/>
      <c r="AI12" s="55"/>
      <c r="AJ12" s="1053"/>
      <c r="AK12" s="3101"/>
      <c r="AL12" s="997" t="str">
        <f>IF( SUM( AN12:BO12 ) = 0, 0, $AN$5 )</f>
        <v>Please complete all cells in row</v>
      </c>
      <c r="AM12" s="3101"/>
      <c r="AN12" s="221">
        <f xml:space="preserve"> IF( OR(ISNUMBER(D12 ),$C12=""), 0, 1 )</f>
        <v>0</v>
      </c>
      <c r="AO12" s="3102"/>
      <c r="AP12" s="221">
        <f t="shared" ref="AP12:AP61" si="0" xml:space="preserve"> IF( OR(ISNUMBER(F12 ),$C12=""), 0, 1 )</f>
        <v>0</v>
      </c>
      <c r="AQ12" s="221">
        <f t="shared" ref="AQ12:AQ61" si="1" xml:space="preserve"> IF( OR(ISNUMBER(G12 ),$C12=""), 0, 1 )</f>
        <v>0</v>
      </c>
      <c r="AR12" s="221">
        <f t="shared" ref="AR12:AR61" si="2" xml:space="preserve"> IF( OR(ISNUMBER(H12 ),$C12=""), 0, 1 )</f>
        <v>0</v>
      </c>
      <c r="AS12" s="221">
        <f t="shared" ref="AS12:AS61" si="3" xml:space="preserve"> IF( OR(ISNUMBER(I12 ),$C12=""), 0, 1 )</f>
        <v>0</v>
      </c>
      <c r="AT12" s="221">
        <f t="shared" ref="AT12:AT61" si="4" xml:space="preserve"> IF( OR(ISNUMBER(J12 ),$C12=""), 0, 1 )</f>
        <v>0</v>
      </c>
      <c r="AU12" s="221">
        <f t="shared" ref="AU12:AU61" si="5" xml:space="preserve"> IF( OR(ISNUMBER(K12 ),$C12=""), 0, 1 )</f>
        <v>0</v>
      </c>
      <c r="AV12" s="3102"/>
      <c r="AW12" s="221">
        <f t="shared" ref="AW12:AW61" si="6" xml:space="preserve"> IF( OR(ISNUMBER(M12 ),$C12=""), 0, 1 )</f>
        <v>0</v>
      </c>
      <c r="AX12" s="221">
        <f t="shared" ref="AX12:AX61" si="7" xml:space="preserve"> IF( OR(ISNUMBER(N12 ),$C12=""), 0, 1 )</f>
        <v>0</v>
      </c>
      <c r="AY12" s="221">
        <f t="shared" ref="AY12:AY61" si="8" xml:space="preserve"> IF( OR(ISNUMBER(O12 ),$C12=""), 0, 1 )</f>
        <v>0</v>
      </c>
      <c r="AZ12" s="221">
        <f t="shared" ref="AZ12:AZ61" si="9" xml:space="preserve"> IF( OR(ISNUMBER(P12 ),$C12=""), 0, 1 )</f>
        <v>0</v>
      </c>
      <c r="BA12" s="221">
        <f t="shared" ref="BA12:BA61" si="10" xml:space="preserve"> IF( OR(ISNUMBER(Q12 ),$C12=""), 0, 1 )</f>
        <v>0</v>
      </c>
      <c r="BB12" s="221">
        <f t="shared" ref="BB12:BB61" si="11" xml:space="preserve"> IF( OR(ISNUMBER(R12 ),$C12=""), 0, 1 )</f>
        <v>0</v>
      </c>
      <c r="BC12" s="3102"/>
      <c r="BD12" s="221">
        <f t="shared" ref="BD12:BD61" si="12" xml:space="preserve"> IF( OR(ISNUMBER(T12 ),$C12=""), 0, 1 )</f>
        <v>0</v>
      </c>
      <c r="BE12" s="221">
        <f t="shared" ref="BE12:BE61" si="13" xml:space="preserve"> IF( OR(ISNUMBER(U12 ),$C12=""), 0, 1 )</f>
        <v>0</v>
      </c>
      <c r="BF12" s="221">
        <f t="shared" ref="BF12:BF61" si="14" xml:space="preserve"> IF( OR(ISNUMBER(V12 ),$C12=""), 0, 1 )</f>
        <v>0</v>
      </c>
      <c r="BG12" s="221">
        <f t="shared" ref="BG12:BG61" si="15" xml:space="preserve"> IF( OR(ISNUMBER(W12 ),$C12=""), 0, 1 )</f>
        <v>0</v>
      </c>
      <c r="BH12" s="221">
        <f t="shared" ref="BH12:BH61" si="16" xml:space="preserve"> IF( OR(ISNUMBER(X12 ),$C12=""), 0, 1 )</f>
        <v>0</v>
      </c>
      <c r="BI12" s="221">
        <f t="shared" ref="BI12:BI61" si="17" xml:space="preserve"> IF( OR(ISNUMBER(Y12 ),$C12=""), 0, 1 )</f>
        <v>0</v>
      </c>
      <c r="BJ12" s="3102"/>
      <c r="BK12" s="221">
        <f t="shared" ref="BK12:BK61" si="18" xml:space="preserve"> IF( OR(ISNUMBER(AA12 ),$C12=""), 0, 1 )</f>
        <v>0</v>
      </c>
      <c r="BL12" s="221">
        <f t="shared" ref="BL12:BL61" si="19" xml:space="preserve"> IF( OR(ISNUMBER(AB12 ),$C12=""), 0, 1 )</f>
        <v>0</v>
      </c>
      <c r="BM12" s="3102"/>
      <c r="BN12" s="221">
        <f t="shared" ref="BN12:BN61" si="20" xml:space="preserve"> IF( OR(ISNUMBER(AD12 ),$C12=""), 0, 1 )</f>
        <v>1</v>
      </c>
      <c r="BO12" s="221">
        <f t="shared" ref="BO12:BO61" si="21" xml:space="preserve"> IF( OR(ISNUMBER(AE12 ),$C12=""), 0, 1 )</f>
        <v>1</v>
      </c>
      <c r="BP12" s="3101"/>
      <c r="BQ12" s="3102"/>
      <c r="BR12" s="1053"/>
      <c r="BS12" s="1053"/>
      <c r="BT12" s="1053"/>
      <c r="BU12" s="1053"/>
      <c r="BV12" s="1053"/>
      <c r="BW12" s="1053"/>
      <c r="BX12" s="1053"/>
      <c r="BY12" s="1053"/>
      <c r="BZ12" s="1053"/>
      <c r="CA12" s="1053"/>
      <c r="CB12" s="1053"/>
      <c r="CC12" s="1053"/>
      <c r="CD12" s="1053"/>
      <c r="CE12" s="1053"/>
      <c r="CF12" s="1053"/>
      <c r="CG12" s="1053"/>
      <c r="CH12" s="1053"/>
      <c r="CI12" s="1053"/>
    </row>
    <row r="13" spans="1:88" ht="42" customHeight="1">
      <c r="B13" s="1663" t="s">
        <v>13227</v>
      </c>
      <c r="C13" s="1665" t="s">
        <v>33</v>
      </c>
      <c r="D13" s="3007">
        <v>2021</v>
      </c>
      <c r="E13" s="1366"/>
      <c r="F13" s="1621">
        <v>0</v>
      </c>
      <c r="G13" s="1622">
        <v>0</v>
      </c>
      <c r="H13" s="1622">
        <v>0</v>
      </c>
      <c r="I13" s="1622">
        <v>0</v>
      </c>
      <c r="J13" s="1622">
        <v>0</v>
      </c>
      <c r="K13" s="1623">
        <v>0</v>
      </c>
      <c r="L13" s="1366"/>
      <c r="M13" s="3058">
        <v>3.1880000000000002</v>
      </c>
      <c r="N13" s="2991">
        <v>3.117</v>
      </c>
      <c r="O13" s="2991">
        <v>3.0880000000000001</v>
      </c>
      <c r="P13" s="2991">
        <v>3.681</v>
      </c>
      <c r="Q13" s="2991">
        <v>3.3740000000000001</v>
      </c>
      <c r="R13" s="3007">
        <v>0</v>
      </c>
      <c r="S13" s="1366"/>
      <c r="T13" s="1678">
        <v>24</v>
      </c>
      <c r="U13" s="1679">
        <v>24</v>
      </c>
      <c r="V13" s="1679">
        <v>24</v>
      </c>
      <c r="W13" s="1679">
        <v>24</v>
      </c>
      <c r="X13" s="1679">
        <v>24</v>
      </c>
      <c r="Y13" s="1680">
        <v>0</v>
      </c>
      <c r="Z13" s="1366"/>
      <c r="AA13" s="1686"/>
      <c r="AB13" s="1687"/>
      <c r="AC13" s="1691"/>
      <c r="AD13" s="1691"/>
      <c r="AE13" s="1623"/>
      <c r="AF13" s="51"/>
      <c r="AG13" s="73" t="s">
        <v>13228</v>
      </c>
      <c r="AH13" s="51"/>
      <c r="AI13" s="56"/>
      <c r="AJ13" s="1054"/>
      <c r="AK13" s="3101"/>
      <c r="AL13" s="997" t="str">
        <f t="shared" ref="AL13:AL61" si="22">IF( SUM( AN13:BO13 ) = 0, 0, $AN$5 )</f>
        <v>Please complete all cells in row</v>
      </c>
      <c r="AM13" s="3101"/>
      <c r="AN13" s="221">
        <f t="shared" ref="AN13:AN61" si="23" xml:space="preserve"> IF( OR(ISNUMBER(D13 ),$C13=""), 0, 1 )</f>
        <v>0</v>
      </c>
      <c r="AO13" s="3102"/>
      <c r="AP13" s="221">
        <f t="shared" si="0"/>
        <v>0</v>
      </c>
      <c r="AQ13" s="221">
        <f t="shared" si="1"/>
        <v>0</v>
      </c>
      <c r="AR13" s="221">
        <f t="shared" si="2"/>
        <v>0</v>
      </c>
      <c r="AS13" s="221">
        <f t="shared" si="3"/>
        <v>0</v>
      </c>
      <c r="AT13" s="221">
        <f t="shared" si="4"/>
        <v>0</v>
      </c>
      <c r="AU13" s="221">
        <f t="shared" si="5"/>
        <v>0</v>
      </c>
      <c r="AV13" s="3102"/>
      <c r="AW13" s="221">
        <f t="shared" si="6"/>
        <v>0</v>
      </c>
      <c r="AX13" s="221">
        <f t="shared" si="7"/>
        <v>0</v>
      </c>
      <c r="AY13" s="221">
        <f t="shared" si="8"/>
        <v>0</v>
      </c>
      <c r="AZ13" s="221">
        <f t="shared" si="9"/>
        <v>0</v>
      </c>
      <c r="BA13" s="221">
        <f t="shared" si="10"/>
        <v>0</v>
      </c>
      <c r="BB13" s="221">
        <f t="shared" si="11"/>
        <v>0</v>
      </c>
      <c r="BC13" s="3102"/>
      <c r="BD13" s="221">
        <f t="shared" si="12"/>
        <v>0</v>
      </c>
      <c r="BE13" s="221">
        <f t="shared" si="13"/>
        <v>0</v>
      </c>
      <c r="BF13" s="221">
        <f t="shared" si="14"/>
        <v>0</v>
      </c>
      <c r="BG13" s="221">
        <f t="shared" si="15"/>
        <v>0</v>
      </c>
      <c r="BH13" s="221">
        <f t="shared" si="16"/>
        <v>0</v>
      </c>
      <c r="BI13" s="221">
        <f t="shared" si="17"/>
        <v>0</v>
      </c>
      <c r="BJ13" s="3102"/>
      <c r="BK13" s="221">
        <f t="shared" si="18"/>
        <v>1</v>
      </c>
      <c r="BL13" s="221">
        <f t="shared" si="19"/>
        <v>1</v>
      </c>
      <c r="BM13" s="3102"/>
      <c r="BN13" s="221">
        <f t="shared" si="20"/>
        <v>1</v>
      </c>
      <c r="BO13" s="221">
        <f t="shared" si="21"/>
        <v>1</v>
      </c>
      <c r="BP13" s="3101"/>
      <c r="BQ13" s="3102"/>
      <c r="BR13" s="1054"/>
      <c r="BS13" s="1054"/>
      <c r="BT13" s="1054"/>
      <c r="BU13" s="1054"/>
      <c r="BV13" s="1054"/>
      <c r="BW13" s="1054"/>
      <c r="BX13" s="1054"/>
      <c r="BY13" s="1054"/>
      <c r="BZ13" s="1054"/>
      <c r="CA13" s="1054"/>
      <c r="CB13" s="1054"/>
      <c r="CC13" s="1054"/>
      <c r="CD13" s="1054"/>
      <c r="CE13" s="1054"/>
      <c r="CF13" s="1054"/>
      <c r="CG13" s="1054"/>
      <c r="CH13" s="1054"/>
      <c r="CI13" s="1054"/>
      <c r="CJ13" s="1054"/>
    </row>
    <row r="14" spans="1:88" ht="45.65" customHeight="1">
      <c r="B14" s="1663" t="s">
        <v>13229</v>
      </c>
      <c r="C14" s="1665" t="s">
        <v>80</v>
      </c>
      <c r="D14" s="1623" t="s">
        <v>3696</v>
      </c>
      <c r="E14" s="1366"/>
      <c r="F14" s="1621">
        <v>1E-3</v>
      </c>
      <c r="G14" s="1622">
        <v>7.0000000000000001E-3</v>
      </c>
      <c r="H14" s="1622">
        <v>8.9999999999999993E-3</v>
      </c>
      <c r="I14" s="1622">
        <v>1E-3</v>
      </c>
      <c r="J14" s="1622">
        <v>0</v>
      </c>
      <c r="K14" s="1623">
        <v>0</v>
      </c>
      <c r="L14" s="1366"/>
      <c r="M14" s="3058">
        <v>0</v>
      </c>
      <c r="N14" s="2991">
        <v>0</v>
      </c>
      <c r="O14" s="2991">
        <v>0</v>
      </c>
      <c r="P14" s="2991">
        <v>0</v>
      </c>
      <c r="Q14" s="2991">
        <v>0</v>
      </c>
      <c r="R14" s="3007">
        <v>0</v>
      </c>
      <c r="S14" s="1366"/>
      <c r="T14" s="1678">
        <v>0</v>
      </c>
      <c r="U14" s="1679">
        <v>0</v>
      </c>
      <c r="V14" s="1679">
        <v>0</v>
      </c>
      <c r="W14" s="1679">
        <v>0</v>
      </c>
      <c r="X14" s="1679">
        <v>0</v>
      </c>
      <c r="Y14" s="1680">
        <v>0</v>
      </c>
      <c r="Z14" s="1366"/>
      <c r="AA14" s="1686"/>
      <c r="AB14" s="1687"/>
      <c r="AC14" s="1691"/>
      <c r="AD14" s="1691"/>
      <c r="AE14" s="1623"/>
      <c r="AF14" s="51"/>
      <c r="AG14" s="73" t="s">
        <v>13230</v>
      </c>
      <c r="AH14" s="51"/>
      <c r="AI14" s="56"/>
      <c r="AJ14" s="1054"/>
      <c r="AK14" s="3101"/>
      <c r="AL14" s="997" t="str">
        <f t="shared" si="22"/>
        <v>Please complete all cells in row</v>
      </c>
      <c r="AM14" s="3101"/>
      <c r="AN14" s="221">
        <f t="shared" si="23"/>
        <v>1</v>
      </c>
      <c r="AO14" s="3102"/>
      <c r="AP14" s="221">
        <f t="shared" si="0"/>
        <v>0</v>
      </c>
      <c r="AQ14" s="221">
        <f t="shared" si="1"/>
        <v>0</v>
      </c>
      <c r="AR14" s="221">
        <f t="shared" si="2"/>
        <v>0</v>
      </c>
      <c r="AS14" s="221">
        <f t="shared" si="3"/>
        <v>0</v>
      </c>
      <c r="AT14" s="221">
        <f t="shared" si="4"/>
        <v>0</v>
      </c>
      <c r="AU14" s="221">
        <f t="shared" si="5"/>
        <v>0</v>
      </c>
      <c r="AV14" s="3102"/>
      <c r="AW14" s="221">
        <f t="shared" si="6"/>
        <v>0</v>
      </c>
      <c r="AX14" s="221">
        <f t="shared" si="7"/>
        <v>0</v>
      </c>
      <c r="AY14" s="221">
        <f t="shared" si="8"/>
        <v>0</v>
      </c>
      <c r="AZ14" s="221">
        <f t="shared" si="9"/>
        <v>0</v>
      </c>
      <c r="BA14" s="221">
        <f t="shared" si="10"/>
        <v>0</v>
      </c>
      <c r="BB14" s="221">
        <f t="shared" si="11"/>
        <v>0</v>
      </c>
      <c r="BC14" s="3102"/>
      <c r="BD14" s="221">
        <f t="shared" si="12"/>
        <v>0</v>
      </c>
      <c r="BE14" s="221">
        <f t="shared" si="13"/>
        <v>0</v>
      </c>
      <c r="BF14" s="221">
        <f t="shared" si="14"/>
        <v>0</v>
      </c>
      <c r="BG14" s="221">
        <f t="shared" si="15"/>
        <v>0</v>
      </c>
      <c r="BH14" s="221">
        <f t="shared" si="16"/>
        <v>0</v>
      </c>
      <c r="BI14" s="221">
        <f t="shared" si="17"/>
        <v>0</v>
      </c>
      <c r="BJ14" s="3102"/>
      <c r="BK14" s="221">
        <f t="shared" si="18"/>
        <v>1</v>
      </c>
      <c r="BL14" s="221">
        <f t="shared" si="19"/>
        <v>1</v>
      </c>
      <c r="BM14" s="3102"/>
      <c r="BN14" s="221">
        <f t="shared" si="20"/>
        <v>1</v>
      </c>
      <c r="BO14" s="221">
        <f t="shared" si="21"/>
        <v>1</v>
      </c>
      <c r="BP14" s="3101"/>
      <c r="BQ14" s="3102"/>
      <c r="BR14" s="1054"/>
      <c r="BS14" s="1054"/>
      <c r="BT14" s="1054"/>
      <c r="BU14" s="1054"/>
      <c r="BV14" s="1054"/>
      <c r="BW14" s="1054"/>
      <c r="BX14" s="1054"/>
      <c r="BY14" s="1054"/>
      <c r="BZ14" s="1054"/>
      <c r="CA14" s="1054"/>
      <c r="CB14" s="1054"/>
      <c r="CC14" s="1054"/>
      <c r="CD14" s="1054"/>
      <c r="CE14" s="1054"/>
      <c r="CF14" s="1054"/>
      <c r="CG14" s="1054"/>
      <c r="CH14" s="1054"/>
      <c r="CI14" s="1054"/>
    </row>
    <row r="15" spans="1:88" ht="47.4" customHeight="1">
      <c r="B15" s="1663" t="s">
        <v>13231</v>
      </c>
      <c r="C15" s="1665" t="s">
        <v>80</v>
      </c>
      <c r="D15" s="3007">
        <v>2030</v>
      </c>
      <c r="E15" s="1366"/>
      <c r="F15" s="1621">
        <v>0</v>
      </c>
      <c r="G15" s="1622">
        <v>0.79400000000000004</v>
      </c>
      <c r="H15" s="1622">
        <v>5.0000000000000001E-3</v>
      </c>
      <c r="I15" s="1622">
        <v>0</v>
      </c>
      <c r="J15" s="1622">
        <v>8.9999999999999993E-3</v>
      </c>
      <c r="K15" s="1623">
        <v>18.608000000000001</v>
      </c>
      <c r="L15" s="1366"/>
      <c r="M15" s="3058">
        <v>0</v>
      </c>
      <c r="N15" s="2991">
        <v>0</v>
      </c>
      <c r="O15" s="2991">
        <v>0</v>
      </c>
      <c r="P15" s="2991">
        <v>0</v>
      </c>
      <c r="Q15" s="2991">
        <v>0</v>
      </c>
      <c r="R15" s="3007">
        <v>0</v>
      </c>
      <c r="S15" s="1366"/>
      <c r="T15" s="1678">
        <v>0</v>
      </c>
      <c r="U15" s="1679">
        <v>0</v>
      </c>
      <c r="V15" s="1679">
        <v>0</v>
      </c>
      <c r="W15" s="1679">
        <v>0</v>
      </c>
      <c r="X15" s="1679">
        <v>0</v>
      </c>
      <c r="Y15" s="1680">
        <v>5</v>
      </c>
      <c r="Z15" s="1366"/>
      <c r="AA15" s="1686"/>
      <c r="AB15" s="1687"/>
      <c r="AC15" s="1691"/>
      <c r="AD15" s="1691"/>
      <c r="AE15" s="1623"/>
      <c r="AF15" s="51"/>
      <c r="AG15" s="73" t="s">
        <v>13232</v>
      </c>
      <c r="AH15" s="51"/>
      <c r="AI15" s="56"/>
      <c r="AJ15" s="1054"/>
      <c r="AK15" s="3101"/>
      <c r="AL15" s="997" t="str">
        <f t="shared" si="22"/>
        <v>Please complete all cells in row</v>
      </c>
      <c r="AM15" s="3101"/>
      <c r="AN15" s="221">
        <f t="shared" si="23"/>
        <v>0</v>
      </c>
      <c r="AO15" s="3102"/>
      <c r="AP15" s="221">
        <f t="shared" si="0"/>
        <v>0</v>
      </c>
      <c r="AQ15" s="221">
        <f t="shared" si="1"/>
        <v>0</v>
      </c>
      <c r="AR15" s="221">
        <f t="shared" si="2"/>
        <v>0</v>
      </c>
      <c r="AS15" s="221">
        <f t="shared" si="3"/>
        <v>0</v>
      </c>
      <c r="AT15" s="221">
        <f t="shared" si="4"/>
        <v>0</v>
      </c>
      <c r="AU15" s="221">
        <f t="shared" si="5"/>
        <v>0</v>
      </c>
      <c r="AV15" s="3102"/>
      <c r="AW15" s="221">
        <f t="shared" si="6"/>
        <v>0</v>
      </c>
      <c r="AX15" s="221">
        <f t="shared" si="7"/>
        <v>0</v>
      </c>
      <c r="AY15" s="221">
        <f t="shared" si="8"/>
        <v>0</v>
      </c>
      <c r="AZ15" s="221">
        <f t="shared" si="9"/>
        <v>0</v>
      </c>
      <c r="BA15" s="221">
        <f t="shared" si="10"/>
        <v>0</v>
      </c>
      <c r="BB15" s="221">
        <f t="shared" si="11"/>
        <v>0</v>
      </c>
      <c r="BC15" s="3102"/>
      <c r="BD15" s="221">
        <f t="shared" si="12"/>
        <v>0</v>
      </c>
      <c r="BE15" s="221">
        <f t="shared" si="13"/>
        <v>0</v>
      </c>
      <c r="BF15" s="221">
        <f t="shared" si="14"/>
        <v>0</v>
      </c>
      <c r="BG15" s="221">
        <f t="shared" si="15"/>
        <v>0</v>
      </c>
      <c r="BH15" s="221">
        <f t="shared" si="16"/>
        <v>0</v>
      </c>
      <c r="BI15" s="221">
        <f t="shared" si="17"/>
        <v>0</v>
      </c>
      <c r="BJ15" s="3102"/>
      <c r="BK15" s="221">
        <f t="shared" si="18"/>
        <v>1</v>
      </c>
      <c r="BL15" s="221">
        <f t="shared" si="19"/>
        <v>1</v>
      </c>
      <c r="BM15" s="3102"/>
      <c r="BN15" s="221">
        <f t="shared" si="20"/>
        <v>1</v>
      </c>
      <c r="BO15" s="221">
        <f t="shared" si="21"/>
        <v>1</v>
      </c>
      <c r="BP15" s="3101"/>
      <c r="BQ15" s="3102"/>
      <c r="BR15" s="1054"/>
      <c r="BS15" s="1054"/>
      <c r="BT15" s="1054"/>
      <c r="BU15" s="1054"/>
      <c r="BV15" s="1054"/>
      <c r="BW15" s="1054"/>
      <c r="BX15" s="1054"/>
      <c r="BY15" s="1054"/>
      <c r="BZ15" s="1054"/>
      <c r="CA15" s="1054"/>
      <c r="CB15" s="1054"/>
      <c r="CC15" s="1054"/>
      <c r="CD15" s="1054"/>
      <c r="CE15" s="1054"/>
      <c r="CF15" s="1054"/>
      <c r="CG15" s="1054"/>
      <c r="CH15" s="1054"/>
      <c r="CI15" s="1054"/>
    </row>
    <row r="16" spans="1:88" ht="46.25" customHeight="1">
      <c r="B16" s="1663" t="s">
        <v>13233</v>
      </c>
      <c r="C16" s="1665" t="s">
        <v>80</v>
      </c>
      <c r="D16" s="1623" t="s">
        <v>3696</v>
      </c>
      <c r="E16" s="1366"/>
      <c r="F16" s="1621">
        <v>0</v>
      </c>
      <c r="G16" s="1622">
        <v>0</v>
      </c>
      <c r="H16" s="1622">
        <v>0</v>
      </c>
      <c r="I16" s="1622">
        <v>0</v>
      </c>
      <c r="J16" s="1622">
        <v>0</v>
      </c>
      <c r="K16" s="1623">
        <v>0</v>
      </c>
      <c r="L16" s="1366"/>
      <c r="M16" s="3058">
        <v>0</v>
      </c>
      <c r="N16" s="2991">
        <v>0</v>
      </c>
      <c r="O16" s="2991">
        <v>0</v>
      </c>
      <c r="P16" s="2991">
        <v>0</v>
      </c>
      <c r="Q16" s="2991">
        <v>0</v>
      </c>
      <c r="R16" s="3007">
        <v>0</v>
      </c>
      <c r="S16" s="1366"/>
      <c r="T16" s="1678">
        <v>0</v>
      </c>
      <c r="U16" s="1679">
        <v>0</v>
      </c>
      <c r="V16" s="1679">
        <v>0</v>
      </c>
      <c r="W16" s="1679">
        <v>0</v>
      </c>
      <c r="X16" s="1679">
        <v>0</v>
      </c>
      <c r="Y16" s="1680">
        <v>0</v>
      </c>
      <c r="Z16" s="1366"/>
      <c r="AA16" s="1686"/>
      <c r="AB16" s="1687"/>
      <c r="AC16" s="1691"/>
      <c r="AD16" s="1691"/>
      <c r="AE16" s="1623"/>
      <c r="AF16" s="51"/>
      <c r="AG16" s="73" t="s">
        <v>13234</v>
      </c>
      <c r="AH16" s="51"/>
      <c r="AI16" s="56"/>
      <c r="AJ16" s="1054"/>
      <c r="AK16" s="3101"/>
      <c r="AL16" s="997" t="str">
        <f t="shared" si="22"/>
        <v>Please complete all cells in row</v>
      </c>
      <c r="AM16" s="3101"/>
      <c r="AN16" s="221">
        <f t="shared" si="23"/>
        <v>1</v>
      </c>
      <c r="AO16" s="3102"/>
      <c r="AP16" s="221">
        <f t="shared" si="0"/>
        <v>0</v>
      </c>
      <c r="AQ16" s="221">
        <f t="shared" si="1"/>
        <v>0</v>
      </c>
      <c r="AR16" s="221">
        <f t="shared" si="2"/>
        <v>0</v>
      </c>
      <c r="AS16" s="221">
        <f t="shared" si="3"/>
        <v>0</v>
      </c>
      <c r="AT16" s="221">
        <f t="shared" si="4"/>
        <v>0</v>
      </c>
      <c r="AU16" s="221">
        <f t="shared" si="5"/>
        <v>0</v>
      </c>
      <c r="AV16" s="3102"/>
      <c r="AW16" s="221">
        <f t="shared" si="6"/>
        <v>0</v>
      </c>
      <c r="AX16" s="221">
        <f t="shared" si="7"/>
        <v>0</v>
      </c>
      <c r="AY16" s="221">
        <f t="shared" si="8"/>
        <v>0</v>
      </c>
      <c r="AZ16" s="221">
        <f t="shared" si="9"/>
        <v>0</v>
      </c>
      <c r="BA16" s="221">
        <f t="shared" si="10"/>
        <v>0</v>
      </c>
      <c r="BB16" s="221">
        <f t="shared" si="11"/>
        <v>0</v>
      </c>
      <c r="BC16" s="3102"/>
      <c r="BD16" s="221">
        <f t="shared" si="12"/>
        <v>0</v>
      </c>
      <c r="BE16" s="221">
        <f t="shared" si="13"/>
        <v>0</v>
      </c>
      <c r="BF16" s="221">
        <f t="shared" si="14"/>
        <v>0</v>
      </c>
      <c r="BG16" s="221">
        <f t="shared" si="15"/>
        <v>0</v>
      </c>
      <c r="BH16" s="221">
        <f t="shared" si="16"/>
        <v>0</v>
      </c>
      <c r="BI16" s="221">
        <f t="shared" si="17"/>
        <v>0</v>
      </c>
      <c r="BJ16" s="3102"/>
      <c r="BK16" s="221">
        <f t="shared" si="18"/>
        <v>1</v>
      </c>
      <c r="BL16" s="221">
        <f t="shared" si="19"/>
        <v>1</v>
      </c>
      <c r="BM16" s="3102"/>
      <c r="BN16" s="221">
        <f t="shared" si="20"/>
        <v>1</v>
      </c>
      <c r="BO16" s="221">
        <f t="shared" si="21"/>
        <v>1</v>
      </c>
      <c r="BP16" s="3101"/>
      <c r="BQ16" s="3102"/>
      <c r="BR16" s="1054"/>
      <c r="BS16" s="1054"/>
      <c r="BT16" s="1054"/>
      <c r="BU16" s="1054"/>
      <c r="BV16" s="1054"/>
      <c r="BW16" s="1054"/>
      <c r="BX16" s="1054"/>
      <c r="BY16" s="1054"/>
      <c r="BZ16" s="1054"/>
      <c r="CA16" s="1054"/>
      <c r="CB16" s="1054"/>
      <c r="CC16" s="1054"/>
      <c r="CD16" s="1054"/>
      <c r="CE16" s="1054"/>
      <c r="CF16" s="1054"/>
      <c r="CG16" s="1054"/>
      <c r="CH16" s="1054"/>
      <c r="CI16" s="1054"/>
    </row>
    <row r="17" spans="2:87" ht="46.25" customHeight="1">
      <c r="B17" s="1663" t="s">
        <v>13235</v>
      </c>
      <c r="C17" s="1665" t="s">
        <v>80</v>
      </c>
      <c r="D17" s="1623" t="s">
        <v>3696</v>
      </c>
      <c r="E17" s="1366"/>
      <c r="F17" s="1621">
        <v>0</v>
      </c>
      <c r="G17" s="1622">
        <v>0</v>
      </c>
      <c r="H17" s="1622">
        <v>0</v>
      </c>
      <c r="I17" s="1622">
        <v>0</v>
      </c>
      <c r="J17" s="1622">
        <v>0</v>
      </c>
      <c r="K17" s="1623">
        <v>0</v>
      </c>
      <c r="L17" s="1366"/>
      <c r="M17" s="3058">
        <v>0</v>
      </c>
      <c r="N17" s="2991">
        <v>0</v>
      </c>
      <c r="O17" s="2991">
        <v>0</v>
      </c>
      <c r="P17" s="2991">
        <v>0</v>
      </c>
      <c r="Q17" s="2991">
        <v>0</v>
      </c>
      <c r="R17" s="3007">
        <v>0</v>
      </c>
      <c r="S17" s="1366"/>
      <c r="T17" s="1678">
        <v>0</v>
      </c>
      <c r="U17" s="1679">
        <v>0</v>
      </c>
      <c r="V17" s="1679">
        <v>0</v>
      </c>
      <c r="W17" s="1679">
        <v>0</v>
      </c>
      <c r="X17" s="1679">
        <v>0</v>
      </c>
      <c r="Y17" s="1680">
        <v>0</v>
      </c>
      <c r="Z17" s="1366"/>
      <c r="AA17" s="1686"/>
      <c r="AB17" s="1687"/>
      <c r="AC17" s="1691"/>
      <c r="AD17" s="1691"/>
      <c r="AE17" s="1623"/>
      <c r="AF17" s="51"/>
      <c r="AG17" s="73" t="s">
        <v>13236</v>
      </c>
      <c r="AH17" s="51"/>
      <c r="AI17" s="56"/>
      <c r="AJ17" s="1054"/>
      <c r="AK17" s="3101"/>
      <c r="AL17" s="997" t="str">
        <f t="shared" si="22"/>
        <v>Please complete all cells in row</v>
      </c>
      <c r="AM17" s="3101"/>
      <c r="AN17" s="221">
        <f t="shared" si="23"/>
        <v>1</v>
      </c>
      <c r="AO17" s="3102"/>
      <c r="AP17" s="221">
        <f t="shared" si="0"/>
        <v>0</v>
      </c>
      <c r="AQ17" s="221">
        <f t="shared" si="1"/>
        <v>0</v>
      </c>
      <c r="AR17" s="221">
        <f t="shared" si="2"/>
        <v>0</v>
      </c>
      <c r="AS17" s="221">
        <f t="shared" si="3"/>
        <v>0</v>
      </c>
      <c r="AT17" s="221">
        <f t="shared" si="4"/>
        <v>0</v>
      </c>
      <c r="AU17" s="221">
        <f t="shared" si="5"/>
        <v>0</v>
      </c>
      <c r="AV17" s="3102"/>
      <c r="AW17" s="221">
        <f t="shared" si="6"/>
        <v>0</v>
      </c>
      <c r="AX17" s="221">
        <f t="shared" si="7"/>
        <v>0</v>
      </c>
      <c r="AY17" s="221">
        <f t="shared" si="8"/>
        <v>0</v>
      </c>
      <c r="AZ17" s="221">
        <f t="shared" si="9"/>
        <v>0</v>
      </c>
      <c r="BA17" s="221">
        <f t="shared" si="10"/>
        <v>0</v>
      </c>
      <c r="BB17" s="221">
        <f t="shared" si="11"/>
        <v>0</v>
      </c>
      <c r="BC17" s="3102"/>
      <c r="BD17" s="221">
        <f t="shared" si="12"/>
        <v>0</v>
      </c>
      <c r="BE17" s="221">
        <f t="shared" si="13"/>
        <v>0</v>
      </c>
      <c r="BF17" s="221">
        <f t="shared" si="14"/>
        <v>0</v>
      </c>
      <c r="BG17" s="221">
        <f t="shared" si="15"/>
        <v>0</v>
      </c>
      <c r="BH17" s="221">
        <f t="shared" si="16"/>
        <v>0</v>
      </c>
      <c r="BI17" s="221">
        <f t="shared" si="17"/>
        <v>0</v>
      </c>
      <c r="BJ17" s="3102"/>
      <c r="BK17" s="221">
        <f t="shared" si="18"/>
        <v>1</v>
      </c>
      <c r="BL17" s="221">
        <f t="shared" si="19"/>
        <v>1</v>
      </c>
      <c r="BM17" s="3102"/>
      <c r="BN17" s="221">
        <f t="shared" si="20"/>
        <v>1</v>
      </c>
      <c r="BO17" s="221">
        <f t="shared" si="21"/>
        <v>1</v>
      </c>
      <c r="BP17" s="3101"/>
      <c r="BQ17" s="3102"/>
      <c r="BR17" s="1054"/>
      <c r="BS17" s="1054"/>
      <c r="BT17" s="1054"/>
      <c r="BU17" s="1054"/>
      <c r="BV17" s="1054"/>
      <c r="BW17" s="1054"/>
      <c r="BX17" s="1054"/>
      <c r="BY17" s="1054"/>
      <c r="BZ17" s="1054"/>
      <c r="CA17" s="1054"/>
      <c r="CB17" s="1054"/>
      <c r="CC17" s="1054"/>
      <c r="CD17" s="1054"/>
      <c r="CE17" s="1054"/>
      <c r="CF17" s="1054"/>
      <c r="CG17" s="1054"/>
      <c r="CH17" s="1054"/>
      <c r="CI17" s="1054"/>
    </row>
    <row r="18" spans="2:87" ht="46.25" customHeight="1">
      <c r="B18" s="1663" t="s">
        <v>13237</v>
      </c>
      <c r="C18" s="1665" t="s">
        <v>80</v>
      </c>
      <c r="D18" s="1623" t="s">
        <v>3696</v>
      </c>
      <c r="E18" s="1366"/>
      <c r="F18" s="1621">
        <v>0</v>
      </c>
      <c r="G18" s="1622">
        <v>0</v>
      </c>
      <c r="H18" s="1622">
        <v>0</v>
      </c>
      <c r="I18" s="1622">
        <v>0</v>
      </c>
      <c r="J18" s="1622">
        <v>0</v>
      </c>
      <c r="K18" s="1623">
        <v>0</v>
      </c>
      <c r="L18" s="1366"/>
      <c r="M18" s="3058">
        <v>0</v>
      </c>
      <c r="N18" s="2991">
        <v>0</v>
      </c>
      <c r="O18" s="2991">
        <v>0</v>
      </c>
      <c r="P18" s="2991">
        <v>0</v>
      </c>
      <c r="Q18" s="2991">
        <v>0</v>
      </c>
      <c r="R18" s="3007">
        <v>0</v>
      </c>
      <c r="S18" s="1366"/>
      <c r="T18" s="1678">
        <v>0</v>
      </c>
      <c r="U18" s="1679">
        <v>0</v>
      </c>
      <c r="V18" s="1679">
        <v>0</v>
      </c>
      <c r="W18" s="1679">
        <v>0</v>
      </c>
      <c r="X18" s="1679">
        <v>0</v>
      </c>
      <c r="Y18" s="1680">
        <v>0</v>
      </c>
      <c r="Z18" s="1366"/>
      <c r="AA18" s="1686"/>
      <c r="AB18" s="1687"/>
      <c r="AC18" s="1691"/>
      <c r="AD18" s="1691"/>
      <c r="AE18" s="1623"/>
      <c r="AF18" s="51"/>
      <c r="AG18" s="73" t="s">
        <v>13238</v>
      </c>
      <c r="AH18" s="51"/>
      <c r="AI18" s="56"/>
      <c r="AJ18" s="1054"/>
      <c r="AK18" s="3101"/>
      <c r="AL18" s="997" t="str">
        <f t="shared" si="22"/>
        <v>Please complete all cells in row</v>
      </c>
      <c r="AM18" s="3101"/>
      <c r="AN18" s="221">
        <f t="shared" si="23"/>
        <v>1</v>
      </c>
      <c r="AO18" s="3102"/>
      <c r="AP18" s="221">
        <f t="shared" si="0"/>
        <v>0</v>
      </c>
      <c r="AQ18" s="221">
        <f t="shared" si="1"/>
        <v>0</v>
      </c>
      <c r="AR18" s="221">
        <f t="shared" si="2"/>
        <v>0</v>
      </c>
      <c r="AS18" s="221">
        <f t="shared" si="3"/>
        <v>0</v>
      </c>
      <c r="AT18" s="221">
        <f t="shared" si="4"/>
        <v>0</v>
      </c>
      <c r="AU18" s="221">
        <f t="shared" si="5"/>
        <v>0</v>
      </c>
      <c r="AV18" s="3102"/>
      <c r="AW18" s="221">
        <f t="shared" si="6"/>
        <v>0</v>
      </c>
      <c r="AX18" s="221">
        <f t="shared" si="7"/>
        <v>0</v>
      </c>
      <c r="AY18" s="221">
        <f t="shared" si="8"/>
        <v>0</v>
      </c>
      <c r="AZ18" s="221">
        <f t="shared" si="9"/>
        <v>0</v>
      </c>
      <c r="BA18" s="221">
        <f t="shared" si="10"/>
        <v>0</v>
      </c>
      <c r="BB18" s="221">
        <f t="shared" si="11"/>
        <v>0</v>
      </c>
      <c r="BC18" s="3102"/>
      <c r="BD18" s="221">
        <f t="shared" si="12"/>
        <v>0</v>
      </c>
      <c r="BE18" s="221">
        <f t="shared" si="13"/>
        <v>0</v>
      </c>
      <c r="BF18" s="221">
        <f t="shared" si="14"/>
        <v>0</v>
      </c>
      <c r="BG18" s="221">
        <f t="shared" si="15"/>
        <v>0</v>
      </c>
      <c r="BH18" s="221">
        <f t="shared" si="16"/>
        <v>0</v>
      </c>
      <c r="BI18" s="221">
        <f t="shared" si="17"/>
        <v>0</v>
      </c>
      <c r="BJ18" s="3102"/>
      <c r="BK18" s="221">
        <f t="shared" si="18"/>
        <v>1</v>
      </c>
      <c r="BL18" s="221">
        <f t="shared" si="19"/>
        <v>1</v>
      </c>
      <c r="BM18" s="3102"/>
      <c r="BN18" s="221">
        <f t="shared" si="20"/>
        <v>1</v>
      </c>
      <c r="BO18" s="221">
        <f t="shared" si="21"/>
        <v>1</v>
      </c>
      <c r="BP18" s="3101"/>
      <c r="BQ18" s="3102"/>
      <c r="BR18" s="1054"/>
      <c r="BS18" s="1054"/>
      <c r="BT18" s="1054"/>
      <c r="BU18" s="1054"/>
      <c r="BV18" s="1054"/>
      <c r="BW18" s="1054"/>
      <c r="BX18" s="1054"/>
      <c r="BY18" s="1054"/>
      <c r="BZ18" s="1054"/>
      <c r="CA18" s="1054"/>
      <c r="CB18" s="1054"/>
      <c r="CC18" s="1054"/>
      <c r="CD18" s="1054"/>
      <c r="CE18" s="1054"/>
      <c r="CF18" s="1054"/>
      <c r="CG18" s="1054"/>
      <c r="CH18" s="1054"/>
      <c r="CI18" s="1054"/>
    </row>
    <row r="19" spans="2:87" ht="50" customHeight="1">
      <c r="B19" s="1663" t="s">
        <v>13239</v>
      </c>
      <c r="C19" s="1665" t="s">
        <v>80</v>
      </c>
      <c r="D19" s="3007">
        <v>2030</v>
      </c>
      <c r="E19" s="1366"/>
      <c r="F19" s="1621">
        <v>0</v>
      </c>
      <c r="G19" s="1622">
        <v>0</v>
      </c>
      <c r="H19" s="1622">
        <v>0.23799999999999999</v>
      </c>
      <c r="I19" s="1622">
        <v>0.14499999999999999</v>
      </c>
      <c r="J19" s="1622">
        <v>0</v>
      </c>
      <c r="K19" s="1623">
        <v>0</v>
      </c>
      <c r="L19" s="1366"/>
      <c r="M19" s="3058">
        <v>0</v>
      </c>
      <c r="N19" s="2991">
        <v>0</v>
      </c>
      <c r="O19" s="2991">
        <v>0</v>
      </c>
      <c r="P19" s="2991">
        <v>0</v>
      </c>
      <c r="Q19" s="2991">
        <v>0</v>
      </c>
      <c r="R19" s="3007">
        <v>0</v>
      </c>
      <c r="S19" s="1366"/>
      <c r="T19" s="1678">
        <v>0</v>
      </c>
      <c r="U19" s="1679">
        <v>0</v>
      </c>
      <c r="V19" s="1679">
        <v>0</v>
      </c>
      <c r="W19" s="1679">
        <v>0</v>
      </c>
      <c r="X19" s="1679">
        <v>0</v>
      </c>
      <c r="Y19" s="1680">
        <v>5.5</v>
      </c>
      <c r="Z19" s="1366"/>
      <c r="AA19" s="1686"/>
      <c r="AB19" s="1687"/>
      <c r="AC19" s="1691"/>
      <c r="AD19" s="1691"/>
      <c r="AE19" s="1623"/>
      <c r="AF19" s="51"/>
      <c r="AG19" s="73" t="s">
        <v>13240</v>
      </c>
      <c r="AH19" s="51"/>
      <c r="AI19" s="56"/>
      <c r="AJ19" s="1054"/>
      <c r="AK19" s="3101"/>
      <c r="AL19" s="997" t="str">
        <f t="shared" si="22"/>
        <v>Please complete all cells in row</v>
      </c>
      <c r="AM19" s="3101"/>
      <c r="AN19" s="221">
        <f t="shared" si="23"/>
        <v>0</v>
      </c>
      <c r="AO19" s="3102"/>
      <c r="AP19" s="221">
        <f t="shared" si="0"/>
        <v>0</v>
      </c>
      <c r="AQ19" s="221">
        <f t="shared" si="1"/>
        <v>0</v>
      </c>
      <c r="AR19" s="221">
        <f t="shared" si="2"/>
        <v>0</v>
      </c>
      <c r="AS19" s="221">
        <f t="shared" si="3"/>
        <v>0</v>
      </c>
      <c r="AT19" s="221">
        <f t="shared" si="4"/>
        <v>0</v>
      </c>
      <c r="AU19" s="221">
        <f t="shared" si="5"/>
        <v>0</v>
      </c>
      <c r="AV19" s="3102"/>
      <c r="AW19" s="221">
        <f t="shared" si="6"/>
        <v>0</v>
      </c>
      <c r="AX19" s="221">
        <f t="shared" si="7"/>
        <v>0</v>
      </c>
      <c r="AY19" s="221">
        <f t="shared" si="8"/>
        <v>0</v>
      </c>
      <c r="AZ19" s="221">
        <f t="shared" si="9"/>
        <v>0</v>
      </c>
      <c r="BA19" s="221">
        <f t="shared" si="10"/>
        <v>0</v>
      </c>
      <c r="BB19" s="221">
        <f t="shared" si="11"/>
        <v>0</v>
      </c>
      <c r="BC19" s="3102"/>
      <c r="BD19" s="221">
        <f t="shared" si="12"/>
        <v>0</v>
      </c>
      <c r="BE19" s="221">
        <f t="shared" si="13"/>
        <v>0</v>
      </c>
      <c r="BF19" s="221">
        <f t="shared" si="14"/>
        <v>0</v>
      </c>
      <c r="BG19" s="221">
        <f t="shared" si="15"/>
        <v>0</v>
      </c>
      <c r="BH19" s="221">
        <f t="shared" si="16"/>
        <v>0</v>
      </c>
      <c r="BI19" s="221">
        <f t="shared" si="17"/>
        <v>0</v>
      </c>
      <c r="BJ19" s="3102"/>
      <c r="BK19" s="221">
        <f t="shared" si="18"/>
        <v>1</v>
      </c>
      <c r="BL19" s="221">
        <f t="shared" si="19"/>
        <v>1</v>
      </c>
      <c r="BM19" s="3102"/>
      <c r="BN19" s="221">
        <f t="shared" si="20"/>
        <v>1</v>
      </c>
      <c r="BO19" s="221">
        <f t="shared" si="21"/>
        <v>1</v>
      </c>
      <c r="BP19" s="3101"/>
      <c r="BQ19" s="3102"/>
      <c r="BR19" s="1054"/>
      <c r="BS19" s="1054"/>
      <c r="BT19" s="1054"/>
      <c r="BU19" s="1054"/>
      <c r="BV19" s="1054"/>
      <c r="BW19" s="1054"/>
      <c r="BX19" s="1054"/>
      <c r="BY19" s="1054"/>
      <c r="BZ19" s="1054"/>
      <c r="CA19" s="1054"/>
      <c r="CB19" s="1054"/>
      <c r="CC19" s="1054"/>
      <c r="CD19" s="1054"/>
      <c r="CE19" s="1054"/>
      <c r="CF19" s="1054"/>
      <c r="CG19" s="1054"/>
      <c r="CH19" s="1054"/>
      <c r="CI19" s="1054"/>
    </row>
    <row r="20" spans="2:87" ht="46.25" customHeight="1">
      <c r="B20" s="1663" t="s">
        <v>13241</v>
      </c>
      <c r="C20" s="1665" t="s">
        <v>80</v>
      </c>
      <c r="D20" s="3007">
        <v>2028</v>
      </c>
      <c r="E20" s="1366"/>
      <c r="F20" s="1621">
        <v>0</v>
      </c>
      <c r="G20" s="1622">
        <v>0</v>
      </c>
      <c r="H20" s="1622">
        <v>0</v>
      </c>
      <c r="I20" s="1622">
        <v>0</v>
      </c>
      <c r="J20" s="1622">
        <v>5.2999999999999999E-2</v>
      </c>
      <c r="K20" s="1623">
        <v>0.21099999999999999</v>
      </c>
      <c r="L20" s="1366"/>
      <c r="M20" s="3058">
        <v>0</v>
      </c>
      <c r="N20" s="2991">
        <v>0</v>
      </c>
      <c r="O20" s="2991">
        <v>0</v>
      </c>
      <c r="P20" s="2991">
        <v>0</v>
      </c>
      <c r="Q20" s="2991">
        <v>0</v>
      </c>
      <c r="R20" s="3007">
        <v>0</v>
      </c>
      <c r="S20" s="1366"/>
      <c r="T20" s="1678">
        <v>0</v>
      </c>
      <c r="U20" s="1679">
        <v>0</v>
      </c>
      <c r="V20" s="1679">
        <v>0</v>
      </c>
      <c r="W20" s="1679">
        <v>0</v>
      </c>
      <c r="X20" s="1679">
        <v>0</v>
      </c>
      <c r="Y20" s="1680">
        <v>2.7</v>
      </c>
      <c r="Z20" s="1366"/>
      <c r="AA20" s="1686"/>
      <c r="AB20" s="1687"/>
      <c r="AC20" s="1691"/>
      <c r="AD20" s="1691"/>
      <c r="AE20" s="1623"/>
      <c r="AF20" s="51"/>
      <c r="AG20" s="73" t="s">
        <v>13242</v>
      </c>
      <c r="AH20" s="51"/>
      <c r="AI20" s="56"/>
      <c r="AJ20" s="1054"/>
      <c r="AK20" s="3101"/>
      <c r="AL20" s="997" t="str">
        <f t="shared" si="22"/>
        <v>Please complete all cells in row</v>
      </c>
      <c r="AM20" s="3101"/>
      <c r="AN20" s="221">
        <f t="shared" si="23"/>
        <v>0</v>
      </c>
      <c r="AO20" s="3102"/>
      <c r="AP20" s="221">
        <f t="shared" si="0"/>
        <v>0</v>
      </c>
      <c r="AQ20" s="221">
        <f t="shared" si="1"/>
        <v>0</v>
      </c>
      <c r="AR20" s="221">
        <f t="shared" si="2"/>
        <v>0</v>
      </c>
      <c r="AS20" s="221">
        <f t="shared" si="3"/>
        <v>0</v>
      </c>
      <c r="AT20" s="221">
        <f t="shared" si="4"/>
        <v>0</v>
      </c>
      <c r="AU20" s="221">
        <f t="shared" si="5"/>
        <v>0</v>
      </c>
      <c r="AV20" s="3102"/>
      <c r="AW20" s="221">
        <f t="shared" si="6"/>
        <v>0</v>
      </c>
      <c r="AX20" s="221">
        <f t="shared" si="7"/>
        <v>0</v>
      </c>
      <c r="AY20" s="221">
        <f t="shared" si="8"/>
        <v>0</v>
      </c>
      <c r="AZ20" s="221">
        <f t="shared" si="9"/>
        <v>0</v>
      </c>
      <c r="BA20" s="221">
        <f t="shared" si="10"/>
        <v>0</v>
      </c>
      <c r="BB20" s="221">
        <f t="shared" si="11"/>
        <v>0</v>
      </c>
      <c r="BC20" s="3102"/>
      <c r="BD20" s="221">
        <f t="shared" si="12"/>
        <v>0</v>
      </c>
      <c r="BE20" s="221">
        <f t="shared" si="13"/>
        <v>0</v>
      </c>
      <c r="BF20" s="221">
        <f t="shared" si="14"/>
        <v>0</v>
      </c>
      <c r="BG20" s="221">
        <f t="shared" si="15"/>
        <v>0</v>
      </c>
      <c r="BH20" s="221">
        <f t="shared" si="16"/>
        <v>0</v>
      </c>
      <c r="BI20" s="221">
        <f t="shared" si="17"/>
        <v>0</v>
      </c>
      <c r="BJ20" s="3102"/>
      <c r="BK20" s="221">
        <f t="shared" si="18"/>
        <v>1</v>
      </c>
      <c r="BL20" s="221">
        <f t="shared" si="19"/>
        <v>1</v>
      </c>
      <c r="BM20" s="3102"/>
      <c r="BN20" s="221">
        <f t="shared" si="20"/>
        <v>1</v>
      </c>
      <c r="BO20" s="221">
        <f t="shared" si="21"/>
        <v>1</v>
      </c>
      <c r="BP20" s="3101"/>
      <c r="BQ20" s="3102"/>
      <c r="BR20" s="1054"/>
      <c r="BS20" s="1054"/>
      <c r="BT20" s="1054"/>
      <c r="BU20" s="1054"/>
      <c r="BV20" s="1054"/>
      <c r="BW20" s="1054"/>
      <c r="BX20" s="1054"/>
      <c r="BY20" s="1054"/>
      <c r="BZ20" s="1054"/>
      <c r="CA20" s="1054"/>
      <c r="CB20" s="1054"/>
      <c r="CC20" s="1054"/>
      <c r="CD20" s="1054"/>
      <c r="CE20" s="1054"/>
      <c r="CF20" s="1054"/>
      <c r="CG20" s="1054"/>
      <c r="CH20" s="1054"/>
      <c r="CI20" s="1054"/>
    </row>
    <row r="21" spans="2:87" ht="46.5">
      <c r="B21" s="3053" t="s">
        <v>13243</v>
      </c>
      <c r="C21" s="3054" t="s">
        <v>49</v>
      </c>
      <c r="D21" s="3007">
        <v>2021</v>
      </c>
      <c r="E21" s="1366"/>
      <c r="F21" s="1621">
        <v>0</v>
      </c>
      <c r="G21" s="1622">
        <v>0</v>
      </c>
      <c r="H21" s="1622">
        <v>0</v>
      </c>
      <c r="I21" s="1622">
        <v>0</v>
      </c>
      <c r="J21" s="1622">
        <v>0</v>
      </c>
      <c r="K21" s="1623">
        <v>0</v>
      </c>
      <c r="L21" s="1366"/>
      <c r="M21" s="1621">
        <v>0.83</v>
      </c>
      <c r="N21" s="1622">
        <v>1.637</v>
      </c>
      <c r="O21" s="1622">
        <v>0.24188799999999999</v>
      </c>
      <c r="P21" s="1622">
        <v>0.29121900000000001</v>
      </c>
      <c r="Q21" s="1622">
        <v>0.467281</v>
      </c>
      <c r="R21" s="1623">
        <v>7.1</v>
      </c>
      <c r="S21" s="1366"/>
      <c r="T21" s="1678">
        <v>0.80083000000000004</v>
      </c>
      <c r="U21" s="1679">
        <v>2.5955300000000001</v>
      </c>
      <c r="V21" s="1679">
        <v>2.7708678</v>
      </c>
      <c r="W21" s="1679">
        <v>3.1434677999999998</v>
      </c>
      <c r="X21" s="1679">
        <v>3.4214677999999998</v>
      </c>
      <c r="Y21" s="1680">
        <v>4.17</v>
      </c>
      <c r="Z21" s="1366"/>
      <c r="AA21" s="1686"/>
      <c r="AB21" s="1687"/>
      <c r="AC21" s="1691"/>
      <c r="AD21" s="1691"/>
      <c r="AE21" s="1623"/>
      <c r="AF21" s="51"/>
      <c r="AG21" s="73" t="s">
        <v>13244</v>
      </c>
      <c r="AH21" s="51"/>
      <c r="AI21" s="56"/>
      <c r="AJ21" s="1054"/>
      <c r="AK21" s="3101"/>
      <c r="AL21" s="997" t="str">
        <f t="shared" si="22"/>
        <v>Please complete all cells in row</v>
      </c>
      <c r="AM21" s="3101"/>
      <c r="AN21" s="221">
        <f t="shared" si="23"/>
        <v>0</v>
      </c>
      <c r="AO21" s="3102"/>
      <c r="AP21" s="221">
        <f t="shared" si="0"/>
        <v>0</v>
      </c>
      <c r="AQ21" s="221">
        <f t="shared" si="1"/>
        <v>0</v>
      </c>
      <c r="AR21" s="221">
        <f t="shared" si="2"/>
        <v>0</v>
      </c>
      <c r="AS21" s="221">
        <f t="shared" si="3"/>
        <v>0</v>
      </c>
      <c r="AT21" s="221">
        <f t="shared" si="4"/>
        <v>0</v>
      </c>
      <c r="AU21" s="221">
        <f t="shared" si="5"/>
        <v>0</v>
      </c>
      <c r="AV21" s="3102"/>
      <c r="AW21" s="221">
        <f t="shared" si="6"/>
        <v>0</v>
      </c>
      <c r="AX21" s="221">
        <f t="shared" si="7"/>
        <v>0</v>
      </c>
      <c r="AY21" s="221">
        <f t="shared" si="8"/>
        <v>0</v>
      </c>
      <c r="AZ21" s="221">
        <f t="shared" si="9"/>
        <v>0</v>
      </c>
      <c r="BA21" s="221">
        <f t="shared" si="10"/>
        <v>0</v>
      </c>
      <c r="BB21" s="221">
        <f t="shared" si="11"/>
        <v>0</v>
      </c>
      <c r="BC21" s="3102"/>
      <c r="BD21" s="221">
        <f t="shared" si="12"/>
        <v>0</v>
      </c>
      <c r="BE21" s="221">
        <f t="shared" si="13"/>
        <v>0</v>
      </c>
      <c r="BF21" s="221">
        <f t="shared" si="14"/>
        <v>0</v>
      </c>
      <c r="BG21" s="221">
        <f t="shared" si="15"/>
        <v>0</v>
      </c>
      <c r="BH21" s="221">
        <f t="shared" si="16"/>
        <v>0</v>
      </c>
      <c r="BI21" s="221">
        <f t="shared" si="17"/>
        <v>0</v>
      </c>
      <c r="BJ21" s="3102"/>
      <c r="BK21" s="221">
        <f t="shared" si="18"/>
        <v>1</v>
      </c>
      <c r="BL21" s="221">
        <f t="shared" si="19"/>
        <v>1</v>
      </c>
      <c r="BM21" s="3102"/>
      <c r="BN21" s="221">
        <f t="shared" si="20"/>
        <v>1</v>
      </c>
      <c r="BO21" s="221">
        <f t="shared" si="21"/>
        <v>1</v>
      </c>
      <c r="BP21" s="3101"/>
      <c r="BQ21" s="3102"/>
      <c r="BR21" s="1054"/>
      <c r="BS21" s="1054"/>
      <c r="BT21" s="1054"/>
      <c r="BU21" s="1054"/>
      <c r="BV21" s="1054"/>
      <c r="BW21" s="1054"/>
      <c r="BX21" s="1054"/>
      <c r="BY21" s="1054"/>
      <c r="BZ21" s="1054"/>
      <c r="CA21" s="1054"/>
      <c r="CB21" s="1054"/>
      <c r="CC21" s="1054"/>
      <c r="CD21" s="1054"/>
      <c r="CE21" s="1054"/>
      <c r="CF21" s="1054"/>
      <c r="CG21" s="1054"/>
      <c r="CH21" s="1054"/>
      <c r="CI21" s="1054"/>
    </row>
    <row r="22" spans="2:87" ht="46.5">
      <c r="B22" s="3053" t="s">
        <v>13245</v>
      </c>
      <c r="C22" s="3054" t="s">
        <v>49</v>
      </c>
      <c r="D22" s="3007">
        <v>2021</v>
      </c>
      <c r="E22" s="1366"/>
      <c r="F22" s="1621">
        <v>0</v>
      </c>
      <c r="G22" s="1622">
        <v>0</v>
      </c>
      <c r="H22" s="1622">
        <v>0</v>
      </c>
      <c r="I22" s="1622">
        <v>0</v>
      </c>
      <c r="J22" s="1622">
        <v>0</v>
      </c>
      <c r="K22" s="1623">
        <v>0</v>
      </c>
      <c r="L22" s="1366"/>
      <c r="M22" s="1621">
        <v>1.226</v>
      </c>
      <c r="N22" s="1622">
        <v>1.4450000000000001</v>
      </c>
      <c r="O22" s="1622">
        <v>0.26519799999999999</v>
      </c>
      <c r="P22" s="1622">
        <v>0.945909</v>
      </c>
      <c r="Q22" s="1622">
        <v>0.88962200000000002</v>
      </c>
      <c r="R22" s="1623">
        <v>10.4</v>
      </c>
      <c r="S22" s="1366"/>
      <c r="T22" s="1678">
        <v>7.149</v>
      </c>
      <c r="U22" s="1679">
        <v>19.259</v>
      </c>
      <c r="V22" s="1679">
        <v>21.485647230624881</v>
      </c>
      <c r="W22" s="1679">
        <v>31.905647230624879</v>
      </c>
      <c r="X22" s="1679">
        <v>42.155647230624879</v>
      </c>
      <c r="Y22" s="1680">
        <v>56.4</v>
      </c>
      <c r="Z22" s="1366"/>
      <c r="AA22" s="1686"/>
      <c r="AB22" s="1687"/>
      <c r="AC22" s="1691"/>
      <c r="AD22" s="1691"/>
      <c r="AE22" s="1623"/>
      <c r="AF22" s="51"/>
      <c r="AG22" s="73" t="s">
        <v>13246</v>
      </c>
      <c r="AH22" s="51"/>
      <c r="AI22" s="56"/>
      <c r="AJ22" s="1054"/>
      <c r="AK22" s="3101"/>
      <c r="AL22" s="997" t="e">
        <f t="shared" si="22"/>
        <v>#REF!</v>
      </c>
      <c r="AM22" s="3101"/>
      <c r="AN22" s="221" t="e">
        <f xml:space="preserve"> IF( OR(ISNUMBER(D22 ),#REF!=""), 0, 1 )</f>
        <v>#REF!</v>
      </c>
      <c r="AO22" s="3102"/>
      <c r="AP22" s="221" t="e">
        <f xml:space="preserve"> IF( OR(ISNUMBER(F22 ),#REF!=""), 0, 1 )</f>
        <v>#REF!</v>
      </c>
      <c r="AQ22" s="221" t="e">
        <f xml:space="preserve"> IF( OR(ISNUMBER(G22 ),#REF!=""), 0, 1 )</f>
        <v>#REF!</v>
      </c>
      <c r="AR22" s="221" t="e">
        <f xml:space="preserve"> IF( OR(ISNUMBER(H22 ),#REF!=""), 0, 1 )</f>
        <v>#REF!</v>
      </c>
      <c r="AS22" s="221" t="e">
        <f xml:space="preserve"> IF( OR(ISNUMBER(I22 ),#REF!=""), 0, 1 )</f>
        <v>#REF!</v>
      </c>
      <c r="AT22" s="221" t="e">
        <f xml:space="preserve"> IF( OR(ISNUMBER(J22 ),#REF!=""), 0, 1 )</f>
        <v>#REF!</v>
      </c>
      <c r="AU22" s="221" t="e">
        <f xml:space="preserve"> IF( OR(ISNUMBER(K22 ),#REF!=""), 0, 1 )</f>
        <v>#REF!</v>
      </c>
      <c r="AV22" s="3102"/>
      <c r="AW22" s="221" t="e">
        <f xml:space="preserve"> IF( OR(ISNUMBER(M22 ),#REF!=""), 0, 1 )</f>
        <v>#REF!</v>
      </c>
      <c r="AX22" s="221" t="e">
        <f xml:space="preserve"> IF( OR(ISNUMBER(N22 ),#REF!=""), 0, 1 )</f>
        <v>#REF!</v>
      </c>
      <c r="AY22" s="221" t="e">
        <f xml:space="preserve"> IF( OR(ISNUMBER(O22 ),#REF!=""), 0, 1 )</f>
        <v>#REF!</v>
      </c>
      <c r="AZ22" s="221" t="e">
        <f xml:space="preserve"> IF( OR(ISNUMBER(P22 ),#REF!=""), 0, 1 )</f>
        <v>#REF!</v>
      </c>
      <c r="BA22" s="221" t="e">
        <f xml:space="preserve"> IF( OR(ISNUMBER(Q22 ),#REF!=""), 0, 1 )</f>
        <v>#REF!</v>
      </c>
      <c r="BB22" s="221" t="e">
        <f xml:space="preserve"> IF( OR(ISNUMBER(R22 ),#REF!=""), 0, 1 )</f>
        <v>#REF!</v>
      </c>
      <c r="BC22" s="3102"/>
      <c r="BD22" s="221" t="e">
        <f xml:space="preserve"> IF( OR(ISNUMBER(T22 ),#REF!=""), 0, 1 )</f>
        <v>#REF!</v>
      </c>
      <c r="BE22" s="221" t="e">
        <f xml:space="preserve"> IF( OR(ISNUMBER(U22 ),#REF!=""), 0, 1 )</f>
        <v>#REF!</v>
      </c>
      <c r="BF22" s="221" t="e">
        <f xml:space="preserve"> IF( OR(ISNUMBER(V22 ),#REF!=""), 0, 1 )</f>
        <v>#REF!</v>
      </c>
      <c r="BG22" s="221" t="e">
        <f xml:space="preserve"> IF( OR(ISNUMBER(W22 ),#REF!=""), 0, 1 )</f>
        <v>#REF!</v>
      </c>
      <c r="BH22" s="221" t="e">
        <f xml:space="preserve"> IF( OR(ISNUMBER(X22 ),#REF!=""), 0, 1 )</f>
        <v>#REF!</v>
      </c>
      <c r="BI22" s="221" t="e">
        <f xml:space="preserve"> IF( OR(ISNUMBER(Y22 ),#REF!=""), 0, 1 )</f>
        <v>#REF!</v>
      </c>
      <c r="BJ22" s="3102"/>
      <c r="BK22" s="221" t="e">
        <f xml:space="preserve"> IF( OR(ISNUMBER(AA22 ),#REF!=""), 0, 1 )</f>
        <v>#REF!</v>
      </c>
      <c r="BL22" s="221" t="e">
        <f xml:space="preserve"> IF( OR(ISNUMBER(AB22 ),#REF!=""), 0, 1 )</f>
        <v>#REF!</v>
      </c>
      <c r="BM22" s="3102"/>
      <c r="BN22" s="221" t="e">
        <f xml:space="preserve"> IF( OR(ISNUMBER(AD22 ),#REF!=""), 0, 1 )</f>
        <v>#REF!</v>
      </c>
      <c r="BO22" s="221" t="e">
        <f xml:space="preserve"> IF( OR(ISNUMBER(AE22 ),#REF!=""), 0, 1 )</f>
        <v>#REF!</v>
      </c>
      <c r="BP22" s="3101"/>
      <c r="BQ22" s="3102"/>
      <c r="BR22" s="1054"/>
      <c r="BS22" s="1054"/>
      <c r="BT22" s="1054"/>
      <c r="BU22" s="1054"/>
      <c r="BV22" s="1054"/>
      <c r="BW22" s="1054"/>
      <c r="BX22" s="1054"/>
      <c r="BY22" s="1054"/>
      <c r="BZ22" s="1054"/>
      <c r="CA22" s="1054"/>
      <c r="CB22" s="1054"/>
      <c r="CC22" s="1054"/>
      <c r="CD22" s="1054"/>
      <c r="CE22" s="1054"/>
      <c r="CF22" s="1054"/>
      <c r="CG22" s="1054"/>
      <c r="CH22" s="1054"/>
      <c r="CI22" s="1054"/>
    </row>
    <row r="23" spans="2:87" ht="46.5">
      <c r="B23" s="3053" t="s">
        <v>13247</v>
      </c>
      <c r="C23" s="3054" t="s">
        <v>49</v>
      </c>
      <c r="D23" s="3007">
        <v>2021</v>
      </c>
      <c r="E23" s="1366"/>
      <c r="F23" s="1621">
        <v>0</v>
      </c>
      <c r="G23" s="1622">
        <v>0</v>
      </c>
      <c r="H23" s="1622">
        <v>0</v>
      </c>
      <c r="I23" s="1622">
        <v>0</v>
      </c>
      <c r="J23" s="1622">
        <v>0</v>
      </c>
      <c r="K23" s="1623">
        <v>0</v>
      </c>
      <c r="L23" s="1366"/>
      <c r="M23" s="1621">
        <v>6.4000000000000001E-2</v>
      </c>
      <c r="N23" s="1622">
        <v>0.33400000000000002</v>
      </c>
      <c r="O23" s="1622">
        <v>0</v>
      </c>
      <c r="P23" s="1622">
        <v>0</v>
      </c>
      <c r="Q23" s="1622">
        <v>0</v>
      </c>
      <c r="R23" s="1623">
        <v>0.7</v>
      </c>
      <c r="S23" s="1366"/>
      <c r="T23" s="1678">
        <v>0.19900000000000001</v>
      </c>
      <c r="U23" s="1679">
        <v>1.3720000000000001</v>
      </c>
      <c r="V23" s="1679">
        <v>1.5570980000000001</v>
      </c>
      <c r="W23" s="1679">
        <v>1.984524</v>
      </c>
      <c r="X23" s="1679">
        <v>2.2367029999999999</v>
      </c>
      <c r="Y23" s="1680">
        <v>1.08</v>
      </c>
      <c r="Z23" s="1366"/>
      <c r="AA23" s="1686"/>
      <c r="AB23" s="1687"/>
      <c r="AC23" s="1691"/>
      <c r="AD23" s="1691"/>
      <c r="AE23" s="1623"/>
      <c r="AF23" s="51"/>
      <c r="AG23" s="73" t="s">
        <v>13248</v>
      </c>
      <c r="AH23" s="51"/>
      <c r="AI23" s="56" t="s">
        <v>13249</v>
      </c>
      <c r="AJ23" s="1054"/>
      <c r="AK23" s="3101"/>
      <c r="AL23" s="997" t="str">
        <f t="shared" si="22"/>
        <v>Please complete all cells in row</v>
      </c>
      <c r="AM23" s="3101"/>
      <c r="AN23" s="221">
        <f xml:space="preserve"> IF( OR(ISNUMBER(D23 ),$C22=""), 0, 1 )</f>
        <v>0</v>
      </c>
      <c r="AO23" s="3102"/>
      <c r="AP23" s="221">
        <f t="shared" ref="AP23:AU23" si="24" xml:space="preserve"> IF( OR(ISNUMBER(F23 ),$C22=""), 0, 1 )</f>
        <v>0</v>
      </c>
      <c r="AQ23" s="221">
        <f t="shared" si="24"/>
        <v>0</v>
      </c>
      <c r="AR23" s="221">
        <f t="shared" si="24"/>
        <v>0</v>
      </c>
      <c r="AS23" s="221">
        <f t="shared" si="24"/>
        <v>0</v>
      </c>
      <c r="AT23" s="221">
        <f t="shared" si="24"/>
        <v>0</v>
      </c>
      <c r="AU23" s="221">
        <f t="shared" si="24"/>
        <v>0</v>
      </c>
      <c r="AV23" s="3102"/>
      <c r="AW23" s="221">
        <f t="shared" ref="AW23:BB23" si="25" xml:space="preserve"> IF( OR(ISNUMBER(M23 ),$C22=""), 0, 1 )</f>
        <v>0</v>
      </c>
      <c r="AX23" s="221">
        <f t="shared" si="25"/>
        <v>0</v>
      </c>
      <c r="AY23" s="221">
        <f t="shared" si="25"/>
        <v>0</v>
      </c>
      <c r="AZ23" s="221">
        <f t="shared" si="25"/>
        <v>0</v>
      </c>
      <c r="BA23" s="221">
        <f t="shared" si="25"/>
        <v>0</v>
      </c>
      <c r="BB23" s="221">
        <f t="shared" si="25"/>
        <v>0</v>
      </c>
      <c r="BC23" s="3102"/>
      <c r="BD23" s="221">
        <f t="shared" ref="BD23:BI23" si="26" xml:space="preserve"> IF( OR(ISNUMBER(T23 ),$C22=""), 0, 1 )</f>
        <v>0</v>
      </c>
      <c r="BE23" s="221">
        <f t="shared" si="26"/>
        <v>0</v>
      </c>
      <c r="BF23" s="221">
        <f t="shared" si="26"/>
        <v>0</v>
      </c>
      <c r="BG23" s="221">
        <f t="shared" si="26"/>
        <v>0</v>
      </c>
      <c r="BH23" s="221">
        <f t="shared" si="26"/>
        <v>0</v>
      </c>
      <c r="BI23" s="221">
        <f t="shared" si="26"/>
        <v>0</v>
      </c>
      <c r="BJ23" s="3102"/>
      <c r="BK23" s="221">
        <f xml:space="preserve"> IF( OR(ISNUMBER(AA23 ),$C22=""), 0, 1 )</f>
        <v>1</v>
      </c>
      <c r="BL23" s="221">
        <f xml:space="preserve"> IF( OR(ISNUMBER(AB23 ),$C22=""), 0, 1 )</f>
        <v>1</v>
      </c>
      <c r="BM23" s="3102"/>
      <c r="BN23" s="221">
        <f xml:space="preserve"> IF( OR(ISNUMBER(AD23 ),$C22=""), 0, 1 )</f>
        <v>1</v>
      </c>
      <c r="BO23" s="221">
        <f xml:space="preserve"> IF( OR(ISNUMBER(AE23 ),$C22=""), 0, 1 )</f>
        <v>1</v>
      </c>
      <c r="BP23" s="3101"/>
      <c r="BQ23" s="3102"/>
      <c r="BR23" s="1054"/>
      <c r="BS23" s="1054"/>
      <c r="BT23" s="1054"/>
      <c r="BU23" s="1054"/>
      <c r="BV23" s="1054"/>
      <c r="BW23" s="1054"/>
      <c r="BX23" s="1054"/>
      <c r="BY23" s="1054"/>
      <c r="BZ23" s="1054"/>
      <c r="CA23" s="1054"/>
      <c r="CB23" s="1054"/>
      <c r="CC23" s="1054"/>
      <c r="CD23" s="1054"/>
      <c r="CE23" s="1054"/>
      <c r="CF23" s="1054"/>
      <c r="CG23" s="1054"/>
      <c r="CH23" s="1054"/>
      <c r="CI23" s="1054"/>
    </row>
    <row r="24" spans="2:87" ht="46.5">
      <c r="B24" s="3053" t="s">
        <v>13250</v>
      </c>
      <c r="C24" s="3054" t="s">
        <v>49</v>
      </c>
      <c r="D24" s="3007">
        <v>2021</v>
      </c>
      <c r="E24" s="1366"/>
      <c r="F24" s="1621">
        <v>0</v>
      </c>
      <c r="G24" s="1622">
        <v>0</v>
      </c>
      <c r="H24" s="1622">
        <v>0</v>
      </c>
      <c r="I24" s="1622">
        <v>0</v>
      </c>
      <c r="J24" s="1622">
        <v>0</v>
      </c>
      <c r="K24" s="1623">
        <v>0</v>
      </c>
      <c r="L24" s="1366"/>
      <c r="M24" s="1621">
        <v>0.18</v>
      </c>
      <c r="N24" s="1622">
        <v>0.18</v>
      </c>
      <c r="O24" s="1622">
        <v>0.14471999999999999</v>
      </c>
      <c r="P24" s="1622">
        <v>0.14471999999999999</v>
      </c>
      <c r="Q24" s="1622">
        <v>0.15340300000000001</v>
      </c>
      <c r="R24" s="1623">
        <v>0.1</v>
      </c>
      <c r="S24" s="1366"/>
      <c r="T24" s="1678">
        <v>5.5E-2</v>
      </c>
      <c r="U24" s="1679">
        <v>0.14119999999999999</v>
      </c>
      <c r="V24" s="1679">
        <v>0.15989999999999999</v>
      </c>
      <c r="W24" s="1679">
        <v>0.17059999999999997</v>
      </c>
      <c r="X24" s="1679">
        <v>0.17489999999999997</v>
      </c>
      <c r="Y24" s="1680">
        <v>0.1</v>
      </c>
      <c r="Z24" s="1366"/>
      <c r="AA24" s="1686"/>
      <c r="AB24" s="1687"/>
      <c r="AC24" s="1691"/>
      <c r="AD24" s="1691"/>
      <c r="AE24" s="1623"/>
      <c r="AF24" s="51"/>
      <c r="AG24" s="73" t="s">
        <v>13251</v>
      </c>
      <c r="AH24" s="51"/>
      <c r="AI24" s="56"/>
      <c r="AJ24" s="1054"/>
      <c r="AK24" s="3101"/>
      <c r="AL24" s="997" t="str">
        <f t="shared" si="22"/>
        <v>Please complete all cells in row</v>
      </c>
      <c r="AM24" s="3101"/>
      <c r="AN24" s="221">
        <f t="shared" si="23"/>
        <v>0</v>
      </c>
      <c r="AO24" s="3102"/>
      <c r="AP24" s="221">
        <f t="shared" si="0"/>
        <v>0</v>
      </c>
      <c r="AQ24" s="221">
        <f t="shared" si="1"/>
        <v>0</v>
      </c>
      <c r="AR24" s="221">
        <f t="shared" si="2"/>
        <v>0</v>
      </c>
      <c r="AS24" s="221">
        <f t="shared" si="3"/>
        <v>0</v>
      </c>
      <c r="AT24" s="221">
        <f t="shared" si="4"/>
        <v>0</v>
      </c>
      <c r="AU24" s="221">
        <f t="shared" si="5"/>
        <v>0</v>
      </c>
      <c r="AV24" s="3102"/>
      <c r="AW24" s="221">
        <f t="shared" si="6"/>
        <v>0</v>
      </c>
      <c r="AX24" s="221">
        <f t="shared" si="7"/>
        <v>0</v>
      </c>
      <c r="AY24" s="221">
        <f t="shared" si="8"/>
        <v>0</v>
      </c>
      <c r="AZ24" s="221">
        <f t="shared" si="9"/>
        <v>0</v>
      </c>
      <c r="BA24" s="221">
        <f t="shared" si="10"/>
        <v>0</v>
      </c>
      <c r="BB24" s="221">
        <f t="shared" si="11"/>
        <v>0</v>
      </c>
      <c r="BC24" s="3102"/>
      <c r="BD24" s="221">
        <f t="shared" si="12"/>
        <v>0</v>
      </c>
      <c r="BE24" s="221">
        <f t="shared" si="13"/>
        <v>0</v>
      </c>
      <c r="BF24" s="221">
        <f t="shared" si="14"/>
        <v>0</v>
      </c>
      <c r="BG24" s="221">
        <f t="shared" si="15"/>
        <v>0</v>
      </c>
      <c r="BH24" s="221">
        <f t="shared" si="16"/>
        <v>0</v>
      </c>
      <c r="BI24" s="221">
        <f t="shared" si="17"/>
        <v>0</v>
      </c>
      <c r="BJ24" s="3102"/>
      <c r="BK24" s="221">
        <f t="shared" si="18"/>
        <v>1</v>
      </c>
      <c r="BL24" s="221">
        <f t="shared" si="19"/>
        <v>1</v>
      </c>
      <c r="BM24" s="3102"/>
      <c r="BN24" s="221">
        <f t="shared" si="20"/>
        <v>1</v>
      </c>
      <c r="BO24" s="221">
        <f t="shared" si="21"/>
        <v>1</v>
      </c>
      <c r="BP24" s="3101"/>
      <c r="BQ24" s="3102"/>
      <c r="BR24" s="1054"/>
      <c r="BS24" s="1054"/>
      <c r="BT24" s="1054"/>
      <c r="BU24" s="1054"/>
      <c r="BV24" s="1054"/>
      <c r="BW24" s="1054"/>
      <c r="BX24" s="1054"/>
      <c r="BY24" s="1054"/>
      <c r="BZ24" s="1054"/>
      <c r="CA24" s="1054"/>
      <c r="CB24" s="1054"/>
      <c r="CC24" s="1054"/>
      <c r="CD24" s="1054"/>
      <c r="CE24" s="1054"/>
      <c r="CF24" s="1054"/>
      <c r="CG24" s="1054"/>
      <c r="CH24" s="1054"/>
      <c r="CI24" s="1054"/>
    </row>
    <row r="25" spans="2:87" ht="46.5">
      <c r="B25" s="3053" t="s">
        <v>13252</v>
      </c>
      <c r="C25" s="3054" t="s">
        <v>49</v>
      </c>
      <c r="D25" s="3007">
        <v>2021</v>
      </c>
      <c r="E25" s="1366"/>
      <c r="F25" s="1621">
        <v>0</v>
      </c>
      <c r="G25" s="1622">
        <v>0</v>
      </c>
      <c r="H25" s="1622">
        <v>0</v>
      </c>
      <c r="I25" s="1622">
        <v>0</v>
      </c>
      <c r="J25" s="1622">
        <v>0</v>
      </c>
      <c r="K25" s="1623">
        <v>0</v>
      </c>
      <c r="L25" s="1366"/>
      <c r="M25" s="1621">
        <v>0</v>
      </c>
      <c r="N25" s="1622">
        <v>0</v>
      </c>
      <c r="O25" s="1622">
        <v>0</v>
      </c>
      <c r="P25" s="1622">
        <v>0</v>
      </c>
      <c r="Q25" s="1622">
        <v>0</v>
      </c>
      <c r="R25" s="1623" t="s">
        <v>4941</v>
      </c>
      <c r="S25" s="1366"/>
      <c r="T25" s="1678">
        <v>0</v>
      </c>
      <c r="U25" s="1679">
        <v>0</v>
      </c>
      <c r="V25" s="1679">
        <v>0</v>
      </c>
      <c r="W25" s="1679">
        <v>0</v>
      </c>
      <c r="X25" s="1679">
        <v>0</v>
      </c>
      <c r="Y25" s="1680" t="s">
        <v>4941</v>
      </c>
      <c r="Z25" s="1366"/>
      <c r="AA25" s="1686"/>
      <c r="AB25" s="1687"/>
      <c r="AC25" s="1691"/>
      <c r="AD25" s="1691"/>
      <c r="AE25" s="1623"/>
      <c r="AF25" s="51"/>
      <c r="AG25" s="73" t="s">
        <v>13253</v>
      </c>
      <c r="AH25" s="51"/>
      <c r="AI25" s="56"/>
      <c r="AJ25" s="1054"/>
      <c r="AK25" s="3101"/>
      <c r="AL25" s="997" t="str">
        <f t="shared" si="22"/>
        <v>Please complete all cells in row</v>
      </c>
      <c r="AM25" s="3101"/>
      <c r="AN25" s="221">
        <f t="shared" si="23"/>
        <v>0</v>
      </c>
      <c r="AO25" s="3102"/>
      <c r="AP25" s="221">
        <f t="shared" si="0"/>
        <v>0</v>
      </c>
      <c r="AQ25" s="221">
        <f t="shared" si="1"/>
        <v>0</v>
      </c>
      <c r="AR25" s="221">
        <f t="shared" si="2"/>
        <v>0</v>
      </c>
      <c r="AS25" s="221">
        <f t="shared" si="3"/>
        <v>0</v>
      </c>
      <c r="AT25" s="221">
        <f t="shared" si="4"/>
        <v>0</v>
      </c>
      <c r="AU25" s="221">
        <f t="shared" si="5"/>
        <v>0</v>
      </c>
      <c r="AV25" s="3102"/>
      <c r="AW25" s="221">
        <f t="shared" si="6"/>
        <v>0</v>
      </c>
      <c r="AX25" s="221">
        <f t="shared" si="7"/>
        <v>0</v>
      </c>
      <c r="AY25" s="221">
        <f t="shared" si="8"/>
        <v>0</v>
      </c>
      <c r="AZ25" s="221">
        <f t="shared" si="9"/>
        <v>0</v>
      </c>
      <c r="BA25" s="221">
        <f t="shared" si="10"/>
        <v>0</v>
      </c>
      <c r="BB25" s="221">
        <f t="shared" si="11"/>
        <v>1</v>
      </c>
      <c r="BC25" s="3102"/>
      <c r="BD25" s="221">
        <f t="shared" si="12"/>
        <v>0</v>
      </c>
      <c r="BE25" s="221">
        <f t="shared" si="13"/>
        <v>0</v>
      </c>
      <c r="BF25" s="221">
        <f t="shared" si="14"/>
        <v>0</v>
      </c>
      <c r="BG25" s="221">
        <f t="shared" si="15"/>
        <v>0</v>
      </c>
      <c r="BH25" s="221">
        <f t="shared" si="16"/>
        <v>0</v>
      </c>
      <c r="BI25" s="221">
        <f t="shared" si="17"/>
        <v>1</v>
      </c>
      <c r="BJ25" s="3102"/>
      <c r="BK25" s="221">
        <f t="shared" si="18"/>
        <v>1</v>
      </c>
      <c r="BL25" s="221">
        <f t="shared" si="19"/>
        <v>1</v>
      </c>
      <c r="BM25" s="3102"/>
      <c r="BN25" s="221">
        <f t="shared" si="20"/>
        <v>1</v>
      </c>
      <c r="BO25" s="221">
        <f t="shared" si="21"/>
        <v>1</v>
      </c>
      <c r="BP25" s="3101"/>
      <c r="BQ25" s="3102"/>
      <c r="BR25" s="1054"/>
      <c r="BS25" s="1054"/>
      <c r="BT25" s="1054"/>
      <c r="BU25" s="1054"/>
      <c r="BV25" s="1054"/>
      <c r="BW25" s="1054"/>
      <c r="BX25" s="1054"/>
      <c r="BY25" s="1054"/>
      <c r="BZ25" s="1054"/>
      <c r="CA25" s="1054"/>
      <c r="CB25" s="1054"/>
      <c r="CC25" s="1054"/>
      <c r="CD25" s="1054"/>
      <c r="CE25" s="1054"/>
      <c r="CF25" s="1054"/>
      <c r="CG25" s="1054"/>
      <c r="CH25" s="1054"/>
      <c r="CI25" s="1054"/>
    </row>
    <row r="26" spans="2:87" ht="46.5">
      <c r="B26" s="3053" t="s">
        <v>13254</v>
      </c>
      <c r="C26" s="3054" t="s">
        <v>49</v>
      </c>
      <c r="D26" s="3007">
        <v>2021</v>
      </c>
      <c r="E26" s="1366"/>
      <c r="F26" s="1621">
        <v>0</v>
      </c>
      <c r="G26" s="1622">
        <v>0</v>
      </c>
      <c r="H26" s="1622">
        <v>0</v>
      </c>
      <c r="I26" s="1622">
        <v>0</v>
      </c>
      <c r="J26" s="1622">
        <v>0</v>
      </c>
      <c r="K26" s="1623">
        <v>0</v>
      </c>
      <c r="L26" s="1366"/>
      <c r="M26" s="1621">
        <v>1.9E-2</v>
      </c>
      <c r="N26" s="1622">
        <v>3.0000000000000001E-3</v>
      </c>
      <c r="O26" s="1622">
        <v>0</v>
      </c>
      <c r="P26" s="1622">
        <v>0</v>
      </c>
      <c r="Q26" s="1622">
        <v>0</v>
      </c>
      <c r="R26" s="1623" t="s">
        <v>4941</v>
      </c>
      <c r="S26" s="1366"/>
      <c r="T26" s="1678">
        <v>1.8499999999999999E-2</v>
      </c>
      <c r="U26" s="1679">
        <v>0</v>
      </c>
      <c r="V26" s="1679">
        <v>0</v>
      </c>
      <c r="W26" s="1679">
        <v>0</v>
      </c>
      <c r="X26" s="1679">
        <v>0</v>
      </c>
      <c r="Y26" s="1680" t="s">
        <v>4941</v>
      </c>
      <c r="Z26" s="1366"/>
      <c r="AA26" s="1686"/>
      <c r="AB26" s="1687"/>
      <c r="AC26" s="1691"/>
      <c r="AD26" s="1691"/>
      <c r="AE26" s="1623"/>
      <c r="AF26" s="51"/>
      <c r="AG26" s="73" t="s">
        <v>13255</v>
      </c>
      <c r="AH26" s="51"/>
      <c r="AI26" s="56"/>
      <c r="AJ26" s="1054"/>
      <c r="AK26" s="3101"/>
      <c r="AL26" s="997" t="str">
        <f t="shared" si="22"/>
        <v>Please complete all cells in row</v>
      </c>
      <c r="AM26" s="3101"/>
      <c r="AN26" s="221">
        <f t="shared" si="23"/>
        <v>0</v>
      </c>
      <c r="AO26" s="3102"/>
      <c r="AP26" s="221">
        <f t="shared" si="0"/>
        <v>0</v>
      </c>
      <c r="AQ26" s="221">
        <f t="shared" si="1"/>
        <v>0</v>
      </c>
      <c r="AR26" s="221">
        <f t="shared" si="2"/>
        <v>0</v>
      </c>
      <c r="AS26" s="221">
        <f t="shared" si="3"/>
        <v>0</v>
      </c>
      <c r="AT26" s="221">
        <f t="shared" si="4"/>
        <v>0</v>
      </c>
      <c r="AU26" s="221">
        <f t="shared" si="5"/>
        <v>0</v>
      </c>
      <c r="AV26" s="3102"/>
      <c r="AW26" s="221">
        <f t="shared" si="6"/>
        <v>0</v>
      </c>
      <c r="AX26" s="221">
        <f t="shared" si="7"/>
        <v>0</v>
      </c>
      <c r="AY26" s="221">
        <f t="shared" si="8"/>
        <v>0</v>
      </c>
      <c r="AZ26" s="221">
        <f t="shared" si="9"/>
        <v>0</v>
      </c>
      <c r="BA26" s="221">
        <f t="shared" si="10"/>
        <v>0</v>
      </c>
      <c r="BB26" s="221">
        <f t="shared" si="11"/>
        <v>1</v>
      </c>
      <c r="BC26" s="3102"/>
      <c r="BD26" s="221">
        <f t="shared" si="12"/>
        <v>0</v>
      </c>
      <c r="BE26" s="221">
        <f t="shared" si="13"/>
        <v>0</v>
      </c>
      <c r="BF26" s="221">
        <f t="shared" si="14"/>
        <v>0</v>
      </c>
      <c r="BG26" s="221">
        <f t="shared" si="15"/>
        <v>0</v>
      </c>
      <c r="BH26" s="221">
        <f t="shared" si="16"/>
        <v>0</v>
      </c>
      <c r="BI26" s="221">
        <f t="shared" si="17"/>
        <v>1</v>
      </c>
      <c r="BJ26" s="3102"/>
      <c r="BK26" s="221">
        <f t="shared" si="18"/>
        <v>1</v>
      </c>
      <c r="BL26" s="221">
        <f t="shared" si="19"/>
        <v>1</v>
      </c>
      <c r="BM26" s="3102"/>
      <c r="BN26" s="221">
        <f t="shared" si="20"/>
        <v>1</v>
      </c>
      <c r="BO26" s="221">
        <f t="shared" si="21"/>
        <v>1</v>
      </c>
      <c r="BP26" s="3101"/>
      <c r="BQ26" s="3102"/>
      <c r="BR26" s="1054"/>
      <c r="BS26" s="1054"/>
      <c r="BT26" s="1054"/>
      <c r="BU26" s="1054"/>
      <c r="BV26" s="1054"/>
      <c r="BW26" s="1054"/>
      <c r="BX26" s="1054"/>
      <c r="BY26" s="1054"/>
      <c r="BZ26" s="1054"/>
      <c r="CA26" s="1054"/>
      <c r="CB26" s="1054"/>
      <c r="CC26" s="1054"/>
      <c r="CD26" s="1054"/>
      <c r="CE26" s="1054"/>
      <c r="CF26" s="1054"/>
      <c r="CG26" s="1054"/>
      <c r="CH26" s="1054"/>
      <c r="CI26" s="1054"/>
    </row>
    <row r="27" spans="2:87" ht="46.5">
      <c r="B27" s="3053" t="s">
        <v>13256</v>
      </c>
      <c r="C27" s="3054" t="s">
        <v>49</v>
      </c>
      <c r="D27" s="3007">
        <v>2021</v>
      </c>
      <c r="E27" s="1366"/>
      <c r="F27" s="1621">
        <v>0</v>
      </c>
      <c r="G27" s="1622">
        <v>0</v>
      </c>
      <c r="H27" s="1622">
        <v>0</v>
      </c>
      <c r="I27" s="1622">
        <v>0</v>
      </c>
      <c r="J27" s="1622">
        <v>0</v>
      </c>
      <c r="K27" s="1623">
        <v>0</v>
      </c>
      <c r="L27" s="1366"/>
      <c r="M27" s="1621">
        <v>0</v>
      </c>
      <c r="N27" s="1622">
        <v>0</v>
      </c>
      <c r="O27" s="1622">
        <v>0</v>
      </c>
      <c r="P27" s="1622">
        <v>0</v>
      </c>
      <c r="Q27" s="1622">
        <v>0</v>
      </c>
      <c r="R27" s="1623">
        <v>396.5</v>
      </c>
      <c r="S27" s="1366"/>
      <c r="T27" s="1678">
        <v>0</v>
      </c>
      <c r="U27" s="1679">
        <v>0</v>
      </c>
      <c r="V27" s="1679">
        <v>0</v>
      </c>
      <c r="W27" s="1679">
        <v>0</v>
      </c>
      <c r="X27" s="1679">
        <v>0</v>
      </c>
      <c r="Y27" s="1680">
        <v>61.26</v>
      </c>
      <c r="Z27" s="1366"/>
      <c r="AA27" s="1686"/>
      <c r="AB27" s="1687"/>
      <c r="AC27" s="1691"/>
      <c r="AD27" s="1691"/>
      <c r="AE27" s="1623"/>
      <c r="AF27" s="51"/>
      <c r="AG27" s="73" t="s">
        <v>13257</v>
      </c>
      <c r="AH27" s="51"/>
      <c r="AI27" s="56"/>
      <c r="AJ27" s="1054"/>
      <c r="AK27" s="3101"/>
      <c r="AL27" s="997" t="str">
        <f t="shared" si="22"/>
        <v>Please complete all cells in row</v>
      </c>
      <c r="AM27" s="3101"/>
      <c r="AN27" s="221">
        <f t="shared" si="23"/>
        <v>0</v>
      </c>
      <c r="AO27" s="3102"/>
      <c r="AP27" s="221">
        <f t="shared" si="0"/>
        <v>0</v>
      </c>
      <c r="AQ27" s="221">
        <f t="shared" si="1"/>
        <v>0</v>
      </c>
      <c r="AR27" s="221">
        <f t="shared" si="2"/>
        <v>0</v>
      </c>
      <c r="AS27" s="221">
        <f t="shared" si="3"/>
        <v>0</v>
      </c>
      <c r="AT27" s="221">
        <f t="shared" si="4"/>
        <v>0</v>
      </c>
      <c r="AU27" s="221">
        <f t="shared" si="5"/>
        <v>0</v>
      </c>
      <c r="AV27" s="3102"/>
      <c r="AW27" s="221">
        <f t="shared" si="6"/>
        <v>0</v>
      </c>
      <c r="AX27" s="221">
        <f t="shared" si="7"/>
        <v>0</v>
      </c>
      <c r="AY27" s="221">
        <f t="shared" si="8"/>
        <v>0</v>
      </c>
      <c r="AZ27" s="221">
        <f t="shared" si="9"/>
        <v>0</v>
      </c>
      <c r="BA27" s="221">
        <f t="shared" si="10"/>
        <v>0</v>
      </c>
      <c r="BB27" s="221">
        <f t="shared" si="11"/>
        <v>0</v>
      </c>
      <c r="BC27" s="3102"/>
      <c r="BD27" s="221">
        <f t="shared" si="12"/>
        <v>0</v>
      </c>
      <c r="BE27" s="221">
        <f t="shared" si="13"/>
        <v>0</v>
      </c>
      <c r="BF27" s="221">
        <f t="shared" si="14"/>
        <v>0</v>
      </c>
      <c r="BG27" s="221">
        <f t="shared" si="15"/>
        <v>0</v>
      </c>
      <c r="BH27" s="221">
        <f t="shared" si="16"/>
        <v>0</v>
      </c>
      <c r="BI27" s="221">
        <f t="shared" si="17"/>
        <v>0</v>
      </c>
      <c r="BJ27" s="3102"/>
      <c r="BK27" s="221">
        <f t="shared" si="18"/>
        <v>1</v>
      </c>
      <c r="BL27" s="221">
        <f t="shared" si="19"/>
        <v>1</v>
      </c>
      <c r="BM27" s="3102"/>
      <c r="BN27" s="221">
        <f t="shared" si="20"/>
        <v>1</v>
      </c>
      <c r="BO27" s="221">
        <f t="shared" si="21"/>
        <v>1</v>
      </c>
      <c r="BP27" s="3101"/>
      <c r="BQ27" s="3102"/>
      <c r="BR27" s="1054"/>
      <c r="BS27" s="1054"/>
      <c r="BT27" s="1054"/>
      <c r="BU27" s="1054"/>
      <c r="BV27" s="1054"/>
      <c r="BW27" s="1054"/>
      <c r="BX27" s="1054"/>
      <c r="BY27" s="1054"/>
      <c r="BZ27" s="1054"/>
      <c r="CA27" s="1054"/>
      <c r="CB27" s="1054"/>
      <c r="CC27" s="1054"/>
      <c r="CD27" s="1054"/>
      <c r="CE27" s="1054"/>
      <c r="CF27" s="1054"/>
      <c r="CG27" s="1054"/>
      <c r="CH27" s="1054"/>
      <c r="CI27" s="1054"/>
    </row>
    <row r="28" spans="2:87" ht="46.5">
      <c r="B28" s="3053" t="s">
        <v>13258</v>
      </c>
      <c r="C28" s="3054" t="s">
        <v>80</v>
      </c>
      <c r="D28" s="3007">
        <v>2036</v>
      </c>
      <c r="E28" s="1366"/>
      <c r="F28" s="1621">
        <v>0</v>
      </c>
      <c r="G28" s="1622">
        <v>0</v>
      </c>
      <c r="H28" s="1622">
        <v>0</v>
      </c>
      <c r="I28" s="1622">
        <v>0</v>
      </c>
      <c r="J28" s="1622">
        <v>0</v>
      </c>
      <c r="K28" s="1623">
        <v>0</v>
      </c>
      <c r="L28" s="1366"/>
      <c r="M28" s="1621">
        <v>0</v>
      </c>
      <c r="N28" s="1622">
        <v>0</v>
      </c>
      <c r="O28" s="1622">
        <v>0</v>
      </c>
      <c r="P28" s="1622">
        <v>0</v>
      </c>
      <c r="Q28" s="1622">
        <v>0</v>
      </c>
      <c r="R28" s="1623" t="s">
        <v>4941</v>
      </c>
      <c r="S28" s="1366"/>
      <c r="T28" s="1678">
        <v>0</v>
      </c>
      <c r="U28" s="1679">
        <v>0</v>
      </c>
      <c r="V28" s="1679">
        <v>0</v>
      </c>
      <c r="W28" s="1679">
        <v>0</v>
      </c>
      <c r="X28" s="1679">
        <v>0</v>
      </c>
      <c r="Y28" s="1680" t="s">
        <v>4941</v>
      </c>
      <c r="Z28" s="1366"/>
      <c r="AA28" s="1686"/>
      <c r="AB28" s="1687"/>
      <c r="AC28" s="1691"/>
      <c r="AD28" s="1691"/>
      <c r="AE28" s="1623"/>
      <c r="AF28" s="51"/>
      <c r="AG28" s="73" t="s">
        <v>13259</v>
      </c>
      <c r="AH28" s="51"/>
      <c r="AI28" s="56"/>
      <c r="AJ28" s="1054"/>
      <c r="AK28" s="3101"/>
      <c r="AL28" s="997" t="str">
        <f t="shared" si="22"/>
        <v>Please complete all cells in row</v>
      </c>
      <c r="AM28" s="3101"/>
      <c r="AN28" s="221">
        <f t="shared" si="23"/>
        <v>0</v>
      </c>
      <c r="AO28" s="3102"/>
      <c r="AP28" s="221">
        <f t="shared" si="0"/>
        <v>0</v>
      </c>
      <c r="AQ28" s="221">
        <f t="shared" si="1"/>
        <v>0</v>
      </c>
      <c r="AR28" s="221">
        <f t="shared" si="2"/>
        <v>0</v>
      </c>
      <c r="AS28" s="221">
        <f t="shared" si="3"/>
        <v>0</v>
      </c>
      <c r="AT28" s="221">
        <f t="shared" si="4"/>
        <v>0</v>
      </c>
      <c r="AU28" s="221">
        <f t="shared" si="5"/>
        <v>0</v>
      </c>
      <c r="AV28" s="3102"/>
      <c r="AW28" s="221">
        <f t="shared" si="6"/>
        <v>0</v>
      </c>
      <c r="AX28" s="221">
        <f t="shared" si="7"/>
        <v>0</v>
      </c>
      <c r="AY28" s="221">
        <f t="shared" si="8"/>
        <v>0</v>
      </c>
      <c r="AZ28" s="221">
        <f t="shared" si="9"/>
        <v>0</v>
      </c>
      <c r="BA28" s="221">
        <f t="shared" si="10"/>
        <v>0</v>
      </c>
      <c r="BB28" s="221">
        <f t="shared" si="11"/>
        <v>1</v>
      </c>
      <c r="BC28" s="3102"/>
      <c r="BD28" s="221">
        <f t="shared" si="12"/>
        <v>0</v>
      </c>
      <c r="BE28" s="221">
        <f t="shared" si="13"/>
        <v>0</v>
      </c>
      <c r="BF28" s="221">
        <f t="shared" si="14"/>
        <v>0</v>
      </c>
      <c r="BG28" s="221">
        <f t="shared" si="15"/>
        <v>0</v>
      </c>
      <c r="BH28" s="221">
        <f t="shared" si="16"/>
        <v>0</v>
      </c>
      <c r="BI28" s="221">
        <f t="shared" si="17"/>
        <v>1</v>
      </c>
      <c r="BJ28" s="3102"/>
      <c r="BK28" s="221">
        <f t="shared" si="18"/>
        <v>1</v>
      </c>
      <c r="BL28" s="221">
        <f t="shared" si="19"/>
        <v>1</v>
      </c>
      <c r="BM28" s="3102"/>
      <c r="BN28" s="221">
        <f t="shared" si="20"/>
        <v>1</v>
      </c>
      <c r="BO28" s="221">
        <f t="shared" si="21"/>
        <v>1</v>
      </c>
      <c r="BP28" s="3101"/>
      <c r="BQ28" s="3102"/>
      <c r="BR28" s="1054"/>
      <c r="BS28" s="1054"/>
      <c r="BT28" s="1054"/>
      <c r="BU28" s="1054"/>
      <c r="BV28" s="1054"/>
      <c r="BW28" s="1054"/>
      <c r="BX28" s="1054"/>
      <c r="BY28" s="1054"/>
      <c r="BZ28" s="1054"/>
      <c r="CA28" s="1054"/>
      <c r="CB28" s="1054"/>
      <c r="CC28" s="1054"/>
      <c r="CD28" s="1054"/>
      <c r="CE28" s="1054"/>
      <c r="CF28" s="1054"/>
      <c r="CG28" s="1054"/>
      <c r="CH28" s="1054"/>
      <c r="CI28" s="1054"/>
    </row>
    <row r="29" spans="2:87" ht="46.5">
      <c r="B29" s="3055" t="s">
        <v>13260</v>
      </c>
      <c r="C29" s="3056" t="s">
        <v>49</v>
      </c>
      <c r="D29" s="3007">
        <v>2023</v>
      </c>
      <c r="E29" s="1366"/>
      <c r="F29" s="1621">
        <v>0</v>
      </c>
      <c r="G29" s="1622">
        <v>0</v>
      </c>
      <c r="H29" s="1622">
        <v>0</v>
      </c>
      <c r="I29" s="1622">
        <v>0</v>
      </c>
      <c r="J29" s="1622">
        <v>0</v>
      </c>
      <c r="K29" s="1623">
        <v>0</v>
      </c>
      <c r="L29" s="1366"/>
      <c r="M29" s="1621">
        <v>0</v>
      </c>
      <c r="N29" s="1622">
        <v>0</v>
      </c>
      <c r="O29" s="1622">
        <v>0</v>
      </c>
      <c r="P29" s="1622">
        <v>0</v>
      </c>
      <c r="Q29" s="1622">
        <v>0</v>
      </c>
      <c r="R29" s="1623" t="s">
        <v>4941</v>
      </c>
      <c r="S29" s="1366"/>
      <c r="T29" s="1678">
        <v>0</v>
      </c>
      <c r="U29" s="1679">
        <v>0</v>
      </c>
      <c r="V29" s="1679">
        <v>0</v>
      </c>
      <c r="W29" s="1679">
        <v>0</v>
      </c>
      <c r="X29" s="1679">
        <v>0</v>
      </c>
      <c r="Y29" s="1680" t="s">
        <v>4941</v>
      </c>
      <c r="Z29" s="1366"/>
      <c r="AA29" s="1686"/>
      <c r="AB29" s="1687"/>
      <c r="AC29" s="1691"/>
      <c r="AD29" s="1691"/>
      <c r="AE29" s="1623"/>
      <c r="AF29" s="51"/>
      <c r="AG29" s="73" t="s">
        <v>13261</v>
      </c>
      <c r="AH29" s="51"/>
      <c r="AI29" s="56"/>
      <c r="AJ29" s="1054"/>
      <c r="AK29" s="3101"/>
      <c r="AL29" s="997" t="str">
        <f t="shared" si="22"/>
        <v>Please complete all cells in row</v>
      </c>
      <c r="AM29" s="3101"/>
      <c r="AN29" s="221">
        <f t="shared" si="23"/>
        <v>0</v>
      </c>
      <c r="AO29" s="3102"/>
      <c r="AP29" s="221">
        <f t="shared" si="0"/>
        <v>0</v>
      </c>
      <c r="AQ29" s="221">
        <f t="shared" si="1"/>
        <v>0</v>
      </c>
      <c r="AR29" s="221">
        <f t="shared" si="2"/>
        <v>0</v>
      </c>
      <c r="AS29" s="221">
        <f t="shared" si="3"/>
        <v>0</v>
      </c>
      <c r="AT29" s="221">
        <f t="shared" si="4"/>
        <v>0</v>
      </c>
      <c r="AU29" s="221">
        <f t="shared" si="5"/>
        <v>0</v>
      </c>
      <c r="AV29" s="3102"/>
      <c r="AW29" s="221">
        <f t="shared" si="6"/>
        <v>0</v>
      </c>
      <c r="AX29" s="221">
        <f t="shared" si="7"/>
        <v>0</v>
      </c>
      <c r="AY29" s="221">
        <f t="shared" si="8"/>
        <v>0</v>
      </c>
      <c r="AZ29" s="221">
        <f t="shared" si="9"/>
        <v>0</v>
      </c>
      <c r="BA29" s="221">
        <f t="shared" si="10"/>
        <v>0</v>
      </c>
      <c r="BB29" s="221">
        <f t="shared" si="11"/>
        <v>1</v>
      </c>
      <c r="BC29" s="3102"/>
      <c r="BD29" s="221">
        <f t="shared" si="12"/>
        <v>0</v>
      </c>
      <c r="BE29" s="221">
        <f t="shared" si="13"/>
        <v>0</v>
      </c>
      <c r="BF29" s="221">
        <f t="shared" si="14"/>
        <v>0</v>
      </c>
      <c r="BG29" s="221">
        <f t="shared" si="15"/>
        <v>0</v>
      </c>
      <c r="BH29" s="221">
        <f t="shared" si="16"/>
        <v>0</v>
      </c>
      <c r="BI29" s="221">
        <f t="shared" si="17"/>
        <v>1</v>
      </c>
      <c r="BJ29" s="3102"/>
      <c r="BK29" s="221">
        <f t="shared" si="18"/>
        <v>1</v>
      </c>
      <c r="BL29" s="221">
        <f t="shared" si="19"/>
        <v>1</v>
      </c>
      <c r="BM29" s="3102"/>
      <c r="BN29" s="221">
        <f t="shared" si="20"/>
        <v>1</v>
      </c>
      <c r="BO29" s="221">
        <f t="shared" si="21"/>
        <v>1</v>
      </c>
      <c r="BP29" s="3101"/>
      <c r="BQ29" s="3102"/>
      <c r="BR29" s="1054"/>
      <c r="BS29" s="1054"/>
      <c r="BT29" s="1054"/>
      <c r="BU29" s="1054"/>
      <c r="BV29" s="1054"/>
      <c r="BW29" s="1054"/>
      <c r="BX29" s="1054"/>
      <c r="BY29" s="1054"/>
      <c r="BZ29" s="1054"/>
      <c r="CA29" s="1054"/>
      <c r="CB29" s="1054"/>
      <c r="CC29" s="1054"/>
      <c r="CD29" s="1054"/>
      <c r="CE29" s="1054"/>
      <c r="CF29" s="1054"/>
      <c r="CG29" s="1054"/>
      <c r="CH29" s="1054"/>
      <c r="CI29" s="1054"/>
    </row>
    <row r="30" spans="2:87" ht="15.75" customHeight="1">
      <c r="B30" s="1663" t="s">
        <v>13262</v>
      </c>
      <c r="C30" s="1665"/>
      <c r="D30" s="1623"/>
      <c r="E30" s="1366"/>
      <c r="F30" s="1621"/>
      <c r="G30" s="1622"/>
      <c r="H30" s="1622"/>
      <c r="I30" s="1622"/>
      <c r="J30" s="1622"/>
      <c r="K30" s="1623"/>
      <c r="L30" s="1366"/>
      <c r="M30" s="1621"/>
      <c r="N30" s="1622"/>
      <c r="O30" s="1622"/>
      <c r="P30" s="1622"/>
      <c r="Q30" s="1622"/>
      <c r="R30" s="1623"/>
      <c r="S30" s="1366"/>
      <c r="T30" s="1678"/>
      <c r="U30" s="1679"/>
      <c r="V30" s="1679"/>
      <c r="W30" s="1679"/>
      <c r="X30" s="1679"/>
      <c r="Y30" s="1680"/>
      <c r="Z30" s="1366"/>
      <c r="AA30" s="1686"/>
      <c r="AB30" s="1687"/>
      <c r="AC30" s="1691"/>
      <c r="AD30" s="1691"/>
      <c r="AE30" s="1623"/>
      <c r="AF30" s="51"/>
      <c r="AG30" s="73" t="s">
        <v>13263</v>
      </c>
      <c r="AH30" s="51"/>
      <c r="AI30" s="56"/>
      <c r="AJ30" s="1054"/>
      <c r="AK30" s="3101"/>
      <c r="AL30" s="997">
        <f t="shared" si="22"/>
        <v>0</v>
      </c>
      <c r="AM30" s="3101"/>
      <c r="AN30" s="221">
        <f t="shared" si="23"/>
        <v>0</v>
      </c>
      <c r="AO30" s="3102"/>
      <c r="AP30" s="221">
        <f t="shared" si="0"/>
        <v>0</v>
      </c>
      <c r="AQ30" s="221">
        <f t="shared" si="1"/>
        <v>0</v>
      </c>
      <c r="AR30" s="221">
        <f t="shared" si="2"/>
        <v>0</v>
      </c>
      <c r="AS30" s="221">
        <f t="shared" si="3"/>
        <v>0</v>
      </c>
      <c r="AT30" s="221">
        <f t="shared" si="4"/>
        <v>0</v>
      </c>
      <c r="AU30" s="221">
        <f t="shared" si="5"/>
        <v>0</v>
      </c>
      <c r="AV30" s="3102"/>
      <c r="AW30" s="221">
        <f t="shared" si="6"/>
        <v>0</v>
      </c>
      <c r="AX30" s="221">
        <f t="shared" si="7"/>
        <v>0</v>
      </c>
      <c r="AY30" s="221">
        <f t="shared" si="8"/>
        <v>0</v>
      </c>
      <c r="AZ30" s="221">
        <f t="shared" si="9"/>
        <v>0</v>
      </c>
      <c r="BA30" s="221">
        <f t="shared" si="10"/>
        <v>0</v>
      </c>
      <c r="BB30" s="221">
        <f t="shared" si="11"/>
        <v>0</v>
      </c>
      <c r="BC30" s="3102"/>
      <c r="BD30" s="221">
        <f t="shared" si="12"/>
        <v>0</v>
      </c>
      <c r="BE30" s="221">
        <f t="shared" si="13"/>
        <v>0</v>
      </c>
      <c r="BF30" s="221">
        <f t="shared" si="14"/>
        <v>0</v>
      </c>
      <c r="BG30" s="221">
        <f t="shared" si="15"/>
        <v>0</v>
      </c>
      <c r="BH30" s="221">
        <f t="shared" si="16"/>
        <v>0</v>
      </c>
      <c r="BI30" s="221">
        <f t="shared" si="17"/>
        <v>0</v>
      </c>
      <c r="BJ30" s="3102"/>
      <c r="BK30" s="221">
        <f t="shared" si="18"/>
        <v>0</v>
      </c>
      <c r="BL30" s="221">
        <f t="shared" si="19"/>
        <v>0</v>
      </c>
      <c r="BM30" s="3102"/>
      <c r="BN30" s="221">
        <f t="shared" si="20"/>
        <v>0</v>
      </c>
      <c r="BO30" s="221">
        <f t="shared" si="21"/>
        <v>0</v>
      </c>
      <c r="BP30" s="3101"/>
      <c r="BQ30" s="3102"/>
      <c r="BR30" s="1054"/>
      <c r="BS30" s="1054"/>
      <c r="BT30" s="1054"/>
      <c r="BU30" s="1054"/>
      <c r="BV30" s="1054"/>
      <c r="BW30" s="1054"/>
      <c r="BX30" s="1054"/>
      <c r="BY30" s="1054"/>
      <c r="BZ30" s="1054"/>
      <c r="CA30" s="1054"/>
      <c r="CB30" s="1054"/>
      <c r="CC30" s="1054"/>
      <c r="CD30" s="1054"/>
      <c r="CE30" s="1054"/>
      <c r="CF30" s="1054"/>
      <c r="CG30" s="1054"/>
      <c r="CH30" s="1054"/>
      <c r="CI30" s="1054"/>
    </row>
    <row r="31" spans="2:87" ht="15.75" customHeight="1">
      <c r="B31" s="1663" t="s">
        <v>13264</v>
      </c>
      <c r="C31" s="1665"/>
      <c r="D31" s="1623"/>
      <c r="E31" s="1366"/>
      <c r="F31" s="1621"/>
      <c r="G31" s="1622"/>
      <c r="H31" s="1622"/>
      <c r="I31" s="1622"/>
      <c r="J31" s="1622"/>
      <c r="K31" s="1623"/>
      <c r="L31" s="1366"/>
      <c r="M31" s="1621"/>
      <c r="N31" s="1622"/>
      <c r="O31" s="1622"/>
      <c r="P31" s="1622"/>
      <c r="Q31" s="1622"/>
      <c r="R31" s="1623"/>
      <c r="S31" s="1366"/>
      <c r="T31" s="1678"/>
      <c r="U31" s="1679"/>
      <c r="V31" s="1679"/>
      <c r="W31" s="1679"/>
      <c r="X31" s="1679"/>
      <c r="Y31" s="1680"/>
      <c r="Z31" s="1366"/>
      <c r="AA31" s="1686"/>
      <c r="AB31" s="1687"/>
      <c r="AC31" s="1691"/>
      <c r="AD31" s="1691"/>
      <c r="AE31" s="1623"/>
      <c r="AF31" s="51"/>
      <c r="AG31" s="73" t="s">
        <v>13265</v>
      </c>
      <c r="AH31" s="51"/>
      <c r="AI31" s="56"/>
      <c r="AJ31" s="1054"/>
      <c r="AK31" s="3101"/>
      <c r="AL31" s="997">
        <f t="shared" si="22"/>
        <v>0</v>
      </c>
      <c r="AM31" s="3101"/>
      <c r="AN31" s="221">
        <f t="shared" si="23"/>
        <v>0</v>
      </c>
      <c r="AO31" s="3102"/>
      <c r="AP31" s="221">
        <f t="shared" si="0"/>
        <v>0</v>
      </c>
      <c r="AQ31" s="221">
        <f t="shared" si="1"/>
        <v>0</v>
      </c>
      <c r="AR31" s="221">
        <f t="shared" si="2"/>
        <v>0</v>
      </c>
      <c r="AS31" s="221">
        <f t="shared" si="3"/>
        <v>0</v>
      </c>
      <c r="AT31" s="221">
        <f t="shared" si="4"/>
        <v>0</v>
      </c>
      <c r="AU31" s="221">
        <f t="shared" si="5"/>
        <v>0</v>
      </c>
      <c r="AV31" s="3102"/>
      <c r="AW31" s="221">
        <f t="shared" si="6"/>
        <v>0</v>
      </c>
      <c r="AX31" s="221">
        <f t="shared" si="7"/>
        <v>0</v>
      </c>
      <c r="AY31" s="221">
        <f t="shared" si="8"/>
        <v>0</v>
      </c>
      <c r="AZ31" s="221">
        <f t="shared" si="9"/>
        <v>0</v>
      </c>
      <c r="BA31" s="221">
        <f t="shared" si="10"/>
        <v>0</v>
      </c>
      <c r="BB31" s="221">
        <f t="shared" si="11"/>
        <v>0</v>
      </c>
      <c r="BC31" s="3102"/>
      <c r="BD31" s="221">
        <f t="shared" si="12"/>
        <v>0</v>
      </c>
      <c r="BE31" s="221">
        <f t="shared" si="13"/>
        <v>0</v>
      </c>
      <c r="BF31" s="221">
        <f t="shared" si="14"/>
        <v>0</v>
      </c>
      <c r="BG31" s="221">
        <f t="shared" si="15"/>
        <v>0</v>
      </c>
      <c r="BH31" s="221">
        <f t="shared" si="16"/>
        <v>0</v>
      </c>
      <c r="BI31" s="221">
        <f t="shared" si="17"/>
        <v>0</v>
      </c>
      <c r="BJ31" s="3102"/>
      <c r="BK31" s="221">
        <f t="shared" si="18"/>
        <v>0</v>
      </c>
      <c r="BL31" s="221">
        <f t="shared" si="19"/>
        <v>0</v>
      </c>
      <c r="BM31" s="3102"/>
      <c r="BN31" s="221">
        <f t="shared" si="20"/>
        <v>0</v>
      </c>
      <c r="BO31" s="221">
        <f t="shared" si="21"/>
        <v>0</v>
      </c>
      <c r="BP31" s="3101"/>
      <c r="BQ31" s="3102"/>
      <c r="BR31" s="1054"/>
      <c r="BS31" s="1054"/>
      <c r="BT31" s="1054"/>
      <c r="BU31" s="1054"/>
      <c r="BV31" s="1054"/>
      <c r="BW31" s="1054"/>
      <c r="BX31" s="1054"/>
      <c r="BY31" s="1054"/>
      <c r="BZ31" s="1054"/>
      <c r="CA31" s="1054"/>
      <c r="CB31" s="1054"/>
      <c r="CC31" s="1054"/>
      <c r="CD31" s="1054"/>
      <c r="CE31" s="1054"/>
      <c r="CF31" s="1054"/>
      <c r="CG31" s="1054"/>
      <c r="CH31" s="1054"/>
      <c r="CI31" s="1054"/>
    </row>
    <row r="32" spans="2:87" ht="15.75" customHeight="1">
      <c r="B32" s="1663" t="s">
        <v>13266</v>
      </c>
      <c r="C32" s="1665"/>
      <c r="D32" s="1623"/>
      <c r="E32" s="1366"/>
      <c r="F32" s="1621"/>
      <c r="G32" s="1622"/>
      <c r="H32" s="1622"/>
      <c r="I32" s="1622"/>
      <c r="J32" s="1622"/>
      <c r="K32" s="1623"/>
      <c r="L32" s="1366"/>
      <c r="M32" s="1621"/>
      <c r="N32" s="1622"/>
      <c r="O32" s="1622"/>
      <c r="P32" s="1622"/>
      <c r="Q32" s="1622"/>
      <c r="R32" s="1623"/>
      <c r="S32" s="1366"/>
      <c r="T32" s="1678"/>
      <c r="U32" s="1679"/>
      <c r="V32" s="1679"/>
      <c r="W32" s="1679"/>
      <c r="X32" s="1679"/>
      <c r="Y32" s="1680"/>
      <c r="Z32" s="1366"/>
      <c r="AA32" s="1686"/>
      <c r="AB32" s="1687"/>
      <c r="AC32" s="1691"/>
      <c r="AD32" s="1691"/>
      <c r="AE32" s="1623"/>
      <c r="AF32" s="51"/>
      <c r="AG32" s="73" t="s">
        <v>13267</v>
      </c>
      <c r="AH32" s="51"/>
      <c r="AI32" s="56"/>
      <c r="AJ32" s="1054"/>
      <c r="AK32" s="3101"/>
      <c r="AL32" s="997">
        <f t="shared" si="22"/>
        <v>0</v>
      </c>
      <c r="AM32" s="3101"/>
      <c r="AN32" s="221">
        <f t="shared" si="23"/>
        <v>0</v>
      </c>
      <c r="AO32" s="3102"/>
      <c r="AP32" s="221">
        <f t="shared" si="0"/>
        <v>0</v>
      </c>
      <c r="AQ32" s="221">
        <f t="shared" si="1"/>
        <v>0</v>
      </c>
      <c r="AR32" s="221">
        <f t="shared" si="2"/>
        <v>0</v>
      </c>
      <c r="AS32" s="221">
        <f t="shared" si="3"/>
        <v>0</v>
      </c>
      <c r="AT32" s="221">
        <f t="shared" si="4"/>
        <v>0</v>
      </c>
      <c r="AU32" s="221">
        <f t="shared" si="5"/>
        <v>0</v>
      </c>
      <c r="AV32" s="3102"/>
      <c r="AW32" s="221">
        <f t="shared" si="6"/>
        <v>0</v>
      </c>
      <c r="AX32" s="221">
        <f t="shared" si="7"/>
        <v>0</v>
      </c>
      <c r="AY32" s="221">
        <f t="shared" si="8"/>
        <v>0</v>
      </c>
      <c r="AZ32" s="221">
        <f t="shared" si="9"/>
        <v>0</v>
      </c>
      <c r="BA32" s="221">
        <f t="shared" si="10"/>
        <v>0</v>
      </c>
      <c r="BB32" s="221">
        <f t="shared" si="11"/>
        <v>0</v>
      </c>
      <c r="BC32" s="3102"/>
      <c r="BD32" s="221">
        <f t="shared" si="12"/>
        <v>0</v>
      </c>
      <c r="BE32" s="221">
        <f t="shared" si="13"/>
        <v>0</v>
      </c>
      <c r="BF32" s="221">
        <f t="shared" si="14"/>
        <v>0</v>
      </c>
      <c r="BG32" s="221">
        <f t="shared" si="15"/>
        <v>0</v>
      </c>
      <c r="BH32" s="221">
        <f t="shared" si="16"/>
        <v>0</v>
      </c>
      <c r="BI32" s="221">
        <f t="shared" si="17"/>
        <v>0</v>
      </c>
      <c r="BJ32" s="3102"/>
      <c r="BK32" s="221">
        <f t="shared" si="18"/>
        <v>0</v>
      </c>
      <c r="BL32" s="221">
        <f t="shared" si="19"/>
        <v>0</v>
      </c>
      <c r="BM32" s="3102"/>
      <c r="BN32" s="221">
        <f t="shared" si="20"/>
        <v>0</v>
      </c>
      <c r="BO32" s="221">
        <f t="shared" si="21"/>
        <v>0</v>
      </c>
      <c r="BP32" s="3101"/>
      <c r="BQ32" s="3102"/>
      <c r="BR32" s="1054"/>
      <c r="BS32" s="1054"/>
      <c r="BT32" s="1054"/>
      <c r="BU32" s="1054"/>
      <c r="BV32" s="1054"/>
      <c r="BW32" s="1054"/>
      <c r="BX32" s="1054"/>
      <c r="BY32" s="1054"/>
      <c r="BZ32" s="1054"/>
      <c r="CA32" s="1054"/>
      <c r="CB32" s="1054"/>
      <c r="CC32" s="1054"/>
      <c r="CD32" s="1054"/>
      <c r="CE32" s="1054"/>
      <c r="CF32" s="1054"/>
      <c r="CG32" s="1054"/>
      <c r="CH32" s="1054"/>
      <c r="CI32" s="1054"/>
    </row>
    <row r="33" spans="2:87" ht="15.75" customHeight="1">
      <c r="B33" s="1663" t="s">
        <v>13268</v>
      </c>
      <c r="C33" s="1665"/>
      <c r="D33" s="1623"/>
      <c r="E33" s="1366"/>
      <c r="F33" s="1621"/>
      <c r="G33" s="1622"/>
      <c r="H33" s="1622"/>
      <c r="I33" s="1622"/>
      <c r="J33" s="1622"/>
      <c r="K33" s="1623"/>
      <c r="L33" s="1366"/>
      <c r="M33" s="1621"/>
      <c r="N33" s="1622"/>
      <c r="O33" s="1622"/>
      <c r="P33" s="1622"/>
      <c r="Q33" s="1622"/>
      <c r="R33" s="1623"/>
      <c r="S33" s="1366"/>
      <c r="T33" s="1678"/>
      <c r="U33" s="1679"/>
      <c r="V33" s="1679"/>
      <c r="W33" s="1679"/>
      <c r="X33" s="1679"/>
      <c r="Y33" s="1680"/>
      <c r="Z33" s="1366"/>
      <c r="AA33" s="1686"/>
      <c r="AB33" s="1687"/>
      <c r="AC33" s="1691"/>
      <c r="AD33" s="1691"/>
      <c r="AE33" s="1623"/>
      <c r="AF33" s="51"/>
      <c r="AG33" s="73" t="s">
        <v>13269</v>
      </c>
      <c r="AH33" s="51"/>
      <c r="AI33" s="56"/>
      <c r="AJ33" s="1054"/>
      <c r="AK33" s="3101"/>
      <c r="AL33" s="997">
        <f t="shared" si="22"/>
        <v>0</v>
      </c>
      <c r="AM33" s="3101"/>
      <c r="AN33" s="221">
        <f t="shared" si="23"/>
        <v>0</v>
      </c>
      <c r="AO33" s="3102"/>
      <c r="AP33" s="221">
        <f t="shared" si="0"/>
        <v>0</v>
      </c>
      <c r="AQ33" s="221">
        <f t="shared" si="1"/>
        <v>0</v>
      </c>
      <c r="AR33" s="221">
        <f t="shared" si="2"/>
        <v>0</v>
      </c>
      <c r="AS33" s="221">
        <f t="shared" si="3"/>
        <v>0</v>
      </c>
      <c r="AT33" s="221">
        <f t="shared" si="4"/>
        <v>0</v>
      </c>
      <c r="AU33" s="221">
        <f t="shared" si="5"/>
        <v>0</v>
      </c>
      <c r="AV33" s="3102"/>
      <c r="AW33" s="221">
        <f t="shared" si="6"/>
        <v>0</v>
      </c>
      <c r="AX33" s="221">
        <f t="shared" si="7"/>
        <v>0</v>
      </c>
      <c r="AY33" s="221">
        <f t="shared" si="8"/>
        <v>0</v>
      </c>
      <c r="AZ33" s="221">
        <f t="shared" si="9"/>
        <v>0</v>
      </c>
      <c r="BA33" s="221">
        <f t="shared" si="10"/>
        <v>0</v>
      </c>
      <c r="BB33" s="221">
        <f t="shared" si="11"/>
        <v>0</v>
      </c>
      <c r="BC33" s="3102"/>
      <c r="BD33" s="221">
        <f t="shared" si="12"/>
        <v>0</v>
      </c>
      <c r="BE33" s="221">
        <f t="shared" si="13"/>
        <v>0</v>
      </c>
      <c r="BF33" s="221">
        <f t="shared" si="14"/>
        <v>0</v>
      </c>
      <c r="BG33" s="221">
        <f t="shared" si="15"/>
        <v>0</v>
      </c>
      <c r="BH33" s="221">
        <f t="shared" si="16"/>
        <v>0</v>
      </c>
      <c r="BI33" s="221">
        <f t="shared" si="17"/>
        <v>0</v>
      </c>
      <c r="BJ33" s="3102"/>
      <c r="BK33" s="221">
        <f t="shared" si="18"/>
        <v>0</v>
      </c>
      <c r="BL33" s="221">
        <f t="shared" si="19"/>
        <v>0</v>
      </c>
      <c r="BM33" s="3102"/>
      <c r="BN33" s="221">
        <f t="shared" si="20"/>
        <v>0</v>
      </c>
      <c r="BO33" s="221">
        <f t="shared" si="21"/>
        <v>0</v>
      </c>
      <c r="BP33" s="3101"/>
      <c r="BQ33" s="3102"/>
      <c r="BR33" s="1054"/>
      <c r="BS33" s="1054"/>
      <c r="BT33" s="1054"/>
      <c r="BU33" s="1054"/>
      <c r="BV33" s="1054"/>
      <c r="BW33" s="1054"/>
      <c r="BX33" s="1054"/>
      <c r="BY33" s="1054"/>
      <c r="BZ33" s="1054"/>
      <c r="CA33" s="1054"/>
      <c r="CB33" s="1054"/>
      <c r="CC33" s="1054"/>
      <c r="CD33" s="1054"/>
      <c r="CE33" s="1054"/>
      <c r="CF33" s="1054"/>
      <c r="CG33" s="1054"/>
      <c r="CH33" s="1054"/>
      <c r="CI33" s="1054"/>
    </row>
    <row r="34" spans="2:87" ht="15.75" customHeight="1">
      <c r="B34" s="1663" t="s">
        <v>13270</v>
      </c>
      <c r="C34" s="1665"/>
      <c r="D34" s="1623"/>
      <c r="E34" s="1366"/>
      <c r="F34" s="1621"/>
      <c r="G34" s="1622"/>
      <c r="H34" s="1622"/>
      <c r="I34" s="1622"/>
      <c r="J34" s="1622"/>
      <c r="K34" s="1623"/>
      <c r="L34" s="1366"/>
      <c r="M34" s="1621"/>
      <c r="N34" s="1622"/>
      <c r="O34" s="1622"/>
      <c r="P34" s="1622"/>
      <c r="Q34" s="1622"/>
      <c r="R34" s="1623"/>
      <c r="S34" s="1366"/>
      <c r="T34" s="1678"/>
      <c r="U34" s="1679"/>
      <c r="V34" s="1679"/>
      <c r="W34" s="1679"/>
      <c r="X34" s="1679"/>
      <c r="Y34" s="1680"/>
      <c r="Z34" s="1366"/>
      <c r="AA34" s="1686"/>
      <c r="AB34" s="1687"/>
      <c r="AC34" s="1691"/>
      <c r="AD34" s="1691"/>
      <c r="AE34" s="1623"/>
      <c r="AF34" s="51"/>
      <c r="AG34" s="73" t="s">
        <v>13271</v>
      </c>
      <c r="AH34" s="51"/>
      <c r="AI34" s="56"/>
      <c r="AJ34" s="1054"/>
      <c r="AK34" s="3101"/>
      <c r="AL34" s="997">
        <f t="shared" si="22"/>
        <v>0</v>
      </c>
      <c r="AM34" s="3101"/>
      <c r="AN34" s="221">
        <f t="shared" si="23"/>
        <v>0</v>
      </c>
      <c r="AO34" s="3102"/>
      <c r="AP34" s="221">
        <f t="shared" si="0"/>
        <v>0</v>
      </c>
      <c r="AQ34" s="221">
        <f t="shared" si="1"/>
        <v>0</v>
      </c>
      <c r="AR34" s="221">
        <f t="shared" si="2"/>
        <v>0</v>
      </c>
      <c r="AS34" s="221">
        <f t="shared" si="3"/>
        <v>0</v>
      </c>
      <c r="AT34" s="221">
        <f t="shared" si="4"/>
        <v>0</v>
      </c>
      <c r="AU34" s="221">
        <f t="shared" si="5"/>
        <v>0</v>
      </c>
      <c r="AV34" s="3102"/>
      <c r="AW34" s="221">
        <f t="shared" si="6"/>
        <v>0</v>
      </c>
      <c r="AX34" s="221">
        <f t="shared" si="7"/>
        <v>0</v>
      </c>
      <c r="AY34" s="221">
        <f t="shared" si="8"/>
        <v>0</v>
      </c>
      <c r="AZ34" s="221">
        <f t="shared" si="9"/>
        <v>0</v>
      </c>
      <c r="BA34" s="221">
        <f t="shared" si="10"/>
        <v>0</v>
      </c>
      <c r="BB34" s="221">
        <f t="shared" si="11"/>
        <v>0</v>
      </c>
      <c r="BC34" s="3102"/>
      <c r="BD34" s="221">
        <f t="shared" si="12"/>
        <v>0</v>
      </c>
      <c r="BE34" s="221">
        <f t="shared" si="13"/>
        <v>0</v>
      </c>
      <c r="BF34" s="221">
        <f t="shared" si="14"/>
        <v>0</v>
      </c>
      <c r="BG34" s="221">
        <f t="shared" si="15"/>
        <v>0</v>
      </c>
      <c r="BH34" s="221">
        <f t="shared" si="16"/>
        <v>0</v>
      </c>
      <c r="BI34" s="221">
        <f t="shared" si="17"/>
        <v>0</v>
      </c>
      <c r="BJ34" s="3102"/>
      <c r="BK34" s="221">
        <f t="shared" si="18"/>
        <v>0</v>
      </c>
      <c r="BL34" s="221">
        <f t="shared" si="19"/>
        <v>0</v>
      </c>
      <c r="BM34" s="3102"/>
      <c r="BN34" s="221">
        <f t="shared" si="20"/>
        <v>0</v>
      </c>
      <c r="BO34" s="221">
        <f t="shared" si="21"/>
        <v>0</v>
      </c>
      <c r="BP34" s="3101"/>
      <c r="BQ34" s="3102"/>
      <c r="BR34" s="1054"/>
      <c r="BS34" s="1054"/>
      <c r="BT34" s="1054"/>
      <c r="BU34" s="1054"/>
      <c r="BV34" s="1054"/>
      <c r="BW34" s="1054"/>
      <c r="BX34" s="1054"/>
      <c r="BY34" s="1054"/>
      <c r="BZ34" s="1054"/>
      <c r="CA34" s="1054"/>
      <c r="CB34" s="1054"/>
      <c r="CC34" s="1054"/>
      <c r="CD34" s="1054"/>
      <c r="CE34" s="1054"/>
      <c r="CF34" s="1054"/>
      <c r="CG34" s="1054"/>
      <c r="CH34" s="1054"/>
      <c r="CI34" s="1054"/>
    </row>
    <row r="35" spans="2:87" ht="15.75" customHeight="1">
      <c r="B35" s="1663" t="s">
        <v>13272</v>
      </c>
      <c r="C35" s="1665"/>
      <c r="D35" s="1623"/>
      <c r="E35" s="1366"/>
      <c r="F35" s="1621"/>
      <c r="G35" s="1622"/>
      <c r="H35" s="1622"/>
      <c r="I35" s="1622"/>
      <c r="J35" s="1622"/>
      <c r="K35" s="1623"/>
      <c r="L35" s="1366"/>
      <c r="M35" s="1621"/>
      <c r="N35" s="1622"/>
      <c r="O35" s="1622"/>
      <c r="P35" s="1622"/>
      <c r="Q35" s="1622"/>
      <c r="R35" s="1623"/>
      <c r="S35" s="1366"/>
      <c r="T35" s="1678"/>
      <c r="U35" s="1679"/>
      <c r="V35" s="1679"/>
      <c r="W35" s="1679"/>
      <c r="X35" s="1679"/>
      <c r="Y35" s="1680"/>
      <c r="Z35" s="1366"/>
      <c r="AA35" s="1686"/>
      <c r="AB35" s="1687"/>
      <c r="AC35" s="1691"/>
      <c r="AD35" s="1691"/>
      <c r="AE35" s="1623"/>
      <c r="AF35" s="51"/>
      <c r="AG35" s="73" t="s">
        <v>13273</v>
      </c>
      <c r="AH35" s="51"/>
      <c r="AI35" s="56"/>
      <c r="AJ35" s="1054"/>
      <c r="AK35" s="3101"/>
      <c r="AL35" s="997">
        <f t="shared" si="22"/>
        <v>0</v>
      </c>
      <c r="AM35" s="3101"/>
      <c r="AN35" s="221">
        <f t="shared" si="23"/>
        <v>0</v>
      </c>
      <c r="AO35" s="3102"/>
      <c r="AP35" s="221">
        <f t="shared" si="0"/>
        <v>0</v>
      </c>
      <c r="AQ35" s="221">
        <f t="shared" si="1"/>
        <v>0</v>
      </c>
      <c r="AR35" s="221">
        <f t="shared" si="2"/>
        <v>0</v>
      </c>
      <c r="AS35" s="221">
        <f t="shared" si="3"/>
        <v>0</v>
      </c>
      <c r="AT35" s="221">
        <f t="shared" si="4"/>
        <v>0</v>
      </c>
      <c r="AU35" s="221">
        <f t="shared" si="5"/>
        <v>0</v>
      </c>
      <c r="AV35" s="3102"/>
      <c r="AW35" s="221">
        <f t="shared" si="6"/>
        <v>0</v>
      </c>
      <c r="AX35" s="221">
        <f t="shared" si="7"/>
        <v>0</v>
      </c>
      <c r="AY35" s="221">
        <f t="shared" si="8"/>
        <v>0</v>
      </c>
      <c r="AZ35" s="221">
        <f t="shared" si="9"/>
        <v>0</v>
      </c>
      <c r="BA35" s="221">
        <f t="shared" si="10"/>
        <v>0</v>
      </c>
      <c r="BB35" s="221">
        <f t="shared" si="11"/>
        <v>0</v>
      </c>
      <c r="BC35" s="3102"/>
      <c r="BD35" s="221">
        <f t="shared" si="12"/>
        <v>0</v>
      </c>
      <c r="BE35" s="221">
        <f t="shared" si="13"/>
        <v>0</v>
      </c>
      <c r="BF35" s="221">
        <f t="shared" si="14"/>
        <v>0</v>
      </c>
      <c r="BG35" s="221">
        <f t="shared" si="15"/>
        <v>0</v>
      </c>
      <c r="BH35" s="221">
        <f t="shared" si="16"/>
        <v>0</v>
      </c>
      <c r="BI35" s="221">
        <f t="shared" si="17"/>
        <v>0</v>
      </c>
      <c r="BJ35" s="3102"/>
      <c r="BK35" s="221">
        <f t="shared" si="18"/>
        <v>0</v>
      </c>
      <c r="BL35" s="221">
        <f t="shared" si="19"/>
        <v>0</v>
      </c>
      <c r="BM35" s="3102"/>
      <c r="BN35" s="221">
        <f t="shared" si="20"/>
        <v>0</v>
      </c>
      <c r="BO35" s="221">
        <f t="shared" si="21"/>
        <v>0</v>
      </c>
      <c r="BP35" s="3101"/>
      <c r="BQ35" s="3102"/>
      <c r="BR35" s="1054"/>
      <c r="BS35" s="1054"/>
      <c r="BT35" s="1054"/>
      <c r="BU35" s="1054"/>
      <c r="BV35" s="1054"/>
      <c r="BW35" s="1054"/>
      <c r="BX35" s="1054"/>
      <c r="BY35" s="1054"/>
      <c r="BZ35" s="1054"/>
      <c r="CA35" s="1054"/>
      <c r="CB35" s="1054"/>
      <c r="CC35" s="1054"/>
      <c r="CD35" s="1054"/>
      <c r="CE35" s="1054"/>
      <c r="CF35" s="1054"/>
      <c r="CG35" s="1054"/>
      <c r="CH35" s="1054"/>
      <c r="CI35" s="1054"/>
    </row>
    <row r="36" spans="2:87" ht="15.75" customHeight="1">
      <c r="B36" s="1663" t="s">
        <v>13274</v>
      </c>
      <c r="C36" s="1665"/>
      <c r="D36" s="1623"/>
      <c r="E36" s="1366"/>
      <c r="F36" s="1621"/>
      <c r="G36" s="1622"/>
      <c r="H36" s="1622"/>
      <c r="I36" s="1622"/>
      <c r="J36" s="1622"/>
      <c r="K36" s="1623"/>
      <c r="L36" s="1366"/>
      <c r="M36" s="1621"/>
      <c r="N36" s="1622"/>
      <c r="O36" s="1622"/>
      <c r="P36" s="1622"/>
      <c r="Q36" s="1622"/>
      <c r="R36" s="1623"/>
      <c r="S36" s="1366"/>
      <c r="T36" s="1678"/>
      <c r="U36" s="1679"/>
      <c r="V36" s="1679"/>
      <c r="W36" s="1679"/>
      <c r="X36" s="1679"/>
      <c r="Y36" s="1680"/>
      <c r="Z36" s="1366"/>
      <c r="AA36" s="1686"/>
      <c r="AB36" s="1687"/>
      <c r="AC36" s="1691"/>
      <c r="AD36" s="1691"/>
      <c r="AE36" s="1623"/>
      <c r="AF36" s="51"/>
      <c r="AG36" s="73" t="s">
        <v>13275</v>
      </c>
      <c r="AH36" s="51"/>
      <c r="AI36" s="56"/>
      <c r="AJ36" s="1054"/>
      <c r="AK36" s="3101"/>
      <c r="AL36" s="997">
        <f t="shared" si="22"/>
        <v>0</v>
      </c>
      <c r="AM36" s="3101"/>
      <c r="AN36" s="221">
        <f t="shared" si="23"/>
        <v>0</v>
      </c>
      <c r="AO36" s="3102"/>
      <c r="AP36" s="221">
        <f t="shared" si="0"/>
        <v>0</v>
      </c>
      <c r="AQ36" s="221">
        <f t="shared" si="1"/>
        <v>0</v>
      </c>
      <c r="AR36" s="221">
        <f t="shared" si="2"/>
        <v>0</v>
      </c>
      <c r="AS36" s="221">
        <f t="shared" si="3"/>
        <v>0</v>
      </c>
      <c r="AT36" s="221">
        <f t="shared" si="4"/>
        <v>0</v>
      </c>
      <c r="AU36" s="221">
        <f t="shared" si="5"/>
        <v>0</v>
      </c>
      <c r="AV36" s="3102"/>
      <c r="AW36" s="221">
        <f t="shared" si="6"/>
        <v>0</v>
      </c>
      <c r="AX36" s="221">
        <f t="shared" si="7"/>
        <v>0</v>
      </c>
      <c r="AY36" s="221">
        <f t="shared" si="8"/>
        <v>0</v>
      </c>
      <c r="AZ36" s="221">
        <f t="shared" si="9"/>
        <v>0</v>
      </c>
      <c r="BA36" s="221">
        <f t="shared" si="10"/>
        <v>0</v>
      </c>
      <c r="BB36" s="221">
        <f t="shared" si="11"/>
        <v>0</v>
      </c>
      <c r="BC36" s="3102"/>
      <c r="BD36" s="221">
        <f t="shared" si="12"/>
        <v>0</v>
      </c>
      <c r="BE36" s="221">
        <f t="shared" si="13"/>
        <v>0</v>
      </c>
      <c r="BF36" s="221">
        <f t="shared" si="14"/>
        <v>0</v>
      </c>
      <c r="BG36" s="221">
        <f t="shared" si="15"/>
        <v>0</v>
      </c>
      <c r="BH36" s="221">
        <f t="shared" si="16"/>
        <v>0</v>
      </c>
      <c r="BI36" s="221">
        <f t="shared" si="17"/>
        <v>0</v>
      </c>
      <c r="BJ36" s="3102"/>
      <c r="BK36" s="221">
        <f t="shared" si="18"/>
        <v>0</v>
      </c>
      <c r="BL36" s="221">
        <f t="shared" si="19"/>
        <v>0</v>
      </c>
      <c r="BM36" s="3102"/>
      <c r="BN36" s="221">
        <f t="shared" si="20"/>
        <v>0</v>
      </c>
      <c r="BO36" s="221">
        <f t="shared" si="21"/>
        <v>0</v>
      </c>
      <c r="BP36" s="3101"/>
      <c r="BQ36" s="3102"/>
      <c r="BR36" s="3102"/>
      <c r="BS36" s="1054"/>
      <c r="BT36" s="1054"/>
      <c r="BU36" s="1054"/>
      <c r="BV36" s="1054"/>
      <c r="BW36" s="1054"/>
      <c r="BX36" s="1054"/>
      <c r="BY36" s="1054"/>
      <c r="BZ36" s="1054"/>
      <c r="CA36" s="1054"/>
      <c r="CB36" s="1054"/>
      <c r="CC36" s="1054"/>
      <c r="CD36" s="1054"/>
      <c r="CE36" s="1054"/>
      <c r="CF36" s="1054"/>
      <c r="CG36" s="1054"/>
      <c r="CH36" s="1054"/>
      <c r="CI36" s="1054"/>
    </row>
    <row r="37" spans="2:87" ht="15.75" customHeight="1">
      <c r="B37" s="1663" t="s">
        <v>13276</v>
      </c>
      <c r="C37" s="1665"/>
      <c r="D37" s="1623"/>
      <c r="E37" s="1366"/>
      <c r="F37" s="1621"/>
      <c r="G37" s="1622"/>
      <c r="H37" s="1622"/>
      <c r="I37" s="1622"/>
      <c r="J37" s="1622"/>
      <c r="K37" s="1623"/>
      <c r="L37" s="1366"/>
      <c r="M37" s="1621"/>
      <c r="N37" s="1622"/>
      <c r="O37" s="1622"/>
      <c r="P37" s="1622"/>
      <c r="Q37" s="1622"/>
      <c r="R37" s="1623"/>
      <c r="S37" s="1366"/>
      <c r="T37" s="1678"/>
      <c r="U37" s="1679"/>
      <c r="V37" s="1679"/>
      <c r="W37" s="1679"/>
      <c r="X37" s="1679"/>
      <c r="Y37" s="1680"/>
      <c r="Z37" s="1366"/>
      <c r="AA37" s="1686"/>
      <c r="AB37" s="1687"/>
      <c r="AC37" s="1691"/>
      <c r="AD37" s="1691"/>
      <c r="AE37" s="1623"/>
      <c r="AF37" s="51"/>
      <c r="AG37" s="73" t="s">
        <v>13277</v>
      </c>
      <c r="AH37" s="51"/>
      <c r="AI37" s="56"/>
      <c r="AJ37" s="1054"/>
      <c r="AK37" s="3101"/>
      <c r="AL37" s="997">
        <f t="shared" si="22"/>
        <v>0</v>
      </c>
      <c r="AM37" s="3101"/>
      <c r="AN37" s="221">
        <f t="shared" si="23"/>
        <v>0</v>
      </c>
      <c r="AO37" s="3102"/>
      <c r="AP37" s="221">
        <f t="shared" si="0"/>
        <v>0</v>
      </c>
      <c r="AQ37" s="221">
        <f t="shared" si="1"/>
        <v>0</v>
      </c>
      <c r="AR37" s="221">
        <f t="shared" si="2"/>
        <v>0</v>
      </c>
      <c r="AS37" s="221">
        <f t="shared" si="3"/>
        <v>0</v>
      </c>
      <c r="AT37" s="221">
        <f t="shared" si="4"/>
        <v>0</v>
      </c>
      <c r="AU37" s="221">
        <f t="shared" si="5"/>
        <v>0</v>
      </c>
      <c r="AV37" s="3102"/>
      <c r="AW37" s="221">
        <f t="shared" si="6"/>
        <v>0</v>
      </c>
      <c r="AX37" s="221">
        <f t="shared" si="7"/>
        <v>0</v>
      </c>
      <c r="AY37" s="221">
        <f t="shared" si="8"/>
        <v>0</v>
      </c>
      <c r="AZ37" s="221">
        <f t="shared" si="9"/>
        <v>0</v>
      </c>
      <c r="BA37" s="221">
        <f t="shared" si="10"/>
        <v>0</v>
      </c>
      <c r="BB37" s="221">
        <f t="shared" si="11"/>
        <v>0</v>
      </c>
      <c r="BC37" s="3102"/>
      <c r="BD37" s="221">
        <f t="shared" si="12"/>
        <v>0</v>
      </c>
      <c r="BE37" s="221">
        <f t="shared" si="13"/>
        <v>0</v>
      </c>
      <c r="BF37" s="221">
        <f t="shared" si="14"/>
        <v>0</v>
      </c>
      <c r="BG37" s="221">
        <f t="shared" si="15"/>
        <v>0</v>
      </c>
      <c r="BH37" s="221">
        <f t="shared" si="16"/>
        <v>0</v>
      </c>
      <c r="BI37" s="221">
        <f t="shared" si="17"/>
        <v>0</v>
      </c>
      <c r="BJ37" s="3102"/>
      <c r="BK37" s="221">
        <f t="shared" si="18"/>
        <v>0</v>
      </c>
      <c r="BL37" s="221">
        <f t="shared" si="19"/>
        <v>0</v>
      </c>
      <c r="BM37" s="3102"/>
      <c r="BN37" s="221">
        <f t="shared" si="20"/>
        <v>0</v>
      </c>
      <c r="BO37" s="221">
        <f t="shared" si="21"/>
        <v>0</v>
      </c>
      <c r="BP37" s="3101"/>
      <c r="BQ37" s="3102"/>
      <c r="BR37" s="3102"/>
      <c r="BS37" s="1054"/>
      <c r="BT37" s="1054"/>
      <c r="BU37" s="1054"/>
      <c r="BV37" s="1054"/>
      <c r="BW37" s="1054"/>
      <c r="BX37" s="1054"/>
      <c r="BY37" s="1054"/>
      <c r="BZ37" s="1054"/>
      <c r="CA37" s="1054"/>
      <c r="CB37" s="1054"/>
      <c r="CC37" s="1054"/>
      <c r="CD37" s="1054"/>
      <c r="CE37" s="1054"/>
      <c r="CF37" s="1054"/>
      <c r="CG37" s="1054"/>
      <c r="CH37" s="1054"/>
      <c r="CI37" s="1054"/>
    </row>
    <row r="38" spans="2:87" ht="15.75" customHeight="1">
      <c r="B38" s="1663" t="s">
        <v>13278</v>
      </c>
      <c r="C38" s="1665"/>
      <c r="D38" s="1623"/>
      <c r="E38" s="1366"/>
      <c r="F38" s="1621"/>
      <c r="G38" s="1622"/>
      <c r="H38" s="1622"/>
      <c r="I38" s="1622"/>
      <c r="J38" s="1622"/>
      <c r="K38" s="1623"/>
      <c r="L38" s="1366"/>
      <c r="M38" s="1621"/>
      <c r="N38" s="1622"/>
      <c r="O38" s="1622"/>
      <c r="P38" s="1622"/>
      <c r="Q38" s="1622"/>
      <c r="R38" s="1623"/>
      <c r="S38" s="1366"/>
      <c r="T38" s="1678"/>
      <c r="U38" s="1679"/>
      <c r="V38" s="1679"/>
      <c r="W38" s="1679"/>
      <c r="X38" s="1679"/>
      <c r="Y38" s="1680"/>
      <c r="Z38" s="1366"/>
      <c r="AA38" s="1686"/>
      <c r="AB38" s="1687"/>
      <c r="AC38" s="1691"/>
      <c r="AD38" s="1691"/>
      <c r="AE38" s="1623"/>
      <c r="AF38" s="51"/>
      <c r="AG38" s="73" t="s">
        <v>13279</v>
      </c>
      <c r="AH38" s="51"/>
      <c r="AI38" s="56"/>
      <c r="AJ38" s="1054"/>
      <c r="AK38" s="3101"/>
      <c r="AL38" s="997">
        <f t="shared" si="22"/>
        <v>0</v>
      </c>
      <c r="AM38" s="3101"/>
      <c r="AN38" s="221">
        <f t="shared" si="23"/>
        <v>0</v>
      </c>
      <c r="AO38" s="3102"/>
      <c r="AP38" s="221">
        <f t="shared" si="0"/>
        <v>0</v>
      </c>
      <c r="AQ38" s="221">
        <f t="shared" si="1"/>
        <v>0</v>
      </c>
      <c r="AR38" s="221">
        <f t="shared" si="2"/>
        <v>0</v>
      </c>
      <c r="AS38" s="221">
        <f t="shared" si="3"/>
        <v>0</v>
      </c>
      <c r="AT38" s="221">
        <f t="shared" si="4"/>
        <v>0</v>
      </c>
      <c r="AU38" s="221">
        <f t="shared" si="5"/>
        <v>0</v>
      </c>
      <c r="AV38" s="3102"/>
      <c r="AW38" s="221">
        <f t="shared" si="6"/>
        <v>0</v>
      </c>
      <c r="AX38" s="221">
        <f t="shared" si="7"/>
        <v>0</v>
      </c>
      <c r="AY38" s="221">
        <f t="shared" si="8"/>
        <v>0</v>
      </c>
      <c r="AZ38" s="221">
        <f t="shared" si="9"/>
        <v>0</v>
      </c>
      <c r="BA38" s="221">
        <f t="shared" si="10"/>
        <v>0</v>
      </c>
      <c r="BB38" s="221">
        <f t="shared" si="11"/>
        <v>0</v>
      </c>
      <c r="BC38" s="3102"/>
      <c r="BD38" s="221">
        <f t="shared" si="12"/>
        <v>0</v>
      </c>
      <c r="BE38" s="221">
        <f t="shared" si="13"/>
        <v>0</v>
      </c>
      <c r="BF38" s="221">
        <f t="shared" si="14"/>
        <v>0</v>
      </c>
      <c r="BG38" s="221">
        <f t="shared" si="15"/>
        <v>0</v>
      </c>
      <c r="BH38" s="221">
        <f t="shared" si="16"/>
        <v>0</v>
      </c>
      <c r="BI38" s="221">
        <f t="shared" si="17"/>
        <v>0</v>
      </c>
      <c r="BJ38" s="3102"/>
      <c r="BK38" s="221">
        <f t="shared" si="18"/>
        <v>0</v>
      </c>
      <c r="BL38" s="221">
        <f t="shared" si="19"/>
        <v>0</v>
      </c>
      <c r="BM38" s="3102"/>
      <c r="BN38" s="221">
        <f t="shared" si="20"/>
        <v>0</v>
      </c>
      <c r="BO38" s="221">
        <f t="shared" si="21"/>
        <v>0</v>
      </c>
      <c r="BP38" s="3101"/>
      <c r="BQ38" s="3102"/>
      <c r="BR38" s="3102"/>
      <c r="BS38" s="1054"/>
      <c r="BT38" s="1054"/>
      <c r="BU38" s="1054"/>
      <c r="BV38" s="1054"/>
      <c r="BW38" s="1054"/>
      <c r="BX38" s="1054"/>
      <c r="BY38" s="1054"/>
      <c r="BZ38" s="1054"/>
      <c r="CA38" s="1054"/>
      <c r="CB38" s="1054"/>
      <c r="CC38" s="1054"/>
      <c r="CD38" s="1054"/>
      <c r="CE38" s="1054"/>
      <c r="CF38" s="1054"/>
      <c r="CG38" s="1054"/>
      <c r="CH38" s="1054"/>
      <c r="CI38" s="1054"/>
    </row>
    <row r="39" spans="2:87" ht="15.75" customHeight="1">
      <c r="B39" s="1663" t="s">
        <v>13280</v>
      </c>
      <c r="C39" s="1665"/>
      <c r="D39" s="1623"/>
      <c r="E39" s="1366"/>
      <c r="F39" s="1621"/>
      <c r="G39" s="1622"/>
      <c r="H39" s="1622"/>
      <c r="I39" s="1622"/>
      <c r="J39" s="1622"/>
      <c r="K39" s="1623"/>
      <c r="L39" s="1366"/>
      <c r="M39" s="1621"/>
      <c r="N39" s="1622"/>
      <c r="O39" s="1622"/>
      <c r="P39" s="1622"/>
      <c r="Q39" s="1622"/>
      <c r="R39" s="1623"/>
      <c r="S39" s="1366"/>
      <c r="T39" s="1678"/>
      <c r="U39" s="1679"/>
      <c r="V39" s="1679"/>
      <c r="W39" s="1679"/>
      <c r="X39" s="1679"/>
      <c r="Y39" s="1680"/>
      <c r="Z39" s="1366"/>
      <c r="AA39" s="1686"/>
      <c r="AB39" s="1687"/>
      <c r="AC39" s="1691"/>
      <c r="AD39" s="1691"/>
      <c r="AE39" s="1623"/>
      <c r="AF39" s="51"/>
      <c r="AG39" s="73" t="s">
        <v>13281</v>
      </c>
      <c r="AH39" s="51"/>
      <c r="AI39" s="56"/>
      <c r="AJ39" s="1054"/>
      <c r="AK39" s="3101"/>
      <c r="AL39" s="997">
        <f t="shared" si="22"/>
        <v>0</v>
      </c>
      <c r="AM39" s="3101"/>
      <c r="AN39" s="221">
        <f t="shared" si="23"/>
        <v>0</v>
      </c>
      <c r="AO39" s="3102"/>
      <c r="AP39" s="221">
        <f t="shared" si="0"/>
        <v>0</v>
      </c>
      <c r="AQ39" s="221">
        <f t="shared" si="1"/>
        <v>0</v>
      </c>
      <c r="AR39" s="221">
        <f t="shared" si="2"/>
        <v>0</v>
      </c>
      <c r="AS39" s="221">
        <f t="shared" si="3"/>
        <v>0</v>
      </c>
      <c r="AT39" s="221">
        <f t="shared" si="4"/>
        <v>0</v>
      </c>
      <c r="AU39" s="221">
        <f t="shared" si="5"/>
        <v>0</v>
      </c>
      <c r="AV39" s="3102"/>
      <c r="AW39" s="221">
        <f t="shared" si="6"/>
        <v>0</v>
      </c>
      <c r="AX39" s="221">
        <f t="shared" si="7"/>
        <v>0</v>
      </c>
      <c r="AY39" s="221">
        <f t="shared" si="8"/>
        <v>0</v>
      </c>
      <c r="AZ39" s="221">
        <f t="shared" si="9"/>
        <v>0</v>
      </c>
      <c r="BA39" s="221">
        <f t="shared" si="10"/>
        <v>0</v>
      </c>
      <c r="BB39" s="221">
        <f t="shared" si="11"/>
        <v>0</v>
      </c>
      <c r="BC39" s="3102"/>
      <c r="BD39" s="221">
        <f t="shared" si="12"/>
        <v>0</v>
      </c>
      <c r="BE39" s="221">
        <f t="shared" si="13"/>
        <v>0</v>
      </c>
      <c r="BF39" s="221">
        <f t="shared" si="14"/>
        <v>0</v>
      </c>
      <c r="BG39" s="221">
        <f t="shared" si="15"/>
        <v>0</v>
      </c>
      <c r="BH39" s="221">
        <f t="shared" si="16"/>
        <v>0</v>
      </c>
      <c r="BI39" s="221">
        <f t="shared" si="17"/>
        <v>0</v>
      </c>
      <c r="BJ39" s="3102"/>
      <c r="BK39" s="221">
        <f t="shared" si="18"/>
        <v>0</v>
      </c>
      <c r="BL39" s="221">
        <f t="shared" si="19"/>
        <v>0</v>
      </c>
      <c r="BM39" s="3102"/>
      <c r="BN39" s="221">
        <f t="shared" si="20"/>
        <v>0</v>
      </c>
      <c r="BO39" s="221">
        <f t="shared" si="21"/>
        <v>0</v>
      </c>
      <c r="BP39" s="3101"/>
      <c r="BQ39" s="3102"/>
      <c r="BR39" s="3102"/>
      <c r="BS39" s="1054"/>
      <c r="BT39" s="1054"/>
      <c r="BU39" s="1054"/>
      <c r="BV39" s="1054"/>
      <c r="BW39" s="1054"/>
      <c r="BX39" s="1054"/>
      <c r="BY39" s="1054"/>
      <c r="BZ39" s="1054"/>
      <c r="CA39" s="1054"/>
      <c r="CB39" s="1054"/>
      <c r="CC39" s="1054"/>
      <c r="CD39" s="1054"/>
      <c r="CE39" s="1054"/>
      <c r="CF39" s="1054"/>
      <c r="CG39" s="1054"/>
      <c r="CH39" s="1054"/>
      <c r="CI39" s="1054"/>
    </row>
    <row r="40" spans="2:87" ht="15.75" customHeight="1">
      <c r="B40" s="1663" t="s">
        <v>13282</v>
      </c>
      <c r="C40" s="1665"/>
      <c r="D40" s="1623"/>
      <c r="E40" s="1366"/>
      <c r="F40" s="1621"/>
      <c r="G40" s="1622"/>
      <c r="H40" s="1622"/>
      <c r="I40" s="1622"/>
      <c r="J40" s="1622"/>
      <c r="K40" s="1623"/>
      <c r="L40" s="1366"/>
      <c r="M40" s="1621"/>
      <c r="N40" s="1622"/>
      <c r="O40" s="1622"/>
      <c r="P40" s="1622"/>
      <c r="Q40" s="1622"/>
      <c r="R40" s="1623"/>
      <c r="S40" s="1366"/>
      <c r="T40" s="1678"/>
      <c r="U40" s="1679"/>
      <c r="V40" s="1679"/>
      <c r="W40" s="1679"/>
      <c r="X40" s="1679"/>
      <c r="Y40" s="1680"/>
      <c r="Z40" s="1366"/>
      <c r="AA40" s="1686"/>
      <c r="AB40" s="1687"/>
      <c r="AC40" s="1691"/>
      <c r="AD40" s="1691"/>
      <c r="AE40" s="1623"/>
      <c r="AF40" s="51"/>
      <c r="AG40" s="73" t="s">
        <v>13283</v>
      </c>
      <c r="AH40" s="51"/>
      <c r="AI40" s="56"/>
      <c r="AJ40" s="1054"/>
      <c r="AK40" s="3101"/>
      <c r="AL40" s="997">
        <f t="shared" si="22"/>
        <v>0</v>
      </c>
      <c r="AM40" s="3101"/>
      <c r="AN40" s="221">
        <f t="shared" si="23"/>
        <v>0</v>
      </c>
      <c r="AO40" s="3102"/>
      <c r="AP40" s="221">
        <f t="shared" si="0"/>
        <v>0</v>
      </c>
      <c r="AQ40" s="221">
        <f t="shared" si="1"/>
        <v>0</v>
      </c>
      <c r="AR40" s="221">
        <f t="shared" si="2"/>
        <v>0</v>
      </c>
      <c r="AS40" s="221">
        <f t="shared" si="3"/>
        <v>0</v>
      </c>
      <c r="AT40" s="221">
        <f t="shared" si="4"/>
        <v>0</v>
      </c>
      <c r="AU40" s="221">
        <f t="shared" si="5"/>
        <v>0</v>
      </c>
      <c r="AV40" s="3102"/>
      <c r="AW40" s="221">
        <f t="shared" si="6"/>
        <v>0</v>
      </c>
      <c r="AX40" s="221">
        <f t="shared" si="7"/>
        <v>0</v>
      </c>
      <c r="AY40" s="221">
        <f t="shared" si="8"/>
        <v>0</v>
      </c>
      <c r="AZ40" s="221">
        <f t="shared" si="9"/>
        <v>0</v>
      </c>
      <c r="BA40" s="221">
        <f t="shared" si="10"/>
        <v>0</v>
      </c>
      <c r="BB40" s="221">
        <f t="shared" si="11"/>
        <v>0</v>
      </c>
      <c r="BC40" s="3102"/>
      <c r="BD40" s="221">
        <f t="shared" si="12"/>
        <v>0</v>
      </c>
      <c r="BE40" s="221">
        <f t="shared" si="13"/>
        <v>0</v>
      </c>
      <c r="BF40" s="221">
        <f t="shared" si="14"/>
        <v>0</v>
      </c>
      <c r="BG40" s="221">
        <f t="shared" si="15"/>
        <v>0</v>
      </c>
      <c r="BH40" s="221">
        <f t="shared" si="16"/>
        <v>0</v>
      </c>
      <c r="BI40" s="221">
        <f t="shared" si="17"/>
        <v>0</v>
      </c>
      <c r="BJ40" s="3102"/>
      <c r="BK40" s="221">
        <f t="shared" si="18"/>
        <v>0</v>
      </c>
      <c r="BL40" s="221">
        <f t="shared" si="19"/>
        <v>0</v>
      </c>
      <c r="BM40" s="3102"/>
      <c r="BN40" s="221">
        <f t="shared" si="20"/>
        <v>0</v>
      </c>
      <c r="BO40" s="221">
        <f t="shared" si="21"/>
        <v>0</v>
      </c>
      <c r="BP40" s="3101"/>
      <c r="BQ40" s="3102"/>
      <c r="BR40" s="3102"/>
      <c r="BS40" s="1054"/>
      <c r="BT40" s="1054"/>
      <c r="BU40" s="1054"/>
      <c r="BV40" s="1054"/>
      <c r="BW40" s="1054"/>
      <c r="BX40" s="1054"/>
      <c r="BY40" s="1054"/>
      <c r="BZ40" s="1054"/>
      <c r="CA40" s="1054"/>
      <c r="CB40" s="1054"/>
      <c r="CC40" s="1054"/>
      <c r="CD40" s="1054"/>
      <c r="CE40" s="1054"/>
      <c r="CF40" s="1054"/>
      <c r="CG40" s="1054"/>
      <c r="CH40" s="1054"/>
      <c r="CI40" s="1054"/>
    </row>
    <row r="41" spans="2:87" ht="15.75" customHeight="1">
      <c r="B41" s="1663" t="s">
        <v>13284</v>
      </c>
      <c r="C41" s="1665"/>
      <c r="D41" s="1623"/>
      <c r="E41" s="1366"/>
      <c r="F41" s="1621"/>
      <c r="G41" s="1622"/>
      <c r="H41" s="1622"/>
      <c r="I41" s="1622"/>
      <c r="J41" s="1622"/>
      <c r="K41" s="1623"/>
      <c r="L41" s="1366"/>
      <c r="M41" s="1621"/>
      <c r="N41" s="1622"/>
      <c r="O41" s="1622"/>
      <c r="P41" s="1622"/>
      <c r="Q41" s="1622"/>
      <c r="R41" s="1623"/>
      <c r="S41" s="1366"/>
      <c r="T41" s="1678"/>
      <c r="U41" s="1679"/>
      <c r="V41" s="1679"/>
      <c r="W41" s="1679"/>
      <c r="X41" s="1679"/>
      <c r="Y41" s="1680"/>
      <c r="Z41" s="1366"/>
      <c r="AA41" s="1686"/>
      <c r="AB41" s="1687"/>
      <c r="AC41" s="1691"/>
      <c r="AD41" s="1691"/>
      <c r="AE41" s="1623"/>
      <c r="AF41" s="51"/>
      <c r="AG41" s="73" t="s">
        <v>13285</v>
      </c>
      <c r="AH41" s="51"/>
      <c r="AI41" s="56"/>
      <c r="AJ41" s="1054"/>
      <c r="AK41" s="3101"/>
      <c r="AL41" s="997">
        <f t="shared" si="22"/>
        <v>0</v>
      </c>
      <c r="AM41" s="3101"/>
      <c r="AN41" s="221">
        <f t="shared" si="23"/>
        <v>0</v>
      </c>
      <c r="AO41" s="3102"/>
      <c r="AP41" s="221">
        <f t="shared" si="0"/>
        <v>0</v>
      </c>
      <c r="AQ41" s="221">
        <f t="shared" si="1"/>
        <v>0</v>
      </c>
      <c r="AR41" s="221">
        <f t="shared" si="2"/>
        <v>0</v>
      </c>
      <c r="AS41" s="221">
        <f t="shared" si="3"/>
        <v>0</v>
      </c>
      <c r="AT41" s="221">
        <f t="shared" si="4"/>
        <v>0</v>
      </c>
      <c r="AU41" s="221">
        <f t="shared" si="5"/>
        <v>0</v>
      </c>
      <c r="AV41" s="3102"/>
      <c r="AW41" s="221">
        <f t="shared" si="6"/>
        <v>0</v>
      </c>
      <c r="AX41" s="221">
        <f t="shared" si="7"/>
        <v>0</v>
      </c>
      <c r="AY41" s="221">
        <f t="shared" si="8"/>
        <v>0</v>
      </c>
      <c r="AZ41" s="221">
        <f t="shared" si="9"/>
        <v>0</v>
      </c>
      <c r="BA41" s="221">
        <f t="shared" si="10"/>
        <v>0</v>
      </c>
      <c r="BB41" s="221">
        <f t="shared" si="11"/>
        <v>0</v>
      </c>
      <c r="BC41" s="3102"/>
      <c r="BD41" s="221">
        <f t="shared" si="12"/>
        <v>0</v>
      </c>
      <c r="BE41" s="221">
        <f t="shared" si="13"/>
        <v>0</v>
      </c>
      <c r="BF41" s="221">
        <f t="shared" si="14"/>
        <v>0</v>
      </c>
      <c r="BG41" s="221">
        <f t="shared" si="15"/>
        <v>0</v>
      </c>
      <c r="BH41" s="221">
        <f t="shared" si="16"/>
        <v>0</v>
      </c>
      <c r="BI41" s="221">
        <f t="shared" si="17"/>
        <v>0</v>
      </c>
      <c r="BJ41" s="3102"/>
      <c r="BK41" s="221">
        <f t="shared" si="18"/>
        <v>0</v>
      </c>
      <c r="BL41" s="221">
        <f t="shared" si="19"/>
        <v>0</v>
      </c>
      <c r="BM41" s="3102"/>
      <c r="BN41" s="221">
        <f t="shared" si="20"/>
        <v>0</v>
      </c>
      <c r="BO41" s="221">
        <f t="shared" si="21"/>
        <v>0</v>
      </c>
      <c r="BP41" s="3101"/>
      <c r="BQ41" s="3102"/>
      <c r="BR41" s="3102"/>
      <c r="BS41" s="1054"/>
      <c r="BT41" s="1054"/>
      <c r="BU41" s="1054"/>
      <c r="BV41" s="1054"/>
      <c r="BW41" s="1054"/>
      <c r="BX41" s="1054"/>
      <c r="BY41" s="1054"/>
      <c r="BZ41" s="1054"/>
      <c r="CA41" s="1054"/>
      <c r="CB41" s="1054"/>
      <c r="CC41" s="1054"/>
      <c r="CD41" s="1054"/>
      <c r="CE41" s="1054"/>
      <c r="CF41" s="1054"/>
      <c r="CG41" s="1054"/>
      <c r="CH41" s="1054"/>
      <c r="CI41" s="1054"/>
    </row>
    <row r="42" spans="2:87" ht="15.75" customHeight="1">
      <c r="B42" s="1663" t="s">
        <v>13286</v>
      </c>
      <c r="C42" s="1665"/>
      <c r="D42" s="1623"/>
      <c r="E42" s="1366"/>
      <c r="F42" s="1621"/>
      <c r="G42" s="1622"/>
      <c r="H42" s="1622"/>
      <c r="I42" s="1622"/>
      <c r="J42" s="1622"/>
      <c r="K42" s="1623"/>
      <c r="L42" s="1366"/>
      <c r="M42" s="1621"/>
      <c r="N42" s="1622"/>
      <c r="O42" s="1622"/>
      <c r="P42" s="1622"/>
      <c r="Q42" s="1622"/>
      <c r="R42" s="1623"/>
      <c r="S42" s="1366"/>
      <c r="T42" s="1678"/>
      <c r="U42" s="1679"/>
      <c r="V42" s="1679"/>
      <c r="W42" s="1679"/>
      <c r="X42" s="1679"/>
      <c r="Y42" s="1680"/>
      <c r="Z42" s="1366"/>
      <c r="AA42" s="1686"/>
      <c r="AB42" s="1687"/>
      <c r="AC42" s="1691"/>
      <c r="AD42" s="1691"/>
      <c r="AE42" s="1623"/>
      <c r="AF42" s="51"/>
      <c r="AG42" s="73" t="s">
        <v>13287</v>
      </c>
      <c r="AH42" s="51"/>
      <c r="AI42" s="56"/>
      <c r="AJ42" s="1054"/>
      <c r="AK42" s="3101"/>
      <c r="AL42" s="997">
        <f t="shared" si="22"/>
        <v>0</v>
      </c>
      <c r="AM42" s="3101"/>
      <c r="AN42" s="221">
        <f t="shared" si="23"/>
        <v>0</v>
      </c>
      <c r="AO42" s="3102"/>
      <c r="AP42" s="221">
        <f t="shared" si="0"/>
        <v>0</v>
      </c>
      <c r="AQ42" s="221">
        <f t="shared" si="1"/>
        <v>0</v>
      </c>
      <c r="AR42" s="221">
        <f t="shared" si="2"/>
        <v>0</v>
      </c>
      <c r="AS42" s="221">
        <f t="shared" si="3"/>
        <v>0</v>
      </c>
      <c r="AT42" s="221">
        <f t="shared" si="4"/>
        <v>0</v>
      </c>
      <c r="AU42" s="221">
        <f t="shared" si="5"/>
        <v>0</v>
      </c>
      <c r="AV42" s="3102"/>
      <c r="AW42" s="221">
        <f t="shared" si="6"/>
        <v>0</v>
      </c>
      <c r="AX42" s="221">
        <f t="shared" si="7"/>
        <v>0</v>
      </c>
      <c r="AY42" s="221">
        <f t="shared" si="8"/>
        <v>0</v>
      </c>
      <c r="AZ42" s="221">
        <f t="shared" si="9"/>
        <v>0</v>
      </c>
      <c r="BA42" s="221">
        <f t="shared" si="10"/>
        <v>0</v>
      </c>
      <c r="BB42" s="221">
        <f t="shared" si="11"/>
        <v>0</v>
      </c>
      <c r="BC42" s="3102"/>
      <c r="BD42" s="221">
        <f t="shared" si="12"/>
        <v>0</v>
      </c>
      <c r="BE42" s="221">
        <f t="shared" si="13"/>
        <v>0</v>
      </c>
      <c r="BF42" s="221">
        <f t="shared" si="14"/>
        <v>0</v>
      </c>
      <c r="BG42" s="221">
        <f t="shared" si="15"/>
        <v>0</v>
      </c>
      <c r="BH42" s="221">
        <f t="shared" si="16"/>
        <v>0</v>
      </c>
      <c r="BI42" s="221">
        <f t="shared" si="17"/>
        <v>0</v>
      </c>
      <c r="BJ42" s="3102"/>
      <c r="BK42" s="221">
        <f t="shared" si="18"/>
        <v>0</v>
      </c>
      <c r="BL42" s="221">
        <f t="shared" si="19"/>
        <v>0</v>
      </c>
      <c r="BM42" s="3102"/>
      <c r="BN42" s="221">
        <f t="shared" si="20"/>
        <v>0</v>
      </c>
      <c r="BO42" s="221">
        <f t="shared" si="21"/>
        <v>0</v>
      </c>
      <c r="BP42" s="3101"/>
      <c r="BQ42" s="3102"/>
      <c r="BR42" s="3102"/>
      <c r="BS42" s="1054"/>
      <c r="BT42" s="1054"/>
      <c r="BU42" s="1054"/>
      <c r="BV42" s="1054"/>
      <c r="BW42" s="1054"/>
      <c r="BX42" s="1054"/>
      <c r="BY42" s="1054"/>
      <c r="BZ42" s="1054"/>
      <c r="CA42" s="1054"/>
      <c r="CB42" s="1054"/>
      <c r="CC42" s="1054"/>
      <c r="CD42" s="1054"/>
      <c r="CE42" s="1054"/>
      <c r="CF42" s="1054"/>
      <c r="CG42" s="1054"/>
      <c r="CH42" s="1054"/>
      <c r="CI42" s="1054"/>
    </row>
    <row r="43" spans="2:87" ht="15.75" customHeight="1">
      <c r="B43" s="1663" t="s">
        <v>13288</v>
      </c>
      <c r="C43" s="1665"/>
      <c r="D43" s="1623"/>
      <c r="E43" s="1366"/>
      <c r="F43" s="1621"/>
      <c r="G43" s="1622"/>
      <c r="H43" s="1622"/>
      <c r="I43" s="1622"/>
      <c r="J43" s="1622"/>
      <c r="K43" s="1623"/>
      <c r="L43" s="1366"/>
      <c r="M43" s="1621"/>
      <c r="N43" s="1622"/>
      <c r="O43" s="1622"/>
      <c r="P43" s="1622"/>
      <c r="Q43" s="1622"/>
      <c r="R43" s="1623"/>
      <c r="S43" s="1366"/>
      <c r="T43" s="1678"/>
      <c r="U43" s="1679"/>
      <c r="V43" s="1679"/>
      <c r="W43" s="1679"/>
      <c r="X43" s="1679"/>
      <c r="Y43" s="1680"/>
      <c r="Z43" s="1366"/>
      <c r="AA43" s="1686"/>
      <c r="AB43" s="1687"/>
      <c r="AC43" s="1691"/>
      <c r="AD43" s="1691"/>
      <c r="AE43" s="1623"/>
      <c r="AF43" s="51"/>
      <c r="AG43" s="73" t="s">
        <v>13289</v>
      </c>
      <c r="AH43" s="51"/>
      <c r="AI43" s="56"/>
      <c r="AJ43" s="1054"/>
      <c r="AK43" s="3101"/>
      <c r="AL43" s="997">
        <f t="shared" si="22"/>
        <v>0</v>
      </c>
      <c r="AM43" s="3101"/>
      <c r="AN43" s="221">
        <f t="shared" si="23"/>
        <v>0</v>
      </c>
      <c r="AO43" s="3102"/>
      <c r="AP43" s="221">
        <f t="shared" si="0"/>
        <v>0</v>
      </c>
      <c r="AQ43" s="221">
        <f t="shared" si="1"/>
        <v>0</v>
      </c>
      <c r="AR43" s="221">
        <f t="shared" si="2"/>
        <v>0</v>
      </c>
      <c r="AS43" s="221">
        <f t="shared" si="3"/>
        <v>0</v>
      </c>
      <c r="AT43" s="221">
        <f t="shared" si="4"/>
        <v>0</v>
      </c>
      <c r="AU43" s="221">
        <f t="shared" si="5"/>
        <v>0</v>
      </c>
      <c r="AV43" s="3102"/>
      <c r="AW43" s="221">
        <f t="shared" si="6"/>
        <v>0</v>
      </c>
      <c r="AX43" s="221">
        <f t="shared" si="7"/>
        <v>0</v>
      </c>
      <c r="AY43" s="221">
        <f t="shared" si="8"/>
        <v>0</v>
      </c>
      <c r="AZ43" s="221">
        <f t="shared" si="9"/>
        <v>0</v>
      </c>
      <c r="BA43" s="221">
        <f t="shared" si="10"/>
        <v>0</v>
      </c>
      <c r="BB43" s="221">
        <f t="shared" si="11"/>
        <v>0</v>
      </c>
      <c r="BC43" s="3102"/>
      <c r="BD43" s="221">
        <f t="shared" si="12"/>
        <v>0</v>
      </c>
      <c r="BE43" s="221">
        <f t="shared" si="13"/>
        <v>0</v>
      </c>
      <c r="BF43" s="221">
        <f t="shared" si="14"/>
        <v>0</v>
      </c>
      <c r="BG43" s="221">
        <f t="shared" si="15"/>
        <v>0</v>
      </c>
      <c r="BH43" s="221">
        <f t="shared" si="16"/>
        <v>0</v>
      </c>
      <c r="BI43" s="221">
        <f t="shared" si="17"/>
        <v>0</v>
      </c>
      <c r="BJ43" s="3102"/>
      <c r="BK43" s="221">
        <f t="shared" si="18"/>
        <v>0</v>
      </c>
      <c r="BL43" s="221">
        <f t="shared" si="19"/>
        <v>0</v>
      </c>
      <c r="BM43" s="3102"/>
      <c r="BN43" s="221">
        <f t="shared" si="20"/>
        <v>0</v>
      </c>
      <c r="BO43" s="221">
        <f t="shared" si="21"/>
        <v>0</v>
      </c>
      <c r="BP43" s="3101"/>
      <c r="BQ43" s="3102"/>
      <c r="BR43" s="3102"/>
      <c r="BS43" s="1054"/>
      <c r="BT43" s="1054"/>
      <c r="BU43" s="1054"/>
      <c r="BV43" s="1054"/>
      <c r="BW43" s="1054"/>
      <c r="BX43" s="1054"/>
      <c r="BY43" s="1054"/>
      <c r="BZ43" s="1054"/>
      <c r="CA43" s="1054"/>
      <c r="CB43" s="1054"/>
      <c r="CC43" s="1054"/>
      <c r="CD43" s="1054"/>
      <c r="CE43" s="1054"/>
      <c r="CF43" s="1054"/>
      <c r="CG43" s="1054"/>
      <c r="CH43" s="1054"/>
      <c r="CI43" s="1054"/>
    </row>
    <row r="44" spans="2:87" ht="15.75" customHeight="1">
      <c r="B44" s="1663" t="s">
        <v>13290</v>
      </c>
      <c r="C44" s="1665"/>
      <c r="D44" s="1623"/>
      <c r="E44" s="1366"/>
      <c r="F44" s="1621"/>
      <c r="G44" s="1622"/>
      <c r="H44" s="1622"/>
      <c r="I44" s="1622"/>
      <c r="J44" s="1622"/>
      <c r="K44" s="1623"/>
      <c r="L44" s="1366"/>
      <c r="M44" s="1621"/>
      <c r="N44" s="1622"/>
      <c r="O44" s="1622"/>
      <c r="P44" s="1622"/>
      <c r="Q44" s="1622"/>
      <c r="R44" s="1623"/>
      <c r="S44" s="1366"/>
      <c r="T44" s="1678"/>
      <c r="U44" s="1679"/>
      <c r="V44" s="1679"/>
      <c r="W44" s="1679"/>
      <c r="X44" s="1679"/>
      <c r="Y44" s="1680"/>
      <c r="Z44" s="1366"/>
      <c r="AA44" s="1686"/>
      <c r="AB44" s="1687"/>
      <c r="AC44" s="1691"/>
      <c r="AD44" s="1691"/>
      <c r="AE44" s="1623"/>
      <c r="AF44" s="51"/>
      <c r="AG44" s="73" t="s">
        <v>13291</v>
      </c>
      <c r="AH44" s="51"/>
      <c r="AI44" s="56"/>
      <c r="AJ44" s="1054"/>
      <c r="AK44" s="3101"/>
      <c r="AL44" s="997">
        <f t="shared" si="22"/>
        <v>0</v>
      </c>
      <c r="AM44" s="3101"/>
      <c r="AN44" s="221">
        <f t="shared" si="23"/>
        <v>0</v>
      </c>
      <c r="AO44" s="3102"/>
      <c r="AP44" s="221">
        <f t="shared" si="0"/>
        <v>0</v>
      </c>
      <c r="AQ44" s="221">
        <f t="shared" si="1"/>
        <v>0</v>
      </c>
      <c r="AR44" s="221">
        <f t="shared" si="2"/>
        <v>0</v>
      </c>
      <c r="AS44" s="221">
        <f t="shared" si="3"/>
        <v>0</v>
      </c>
      <c r="AT44" s="221">
        <f t="shared" si="4"/>
        <v>0</v>
      </c>
      <c r="AU44" s="221">
        <f t="shared" si="5"/>
        <v>0</v>
      </c>
      <c r="AV44" s="3102"/>
      <c r="AW44" s="221">
        <f t="shared" si="6"/>
        <v>0</v>
      </c>
      <c r="AX44" s="221">
        <f t="shared" si="7"/>
        <v>0</v>
      </c>
      <c r="AY44" s="221">
        <f t="shared" si="8"/>
        <v>0</v>
      </c>
      <c r="AZ44" s="221">
        <f t="shared" si="9"/>
        <v>0</v>
      </c>
      <c r="BA44" s="221">
        <f t="shared" si="10"/>
        <v>0</v>
      </c>
      <c r="BB44" s="221">
        <f t="shared" si="11"/>
        <v>0</v>
      </c>
      <c r="BC44" s="3102"/>
      <c r="BD44" s="221">
        <f t="shared" si="12"/>
        <v>0</v>
      </c>
      <c r="BE44" s="221">
        <f t="shared" si="13"/>
        <v>0</v>
      </c>
      <c r="BF44" s="221">
        <f t="shared" si="14"/>
        <v>0</v>
      </c>
      <c r="BG44" s="221">
        <f t="shared" si="15"/>
        <v>0</v>
      </c>
      <c r="BH44" s="221">
        <f t="shared" si="16"/>
        <v>0</v>
      </c>
      <c r="BI44" s="221">
        <f t="shared" si="17"/>
        <v>0</v>
      </c>
      <c r="BJ44" s="3102"/>
      <c r="BK44" s="221">
        <f t="shared" si="18"/>
        <v>0</v>
      </c>
      <c r="BL44" s="221">
        <f t="shared" si="19"/>
        <v>0</v>
      </c>
      <c r="BM44" s="3102"/>
      <c r="BN44" s="221">
        <f t="shared" si="20"/>
        <v>0</v>
      </c>
      <c r="BO44" s="221">
        <f t="shared" si="21"/>
        <v>0</v>
      </c>
      <c r="BP44" s="3101"/>
      <c r="BQ44" s="3102"/>
      <c r="BR44" s="3102"/>
      <c r="BS44" s="1054"/>
      <c r="BT44" s="1054"/>
      <c r="BU44" s="1054"/>
      <c r="BV44" s="1054"/>
      <c r="BW44" s="1054"/>
      <c r="BX44" s="1054"/>
      <c r="BY44" s="1054"/>
      <c r="BZ44" s="1054"/>
      <c r="CA44" s="1054"/>
      <c r="CB44" s="1054"/>
      <c r="CC44" s="1054"/>
      <c r="CD44" s="1054"/>
      <c r="CE44" s="1054"/>
      <c r="CF44" s="1054"/>
      <c r="CG44" s="1054"/>
      <c r="CH44" s="1054"/>
      <c r="CI44" s="1054"/>
    </row>
    <row r="45" spans="2:87" ht="15.75" customHeight="1">
      <c r="B45" s="1663" t="s">
        <v>13292</v>
      </c>
      <c r="C45" s="1665"/>
      <c r="D45" s="1623"/>
      <c r="E45" s="1366"/>
      <c r="F45" s="1621"/>
      <c r="G45" s="1622"/>
      <c r="H45" s="1622"/>
      <c r="I45" s="1622"/>
      <c r="J45" s="1622"/>
      <c r="K45" s="1623"/>
      <c r="L45" s="1366"/>
      <c r="M45" s="1621"/>
      <c r="N45" s="1622"/>
      <c r="O45" s="1622"/>
      <c r="P45" s="1622"/>
      <c r="Q45" s="1622"/>
      <c r="R45" s="1623"/>
      <c r="S45" s="1366"/>
      <c r="T45" s="1678"/>
      <c r="U45" s="1679"/>
      <c r="V45" s="1679"/>
      <c r="W45" s="1679"/>
      <c r="X45" s="1679"/>
      <c r="Y45" s="1680"/>
      <c r="Z45" s="1366"/>
      <c r="AA45" s="1686"/>
      <c r="AB45" s="1687"/>
      <c r="AC45" s="1691"/>
      <c r="AD45" s="1691"/>
      <c r="AE45" s="1623"/>
      <c r="AF45" s="51"/>
      <c r="AG45" s="73" t="s">
        <v>13293</v>
      </c>
      <c r="AH45" s="51"/>
      <c r="AI45" s="56"/>
      <c r="AJ45" s="1054"/>
      <c r="AK45" s="3101"/>
      <c r="AL45" s="997">
        <f t="shared" si="22"/>
        <v>0</v>
      </c>
      <c r="AM45" s="3101"/>
      <c r="AN45" s="221">
        <f t="shared" si="23"/>
        <v>0</v>
      </c>
      <c r="AO45" s="3102"/>
      <c r="AP45" s="221">
        <f t="shared" si="0"/>
        <v>0</v>
      </c>
      <c r="AQ45" s="221">
        <f t="shared" si="1"/>
        <v>0</v>
      </c>
      <c r="AR45" s="221">
        <f t="shared" si="2"/>
        <v>0</v>
      </c>
      <c r="AS45" s="221">
        <f t="shared" si="3"/>
        <v>0</v>
      </c>
      <c r="AT45" s="221">
        <f t="shared" si="4"/>
        <v>0</v>
      </c>
      <c r="AU45" s="221">
        <f t="shared" si="5"/>
        <v>0</v>
      </c>
      <c r="AV45" s="3102"/>
      <c r="AW45" s="221">
        <f t="shared" si="6"/>
        <v>0</v>
      </c>
      <c r="AX45" s="221">
        <f t="shared" si="7"/>
        <v>0</v>
      </c>
      <c r="AY45" s="221">
        <f t="shared" si="8"/>
        <v>0</v>
      </c>
      <c r="AZ45" s="221">
        <f t="shared" si="9"/>
        <v>0</v>
      </c>
      <c r="BA45" s="221">
        <f t="shared" si="10"/>
        <v>0</v>
      </c>
      <c r="BB45" s="221">
        <f t="shared" si="11"/>
        <v>0</v>
      </c>
      <c r="BC45" s="3102"/>
      <c r="BD45" s="221">
        <f t="shared" si="12"/>
        <v>0</v>
      </c>
      <c r="BE45" s="221">
        <f t="shared" si="13"/>
        <v>0</v>
      </c>
      <c r="BF45" s="221">
        <f t="shared" si="14"/>
        <v>0</v>
      </c>
      <c r="BG45" s="221">
        <f t="shared" si="15"/>
        <v>0</v>
      </c>
      <c r="BH45" s="221">
        <f t="shared" si="16"/>
        <v>0</v>
      </c>
      <c r="BI45" s="221">
        <f t="shared" si="17"/>
        <v>0</v>
      </c>
      <c r="BJ45" s="3102"/>
      <c r="BK45" s="221">
        <f t="shared" si="18"/>
        <v>0</v>
      </c>
      <c r="BL45" s="221">
        <f t="shared" si="19"/>
        <v>0</v>
      </c>
      <c r="BM45" s="3102"/>
      <c r="BN45" s="221">
        <f t="shared" si="20"/>
        <v>0</v>
      </c>
      <c r="BO45" s="221">
        <f t="shared" si="21"/>
        <v>0</v>
      </c>
      <c r="BP45" s="3101"/>
      <c r="BQ45" s="3102"/>
      <c r="BR45" s="3102"/>
      <c r="BS45" s="1054"/>
      <c r="BT45" s="1054"/>
      <c r="BU45" s="1054"/>
      <c r="BV45" s="1054"/>
      <c r="BW45" s="1054"/>
      <c r="BX45" s="1054"/>
      <c r="BY45" s="1054"/>
      <c r="BZ45" s="1054"/>
      <c r="CA45" s="1054"/>
      <c r="CB45" s="1054"/>
      <c r="CC45" s="1054"/>
      <c r="CD45" s="1054"/>
      <c r="CE45" s="1054"/>
      <c r="CF45" s="1054"/>
      <c r="CG45" s="1054"/>
      <c r="CH45" s="1054"/>
      <c r="CI45" s="1054"/>
    </row>
    <row r="46" spans="2:87" ht="15.75" customHeight="1">
      <c r="B46" s="1663" t="s">
        <v>13294</v>
      </c>
      <c r="C46" s="1665"/>
      <c r="D46" s="1623"/>
      <c r="E46" s="1366"/>
      <c r="F46" s="1621"/>
      <c r="G46" s="1622"/>
      <c r="H46" s="1622"/>
      <c r="I46" s="1622"/>
      <c r="J46" s="1622"/>
      <c r="K46" s="1623"/>
      <c r="L46" s="1366"/>
      <c r="M46" s="1621"/>
      <c r="N46" s="1622"/>
      <c r="O46" s="1622"/>
      <c r="P46" s="1622"/>
      <c r="Q46" s="1622"/>
      <c r="R46" s="1623"/>
      <c r="S46" s="1366"/>
      <c r="T46" s="1678"/>
      <c r="U46" s="1679"/>
      <c r="V46" s="1679"/>
      <c r="W46" s="1679"/>
      <c r="X46" s="1679"/>
      <c r="Y46" s="1680"/>
      <c r="Z46" s="1366"/>
      <c r="AA46" s="1686"/>
      <c r="AB46" s="1687"/>
      <c r="AC46" s="1691"/>
      <c r="AD46" s="1691"/>
      <c r="AE46" s="1623"/>
      <c r="AF46" s="51"/>
      <c r="AG46" s="73" t="s">
        <v>13295</v>
      </c>
      <c r="AH46" s="51"/>
      <c r="AI46" s="56"/>
      <c r="AJ46" s="1054"/>
      <c r="AK46" s="3101"/>
      <c r="AL46" s="997">
        <f t="shared" si="22"/>
        <v>0</v>
      </c>
      <c r="AM46" s="3101"/>
      <c r="AN46" s="221">
        <f t="shared" si="23"/>
        <v>0</v>
      </c>
      <c r="AO46" s="3102"/>
      <c r="AP46" s="221">
        <f t="shared" si="0"/>
        <v>0</v>
      </c>
      <c r="AQ46" s="221">
        <f t="shared" si="1"/>
        <v>0</v>
      </c>
      <c r="AR46" s="221">
        <f t="shared" si="2"/>
        <v>0</v>
      </c>
      <c r="AS46" s="221">
        <f t="shared" si="3"/>
        <v>0</v>
      </c>
      <c r="AT46" s="221">
        <f t="shared" si="4"/>
        <v>0</v>
      </c>
      <c r="AU46" s="221">
        <f t="shared" si="5"/>
        <v>0</v>
      </c>
      <c r="AV46" s="3102"/>
      <c r="AW46" s="221">
        <f t="shared" si="6"/>
        <v>0</v>
      </c>
      <c r="AX46" s="221">
        <f t="shared" si="7"/>
        <v>0</v>
      </c>
      <c r="AY46" s="221">
        <f t="shared" si="8"/>
        <v>0</v>
      </c>
      <c r="AZ46" s="221">
        <f t="shared" si="9"/>
        <v>0</v>
      </c>
      <c r="BA46" s="221">
        <f t="shared" si="10"/>
        <v>0</v>
      </c>
      <c r="BB46" s="221">
        <f t="shared" si="11"/>
        <v>0</v>
      </c>
      <c r="BC46" s="3102"/>
      <c r="BD46" s="221">
        <f t="shared" si="12"/>
        <v>0</v>
      </c>
      <c r="BE46" s="221">
        <f t="shared" si="13"/>
        <v>0</v>
      </c>
      <c r="BF46" s="221">
        <f t="shared" si="14"/>
        <v>0</v>
      </c>
      <c r="BG46" s="221">
        <f t="shared" si="15"/>
        <v>0</v>
      </c>
      <c r="BH46" s="221">
        <f t="shared" si="16"/>
        <v>0</v>
      </c>
      <c r="BI46" s="221">
        <f t="shared" si="17"/>
        <v>0</v>
      </c>
      <c r="BJ46" s="3102"/>
      <c r="BK46" s="221">
        <f t="shared" si="18"/>
        <v>0</v>
      </c>
      <c r="BL46" s="221">
        <f t="shared" si="19"/>
        <v>0</v>
      </c>
      <c r="BM46" s="3102"/>
      <c r="BN46" s="221">
        <f t="shared" si="20"/>
        <v>0</v>
      </c>
      <c r="BO46" s="221">
        <f t="shared" si="21"/>
        <v>0</v>
      </c>
      <c r="BP46" s="3101"/>
      <c r="BQ46" s="3102"/>
      <c r="BR46" s="3102"/>
      <c r="BS46" s="1054"/>
      <c r="BT46" s="1054"/>
      <c r="BU46" s="1054"/>
      <c r="BV46" s="1054"/>
      <c r="BW46" s="1054"/>
      <c r="BX46" s="1054"/>
      <c r="BY46" s="1054"/>
      <c r="BZ46" s="1054"/>
      <c r="CA46" s="1054"/>
      <c r="CB46" s="1054"/>
      <c r="CC46" s="1054"/>
      <c r="CD46" s="1054"/>
      <c r="CE46" s="1054"/>
      <c r="CF46" s="1054"/>
      <c r="CG46" s="1054"/>
      <c r="CH46" s="1054"/>
      <c r="CI46" s="1054"/>
    </row>
    <row r="47" spans="2:87" ht="15.75" customHeight="1">
      <c r="B47" s="1663" t="s">
        <v>13296</v>
      </c>
      <c r="C47" s="1665"/>
      <c r="D47" s="1623"/>
      <c r="E47" s="1366"/>
      <c r="F47" s="1621"/>
      <c r="G47" s="1622"/>
      <c r="H47" s="1622"/>
      <c r="I47" s="1622"/>
      <c r="J47" s="1622"/>
      <c r="K47" s="1623"/>
      <c r="L47" s="1366"/>
      <c r="M47" s="1621"/>
      <c r="N47" s="1622"/>
      <c r="O47" s="1622"/>
      <c r="P47" s="1622"/>
      <c r="Q47" s="1622"/>
      <c r="R47" s="1623"/>
      <c r="S47" s="1366"/>
      <c r="T47" s="1678"/>
      <c r="U47" s="1679"/>
      <c r="V47" s="1679"/>
      <c r="W47" s="1679"/>
      <c r="X47" s="1679"/>
      <c r="Y47" s="1680"/>
      <c r="Z47" s="1366"/>
      <c r="AA47" s="1686"/>
      <c r="AB47" s="1687"/>
      <c r="AC47" s="1691"/>
      <c r="AD47" s="1691"/>
      <c r="AE47" s="1623"/>
      <c r="AF47" s="51"/>
      <c r="AG47" s="73" t="s">
        <v>13297</v>
      </c>
      <c r="AH47" s="51"/>
      <c r="AI47" s="56"/>
      <c r="AJ47" s="1054"/>
      <c r="AK47" s="3101"/>
      <c r="AL47" s="997">
        <f t="shared" si="22"/>
        <v>0</v>
      </c>
      <c r="AM47" s="3101"/>
      <c r="AN47" s="221">
        <f t="shared" si="23"/>
        <v>0</v>
      </c>
      <c r="AO47" s="3102"/>
      <c r="AP47" s="221">
        <f t="shared" si="0"/>
        <v>0</v>
      </c>
      <c r="AQ47" s="221">
        <f t="shared" si="1"/>
        <v>0</v>
      </c>
      <c r="AR47" s="221">
        <f t="shared" si="2"/>
        <v>0</v>
      </c>
      <c r="AS47" s="221">
        <f t="shared" si="3"/>
        <v>0</v>
      </c>
      <c r="AT47" s="221">
        <f t="shared" si="4"/>
        <v>0</v>
      </c>
      <c r="AU47" s="221">
        <f t="shared" si="5"/>
        <v>0</v>
      </c>
      <c r="AV47" s="3102"/>
      <c r="AW47" s="221">
        <f t="shared" si="6"/>
        <v>0</v>
      </c>
      <c r="AX47" s="221">
        <f t="shared" si="7"/>
        <v>0</v>
      </c>
      <c r="AY47" s="221">
        <f t="shared" si="8"/>
        <v>0</v>
      </c>
      <c r="AZ47" s="221">
        <f t="shared" si="9"/>
        <v>0</v>
      </c>
      <c r="BA47" s="221">
        <f t="shared" si="10"/>
        <v>0</v>
      </c>
      <c r="BB47" s="221">
        <f t="shared" si="11"/>
        <v>0</v>
      </c>
      <c r="BC47" s="3102"/>
      <c r="BD47" s="221">
        <f t="shared" si="12"/>
        <v>0</v>
      </c>
      <c r="BE47" s="221">
        <f t="shared" si="13"/>
        <v>0</v>
      </c>
      <c r="BF47" s="221">
        <f t="shared" si="14"/>
        <v>0</v>
      </c>
      <c r="BG47" s="221">
        <f t="shared" si="15"/>
        <v>0</v>
      </c>
      <c r="BH47" s="221">
        <f t="shared" si="16"/>
        <v>0</v>
      </c>
      <c r="BI47" s="221">
        <f t="shared" si="17"/>
        <v>0</v>
      </c>
      <c r="BJ47" s="3102"/>
      <c r="BK47" s="221">
        <f t="shared" si="18"/>
        <v>0</v>
      </c>
      <c r="BL47" s="221">
        <f t="shared" si="19"/>
        <v>0</v>
      </c>
      <c r="BM47" s="3102"/>
      <c r="BN47" s="221">
        <f t="shared" si="20"/>
        <v>0</v>
      </c>
      <c r="BO47" s="221">
        <f t="shared" si="21"/>
        <v>0</v>
      </c>
      <c r="BP47" s="3101"/>
      <c r="BQ47" s="3102"/>
      <c r="BR47" s="3102"/>
      <c r="BS47" s="1054"/>
      <c r="BT47" s="1054"/>
      <c r="BU47" s="1054"/>
      <c r="BV47" s="1054"/>
      <c r="BW47" s="1054"/>
      <c r="BX47" s="1054"/>
      <c r="BY47" s="1054"/>
      <c r="BZ47" s="1054"/>
      <c r="CA47" s="1054"/>
      <c r="CB47" s="1054"/>
      <c r="CC47" s="1054"/>
      <c r="CD47" s="1054"/>
      <c r="CE47" s="1054"/>
      <c r="CF47" s="1054"/>
      <c r="CG47" s="1054"/>
      <c r="CH47" s="1054"/>
      <c r="CI47" s="1054"/>
    </row>
    <row r="48" spans="2:87" ht="15.75" customHeight="1">
      <c r="B48" s="1663" t="s">
        <v>13298</v>
      </c>
      <c r="C48" s="1665"/>
      <c r="D48" s="1623"/>
      <c r="E48" s="1366"/>
      <c r="F48" s="1621"/>
      <c r="G48" s="1622"/>
      <c r="H48" s="1622"/>
      <c r="I48" s="1622"/>
      <c r="J48" s="1622"/>
      <c r="K48" s="1623"/>
      <c r="L48" s="1366"/>
      <c r="M48" s="1621"/>
      <c r="N48" s="1622"/>
      <c r="O48" s="1622"/>
      <c r="P48" s="1622"/>
      <c r="Q48" s="1622"/>
      <c r="R48" s="1623"/>
      <c r="S48" s="1366"/>
      <c r="T48" s="1678"/>
      <c r="U48" s="1679"/>
      <c r="V48" s="1679"/>
      <c r="W48" s="1679"/>
      <c r="X48" s="1679"/>
      <c r="Y48" s="1680"/>
      <c r="Z48" s="1366"/>
      <c r="AA48" s="1686"/>
      <c r="AB48" s="1687"/>
      <c r="AC48" s="1691"/>
      <c r="AD48" s="1691"/>
      <c r="AE48" s="1623"/>
      <c r="AF48" s="51"/>
      <c r="AG48" s="73" t="s">
        <v>13299</v>
      </c>
      <c r="AH48" s="51"/>
      <c r="AI48" s="56"/>
      <c r="AJ48" s="1054"/>
      <c r="AK48" s="3101"/>
      <c r="AL48" s="997">
        <f t="shared" si="22"/>
        <v>0</v>
      </c>
      <c r="AM48" s="3101"/>
      <c r="AN48" s="221">
        <f t="shared" si="23"/>
        <v>0</v>
      </c>
      <c r="AO48" s="3102"/>
      <c r="AP48" s="221">
        <f t="shared" si="0"/>
        <v>0</v>
      </c>
      <c r="AQ48" s="221">
        <f t="shared" si="1"/>
        <v>0</v>
      </c>
      <c r="AR48" s="221">
        <f t="shared" si="2"/>
        <v>0</v>
      </c>
      <c r="AS48" s="221">
        <f t="shared" si="3"/>
        <v>0</v>
      </c>
      <c r="AT48" s="221">
        <f t="shared" si="4"/>
        <v>0</v>
      </c>
      <c r="AU48" s="221">
        <f t="shared" si="5"/>
        <v>0</v>
      </c>
      <c r="AV48" s="3102"/>
      <c r="AW48" s="221">
        <f t="shared" si="6"/>
        <v>0</v>
      </c>
      <c r="AX48" s="221">
        <f t="shared" si="7"/>
        <v>0</v>
      </c>
      <c r="AY48" s="221">
        <f t="shared" si="8"/>
        <v>0</v>
      </c>
      <c r="AZ48" s="221">
        <f t="shared" si="9"/>
        <v>0</v>
      </c>
      <c r="BA48" s="221">
        <f t="shared" si="10"/>
        <v>0</v>
      </c>
      <c r="BB48" s="221">
        <f t="shared" si="11"/>
        <v>0</v>
      </c>
      <c r="BC48" s="3102"/>
      <c r="BD48" s="221">
        <f t="shared" si="12"/>
        <v>0</v>
      </c>
      <c r="BE48" s="221">
        <f t="shared" si="13"/>
        <v>0</v>
      </c>
      <c r="BF48" s="221">
        <f t="shared" si="14"/>
        <v>0</v>
      </c>
      <c r="BG48" s="221">
        <f t="shared" si="15"/>
        <v>0</v>
      </c>
      <c r="BH48" s="221">
        <f t="shared" si="16"/>
        <v>0</v>
      </c>
      <c r="BI48" s="221">
        <f t="shared" si="17"/>
        <v>0</v>
      </c>
      <c r="BJ48" s="3102"/>
      <c r="BK48" s="221">
        <f t="shared" si="18"/>
        <v>0</v>
      </c>
      <c r="BL48" s="221">
        <f t="shared" si="19"/>
        <v>0</v>
      </c>
      <c r="BM48" s="3102"/>
      <c r="BN48" s="221">
        <f t="shared" si="20"/>
        <v>0</v>
      </c>
      <c r="BO48" s="221">
        <f t="shared" si="21"/>
        <v>0</v>
      </c>
      <c r="BP48" s="3101"/>
      <c r="BQ48" s="3102"/>
      <c r="BR48" s="3102"/>
      <c r="BS48" s="1054"/>
      <c r="BT48" s="1054"/>
      <c r="BU48" s="1054"/>
      <c r="BV48" s="1054"/>
      <c r="BW48" s="1054"/>
      <c r="BX48" s="1054"/>
      <c r="BY48" s="1054"/>
      <c r="BZ48" s="1054"/>
      <c r="CA48" s="1054"/>
      <c r="CB48" s="1054"/>
      <c r="CC48" s="1054"/>
      <c r="CD48" s="1054"/>
      <c r="CE48" s="1054"/>
      <c r="CF48" s="1054"/>
      <c r="CG48" s="1054"/>
      <c r="CH48" s="1054"/>
      <c r="CI48" s="1054"/>
    </row>
    <row r="49" spans="1:87" ht="15.75" customHeight="1">
      <c r="B49" s="1663" t="s">
        <v>13300</v>
      </c>
      <c r="C49" s="1665"/>
      <c r="D49" s="1623"/>
      <c r="E49" s="1366"/>
      <c r="F49" s="1621"/>
      <c r="G49" s="1622"/>
      <c r="H49" s="1622"/>
      <c r="I49" s="1622"/>
      <c r="J49" s="1622"/>
      <c r="K49" s="1623"/>
      <c r="L49" s="1366"/>
      <c r="M49" s="1621"/>
      <c r="N49" s="1622"/>
      <c r="O49" s="1622"/>
      <c r="P49" s="1622"/>
      <c r="Q49" s="1622"/>
      <c r="R49" s="1623"/>
      <c r="S49" s="1366"/>
      <c r="T49" s="1678"/>
      <c r="U49" s="1679"/>
      <c r="V49" s="1679"/>
      <c r="W49" s="1679"/>
      <c r="X49" s="1679"/>
      <c r="Y49" s="1680"/>
      <c r="Z49" s="1366"/>
      <c r="AA49" s="1686"/>
      <c r="AB49" s="1687"/>
      <c r="AC49" s="1691"/>
      <c r="AD49" s="1691"/>
      <c r="AE49" s="1623"/>
      <c r="AF49" s="51"/>
      <c r="AG49" s="73" t="s">
        <v>13301</v>
      </c>
      <c r="AH49" s="51"/>
      <c r="AI49" s="56"/>
      <c r="AJ49" s="1054"/>
      <c r="AK49" s="3101"/>
      <c r="AL49" s="997">
        <f t="shared" si="22"/>
        <v>0</v>
      </c>
      <c r="AM49" s="3101"/>
      <c r="AN49" s="221">
        <f t="shared" si="23"/>
        <v>0</v>
      </c>
      <c r="AO49" s="3102"/>
      <c r="AP49" s="221">
        <f t="shared" si="0"/>
        <v>0</v>
      </c>
      <c r="AQ49" s="221">
        <f t="shared" si="1"/>
        <v>0</v>
      </c>
      <c r="AR49" s="221">
        <f t="shared" si="2"/>
        <v>0</v>
      </c>
      <c r="AS49" s="221">
        <f t="shared" si="3"/>
        <v>0</v>
      </c>
      <c r="AT49" s="221">
        <f t="shared" si="4"/>
        <v>0</v>
      </c>
      <c r="AU49" s="221">
        <f t="shared" si="5"/>
        <v>0</v>
      </c>
      <c r="AV49" s="3102"/>
      <c r="AW49" s="221">
        <f t="shared" si="6"/>
        <v>0</v>
      </c>
      <c r="AX49" s="221">
        <f t="shared" si="7"/>
        <v>0</v>
      </c>
      <c r="AY49" s="221">
        <f t="shared" si="8"/>
        <v>0</v>
      </c>
      <c r="AZ49" s="221">
        <f t="shared" si="9"/>
        <v>0</v>
      </c>
      <c r="BA49" s="221">
        <f t="shared" si="10"/>
        <v>0</v>
      </c>
      <c r="BB49" s="221">
        <f t="shared" si="11"/>
        <v>0</v>
      </c>
      <c r="BC49" s="3102"/>
      <c r="BD49" s="221">
        <f t="shared" si="12"/>
        <v>0</v>
      </c>
      <c r="BE49" s="221">
        <f t="shared" si="13"/>
        <v>0</v>
      </c>
      <c r="BF49" s="221">
        <f t="shared" si="14"/>
        <v>0</v>
      </c>
      <c r="BG49" s="221">
        <f t="shared" si="15"/>
        <v>0</v>
      </c>
      <c r="BH49" s="221">
        <f t="shared" si="16"/>
        <v>0</v>
      </c>
      <c r="BI49" s="221">
        <f t="shared" si="17"/>
        <v>0</v>
      </c>
      <c r="BJ49" s="3102"/>
      <c r="BK49" s="221">
        <f t="shared" si="18"/>
        <v>0</v>
      </c>
      <c r="BL49" s="221">
        <f t="shared" si="19"/>
        <v>0</v>
      </c>
      <c r="BM49" s="3102"/>
      <c r="BN49" s="221">
        <f t="shared" si="20"/>
        <v>0</v>
      </c>
      <c r="BO49" s="221">
        <f t="shared" si="21"/>
        <v>0</v>
      </c>
      <c r="BP49" s="3101"/>
      <c r="BQ49" s="3102"/>
      <c r="BR49" s="3102"/>
      <c r="BS49" s="1054"/>
      <c r="BT49" s="1054"/>
      <c r="BU49" s="1054"/>
      <c r="BV49" s="1054"/>
      <c r="BW49" s="1054"/>
      <c r="BX49" s="1054"/>
      <c r="BY49" s="1054"/>
      <c r="BZ49" s="1054"/>
      <c r="CA49" s="1054"/>
      <c r="CB49" s="1054"/>
      <c r="CC49" s="1054"/>
      <c r="CD49" s="1054"/>
      <c r="CE49" s="1054"/>
      <c r="CF49" s="1054"/>
      <c r="CG49" s="1054"/>
      <c r="CH49" s="1054"/>
      <c r="CI49" s="1054"/>
    </row>
    <row r="50" spans="1:87" ht="15.75" customHeight="1">
      <c r="B50" s="1663" t="s">
        <v>13302</v>
      </c>
      <c r="C50" s="1665"/>
      <c r="D50" s="1623"/>
      <c r="E50" s="1366"/>
      <c r="F50" s="1621"/>
      <c r="G50" s="1622"/>
      <c r="H50" s="1622"/>
      <c r="I50" s="1622"/>
      <c r="J50" s="1622"/>
      <c r="K50" s="1623"/>
      <c r="L50" s="1366"/>
      <c r="M50" s="1621"/>
      <c r="N50" s="1622"/>
      <c r="O50" s="1622"/>
      <c r="P50" s="1622"/>
      <c r="Q50" s="1622"/>
      <c r="R50" s="1623"/>
      <c r="S50" s="1366"/>
      <c r="T50" s="1678"/>
      <c r="U50" s="1679"/>
      <c r="V50" s="1679"/>
      <c r="W50" s="1679"/>
      <c r="X50" s="1679"/>
      <c r="Y50" s="1680"/>
      <c r="Z50" s="1366"/>
      <c r="AA50" s="1686"/>
      <c r="AB50" s="1687"/>
      <c r="AC50" s="1691"/>
      <c r="AD50" s="1691"/>
      <c r="AE50" s="1623"/>
      <c r="AF50" s="51"/>
      <c r="AG50" s="73" t="s">
        <v>13303</v>
      </c>
      <c r="AH50" s="51"/>
      <c r="AI50" s="56"/>
      <c r="AJ50" s="1054"/>
      <c r="AK50" s="3101"/>
      <c r="AL50" s="997">
        <f t="shared" si="22"/>
        <v>0</v>
      </c>
      <c r="AM50" s="3101"/>
      <c r="AN50" s="221">
        <f t="shared" si="23"/>
        <v>0</v>
      </c>
      <c r="AO50" s="3102"/>
      <c r="AP50" s="221">
        <f t="shared" si="0"/>
        <v>0</v>
      </c>
      <c r="AQ50" s="221">
        <f t="shared" si="1"/>
        <v>0</v>
      </c>
      <c r="AR50" s="221">
        <f t="shared" si="2"/>
        <v>0</v>
      </c>
      <c r="AS50" s="221">
        <f t="shared" si="3"/>
        <v>0</v>
      </c>
      <c r="AT50" s="221">
        <f t="shared" si="4"/>
        <v>0</v>
      </c>
      <c r="AU50" s="221">
        <f t="shared" si="5"/>
        <v>0</v>
      </c>
      <c r="AV50" s="3102"/>
      <c r="AW50" s="221">
        <f t="shared" si="6"/>
        <v>0</v>
      </c>
      <c r="AX50" s="221">
        <f t="shared" si="7"/>
        <v>0</v>
      </c>
      <c r="AY50" s="221">
        <f t="shared" si="8"/>
        <v>0</v>
      </c>
      <c r="AZ50" s="221">
        <f t="shared" si="9"/>
        <v>0</v>
      </c>
      <c r="BA50" s="221">
        <f t="shared" si="10"/>
        <v>0</v>
      </c>
      <c r="BB50" s="221">
        <f t="shared" si="11"/>
        <v>0</v>
      </c>
      <c r="BC50" s="3102"/>
      <c r="BD50" s="221">
        <f t="shared" si="12"/>
        <v>0</v>
      </c>
      <c r="BE50" s="221">
        <f t="shared" si="13"/>
        <v>0</v>
      </c>
      <c r="BF50" s="221">
        <f t="shared" si="14"/>
        <v>0</v>
      </c>
      <c r="BG50" s="221">
        <f t="shared" si="15"/>
        <v>0</v>
      </c>
      <c r="BH50" s="221">
        <f t="shared" si="16"/>
        <v>0</v>
      </c>
      <c r="BI50" s="221">
        <f t="shared" si="17"/>
        <v>0</v>
      </c>
      <c r="BJ50" s="3102"/>
      <c r="BK50" s="221">
        <f t="shared" si="18"/>
        <v>0</v>
      </c>
      <c r="BL50" s="221">
        <f t="shared" si="19"/>
        <v>0</v>
      </c>
      <c r="BM50" s="3102"/>
      <c r="BN50" s="221">
        <f t="shared" si="20"/>
        <v>0</v>
      </c>
      <c r="BO50" s="221">
        <f t="shared" si="21"/>
        <v>0</v>
      </c>
      <c r="BP50" s="3101"/>
      <c r="BQ50" s="3102"/>
      <c r="BR50" s="3102"/>
      <c r="BS50" s="1054"/>
      <c r="BT50" s="1054"/>
      <c r="BU50" s="1054"/>
      <c r="BV50" s="1054"/>
      <c r="BW50" s="1054"/>
      <c r="BX50" s="1054"/>
      <c r="BY50" s="1054"/>
      <c r="BZ50" s="1054"/>
      <c r="CA50" s="1054"/>
      <c r="CB50" s="1054"/>
      <c r="CC50" s="1054"/>
      <c r="CD50" s="1054"/>
      <c r="CE50" s="1054"/>
      <c r="CF50" s="1054"/>
      <c r="CG50" s="1054"/>
      <c r="CH50" s="1054"/>
      <c r="CI50" s="1054"/>
    </row>
    <row r="51" spans="1:87" ht="15.75" customHeight="1">
      <c r="B51" s="1663" t="s">
        <v>13304</v>
      </c>
      <c r="C51" s="1665"/>
      <c r="D51" s="1623"/>
      <c r="E51" s="1366"/>
      <c r="F51" s="1621"/>
      <c r="G51" s="1622"/>
      <c r="H51" s="1622"/>
      <c r="I51" s="1622"/>
      <c r="J51" s="1622"/>
      <c r="K51" s="1623"/>
      <c r="L51" s="1366"/>
      <c r="M51" s="1621"/>
      <c r="N51" s="1622"/>
      <c r="O51" s="1622"/>
      <c r="P51" s="1622"/>
      <c r="Q51" s="1622"/>
      <c r="R51" s="1623"/>
      <c r="S51" s="1366"/>
      <c r="T51" s="1678"/>
      <c r="U51" s="1679"/>
      <c r="V51" s="1679"/>
      <c r="W51" s="1679"/>
      <c r="X51" s="1679"/>
      <c r="Y51" s="1680"/>
      <c r="Z51" s="1366"/>
      <c r="AA51" s="1686"/>
      <c r="AB51" s="1687"/>
      <c r="AC51" s="1691"/>
      <c r="AD51" s="1691"/>
      <c r="AE51" s="1623"/>
      <c r="AF51" s="51"/>
      <c r="AG51" s="73" t="s">
        <v>13305</v>
      </c>
      <c r="AH51" s="51"/>
      <c r="AI51" s="56"/>
      <c r="AJ51" s="1054"/>
      <c r="AK51" s="3101"/>
      <c r="AL51" s="997">
        <f t="shared" si="22"/>
        <v>0</v>
      </c>
      <c r="AM51" s="3101"/>
      <c r="AN51" s="221">
        <f t="shared" si="23"/>
        <v>0</v>
      </c>
      <c r="AO51" s="3102"/>
      <c r="AP51" s="221">
        <f t="shared" si="0"/>
        <v>0</v>
      </c>
      <c r="AQ51" s="221">
        <f t="shared" si="1"/>
        <v>0</v>
      </c>
      <c r="AR51" s="221">
        <f t="shared" si="2"/>
        <v>0</v>
      </c>
      <c r="AS51" s="221">
        <f t="shared" si="3"/>
        <v>0</v>
      </c>
      <c r="AT51" s="221">
        <f t="shared" si="4"/>
        <v>0</v>
      </c>
      <c r="AU51" s="221">
        <f t="shared" si="5"/>
        <v>0</v>
      </c>
      <c r="AV51" s="3102"/>
      <c r="AW51" s="221">
        <f t="shared" si="6"/>
        <v>0</v>
      </c>
      <c r="AX51" s="221">
        <f t="shared" si="7"/>
        <v>0</v>
      </c>
      <c r="AY51" s="221">
        <f t="shared" si="8"/>
        <v>0</v>
      </c>
      <c r="AZ51" s="221">
        <f t="shared" si="9"/>
        <v>0</v>
      </c>
      <c r="BA51" s="221">
        <f t="shared" si="10"/>
        <v>0</v>
      </c>
      <c r="BB51" s="221">
        <f t="shared" si="11"/>
        <v>0</v>
      </c>
      <c r="BC51" s="3102"/>
      <c r="BD51" s="221">
        <f t="shared" si="12"/>
        <v>0</v>
      </c>
      <c r="BE51" s="221">
        <f t="shared" si="13"/>
        <v>0</v>
      </c>
      <c r="BF51" s="221">
        <f t="shared" si="14"/>
        <v>0</v>
      </c>
      <c r="BG51" s="221">
        <f t="shared" si="15"/>
        <v>0</v>
      </c>
      <c r="BH51" s="221">
        <f t="shared" si="16"/>
        <v>0</v>
      </c>
      <c r="BI51" s="221">
        <f t="shared" si="17"/>
        <v>0</v>
      </c>
      <c r="BJ51" s="3102"/>
      <c r="BK51" s="221">
        <f t="shared" si="18"/>
        <v>0</v>
      </c>
      <c r="BL51" s="221">
        <f t="shared" si="19"/>
        <v>0</v>
      </c>
      <c r="BM51" s="3102"/>
      <c r="BN51" s="221">
        <f t="shared" si="20"/>
        <v>0</v>
      </c>
      <c r="BO51" s="221">
        <f t="shared" si="21"/>
        <v>0</v>
      </c>
      <c r="BP51" s="3101"/>
      <c r="BQ51" s="3102"/>
      <c r="BR51" s="3102"/>
      <c r="BS51" s="1054"/>
      <c r="BT51" s="1054"/>
      <c r="BU51" s="1054"/>
      <c r="BV51" s="1054"/>
      <c r="BW51" s="1054"/>
      <c r="BX51" s="1054"/>
      <c r="BY51" s="1054"/>
      <c r="BZ51" s="1054"/>
      <c r="CA51" s="1054"/>
      <c r="CB51" s="1054"/>
      <c r="CC51" s="1054"/>
      <c r="CD51" s="1054"/>
      <c r="CE51" s="1054"/>
      <c r="CF51" s="1054"/>
      <c r="CG51" s="1054"/>
      <c r="CH51" s="1054"/>
      <c r="CI51" s="1054"/>
    </row>
    <row r="52" spans="1:87" ht="15.75" customHeight="1">
      <c r="B52" s="1663" t="s">
        <v>13306</v>
      </c>
      <c r="C52" s="1665"/>
      <c r="D52" s="1623"/>
      <c r="E52" s="1366"/>
      <c r="F52" s="1621"/>
      <c r="G52" s="1622"/>
      <c r="H52" s="1622"/>
      <c r="I52" s="1622"/>
      <c r="J52" s="1622"/>
      <c r="K52" s="1623"/>
      <c r="L52" s="1366"/>
      <c r="M52" s="1621"/>
      <c r="N52" s="1622"/>
      <c r="O52" s="1622"/>
      <c r="P52" s="1622"/>
      <c r="Q52" s="1622"/>
      <c r="R52" s="1623"/>
      <c r="S52" s="1366"/>
      <c r="T52" s="1678"/>
      <c r="U52" s="1679"/>
      <c r="V52" s="1679"/>
      <c r="W52" s="1679"/>
      <c r="X52" s="1679"/>
      <c r="Y52" s="1680"/>
      <c r="Z52" s="1366"/>
      <c r="AA52" s="1686"/>
      <c r="AB52" s="1687"/>
      <c r="AC52" s="1691"/>
      <c r="AD52" s="1691"/>
      <c r="AE52" s="1623"/>
      <c r="AF52" s="51"/>
      <c r="AG52" s="73" t="s">
        <v>13307</v>
      </c>
      <c r="AH52" s="51"/>
      <c r="AI52" s="56"/>
      <c r="AJ52" s="1054"/>
      <c r="AK52" s="3101"/>
      <c r="AL52" s="997">
        <f t="shared" si="22"/>
        <v>0</v>
      </c>
      <c r="AM52" s="3101"/>
      <c r="AN52" s="221">
        <f t="shared" si="23"/>
        <v>0</v>
      </c>
      <c r="AO52" s="3102"/>
      <c r="AP52" s="221">
        <f t="shared" si="0"/>
        <v>0</v>
      </c>
      <c r="AQ52" s="221">
        <f t="shared" si="1"/>
        <v>0</v>
      </c>
      <c r="AR52" s="221">
        <f t="shared" si="2"/>
        <v>0</v>
      </c>
      <c r="AS52" s="221">
        <f t="shared" si="3"/>
        <v>0</v>
      </c>
      <c r="AT52" s="221">
        <f t="shared" si="4"/>
        <v>0</v>
      </c>
      <c r="AU52" s="221">
        <f t="shared" si="5"/>
        <v>0</v>
      </c>
      <c r="AV52" s="3102"/>
      <c r="AW52" s="221">
        <f t="shared" si="6"/>
        <v>0</v>
      </c>
      <c r="AX52" s="221">
        <f t="shared" si="7"/>
        <v>0</v>
      </c>
      <c r="AY52" s="221">
        <f t="shared" si="8"/>
        <v>0</v>
      </c>
      <c r="AZ52" s="221">
        <f t="shared" si="9"/>
        <v>0</v>
      </c>
      <c r="BA52" s="221">
        <f t="shared" si="10"/>
        <v>0</v>
      </c>
      <c r="BB52" s="221">
        <f t="shared" si="11"/>
        <v>0</v>
      </c>
      <c r="BC52" s="3102"/>
      <c r="BD52" s="221">
        <f t="shared" si="12"/>
        <v>0</v>
      </c>
      <c r="BE52" s="221">
        <f t="shared" si="13"/>
        <v>0</v>
      </c>
      <c r="BF52" s="221">
        <f t="shared" si="14"/>
        <v>0</v>
      </c>
      <c r="BG52" s="221">
        <f t="shared" si="15"/>
        <v>0</v>
      </c>
      <c r="BH52" s="221">
        <f t="shared" si="16"/>
        <v>0</v>
      </c>
      <c r="BI52" s="221">
        <f t="shared" si="17"/>
        <v>0</v>
      </c>
      <c r="BJ52" s="3102"/>
      <c r="BK52" s="221">
        <f t="shared" si="18"/>
        <v>0</v>
      </c>
      <c r="BL52" s="221">
        <f t="shared" si="19"/>
        <v>0</v>
      </c>
      <c r="BM52" s="3102"/>
      <c r="BN52" s="221">
        <f t="shared" si="20"/>
        <v>0</v>
      </c>
      <c r="BO52" s="221">
        <f t="shared" si="21"/>
        <v>0</v>
      </c>
      <c r="BP52" s="3101"/>
      <c r="BQ52" s="3102"/>
      <c r="BR52" s="3102"/>
      <c r="BS52" s="1054"/>
      <c r="BT52" s="1054"/>
      <c r="BU52" s="1054"/>
      <c r="BV52" s="1054"/>
      <c r="BW52" s="1054"/>
      <c r="BX52" s="1054"/>
      <c r="BY52" s="1054"/>
      <c r="BZ52" s="1054"/>
      <c r="CA52" s="1054"/>
      <c r="CB52" s="1054"/>
      <c r="CC52" s="1054"/>
      <c r="CD52" s="1054"/>
      <c r="CE52" s="1054"/>
      <c r="CF52" s="1054"/>
      <c r="CG52" s="1054"/>
      <c r="CH52" s="1054"/>
      <c r="CI52" s="1054"/>
    </row>
    <row r="53" spans="1:87" ht="15.75" customHeight="1">
      <c r="B53" s="1663" t="s">
        <v>13308</v>
      </c>
      <c r="C53" s="1665"/>
      <c r="D53" s="1623"/>
      <c r="E53" s="1366"/>
      <c r="F53" s="1621"/>
      <c r="G53" s="1622"/>
      <c r="H53" s="1622"/>
      <c r="I53" s="1622"/>
      <c r="J53" s="1622"/>
      <c r="K53" s="1623"/>
      <c r="L53" s="1366"/>
      <c r="M53" s="1621"/>
      <c r="N53" s="1622"/>
      <c r="O53" s="1622"/>
      <c r="P53" s="1622"/>
      <c r="Q53" s="1622"/>
      <c r="R53" s="1623"/>
      <c r="S53" s="1366"/>
      <c r="T53" s="1678"/>
      <c r="U53" s="1679"/>
      <c r="V53" s="1679"/>
      <c r="W53" s="1679"/>
      <c r="X53" s="1679"/>
      <c r="Y53" s="1680"/>
      <c r="Z53" s="1366"/>
      <c r="AA53" s="1686"/>
      <c r="AB53" s="1687"/>
      <c r="AC53" s="1691"/>
      <c r="AD53" s="1691"/>
      <c r="AE53" s="1623"/>
      <c r="AF53" s="51"/>
      <c r="AG53" s="73" t="s">
        <v>13309</v>
      </c>
      <c r="AH53" s="51"/>
      <c r="AI53" s="56"/>
      <c r="AJ53" s="1054"/>
      <c r="AK53" s="3101"/>
      <c r="AL53" s="997">
        <f t="shared" si="22"/>
        <v>0</v>
      </c>
      <c r="AM53" s="3101"/>
      <c r="AN53" s="221">
        <f t="shared" si="23"/>
        <v>0</v>
      </c>
      <c r="AO53" s="3102"/>
      <c r="AP53" s="221">
        <f t="shared" si="0"/>
        <v>0</v>
      </c>
      <c r="AQ53" s="221">
        <f t="shared" si="1"/>
        <v>0</v>
      </c>
      <c r="AR53" s="221">
        <f t="shared" si="2"/>
        <v>0</v>
      </c>
      <c r="AS53" s="221">
        <f t="shared" si="3"/>
        <v>0</v>
      </c>
      <c r="AT53" s="221">
        <f t="shared" si="4"/>
        <v>0</v>
      </c>
      <c r="AU53" s="221">
        <f t="shared" si="5"/>
        <v>0</v>
      </c>
      <c r="AV53" s="3102"/>
      <c r="AW53" s="221">
        <f t="shared" si="6"/>
        <v>0</v>
      </c>
      <c r="AX53" s="221">
        <f t="shared" si="7"/>
        <v>0</v>
      </c>
      <c r="AY53" s="221">
        <f t="shared" si="8"/>
        <v>0</v>
      </c>
      <c r="AZ53" s="221">
        <f t="shared" si="9"/>
        <v>0</v>
      </c>
      <c r="BA53" s="221">
        <f t="shared" si="10"/>
        <v>0</v>
      </c>
      <c r="BB53" s="221">
        <f t="shared" si="11"/>
        <v>0</v>
      </c>
      <c r="BC53" s="3102"/>
      <c r="BD53" s="221">
        <f t="shared" si="12"/>
        <v>0</v>
      </c>
      <c r="BE53" s="221">
        <f t="shared" si="13"/>
        <v>0</v>
      </c>
      <c r="BF53" s="221">
        <f t="shared" si="14"/>
        <v>0</v>
      </c>
      <c r="BG53" s="221">
        <f t="shared" si="15"/>
        <v>0</v>
      </c>
      <c r="BH53" s="221">
        <f t="shared" si="16"/>
        <v>0</v>
      </c>
      <c r="BI53" s="221">
        <f t="shared" si="17"/>
        <v>0</v>
      </c>
      <c r="BJ53" s="3102"/>
      <c r="BK53" s="221">
        <f t="shared" si="18"/>
        <v>0</v>
      </c>
      <c r="BL53" s="221">
        <f t="shared" si="19"/>
        <v>0</v>
      </c>
      <c r="BM53" s="3102"/>
      <c r="BN53" s="221">
        <f t="shared" si="20"/>
        <v>0</v>
      </c>
      <c r="BO53" s="221">
        <f t="shared" si="21"/>
        <v>0</v>
      </c>
      <c r="BP53" s="3101"/>
      <c r="BQ53" s="3102"/>
      <c r="BR53" s="3102"/>
      <c r="BS53" s="1054"/>
      <c r="BT53" s="1054"/>
      <c r="BU53" s="1054"/>
      <c r="BV53" s="1054"/>
      <c r="BW53" s="1054"/>
      <c r="BX53" s="1054"/>
      <c r="BY53" s="1054"/>
      <c r="BZ53" s="1054"/>
      <c r="CA53" s="1054"/>
      <c r="CB53" s="1054"/>
      <c r="CC53" s="1054"/>
      <c r="CD53" s="1054"/>
      <c r="CE53" s="1054"/>
      <c r="CF53" s="1054"/>
      <c r="CG53" s="1054"/>
      <c r="CH53" s="1054"/>
      <c r="CI53" s="1054"/>
    </row>
    <row r="54" spans="1:87" ht="15.75" customHeight="1">
      <c r="B54" s="1663" t="s">
        <v>13310</v>
      </c>
      <c r="C54" s="1665"/>
      <c r="D54" s="1623"/>
      <c r="E54" s="1366"/>
      <c r="F54" s="1621"/>
      <c r="G54" s="1622"/>
      <c r="H54" s="1622"/>
      <c r="I54" s="1622"/>
      <c r="J54" s="1622"/>
      <c r="K54" s="1623"/>
      <c r="L54" s="1366"/>
      <c r="M54" s="1621"/>
      <c r="N54" s="1622"/>
      <c r="O54" s="1622"/>
      <c r="P54" s="1622"/>
      <c r="Q54" s="1622"/>
      <c r="R54" s="1623"/>
      <c r="S54" s="1366"/>
      <c r="T54" s="1678"/>
      <c r="U54" s="1679"/>
      <c r="V54" s="1679"/>
      <c r="W54" s="1679"/>
      <c r="X54" s="1679"/>
      <c r="Y54" s="1680"/>
      <c r="Z54" s="1366"/>
      <c r="AA54" s="1686"/>
      <c r="AB54" s="1687"/>
      <c r="AC54" s="1691"/>
      <c r="AD54" s="1691"/>
      <c r="AE54" s="1623"/>
      <c r="AF54" s="51"/>
      <c r="AG54" s="73" t="s">
        <v>13311</v>
      </c>
      <c r="AH54" s="51"/>
      <c r="AI54" s="56"/>
      <c r="AJ54" s="1054"/>
      <c r="AK54" s="3101"/>
      <c r="AL54" s="997">
        <f t="shared" si="22"/>
        <v>0</v>
      </c>
      <c r="AM54" s="3101"/>
      <c r="AN54" s="221">
        <f t="shared" si="23"/>
        <v>0</v>
      </c>
      <c r="AO54" s="3102"/>
      <c r="AP54" s="221">
        <f t="shared" si="0"/>
        <v>0</v>
      </c>
      <c r="AQ54" s="221">
        <f t="shared" si="1"/>
        <v>0</v>
      </c>
      <c r="AR54" s="221">
        <f t="shared" si="2"/>
        <v>0</v>
      </c>
      <c r="AS54" s="221">
        <f t="shared" si="3"/>
        <v>0</v>
      </c>
      <c r="AT54" s="221">
        <f t="shared" si="4"/>
        <v>0</v>
      </c>
      <c r="AU54" s="221">
        <f t="shared" si="5"/>
        <v>0</v>
      </c>
      <c r="AV54" s="3102"/>
      <c r="AW54" s="221">
        <f t="shared" si="6"/>
        <v>0</v>
      </c>
      <c r="AX54" s="221">
        <f t="shared" si="7"/>
        <v>0</v>
      </c>
      <c r="AY54" s="221">
        <f t="shared" si="8"/>
        <v>0</v>
      </c>
      <c r="AZ54" s="221">
        <f t="shared" si="9"/>
        <v>0</v>
      </c>
      <c r="BA54" s="221">
        <f t="shared" si="10"/>
        <v>0</v>
      </c>
      <c r="BB54" s="221">
        <f t="shared" si="11"/>
        <v>0</v>
      </c>
      <c r="BC54" s="3102"/>
      <c r="BD54" s="221">
        <f t="shared" si="12"/>
        <v>0</v>
      </c>
      <c r="BE54" s="221">
        <f t="shared" si="13"/>
        <v>0</v>
      </c>
      <c r="BF54" s="221">
        <f t="shared" si="14"/>
        <v>0</v>
      </c>
      <c r="BG54" s="221">
        <f t="shared" si="15"/>
        <v>0</v>
      </c>
      <c r="BH54" s="221">
        <f t="shared" si="16"/>
        <v>0</v>
      </c>
      <c r="BI54" s="221">
        <f t="shared" si="17"/>
        <v>0</v>
      </c>
      <c r="BJ54" s="3102"/>
      <c r="BK54" s="221">
        <f t="shared" si="18"/>
        <v>0</v>
      </c>
      <c r="BL54" s="221">
        <f t="shared" si="19"/>
        <v>0</v>
      </c>
      <c r="BM54" s="3102"/>
      <c r="BN54" s="221">
        <f t="shared" si="20"/>
        <v>0</v>
      </c>
      <c r="BO54" s="221">
        <f t="shared" si="21"/>
        <v>0</v>
      </c>
      <c r="BP54" s="3101"/>
      <c r="BQ54" s="3102"/>
      <c r="BR54" s="1054"/>
      <c r="BS54" s="1054"/>
      <c r="BT54" s="1054"/>
      <c r="BU54" s="1054"/>
      <c r="BV54" s="1054"/>
      <c r="BW54" s="1054"/>
      <c r="BX54" s="1054"/>
      <c r="BY54" s="1054"/>
      <c r="BZ54" s="1054"/>
      <c r="CA54" s="1054"/>
      <c r="CB54" s="1054"/>
      <c r="CC54" s="1054"/>
      <c r="CD54" s="1054"/>
      <c r="CE54" s="1054"/>
      <c r="CF54" s="1054"/>
      <c r="CG54" s="1054"/>
      <c r="CH54" s="1054"/>
      <c r="CI54" s="1054"/>
    </row>
    <row r="55" spans="1:87" ht="15.75" customHeight="1">
      <c r="B55" s="1663" t="s">
        <v>13312</v>
      </c>
      <c r="C55" s="1665"/>
      <c r="D55" s="1623"/>
      <c r="E55" s="1366"/>
      <c r="F55" s="1621"/>
      <c r="G55" s="1622"/>
      <c r="H55" s="1622"/>
      <c r="I55" s="1622"/>
      <c r="J55" s="1622"/>
      <c r="K55" s="1623"/>
      <c r="L55" s="1366"/>
      <c r="M55" s="1621"/>
      <c r="N55" s="1622"/>
      <c r="O55" s="1622"/>
      <c r="P55" s="1622"/>
      <c r="Q55" s="1622"/>
      <c r="R55" s="1623"/>
      <c r="S55" s="1366"/>
      <c r="T55" s="1678"/>
      <c r="U55" s="1679"/>
      <c r="V55" s="1679"/>
      <c r="W55" s="1679"/>
      <c r="X55" s="1679"/>
      <c r="Y55" s="1680"/>
      <c r="Z55" s="1366"/>
      <c r="AA55" s="1686"/>
      <c r="AB55" s="1687"/>
      <c r="AC55" s="1691"/>
      <c r="AD55" s="1691"/>
      <c r="AE55" s="1623"/>
      <c r="AF55" s="51"/>
      <c r="AG55" s="73" t="s">
        <v>13313</v>
      </c>
      <c r="AH55" s="51"/>
      <c r="AI55" s="56"/>
      <c r="AJ55" s="1054"/>
      <c r="AK55" s="3101"/>
      <c r="AL55" s="997">
        <f t="shared" si="22"/>
        <v>0</v>
      </c>
      <c r="AM55" s="3101"/>
      <c r="AN55" s="221">
        <f t="shared" si="23"/>
        <v>0</v>
      </c>
      <c r="AO55" s="3102"/>
      <c r="AP55" s="221">
        <f t="shared" si="0"/>
        <v>0</v>
      </c>
      <c r="AQ55" s="221">
        <f t="shared" si="1"/>
        <v>0</v>
      </c>
      <c r="AR55" s="221">
        <f t="shared" si="2"/>
        <v>0</v>
      </c>
      <c r="AS55" s="221">
        <f t="shared" si="3"/>
        <v>0</v>
      </c>
      <c r="AT55" s="221">
        <f t="shared" si="4"/>
        <v>0</v>
      </c>
      <c r="AU55" s="221">
        <f t="shared" si="5"/>
        <v>0</v>
      </c>
      <c r="AV55" s="3102"/>
      <c r="AW55" s="221">
        <f t="shared" si="6"/>
        <v>0</v>
      </c>
      <c r="AX55" s="221">
        <f t="shared" si="7"/>
        <v>0</v>
      </c>
      <c r="AY55" s="221">
        <f t="shared" si="8"/>
        <v>0</v>
      </c>
      <c r="AZ55" s="221">
        <f t="shared" si="9"/>
        <v>0</v>
      </c>
      <c r="BA55" s="221">
        <f t="shared" si="10"/>
        <v>0</v>
      </c>
      <c r="BB55" s="221">
        <f t="shared" si="11"/>
        <v>0</v>
      </c>
      <c r="BC55" s="3102"/>
      <c r="BD55" s="221">
        <f t="shared" si="12"/>
        <v>0</v>
      </c>
      <c r="BE55" s="221">
        <f t="shared" si="13"/>
        <v>0</v>
      </c>
      <c r="BF55" s="221">
        <f t="shared" si="14"/>
        <v>0</v>
      </c>
      <c r="BG55" s="221">
        <f t="shared" si="15"/>
        <v>0</v>
      </c>
      <c r="BH55" s="221">
        <f t="shared" si="16"/>
        <v>0</v>
      </c>
      <c r="BI55" s="221">
        <f t="shared" si="17"/>
        <v>0</v>
      </c>
      <c r="BJ55" s="3102"/>
      <c r="BK55" s="221">
        <f t="shared" si="18"/>
        <v>0</v>
      </c>
      <c r="BL55" s="221">
        <f t="shared" si="19"/>
        <v>0</v>
      </c>
      <c r="BM55" s="3102"/>
      <c r="BN55" s="221">
        <f t="shared" si="20"/>
        <v>0</v>
      </c>
      <c r="BO55" s="221">
        <f t="shared" si="21"/>
        <v>0</v>
      </c>
      <c r="BP55" s="3101"/>
      <c r="BQ55" s="3102"/>
      <c r="BR55" s="1054"/>
      <c r="BS55" s="1054"/>
      <c r="BT55" s="1054"/>
      <c r="BU55" s="1054"/>
      <c r="BV55" s="1054"/>
      <c r="BW55" s="1054"/>
      <c r="BX55" s="1054"/>
      <c r="BY55" s="1054"/>
      <c r="BZ55" s="1054"/>
      <c r="CA55" s="1054"/>
      <c r="CB55" s="1054"/>
      <c r="CC55" s="1054"/>
      <c r="CD55" s="1054"/>
      <c r="CE55" s="1054"/>
      <c r="CF55" s="1054"/>
      <c r="CG55" s="1054"/>
      <c r="CH55" s="1054"/>
      <c r="CI55" s="1054"/>
    </row>
    <row r="56" spans="1:87" ht="15.75" customHeight="1">
      <c r="B56" s="1663" t="s">
        <v>13314</v>
      </c>
      <c r="C56" s="1665"/>
      <c r="D56" s="1623"/>
      <c r="E56" s="1366"/>
      <c r="F56" s="1621"/>
      <c r="G56" s="1622"/>
      <c r="H56" s="1622"/>
      <c r="I56" s="1622"/>
      <c r="J56" s="1622"/>
      <c r="K56" s="1623"/>
      <c r="L56" s="1366"/>
      <c r="M56" s="1621"/>
      <c r="N56" s="1622"/>
      <c r="O56" s="1622"/>
      <c r="P56" s="1622"/>
      <c r="Q56" s="1622"/>
      <c r="R56" s="1623"/>
      <c r="S56" s="1366"/>
      <c r="T56" s="1678"/>
      <c r="U56" s="1679"/>
      <c r="V56" s="1679"/>
      <c r="W56" s="1679"/>
      <c r="X56" s="1679"/>
      <c r="Y56" s="1680"/>
      <c r="Z56" s="1366"/>
      <c r="AA56" s="1686"/>
      <c r="AB56" s="1687"/>
      <c r="AC56" s="1691"/>
      <c r="AD56" s="1691"/>
      <c r="AE56" s="1623"/>
      <c r="AF56" s="51"/>
      <c r="AG56" s="73" t="s">
        <v>13315</v>
      </c>
      <c r="AH56" s="51"/>
      <c r="AI56" s="56"/>
      <c r="AJ56" s="1054"/>
      <c r="AK56" s="3101"/>
      <c r="AL56" s="997">
        <f t="shared" si="22"/>
        <v>0</v>
      </c>
      <c r="AM56" s="3101"/>
      <c r="AN56" s="221">
        <f t="shared" si="23"/>
        <v>0</v>
      </c>
      <c r="AO56" s="3102"/>
      <c r="AP56" s="221">
        <f t="shared" si="0"/>
        <v>0</v>
      </c>
      <c r="AQ56" s="221">
        <f t="shared" si="1"/>
        <v>0</v>
      </c>
      <c r="AR56" s="221">
        <f t="shared" si="2"/>
        <v>0</v>
      </c>
      <c r="AS56" s="221">
        <f t="shared" si="3"/>
        <v>0</v>
      </c>
      <c r="AT56" s="221">
        <f t="shared" si="4"/>
        <v>0</v>
      </c>
      <c r="AU56" s="221">
        <f t="shared" si="5"/>
        <v>0</v>
      </c>
      <c r="AV56" s="3102"/>
      <c r="AW56" s="221">
        <f t="shared" si="6"/>
        <v>0</v>
      </c>
      <c r="AX56" s="221">
        <f t="shared" si="7"/>
        <v>0</v>
      </c>
      <c r="AY56" s="221">
        <f t="shared" si="8"/>
        <v>0</v>
      </c>
      <c r="AZ56" s="221">
        <f t="shared" si="9"/>
        <v>0</v>
      </c>
      <c r="BA56" s="221">
        <f t="shared" si="10"/>
        <v>0</v>
      </c>
      <c r="BB56" s="221">
        <f t="shared" si="11"/>
        <v>0</v>
      </c>
      <c r="BC56" s="3102"/>
      <c r="BD56" s="221">
        <f t="shared" si="12"/>
        <v>0</v>
      </c>
      <c r="BE56" s="221">
        <f t="shared" si="13"/>
        <v>0</v>
      </c>
      <c r="BF56" s="221">
        <f t="shared" si="14"/>
        <v>0</v>
      </c>
      <c r="BG56" s="221">
        <f t="shared" si="15"/>
        <v>0</v>
      </c>
      <c r="BH56" s="221">
        <f t="shared" si="16"/>
        <v>0</v>
      </c>
      <c r="BI56" s="221">
        <f t="shared" si="17"/>
        <v>0</v>
      </c>
      <c r="BJ56" s="3102"/>
      <c r="BK56" s="221">
        <f t="shared" si="18"/>
        <v>0</v>
      </c>
      <c r="BL56" s="221">
        <f t="shared" si="19"/>
        <v>0</v>
      </c>
      <c r="BM56" s="3102"/>
      <c r="BN56" s="221">
        <f t="shared" si="20"/>
        <v>0</v>
      </c>
      <c r="BO56" s="221">
        <f t="shared" si="21"/>
        <v>0</v>
      </c>
      <c r="BP56" s="3101"/>
      <c r="BQ56" s="3102"/>
      <c r="BR56" s="1054"/>
      <c r="BS56" s="1054"/>
      <c r="BT56" s="1054"/>
      <c r="BU56" s="1054"/>
      <c r="BV56" s="1054"/>
      <c r="BW56" s="1054"/>
      <c r="BX56" s="1054"/>
      <c r="BY56" s="1054"/>
      <c r="BZ56" s="1054"/>
      <c r="CA56" s="1054"/>
      <c r="CB56" s="1054"/>
      <c r="CC56" s="1054"/>
      <c r="CD56" s="1054"/>
      <c r="CE56" s="1054"/>
      <c r="CF56" s="1054"/>
      <c r="CG56" s="1054"/>
      <c r="CH56" s="1054"/>
      <c r="CI56" s="1054"/>
    </row>
    <row r="57" spans="1:87" ht="15.75" customHeight="1">
      <c r="B57" s="1663" t="s">
        <v>13316</v>
      </c>
      <c r="C57" s="1665"/>
      <c r="D57" s="1623"/>
      <c r="E57" s="1366"/>
      <c r="F57" s="1621"/>
      <c r="G57" s="1622"/>
      <c r="H57" s="1622"/>
      <c r="I57" s="1622"/>
      <c r="J57" s="1622"/>
      <c r="K57" s="1623"/>
      <c r="L57" s="1366"/>
      <c r="M57" s="1621"/>
      <c r="N57" s="1622"/>
      <c r="O57" s="1622"/>
      <c r="P57" s="1622"/>
      <c r="Q57" s="1622"/>
      <c r="R57" s="1623"/>
      <c r="S57" s="1366"/>
      <c r="T57" s="1678"/>
      <c r="U57" s="1679"/>
      <c r="V57" s="1679"/>
      <c r="W57" s="1679"/>
      <c r="X57" s="1679"/>
      <c r="Y57" s="1680"/>
      <c r="Z57" s="1366"/>
      <c r="AA57" s="1686"/>
      <c r="AB57" s="1687"/>
      <c r="AC57" s="1691"/>
      <c r="AD57" s="1691"/>
      <c r="AE57" s="1623"/>
      <c r="AF57" s="51"/>
      <c r="AG57" s="73" t="s">
        <v>13317</v>
      </c>
      <c r="AH57" s="51"/>
      <c r="AI57" s="56"/>
      <c r="AJ57" s="1054"/>
      <c r="AK57" s="3101"/>
      <c r="AL57" s="997">
        <f t="shared" si="22"/>
        <v>0</v>
      </c>
      <c r="AM57" s="3101"/>
      <c r="AN57" s="221">
        <f t="shared" si="23"/>
        <v>0</v>
      </c>
      <c r="AO57" s="3102"/>
      <c r="AP57" s="221">
        <f t="shared" si="0"/>
        <v>0</v>
      </c>
      <c r="AQ57" s="221">
        <f t="shared" si="1"/>
        <v>0</v>
      </c>
      <c r="AR57" s="221">
        <f t="shared" si="2"/>
        <v>0</v>
      </c>
      <c r="AS57" s="221">
        <f t="shared" si="3"/>
        <v>0</v>
      </c>
      <c r="AT57" s="221">
        <f t="shared" si="4"/>
        <v>0</v>
      </c>
      <c r="AU57" s="221">
        <f t="shared" si="5"/>
        <v>0</v>
      </c>
      <c r="AV57" s="3102"/>
      <c r="AW57" s="221">
        <f t="shared" si="6"/>
        <v>0</v>
      </c>
      <c r="AX57" s="221">
        <f t="shared" si="7"/>
        <v>0</v>
      </c>
      <c r="AY57" s="221">
        <f t="shared" si="8"/>
        <v>0</v>
      </c>
      <c r="AZ57" s="221">
        <f t="shared" si="9"/>
        <v>0</v>
      </c>
      <c r="BA57" s="221">
        <f t="shared" si="10"/>
        <v>0</v>
      </c>
      <c r="BB57" s="221">
        <f t="shared" si="11"/>
        <v>0</v>
      </c>
      <c r="BC57" s="3102"/>
      <c r="BD57" s="221">
        <f t="shared" si="12"/>
        <v>0</v>
      </c>
      <c r="BE57" s="221">
        <f t="shared" si="13"/>
        <v>0</v>
      </c>
      <c r="BF57" s="221">
        <f t="shared" si="14"/>
        <v>0</v>
      </c>
      <c r="BG57" s="221">
        <f t="shared" si="15"/>
        <v>0</v>
      </c>
      <c r="BH57" s="221">
        <f t="shared" si="16"/>
        <v>0</v>
      </c>
      <c r="BI57" s="221">
        <f t="shared" si="17"/>
        <v>0</v>
      </c>
      <c r="BJ57" s="3102"/>
      <c r="BK57" s="221">
        <f t="shared" si="18"/>
        <v>0</v>
      </c>
      <c r="BL57" s="221">
        <f t="shared" si="19"/>
        <v>0</v>
      </c>
      <c r="BM57" s="3102"/>
      <c r="BN57" s="221">
        <f t="shared" si="20"/>
        <v>0</v>
      </c>
      <c r="BO57" s="221">
        <f t="shared" si="21"/>
        <v>0</v>
      </c>
      <c r="BP57" s="3101"/>
      <c r="BQ57" s="3102"/>
      <c r="BR57" s="1054"/>
      <c r="BS57" s="1054"/>
      <c r="BT57" s="1054"/>
      <c r="BU57" s="1054"/>
      <c r="BV57" s="1054"/>
      <c r="BW57" s="1054"/>
      <c r="BX57" s="1054"/>
      <c r="BY57" s="1054"/>
      <c r="BZ57" s="1054"/>
      <c r="CA57" s="1054"/>
      <c r="CB57" s="1054"/>
      <c r="CC57" s="1054"/>
      <c r="CD57" s="1054"/>
      <c r="CE57" s="1054"/>
      <c r="CF57" s="1054"/>
      <c r="CG57" s="1054"/>
      <c r="CH57" s="1054"/>
      <c r="CI57" s="1054"/>
    </row>
    <row r="58" spans="1:87" ht="15.75" customHeight="1">
      <c r="B58" s="1663" t="s">
        <v>13318</v>
      </c>
      <c r="C58" s="1665"/>
      <c r="D58" s="1623"/>
      <c r="E58" s="1366"/>
      <c r="F58" s="1621"/>
      <c r="G58" s="1622"/>
      <c r="H58" s="1622"/>
      <c r="I58" s="1622"/>
      <c r="J58" s="1622"/>
      <c r="K58" s="1623"/>
      <c r="L58" s="1366"/>
      <c r="M58" s="1621"/>
      <c r="N58" s="1622"/>
      <c r="O58" s="1622"/>
      <c r="P58" s="1622"/>
      <c r="Q58" s="1622"/>
      <c r="R58" s="1623"/>
      <c r="S58" s="1366"/>
      <c r="T58" s="1678"/>
      <c r="U58" s="1679"/>
      <c r="V58" s="1679"/>
      <c r="W58" s="1679"/>
      <c r="X58" s="1679"/>
      <c r="Y58" s="1680"/>
      <c r="Z58" s="1366"/>
      <c r="AA58" s="1686"/>
      <c r="AB58" s="1687"/>
      <c r="AC58" s="1691"/>
      <c r="AD58" s="1691"/>
      <c r="AE58" s="1623"/>
      <c r="AF58" s="51"/>
      <c r="AG58" s="73" t="s">
        <v>13319</v>
      </c>
      <c r="AH58" s="51"/>
      <c r="AI58" s="56"/>
      <c r="AJ58" s="1054"/>
      <c r="AK58" s="3101"/>
      <c r="AL58" s="997">
        <f t="shared" si="22"/>
        <v>0</v>
      </c>
      <c r="AM58" s="3101"/>
      <c r="AN58" s="221">
        <f t="shared" si="23"/>
        <v>0</v>
      </c>
      <c r="AO58" s="3102"/>
      <c r="AP58" s="221">
        <f t="shared" si="0"/>
        <v>0</v>
      </c>
      <c r="AQ58" s="221">
        <f t="shared" si="1"/>
        <v>0</v>
      </c>
      <c r="AR58" s="221">
        <f t="shared" si="2"/>
        <v>0</v>
      </c>
      <c r="AS58" s="221">
        <f t="shared" si="3"/>
        <v>0</v>
      </c>
      <c r="AT58" s="221">
        <f t="shared" si="4"/>
        <v>0</v>
      </c>
      <c r="AU58" s="221">
        <f t="shared" si="5"/>
        <v>0</v>
      </c>
      <c r="AV58" s="3102"/>
      <c r="AW58" s="221">
        <f t="shared" si="6"/>
        <v>0</v>
      </c>
      <c r="AX58" s="221">
        <f t="shared" si="7"/>
        <v>0</v>
      </c>
      <c r="AY58" s="221">
        <f t="shared" si="8"/>
        <v>0</v>
      </c>
      <c r="AZ58" s="221">
        <f t="shared" si="9"/>
        <v>0</v>
      </c>
      <c r="BA58" s="221">
        <f t="shared" si="10"/>
        <v>0</v>
      </c>
      <c r="BB58" s="221">
        <f t="shared" si="11"/>
        <v>0</v>
      </c>
      <c r="BC58" s="3102"/>
      <c r="BD58" s="221">
        <f t="shared" si="12"/>
        <v>0</v>
      </c>
      <c r="BE58" s="221">
        <f t="shared" si="13"/>
        <v>0</v>
      </c>
      <c r="BF58" s="221">
        <f t="shared" si="14"/>
        <v>0</v>
      </c>
      <c r="BG58" s="221">
        <f t="shared" si="15"/>
        <v>0</v>
      </c>
      <c r="BH58" s="221">
        <f t="shared" si="16"/>
        <v>0</v>
      </c>
      <c r="BI58" s="221">
        <f t="shared" si="17"/>
        <v>0</v>
      </c>
      <c r="BJ58" s="3102"/>
      <c r="BK58" s="221">
        <f t="shared" si="18"/>
        <v>0</v>
      </c>
      <c r="BL58" s="221">
        <f t="shared" si="19"/>
        <v>0</v>
      </c>
      <c r="BM58" s="3102"/>
      <c r="BN58" s="221">
        <f t="shared" si="20"/>
        <v>0</v>
      </c>
      <c r="BO58" s="221">
        <f t="shared" si="21"/>
        <v>0</v>
      </c>
      <c r="BP58" s="3101"/>
      <c r="BQ58" s="3102"/>
      <c r="BR58" s="1054"/>
      <c r="BS58" s="1054"/>
      <c r="BT58" s="1054"/>
      <c r="BU58" s="1054"/>
      <c r="BV58" s="1054"/>
      <c r="BW58" s="1054"/>
      <c r="BX58" s="1054"/>
      <c r="BY58" s="1054"/>
      <c r="BZ58" s="1054"/>
      <c r="CA58" s="1054"/>
      <c r="CB58" s="1054"/>
      <c r="CC58" s="1054"/>
      <c r="CD58" s="1054"/>
      <c r="CE58" s="1054"/>
      <c r="CF58" s="1054"/>
      <c r="CG58" s="1054"/>
      <c r="CH58" s="1054"/>
      <c r="CI58" s="1054"/>
    </row>
    <row r="59" spans="1:87" ht="15.75" customHeight="1">
      <c r="B59" s="1663" t="s">
        <v>13320</v>
      </c>
      <c r="C59" s="1665"/>
      <c r="D59" s="1623"/>
      <c r="E59" s="1366"/>
      <c r="F59" s="1621"/>
      <c r="G59" s="1622"/>
      <c r="H59" s="1622"/>
      <c r="I59" s="1622"/>
      <c r="J59" s="1622"/>
      <c r="K59" s="1623"/>
      <c r="L59" s="1366"/>
      <c r="M59" s="1621"/>
      <c r="N59" s="1622"/>
      <c r="O59" s="1622"/>
      <c r="P59" s="1622"/>
      <c r="Q59" s="1622"/>
      <c r="R59" s="1623"/>
      <c r="S59" s="1366"/>
      <c r="T59" s="1678"/>
      <c r="U59" s="1679"/>
      <c r="V59" s="1679"/>
      <c r="W59" s="1679"/>
      <c r="X59" s="1679"/>
      <c r="Y59" s="1680"/>
      <c r="Z59" s="1366"/>
      <c r="AA59" s="1686"/>
      <c r="AB59" s="1687"/>
      <c r="AC59" s="1691"/>
      <c r="AD59" s="1691"/>
      <c r="AE59" s="1623"/>
      <c r="AF59" s="51"/>
      <c r="AG59" s="73" t="s">
        <v>13321</v>
      </c>
      <c r="AH59" s="51"/>
      <c r="AI59" s="56"/>
      <c r="AJ59" s="1054"/>
      <c r="AK59" s="3101"/>
      <c r="AL59" s="997">
        <f t="shared" si="22"/>
        <v>0</v>
      </c>
      <c r="AM59" s="3101"/>
      <c r="AN59" s="221">
        <f t="shared" si="23"/>
        <v>0</v>
      </c>
      <c r="AO59" s="3102"/>
      <c r="AP59" s="221">
        <f t="shared" si="0"/>
        <v>0</v>
      </c>
      <c r="AQ59" s="221">
        <f t="shared" si="1"/>
        <v>0</v>
      </c>
      <c r="AR59" s="221">
        <f t="shared" si="2"/>
        <v>0</v>
      </c>
      <c r="AS59" s="221">
        <f t="shared" si="3"/>
        <v>0</v>
      </c>
      <c r="AT59" s="221">
        <f t="shared" si="4"/>
        <v>0</v>
      </c>
      <c r="AU59" s="221">
        <f t="shared" si="5"/>
        <v>0</v>
      </c>
      <c r="AV59" s="3102"/>
      <c r="AW59" s="221">
        <f t="shared" si="6"/>
        <v>0</v>
      </c>
      <c r="AX59" s="221">
        <f t="shared" si="7"/>
        <v>0</v>
      </c>
      <c r="AY59" s="221">
        <f t="shared" si="8"/>
        <v>0</v>
      </c>
      <c r="AZ59" s="221">
        <f t="shared" si="9"/>
        <v>0</v>
      </c>
      <c r="BA59" s="221">
        <f t="shared" si="10"/>
        <v>0</v>
      </c>
      <c r="BB59" s="221">
        <f t="shared" si="11"/>
        <v>0</v>
      </c>
      <c r="BC59" s="3102"/>
      <c r="BD59" s="221">
        <f t="shared" si="12"/>
        <v>0</v>
      </c>
      <c r="BE59" s="221">
        <f t="shared" si="13"/>
        <v>0</v>
      </c>
      <c r="BF59" s="221">
        <f t="shared" si="14"/>
        <v>0</v>
      </c>
      <c r="BG59" s="221">
        <f t="shared" si="15"/>
        <v>0</v>
      </c>
      <c r="BH59" s="221">
        <f t="shared" si="16"/>
        <v>0</v>
      </c>
      <c r="BI59" s="221">
        <f t="shared" si="17"/>
        <v>0</v>
      </c>
      <c r="BJ59" s="3102"/>
      <c r="BK59" s="221">
        <f t="shared" si="18"/>
        <v>0</v>
      </c>
      <c r="BL59" s="221">
        <f t="shared" si="19"/>
        <v>0</v>
      </c>
      <c r="BM59" s="3102"/>
      <c r="BN59" s="221">
        <f t="shared" si="20"/>
        <v>0</v>
      </c>
      <c r="BO59" s="221">
        <f t="shared" si="21"/>
        <v>0</v>
      </c>
      <c r="BP59" s="3101"/>
      <c r="BQ59" s="3102"/>
      <c r="BR59" s="1054"/>
      <c r="BS59" s="1054"/>
      <c r="BT59" s="1054"/>
      <c r="BU59" s="1054"/>
      <c r="BV59" s="1054"/>
      <c r="BW59" s="1054"/>
      <c r="BX59" s="1054"/>
      <c r="BY59" s="1054"/>
      <c r="BZ59" s="1054"/>
      <c r="CA59" s="1054"/>
      <c r="CB59" s="1054"/>
      <c r="CC59" s="1054"/>
      <c r="CD59" s="1054"/>
      <c r="CE59" s="1054"/>
      <c r="CF59" s="1054"/>
      <c r="CG59" s="1054"/>
      <c r="CH59" s="1054"/>
      <c r="CI59" s="1054"/>
    </row>
    <row r="60" spans="1:87" ht="15.75" customHeight="1">
      <c r="B60" s="1663" t="s">
        <v>13322</v>
      </c>
      <c r="C60" s="1665"/>
      <c r="D60" s="1623"/>
      <c r="E60" s="1366"/>
      <c r="F60" s="1621"/>
      <c r="G60" s="1622"/>
      <c r="H60" s="1622"/>
      <c r="I60" s="1622"/>
      <c r="J60" s="1622"/>
      <c r="K60" s="1623"/>
      <c r="L60" s="1366"/>
      <c r="M60" s="1621"/>
      <c r="N60" s="1622"/>
      <c r="O60" s="1622"/>
      <c r="P60" s="1622"/>
      <c r="Q60" s="1622"/>
      <c r="R60" s="1623"/>
      <c r="S60" s="1366"/>
      <c r="T60" s="1678"/>
      <c r="U60" s="1679"/>
      <c r="V60" s="1679"/>
      <c r="W60" s="1679"/>
      <c r="X60" s="1679"/>
      <c r="Y60" s="1680"/>
      <c r="Z60" s="1366"/>
      <c r="AA60" s="1686"/>
      <c r="AB60" s="1687"/>
      <c r="AC60" s="1691"/>
      <c r="AD60" s="1691"/>
      <c r="AE60" s="1623"/>
      <c r="AF60" s="51"/>
      <c r="AG60" s="73" t="s">
        <v>13323</v>
      </c>
      <c r="AH60" s="51"/>
      <c r="AI60" s="56"/>
      <c r="AJ60" s="1054"/>
      <c r="AK60" s="3101"/>
      <c r="AL60" s="997">
        <f t="shared" si="22"/>
        <v>0</v>
      </c>
      <c r="AM60" s="3101"/>
      <c r="AN60" s="221">
        <f t="shared" si="23"/>
        <v>0</v>
      </c>
      <c r="AO60" s="3102"/>
      <c r="AP60" s="221">
        <f t="shared" si="0"/>
        <v>0</v>
      </c>
      <c r="AQ60" s="221">
        <f t="shared" si="1"/>
        <v>0</v>
      </c>
      <c r="AR60" s="221">
        <f t="shared" si="2"/>
        <v>0</v>
      </c>
      <c r="AS60" s="221">
        <f t="shared" si="3"/>
        <v>0</v>
      </c>
      <c r="AT60" s="221">
        <f t="shared" si="4"/>
        <v>0</v>
      </c>
      <c r="AU60" s="221">
        <f t="shared" si="5"/>
        <v>0</v>
      </c>
      <c r="AV60" s="3102"/>
      <c r="AW60" s="221">
        <f t="shared" si="6"/>
        <v>0</v>
      </c>
      <c r="AX60" s="221">
        <f t="shared" si="7"/>
        <v>0</v>
      </c>
      <c r="AY60" s="221">
        <f t="shared" si="8"/>
        <v>0</v>
      </c>
      <c r="AZ60" s="221">
        <f t="shared" si="9"/>
        <v>0</v>
      </c>
      <c r="BA60" s="221">
        <f t="shared" si="10"/>
        <v>0</v>
      </c>
      <c r="BB60" s="221">
        <f t="shared" si="11"/>
        <v>0</v>
      </c>
      <c r="BC60" s="3102"/>
      <c r="BD60" s="221">
        <f t="shared" si="12"/>
        <v>0</v>
      </c>
      <c r="BE60" s="221">
        <f t="shared" si="13"/>
        <v>0</v>
      </c>
      <c r="BF60" s="221">
        <f t="shared" si="14"/>
        <v>0</v>
      </c>
      <c r="BG60" s="221">
        <f t="shared" si="15"/>
        <v>0</v>
      </c>
      <c r="BH60" s="221">
        <f t="shared" si="16"/>
        <v>0</v>
      </c>
      <c r="BI60" s="221">
        <f t="shared" si="17"/>
        <v>0</v>
      </c>
      <c r="BJ60" s="3102"/>
      <c r="BK60" s="221">
        <f t="shared" si="18"/>
        <v>0</v>
      </c>
      <c r="BL60" s="221">
        <f t="shared" si="19"/>
        <v>0</v>
      </c>
      <c r="BM60" s="3102"/>
      <c r="BN60" s="221">
        <f t="shared" si="20"/>
        <v>0</v>
      </c>
      <c r="BO60" s="221">
        <f t="shared" si="21"/>
        <v>0</v>
      </c>
      <c r="BP60" s="3101"/>
      <c r="BQ60" s="3102"/>
      <c r="BR60" s="1054"/>
      <c r="BS60" s="1054"/>
      <c r="BT60" s="1054"/>
      <c r="BU60" s="1054"/>
      <c r="BV60" s="1054"/>
      <c r="BW60" s="1054"/>
      <c r="BX60" s="1054"/>
      <c r="BY60" s="1054"/>
      <c r="BZ60" s="1054"/>
      <c r="CA60" s="1054"/>
      <c r="CB60" s="1054"/>
      <c r="CC60" s="1054"/>
      <c r="CD60" s="1054"/>
      <c r="CE60" s="1054"/>
      <c r="CF60" s="1054"/>
      <c r="CG60" s="1054"/>
      <c r="CH60" s="1054"/>
      <c r="CI60" s="1054"/>
    </row>
    <row r="61" spans="1:87" ht="15.75" customHeight="1">
      <c r="B61" s="1663" t="s">
        <v>13324</v>
      </c>
      <c r="C61" s="1665"/>
      <c r="D61" s="2543"/>
      <c r="E61" s="1366"/>
      <c r="F61" s="1621"/>
      <c r="G61" s="1622"/>
      <c r="H61" s="1622"/>
      <c r="I61" s="1622"/>
      <c r="J61" s="1622"/>
      <c r="K61" s="1623"/>
      <c r="L61" s="1366"/>
      <c r="M61" s="1621"/>
      <c r="N61" s="1622"/>
      <c r="O61" s="1622"/>
      <c r="P61" s="1622"/>
      <c r="Q61" s="1622"/>
      <c r="R61" s="1623"/>
      <c r="S61" s="1366"/>
      <c r="T61" s="1678"/>
      <c r="U61" s="1679"/>
      <c r="V61" s="1679"/>
      <c r="W61" s="1679"/>
      <c r="X61" s="1679"/>
      <c r="Y61" s="1680"/>
      <c r="Z61" s="1366"/>
      <c r="AA61" s="1686"/>
      <c r="AB61" s="1687"/>
      <c r="AC61" s="1691"/>
      <c r="AD61" s="1691"/>
      <c r="AE61" s="1623"/>
      <c r="AF61" s="51"/>
      <c r="AG61" s="73" t="s">
        <v>13325</v>
      </c>
      <c r="AH61" s="51"/>
      <c r="AI61" s="56"/>
      <c r="AJ61" s="1054"/>
      <c r="AK61" s="3101"/>
      <c r="AL61" s="997">
        <f t="shared" si="22"/>
        <v>0</v>
      </c>
      <c r="AM61" s="3101"/>
      <c r="AN61" s="221">
        <f t="shared" si="23"/>
        <v>0</v>
      </c>
      <c r="AO61" s="3102"/>
      <c r="AP61" s="221">
        <f t="shared" si="0"/>
        <v>0</v>
      </c>
      <c r="AQ61" s="221">
        <f t="shared" si="1"/>
        <v>0</v>
      </c>
      <c r="AR61" s="221">
        <f t="shared" si="2"/>
        <v>0</v>
      </c>
      <c r="AS61" s="221">
        <f t="shared" si="3"/>
        <v>0</v>
      </c>
      <c r="AT61" s="221">
        <f t="shared" si="4"/>
        <v>0</v>
      </c>
      <c r="AU61" s="221">
        <f t="shared" si="5"/>
        <v>0</v>
      </c>
      <c r="AV61" s="3102"/>
      <c r="AW61" s="221">
        <f t="shared" si="6"/>
        <v>0</v>
      </c>
      <c r="AX61" s="221">
        <f t="shared" si="7"/>
        <v>0</v>
      </c>
      <c r="AY61" s="221">
        <f t="shared" si="8"/>
        <v>0</v>
      </c>
      <c r="AZ61" s="221">
        <f t="shared" si="9"/>
        <v>0</v>
      </c>
      <c r="BA61" s="221">
        <f t="shared" si="10"/>
        <v>0</v>
      </c>
      <c r="BB61" s="221">
        <f t="shared" si="11"/>
        <v>0</v>
      </c>
      <c r="BC61" s="3102"/>
      <c r="BD61" s="221">
        <f t="shared" si="12"/>
        <v>0</v>
      </c>
      <c r="BE61" s="221">
        <f t="shared" si="13"/>
        <v>0</v>
      </c>
      <c r="BF61" s="221">
        <f t="shared" si="14"/>
        <v>0</v>
      </c>
      <c r="BG61" s="221">
        <f t="shared" si="15"/>
        <v>0</v>
      </c>
      <c r="BH61" s="221">
        <f t="shared" si="16"/>
        <v>0</v>
      </c>
      <c r="BI61" s="221">
        <f t="shared" si="17"/>
        <v>0</v>
      </c>
      <c r="BJ61" s="3102"/>
      <c r="BK61" s="221">
        <f t="shared" si="18"/>
        <v>0</v>
      </c>
      <c r="BL61" s="221">
        <f t="shared" si="19"/>
        <v>0</v>
      </c>
      <c r="BM61" s="3102"/>
      <c r="BN61" s="221">
        <f t="shared" si="20"/>
        <v>0</v>
      </c>
      <c r="BO61" s="221">
        <f t="shared" si="21"/>
        <v>0</v>
      </c>
      <c r="BP61" s="3101"/>
      <c r="BQ61" s="3102"/>
      <c r="BR61" s="1054"/>
      <c r="BS61" s="1054"/>
      <c r="BT61" s="1054"/>
      <c r="BU61" s="1054"/>
      <c r="BV61" s="1054"/>
      <c r="BW61" s="1054"/>
      <c r="BX61" s="1054"/>
      <c r="BY61" s="1054"/>
      <c r="BZ61" s="1054"/>
      <c r="CA61" s="1054"/>
      <c r="CB61" s="1054"/>
      <c r="CC61" s="1054"/>
      <c r="CD61" s="1054"/>
      <c r="CE61" s="1054"/>
      <c r="CF61" s="1054"/>
      <c r="CG61" s="1054"/>
      <c r="CH61" s="1054"/>
      <c r="CI61" s="1054"/>
    </row>
    <row r="62" spans="1:87" ht="15.75" customHeight="1" thickBot="1">
      <c r="A62" s="2394" t="s">
        <v>784</v>
      </c>
      <c r="B62" s="1666" t="s">
        <v>902</v>
      </c>
      <c r="C62" s="2542"/>
      <c r="D62" s="1628"/>
      <c r="E62" s="1366"/>
      <c r="F62" s="1367">
        <f>IFERROR(SUM(F12:F61),0)</f>
        <v>1E-3</v>
      </c>
      <c r="G62" s="1368">
        <f t="shared" ref="G62:K62" si="27">IFERROR(SUM(G12:G61),0)</f>
        <v>1.375</v>
      </c>
      <c r="H62" s="1368">
        <f t="shared" si="27"/>
        <v>1.7239999999999998</v>
      </c>
      <c r="I62" s="1368">
        <f t="shared" si="27"/>
        <v>2.9219999999999997</v>
      </c>
      <c r="J62" s="1368">
        <f t="shared" si="27"/>
        <v>18.301000000000002</v>
      </c>
      <c r="K62" s="1369">
        <f t="shared" si="27"/>
        <v>40.524000000000001</v>
      </c>
      <c r="L62" s="1366"/>
      <c r="M62" s="1367">
        <f t="shared" ref="M62:R62" si="28">IFERROR(SUM(M12:M61),0)</f>
        <v>5.5069999999999997</v>
      </c>
      <c r="N62" s="1368">
        <f t="shared" si="28"/>
        <v>6.7159999999999993</v>
      </c>
      <c r="O62" s="1368">
        <f t="shared" si="28"/>
        <v>3.7398059999999997</v>
      </c>
      <c r="P62" s="1368">
        <f t="shared" si="28"/>
        <v>5.0628480000000007</v>
      </c>
      <c r="Q62" s="1368">
        <f t="shared" si="28"/>
        <v>4.8843059999999996</v>
      </c>
      <c r="R62" s="1369">
        <f t="shared" si="28"/>
        <v>414.8</v>
      </c>
      <c r="S62" s="1366"/>
      <c r="T62" s="1681">
        <f>IFERROR(SUM(T12:T61),0)</f>
        <v>32.222330000000007</v>
      </c>
      <c r="U62" s="1682">
        <f t="shared" ref="U62:Y62" si="29">IFERROR(SUM(U12:U61),0)</f>
        <v>47.367729999999995</v>
      </c>
      <c r="V62" s="1682">
        <f t="shared" si="29"/>
        <v>49.973513030624886</v>
      </c>
      <c r="W62" s="1682">
        <f t="shared" si="29"/>
        <v>61.204239030624876</v>
      </c>
      <c r="X62" s="1682">
        <f t="shared" si="29"/>
        <v>71.988718030624881</v>
      </c>
      <c r="Y62" s="1683">
        <f t="shared" si="29"/>
        <v>150.20999999999998</v>
      </c>
      <c r="Z62" s="1366"/>
      <c r="AA62" s="1688">
        <f>IFERROR(SUM(AA12:AA61),0)</f>
        <v>8.4</v>
      </c>
      <c r="AB62" s="1689"/>
      <c r="AC62" s="1692"/>
      <c r="AD62" s="1693">
        <f>IFERROR(SUM(AD12:AD61),0)</f>
        <v>0</v>
      </c>
      <c r="AE62" s="1369">
        <f>IFERROR(SUM(AE12:AE61),0)</f>
        <v>0</v>
      </c>
      <c r="AF62" s="51"/>
      <c r="AG62" s="846" t="s">
        <v>13326</v>
      </c>
      <c r="AH62" s="51"/>
      <c r="AI62" s="57"/>
      <c r="AJ62" s="1054"/>
      <c r="AK62" s="3101"/>
      <c r="AL62" s="3102"/>
      <c r="AM62" s="3101"/>
      <c r="AN62" s="3102"/>
      <c r="AO62" s="3102"/>
      <c r="AP62" s="3102"/>
      <c r="AQ62" s="3102"/>
      <c r="AR62" s="3102"/>
      <c r="AS62" s="3102"/>
      <c r="AT62" s="3102"/>
      <c r="AU62" s="3102"/>
      <c r="AV62" s="3102"/>
      <c r="AW62" s="3102"/>
      <c r="AX62" s="3102"/>
      <c r="AY62" s="3102"/>
      <c r="AZ62" s="3102"/>
      <c r="BA62" s="3102"/>
      <c r="BB62" s="3102"/>
      <c r="BC62" s="3102"/>
      <c r="BD62" s="3102"/>
      <c r="BE62" s="3102"/>
      <c r="BF62" s="3102"/>
      <c r="BG62" s="3102"/>
      <c r="BH62" s="3102"/>
      <c r="BI62" s="3102"/>
      <c r="BJ62" s="3102"/>
      <c r="BK62" s="3102"/>
      <c r="BL62" s="3102"/>
      <c r="BM62" s="3102"/>
      <c r="BN62" s="3102"/>
      <c r="BO62" s="3102"/>
      <c r="BP62" s="3101"/>
      <c r="BQ62" s="3102"/>
      <c r="BR62" s="1054"/>
      <c r="BS62" s="1054"/>
      <c r="BT62" s="1054"/>
      <c r="BU62" s="1054"/>
      <c r="BV62" s="1054"/>
      <c r="BW62" s="1054"/>
      <c r="BX62" s="1054"/>
      <c r="BY62" s="1054"/>
      <c r="BZ62" s="1054"/>
      <c r="CA62" s="1054"/>
      <c r="CB62" s="1054"/>
      <c r="CC62" s="1054"/>
      <c r="CD62" s="1054"/>
      <c r="CE62" s="1054"/>
      <c r="CF62" s="1054"/>
      <c r="CG62" s="1054"/>
      <c r="CH62" s="1054"/>
      <c r="CI62" s="1054"/>
    </row>
    <row r="63" spans="1:87" ht="14.5" thickTop="1">
      <c r="B63" s="1054"/>
      <c r="F63" s="1055"/>
      <c r="G63" s="1055"/>
      <c r="H63" s="1055"/>
      <c r="I63" s="1055"/>
      <c r="J63" s="1055"/>
      <c r="K63" s="1055"/>
      <c r="M63" s="1055"/>
      <c r="N63" s="1055"/>
      <c r="O63" s="1055"/>
      <c r="P63" s="1055"/>
      <c r="Q63" s="1055"/>
      <c r="R63" s="1055"/>
      <c r="T63" s="1055"/>
      <c r="U63" s="1055"/>
      <c r="V63" s="1055"/>
      <c r="W63" s="1055"/>
      <c r="X63" s="1055"/>
      <c r="Y63" s="1055"/>
      <c r="AA63" s="1054"/>
      <c r="AB63" s="1056"/>
      <c r="AC63" s="1056"/>
      <c r="AD63" s="1056"/>
      <c r="AE63" s="1056"/>
      <c r="AJ63" s="2394" t="s">
        <v>826</v>
      </c>
      <c r="AK63" s="3102"/>
      <c r="AL63" s="3102"/>
      <c r="AM63" s="3102"/>
      <c r="AN63" s="3102"/>
      <c r="AO63" s="3102"/>
      <c r="AP63" s="3102"/>
      <c r="AQ63" s="3102"/>
      <c r="AR63" s="3102"/>
      <c r="AS63" s="3102"/>
      <c r="AT63" s="3102"/>
      <c r="AU63" s="3102"/>
      <c r="AV63" s="3102"/>
      <c r="AW63" s="3102"/>
      <c r="AX63" s="3102"/>
      <c r="AY63" s="3102"/>
      <c r="AZ63" s="3102"/>
      <c r="BA63" s="3102"/>
      <c r="BB63" s="3102"/>
      <c r="BC63" s="3102"/>
      <c r="BD63" s="3102"/>
      <c r="BE63" s="3102"/>
      <c r="BF63" s="3102"/>
      <c r="BG63" s="3102"/>
      <c r="BH63" s="3102"/>
      <c r="BI63" s="3102"/>
      <c r="BJ63" s="3102"/>
      <c r="BK63" s="3102"/>
      <c r="BL63" s="3102"/>
      <c r="BM63" s="3102"/>
      <c r="BN63" s="3102"/>
      <c r="BO63" s="3102"/>
      <c r="BP63" s="3102"/>
      <c r="BQ63" s="3102"/>
      <c r="BR63" s="1054"/>
      <c r="BS63" s="1054"/>
      <c r="BT63" s="1054"/>
      <c r="BU63" s="1054"/>
      <c r="BV63" s="1054"/>
      <c r="BW63" s="1054"/>
      <c r="BX63" s="1054"/>
      <c r="BY63" s="1054"/>
      <c r="BZ63" s="1054"/>
      <c r="CA63" s="1054"/>
      <c r="CB63" s="1054"/>
      <c r="CC63" s="1054"/>
      <c r="CD63" s="1054"/>
      <c r="CE63" s="1054"/>
      <c r="CF63" s="1054"/>
      <c r="CG63" s="1054"/>
      <c r="CH63" s="1054"/>
      <c r="CI63" s="1054"/>
    </row>
    <row r="65" spans="36:69">
      <c r="AJ65" s="3102"/>
      <c r="AK65" s="3102"/>
      <c r="AL65" s="3102"/>
      <c r="AM65" s="3102"/>
      <c r="AN65" s="3102"/>
      <c r="AO65" s="3102"/>
      <c r="AP65" s="3102"/>
      <c r="AQ65" s="3102"/>
      <c r="AR65" s="3102"/>
      <c r="AS65" s="3102"/>
      <c r="AT65" s="3102"/>
      <c r="AU65" s="3102"/>
      <c r="AV65" s="3102"/>
      <c r="AW65" s="3102"/>
      <c r="AX65" s="3102"/>
      <c r="AY65" s="3102"/>
      <c r="AZ65" s="3102"/>
      <c r="BA65" s="3102"/>
      <c r="BB65" s="3102"/>
      <c r="BC65" s="3102"/>
      <c r="BD65" s="3102"/>
      <c r="BE65" s="3102"/>
      <c r="BF65" s="3102"/>
      <c r="BG65" s="3102"/>
      <c r="BH65" s="3102"/>
      <c r="BI65" s="3102"/>
      <c r="BJ65" s="3102"/>
      <c r="BK65" s="3102"/>
      <c r="BL65" s="3102"/>
      <c r="BM65" s="3102"/>
      <c r="BN65" s="3102"/>
      <c r="BO65" s="3102"/>
      <c r="BP65" s="3102"/>
      <c r="BQ65" s="1048"/>
    </row>
    <row r="66" spans="36:69">
      <c r="AJ66" s="3102"/>
      <c r="AK66" s="3102"/>
      <c r="AL66" s="3102"/>
      <c r="AM66" s="3102"/>
      <c r="AN66" s="3102"/>
      <c r="AO66" s="3102"/>
      <c r="AP66" s="3102"/>
      <c r="AQ66" s="3102"/>
      <c r="AR66" s="3102"/>
      <c r="AS66" s="3102"/>
      <c r="AT66" s="3102"/>
      <c r="AU66" s="3102"/>
      <c r="AV66" s="3102"/>
      <c r="AW66" s="3102"/>
      <c r="AX66" s="3102"/>
      <c r="AY66" s="3102"/>
      <c r="AZ66" s="3102"/>
      <c r="BA66" s="3102"/>
      <c r="BB66" s="3102"/>
      <c r="BC66" s="3102"/>
      <c r="BD66" s="3102"/>
      <c r="BE66" s="3102"/>
      <c r="BF66" s="3102"/>
      <c r="BG66" s="3102"/>
      <c r="BH66" s="3102"/>
      <c r="BI66" s="3102"/>
      <c r="BJ66" s="3102"/>
      <c r="BK66" s="3102"/>
      <c r="BL66" s="3102"/>
      <c r="BM66" s="3102"/>
      <c r="BN66" s="3102"/>
      <c r="BO66" s="3102"/>
      <c r="BP66" s="3102"/>
      <c r="BQ66" s="1048"/>
    </row>
    <row r="67" spans="36:69">
      <c r="AJ67" s="3102"/>
      <c r="AK67" s="3102"/>
      <c r="AL67" s="3102"/>
      <c r="AM67" s="3102"/>
      <c r="AN67" s="3102"/>
      <c r="AO67" s="3102"/>
      <c r="AP67" s="3102"/>
      <c r="AQ67" s="3102"/>
      <c r="AR67" s="3102"/>
      <c r="AS67" s="3102"/>
      <c r="AT67" s="3102"/>
      <c r="AU67" s="3102"/>
      <c r="AV67" s="3102"/>
      <c r="AW67" s="3102"/>
      <c r="AX67" s="3102"/>
      <c r="AY67" s="3102"/>
      <c r="AZ67" s="3102"/>
      <c r="BA67" s="3102"/>
      <c r="BB67" s="3102"/>
      <c r="BC67" s="3102"/>
      <c r="BD67" s="3102"/>
      <c r="BE67" s="3102"/>
      <c r="BF67" s="3102"/>
      <c r="BG67" s="3102"/>
      <c r="BH67" s="3102"/>
      <c r="BI67" s="3102"/>
      <c r="BJ67" s="3102"/>
      <c r="BK67" s="3102"/>
      <c r="BL67" s="3102"/>
      <c r="BM67" s="3102"/>
      <c r="BN67" s="3102"/>
      <c r="BO67" s="3102"/>
      <c r="BP67" s="3102"/>
      <c r="BQ67" s="1048"/>
    </row>
    <row r="68" spans="36:69">
      <c r="AJ68" s="3102"/>
      <c r="AK68" s="3102"/>
      <c r="AL68" s="3102"/>
      <c r="AM68" s="3102"/>
      <c r="AN68" s="3102"/>
      <c r="AO68" s="3102"/>
      <c r="AP68" s="3102"/>
      <c r="AQ68" s="3102"/>
      <c r="AR68" s="3102"/>
      <c r="AS68" s="3102"/>
      <c r="AT68" s="3102"/>
      <c r="AU68" s="3102"/>
      <c r="AV68" s="3102"/>
      <c r="AW68" s="3102"/>
      <c r="AX68" s="3102"/>
      <c r="AY68" s="3102"/>
      <c r="AZ68" s="3102"/>
      <c r="BA68" s="3102"/>
      <c r="BB68" s="3102"/>
      <c r="BC68" s="3102"/>
      <c r="BD68" s="3102"/>
      <c r="BE68" s="3102"/>
      <c r="BF68" s="3102"/>
      <c r="BG68" s="3102"/>
      <c r="BH68" s="3102"/>
      <c r="BI68" s="3102"/>
      <c r="BJ68" s="3102"/>
      <c r="BK68" s="3102"/>
      <c r="BL68" s="3102"/>
      <c r="BM68" s="3102"/>
      <c r="BN68" s="3102"/>
      <c r="BO68" s="3102"/>
      <c r="BP68" s="3102"/>
      <c r="BQ68" s="1048"/>
    </row>
    <row r="69" spans="36:69">
      <c r="AJ69" s="3102"/>
      <c r="AK69" s="3102"/>
      <c r="AL69" s="3102"/>
      <c r="AM69" s="3102"/>
      <c r="AN69" s="3102"/>
      <c r="AO69" s="3102"/>
      <c r="AP69" s="3102"/>
      <c r="AQ69" s="3102"/>
      <c r="AR69" s="3102"/>
      <c r="AS69" s="3102"/>
      <c r="AT69" s="3102"/>
      <c r="AU69" s="3102"/>
      <c r="AV69" s="3102"/>
      <c r="AW69" s="3102"/>
      <c r="AX69" s="3102"/>
      <c r="AY69" s="3102"/>
      <c r="AZ69" s="3102"/>
      <c r="BA69" s="3102"/>
      <c r="BB69" s="3102"/>
      <c r="BC69" s="3102"/>
      <c r="BD69" s="3102"/>
      <c r="BE69" s="3102"/>
      <c r="BF69" s="3102"/>
      <c r="BG69" s="3102"/>
      <c r="BH69" s="3102"/>
      <c r="BI69" s="3102"/>
      <c r="BJ69" s="3102"/>
      <c r="BK69" s="3102"/>
      <c r="BL69" s="3102"/>
      <c r="BM69" s="3102"/>
      <c r="BN69" s="3102"/>
      <c r="BO69" s="3102"/>
      <c r="BP69" s="3102"/>
      <c r="BQ69" s="1048"/>
    </row>
    <row r="70" spans="36:69">
      <c r="AJ70" s="3102"/>
      <c r="AK70" s="3102"/>
      <c r="AL70" s="3102"/>
      <c r="AM70" s="3102"/>
      <c r="AN70" s="3102"/>
      <c r="AO70" s="3102"/>
      <c r="AP70" s="3102"/>
      <c r="AQ70" s="3102"/>
      <c r="AR70" s="3102"/>
      <c r="AS70" s="3102"/>
      <c r="AT70" s="3102"/>
      <c r="AU70" s="3102"/>
      <c r="AV70" s="3102"/>
      <c r="AW70" s="3102"/>
      <c r="AX70" s="3102"/>
      <c r="AY70" s="3102"/>
      <c r="AZ70" s="3102"/>
      <c r="BA70" s="3102"/>
      <c r="BB70" s="3102"/>
      <c r="BC70" s="3102"/>
      <c r="BD70" s="3102"/>
      <c r="BE70" s="3102"/>
      <c r="BF70" s="3102"/>
      <c r="BG70" s="3102"/>
      <c r="BH70" s="3102"/>
      <c r="BI70" s="3102"/>
      <c r="BJ70" s="3102"/>
      <c r="BK70" s="3102"/>
      <c r="BL70" s="3102"/>
      <c r="BM70" s="3102"/>
      <c r="BN70" s="3102"/>
      <c r="BO70" s="3102"/>
      <c r="BP70" s="3102"/>
      <c r="BQ70" s="1048"/>
    </row>
    <row r="71" spans="36:69">
      <c r="AJ71" s="3102"/>
      <c r="AK71" s="3102"/>
      <c r="AL71" s="3102"/>
      <c r="AM71" s="3102"/>
      <c r="AN71" s="3102"/>
      <c r="AO71" s="3102"/>
      <c r="AP71" s="3102"/>
      <c r="AQ71" s="3102"/>
      <c r="AR71" s="3102"/>
      <c r="AS71" s="3102"/>
      <c r="AT71" s="3102"/>
      <c r="AU71" s="3102"/>
      <c r="AV71" s="3102"/>
      <c r="AW71" s="3102"/>
      <c r="AX71" s="3102"/>
      <c r="AY71" s="3102"/>
      <c r="AZ71" s="3102"/>
      <c r="BA71" s="3102"/>
      <c r="BB71" s="3102"/>
      <c r="BC71" s="3102"/>
      <c r="BD71" s="3102"/>
      <c r="BE71" s="3102"/>
      <c r="BF71" s="3102"/>
      <c r="BG71" s="3102"/>
      <c r="BH71" s="3102"/>
      <c r="BI71" s="3102"/>
      <c r="BJ71" s="3102"/>
      <c r="BK71" s="3102"/>
      <c r="BL71" s="3102"/>
      <c r="BM71" s="3102"/>
      <c r="BN71" s="3102"/>
      <c r="BO71" s="3102"/>
      <c r="BP71" s="3102"/>
      <c r="BQ71" s="1048"/>
    </row>
    <row r="72" spans="36:69">
      <c r="AJ72" s="3102"/>
      <c r="AK72" s="3102"/>
      <c r="AL72" s="3102"/>
      <c r="AM72" s="3102"/>
      <c r="AN72" s="3102"/>
      <c r="AO72" s="3102"/>
      <c r="AP72" s="3102"/>
      <c r="AQ72" s="3102"/>
      <c r="AR72" s="3102"/>
      <c r="AS72" s="3102"/>
      <c r="AT72" s="3102"/>
      <c r="AU72" s="3102"/>
      <c r="AV72" s="3102"/>
      <c r="AW72" s="3102"/>
      <c r="AX72" s="3102"/>
      <c r="AY72" s="3102"/>
      <c r="AZ72" s="3102"/>
      <c r="BA72" s="3102"/>
      <c r="BB72" s="3102"/>
      <c r="BC72" s="3102"/>
      <c r="BD72" s="3102"/>
      <c r="BE72" s="3102"/>
      <c r="BF72" s="3102"/>
      <c r="BG72" s="3102"/>
      <c r="BH72" s="3102"/>
      <c r="BI72" s="3102"/>
      <c r="BJ72" s="3102"/>
      <c r="BK72" s="3102"/>
      <c r="BL72" s="3102"/>
      <c r="BM72" s="3102"/>
      <c r="BN72" s="3102"/>
      <c r="BO72" s="3102"/>
      <c r="BP72" s="3102"/>
      <c r="BQ72" s="1048"/>
    </row>
    <row r="73" spans="36:69">
      <c r="AJ73" s="3102"/>
      <c r="AK73" s="3102"/>
      <c r="AL73" s="3102"/>
      <c r="AM73" s="3102"/>
      <c r="AN73" s="3102"/>
      <c r="AO73" s="3102"/>
      <c r="AP73" s="3102"/>
      <c r="AQ73" s="3102"/>
      <c r="AR73" s="3102"/>
      <c r="AS73" s="3102"/>
      <c r="AT73" s="3102"/>
      <c r="AU73" s="3102"/>
      <c r="AV73" s="3102"/>
      <c r="AW73" s="3102"/>
      <c r="AX73" s="3102"/>
      <c r="AY73" s="3102"/>
      <c r="AZ73" s="3102"/>
      <c r="BA73" s="3102"/>
      <c r="BB73" s="3102"/>
      <c r="BC73" s="3102"/>
      <c r="BD73" s="3102"/>
      <c r="BE73" s="3102"/>
      <c r="BF73" s="3102"/>
      <c r="BG73" s="3102"/>
      <c r="BH73" s="3102"/>
      <c r="BI73" s="3102"/>
      <c r="BJ73" s="3102"/>
      <c r="BK73" s="3102"/>
      <c r="BL73" s="3102"/>
      <c r="BM73" s="3102"/>
      <c r="BN73" s="3102"/>
      <c r="BO73" s="3102"/>
      <c r="BP73" s="3102"/>
      <c r="BQ73" s="1048"/>
    </row>
    <row r="74" spans="36:69">
      <c r="AJ74" s="3102"/>
      <c r="AK74" s="3102"/>
      <c r="AL74" s="3102"/>
      <c r="AM74" s="3102"/>
      <c r="AN74" s="3102"/>
      <c r="AO74" s="3102"/>
      <c r="AP74" s="3102"/>
      <c r="AQ74" s="3102"/>
      <c r="AR74" s="3102"/>
      <c r="AS74" s="3102"/>
      <c r="AT74" s="3102"/>
      <c r="AU74" s="3102"/>
      <c r="AV74" s="3102"/>
      <c r="AW74" s="3102"/>
      <c r="AX74" s="3102"/>
      <c r="AY74" s="3102"/>
      <c r="AZ74" s="3102"/>
      <c r="BA74" s="3102"/>
      <c r="BB74" s="3102"/>
      <c r="BC74" s="3102"/>
      <c r="BD74" s="3102"/>
      <c r="BE74" s="3102"/>
      <c r="BF74" s="3102"/>
      <c r="BG74" s="3102"/>
      <c r="BH74" s="3102"/>
      <c r="BI74" s="3102"/>
      <c r="BJ74" s="3102"/>
      <c r="BK74" s="3102"/>
      <c r="BL74" s="3102"/>
      <c r="BM74" s="3102"/>
      <c r="BN74" s="3102"/>
      <c r="BO74" s="3102"/>
      <c r="BP74" s="3102"/>
      <c r="BQ74" s="1048"/>
    </row>
    <row r="75" spans="36:69">
      <c r="AJ75" s="3102"/>
      <c r="AK75" s="3102"/>
      <c r="AL75" s="3102"/>
      <c r="AM75" s="3102"/>
      <c r="AN75" s="3102"/>
      <c r="AO75" s="3102"/>
      <c r="AP75" s="3102"/>
      <c r="AQ75" s="3102"/>
      <c r="AR75" s="3102"/>
      <c r="AS75" s="3102"/>
      <c r="AT75" s="3102"/>
      <c r="AU75" s="3102"/>
      <c r="AV75" s="3102"/>
      <c r="AW75" s="3102"/>
      <c r="AX75" s="3102"/>
      <c r="AY75" s="3102"/>
      <c r="AZ75" s="3102"/>
      <c r="BA75" s="3102"/>
      <c r="BB75" s="3102"/>
      <c r="BC75" s="3102"/>
      <c r="BD75" s="3102"/>
      <c r="BE75" s="3102"/>
      <c r="BF75" s="3102"/>
      <c r="BG75" s="3102"/>
      <c r="BH75" s="3102"/>
      <c r="BI75" s="3102"/>
      <c r="BJ75" s="3102"/>
      <c r="BK75" s="3102"/>
      <c r="BL75" s="3102"/>
      <c r="BM75" s="3102"/>
      <c r="BN75" s="3102"/>
      <c r="BO75" s="3102"/>
      <c r="BP75" s="3102"/>
      <c r="BQ75" s="1048"/>
    </row>
    <row r="76" spans="36:69">
      <c r="AJ76" s="3102"/>
      <c r="AK76" s="3102"/>
      <c r="AL76" s="3102"/>
      <c r="AM76" s="3102"/>
      <c r="AN76" s="3102"/>
      <c r="AO76" s="3102"/>
      <c r="AP76" s="3102"/>
      <c r="AQ76" s="3102"/>
      <c r="AR76" s="3102"/>
      <c r="AS76" s="3102"/>
      <c r="AT76" s="3102"/>
      <c r="AU76" s="3102"/>
      <c r="AV76" s="3102"/>
      <c r="AW76" s="3102"/>
      <c r="AX76" s="3102"/>
      <c r="AY76" s="3102"/>
      <c r="AZ76" s="3102"/>
      <c r="BA76" s="3102"/>
      <c r="BB76" s="3102"/>
      <c r="BC76" s="3102"/>
      <c r="BD76" s="3102"/>
      <c r="BE76" s="3102"/>
      <c r="BF76" s="3102"/>
      <c r="BG76" s="3102"/>
      <c r="BH76" s="3102"/>
      <c r="BI76" s="3102"/>
      <c r="BJ76" s="3102"/>
      <c r="BK76" s="3102"/>
      <c r="BL76" s="3102"/>
      <c r="BM76" s="3102"/>
      <c r="BN76" s="3102"/>
      <c r="BO76" s="3102"/>
      <c r="BP76" s="3102"/>
      <c r="BQ76" s="104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C24:C61 C12:C22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topLeftCell="B1" workbookViewId="0"/>
  </sheetViews>
  <sheetFormatPr defaultColWidth="9" defaultRowHeight="15.5"/>
  <cols>
    <col min="1" max="1" width="11.08203125" style="189" hidden="1" customWidth="1"/>
    <col min="2" max="2" width="75.6640625" style="189" bestFit="1" customWidth="1"/>
    <col min="3" max="3" width="5.5" style="189" bestFit="1" customWidth="1"/>
    <col min="4" max="4" width="4.5" style="189" customWidth="1"/>
    <col min="5" max="5" width="13" style="1063" customWidth="1"/>
    <col min="6" max="6" width="1.58203125" style="189" customWidth="1"/>
    <col min="7" max="7" width="10.1640625" style="189" bestFit="1" customWidth="1"/>
    <col min="8" max="8" width="1.58203125" style="198" customWidth="1"/>
    <col min="9" max="9" width="31.08203125" style="198" bestFit="1" customWidth="1"/>
    <col min="10" max="10" width="1.58203125" style="198" hidden="1" customWidth="1"/>
    <col min="11" max="11" width="1.58203125" style="184" customWidth="1"/>
    <col min="12" max="12" width="20.1640625" style="184" bestFit="1" customWidth="1"/>
    <col min="13" max="13" width="1.58203125" style="184" customWidth="1"/>
    <col min="14" max="14" width="19.6640625" style="184" hidden="1" customWidth="1"/>
    <col min="15" max="15" width="1.58203125" style="184" hidden="1" customWidth="1"/>
    <col min="16" max="16" width="1.58203125" style="189" customWidth="1"/>
    <col min="17" max="17" width="49" style="189" bestFit="1" customWidth="1"/>
    <col min="18" max="18" width="15.58203125" style="189" bestFit="1" customWidth="1"/>
    <col min="19" max="19" width="1.58203125" style="189" customWidth="1"/>
    <col min="20" max="16384" width="9" style="189"/>
  </cols>
  <sheetData>
    <row r="1" spans="1:20" s="315" customFormat="1" ht="30" customHeight="1">
      <c r="B1" s="995" t="s">
        <v>13327</v>
      </c>
      <c r="C1" s="995"/>
      <c r="D1" s="995"/>
      <c r="E1" s="995"/>
      <c r="F1" s="995"/>
      <c r="G1" s="995"/>
      <c r="H1" s="463"/>
      <c r="I1" s="463"/>
      <c r="J1" s="463"/>
      <c r="K1" s="3101"/>
      <c r="L1" s="3102"/>
      <c r="M1" s="3101"/>
      <c r="N1" s="3102"/>
      <c r="O1" s="3101"/>
      <c r="Q1" s="995" t="s">
        <v>667</v>
      </c>
      <c r="R1" s="995"/>
      <c r="T1" s="3102"/>
    </row>
    <row r="2" spans="1:20" s="315" customFormat="1" ht="30" customHeight="1">
      <c r="B2" s="995" t="str">
        <f>SelectCompany!B4</f>
        <v>Thames Water</v>
      </c>
      <c r="C2" s="418"/>
      <c r="D2" s="418"/>
      <c r="E2" s="418"/>
      <c r="F2" s="418"/>
      <c r="G2" s="1057"/>
      <c r="H2" s="463"/>
      <c r="I2" s="463"/>
      <c r="J2" s="463"/>
      <c r="K2" s="3101"/>
      <c r="L2" s="3102"/>
      <c r="M2" s="3101"/>
      <c r="N2" s="3102"/>
      <c r="O2" s="3101"/>
      <c r="Q2" s="995"/>
      <c r="R2" s="418"/>
      <c r="T2" s="3102"/>
    </row>
    <row r="3" spans="1:20" ht="45" customHeight="1">
      <c r="A3" s="3125"/>
      <c r="B3" s="3486" t="s">
        <v>13328</v>
      </c>
      <c r="C3" s="3486"/>
      <c r="D3" s="3486"/>
      <c r="E3" s="3486"/>
      <c r="F3" s="3486"/>
      <c r="G3" s="3486"/>
      <c r="H3" s="3486"/>
      <c r="I3" s="3486"/>
      <c r="K3" s="3101"/>
      <c r="L3" s="1004" t="s">
        <v>669</v>
      </c>
      <c r="M3" s="3101"/>
      <c r="N3" s="3102"/>
      <c r="O3" s="3101"/>
      <c r="P3" s="3125"/>
      <c r="Q3" s="3486" t="s">
        <v>13328</v>
      </c>
      <c r="R3" s="3486"/>
      <c r="S3" s="3125"/>
      <c r="T3" s="3102"/>
    </row>
    <row r="4" spans="1:20" ht="15" customHeight="1" thickBot="1">
      <c r="A4" s="3125"/>
      <c r="B4" s="558"/>
      <c r="C4" s="558"/>
      <c r="D4" s="558"/>
      <c r="E4" s="558"/>
      <c r="F4" s="3174"/>
      <c r="G4" s="1058"/>
      <c r="K4" s="3101"/>
      <c r="L4" s="3102"/>
      <c r="M4" s="3101"/>
      <c r="N4" s="3185" t="s">
        <v>670</v>
      </c>
      <c r="O4" s="3101"/>
      <c r="P4" s="3125"/>
      <c r="Q4" s="558"/>
      <c r="R4" s="558"/>
      <c r="S4" s="3125"/>
      <c r="T4" s="3102"/>
    </row>
    <row r="5" spans="1:20" s="171" customFormat="1" ht="47.5" thickTop="1" thickBot="1">
      <c r="A5" s="2248" t="s">
        <v>680</v>
      </c>
      <c r="B5" s="2975" t="s">
        <v>671</v>
      </c>
      <c r="C5" s="2976" t="s">
        <v>672</v>
      </c>
      <c r="D5" s="2976" t="s">
        <v>673</v>
      </c>
      <c r="E5" s="2977" t="s">
        <v>2868</v>
      </c>
      <c r="F5" s="596"/>
      <c r="G5" s="2952" t="s">
        <v>677</v>
      </c>
      <c r="I5" s="2952" t="s">
        <v>678</v>
      </c>
      <c r="K5" s="3101"/>
      <c r="L5" s="3102"/>
      <c r="M5" s="3101"/>
      <c r="N5" s="206" t="s">
        <v>679</v>
      </c>
      <c r="O5" s="3101"/>
      <c r="Q5" s="2975" t="s">
        <v>671</v>
      </c>
      <c r="R5" s="2977" t="s">
        <v>2868</v>
      </c>
      <c r="T5" s="3102"/>
    </row>
    <row r="6" spans="1:20" s="171" customFormat="1" ht="15.75" customHeight="1" thickTop="1" thickBot="1">
      <c r="A6" s="2394" t="s">
        <v>684</v>
      </c>
      <c r="C6" s="335"/>
      <c r="D6" s="335"/>
      <c r="E6" s="279"/>
      <c r="F6" s="81"/>
      <c r="G6" s="463"/>
      <c r="K6" s="3101"/>
      <c r="L6" s="3102"/>
      <c r="M6" s="3101"/>
      <c r="N6" s="3102"/>
      <c r="O6" s="3101"/>
      <c r="Q6" s="335"/>
      <c r="R6" s="2856" t="s">
        <v>831</v>
      </c>
      <c r="T6" s="3102"/>
    </row>
    <row r="7" spans="1:20" s="171" customFormat="1" ht="15.75" customHeight="1" thickTop="1" thickBot="1">
      <c r="B7" s="319" t="s">
        <v>13329</v>
      </c>
      <c r="C7" s="192"/>
      <c r="D7" s="192"/>
      <c r="E7" s="385"/>
      <c r="F7" s="81"/>
      <c r="G7" s="463"/>
      <c r="K7" s="3101"/>
      <c r="L7" s="3102"/>
      <c r="M7" s="3101"/>
      <c r="N7" s="3102"/>
      <c r="O7" s="3101"/>
      <c r="Q7" s="319" t="s">
        <v>13329</v>
      </c>
      <c r="R7" s="385"/>
      <c r="T7" s="3102"/>
    </row>
    <row r="8" spans="1:20" s="171" customFormat="1" ht="15.75" customHeight="1" thickTop="1">
      <c r="A8" s="2394" t="s">
        <v>686</v>
      </c>
      <c r="B8" s="2919" t="s">
        <v>13330</v>
      </c>
      <c r="C8" s="213" t="s">
        <v>2386</v>
      </c>
      <c r="D8" s="213">
        <v>3</v>
      </c>
      <c r="E8" s="583">
        <v>1672.1980000000001</v>
      </c>
      <c r="F8" s="81"/>
      <c r="G8" s="843" t="s">
        <v>13331</v>
      </c>
      <c r="I8" s="219"/>
      <c r="K8" s="3101"/>
      <c r="L8" s="997">
        <f t="shared" ref="L8:L13" si="0">IF( SUM( N8:N8 ) = 0, 0, $N$5 )</f>
        <v>0</v>
      </c>
      <c r="M8" s="3101"/>
      <c r="N8" s="221">
        <f xml:space="preserve"> IF( ISNUMBER(E8 ), 0, 1 )</f>
        <v>0</v>
      </c>
      <c r="O8" s="3101"/>
      <c r="Q8" s="2919" t="s">
        <v>13330</v>
      </c>
      <c r="R8" s="583" t="s">
        <v>13332</v>
      </c>
      <c r="T8" s="3102"/>
    </row>
    <row r="9" spans="1:20" s="171" customFormat="1" ht="15.75" customHeight="1">
      <c r="B9" s="2917" t="s">
        <v>13333</v>
      </c>
      <c r="C9" s="222" t="s">
        <v>2386</v>
      </c>
      <c r="D9" s="222">
        <v>3</v>
      </c>
      <c r="E9" s="326">
        <v>3754.357</v>
      </c>
      <c r="F9" s="81"/>
      <c r="G9" s="844" t="s">
        <v>13334</v>
      </c>
      <c r="I9" s="227"/>
      <c r="K9" s="3101"/>
      <c r="L9" s="997">
        <f t="shared" si="0"/>
        <v>0</v>
      </c>
      <c r="M9" s="3101"/>
      <c r="N9" s="221">
        <f t="shared" ref="N9:N13" si="1" xml:space="preserve"> IF( ISNUMBER(E9 ), 0, 1 )</f>
        <v>0</v>
      </c>
      <c r="O9" s="3101"/>
      <c r="Q9" s="2917" t="s">
        <v>13333</v>
      </c>
      <c r="R9" s="326" t="s">
        <v>13335</v>
      </c>
      <c r="T9" s="3102"/>
    </row>
    <row r="10" spans="1:20" s="171" customFormat="1" ht="15.75" customHeight="1">
      <c r="B10" s="2917" t="s">
        <v>13336</v>
      </c>
      <c r="C10" s="222" t="s">
        <v>2386</v>
      </c>
      <c r="D10" s="222">
        <v>3</v>
      </c>
      <c r="E10" s="326">
        <v>9612.5370000000003</v>
      </c>
      <c r="F10" s="81"/>
      <c r="G10" s="844" t="s">
        <v>13337</v>
      </c>
      <c r="I10" s="227"/>
      <c r="K10" s="3101"/>
      <c r="L10" s="997">
        <f t="shared" si="0"/>
        <v>0</v>
      </c>
      <c r="M10" s="3101"/>
      <c r="N10" s="221">
        <f t="shared" si="1"/>
        <v>0</v>
      </c>
      <c r="O10" s="3101"/>
      <c r="Q10" s="2917" t="s">
        <v>13336</v>
      </c>
      <c r="R10" s="326" t="s">
        <v>13338</v>
      </c>
      <c r="T10" s="3102"/>
    </row>
    <row r="11" spans="1:20" s="171" customFormat="1" ht="15.75" customHeight="1">
      <c r="B11" s="2917" t="s">
        <v>13339</v>
      </c>
      <c r="C11" s="222" t="s">
        <v>2386</v>
      </c>
      <c r="D11" s="222">
        <v>3</v>
      </c>
      <c r="E11" s="326">
        <v>14866.442999999999</v>
      </c>
      <c r="F11" s="81"/>
      <c r="G11" s="844" t="s">
        <v>13340</v>
      </c>
      <c r="I11" s="227"/>
      <c r="K11" s="3101"/>
      <c r="L11" s="997">
        <f t="shared" si="0"/>
        <v>0</v>
      </c>
      <c r="M11" s="3101"/>
      <c r="N11" s="221">
        <f t="shared" si="1"/>
        <v>0</v>
      </c>
      <c r="O11" s="3101"/>
      <c r="Q11" s="2917" t="s">
        <v>13339</v>
      </c>
      <c r="R11" s="326" t="s">
        <v>13341</v>
      </c>
      <c r="T11" s="3102"/>
    </row>
    <row r="12" spans="1:20" s="171" customFormat="1" ht="15.75" customHeight="1">
      <c r="B12" s="2917" t="s">
        <v>13342</v>
      </c>
      <c r="C12" s="222" t="s">
        <v>2386</v>
      </c>
      <c r="D12" s="222">
        <v>3</v>
      </c>
      <c r="E12" s="326">
        <v>13487.771000000001</v>
      </c>
      <c r="F12" s="81"/>
      <c r="G12" s="844" t="s">
        <v>13343</v>
      </c>
      <c r="I12" s="227"/>
      <c r="K12" s="3101"/>
      <c r="L12" s="997">
        <f t="shared" si="0"/>
        <v>0</v>
      </c>
      <c r="M12" s="3101"/>
      <c r="N12" s="221">
        <f t="shared" si="1"/>
        <v>0</v>
      </c>
      <c r="O12" s="3101"/>
      <c r="Q12" s="2917" t="s">
        <v>13342</v>
      </c>
      <c r="R12" s="326" t="s">
        <v>13344</v>
      </c>
      <c r="T12" s="3102"/>
    </row>
    <row r="13" spans="1:20" s="171" customFormat="1" ht="15.75" customHeight="1">
      <c r="B13" s="2917" t="s">
        <v>13345</v>
      </c>
      <c r="C13" s="222" t="s">
        <v>2386</v>
      </c>
      <c r="D13" s="222">
        <v>3</v>
      </c>
      <c r="E13" s="326">
        <v>10041.813</v>
      </c>
      <c r="F13" s="81"/>
      <c r="G13" s="844" t="s">
        <v>13346</v>
      </c>
      <c r="I13" s="227"/>
      <c r="K13" s="3101"/>
      <c r="L13" s="997">
        <f t="shared" si="0"/>
        <v>0</v>
      </c>
      <c r="M13" s="3101"/>
      <c r="N13" s="221">
        <f t="shared" si="1"/>
        <v>0</v>
      </c>
      <c r="O13" s="3101"/>
      <c r="Q13" s="2917" t="s">
        <v>13345</v>
      </c>
      <c r="R13" s="326" t="s">
        <v>13347</v>
      </c>
      <c r="T13" s="3102"/>
    </row>
    <row r="14" spans="1:20" s="171" customFormat="1" ht="15.75" customHeight="1" thickBot="1">
      <c r="A14" s="2394" t="s">
        <v>784</v>
      </c>
      <c r="B14" s="2930" t="s">
        <v>13348</v>
      </c>
      <c r="C14" s="283" t="s">
        <v>2386</v>
      </c>
      <c r="D14" s="283">
        <v>3</v>
      </c>
      <c r="E14" s="235">
        <f>IFERROR(SUM(E8:E13),0)</f>
        <v>53435.118999999999</v>
      </c>
      <c r="F14" s="81"/>
      <c r="G14" s="846" t="s">
        <v>13349</v>
      </c>
      <c r="I14" s="238"/>
      <c r="K14" s="3101"/>
      <c r="L14" s="3102"/>
      <c r="M14" s="3101"/>
      <c r="N14" s="3102"/>
      <c r="O14" s="3101"/>
      <c r="Q14" s="2930" t="s">
        <v>13350</v>
      </c>
      <c r="R14" s="235" t="s">
        <v>13351</v>
      </c>
      <c r="T14" s="3102"/>
    </row>
    <row r="15" spans="1:20" s="171" customFormat="1" ht="15.75" customHeight="1" thickTop="1" thickBot="1">
      <c r="B15" s="1026"/>
      <c r="C15" s="1059"/>
      <c r="D15" s="1059"/>
      <c r="E15" s="293"/>
      <c r="F15" s="81"/>
      <c r="G15" s="450"/>
      <c r="K15" s="3101"/>
      <c r="L15" s="3102"/>
      <c r="M15" s="3101"/>
      <c r="N15" s="3102"/>
      <c r="O15" s="3101"/>
      <c r="Q15" s="1026"/>
      <c r="R15" s="293"/>
      <c r="T15" s="3102"/>
    </row>
    <row r="16" spans="1:20" s="171" customFormat="1" ht="15.75" customHeight="1" thickTop="1" thickBot="1">
      <c r="B16" s="319" t="s">
        <v>13352</v>
      </c>
      <c r="C16" s="1060"/>
      <c r="D16" s="1060"/>
      <c r="E16" s="250"/>
      <c r="F16" s="81"/>
      <c r="G16" s="463"/>
      <c r="K16" s="3101"/>
      <c r="L16" s="3102"/>
      <c r="M16" s="3101"/>
      <c r="N16" s="3102"/>
      <c r="O16" s="3101"/>
      <c r="Q16" s="319" t="s">
        <v>13352</v>
      </c>
      <c r="R16" s="250"/>
      <c r="T16" s="3102"/>
    </row>
    <row r="17" spans="1:20" s="171" customFormat="1" ht="15.75" customHeight="1" thickTop="1" thickBot="1">
      <c r="A17" s="2394" t="s">
        <v>686</v>
      </c>
      <c r="B17" s="2919" t="s">
        <v>13353</v>
      </c>
      <c r="C17" s="213" t="s">
        <v>2386</v>
      </c>
      <c r="D17" s="213">
        <v>3</v>
      </c>
      <c r="E17" s="1061">
        <f>IFERROR('7B'!CG22,0)</f>
        <v>6078.6519999999982</v>
      </c>
      <c r="F17" s="81"/>
      <c r="G17" s="843" t="s">
        <v>13354</v>
      </c>
      <c r="I17" s="219"/>
      <c r="K17" s="3101"/>
      <c r="L17" s="3102"/>
      <c r="M17" s="3101"/>
      <c r="N17" s="3102"/>
      <c r="O17" s="3101"/>
      <c r="Q17" s="2919" t="s">
        <v>13353</v>
      </c>
      <c r="R17" s="1061" t="s">
        <v>767</v>
      </c>
      <c r="T17" s="3102"/>
    </row>
    <row r="18" spans="1:20" s="171" customFormat="1" ht="15.75" customHeight="1" thickTop="1" thickBot="1">
      <c r="B18" s="2917" t="s">
        <v>13355</v>
      </c>
      <c r="C18" s="222" t="s">
        <v>2386</v>
      </c>
      <c r="D18" s="222">
        <v>3</v>
      </c>
      <c r="E18" s="324">
        <f>IFERROR('7B'!CG23,0)</f>
        <v>1708.9290000000001</v>
      </c>
      <c r="F18" s="81"/>
      <c r="G18" s="844" t="s">
        <v>13356</v>
      </c>
      <c r="I18" s="227"/>
      <c r="K18" s="3101"/>
      <c r="L18" s="3102"/>
      <c r="M18" s="3101"/>
      <c r="N18" s="3102"/>
      <c r="O18" s="3101"/>
      <c r="Q18" s="2917" t="s">
        <v>13355</v>
      </c>
      <c r="R18" s="1061" t="s">
        <v>767</v>
      </c>
      <c r="T18" s="3102"/>
    </row>
    <row r="19" spans="1:20" s="171" customFormat="1" ht="15.75" customHeight="1" thickTop="1" thickBot="1">
      <c r="B19" s="2917" t="s">
        <v>13357</v>
      </c>
      <c r="C19" s="222" t="s">
        <v>2386</v>
      </c>
      <c r="D19" s="222">
        <v>3</v>
      </c>
      <c r="E19" s="1929">
        <f>IFERROR('7B'!CG24,0)</f>
        <v>190900.92000000004</v>
      </c>
      <c r="F19" s="81"/>
      <c r="G19" s="844" t="s">
        <v>13358</v>
      </c>
      <c r="I19" s="227"/>
      <c r="K19" s="3101"/>
      <c r="L19" s="3102"/>
      <c r="M19" s="3101"/>
      <c r="N19" s="3102"/>
      <c r="O19" s="3101"/>
      <c r="Q19" s="2917" t="s">
        <v>13357</v>
      </c>
      <c r="R19" s="1061" t="s">
        <v>767</v>
      </c>
      <c r="T19" s="3102"/>
    </row>
    <row r="20" spans="1:20" s="171" customFormat="1" ht="15.75" customHeight="1" thickTop="1" thickBot="1">
      <c r="B20" s="2917" t="s">
        <v>13359</v>
      </c>
      <c r="C20" s="222" t="s">
        <v>2386</v>
      </c>
      <c r="D20" s="222">
        <v>3</v>
      </c>
      <c r="E20" s="324">
        <f>IFERROR('7B'!CG25,0)</f>
        <v>198688.50100000005</v>
      </c>
      <c r="F20" s="81"/>
      <c r="G20" s="844" t="s">
        <v>13360</v>
      </c>
      <c r="I20" s="227"/>
      <c r="K20" s="3101"/>
      <c r="L20" s="3102"/>
      <c r="M20" s="3101"/>
      <c r="N20" s="3102"/>
      <c r="O20" s="3101"/>
      <c r="Q20" s="2917" t="s">
        <v>13359</v>
      </c>
      <c r="R20" s="1061" t="s">
        <v>767</v>
      </c>
      <c r="T20" s="3102"/>
    </row>
    <row r="21" spans="1:20" s="171" customFormat="1" ht="15.75" customHeight="1" thickTop="1" thickBot="1">
      <c r="B21" s="2917" t="s">
        <v>13361</v>
      </c>
      <c r="C21" s="222" t="s">
        <v>2386</v>
      </c>
      <c r="D21" s="222">
        <v>3</v>
      </c>
      <c r="E21" s="324">
        <f>IFERROR('7B'!CG26,0)</f>
        <v>43306.507000000012</v>
      </c>
      <c r="F21" s="81"/>
      <c r="G21" s="844" t="s">
        <v>13362</v>
      </c>
      <c r="I21" s="227"/>
      <c r="K21" s="3101"/>
      <c r="L21" s="3102"/>
      <c r="M21" s="3101"/>
      <c r="N21" s="3102"/>
      <c r="O21" s="3101"/>
      <c r="Q21" s="2917" t="s">
        <v>13361</v>
      </c>
      <c r="R21" s="1061" t="s">
        <v>767</v>
      </c>
      <c r="T21" s="3102"/>
    </row>
    <row r="22" spans="1:20" s="171" customFormat="1" ht="15.75" customHeight="1" thickTop="1" thickBot="1">
      <c r="A22" s="2394" t="s">
        <v>784</v>
      </c>
      <c r="B22" s="2930" t="s">
        <v>13363</v>
      </c>
      <c r="C22" s="283" t="s">
        <v>2386</v>
      </c>
      <c r="D22" s="283">
        <v>3</v>
      </c>
      <c r="E22" s="1062">
        <f>IFERROR('7B'!CG27,0)</f>
        <v>241995.008</v>
      </c>
      <c r="F22" s="81"/>
      <c r="G22" s="846" t="s">
        <v>13364</v>
      </c>
      <c r="I22" s="238"/>
      <c r="K22" s="3101"/>
      <c r="L22" s="3102"/>
      <c r="M22" s="3101"/>
      <c r="N22" s="3102"/>
      <c r="O22" s="3101"/>
      <c r="Q22" s="2930" t="s">
        <v>13365</v>
      </c>
      <c r="R22" s="1061" t="s">
        <v>767</v>
      </c>
      <c r="T22" s="3102"/>
    </row>
    <row r="23" spans="1:20" s="171" customFormat="1" ht="15.75" customHeight="1" thickTop="1" thickBot="1">
      <c r="B23" s="1026"/>
      <c r="C23" s="1026"/>
      <c r="D23" s="1026"/>
      <c r="E23" s="293"/>
      <c r="F23" s="81"/>
      <c r="G23" s="450"/>
      <c r="K23" s="3101"/>
      <c r="L23" s="3102"/>
      <c r="M23" s="3101"/>
      <c r="N23" s="3102"/>
      <c r="O23" s="3101"/>
      <c r="Q23" s="1026"/>
      <c r="R23" s="293"/>
    </row>
    <row r="24" spans="1:20" s="171" customFormat="1" ht="15.75" customHeight="1" thickTop="1" thickBot="1">
      <c r="B24" s="319" t="s">
        <v>13366</v>
      </c>
      <c r="C24" s="192"/>
      <c r="D24" s="192"/>
      <c r="E24" s="250"/>
      <c r="F24" s="81"/>
      <c r="G24" s="463"/>
      <c r="K24" s="3101"/>
      <c r="L24" s="3102"/>
      <c r="M24" s="3101"/>
      <c r="N24" s="3102"/>
      <c r="O24" s="3101"/>
      <c r="Q24" s="319" t="s">
        <v>13367</v>
      </c>
      <c r="R24" s="250"/>
    </row>
    <row r="25" spans="1:20" ht="15.75" customHeight="1" thickTop="1" thickBot="1">
      <c r="A25" s="2394" t="s">
        <v>686</v>
      </c>
      <c r="B25" s="374" t="s">
        <v>13368</v>
      </c>
      <c r="C25" s="297" t="s">
        <v>2386</v>
      </c>
      <c r="D25" s="297">
        <v>3</v>
      </c>
      <c r="E25" s="376">
        <f>IFERROR(E14+E22,0)</f>
        <v>295430.12699999998</v>
      </c>
      <c r="F25" s="81"/>
      <c r="G25" s="851" t="s">
        <v>13369</v>
      </c>
      <c r="H25" s="171"/>
      <c r="I25" s="301"/>
      <c r="J25" s="171"/>
      <c r="K25" s="3101"/>
      <c r="L25" s="3102"/>
      <c r="M25" s="3101"/>
      <c r="N25" s="3102"/>
      <c r="O25" s="3101"/>
      <c r="P25" s="3125"/>
      <c r="Q25" s="374" t="s">
        <v>13370</v>
      </c>
      <c r="R25" s="376" t="s">
        <v>13371</v>
      </c>
      <c r="S25" s="3125"/>
      <c r="T25" s="3125"/>
    </row>
    <row r="26" spans="1:20" ht="8.25" customHeight="1" thickTop="1">
      <c r="A26" s="171"/>
      <c r="B26" s="171"/>
      <c r="C26" s="171"/>
      <c r="D26" s="171"/>
      <c r="E26" s="561"/>
      <c r="F26" s="171"/>
      <c r="G26" s="171"/>
      <c r="J26" s="2394" t="s">
        <v>826</v>
      </c>
      <c r="K26" s="3102"/>
      <c r="L26" s="3102"/>
      <c r="M26" s="3102"/>
      <c r="N26" s="3102"/>
      <c r="O26" s="3102"/>
      <c r="P26" s="3125"/>
      <c r="Q26" s="3125"/>
      <c r="R26" s="2856" t="s">
        <v>827</v>
      </c>
      <c r="S26" s="3125"/>
      <c r="T26" s="3125"/>
    </row>
    <row r="27" spans="1:20">
      <c r="A27" s="171"/>
      <c r="B27" s="171"/>
      <c r="C27" s="171"/>
      <c r="D27" s="171"/>
      <c r="E27" s="561"/>
      <c r="F27" s="171"/>
      <c r="G27" s="171"/>
      <c r="K27" s="3102"/>
      <c r="L27" s="3102"/>
      <c r="M27" s="3102"/>
      <c r="N27" s="3102"/>
      <c r="O27" s="3102"/>
      <c r="P27" s="3125"/>
      <c r="Q27" s="3125"/>
      <c r="R27" s="3125"/>
      <c r="S27" s="3125"/>
      <c r="T27" s="3125"/>
    </row>
    <row r="28" spans="1:20">
      <c r="A28" s="171"/>
      <c r="B28" s="171"/>
      <c r="C28" s="171"/>
      <c r="D28" s="171"/>
      <c r="E28" s="561"/>
      <c r="F28" s="171"/>
      <c r="G28" s="171"/>
      <c r="K28" s="3102"/>
      <c r="L28" s="3102"/>
      <c r="M28" s="3102"/>
      <c r="N28" s="3102"/>
      <c r="O28" s="3102"/>
      <c r="P28" s="3125"/>
      <c r="Q28" s="3125"/>
      <c r="R28" s="3125"/>
      <c r="S28" s="3125"/>
      <c r="T28" s="3125"/>
    </row>
    <row r="29" spans="1:20">
      <c r="A29" s="171"/>
      <c r="B29" s="171"/>
      <c r="C29" s="171"/>
      <c r="D29" s="171"/>
      <c r="E29" s="561"/>
      <c r="F29" s="171"/>
      <c r="G29" s="171"/>
      <c r="K29" s="3102"/>
      <c r="L29" s="3102"/>
      <c r="M29" s="3102"/>
      <c r="N29" s="3102"/>
      <c r="O29" s="3102"/>
      <c r="P29" s="3125"/>
      <c r="Q29" s="3125"/>
      <c r="R29" s="3125"/>
      <c r="S29" s="3125"/>
      <c r="T29" s="3125"/>
    </row>
    <row r="30" spans="1:20">
      <c r="A30" s="171"/>
      <c r="B30" s="171"/>
      <c r="C30" s="171"/>
      <c r="D30" s="171"/>
      <c r="E30" s="561"/>
      <c r="F30" s="171"/>
      <c r="G30" s="171"/>
      <c r="K30" s="3102"/>
      <c r="L30" s="3102"/>
      <c r="M30" s="3102"/>
      <c r="N30" s="3102"/>
      <c r="O30" s="3102"/>
      <c r="P30" s="3125"/>
      <c r="Q30" s="3125"/>
      <c r="R30" s="3125"/>
      <c r="S30" s="3125"/>
      <c r="T30" s="3125"/>
    </row>
  </sheetData>
  <sheetProtection formatColumns="0" formatRows="0"/>
  <mergeCells count="2">
    <mergeCell ref="B3:I3"/>
    <mergeCell ref="Q3:R3"/>
  </mergeCells>
  <conditionalFormatting sqref="L8:L13">
    <cfRule type="cellIs" dxfId="72"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topLeftCell="B1" workbookViewId="0"/>
  </sheetViews>
  <sheetFormatPr defaultColWidth="9.08203125" defaultRowHeight="15.5"/>
  <cols>
    <col min="1" max="1" width="11.08203125" style="189" hidden="1" customWidth="1"/>
    <col min="2" max="2" width="46" style="189" bestFit="1" customWidth="1"/>
    <col min="3" max="3" width="10.08203125" style="189" bestFit="1" customWidth="1"/>
    <col min="4" max="4" width="7.08203125" style="189" customWidth="1"/>
    <col min="5" max="85" width="12.58203125" style="189" customWidth="1"/>
    <col min="86" max="86" width="1.58203125" style="189" customWidth="1"/>
    <col min="87" max="87" width="12.58203125" style="198" customWidth="1"/>
    <col min="88" max="88" width="1.58203125" style="189" customWidth="1"/>
    <col min="89" max="89" width="33.58203125" style="189" customWidth="1"/>
    <col min="90" max="90" width="1.58203125" style="189" hidden="1" customWidth="1"/>
    <col min="91" max="91" width="1.58203125" style="189" customWidth="1"/>
    <col min="92" max="92" width="25.08203125" style="189" customWidth="1"/>
    <col min="93" max="93" width="1.58203125" style="189" customWidth="1"/>
    <col min="94" max="174" width="6.6640625" style="189" hidden="1" customWidth="1"/>
    <col min="175" max="175" width="1.58203125" style="189" hidden="1" customWidth="1"/>
    <col min="176" max="176" width="17.1640625" style="189" customWidth="1"/>
    <col min="177" max="16384" width="9.08203125" style="189"/>
  </cols>
  <sheetData>
    <row r="1" spans="1:177" s="197" customFormat="1" ht="30" customHeight="1">
      <c r="B1" s="995" t="s">
        <v>13372</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995"/>
      <c r="AO1" s="995"/>
      <c r="AP1" s="995"/>
      <c r="AQ1" s="995"/>
      <c r="AR1" s="995"/>
      <c r="AS1" s="995"/>
      <c r="AT1" s="995"/>
      <c r="AU1" s="995"/>
      <c r="AV1" s="995"/>
      <c r="AW1" s="995"/>
      <c r="AX1" s="995"/>
      <c r="AY1" s="995"/>
      <c r="AZ1" s="995"/>
      <c r="BA1" s="995"/>
      <c r="BB1" s="995"/>
      <c r="BC1" s="995"/>
      <c r="BD1" s="995"/>
      <c r="BE1" s="995"/>
      <c r="BF1" s="995"/>
      <c r="BG1" s="995"/>
      <c r="BH1" s="995"/>
      <c r="BI1" s="995"/>
      <c r="BJ1" s="995"/>
      <c r="BK1" s="995"/>
      <c r="BL1" s="995"/>
      <c r="BM1" s="995"/>
      <c r="BN1" s="995"/>
      <c r="BO1" s="995"/>
      <c r="BP1" s="995"/>
      <c r="BQ1" s="995"/>
      <c r="BR1" s="995"/>
      <c r="BS1" s="995"/>
      <c r="BT1" s="995"/>
      <c r="BU1" s="995"/>
      <c r="BV1" s="995"/>
      <c r="BW1" s="995"/>
      <c r="BX1" s="995"/>
      <c r="BY1" s="995"/>
      <c r="BZ1" s="995"/>
      <c r="CA1" s="995"/>
      <c r="CB1" s="995"/>
      <c r="CC1" s="995"/>
      <c r="CD1" s="995"/>
      <c r="CE1" s="995"/>
      <c r="CF1" s="995"/>
      <c r="CG1" s="995"/>
      <c r="CI1" s="198"/>
      <c r="CM1" s="3101"/>
      <c r="CN1" s="3102"/>
      <c r="CO1" s="3101"/>
      <c r="CP1" s="3102"/>
      <c r="CQ1" s="3102"/>
      <c r="CR1" s="3102"/>
      <c r="CS1" s="3102"/>
      <c r="CT1" s="3102"/>
      <c r="CU1" s="3102"/>
      <c r="CV1" s="3102"/>
      <c r="CW1" s="3102"/>
      <c r="CX1" s="3102"/>
      <c r="CY1" s="3102"/>
      <c r="CZ1" s="3102"/>
      <c r="DA1" s="3102"/>
      <c r="DB1" s="3102"/>
      <c r="DC1" s="3102"/>
      <c r="DD1" s="3102"/>
      <c r="DE1" s="3102"/>
      <c r="DF1" s="3102"/>
      <c r="DG1" s="3102"/>
      <c r="DH1" s="3102"/>
      <c r="DI1" s="3102"/>
      <c r="DJ1" s="3102"/>
      <c r="DK1" s="3102"/>
      <c r="DL1" s="3102"/>
      <c r="DM1" s="3102"/>
      <c r="DN1" s="3102"/>
      <c r="DO1" s="3102"/>
      <c r="DP1" s="3102"/>
      <c r="DQ1" s="3102"/>
      <c r="DR1" s="3102"/>
      <c r="DS1" s="3102"/>
      <c r="DT1" s="3102"/>
      <c r="DU1" s="3102"/>
      <c r="DV1" s="3102"/>
      <c r="DW1" s="3102"/>
      <c r="DX1" s="3102"/>
      <c r="DY1" s="3102"/>
      <c r="DZ1" s="3102"/>
      <c r="EA1" s="3102"/>
      <c r="EB1" s="3102"/>
      <c r="EC1" s="3102"/>
      <c r="ED1" s="3102"/>
      <c r="EE1" s="3102"/>
      <c r="EF1" s="3102"/>
      <c r="EG1" s="3102"/>
      <c r="EH1" s="3102"/>
      <c r="EI1" s="3102"/>
      <c r="EJ1" s="3102"/>
      <c r="EK1" s="3102"/>
      <c r="EL1" s="3102"/>
      <c r="EM1" s="3102"/>
      <c r="EN1" s="3102"/>
      <c r="EO1" s="3102"/>
      <c r="EP1" s="3102"/>
      <c r="EQ1" s="3102"/>
      <c r="ER1" s="3102"/>
      <c r="ES1" s="3102"/>
      <c r="ET1" s="3102"/>
      <c r="EU1" s="3102"/>
      <c r="EV1" s="3102"/>
      <c r="EW1" s="3102"/>
      <c r="EX1" s="3102"/>
      <c r="EY1" s="3102"/>
      <c r="EZ1" s="3102"/>
      <c r="FA1" s="3102"/>
      <c r="FB1" s="3102"/>
      <c r="FC1" s="3102"/>
      <c r="FD1" s="3102"/>
      <c r="FE1" s="3102"/>
      <c r="FF1" s="3102"/>
      <c r="FG1" s="3102"/>
      <c r="FH1" s="3102"/>
      <c r="FI1" s="3102"/>
      <c r="FJ1" s="3102"/>
      <c r="FK1" s="3102"/>
      <c r="FL1" s="3102"/>
      <c r="FM1" s="3102"/>
      <c r="FN1" s="3102"/>
      <c r="FO1" s="3102"/>
      <c r="FP1" s="3102"/>
      <c r="FQ1" s="3102"/>
      <c r="FR1" s="3102"/>
      <c r="FS1" s="3101"/>
    </row>
    <row r="2" spans="1:177" s="197" customFormat="1" ht="30" customHeight="1">
      <c r="B2" s="995" t="str">
        <f>SelectCompany!B4</f>
        <v>Thames Water</v>
      </c>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I2" s="198"/>
      <c r="CM2" s="3101"/>
      <c r="CN2" s="1064"/>
      <c r="CO2" s="3101"/>
      <c r="CP2" s="3102"/>
      <c r="CQ2" s="3102"/>
      <c r="CR2" s="3102"/>
      <c r="CS2" s="3102"/>
      <c r="CT2" s="3102"/>
      <c r="CU2" s="3102"/>
      <c r="CV2" s="3102"/>
      <c r="CW2" s="3102"/>
      <c r="CX2" s="3102"/>
      <c r="CY2" s="3102"/>
      <c r="CZ2" s="3102"/>
      <c r="DA2" s="3102"/>
      <c r="DB2" s="3102"/>
      <c r="DC2" s="3102"/>
      <c r="DD2" s="3102"/>
      <c r="DE2" s="3102"/>
      <c r="DF2" s="3102"/>
      <c r="DG2" s="3102"/>
      <c r="DH2" s="3102"/>
      <c r="DI2" s="3102"/>
      <c r="DJ2" s="3102"/>
      <c r="DK2" s="3102"/>
      <c r="DL2" s="3102"/>
      <c r="DM2" s="3102"/>
      <c r="DN2" s="3102"/>
      <c r="DO2" s="3102"/>
      <c r="DP2" s="3102"/>
      <c r="DQ2" s="3102"/>
      <c r="DR2" s="3102"/>
      <c r="DS2" s="3102"/>
      <c r="DT2" s="3102"/>
      <c r="DU2" s="3102"/>
      <c r="DV2" s="3102"/>
      <c r="DW2" s="3102"/>
      <c r="DX2" s="3102"/>
      <c r="DY2" s="3102"/>
      <c r="DZ2" s="3102"/>
      <c r="EA2" s="3102"/>
      <c r="EB2" s="3102"/>
      <c r="EC2" s="3102"/>
      <c r="ED2" s="3102"/>
      <c r="EE2" s="3102"/>
      <c r="EF2" s="3102"/>
      <c r="EG2" s="3102"/>
      <c r="EH2" s="3102"/>
      <c r="EI2" s="3102"/>
      <c r="EJ2" s="3102"/>
      <c r="EK2" s="3102"/>
      <c r="EL2" s="3102"/>
      <c r="EM2" s="3102"/>
      <c r="EN2" s="3102"/>
      <c r="EO2" s="3102"/>
      <c r="EP2" s="3102"/>
      <c r="EQ2" s="3102"/>
      <c r="ER2" s="3102"/>
      <c r="ES2" s="3102"/>
      <c r="ET2" s="3102"/>
      <c r="EU2" s="3102"/>
      <c r="EV2" s="3102"/>
      <c r="EW2" s="3102"/>
      <c r="EX2" s="3102"/>
      <c r="EY2" s="3102"/>
      <c r="EZ2" s="3102"/>
      <c r="FA2" s="3102"/>
      <c r="FB2" s="3102"/>
      <c r="FC2" s="3102"/>
      <c r="FD2" s="3102"/>
      <c r="FE2" s="3102"/>
      <c r="FF2" s="3102"/>
      <c r="FG2" s="3102"/>
      <c r="FH2" s="3102"/>
      <c r="FI2" s="3102"/>
      <c r="FJ2" s="3102"/>
      <c r="FK2" s="3102"/>
      <c r="FL2" s="3102"/>
      <c r="FM2" s="3102"/>
      <c r="FN2" s="3102"/>
      <c r="FO2" s="3102"/>
      <c r="FP2" s="3102"/>
      <c r="FQ2" s="3102"/>
      <c r="FR2" s="3102"/>
      <c r="FS2" s="3101"/>
    </row>
    <row r="3" spans="1:177" s="1065" customFormat="1" ht="47.25" customHeight="1">
      <c r="B3" s="3661" t="s">
        <v>13373</v>
      </c>
      <c r="C3" s="3661"/>
      <c r="D3" s="3661"/>
      <c r="E3" s="3661"/>
      <c r="F3" s="3661"/>
      <c r="G3" s="3661"/>
      <c r="H3" s="3661"/>
      <c r="I3" s="3661"/>
      <c r="J3" s="3661"/>
      <c r="K3" s="3661"/>
      <c r="L3" s="3661"/>
      <c r="M3" s="3661"/>
      <c r="N3" s="3661"/>
      <c r="O3" s="3661"/>
      <c r="P3" s="3661"/>
      <c r="Q3" s="3661"/>
      <c r="R3" s="3661"/>
      <c r="S3" s="3661"/>
      <c r="T3" s="3661"/>
      <c r="U3" s="1657"/>
      <c r="V3" s="1657"/>
      <c r="W3" s="1657"/>
      <c r="X3" s="1657"/>
      <c r="Y3" s="1657"/>
      <c r="Z3" s="1657"/>
      <c r="AA3" s="1657"/>
      <c r="AB3" s="1657"/>
      <c r="AC3" s="1657"/>
      <c r="AD3" s="1657"/>
      <c r="AE3" s="1657"/>
      <c r="AF3" s="1657"/>
      <c r="AG3" s="1657"/>
      <c r="AH3" s="1657"/>
      <c r="AI3" s="1657"/>
      <c r="AJ3" s="1657"/>
      <c r="AK3" s="1657"/>
      <c r="AL3" s="1657"/>
      <c r="AM3" s="1657"/>
      <c r="AN3" s="1657"/>
      <c r="AO3" s="1657"/>
      <c r="AP3" s="1657"/>
      <c r="AQ3" s="1657"/>
      <c r="AR3" s="1657"/>
      <c r="AS3" s="1657"/>
      <c r="AT3" s="1657"/>
      <c r="AU3" s="1657"/>
      <c r="AV3" s="1657"/>
      <c r="AW3" s="1657"/>
      <c r="AX3" s="1657"/>
      <c r="AY3" s="1657"/>
      <c r="AZ3" s="1657"/>
      <c r="BA3" s="1657"/>
      <c r="BB3" s="1657"/>
      <c r="BC3" s="1657"/>
      <c r="BD3" s="1657"/>
      <c r="BE3" s="1657"/>
      <c r="BF3" s="1657"/>
      <c r="BG3" s="1657"/>
      <c r="BH3" s="1657"/>
      <c r="BI3" s="1657"/>
      <c r="BJ3" s="1657"/>
      <c r="BK3" s="1657"/>
      <c r="BL3" s="1657"/>
      <c r="BM3" s="1657"/>
      <c r="BN3" s="1657"/>
      <c r="BO3" s="1657"/>
      <c r="BP3" s="1657"/>
      <c r="BQ3" s="1657"/>
      <c r="BR3" s="1657"/>
      <c r="BS3" s="1657"/>
      <c r="BT3" s="1657"/>
      <c r="BU3" s="1657"/>
      <c r="BV3" s="1657"/>
      <c r="BW3" s="1657"/>
      <c r="BX3" s="1657"/>
      <c r="BY3" s="1657"/>
      <c r="BZ3" s="1657"/>
      <c r="CA3" s="1657"/>
      <c r="CB3" s="1657"/>
      <c r="CC3" s="1657"/>
      <c r="CD3" s="1657"/>
      <c r="CE3" s="1657"/>
      <c r="CF3" s="1657"/>
      <c r="CG3" s="1657"/>
      <c r="CH3" s="1657"/>
      <c r="CI3" s="1657"/>
      <c r="CJ3" s="1657"/>
      <c r="CK3" s="1657"/>
      <c r="CM3" s="3101"/>
      <c r="CN3" s="1004" t="s">
        <v>669</v>
      </c>
      <c r="CO3" s="3101"/>
      <c r="CP3" s="3102"/>
      <c r="CQ3" s="3102"/>
      <c r="CR3" s="3102"/>
      <c r="CS3" s="3102"/>
      <c r="CT3" s="3102"/>
      <c r="CU3" s="3102"/>
      <c r="CV3" s="3102"/>
      <c r="CW3" s="3102"/>
      <c r="CX3" s="3102"/>
      <c r="CY3" s="3102"/>
      <c r="CZ3" s="3102"/>
      <c r="DA3" s="3102"/>
      <c r="DB3" s="3102"/>
      <c r="DC3" s="3102"/>
      <c r="DD3" s="3102"/>
      <c r="DE3" s="3102"/>
      <c r="DF3" s="3102"/>
      <c r="DG3" s="3102"/>
      <c r="DH3" s="3102"/>
      <c r="DI3" s="3102"/>
      <c r="DJ3" s="3102"/>
      <c r="DK3" s="3102"/>
      <c r="DL3" s="3102"/>
      <c r="DM3" s="3102"/>
      <c r="DN3" s="3102"/>
      <c r="DO3" s="3102"/>
      <c r="DP3" s="3102"/>
      <c r="DQ3" s="3102"/>
      <c r="DR3" s="3102"/>
      <c r="DS3" s="3102"/>
      <c r="DT3" s="3102"/>
      <c r="DU3" s="3102"/>
      <c r="DV3" s="3102"/>
      <c r="DW3" s="3102"/>
      <c r="DX3" s="3102"/>
      <c r="DY3" s="3102"/>
      <c r="DZ3" s="3102"/>
      <c r="EA3" s="3102"/>
      <c r="EB3" s="3102"/>
      <c r="EC3" s="3102"/>
      <c r="ED3" s="3102"/>
      <c r="EE3" s="3102"/>
      <c r="EF3" s="3102"/>
      <c r="EG3" s="3102"/>
      <c r="EH3" s="3102"/>
      <c r="EI3" s="3102"/>
      <c r="EJ3" s="3102"/>
      <c r="EK3" s="3102"/>
      <c r="EL3" s="3102"/>
      <c r="EM3" s="3102"/>
      <c r="EN3" s="3102"/>
      <c r="EO3" s="3102"/>
      <c r="EP3" s="3102"/>
      <c r="EQ3" s="3102"/>
      <c r="ER3" s="3102"/>
      <c r="ES3" s="3102"/>
      <c r="ET3" s="3102"/>
      <c r="EU3" s="3102"/>
      <c r="EV3" s="3102"/>
      <c r="EW3" s="3102"/>
      <c r="EX3" s="3102"/>
      <c r="EY3" s="3102"/>
      <c r="EZ3" s="3102"/>
      <c r="FA3" s="3102"/>
      <c r="FB3" s="3102"/>
      <c r="FC3" s="3102"/>
      <c r="FD3" s="3102"/>
      <c r="FE3" s="3102"/>
      <c r="FF3" s="3102"/>
      <c r="FG3" s="3102"/>
      <c r="FH3" s="3102"/>
      <c r="FI3" s="3102"/>
      <c r="FJ3" s="3102"/>
      <c r="FK3" s="3102"/>
      <c r="FL3" s="3102"/>
      <c r="FM3" s="3102"/>
      <c r="FN3" s="3102"/>
      <c r="FO3" s="3102"/>
      <c r="FP3" s="3102"/>
      <c r="FQ3" s="3102"/>
      <c r="FR3" s="3102"/>
      <c r="FS3" s="3101"/>
      <c r="FT3" s="1657"/>
    </row>
    <row r="4" spans="1:177" ht="17" thickBot="1">
      <c r="A4" s="3125"/>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c r="BH4" s="1066"/>
      <c r="BI4" s="1066"/>
      <c r="BJ4" s="1066"/>
      <c r="BK4" s="1066"/>
      <c r="BL4" s="1066"/>
      <c r="BM4" s="1066"/>
      <c r="BN4" s="1066"/>
      <c r="BO4" s="1066"/>
      <c r="BP4" s="1066"/>
      <c r="BQ4" s="1066"/>
      <c r="BR4" s="1066"/>
      <c r="BS4" s="1066"/>
      <c r="BT4" s="1066"/>
      <c r="BU4" s="1066"/>
      <c r="BV4" s="1066"/>
      <c r="BW4" s="1066"/>
      <c r="BX4" s="1066"/>
      <c r="BY4" s="1066"/>
      <c r="BZ4" s="1066"/>
      <c r="CA4" s="1066"/>
      <c r="CB4" s="1066"/>
      <c r="CC4" s="1066"/>
      <c r="CD4" s="1066"/>
      <c r="CE4" s="1066"/>
      <c r="CF4" s="3125"/>
      <c r="CG4" s="3125"/>
      <c r="CH4" s="3125"/>
      <c r="CJ4" s="3125"/>
      <c r="CK4" s="3125"/>
      <c r="CL4" s="3125"/>
      <c r="CM4" s="3101"/>
      <c r="CN4" s="3102"/>
      <c r="CO4" s="3101"/>
      <c r="CP4" s="3102"/>
      <c r="CQ4" s="3102"/>
      <c r="CR4" s="3102"/>
      <c r="CS4" s="3102"/>
      <c r="CT4" s="3102"/>
      <c r="CU4" s="3102"/>
      <c r="CV4" s="3102"/>
      <c r="CW4" s="3102"/>
      <c r="CX4" s="3102"/>
      <c r="CY4" s="3102"/>
      <c r="CZ4" s="3102"/>
      <c r="DA4" s="3102"/>
      <c r="DB4" s="3102"/>
      <c r="DC4" s="3102"/>
      <c r="DD4" s="3102"/>
      <c r="DE4" s="3102"/>
      <c r="DF4" s="3102"/>
      <c r="DG4" s="3102"/>
      <c r="DH4" s="3102"/>
      <c r="DI4" s="3102"/>
      <c r="DJ4" s="3102"/>
      <c r="DK4" s="3102"/>
      <c r="DL4" s="3102"/>
      <c r="DM4" s="3102"/>
      <c r="DN4" s="3102"/>
      <c r="DO4" s="3102"/>
      <c r="DP4" s="3102"/>
      <c r="DQ4" s="3102"/>
      <c r="DR4" s="3102"/>
      <c r="DS4" s="3102"/>
      <c r="DT4" s="3102"/>
      <c r="DU4" s="3102"/>
      <c r="DV4" s="3102"/>
      <c r="DW4" s="3102"/>
      <c r="DX4" s="3102"/>
      <c r="DY4" s="3102"/>
      <c r="DZ4" s="3102"/>
      <c r="EA4" s="3102"/>
      <c r="EB4" s="3102"/>
      <c r="EC4" s="3102"/>
      <c r="ED4" s="3102"/>
      <c r="EE4" s="3102"/>
      <c r="EF4" s="3102"/>
      <c r="EG4" s="3102"/>
      <c r="EH4" s="3102"/>
      <c r="EI4" s="3102"/>
      <c r="EJ4" s="3102"/>
      <c r="EK4" s="3102"/>
      <c r="EL4" s="3102"/>
      <c r="EM4" s="3102"/>
      <c r="EN4" s="3102"/>
      <c r="EO4" s="3102"/>
      <c r="EP4" s="3102"/>
      <c r="EQ4" s="3102"/>
      <c r="ER4" s="3102"/>
      <c r="ES4" s="3102"/>
      <c r="ET4" s="3102"/>
      <c r="EU4" s="3102"/>
      <c r="EV4" s="3102"/>
      <c r="EW4" s="3102"/>
      <c r="EX4" s="3102"/>
      <c r="EY4" s="3102"/>
      <c r="EZ4" s="3102"/>
      <c r="FA4" s="3102"/>
      <c r="FB4" s="3102"/>
      <c r="FC4" s="3102"/>
      <c r="FD4" s="3102"/>
      <c r="FE4" s="3102"/>
      <c r="FF4" s="3102"/>
      <c r="FG4" s="3102"/>
      <c r="FH4" s="3102"/>
      <c r="FI4" s="3102"/>
      <c r="FJ4" s="3102"/>
      <c r="FK4" s="3102"/>
      <c r="FL4" s="3102"/>
      <c r="FM4" s="3102"/>
      <c r="FN4" s="3102"/>
      <c r="FO4" s="3102"/>
      <c r="FP4" s="3102"/>
      <c r="FQ4" s="3102"/>
      <c r="FR4" s="3102"/>
      <c r="FS4" s="3101"/>
      <c r="FT4" s="3125"/>
      <c r="FU4" s="3125"/>
    </row>
    <row r="5" spans="1:177" s="171" customFormat="1" ht="47.5" thickTop="1" thickBot="1">
      <c r="A5" s="2248" t="s">
        <v>680</v>
      </c>
      <c r="B5" s="2975" t="s">
        <v>671</v>
      </c>
      <c r="C5" s="2976" t="s">
        <v>672</v>
      </c>
      <c r="D5" s="2976" t="s">
        <v>673</v>
      </c>
      <c r="E5" s="2976" t="s">
        <v>21</v>
      </c>
      <c r="F5" s="2976" t="s">
        <v>37</v>
      </c>
      <c r="G5" s="2976" t="s">
        <v>52</v>
      </c>
      <c r="H5" s="2976" t="s">
        <v>68</v>
      </c>
      <c r="I5" s="2976" t="s">
        <v>83</v>
      </c>
      <c r="J5" s="2976" t="s">
        <v>98</v>
      </c>
      <c r="K5" s="2976" t="s">
        <v>112</v>
      </c>
      <c r="L5" s="2976" t="s">
        <v>127</v>
      </c>
      <c r="M5" s="2976" t="s">
        <v>141</v>
      </c>
      <c r="N5" s="2976" t="s">
        <v>155</v>
      </c>
      <c r="O5" s="2976" t="s">
        <v>169</v>
      </c>
      <c r="P5" s="2976" t="s">
        <v>183</v>
      </c>
      <c r="Q5" s="2976" t="s">
        <v>197</v>
      </c>
      <c r="R5" s="2976" t="s">
        <v>210</v>
      </c>
      <c r="S5" s="2976" t="s">
        <v>224</v>
      </c>
      <c r="T5" s="2976" t="s">
        <v>237</v>
      </c>
      <c r="U5" s="2976" t="s">
        <v>250</v>
      </c>
      <c r="V5" s="2976" t="s">
        <v>263</v>
      </c>
      <c r="W5" s="2976" t="s">
        <v>276</v>
      </c>
      <c r="X5" s="2976" t="s">
        <v>289</v>
      </c>
      <c r="Y5" s="2976" t="s">
        <v>300</v>
      </c>
      <c r="Z5" s="2976" t="s">
        <v>310</v>
      </c>
      <c r="AA5" s="2976" t="s">
        <v>320</v>
      </c>
      <c r="AB5" s="2976" t="s">
        <v>331</v>
      </c>
      <c r="AC5" s="2976" t="s">
        <v>341</v>
      </c>
      <c r="AD5" s="2976" t="s">
        <v>352</v>
      </c>
      <c r="AE5" s="2976" t="s">
        <v>362</v>
      </c>
      <c r="AF5" s="2976" t="s">
        <v>372</v>
      </c>
      <c r="AG5" s="2976" t="s">
        <v>381</v>
      </c>
      <c r="AH5" s="2976" t="s">
        <v>389</v>
      </c>
      <c r="AI5" s="2976" t="s">
        <v>396</v>
      </c>
      <c r="AJ5" s="2976" t="s">
        <v>403</v>
      </c>
      <c r="AK5" s="2976" t="s">
        <v>410</v>
      </c>
      <c r="AL5" s="2976" t="s">
        <v>417</v>
      </c>
      <c r="AM5" s="2976" t="s">
        <v>424</v>
      </c>
      <c r="AN5" s="2976" t="s">
        <v>431</v>
      </c>
      <c r="AO5" s="2976" t="s">
        <v>438</v>
      </c>
      <c r="AP5" s="2976" t="s">
        <v>445</v>
      </c>
      <c r="AQ5" s="2976" t="s">
        <v>452</v>
      </c>
      <c r="AR5" s="2976" t="s">
        <v>459</v>
      </c>
      <c r="AS5" s="2976" t="s">
        <v>466</v>
      </c>
      <c r="AT5" s="2976" t="s">
        <v>473</v>
      </c>
      <c r="AU5" s="2976" t="s">
        <v>480</v>
      </c>
      <c r="AV5" s="2976" t="s">
        <v>486</v>
      </c>
      <c r="AW5" s="2976" t="s">
        <v>492</v>
      </c>
      <c r="AX5" s="2976" t="s">
        <v>498</v>
      </c>
      <c r="AY5" s="2976" t="s">
        <v>504</v>
      </c>
      <c r="AZ5" s="2976" t="s">
        <v>510</v>
      </c>
      <c r="BA5" s="2976" t="s">
        <v>516</v>
      </c>
      <c r="BB5" s="2976" t="s">
        <v>522</v>
      </c>
      <c r="BC5" s="2976" t="s">
        <v>527</v>
      </c>
      <c r="BD5" s="2976" t="s">
        <v>532</v>
      </c>
      <c r="BE5" s="2976" t="s">
        <v>537</v>
      </c>
      <c r="BF5" s="2976" t="s">
        <v>542</v>
      </c>
      <c r="BG5" s="2976" t="s">
        <v>547</v>
      </c>
      <c r="BH5" s="2976" t="s">
        <v>552</v>
      </c>
      <c r="BI5" s="2976" t="s">
        <v>557</v>
      </c>
      <c r="BJ5" s="2976" t="s">
        <v>561</v>
      </c>
      <c r="BK5" s="2976" t="s">
        <v>564</v>
      </c>
      <c r="BL5" s="2976" t="s">
        <v>567</v>
      </c>
      <c r="BM5" s="2976" t="s">
        <v>570</v>
      </c>
      <c r="BN5" s="2976" t="s">
        <v>573</v>
      </c>
      <c r="BO5" s="2976" t="s">
        <v>576</v>
      </c>
      <c r="BP5" s="2976" t="s">
        <v>579</v>
      </c>
      <c r="BQ5" s="2976" t="s">
        <v>582</v>
      </c>
      <c r="BR5" s="2976" t="s">
        <v>585</v>
      </c>
      <c r="BS5" s="2976" t="s">
        <v>588</v>
      </c>
      <c r="BT5" s="2976" t="s">
        <v>590</v>
      </c>
      <c r="BU5" s="2976" t="s">
        <v>592</v>
      </c>
      <c r="BV5" s="2976" t="s">
        <v>594</v>
      </c>
      <c r="BW5" s="2976" t="s">
        <v>596</v>
      </c>
      <c r="BX5" s="2976" t="s">
        <v>598</v>
      </c>
      <c r="BY5" s="2976" t="s">
        <v>600</v>
      </c>
      <c r="BZ5" s="2976" t="s">
        <v>602</v>
      </c>
      <c r="CA5" s="2976" t="s">
        <v>604</v>
      </c>
      <c r="CB5" s="2976" t="s">
        <v>606</v>
      </c>
      <c r="CC5" s="2976" t="s">
        <v>608</v>
      </c>
      <c r="CD5" s="2976" t="s">
        <v>609</v>
      </c>
      <c r="CE5" s="2976" t="s">
        <v>610</v>
      </c>
      <c r="CF5" s="2976" t="s">
        <v>611</v>
      </c>
      <c r="CG5" s="2977" t="s">
        <v>902</v>
      </c>
      <c r="CH5" s="1067"/>
      <c r="CI5" s="2952" t="s">
        <v>677</v>
      </c>
      <c r="CK5" s="2952" t="s">
        <v>678</v>
      </c>
      <c r="CM5" s="3101"/>
      <c r="CN5" s="3102"/>
      <c r="CO5" s="3101"/>
      <c r="CP5" s="3648" t="s">
        <v>670</v>
      </c>
      <c r="CQ5" s="3648"/>
      <c r="CR5" s="3648"/>
      <c r="CS5" s="3648"/>
      <c r="CT5" s="3648"/>
      <c r="CU5" s="3648"/>
      <c r="CV5" s="3648"/>
      <c r="CW5" s="3648"/>
      <c r="CX5" s="3648"/>
      <c r="CY5" s="3648"/>
      <c r="CZ5" s="3648"/>
      <c r="DA5" s="3648"/>
      <c r="DB5" s="3648"/>
      <c r="DC5" s="3648"/>
      <c r="DD5" s="3648"/>
      <c r="DE5" s="3648"/>
      <c r="DF5" s="3648"/>
      <c r="DG5" s="3648"/>
      <c r="DH5" s="3648"/>
      <c r="DI5" s="3648"/>
      <c r="DJ5" s="3648"/>
      <c r="DK5" s="3648"/>
      <c r="DL5" s="3648"/>
      <c r="DM5" s="3648"/>
      <c r="DN5" s="3648"/>
      <c r="DO5" s="3648"/>
      <c r="DP5" s="3648"/>
      <c r="DQ5" s="3648"/>
      <c r="DR5" s="3648"/>
      <c r="DS5" s="3648"/>
      <c r="DT5" s="3648"/>
      <c r="DU5" s="3648"/>
      <c r="DV5" s="3648"/>
      <c r="DW5" s="3648"/>
      <c r="DX5" s="3648"/>
      <c r="DY5" s="3648"/>
      <c r="DZ5" s="3648"/>
      <c r="EA5" s="3648"/>
      <c r="EB5" s="3648"/>
      <c r="EC5" s="3648"/>
      <c r="ED5" s="3648"/>
      <c r="EE5" s="3648"/>
      <c r="EF5" s="3648"/>
      <c r="EG5" s="3648"/>
      <c r="EH5" s="3648"/>
      <c r="EI5" s="3648"/>
      <c r="EJ5" s="3648"/>
      <c r="EK5" s="3648"/>
      <c r="EL5" s="3648"/>
      <c r="EM5" s="3648"/>
      <c r="EN5" s="3648"/>
      <c r="EO5" s="3648"/>
      <c r="EP5" s="3648"/>
      <c r="EQ5" s="3648"/>
      <c r="ER5" s="3648"/>
      <c r="ES5" s="3648"/>
      <c r="ET5" s="3648"/>
      <c r="EU5" s="3648"/>
      <c r="EV5" s="3648"/>
      <c r="EW5" s="3648"/>
      <c r="EX5" s="3648"/>
      <c r="EY5" s="3648"/>
      <c r="EZ5" s="3648"/>
      <c r="FA5" s="3648"/>
      <c r="FB5" s="3648"/>
      <c r="FC5" s="3648"/>
      <c r="FD5" s="3648"/>
      <c r="FE5" s="3648"/>
      <c r="FF5" s="3648"/>
      <c r="FG5" s="3648"/>
      <c r="FH5" s="3648"/>
      <c r="FI5" s="3648"/>
      <c r="FJ5" s="3648"/>
      <c r="FK5" s="3648"/>
      <c r="FL5" s="3648"/>
      <c r="FM5" s="3648"/>
      <c r="FN5" s="3648"/>
      <c r="FO5" s="3648"/>
      <c r="FP5" s="3648"/>
      <c r="FQ5" s="3648"/>
      <c r="FR5" s="3648"/>
      <c r="FS5" s="3101"/>
      <c r="FT5" s="2977" t="s">
        <v>902</v>
      </c>
    </row>
    <row r="6" spans="1:177" s="171" customFormat="1" ht="15.75" customHeight="1" thickTop="1" thickBot="1">
      <c r="A6" s="2394" t="s">
        <v>684</v>
      </c>
      <c r="C6" s="1067"/>
      <c r="D6" s="1067"/>
      <c r="E6" s="1067"/>
      <c r="F6" s="1067"/>
      <c r="G6" s="1067"/>
      <c r="H6" s="1067"/>
      <c r="I6" s="1067"/>
      <c r="J6" s="1067"/>
      <c r="K6" s="1067"/>
      <c r="L6" s="1067"/>
      <c r="M6" s="1067"/>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c r="CC6" s="1067"/>
      <c r="CD6" s="1067"/>
      <c r="CE6" s="1067"/>
      <c r="CF6" s="1067"/>
      <c r="CG6" s="1067"/>
      <c r="CH6" s="1067"/>
      <c r="CI6" s="198"/>
      <c r="CM6" s="3101"/>
      <c r="CN6" s="3102"/>
      <c r="CO6" s="3101"/>
      <c r="CP6" s="206" t="s">
        <v>679</v>
      </c>
      <c r="CQ6" s="206"/>
      <c r="CR6" s="3102"/>
      <c r="CS6" s="3102"/>
      <c r="CT6" s="3102"/>
      <c r="CU6" s="3102"/>
      <c r="CV6" s="3102"/>
      <c r="CW6" s="3102"/>
      <c r="CX6" s="3102"/>
      <c r="CY6" s="3102"/>
      <c r="CZ6" s="3102"/>
      <c r="DA6" s="3102"/>
      <c r="DB6" s="3102"/>
      <c r="DC6" s="3102"/>
      <c r="DD6" s="3102"/>
      <c r="DE6" s="3102"/>
      <c r="DF6" s="3102"/>
      <c r="DG6" s="3102"/>
      <c r="DH6" s="3102"/>
      <c r="DI6" s="3102"/>
      <c r="DJ6" s="3102"/>
      <c r="DK6" s="3102"/>
      <c r="DL6" s="3102"/>
      <c r="DM6" s="3102"/>
      <c r="DN6" s="3102"/>
      <c r="DO6" s="3102"/>
      <c r="DP6" s="3102"/>
      <c r="DQ6" s="3102"/>
      <c r="DR6" s="3102"/>
      <c r="DS6" s="3102"/>
      <c r="DT6" s="3102"/>
      <c r="DU6" s="3102"/>
      <c r="DV6" s="3102"/>
      <c r="DW6" s="3102"/>
      <c r="DX6" s="3102"/>
      <c r="DY6" s="3102"/>
      <c r="DZ6" s="3102"/>
      <c r="EA6" s="3102"/>
      <c r="EB6" s="3102"/>
      <c r="EC6" s="3102"/>
      <c r="ED6" s="3102"/>
      <c r="EE6" s="3102"/>
      <c r="EF6" s="3102"/>
      <c r="EG6" s="3102"/>
      <c r="EH6" s="3102"/>
      <c r="EI6" s="3102"/>
      <c r="EJ6" s="3102"/>
      <c r="EK6" s="3102"/>
      <c r="EL6" s="3102"/>
      <c r="EM6" s="3102"/>
      <c r="EN6" s="3102"/>
      <c r="EO6" s="3102"/>
      <c r="EP6" s="3102"/>
      <c r="EQ6" s="3102"/>
      <c r="ER6" s="3102"/>
      <c r="ES6" s="3102"/>
      <c r="ET6" s="3102"/>
      <c r="EU6" s="3102"/>
      <c r="EV6" s="3102"/>
      <c r="EW6" s="3102"/>
      <c r="EX6" s="3102"/>
      <c r="EY6" s="3102"/>
      <c r="EZ6" s="3102"/>
      <c r="FA6" s="3102"/>
      <c r="FB6" s="3102"/>
      <c r="FC6" s="3102"/>
      <c r="FD6" s="3102"/>
      <c r="FE6" s="3102"/>
      <c r="FF6" s="3102"/>
      <c r="FG6" s="3102"/>
      <c r="FH6" s="3102"/>
      <c r="FI6" s="3102"/>
      <c r="FJ6" s="3102"/>
      <c r="FK6" s="3102"/>
      <c r="FL6" s="3102"/>
      <c r="FM6" s="3102"/>
      <c r="FN6" s="3102"/>
      <c r="FO6" s="3102"/>
      <c r="FP6" s="3102"/>
      <c r="FQ6" s="3102"/>
      <c r="FR6" s="3102"/>
      <c r="FS6" s="3101"/>
      <c r="FT6" s="2871" t="s">
        <v>831</v>
      </c>
    </row>
    <row r="7" spans="1:177" s="171" customFormat="1" ht="15.75" customHeight="1" thickTop="1" thickBot="1">
      <c r="B7" s="319" t="s">
        <v>13374</v>
      </c>
      <c r="C7" s="385"/>
      <c r="D7" s="385"/>
      <c r="E7" s="804"/>
      <c r="F7" s="804"/>
      <c r="G7" s="804"/>
      <c r="H7" s="804"/>
      <c r="I7" s="804"/>
      <c r="J7" s="804"/>
      <c r="K7" s="804"/>
      <c r="L7" s="804"/>
      <c r="M7" s="804"/>
      <c r="N7" s="804"/>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c r="CI7" s="198"/>
      <c r="CM7" s="3101"/>
      <c r="CN7" s="997"/>
      <c r="CO7" s="3101"/>
      <c r="CP7" s="3102"/>
      <c r="CQ7" s="3102"/>
      <c r="CR7" s="3102"/>
      <c r="CS7" s="3102"/>
      <c r="CT7" s="3102"/>
      <c r="CU7" s="3102"/>
      <c r="CV7" s="3102"/>
      <c r="CW7" s="3102"/>
      <c r="CX7" s="3102"/>
      <c r="CY7" s="3102"/>
      <c r="CZ7" s="3102"/>
      <c r="DA7" s="3102"/>
      <c r="DB7" s="3102"/>
      <c r="DC7" s="3102"/>
      <c r="DD7" s="3102"/>
      <c r="DE7" s="3102"/>
      <c r="DF7" s="3102"/>
      <c r="DG7" s="3102"/>
      <c r="DH7" s="3102"/>
      <c r="DI7" s="3102"/>
      <c r="DJ7" s="3102"/>
      <c r="DK7" s="3102"/>
      <c r="DL7" s="3102"/>
      <c r="DM7" s="3102"/>
      <c r="DN7" s="3102"/>
      <c r="DO7" s="3102"/>
      <c r="DP7" s="3102"/>
      <c r="DQ7" s="3102"/>
      <c r="DR7" s="3102"/>
      <c r="DS7" s="3102"/>
      <c r="DT7" s="3102"/>
      <c r="DU7" s="3102"/>
      <c r="DV7" s="3102"/>
      <c r="DW7" s="3102"/>
      <c r="DX7" s="3102"/>
      <c r="DY7" s="3102"/>
      <c r="DZ7" s="3102"/>
      <c r="EA7" s="3102"/>
      <c r="EB7" s="3102"/>
      <c r="EC7" s="3102"/>
      <c r="ED7" s="3102"/>
      <c r="EE7" s="3102"/>
      <c r="EF7" s="3102"/>
      <c r="EG7" s="3102"/>
      <c r="EH7" s="3102"/>
      <c r="EI7" s="3102"/>
      <c r="EJ7" s="3102"/>
      <c r="EK7" s="3102"/>
      <c r="EL7" s="3102"/>
      <c r="EM7" s="3102"/>
      <c r="EN7" s="3102"/>
      <c r="EO7" s="3102"/>
      <c r="EP7" s="3102"/>
      <c r="EQ7" s="3102"/>
      <c r="ER7" s="3102"/>
      <c r="ES7" s="3102"/>
      <c r="ET7" s="3102"/>
      <c r="EU7" s="3102"/>
      <c r="EV7" s="3102"/>
      <c r="EW7" s="3102"/>
      <c r="EX7" s="3102"/>
      <c r="EY7" s="3102"/>
      <c r="EZ7" s="3102"/>
      <c r="FA7" s="3102"/>
      <c r="FB7" s="3102"/>
      <c r="FC7" s="3102"/>
      <c r="FD7" s="3102"/>
      <c r="FE7" s="3102"/>
      <c r="FF7" s="3102"/>
      <c r="FG7" s="3102"/>
      <c r="FH7" s="3102"/>
      <c r="FI7" s="3102"/>
      <c r="FJ7" s="3102"/>
      <c r="FK7" s="3102"/>
      <c r="FL7" s="3102"/>
      <c r="FM7" s="3102"/>
      <c r="FN7" s="3102"/>
      <c r="FO7" s="3102"/>
      <c r="FP7" s="3102"/>
      <c r="FQ7" s="3102"/>
      <c r="FR7" s="3102"/>
      <c r="FS7" s="3101"/>
      <c r="FT7" s="804"/>
    </row>
    <row r="8" spans="1:177" s="171" customFormat="1" ht="15.75" customHeight="1" thickTop="1">
      <c r="A8" s="2394" t="s">
        <v>686</v>
      </c>
      <c r="B8" s="2919" t="s">
        <v>13375</v>
      </c>
      <c r="C8" s="213" t="s">
        <v>13376</v>
      </c>
      <c r="D8" s="213">
        <v>0</v>
      </c>
      <c r="E8" s="1377" t="s">
        <v>13377</v>
      </c>
      <c r="F8" s="1377" t="s">
        <v>13378</v>
      </c>
      <c r="G8" s="1377" t="s">
        <v>13379</v>
      </c>
      <c r="H8" s="1377" t="s">
        <v>13380</v>
      </c>
      <c r="I8" s="1377" t="s">
        <v>13381</v>
      </c>
      <c r="J8" s="1377" t="s">
        <v>13382</v>
      </c>
      <c r="K8" s="1377" t="s">
        <v>13383</v>
      </c>
      <c r="L8" s="1377" t="s">
        <v>13384</v>
      </c>
      <c r="M8" s="1377" t="s">
        <v>13385</v>
      </c>
      <c r="N8" s="1377" t="s">
        <v>13386</v>
      </c>
      <c r="O8" s="1377" t="s">
        <v>13387</v>
      </c>
      <c r="P8" s="1377" t="s">
        <v>13388</v>
      </c>
      <c r="Q8" s="1377" t="s">
        <v>13389</v>
      </c>
      <c r="R8" s="1377" t="s">
        <v>13390</v>
      </c>
      <c r="S8" s="1377" t="s">
        <v>13391</v>
      </c>
      <c r="T8" s="1377" t="s">
        <v>13392</v>
      </c>
      <c r="U8" s="1377" t="s">
        <v>13393</v>
      </c>
      <c r="V8" s="1377" t="s">
        <v>13394</v>
      </c>
      <c r="W8" s="1377" t="s">
        <v>13395</v>
      </c>
      <c r="X8" s="1377" t="s">
        <v>13396</v>
      </c>
      <c r="Y8" s="1377" t="s">
        <v>13397</v>
      </c>
      <c r="Z8" s="1377" t="s">
        <v>13398</v>
      </c>
      <c r="AA8" s="1377" t="s">
        <v>13399</v>
      </c>
      <c r="AB8" s="1377" t="s">
        <v>13400</v>
      </c>
      <c r="AC8" s="1377" t="s">
        <v>13401</v>
      </c>
      <c r="AD8" s="1377" t="s">
        <v>13402</v>
      </c>
      <c r="AE8" s="1377" t="s">
        <v>13403</v>
      </c>
      <c r="AF8" s="1377" t="s">
        <v>13404</v>
      </c>
      <c r="AG8" s="1377" t="s">
        <v>13405</v>
      </c>
      <c r="AH8" s="1377" t="s">
        <v>13406</v>
      </c>
      <c r="AI8" s="1377" t="s">
        <v>13407</v>
      </c>
      <c r="AJ8" s="1377" t="s">
        <v>13408</v>
      </c>
      <c r="AK8" s="1377" t="s">
        <v>13409</v>
      </c>
      <c r="AL8" s="1377" t="s">
        <v>13410</v>
      </c>
      <c r="AM8" s="1377" t="s">
        <v>13411</v>
      </c>
      <c r="AN8" s="1377" t="s">
        <v>13412</v>
      </c>
      <c r="AO8" s="1377" t="s">
        <v>13413</v>
      </c>
      <c r="AP8" s="1377" t="s">
        <v>13414</v>
      </c>
      <c r="AQ8" s="1377" t="s">
        <v>13415</v>
      </c>
      <c r="AR8" s="1377" t="s">
        <v>13416</v>
      </c>
      <c r="AS8" s="1377" t="s">
        <v>13417</v>
      </c>
      <c r="AT8" s="1377" t="s">
        <v>13418</v>
      </c>
      <c r="AU8" s="1377" t="s">
        <v>13419</v>
      </c>
      <c r="AV8" s="1377" t="s">
        <v>13420</v>
      </c>
      <c r="AW8" s="1377" t="s">
        <v>13421</v>
      </c>
      <c r="AX8" s="1377" t="s">
        <v>13422</v>
      </c>
      <c r="AY8" s="1377" t="s">
        <v>13423</v>
      </c>
      <c r="AZ8" s="1377" t="s">
        <v>13424</v>
      </c>
      <c r="BA8" s="1377" t="s">
        <v>13425</v>
      </c>
      <c r="BB8" s="1377" t="s">
        <v>13426</v>
      </c>
      <c r="BC8" s="1377" t="s">
        <v>13427</v>
      </c>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c r="CE8" s="1377"/>
      <c r="CF8" s="1377"/>
      <c r="CG8" s="2350"/>
      <c r="CH8" s="198"/>
      <c r="CI8" s="3658" t="s">
        <v>13428</v>
      </c>
      <c r="CK8" s="1068"/>
      <c r="CM8" s="3101"/>
      <c r="CN8" s="997"/>
      <c r="CO8" s="3101"/>
      <c r="CP8" s="3102"/>
      <c r="CQ8" s="3102"/>
      <c r="CR8" s="3102"/>
      <c r="CS8" s="3102"/>
      <c r="CT8" s="3102"/>
      <c r="CU8" s="3102"/>
      <c r="CV8" s="3102"/>
      <c r="CW8" s="3102"/>
      <c r="CX8" s="3102"/>
      <c r="CY8" s="3102"/>
      <c r="CZ8" s="3102"/>
      <c r="DA8" s="3102"/>
      <c r="DB8" s="3102"/>
      <c r="DC8" s="3102"/>
      <c r="DD8" s="3102"/>
      <c r="DE8" s="3102"/>
      <c r="DF8" s="3102"/>
      <c r="DG8" s="3102"/>
      <c r="DH8" s="3102"/>
      <c r="DI8" s="3102"/>
      <c r="DJ8" s="3102"/>
      <c r="DK8" s="3102"/>
      <c r="DL8" s="3102"/>
      <c r="DM8" s="3102"/>
      <c r="DN8" s="3102"/>
      <c r="DO8" s="3102"/>
      <c r="DP8" s="3102"/>
      <c r="DQ8" s="3102"/>
      <c r="DR8" s="3102"/>
      <c r="DS8" s="3102"/>
      <c r="DT8" s="3102"/>
      <c r="DU8" s="3102"/>
      <c r="DV8" s="3102"/>
      <c r="DW8" s="3102"/>
      <c r="DX8" s="3102"/>
      <c r="DY8" s="3102"/>
      <c r="DZ8" s="3102"/>
      <c r="EA8" s="3102"/>
      <c r="EB8" s="3102"/>
      <c r="EC8" s="3102"/>
      <c r="ED8" s="3102"/>
      <c r="EE8" s="3102"/>
      <c r="EF8" s="3102"/>
      <c r="EG8" s="3102"/>
      <c r="EH8" s="3102"/>
      <c r="EI8" s="3102"/>
      <c r="EJ8" s="3102"/>
      <c r="EK8" s="3102"/>
      <c r="EL8" s="3102"/>
      <c r="EM8" s="3102"/>
      <c r="EN8" s="3102"/>
      <c r="EO8" s="3102"/>
      <c r="EP8" s="3102"/>
      <c r="EQ8" s="3102"/>
      <c r="ER8" s="3102"/>
      <c r="ES8" s="3102"/>
      <c r="ET8" s="3102"/>
      <c r="EU8" s="3102"/>
      <c r="EV8" s="3102"/>
      <c r="EW8" s="3102"/>
      <c r="EX8" s="3102"/>
      <c r="EY8" s="3102"/>
      <c r="EZ8" s="3102"/>
      <c r="FA8" s="3102"/>
      <c r="FB8" s="3102"/>
      <c r="FC8" s="3102"/>
      <c r="FD8" s="3102"/>
      <c r="FE8" s="3102"/>
      <c r="FF8" s="3102"/>
      <c r="FG8" s="3102"/>
      <c r="FH8" s="3102"/>
      <c r="FI8" s="3102"/>
      <c r="FJ8" s="3102"/>
      <c r="FK8" s="3102"/>
      <c r="FL8" s="3102"/>
      <c r="FM8" s="3102"/>
      <c r="FN8" s="3102"/>
      <c r="FO8" s="3102"/>
      <c r="FP8" s="3102"/>
      <c r="FQ8" s="3102"/>
      <c r="FR8" s="3102"/>
      <c r="FS8" s="3101"/>
      <c r="FT8" s="2350"/>
      <c r="FU8" s="1466"/>
    </row>
    <row r="9" spans="1:177" s="171" customFormat="1" ht="15.75" customHeight="1">
      <c r="B9" s="1463" t="s">
        <v>13429</v>
      </c>
      <c r="C9" s="1464" t="s">
        <v>13376</v>
      </c>
      <c r="D9" s="1464">
        <v>0</v>
      </c>
      <c r="E9" s="2348"/>
      <c r="F9" s="2348"/>
      <c r="G9" s="2348"/>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9"/>
      <c r="CH9" s="198"/>
      <c r="CI9" s="3659"/>
      <c r="CK9" s="1465"/>
      <c r="CM9" s="3101"/>
      <c r="CN9" s="997"/>
      <c r="CO9" s="3101"/>
      <c r="CP9" s="3102"/>
      <c r="CQ9" s="3102"/>
      <c r="CR9" s="3102"/>
      <c r="CS9" s="3102"/>
      <c r="CT9" s="3102"/>
      <c r="CU9" s="3102"/>
      <c r="CV9" s="3102"/>
      <c r="CW9" s="3102"/>
      <c r="CX9" s="3102"/>
      <c r="CY9" s="3102"/>
      <c r="CZ9" s="3102"/>
      <c r="DA9" s="3102"/>
      <c r="DB9" s="3102"/>
      <c r="DC9" s="3102"/>
      <c r="DD9" s="3102"/>
      <c r="DE9" s="3102"/>
      <c r="DF9" s="3102"/>
      <c r="DG9" s="3102"/>
      <c r="DH9" s="3102"/>
      <c r="DI9" s="3102"/>
      <c r="DJ9" s="3102"/>
      <c r="DK9" s="3102"/>
      <c r="DL9" s="3102"/>
      <c r="DM9" s="3102"/>
      <c r="DN9" s="3102"/>
      <c r="DO9" s="3102"/>
      <c r="DP9" s="3102"/>
      <c r="DQ9" s="3102"/>
      <c r="DR9" s="3102"/>
      <c r="DS9" s="3102"/>
      <c r="DT9" s="3102"/>
      <c r="DU9" s="3102"/>
      <c r="DV9" s="3102"/>
      <c r="DW9" s="3102"/>
      <c r="DX9" s="3102"/>
      <c r="DY9" s="3102"/>
      <c r="DZ9" s="3102"/>
      <c r="EA9" s="3102"/>
      <c r="EB9" s="3102"/>
      <c r="EC9" s="3102"/>
      <c r="ED9" s="3102"/>
      <c r="EE9" s="3102"/>
      <c r="EF9" s="3102"/>
      <c r="EG9" s="3102"/>
      <c r="EH9" s="3102"/>
      <c r="EI9" s="3102"/>
      <c r="EJ9" s="3102"/>
      <c r="EK9" s="3102"/>
      <c r="EL9" s="3102"/>
      <c r="EM9" s="3102"/>
      <c r="EN9" s="3102"/>
      <c r="EO9" s="3102"/>
      <c r="EP9" s="3102"/>
      <c r="EQ9" s="3102"/>
      <c r="ER9" s="3102"/>
      <c r="ES9" s="3102"/>
      <c r="ET9" s="3102"/>
      <c r="EU9" s="3102"/>
      <c r="EV9" s="3102"/>
      <c r="EW9" s="3102"/>
      <c r="EX9" s="3102"/>
      <c r="EY9" s="3102"/>
      <c r="EZ9" s="3102"/>
      <c r="FA9" s="3102"/>
      <c r="FB9" s="3102"/>
      <c r="FC9" s="3102"/>
      <c r="FD9" s="3102"/>
      <c r="FE9" s="3102"/>
      <c r="FF9" s="3102"/>
      <c r="FG9" s="3102"/>
      <c r="FH9" s="3102"/>
      <c r="FI9" s="3102"/>
      <c r="FJ9" s="3102"/>
      <c r="FK9" s="3102"/>
      <c r="FL9" s="3102"/>
      <c r="FM9" s="3102"/>
      <c r="FN9" s="3102"/>
      <c r="FO9" s="3102"/>
      <c r="FP9" s="3102"/>
      <c r="FQ9" s="3102"/>
      <c r="FR9" s="3102"/>
      <c r="FS9" s="3101"/>
      <c r="FT9" s="2349"/>
    </row>
    <row r="10" spans="1:177" s="171" customFormat="1" ht="15.75" customHeight="1">
      <c r="B10" s="1463" t="s">
        <v>13430</v>
      </c>
      <c r="C10" s="1464" t="s">
        <v>13376</v>
      </c>
      <c r="D10" s="1464">
        <v>0</v>
      </c>
      <c r="E10" s="1595" t="str">
        <f>IFERROR(IF(IF(E8="Other (Specify Below)",E9,E8)=0,"",IF(E8="Other (Specify Below)",E9,E8)),"")</f>
        <v>Abingdon</v>
      </c>
      <c r="F10" s="1595" t="str">
        <f t="shared" ref="F10:BQ10" si="0">IFERROR(IF(IF(F8="Other (Specify Below)",F9,F8)=0,"",IF(F8="Other (Specify Below)",F9,F8)),"")</f>
        <v>Aldershot</v>
      </c>
      <c r="G10" s="1595" t="str">
        <f t="shared" si="0"/>
        <v>Aylesbury</v>
      </c>
      <c r="H10" s="1595" t="str">
        <f t="shared" si="0"/>
        <v>Banbury</v>
      </c>
      <c r="I10" s="1595" t="str">
        <f t="shared" si="0"/>
        <v>Basingstoke</v>
      </c>
      <c r="J10" s="1595" t="str">
        <f t="shared" si="0"/>
        <v>Beckton</v>
      </c>
      <c r="K10" s="1595" t="str">
        <f t="shared" si="0"/>
        <v>Beddington</v>
      </c>
      <c r="L10" s="1595" t="str">
        <f t="shared" si="0"/>
        <v>Bicester</v>
      </c>
      <c r="M10" s="1595" t="str">
        <f t="shared" si="0"/>
        <v>Bishops Stortford</v>
      </c>
      <c r="N10" s="1595" t="str">
        <f t="shared" si="0"/>
        <v>Blackbirds</v>
      </c>
      <c r="O10" s="1595" t="str">
        <f t="shared" si="0"/>
        <v>Bordon</v>
      </c>
      <c r="P10" s="1595" t="str">
        <f t="shared" si="0"/>
        <v>Bracknell</v>
      </c>
      <c r="Q10" s="1595" t="str">
        <f t="shared" si="0"/>
        <v>Camberley</v>
      </c>
      <c r="R10" s="1595" t="str">
        <f t="shared" si="0"/>
        <v>Chertsey</v>
      </c>
      <c r="S10" s="1595" t="str">
        <f t="shared" si="0"/>
        <v>Chesham</v>
      </c>
      <c r="T10" s="1595" t="str">
        <f t="shared" si="0"/>
        <v>Cirencester</v>
      </c>
      <c r="U10" s="1595" t="str">
        <f t="shared" si="0"/>
        <v>Crawley</v>
      </c>
      <c r="V10" s="1595" t="str">
        <f t="shared" si="0"/>
        <v>Crossness</v>
      </c>
      <c r="W10" s="1595" t="str">
        <f t="shared" si="0"/>
        <v>Deephams</v>
      </c>
      <c r="X10" s="1595" t="str">
        <f t="shared" si="0"/>
        <v>Didcot</v>
      </c>
      <c r="Y10" s="1595" t="str">
        <f t="shared" si="0"/>
        <v>Reigate (Earlswood)</v>
      </c>
      <c r="Z10" s="1595" t="str">
        <f t="shared" si="0"/>
        <v>Luton (East Hyde)</v>
      </c>
      <c r="AA10" s="1595" t="str">
        <f t="shared" si="0"/>
        <v>Esher</v>
      </c>
      <c r="AB10" s="1595" t="str">
        <f t="shared" si="0"/>
        <v>Farnham</v>
      </c>
      <c r="AC10" s="1595" t="str">
        <f t="shared" si="0"/>
        <v>Fleet</v>
      </c>
      <c r="AD10" s="1595" t="str">
        <f t="shared" si="0"/>
        <v>Godalming</v>
      </c>
      <c r="AE10" s="1595" t="str">
        <f t="shared" si="0"/>
        <v>Guildford</v>
      </c>
      <c r="AF10" s="1595" t="str">
        <f t="shared" si="0"/>
        <v>Harpenden</v>
      </c>
      <c r="AG10" s="1595" t="str">
        <f t="shared" si="0"/>
        <v>Hogsmill</v>
      </c>
      <c r="AH10" s="1595" t="str">
        <f t="shared" si="0"/>
        <v>Horley (Surrey)</v>
      </c>
      <c r="AI10" s="1595" t="str">
        <f t="shared" si="0"/>
        <v>Leatherhead</v>
      </c>
      <c r="AJ10" s="1595" t="str">
        <f t="shared" si="0"/>
        <v>Little Marlow</v>
      </c>
      <c r="AK10" s="1595" t="str">
        <f t="shared" si="0"/>
        <v>Long Reach</v>
      </c>
      <c r="AL10" s="1595" t="str">
        <f t="shared" si="0"/>
        <v>Maidenhead</v>
      </c>
      <c r="AM10" s="1595" t="str">
        <f t="shared" si="0"/>
        <v>Maple Lodge</v>
      </c>
      <c r="AN10" s="1595" t="str">
        <f t="shared" si="0"/>
        <v>Mogden</v>
      </c>
      <c r="AO10" s="1595" t="str">
        <f t="shared" si="0"/>
        <v>Brentwood</v>
      </c>
      <c r="AP10" s="1595" t="str">
        <f t="shared" si="0"/>
        <v>Newbury</v>
      </c>
      <c r="AQ10" s="1595" t="str">
        <f t="shared" si="0"/>
        <v>Oxford</v>
      </c>
      <c r="AR10" s="1595" t="str">
        <f t="shared" si="0"/>
        <v>Reading</v>
      </c>
      <c r="AS10" s="1595" t="str">
        <f t="shared" si="0"/>
        <v>Riverside</v>
      </c>
      <c r="AT10" s="1595" t="str">
        <f t="shared" si="0"/>
        <v>Rye Meads</v>
      </c>
      <c r="AU10" s="1595" t="str">
        <f t="shared" si="0"/>
        <v>Sandhurst</v>
      </c>
      <c r="AV10" s="1595" t="str">
        <f t="shared" si="0"/>
        <v>Slough</v>
      </c>
      <c r="AW10" s="1595" t="str">
        <f t="shared" si="0"/>
        <v>Swindon (Rodbourne)</v>
      </c>
      <c r="AX10" s="1595" t="str">
        <f t="shared" si="0"/>
        <v>Wantage</v>
      </c>
      <c r="AY10" s="1595" t="str">
        <f t="shared" si="0"/>
        <v>Wargrave</v>
      </c>
      <c r="AZ10" s="1595" t="str">
        <f t="shared" si="0"/>
        <v>Weybridge</v>
      </c>
      <c r="BA10" s="1595" t="str">
        <f t="shared" si="0"/>
        <v>Windsor</v>
      </c>
      <c r="BB10" s="1595" t="str">
        <f t="shared" si="0"/>
        <v>Witney</v>
      </c>
      <c r="BC10" s="1595" t="str">
        <f t="shared" si="0"/>
        <v>Woking</v>
      </c>
      <c r="BD10" s="1595" t="str">
        <f t="shared" si="0"/>
        <v/>
      </c>
      <c r="BE10" s="1595" t="str">
        <f t="shared" si="0"/>
        <v/>
      </c>
      <c r="BF10" s="1595" t="str">
        <f t="shared" si="0"/>
        <v/>
      </c>
      <c r="BG10" s="1595" t="str">
        <f t="shared" si="0"/>
        <v/>
      </c>
      <c r="BH10" s="1595" t="str">
        <f t="shared" si="0"/>
        <v/>
      </c>
      <c r="BI10" s="1595" t="str">
        <f t="shared" si="0"/>
        <v/>
      </c>
      <c r="BJ10" s="1595" t="str">
        <f t="shared" si="0"/>
        <v/>
      </c>
      <c r="BK10" s="1595" t="str">
        <f t="shared" si="0"/>
        <v/>
      </c>
      <c r="BL10" s="1595" t="str">
        <f t="shared" si="0"/>
        <v/>
      </c>
      <c r="BM10" s="1595" t="str">
        <f t="shared" si="0"/>
        <v/>
      </c>
      <c r="BN10" s="1595" t="str">
        <f t="shared" si="0"/>
        <v/>
      </c>
      <c r="BO10" s="1595" t="str">
        <f t="shared" si="0"/>
        <v/>
      </c>
      <c r="BP10" s="1595" t="str">
        <f t="shared" si="0"/>
        <v/>
      </c>
      <c r="BQ10" s="1595" t="str">
        <f t="shared" si="0"/>
        <v/>
      </c>
      <c r="BR10" s="1595" t="str">
        <f t="shared" ref="BR10:CF10" si="1">IFERROR(IF(IF(BR8="Other (Specify Below)",BR9,BR8)=0,"",IF(BR8="Other (Specify Below)",BR9,BR8)),"")</f>
        <v/>
      </c>
      <c r="BS10" s="1595" t="str">
        <f t="shared" si="1"/>
        <v/>
      </c>
      <c r="BT10" s="1595" t="str">
        <f t="shared" si="1"/>
        <v/>
      </c>
      <c r="BU10" s="1595" t="str">
        <f t="shared" si="1"/>
        <v/>
      </c>
      <c r="BV10" s="1595" t="str">
        <f t="shared" si="1"/>
        <v/>
      </c>
      <c r="BW10" s="1595" t="str">
        <f t="shared" si="1"/>
        <v/>
      </c>
      <c r="BX10" s="1595" t="str">
        <f t="shared" si="1"/>
        <v/>
      </c>
      <c r="BY10" s="1595" t="str">
        <f t="shared" si="1"/>
        <v/>
      </c>
      <c r="BZ10" s="1595" t="str">
        <f t="shared" si="1"/>
        <v/>
      </c>
      <c r="CA10" s="1595" t="str">
        <f t="shared" si="1"/>
        <v/>
      </c>
      <c r="CB10" s="1595" t="str">
        <f t="shared" si="1"/>
        <v/>
      </c>
      <c r="CC10" s="1595" t="str">
        <f t="shared" si="1"/>
        <v/>
      </c>
      <c r="CD10" s="1595" t="str">
        <f t="shared" si="1"/>
        <v/>
      </c>
      <c r="CE10" s="1595" t="str">
        <f t="shared" si="1"/>
        <v/>
      </c>
      <c r="CF10" s="1595" t="str">
        <f t="shared" si="1"/>
        <v/>
      </c>
      <c r="CG10" s="2349"/>
      <c r="CH10" s="198"/>
      <c r="CI10" s="3660"/>
      <c r="CK10" s="1465"/>
      <c r="CM10" s="3101"/>
      <c r="CN10" s="997"/>
      <c r="CO10" s="3101"/>
      <c r="CP10" s="3102"/>
      <c r="CQ10" s="3102"/>
      <c r="CR10" s="3102"/>
      <c r="CS10" s="3102"/>
      <c r="CT10" s="3102"/>
      <c r="CU10" s="3102"/>
      <c r="CV10" s="3102"/>
      <c r="CW10" s="3102"/>
      <c r="CX10" s="3102"/>
      <c r="CY10" s="3102"/>
      <c r="CZ10" s="3102"/>
      <c r="DA10" s="3102"/>
      <c r="DB10" s="3102"/>
      <c r="DC10" s="3102"/>
      <c r="DD10" s="3102"/>
      <c r="DE10" s="3102"/>
      <c r="DF10" s="3102"/>
      <c r="DG10" s="3102"/>
      <c r="DH10" s="3102"/>
      <c r="DI10" s="3102"/>
      <c r="DJ10" s="3102"/>
      <c r="DK10" s="3102"/>
      <c r="DL10" s="3102"/>
      <c r="DM10" s="3102"/>
      <c r="DN10" s="3102"/>
      <c r="DO10" s="3102"/>
      <c r="DP10" s="3102"/>
      <c r="DQ10" s="3102"/>
      <c r="DR10" s="3102"/>
      <c r="DS10" s="3102"/>
      <c r="DT10" s="3102"/>
      <c r="DU10" s="3102"/>
      <c r="DV10" s="3102"/>
      <c r="DW10" s="3102"/>
      <c r="DX10" s="3102"/>
      <c r="DY10" s="3102"/>
      <c r="DZ10" s="3102"/>
      <c r="EA10" s="3102"/>
      <c r="EB10" s="3102"/>
      <c r="EC10" s="3102"/>
      <c r="ED10" s="3102"/>
      <c r="EE10" s="3102"/>
      <c r="EF10" s="3102"/>
      <c r="EG10" s="3102"/>
      <c r="EH10" s="3102"/>
      <c r="EI10" s="3102"/>
      <c r="EJ10" s="3102"/>
      <c r="EK10" s="3102"/>
      <c r="EL10" s="3102"/>
      <c r="EM10" s="3102"/>
      <c r="EN10" s="3102"/>
      <c r="EO10" s="3102"/>
      <c r="EP10" s="3102"/>
      <c r="EQ10" s="3102"/>
      <c r="ER10" s="3102"/>
      <c r="ES10" s="3102"/>
      <c r="ET10" s="3102"/>
      <c r="EU10" s="3102"/>
      <c r="EV10" s="3102"/>
      <c r="EW10" s="3102"/>
      <c r="EX10" s="3102"/>
      <c r="EY10" s="3102"/>
      <c r="EZ10" s="3102"/>
      <c r="FA10" s="3102"/>
      <c r="FB10" s="3102"/>
      <c r="FC10" s="3102"/>
      <c r="FD10" s="3102"/>
      <c r="FE10" s="3102"/>
      <c r="FF10" s="3102"/>
      <c r="FG10" s="3102"/>
      <c r="FH10" s="3102"/>
      <c r="FI10" s="3102"/>
      <c r="FJ10" s="3102"/>
      <c r="FK10" s="3102"/>
      <c r="FL10" s="3102"/>
      <c r="FM10" s="3102"/>
      <c r="FN10" s="3102"/>
      <c r="FO10" s="3102"/>
      <c r="FP10" s="3102"/>
      <c r="FQ10" s="3102"/>
      <c r="FR10" s="3102"/>
      <c r="FS10" s="3101"/>
      <c r="FT10" s="2349"/>
    </row>
    <row r="11" spans="1:177" s="171" customFormat="1" ht="15.75" customHeight="1">
      <c r="B11" s="2917" t="s">
        <v>16</v>
      </c>
      <c r="C11" s="222" t="s">
        <v>13376</v>
      </c>
      <c r="D11" s="222">
        <v>0</v>
      </c>
      <c r="E11" s="1370" t="s">
        <v>13431</v>
      </c>
      <c r="F11" s="1370" t="s">
        <v>13432</v>
      </c>
      <c r="G11" s="1370" t="s">
        <v>13432</v>
      </c>
      <c r="H11" s="1370" t="s">
        <v>13432</v>
      </c>
      <c r="I11" s="1370" t="s">
        <v>13432</v>
      </c>
      <c r="J11" s="1370" t="s">
        <v>13433</v>
      </c>
      <c r="K11" s="1370" t="s">
        <v>13432</v>
      </c>
      <c r="L11" s="1370" t="s">
        <v>13432</v>
      </c>
      <c r="M11" s="1370" t="s">
        <v>13432</v>
      </c>
      <c r="N11" s="1370" t="s">
        <v>13432</v>
      </c>
      <c r="O11" s="1370" t="s">
        <v>13432</v>
      </c>
      <c r="P11" s="1370" t="s">
        <v>13431</v>
      </c>
      <c r="Q11" s="1370" t="s">
        <v>13432</v>
      </c>
      <c r="R11" s="1370" t="s">
        <v>13431</v>
      </c>
      <c r="S11" s="1370" t="s">
        <v>13432</v>
      </c>
      <c r="T11" s="1370" t="s">
        <v>13432</v>
      </c>
      <c r="U11" s="1370" t="s">
        <v>13432</v>
      </c>
      <c r="V11" s="1370" t="s">
        <v>13433</v>
      </c>
      <c r="W11" s="1370" t="s">
        <v>13432</v>
      </c>
      <c r="X11" s="1370" t="s">
        <v>13432</v>
      </c>
      <c r="Y11" s="2991" t="s">
        <v>13431</v>
      </c>
      <c r="Z11" s="2991" t="s">
        <v>13432</v>
      </c>
      <c r="AA11" s="1370" t="s">
        <v>13431</v>
      </c>
      <c r="AB11" s="1370" t="s">
        <v>13432</v>
      </c>
      <c r="AC11" s="1370" t="s">
        <v>13432</v>
      </c>
      <c r="AD11" s="1370" t="s">
        <v>13431</v>
      </c>
      <c r="AE11" s="1370" t="s">
        <v>13431</v>
      </c>
      <c r="AF11" s="1370" t="s">
        <v>13431</v>
      </c>
      <c r="AG11" s="1370" t="s">
        <v>13433</v>
      </c>
      <c r="AH11" s="1370" t="s">
        <v>13432</v>
      </c>
      <c r="AI11" s="1370" t="s">
        <v>13432</v>
      </c>
      <c r="AJ11" s="1370" t="s">
        <v>13432</v>
      </c>
      <c r="AK11" s="1370" t="s">
        <v>13433</v>
      </c>
      <c r="AL11" s="1370" t="s">
        <v>13432</v>
      </c>
      <c r="AM11" s="1370" t="s">
        <v>13432</v>
      </c>
      <c r="AN11" s="1370" t="s">
        <v>13433</v>
      </c>
      <c r="AO11" s="2991" t="s">
        <v>13434</v>
      </c>
      <c r="AP11" s="1370" t="s">
        <v>13431</v>
      </c>
      <c r="AQ11" s="1370" t="s">
        <v>13432</v>
      </c>
      <c r="AR11" s="1370" t="s">
        <v>13432</v>
      </c>
      <c r="AS11" s="1370" t="s">
        <v>13433</v>
      </c>
      <c r="AT11" s="1370" t="s">
        <v>13432</v>
      </c>
      <c r="AU11" s="1370" t="s">
        <v>13431</v>
      </c>
      <c r="AV11" s="1370" t="s">
        <v>13432</v>
      </c>
      <c r="AW11" s="1370" t="s">
        <v>13432</v>
      </c>
      <c r="AX11" s="1370" t="s">
        <v>13432</v>
      </c>
      <c r="AY11" s="1370" t="s">
        <v>13432</v>
      </c>
      <c r="AZ11" s="1370" t="s">
        <v>13431</v>
      </c>
      <c r="BA11" s="1370" t="s">
        <v>13431</v>
      </c>
      <c r="BB11" s="1370" t="s">
        <v>13432</v>
      </c>
      <c r="BC11" s="1370" t="s">
        <v>13431</v>
      </c>
      <c r="BD11" s="1370"/>
      <c r="BE11" s="1370"/>
      <c r="BF11" s="1370"/>
      <c r="BG11" s="1370"/>
      <c r="BH11" s="1370"/>
      <c r="BI11" s="1370"/>
      <c r="BJ11" s="1370"/>
      <c r="BK11" s="1370"/>
      <c r="BL11" s="1370"/>
      <c r="BM11" s="1370"/>
      <c r="BN11" s="1370"/>
      <c r="BO11" s="1370"/>
      <c r="BP11" s="1370"/>
      <c r="BQ11" s="1370"/>
      <c r="BR11" s="1370"/>
      <c r="BS11" s="1370"/>
      <c r="BT11" s="1370"/>
      <c r="BU11" s="1370"/>
      <c r="BV11" s="1370"/>
      <c r="BW11" s="1370"/>
      <c r="BX11" s="1370"/>
      <c r="BY11" s="1370"/>
      <c r="BZ11" s="1370"/>
      <c r="CA11" s="1370"/>
      <c r="CB11" s="1370"/>
      <c r="CC11" s="1370"/>
      <c r="CD11" s="1370"/>
      <c r="CE11" s="1370"/>
      <c r="CF11" s="1370"/>
      <c r="CG11" s="2351"/>
      <c r="CH11" s="198"/>
      <c r="CI11" s="844" t="s">
        <v>13435</v>
      </c>
      <c r="CK11" s="664"/>
      <c r="CM11" s="3101"/>
      <c r="CN11" s="997" t="str">
        <f t="shared" ref="CN11:CN17" si="2">IF( SUM( CP11:FR11 ) = 0, 0, $CP$6 )</f>
        <v>Please complete all cells in row</v>
      </c>
      <c r="CO11" s="3101"/>
      <c r="CP11" s="221">
        <f xml:space="preserve"> IF( OR(ISNUMBER(E11 ),E$8=""), 0, 1 )</f>
        <v>1</v>
      </c>
      <c r="CQ11" s="221">
        <f t="shared" ref="CQ11" si="3" xml:space="preserve"> IF( OR(ISNUMBER(F11 ),F$8=""), 0, 1 )</f>
        <v>1</v>
      </c>
      <c r="CR11" s="221">
        <f t="shared" ref="CR11" si="4" xml:space="preserve"> IF( OR(ISNUMBER(G11 ),G$8=""), 0, 1 )</f>
        <v>1</v>
      </c>
      <c r="CS11" s="221">
        <f t="shared" ref="CS11" si="5" xml:space="preserve"> IF( OR(ISNUMBER(H11 ),H$8=""), 0, 1 )</f>
        <v>1</v>
      </c>
      <c r="CT11" s="221">
        <f t="shared" ref="CT11" si="6" xml:space="preserve"> IF( OR(ISNUMBER(I11 ),I$8=""), 0, 1 )</f>
        <v>1</v>
      </c>
      <c r="CU11" s="221">
        <f t="shared" ref="CU11" si="7" xml:space="preserve"> IF( OR(ISNUMBER(J11 ),J$8=""), 0, 1 )</f>
        <v>1</v>
      </c>
      <c r="CV11" s="221">
        <f t="shared" ref="CV11" si="8" xml:space="preserve"> IF( OR(ISNUMBER(K11 ),K$8=""), 0, 1 )</f>
        <v>1</v>
      </c>
      <c r="CW11" s="221">
        <f t="shared" ref="CW11" si="9" xml:space="preserve"> IF( OR(ISNUMBER(L11 ),L$8=""), 0, 1 )</f>
        <v>1</v>
      </c>
      <c r="CX11" s="221">
        <f t="shared" ref="CX11" si="10" xml:space="preserve"> IF( OR(ISNUMBER(M11 ),M$8=""), 0, 1 )</f>
        <v>1</v>
      </c>
      <c r="CY11" s="221">
        <f t="shared" ref="CY11" si="11" xml:space="preserve"> IF( OR(ISNUMBER(N11 ),N$8=""), 0, 1 )</f>
        <v>1</v>
      </c>
      <c r="CZ11" s="221">
        <f t="shared" ref="CZ11" si="12" xml:space="preserve"> IF( OR(ISNUMBER(O11 ),O$8=""), 0, 1 )</f>
        <v>1</v>
      </c>
      <c r="DA11" s="221">
        <f t="shared" ref="DA11" si="13" xml:space="preserve"> IF( OR(ISNUMBER(P11 ),P$8=""), 0, 1 )</f>
        <v>1</v>
      </c>
      <c r="DB11" s="221">
        <f t="shared" ref="DB11" si="14" xml:space="preserve"> IF( OR(ISNUMBER(Q11 ),Q$8=""), 0, 1 )</f>
        <v>1</v>
      </c>
      <c r="DC11" s="221">
        <f t="shared" ref="DC11" si="15" xml:space="preserve"> IF( OR(ISNUMBER(R11 ),R$8=""), 0, 1 )</f>
        <v>1</v>
      </c>
      <c r="DD11" s="221">
        <f t="shared" ref="DD11" si="16" xml:space="preserve"> IF( OR(ISNUMBER(S11 ),S$8=""), 0, 1 )</f>
        <v>1</v>
      </c>
      <c r="DE11" s="221">
        <f t="shared" ref="DE11" si="17" xml:space="preserve"> IF( OR(ISNUMBER(T11 ),T$8=""), 0, 1 )</f>
        <v>1</v>
      </c>
      <c r="DF11" s="221">
        <f t="shared" ref="DF11" si="18" xml:space="preserve"> IF( OR(ISNUMBER(U11 ),U$8=""), 0, 1 )</f>
        <v>1</v>
      </c>
      <c r="DG11" s="221">
        <f t="shared" ref="DG11" si="19" xml:space="preserve"> IF( OR(ISNUMBER(V11 ),V$8=""), 0, 1 )</f>
        <v>1</v>
      </c>
      <c r="DH11" s="221">
        <f t="shared" ref="DH11" si="20" xml:space="preserve"> IF( OR(ISNUMBER(W11 ),W$8=""), 0, 1 )</f>
        <v>1</v>
      </c>
      <c r="DI11" s="221">
        <f t="shared" ref="DI11" si="21" xml:space="preserve"> IF( OR(ISNUMBER(X11 ),X$8=""), 0, 1 )</f>
        <v>1</v>
      </c>
      <c r="DJ11" s="221">
        <f t="shared" ref="DJ11" si="22" xml:space="preserve"> IF( OR(ISNUMBER(Y11 ),Y$8=""), 0, 1 )</f>
        <v>1</v>
      </c>
      <c r="DK11" s="221">
        <f t="shared" ref="DK11" si="23" xml:space="preserve"> IF( OR(ISNUMBER(Z11 ),Z$8=""), 0, 1 )</f>
        <v>1</v>
      </c>
      <c r="DL11" s="221">
        <f t="shared" ref="DL11" si="24" xml:space="preserve"> IF( OR(ISNUMBER(AA11 ),AA$8=""), 0, 1 )</f>
        <v>1</v>
      </c>
      <c r="DM11" s="221">
        <f t="shared" ref="DM11" si="25" xml:space="preserve"> IF( OR(ISNUMBER(AB11 ),AB$8=""), 0, 1 )</f>
        <v>1</v>
      </c>
      <c r="DN11" s="221">
        <f t="shared" ref="DN11" si="26" xml:space="preserve"> IF( OR(ISNUMBER(AC11 ),AC$8=""), 0, 1 )</f>
        <v>1</v>
      </c>
      <c r="DO11" s="221">
        <f t="shared" ref="DO11" si="27" xml:space="preserve"> IF( OR(ISNUMBER(AD11 ),AD$8=""), 0, 1 )</f>
        <v>1</v>
      </c>
      <c r="DP11" s="221">
        <f t="shared" ref="DP11" si="28" xml:space="preserve"> IF( OR(ISNUMBER(AE11 ),AE$8=""), 0, 1 )</f>
        <v>1</v>
      </c>
      <c r="DQ11" s="221">
        <f t="shared" ref="DQ11" si="29" xml:space="preserve"> IF( OR(ISNUMBER(AF11 ),AF$8=""), 0, 1 )</f>
        <v>1</v>
      </c>
      <c r="DR11" s="221">
        <f t="shared" ref="DR11" si="30" xml:space="preserve"> IF( OR(ISNUMBER(AG11 ),AG$8=""), 0, 1 )</f>
        <v>1</v>
      </c>
      <c r="DS11" s="221">
        <f t="shared" ref="DS11" si="31" xml:space="preserve"> IF( OR(ISNUMBER(AH11 ),AH$8=""), 0, 1 )</f>
        <v>1</v>
      </c>
      <c r="DT11" s="221">
        <f t="shared" ref="DT11" si="32" xml:space="preserve"> IF( OR(ISNUMBER(AI11 ),AI$8=""), 0, 1 )</f>
        <v>1</v>
      </c>
      <c r="DU11" s="221">
        <f t="shared" ref="DU11" si="33" xml:space="preserve"> IF( OR(ISNUMBER(AJ11 ),AJ$8=""), 0, 1 )</f>
        <v>1</v>
      </c>
      <c r="DV11" s="221">
        <f t="shared" ref="DV11" si="34" xml:space="preserve"> IF( OR(ISNUMBER(AK11 ),AK$8=""), 0, 1 )</f>
        <v>1</v>
      </c>
      <c r="DW11" s="221">
        <f t="shared" ref="DW11" si="35" xml:space="preserve"> IF( OR(ISNUMBER(AL11 ),AL$8=""), 0, 1 )</f>
        <v>1</v>
      </c>
      <c r="DX11" s="221">
        <f t="shared" ref="DX11" si="36" xml:space="preserve"> IF( OR(ISNUMBER(AM11 ),AM$8=""), 0, 1 )</f>
        <v>1</v>
      </c>
      <c r="DY11" s="221">
        <f t="shared" ref="DY11" si="37" xml:space="preserve"> IF( OR(ISNUMBER(AN11 ),AN$8=""), 0, 1 )</f>
        <v>1</v>
      </c>
      <c r="DZ11" s="221">
        <f t="shared" ref="DZ11" si="38" xml:space="preserve"> IF( OR(ISNUMBER(AO11 ),AO$8=""), 0, 1 )</f>
        <v>1</v>
      </c>
      <c r="EA11" s="221">
        <f t="shared" ref="EA11" si="39" xml:space="preserve"> IF( OR(ISNUMBER(AP11 ),AP$8=""), 0, 1 )</f>
        <v>1</v>
      </c>
      <c r="EB11" s="221">
        <f t="shared" ref="EB11" si="40" xml:space="preserve"> IF( OR(ISNUMBER(AQ11 ),AQ$8=""), 0, 1 )</f>
        <v>1</v>
      </c>
      <c r="EC11" s="221">
        <f t="shared" ref="EC11" si="41" xml:space="preserve"> IF( OR(ISNUMBER(AR11 ),AR$8=""), 0, 1 )</f>
        <v>1</v>
      </c>
      <c r="ED11" s="221">
        <f t="shared" ref="ED11" si="42" xml:space="preserve"> IF( OR(ISNUMBER(AS11 ),AS$8=""), 0, 1 )</f>
        <v>1</v>
      </c>
      <c r="EE11" s="221">
        <f t="shared" ref="EE11" si="43" xml:space="preserve"> IF( OR(ISNUMBER(AT11 ),AT$8=""), 0, 1 )</f>
        <v>1</v>
      </c>
      <c r="EF11" s="221">
        <f t="shared" ref="EF11" si="44" xml:space="preserve"> IF( OR(ISNUMBER(AU11 ),AU$8=""), 0, 1 )</f>
        <v>1</v>
      </c>
      <c r="EG11" s="221">
        <f t="shared" ref="EG11" si="45" xml:space="preserve"> IF( OR(ISNUMBER(AV11 ),AV$8=""), 0, 1 )</f>
        <v>1</v>
      </c>
      <c r="EH11" s="221">
        <f t="shared" ref="EH11" si="46" xml:space="preserve"> IF( OR(ISNUMBER(AW11 ),AW$8=""), 0, 1 )</f>
        <v>1</v>
      </c>
      <c r="EI11" s="221">
        <f t="shared" ref="EI11" si="47" xml:space="preserve"> IF( OR(ISNUMBER(AX11 ),AX$8=""), 0, 1 )</f>
        <v>1</v>
      </c>
      <c r="EJ11" s="221">
        <f t="shared" ref="EJ11" si="48" xml:space="preserve"> IF( OR(ISNUMBER(AY11 ),AY$8=""), 0, 1 )</f>
        <v>1</v>
      </c>
      <c r="EK11" s="221">
        <f t="shared" ref="EK11" si="49" xml:space="preserve"> IF( OR(ISNUMBER(AZ11 ),AZ$8=""), 0, 1 )</f>
        <v>1</v>
      </c>
      <c r="EL11" s="221">
        <f t="shared" ref="EL11" si="50" xml:space="preserve"> IF( OR(ISNUMBER(BA11 ),BA$8=""), 0, 1 )</f>
        <v>1</v>
      </c>
      <c r="EM11" s="221">
        <f t="shared" ref="EM11" si="51" xml:space="preserve"> IF( OR(ISNUMBER(BB11 ),BB$8=""), 0, 1 )</f>
        <v>1</v>
      </c>
      <c r="EN11" s="221">
        <f t="shared" ref="EN11" si="52" xml:space="preserve"> IF( OR(ISNUMBER(BC11 ),BC$8=""), 0, 1 )</f>
        <v>1</v>
      </c>
      <c r="EO11" s="221">
        <f t="shared" ref="EO11" si="53" xml:space="preserve"> IF( OR(ISNUMBER(BD11 ),BD$8=""), 0, 1 )</f>
        <v>0</v>
      </c>
      <c r="EP11" s="221">
        <f t="shared" ref="EP11" si="54" xml:space="preserve"> IF( OR(ISNUMBER(BE11 ),BE$8=""), 0, 1 )</f>
        <v>0</v>
      </c>
      <c r="EQ11" s="221">
        <f t="shared" ref="EQ11" si="55" xml:space="preserve"> IF( OR(ISNUMBER(BF11 ),BF$8=""), 0, 1 )</f>
        <v>0</v>
      </c>
      <c r="ER11" s="221">
        <f t="shared" ref="ER11" si="56" xml:space="preserve"> IF( OR(ISNUMBER(BG11 ),BG$8=""), 0, 1 )</f>
        <v>0</v>
      </c>
      <c r="ES11" s="221">
        <f t="shared" ref="ES11" si="57" xml:space="preserve"> IF( OR(ISNUMBER(BH11 ),BH$8=""), 0, 1 )</f>
        <v>0</v>
      </c>
      <c r="ET11" s="221">
        <f t="shared" ref="ET11" si="58" xml:space="preserve"> IF( OR(ISNUMBER(BI11 ),BI$8=""), 0, 1 )</f>
        <v>0</v>
      </c>
      <c r="EU11" s="221">
        <f t="shared" ref="EU11" si="59" xml:space="preserve"> IF( OR(ISNUMBER(BJ11 ),BJ$8=""), 0, 1 )</f>
        <v>0</v>
      </c>
      <c r="EV11" s="221">
        <f t="shared" ref="EV11" si="60" xml:space="preserve"> IF( OR(ISNUMBER(BK11 ),BK$8=""), 0, 1 )</f>
        <v>0</v>
      </c>
      <c r="EW11" s="221">
        <f t="shared" ref="EW11" si="61" xml:space="preserve"> IF( OR(ISNUMBER(BL11 ),BL$8=""), 0, 1 )</f>
        <v>0</v>
      </c>
      <c r="EX11" s="221">
        <f t="shared" ref="EX11" si="62" xml:space="preserve"> IF( OR(ISNUMBER(BM11 ),BM$8=""), 0, 1 )</f>
        <v>0</v>
      </c>
      <c r="EY11" s="221">
        <f t="shared" ref="EY11" si="63" xml:space="preserve"> IF( OR(ISNUMBER(BN11 ),BN$8=""), 0, 1 )</f>
        <v>0</v>
      </c>
      <c r="EZ11" s="221">
        <f t="shared" ref="EZ11" si="64" xml:space="preserve"> IF( OR(ISNUMBER(BO11 ),BO$8=""), 0, 1 )</f>
        <v>0</v>
      </c>
      <c r="FA11" s="221">
        <f t="shared" ref="FA11" si="65" xml:space="preserve"> IF( OR(ISNUMBER(BP11 ),BP$8=""), 0, 1 )</f>
        <v>0</v>
      </c>
      <c r="FB11" s="221">
        <f t="shared" ref="FB11" si="66" xml:space="preserve"> IF( OR(ISNUMBER(BQ11 ),BQ$8=""), 0, 1 )</f>
        <v>0</v>
      </c>
      <c r="FC11" s="221">
        <f t="shared" ref="FC11" si="67" xml:space="preserve"> IF( OR(ISNUMBER(BR11 ),BR$8=""), 0, 1 )</f>
        <v>0</v>
      </c>
      <c r="FD11" s="221">
        <f t="shared" ref="FD11" si="68" xml:space="preserve"> IF( OR(ISNUMBER(BS11 ),BS$8=""), 0, 1 )</f>
        <v>0</v>
      </c>
      <c r="FE11" s="221">
        <f t="shared" ref="FE11" si="69" xml:space="preserve"> IF( OR(ISNUMBER(BT11 ),BT$8=""), 0, 1 )</f>
        <v>0</v>
      </c>
      <c r="FF11" s="221">
        <f t="shared" ref="FF11" si="70" xml:space="preserve"> IF( OR(ISNUMBER(BU11 ),BU$8=""), 0, 1 )</f>
        <v>0</v>
      </c>
      <c r="FG11" s="221">
        <f t="shared" ref="FG11" si="71" xml:space="preserve"> IF( OR(ISNUMBER(BV11 ),BV$8=""), 0, 1 )</f>
        <v>0</v>
      </c>
      <c r="FH11" s="221">
        <f t="shared" ref="FH11" si="72" xml:space="preserve"> IF( OR(ISNUMBER(BW11 ),BW$8=""), 0, 1 )</f>
        <v>0</v>
      </c>
      <c r="FI11" s="221">
        <f t="shared" ref="FI11" si="73" xml:space="preserve"> IF( OR(ISNUMBER(BX11 ),BX$8=""), 0, 1 )</f>
        <v>0</v>
      </c>
      <c r="FJ11" s="221">
        <f t="shared" ref="FJ11" si="74" xml:space="preserve"> IF( OR(ISNUMBER(BY11 ),BY$8=""), 0, 1 )</f>
        <v>0</v>
      </c>
      <c r="FK11" s="221">
        <f t="shared" ref="FK11" si="75" xml:space="preserve"> IF( OR(ISNUMBER(BZ11 ),BZ$8=""), 0, 1 )</f>
        <v>0</v>
      </c>
      <c r="FL11" s="221">
        <f t="shared" ref="FL11" si="76" xml:space="preserve"> IF( OR(ISNUMBER(CA11 ),CA$8=""), 0, 1 )</f>
        <v>0</v>
      </c>
      <c r="FM11" s="221">
        <f t="shared" ref="FM11" si="77" xml:space="preserve"> IF( OR(ISNUMBER(CB11 ),CB$8=""), 0, 1 )</f>
        <v>0</v>
      </c>
      <c r="FN11" s="221">
        <f t="shared" ref="FN11" si="78" xml:space="preserve"> IF( OR(ISNUMBER(CC11 ),CC$8=""), 0, 1 )</f>
        <v>0</v>
      </c>
      <c r="FO11" s="221">
        <f t="shared" ref="FO11" si="79" xml:space="preserve"> IF( OR(ISNUMBER(CD11 ),CD$8=""), 0, 1 )</f>
        <v>0</v>
      </c>
      <c r="FP11" s="221">
        <f t="shared" ref="FP11" si="80" xml:space="preserve"> IF( OR(ISNUMBER(CE11 ),CE$8=""), 0, 1 )</f>
        <v>0</v>
      </c>
      <c r="FQ11" s="221">
        <f t="shared" ref="FQ11" si="81" xml:space="preserve"> IF( OR(ISNUMBER(CF11 ),CF$8=""), 0, 1 )</f>
        <v>0</v>
      </c>
      <c r="FR11" s="3102"/>
      <c r="FS11" s="3101"/>
      <c r="FT11" s="2351"/>
    </row>
    <row r="12" spans="1:177" s="171" customFormat="1" ht="15.75" customHeight="1">
      <c r="B12" s="2917" t="s">
        <v>13436</v>
      </c>
      <c r="C12" s="222" t="s">
        <v>2386</v>
      </c>
      <c r="D12" s="222">
        <v>2</v>
      </c>
      <c r="E12" s="1379">
        <v>41.085101214579225</v>
      </c>
      <c r="F12" s="1379">
        <v>40.128633717057731</v>
      </c>
      <c r="G12" s="1379">
        <v>120.37549560706935</v>
      </c>
      <c r="H12" s="1379">
        <v>71.652495282471904</v>
      </c>
      <c r="I12" s="1379">
        <v>123.74453770402137</v>
      </c>
      <c r="J12" s="1379">
        <v>3895.6265507299172</v>
      </c>
      <c r="K12" s="1379">
        <v>436.23824501409911</v>
      </c>
      <c r="L12" s="1379">
        <v>47.40786354675658</v>
      </c>
      <c r="M12" s="1379">
        <v>58.591812369498442</v>
      </c>
      <c r="N12" s="1379">
        <v>82.495141685745381</v>
      </c>
      <c r="O12" s="1379">
        <v>36.509623829928394</v>
      </c>
      <c r="P12" s="1379">
        <v>76.595303453428485</v>
      </c>
      <c r="Q12" s="1379">
        <v>137.39998455762174</v>
      </c>
      <c r="R12" s="1379">
        <v>95.617593845336899</v>
      </c>
      <c r="S12" s="1379">
        <v>35.895770575904677</v>
      </c>
      <c r="T12" s="1379">
        <v>28.574332912741326</v>
      </c>
      <c r="U12" s="1379">
        <v>169.93172355540625</v>
      </c>
      <c r="V12" s="1379">
        <v>2104.4971741792656</v>
      </c>
      <c r="W12" s="1379">
        <v>986.54645819366306</v>
      </c>
      <c r="X12" s="1379">
        <v>41.994919958572595</v>
      </c>
      <c r="Y12" s="1379">
        <v>67.348017221734352</v>
      </c>
      <c r="Z12" s="1379">
        <v>192.02628737628791</v>
      </c>
      <c r="AA12" s="1379">
        <v>120.22162248558988</v>
      </c>
      <c r="AB12" s="1379">
        <v>41.488536911715713</v>
      </c>
      <c r="AC12" s="1379">
        <v>49.312894412818906</v>
      </c>
      <c r="AD12" s="1379">
        <v>33.557027542849717</v>
      </c>
      <c r="AE12" s="1379">
        <v>98.499585547078439</v>
      </c>
      <c r="AF12" s="1379">
        <v>39.020552502581765</v>
      </c>
      <c r="AG12" s="1379">
        <v>409.68989488318471</v>
      </c>
      <c r="AH12" s="1379">
        <v>44.379656248347523</v>
      </c>
      <c r="AI12" s="1379">
        <v>46.628943167438734</v>
      </c>
      <c r="AJ12" s="1379">
        <v>183.96440715569528</v>
      </c>
      <c r="AK12" s="1379">
        <v>905.97415312681164</v>
      </c>
      <c r="AL12" s="1379">
        <v>82.832439316685267</v>
      </c>
      <c r="AM12" s="1379">
        <v>576.15480917870286</v>
      </c>
      <c r="AN12" s="1379">
        <v>2205.3162337398408</v>
      </c>
      <c r="AO12" s="1379">
        <v>36.886719881321447</v>
      </c>
      <c r="AP12" s="1379">
        <v>92.36513382846654</v>
      </c>
      <c r="AQ12" s="1379">
        <v>232.84300038090606</v>
      </c>
      <c r="AR12" s="1379">
        <v>238.05886153653987</v>
      </c>
      <c r="AS12" s="1379">
        <v>417.70012517507666</v>
      </c>
      <c r="AT12" s="1379">
        <v>407.58805431242405</v>
      </c>
      <c r="AU12" s="1379">
        <v>33.802710350687917</v>
      </c>
      <c r="AV12" s="1379">
        <v>215.76208147770924</v>
      </c>
      <c r="AW12" s="1379">
        <v>222.99207636831102</v>
      </c>
      <c r="AX12" s="1379">
        <v>28.249164144694561</v>
      </c>
      <c r="AY12" s="1379">
        <v>123.07361599004953</v>
      </c>
      <c r="AZ12" s="1379">
        <v>36.601495980844085</v>
      </c>
      <c r="BA12" s="1379">
        <v>39.427512139728222</v>
      </c>
      <c r="BB12" s="1379">
        <v>40.105599078140123</v>
      </c>
      <c r="BC12" s="1379">
        <v>78.097199681669096</v>
      </c>
      <c r="BD12" s="1379"/>
      <c r="BE12" s="1379"/>
      <c r="BF12" s="1379"/>
      <c r="BG12" s="1379"/>
      <c r="BH12" s="1379"/>
      <c r="BI12" s="1379"/>
      <c r="BJ12" s="1379"/>
      <c r="BK12" s="1379"/>
      <c r="BL12" s="1379"/>
      <c r="BM12" s="1379"/>
      <c r="BN12" s="1379"/>
      <c r="BO12" s="1379"/>
      <c r="BP12" s="1379"/>
      <c r="BQ12" s="1379"/>
      <c r="BR12" s="1379"/>
      <c r="BS12" s="1379"/>
      <c r="BT12" s="1379"/>
      <c r="BU12" s="1379"/>
      <c r="BV12" s="1379"/>
      <c r="BW12" s="1379"/>
      <c r="BX12" s="1379"/>
      <c r="BY12" s="1379"/>
      <c r="BZ12" s="1379"/>
      <c r="CA12" s="1379"/>
      <c r="CB12" s="1379"/>
      <c r="CC12" s="1379"/>
      <c r="CD12" s="1379"/>
      <c r="CE12" s="1379"/>
      <c r="CF12" s="1379"/>
      <c r="CG12" s="2352"/>
      <c r="CH12" s="198"/>
      <c r="CI12" s="844" t="s">
        <v>13437</v>
      </c>
      <c r="CK12" s="664"/>
      <c r="CM12" s="3101"/>
      <c r="CN12" s="997">
        <f t="shared" si="2"/>
        <v>0</v>
      </c>
      <c r="CO12" s="3101"/>
      <c r="CP12" s="221">
        <f xml:space="preserve"> IF( OR(ISNUMBER(E12 ),E$8=""), 0, 1 )</f>
        <v>0</v>
      </c>
      <c r="CQ12" s="221">
        <f t="shared" ref="CQ12:CQ17" si="82" xml:space="preserve"> IF( OR(ISNUMBER(F12 ),F$8=""), 0, 1 )</f>
        <v>0</v>
      </c>
      <c r="CR12" s="221">
        <f t="shared" ref="CR12:CR17" si="83" xml:space="preserve"> IF( OR(ISNUMBER(G12 ),G$8=""), 0, 1 )</f>
        <v>0</v>
      </c>
      <c r="CS12" s="221">
        <f t="shared" ref="CS12:CS17" si="84" xml:space="preserve"> IF( OR(ISNUMBER(H12 ),H$8=""), 0, 1 )</f>
        <v>0</v>
      </c>
      <c r="CT12" s="221">
        <f t="shared" ref="CT12:CT17" si="85" xml:space="preserve"> IF( OR(ISNUMBER(I12 ),I$8=""), 0, 1 )</f>
        <v>0</v>
      </c>
      <c r="CU12" s="221">
        <f t="shared" ref="CU12:CU17" si="86" xml:space="preserve"> IF( OR(ISNUMBER(J12 ),J$8=""), 0, 1 )</f>
        <v>0</v>
      </c>
      <c r="CV12" s="221">
        <f t="shared" ref="CV12:CV17" si="87" xml:space="preserve"> IF( OR(ISNUMBER(K12 ),K$8=""), 0, 1 )</f>
        <v>0</v>
      </c>
      <c r="CW12" s="221">
        <f t="shared" ref="CW12:CW17" si="88" xml:space="preserve"> IF( OR(ISNUMBER(L12 ),L$8=""), 0, 1 )</f>
        <v>0</v>
      </c>
      <c r="CX12" s="221">
        <f t="shared" ref="CX12:CX17" si="89" xml:space="preserve"> IF( OR(ISNUMBER(M12 ),M$8=""), 0, 1 )</f>
        <v>0</v>
      </c>
      <c r="CY12" s="221">
        <f t="shared" ref="CY12:CY17" si="90" xml:space="preserve"> IF( OR(ISNUMBER(N12 ),N$8=""), 0, 1 )</f>
        <v>0</v>
      </c>
      <c r="CZ12" s="221">
        <f t="shared" ref="CZ12:CZ17" si="91" xml:space="preserve"> IF( OR(ISNUMBER(O12 ),O$8=""), 0, 1 )</f>
        <v>0</v>
      </c>
      <c r="DA12" s="221">
        <f t="shared" ref="DA12:DA17" si="92" xml:space="preserve"> IF( OR(ISNUMBER(P12 ),P$8=""), 0, 1 )</f>
        <v>0</v>
      </c>
      <c r="DB12" s="221">
        <f t="shared" ref="DB12:DB17" si="93" xml:space="preserve"> IF( OR(ISNUMBER(Q12 ),Q$8=""), 0, 1 )</f>
        <v>0</v>
      </c>
      <c r="DC12" s="221">
        <f t="shared" ref="DC12:DC17" si="94" xml:space="preserve"> IF( OR(ISNUMBER(R12 ),R$8=""), 0, 1 )</f>
        <v>0</v>
      </c>
      <c r="DD12" s="221">
        <f t="shared" ref="DD12:DD17" si="95" xml:space="preserve"> IF( OR(ISNUMBER(S12 ),S$8=""), 0, 1 )</f>
        <v>0</v>
      </c>
      <c r="DE12" s="221">
        <f t="shared" ref="DE12:DE17" si="96" xml:space="preserve"> IF( OR(ISNUMBER(T12 ),T$8=""), 0, 1 )</f>
        <v>0</v>
      </c>
      <c r="DF12" s="221">
        <f t="shared" ref="DF12:DF17" si="97" xml:space="preserve"> IF( OR(ISNUMBER(U12 ),U$8=""), 0, 1 )</f>
        <v>0</v>
      </c>
      <c r="DG12" s="221">
        <f t="shared" ref="DG12:DG17" si="98" xml:space="preserve"> IF( OR(ISNUMBER(V12 ),V$8=""), 0, 1 )</f>
        <v>0</v>
      </c>
      <c r="DH12" s="221">
        <f t="shared" ref="DH12:DH17" si="99" xml:space="preserve"> IF( OR(ISNUMBER(W12 ),W$8=""), 0, 1 )</f>
        <v>0</v>
      </c>
      <c r="DI12" s="221">
        <f t="shared" ref="DI12:DI17" si="100" xml:space="preserve"> IF( OR(ISNUMBER(X12 ),X$8=""), 0, 1 )</f>
        <v>0</v>
      </c>
      <c r="DJ12" s="221">
        <f t="shared" ref="DJ12:DJ17" si="101" xml:space="preserve"> IF( OR(ISNUMBER(Y12 ),Y$8=""), 0, 1 )</f>
        <v>0</v>
      </c>
      <c r="DK12" s="221">
        <f t="shared" ref="DK12:DK17" si="102" xml:space="preserve"> IF( OR(ISNUMBER(Z12 ),Z$8=""), 0, 1 )</f>
        <v>0</v>
      </c>
      <c r="DL12" s="221">
        <f t="shared" ref="DL12:DL17" si="103" xml:space="preserve"> IF( OR(ISNUMBER(AA12 ),AA$8=""), 0, 1 )</f>
        <v>0</v>
      </c>
      <c r="DM12" s="221">
        <f t="shared" ref="DM12:DM17" si="104" xml:space="preserve"> IF( OR(ISNUMBER(AB12 ),AB$8=""), 0, 1 )</f>
        <v>0</v>
      </c>
      <c r="DN12" s="221">
        <f t="shared" ref="DN12:DN17" si="105" xml:space="preserve"> IF( OR(ISNUMBER(AC12 ),AC$8=""), 0, 1 )</f>
        <v>0</v>
      </c>
      <c r="DO12" s="221">
        <f t="shared" ref="DO12:DO17" si="106" xml:space="preserve"> IF( OR(ISNUMBER(AD12 ),AD$8=""), 0, 1 )</f>
        <v>0</v>
      </c>
      <c r="DP12" s="221">
        <f t="shared" ref="DP12:DP17" si="107" xml:space="preserve"> IF( OR(ISNUMBER(AE12 ),AE$8=""), 0, 1 )</f>
        <v>0</v>
      </c>
      <c r="DQ12" s="221">
        <f t="shared" ref="DQ12:DQ17" si="108" xml:space="preserve"> IF( OR(ISNUMBER(AF12 ),AF$8=""), 0, 1 )</f>
        <v>0</v>
      </c>
      <c r="DR12" s="221">
        <f t="shared" ref="DR12:DR17" si="109" xml:space="preserve"> IF( OR(ISNUMBER(AG12 ),AG$8=""), 0, 1 )</f>
        <v>0</v>
      </c>
      <c r="DS12" s="221">
        <f t="shared" ref="DS12:DS17" si="110" xml:space="preserve"> IF( OR(ISNUMBER(AH12 ),AH$8=""), 0, 1 )</f>
        <v>0</v>
      </c>
      <c r="DT12" s="221">
        <f t="shared" ref="DT12:DT17" si="111" xml:space="preserve"> IF( OR(ISNUMBER(AI12 ),AI$8=""), 0, 1 )</f>
        <v>0</v>
      </c>
      <c r="DU12" s="221">
        <f t="shared" ref="DU12:DU17" si="112" xml:space="preserve"> IF( OR(ISNUMBER(AJ12 ),AJ$8=""), 0, 1 )</f>
        <v>0</v>
      </c>
      <c r="DV12" s="221">
        <f t="shared" ref="DV12:DV17" si="113" xml:space="preserve"> IF( OR(ISNUMBER(AK12 ),AK$8=""), 0, 1 )</f>
        <v>0</v>
      </c>
      <c r="DW12" s="221">
        <f t="shared" ref="DW12:DW17" si="114" xml:space="preserve"> IF( OR(ISNUMBER(AL12 ),AL$8=""), 0, 1 )</f>
        <v>0</v>
      </c>
      <c r="DX12" s="221">
        <f t="shared" ref="DX12:DX17" si="115" xml:space="preserve"> IF( OR(ISNUMBER(AM12 ),AM$8=""), 0, 1 )</f>
        <v>0</v>
      </c>
      <c r="DY12" s="221">
        <f t="shared" ref="DY12:DY17" si="116" xml:space="preserve"> IF( OR(ISNUMBER(AN12 ),AN$8=""), 0, 1 )</f>
        <v>0</v>
      </c>
      <c r="DZ12" s="221">
        <f t="shared" ref="DZ12:DZ17" si="117" xml:space="preserve"> IF( OR(ISNUMBER(AO12 ),AO$8=""), 0, 1 )</f>
        <v>0</v>
      </c>
      <c r="EA12" s="221">
        <f t="shared" ref="EA12:EA17" si="118" xml:space="preserve"> IF( OR(ISNUMBER(AP12 ),AP$8=""), 0, 1 )</f>
        <v>0</v>
      </c>
      <c r="EB12" s="221">
        <f t="shared" ref="EB12:EB17" si="119" xml:space="preserve"> IF( OR(ISNUMBER(AQ12 ),AQ$8=""), 0, 1 )</f>
        <v>0</v>
      </c>
      <c r="EC12" s="221">
        <f t="shared" ref="EC12:EC17" si="120" xml:space="preserve"> IF( OR(ISNUMBER(AR12 ),AR$8=""), 0, 1 )</f>
        <v>0</v>
      </c>
      <c r="ED12" s="221">
        <f t="shared" ref="ED12:ED17" si="121" xml:space="preserve"> IF( OR(ISNUMBER(AS12 ),AS$8=""), 0, 1 )</f>
        <v>0</v>
      </c>
      <c r="EE12" s="221">
        <f t="shared" ref="EE12:EE17" si="122" xml:space="preserve"> IF( OR(ISNUMBER(AT12 ),AT$8=""), 0, 1 )</f>
        <v>0</v>
      </c>
      <c r="EF12" s="221">
        <f t="shared" ref="EF12:EF17" si="123" xml:space="preserve"> IF( OR(ISNUMBER(AU12 ),AU$8=""), 0, 1 )</f>
        <v>0</v>
      </c>
      <c r="EG12" s="221">
        <f t="shared" ref="EG12:EG17" si="124" xml:space="preserve"> IF( OR(ISNUMBER(AV12 ),AV$8=""), 0, 1 )</f>
        <v>0</v>
      </c>
      <c r="EH12" s="221">
        <f t="shared" ref="EH12:EH17" si="125" xml:space="preserve"> IF( OR(ISNUMBER(AW12 ),AW$8=""), 0, 1 )</f>
        <v>0</v>
      </c>
      <c r="EI12" s="221">
        <f t="shared" ref="EI12:EI17" si="126" xml:space="preserve"> IF( OR(ISNUMBER(AX12 ),AX$8=""), 0, 1 )</f>
        <v>0</v>
      </c>
      <c r="EJ12" s="221">
        <f t="shared" ref="EJ12:EJ17" si="127" xml:space="preserve"> IF( OR(ISNUMBER(AY12 ),AY$8=""), 0, 1 )</f>
        <v>0</v>
      </c>
      <c r="EK12" s="221">
        <f t="shared" ref="EK12:EK17" si="128" xml:space="preserve"> IF( OR(ISNUMBER(AZ12 ),AZ$8=""), 0, 1 )</f>
        <v>0</v>
      </c>
      <c r="EL12" s="221">
        <f t="shared" ref="EL12:EL17" si="129" xml:space="preserve"> IF( OR(ISNUMBER(BA12 ),BA$8=""), 0, 1 )</f>
        <v>0</v>
      </c>
      <c r="EM12" s="221">
        <f t="shared" ref="EM12:EM17" si="130" xml:space="preserve"> IF( OR(ISNUMBER(BB12 ),BB$8=""), 0, 1 )</f>
        <v>0</v>
      </c>
      <c r="EN12" s="221">
        <f t="shared" ref="EN12:EN17" si="131" xml:space="preserve"> IF( OR(ISNUMBER(BC12 ),BC$8=""), 0, 1 )</f>
        <v>0</v>
      </c>
      <c r="EO12" s="221">
        <f t="shared" ref="EO12:EO17" si="132" xml:space="preserve"> IF( OR(ISNUMBER(BD12 ),BD$8=""), 0, 1 )</f>
        <v>0</v>
      </c>
      <c r="EP12" s="221">
        <f t="shared" ref="EP12:EP17" si="133" xml:space="preserve"> IF( OR(ISNUMBER(BE12 ),BE$8=""), 0, 1 )</f>
        <v>0</v>
      </c>
      <c r="EQ12" s="221">
        <f t="shared" ref="EQ12:EQ17" si="134" xml:space="preserve"> IF( OR(ISNUMBER(BF12 ),BF$8=""), 0, 1 )</f>
        <v>0</v>
      </c>
      <c r="ER12" s="221">
        <f t="shared" ref="ER12:ER17" si="135" xml:space="preserve"> IF( OR(ISNUMBER(BG12 ),BG$8=""), 0, 1 )</f>
        <v>0</v>
      </c>
      <c r="ES12" s="221">
        <f t="shared" ref="ES12:ES17" si="136" xml:space="preserve"> IF( OR(ISNUMBER(BH12 ),BH$8=""), 0, 1 )</f>
        <v>0</v>
      </c>
      <c r="ET12" s="221">
        <f t="shared" ref="ET12:ET17" si="137" xml:space="preserve"> IF( OR(ISNUMBER(BI12 ),BI$8=""), 0, 1 )</f>
        <v>0</v>
      </c>
      <c r="EU12" s="221">
        <f t="shared" ref="EU12:EU17" si="138" xml:space="preserve"> IF( OR(ISNUMBER(BJ12 ),BJ$8=""), 0, 1 )</f>
        <v>0</v>
      </c>
      <c r="EV12" s="221">
        <f t="shared" ref="EV12:EV17" si="139" xml:space="preserve"> IF( OR(ISNUMBER(BK12 ),BK$8=""), 0, 1 )</f>
        <v>0</v>
      </c>
      <c r="EW12" s="221">
        <f t="shared" ref="EW12:EW17" si="140" xml:space="preserve"> IF( OR(ISNUMBER(BL12 ),BL$8=""), 0, 1 )</f>
        <v>0</v>
      </c>
      <c r="EX12" s="221">
        <f t="shared" ref="EX12:EX17" si="141" xml:space="preserve"> IF( OR(ISNUMBER(BM12 ),BM$8=""), 0, 1 )</f>
        <v>0</v>
      </c>
      <c r="EY12" s="221">
        <f t="shared" ref="EY12:EY17" si="142" xml:space="preserve"> IF( OR(ISNUMBER(BN12 ),BN$8=""), 0, 1 )</f>
        <v>0</v>
      </c>
      <c r="EZ12" s="221">
        <f t="shared" ref="EZ12:EZ17" si="143" xml:space="preserve"> IF( OR(ISNUMBER(BO12 ),BO$8=""), 0, 1 )</f>
        <v>0</v>
      </c>
      <c r="FA12" s="221">
        <f t="shared" ref="FA12:FA17" si="144" xml:space="preserve"> IF( OR(ISNUMBER(BP12 ),BP$8=""), 0, 1 )</f>
        <v>0</v>
      </c>
      <c r="FB12" s="221">
        <f t="shared" ref="FB12:FB17" si="145" xml:space="preserve"> IF( OR(ISNUMBER(BQ12 ),BQ$8=""), 0, 1 )</f>
        <v>0</v>
      </c>
      <c r="FC12" s="221">
        <f t="shared" ref="FC12:FC17" si="146" xml:space="preserve"> IF( OR(ISNUMBER(BR12 ),BR$8=""), 0, 1 )</f>
        <v>0</v>
      </c>
      <c r="FD12" s="221">
        <f t="shared" ref="FD12:FD17" si="147" xml:space="preserve"> IF( OR(ISNUMBER(BS12 ),BS$8=""), 0, 1 )</f>
        <v>0</v>
      </c>
      <c r="FE12" s="221">
        <f t="shared" ref="FE12:FE17" si="148" xml:space="preserve"> IF( OR(ISNUMBER(BT12 ),BT$8=""), 0, 1 )</f>
        <v>0</v>
      </c>
      <c r="FF12" s="221">
        <f t="shared" ref="FF12:FF17" si="149" xml:space="preserve"> IF( OR(ISNUMBER(BU12 ),BU$8=""), 0, 1 )</f>
        <v>0</v>
      </c>
      <c r="FG12" s="221">
        <f t="shared" ref="FG12:FG17" si="150" xml:space="preserve"> IF( OR(ISNUMBER(BV12 ),BV$8=""), 0, 1 )</f>
        <v>0</v>
      </c>
      <c r="FH12" s="221">
        <f t="shared" ref="FH12:FH17" si="151" xml:space="preserve"> IF( OR(ISNUMBER(BW12 ),BW$8=""), 0, 1 )</f>
        <v>0</v>
      </c>
      <c r="FI12" s="221">
        <f t="shared" ref="FI12:FI17" si="152" xml:space="preserve"> IF( OR(ISNUMBER(BX12 ),BX$8=""), 0, 1 )</f>
        <v>0</v>
      </c>
      <c r="FJ12" s="221">
        <f t="shared" ref="FJ12:FJ17" si="153" xml:space="preserve"> IF( OR(ISNUMBER(BY12 ),BY$8=""), 0, 1 )</f>
        <v>0</v>
      </c>
      <c r="FK12" s="221">
        <f t="shared" ref="FK12:FK17" si="154" xml:space="preserve"> IF( OR(ISNUMBER(BZ12 ),BZ$8=""), 0, 1 )</f>
        <v>0</v>
      </c>
      <c r="FL12" s="221">
        <f t="shared" ref="FL12:FL17" si="155" xml:space="preserve"> IF( OR(ISNUMBER(CA12 ),CA$8=""), 0, 1 )</f>
        <v>0</v>
      </c>
      <c r="FM12" s="221">
        <f t="shared" ref="FM12:FM17" si="156" xml:space="preserve"> IF( OR(ISNUMBER(CB12 ),CB$8=""), 0, 1 )</f>
        <v>0</v>
      </c>
      <c r="FN12" s="221">
        <f t="shared" ref="FN12:FN17" si="157" xml:space="preserve"> IF( OR(ISNUMBER(CC12 ),CC$8=""), 0, 1 )</f>
        <v>0</v>
      </c>
      <c r="FO12" s="221">
        <f t="shared" ref="FO12:FO17" si="158" xml:space="preserve"> IF( OR(ISNUMBER(CD12 ),CD$8=""), 0, 1 )</f>
        <v>0</v>
      </c>
      <c r="FP12" s="221">
        <f t="shared" ref="FP12:FP17" si="159" xml:space="preserve"> IF( OR(ISNUMBER(CE12 ),CE$8=""), 0, 1 )</f>
        <v>0</v>
      </c>
      <c r="FQ12" s="221">
        <f t="shared" ref="FQ12:FQ17" si="160" xml:space="preserve"> IF( OR(ISNUMBER(CF12 ),CF$8=""), 0, 1 )</f>
        <v>0</v>
      </c>
      <c r="FR12" s="3102"/>
      <c r="FS12" s="3101"/>
      <c r="FT12" s="2352"/>
    </row>
    <row r="13" spans="1:177" s="171" customFormat="1" ht="15.75" customHeight="1">
      <c r="B13" s="2917" t="s">
        <v>13438</v>
      </c>
      <c r="C13" s="222" t="s">
        <v>13439</v>
      </c>
      <c r="D13" s="222">
        <v>2</v>
      </c>
      <c r="E13" s="1370">
        <v>25</v>
      </c>
      <c r="F13" s="1370">
        <v>20</v>
      </c>
      <c r="G13" s="1370">
        <v>15</v>
      </c>
      <c r="H13" s="1370">
        <v>15</v>
      </c>
      <c r="I13" s="1370">
        <v>10</v>
      </c>
      <c r="J13" s="1370">
        <v>45</v>
      </c>
      <c r="K13" s="1370">
        <v>15</v>
      </c>
      <c r="L13" s="1370">
        <v>25</v>
      </c>
      <c r="M13" s="1370">
        <v>22</v>
      </c>
      <c r="N13" s="1370">
        <v>10</v>
      </c>
      <c r="O13" s="1370">
        <v>25</v>
      </c>
      <c r="P13" s="1370">
        <v>30</v>
      </c>
      <c r="Q13" s="1370">
        <v>20</v>
      </c>
      <c r="R13" s="1370">
        <v>30</v>
      </c>
      <c r="S13" s="1370">
        <v>20</v>
      </c>
      <c r="T13" s="1370">
        <v>25</v>
      </c>
      <c r="U13" s="1370">
        <v>10</v>
      </c>
      <c r="V13" s="1370">
        <v>45</v>
      </c>
      <c r="W13" s="1370">
        <v>10</v>
      </c>
      <c r="X13" s="1370">
        <v>20</v>
      </c>
      <c r="Y13" s="1370">
        <v>30</v>
      </c>
      <c r="Z13" s="1370">
        <v>15</v>
      </c>
      <c r="AA13" s="1370">
        <v>25</v>
      </c>
      <c r="AB13" s="1370">
        <v>20</v>
      </c>
      <c r="AC13" s="1370">
        <v>25</v>
      </c>
      <c r="AD13" s="1370">
        <v>25</v>
      </c>
      <c r="AE13" s="1370">
        <v>45</v>
      </c>
      <c r="AF13" s="1370">
        <v>20</v>
      </c>
      <c r="AG13" s="1370">
        <v>25</v>
      </c>
      <c r="AH13" s="1370">
        <v>30</v>
      </c>
      <c r="AI13" s="1370">
        <v>25</v>
      </c>
      <c r="AJ13" s="1370">
        <v>15</v>
      </c>
      <c r="AK13" s="1370">
        <v>50</v>
      </c>
      <c r="AL13" s="1370">
        <v>15</v>
      </c>
      <c r="AM13" s="1370">
        <v>15</v>
      </c>
      <c r="AN13" s="1370">
        <v>45</v>
      </c>
      <c r="AO13" s="1370">
        <v>20</v>
      </c>
      <c r="AP13" s="1370">
        <v>30</v>
      </c>
      <c r="AQ13" s="1370">
        <v>45</v>
      </c>
      <c r="AR13" s="1370">
        <v>30</v>
      </c>
      <c r="AS13" s="1370">
        <v>45</v>
      </c>
      <c r="AT13" s="1370">
        <v>15</v>
      </c>
      <c r="AU13" s="1370">
        <v>20</v>
      </c>
      <c r="AV13" s="1370">
        <v>15</v>
      </c>
      <c r="AW13" s="1370">
        <v>17</v>
      </c>
      <c r="AX13" s="1370">
        <v>40</v>
      </c>
      <c r="AY13" s="1370">
        <v>45</v>
      </c>
      <c r="AZ13" s="1370">
        <v>45</v>
      </c>
      <c r="BA13" s="1370">
        <v>30</v>
      </c>
      <c r="BB13" s="1370">
        <v>15</v>
      </c>
      <c r="BC13" s="1370">
        <v>45</v>
      </c>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c r="CE13" s="1370"/>
      <c r="CF13" s="1370"/>
      <c r="CG13" s="2353"/>
      <c r="CH13" s="198"/>
      <c r="CI13" s="844" t="s">
        <v>13440</v>
      </c>
      <c r="CK13" s="664"/>
      <c r="CM13" s="3101"/>
      <c r="CN13" s="997">
        <f t="shared" si="2"/>
        <v>0</v>
      </c>
      <c r="CO13" s="3101"/>
      <c r="CP13" s="221">
        <f t="shared" ref="CP13:CP17" si="161" xml:space="preserve"> IF( OR(ISNUMBER(E13 ),E$8=""), 0, 1 )</f>
        <v>0</v>
      </c>
      <c r="CQ13" s="221">
        <f t="shared" si="82"/>
        <v>0</v>
      </c>
      <c r="CR13" s="221">
        <f t="shared" si="83"/>
        <v>0</v>
      </c>
      <c r="CS13" s="221">
        <f t="shared" si="84"/>
        <v>0</v>
      </c>
      <c r="CT13" s="221">
        <f t="shared" si="85"/>
        <v>0</v>
      </c>
      <c r="CU13" s="221">
        <f t="shared" si="86"/>
        <v>0</v>
      </c>
      <c r="CV13" s="221">
        <f t="shared" si="87"/>
        <v>0</v>
      </c>
      <c r="CW13" s="221">
        <f t="shared" si="88"/>
        <v>0</v>
      </c>
      <c r="CX13" s="221">
        <f t="shared" si="89"/>
        <v>0</v>
      </c>
      <c r="CY13" s="221">
        <f t="shared" si="90"/>
        <v>0</v>
      </c>
      <c r="CZ13" s="221">
        <f t="shared" si="91"/>
        <v>0</v>
      </c>
      <c r="DA13" s="221">
        <f t="shared" si="92"/>
        <v>0</v>
      </c>
      <c r="DB13" s="221">
        <f t="shared" si="93"/>
        <v>0</v>
      </c>
      <c r="DC13" s="221">
        <f t="shared" si="94"/>
        <v>0</v>
      </c>
      <c r="DD13" s="221">
        <f t="shared" si="95"/>
        <v>0</v>
      </c>
      <c r="DE13" s="221">
        <f t="shared" si="96"/>
        <v>0</v>
      </c>
      <c r="DF13" s="221">
        <f t="shared" si="97"/>
        <v>0</v>
      </c>
      <c r="DG13" s="221">
        <f t="shared" si="98"/>
        <v>0</v>
      </c>
      <c r="DH13" s="221">
        <f t="shared" si="99"/>
        <v>0</v>
      </c>
      <c r="DI13" s="221">
        <f t="shared" si="100"/>
        <v>0</v>
      </c>
      <c r="DJ13" s="221">
        <f t="shared" si="101"/>
        <v>0</v>
      </c>
      <c r="DK13" s="221">
        <f t="shared" si="102"/>
        <v>0</v>
      </c>
      <c r="DL13" s="221">
        <f t="shared" si="103"/>
        <v>0</v>
      </c>
      <c r="DM13" s="221">
        <f t="shared" si="104"/>
        <v>0</v>
      </c>
      <c r="DN13" s="221">
        <f t="shared" si="105"/>
        <v>0</v>
      </c>
      <c r="DO13" s="221">
        <f t="shared" si="106"/>
        <v>0</v>
      </c>
      <c r="DP13" s="221">
        <f t="shared" si="107"/>
        <v>0</v>
      </c>
      <c r="DQ13" s="221">
        <f t="shared" si="108"/>
        <v>0</v>
      </c>
      <c r="DR13" s="221">
        <f t="shared" si="109"/>
        <v>0</v>
      </c>
      <c r="DS13" s="221">
        <f t="shared" si="110"/>
        <v>0</v>
      </c>
      <c r="DT13" s="221">
        <f t="shared" si="111"/>
        <v>0</v>
      </c>
      <c r="DU13" s="221">
        <f t="shared" si="112"/>
        <v>0</v>
      </c>
      <c r="DV13" s="221">
        <f t="shared" si="113"/>
        <v>0</v>
      </c>
      <c r="DW13" s="221">
        <f t="shared" si="114"/>
        <v>0</v>
      </c>
      <c r="DX13" s="221">
        <f t="shared" si="115"/>
        <v>0</v>
      </c>
      <c r="DY13" s="221">
        <f t="shared" si="116"/>
        <v>0</v>
      </c>
      <c r="DZ13" s="221">
        <f t="shared" si="117"/>
        <v>0</v>
      </c>
      <c r="EA13" s="221">
        <f t="shared" si="118"/>
        <v>0</v>
      </c>
      <c r="EB13" s="221">
        <f t="shared" si="119"/>
        <v>0</v>
      </c>
      <c r="EC13" s="221">
        <f t="shared" si="120"/>
        <v>0</v>
      </c>
      <c r="ED13" s="221">
        <f t="shared" si="121"/>
        <v>0</v>
      </c>
      <c r="EE13" s="221">
        <f t="shared" si="122"/>
        <v>0</v>
      </c>
      <c r="EF13" s="221">
        <f t="shared" si="123"/>
        <v>0</v>
      </c>
      <c r="EG13" s="221">
        <f t="shared" si="124"/>
        <v>0</v>
      </c>
      <c r="EH13" s="221">
        <f t="shared" si="125"/>
        <v>0</v>
      </c>
      <c r="EI13" s="221">
        <f t="shared" si="126"/>
        <v>0</v>
      </c>
      <c r="EJ13" s="221">
        <f t="shared" si="127"/>
        <v>0</v>
      </c>
      <c r="EK13" s="221">
        <f t="shared" si="128"/>
        <v>0</v>
      </c>
      <c r="EL13" s="221">
        <f t="shared" si="129"/>
        <v>0</v>
      </c>
      <c r="EM13" s="221">
        <f t="shared" si="130"/>
        <v>0</v>
      </c>
      <c r="EN13" s="221">
        <f t="shared" si="131"/>
        <v>0</v>
      </c>
      <c r="EO13" s="221">
        <f t="shared" si="132"/>
        <v>0</v>
      </c>
      <c r="EP13" s="221">
        <f t="shared" si="133"/>
        <v>0</v>
      </c>
      <c r="EQ13" s="221">
        <f t="shared" si="134"/>
        <v>0</v>
      </c>
      <c r="ER13" s="221">
        <f t="shared" si="135"/>
        <v>0</v>
      </c>
      <c r="ES13" s="221">
        <f t="shared" si="136"/>
        <v>0</v>
      </c>
      <c r="ET13" s="221">
        <f t="shared" si="137"/>
        <v>0</v>
      </c>
      <c r="EU13" s="221">
        <f t="shared" si="138"/>
        <v>0</v>
      </c>
      <c r="EV13" s="221">
        <f t="shared" si="139"/>
        <v>0</v>
      </c>
      <c r="EW13" s="221">
        <f t="shared" si="140"/>
        <v>0</v>
      </c>
      <c r="EX13" s="221">
        <f t="shared" si="141"/>
        <v>0</v>
      </c>
      <c r="EY13" s="221">
        <f t="shared" si="142"/>
        <v>0</v>
      </c>
      <c r="EZ13" s="221">
        <f t="shared" si="143"/>
        <v>0</v>
      </c>
      <c r="FA13" s="221">
        <f t="shared" si="144"/>
        <v>0</v>
      </c>
      <c r="FB13" s="221">
        <f t="shared" si="145"/>
        <v>0</v>
      </c>
      <c r="FC13" s="221">
        <f t="shared" si="146"/>
        <v>0</v>
      </c>
      <c r="FD13" s="221">
        <f t="shared" si="147"/>
        <v>0</v>
      </c>
      <c r="FE13" s="221">
        <f t="shared" si="148"/>
        <v>0</v>
      </c>
      <c r="FF13" s="221">
        <f t="shared" si="149"/>
        <v>0</v>
      </c>
      <c r="FG13" s="221">
        <f t="shared" si="150"/>
        <v>0</v>
      </c>
      <c r="FH13" s="221">
        <f t="shared" si="151"/>
        <v>0</v>
      </c>
      <c r="FI13" s="221">
        <f t="shared" si="152"/>
        <v>0</v>
      </c>
      <c r="FJ13" s="221">
        <f t="shared" si="153"/>
        <v>0</v>
      </c>
      <c r="FK13" s="221">
        <f t="shared" si="154"/>
        <v>0</v>
      </c>
      <c r="FL13" s="221">
        <f t="shared" si="155"/>
        <v>0</v>
      </c>
      <c r="FM13" s="221">
        <f t="shared" si="156"/>
        <v>0</v>
      </c>
      <c r="FN13" s="221">
        <f t="shared" si="157"/>
        <v>0</v>
      </c>
      <c r="FO13" s="221">
        <f t="shared" si="158"/>
        <v>0</v>
      </c>
      <c r="FP13" s="221">
        <f t="shared" si="159"/>
        <v>0</v>
      </c>
      <c r="FQ13" s="221">
        <f t="shared" si="160"/>
        <v>0</v>
      </c>
      <c r="FR13" s="3102"/>
      <c r="FS13" s="3101"/>
      <c r="FT13" s="2353"/>
    </row>
    <row r="14" spans="1:177" s="171" customFormat="1" ht="15.75" customHeight="1">
      <c r="B14" s="2917" t="s">
        <v>13441</v>
      </c>
      <c r="C14" s="222" t="s">
        <v>13439</v>
      </c>
      <c r="D14" s="222">
        <v>2</v>
      </c>
      <c r="E14" s="1370">
        <v>10</v>
      </c>
      <c r="F14" s="1370">
        <v>9</v>
      </c>
      <c r="G14" s="1370">
        <v>10</v>
      </c>
      <c r="H14" s="1370">
        <v>11</v>
      </c>
      <c r="I14" s="1370">
        <v>10</v>
      </c>
      <c r="J14" s="1370">
        <v>18</v>
      </c>
      <c r="K14" s="1370">
        <v>10</v>
      </c>
      <c r="L14" s="1370">
        <v>10</v>
      </c>
      <c r="M14" s="1370">
        <v>9</v>
      </c>
      <c r="N14" s="1370">
        <v>7</v>
      </c>
      <c r="O14" s="1370">
        <v>10</v>
      </c>
      <c r="P14" s="1370">
        <v>18</v>
      </c>
      <c r="Q14" s="1370">
        <v>10</v>
      </c>
      <c r="R14" s="1370">
        <v>12</v>
      </c>
      <c r="S14" s="1370">
        <v>7</v>
      </c>
      <c r="T14" s="1370">
        <v>8</v>
      </c>
      <c r="U14" s="1370">
        <v>7</v>
      </c>
      <c r="V14" s="1370">
        <v>18</v>
      </c>
      <c r="W14" s="1370">
        <v>5</v>
      </c>
      <c r="X14" s="1370">
        <v>10</v>
      </c>
      <c r="Y14" s="1370">
        <v>6</v>
      </c>
      <c r="Z14" s="1370">
        <v>8</v>
      </c>
      <c r="AA14" s="1370">
        <v>12</v>
      </c>
      <c r="AB14" s="1370">
        <v>10</v>
      </c>
      <c r="AC14" s="1370">
        <v>12</v>
      </c>
      <c r="AD14" s="1370">
        <v>10</v>
      </c>
      <c r="AE14" s="1370">
        <v>20</v>
      </c>
      <c r="AF14" s="1370">
        <v>13</v>
      </c>
      <c r="AG14" s="1370">
        <v>7</v>
      </c>
      <c r="AH14" s="1370">
        <v>15</v>
      </c>
      <c r="AI14" s="1370">
        <v>10</v>
      </c>
      <c r="AJ14" s="1370">
        <v>9</v>
      </c>
      <c r="AK14" s="1370">
        <v>22</v>
      </c>
      <c r="AL14" s="1370">
        <v>12</v>
      </c>
      <c r="AM14" s="1370">
        <v>15</v>
      </c>
      <c r="AN14" s="1370">
        <v>18</v>
      </c>
      <c r="AO14" s="1370">
        <v>8</v>
      </c>
      <c r="AP14" s="1370">
        <v>10</v>
      </c>
      <c r="AQ14" s="1370">
        <v>10</v>
      </c>
      <c r="AR14" s="1370">
        <v>5</v>
      </c>
      <c r="AS14" s="1370">
        <v>18</v>
      </c>
      <c r="AT14" s="1370">
        <v>6</v>
      </c>
      <c r="AU14" s="1370">
        <v>9</v>
      </c>
      <c r="AV14" s="1370">
        <v>10</v>
      </c>
      <c r="AW14" s="1370">
        <v>11</v>
      </c>
      <c r="AX14" s="1370">
        <v>30</v>
      </c>
      <c r="AY14" s="1370">
        <v>18</v>
      </c>
      <c r="AZ14" s="1370">
        <v>15</v>
      </c>
      <c r="BA14" s="1370">
        <v>20</v>
      </c>
      <c r="BB14" s="1370">
        <v>8</v>
      </c>
      <c r="BC14" s="1370">
        <v>25</v>
      </c>
      <c r="BD14" s="1370"/>
      <c r="BE14" s="1370"/>
      <c r="BF14" s="1370"/>
      <c r="BG14" s="1370"/>
      <c r="BH14" s="1370"/>
      <c r="BI14" s="1370"/>
      <c r="BJ14" s="1370"/>
      <c r="BK14" s="1370"/>
      <c r="BL14" s="1370"/>
      <c r="BM14" s="1370"/>
      <c r="BN14" s="1370"/>
      <c r="BO14" s="1370"/>
      <c r="BP14" s="1370"/>
      <c r="BQ14" s="1370"/>
      <c r="BR14" s="1370"/>
      <c r="BS14" s="1370"/>
      <c r="BT14" s="1370"/>
      <c r="BU14" s="1370"/>
      <c r="BV14" s="1370"/>
      <c r="BW14" s="1370"/>
      <c r="BX14" s="1370"/>
      <c r="BY14" s="1370"/>
      <c r="BZ14" s="1370"/>
      <c r="CA14" s="1370"/>
      <c r="CB14" s="1370"/>
      <c r="CC14" s="1370"/>
      <c r="CD14" s="1370"/>
      <c r="CE14" s="1370"/>
      <c r="CF14" s="1370"/>
      <c r="CG14" s="2353"/>
      <c r="CH14" s="198"/>
      <c r="CI14" s="844" t="s">
        <v>13442</v>
      </c>
      <c r="CK14" s="664"/>
      <c r="CM14" s="3101"/>
      <c r="CN14" s="997">
        <f t="shared" si="2"/>
        <v>0</v>
      </c>
      <c r="CO14" s="3101"/>
      <c r="CP14" s="221">
        <f t="shared" si="161"/>
        <v>0</v>
      </c>
      <c r="CQ14" s="221">
        <f t="shared" si="82"/>
        <v>0</v>
      </c>
      <c r="CR14" s="221">
        <f t="shared" si="83"/>
        <v>0</v>
      </c>
      <c r="CS14" s="221">
        <f t="shared" si="84"/>
        <v>0</v>
      </c>
      <c r="CT14" s="221">
        <f t="shared" si="85"/>
        <v>0</v>
      </c>
      <c r="CU14" s="221">
        <f t="shared" si="86"/>
        <v>0</v>
      </c>
      <c r="CV14" s="221">
        <f t="shared" si="87"/>
        <v>0</v>
      </c>
      <c r="CW14" s="221">
        <f t="shared" si="88"/>
        <v>0</v>
      </c>
      <c r="CX14" s="221">
        <f t="shared" si="89"/>
        <v>0</v>
      </c>
      <c r="CY14" s="221">
        <f t="shared" si="90"/>
        <v>0</v>
      </c>
      <c r="CZ14" s="221">
        <f t="shared" si="91"/>
        <v>0</v>
      </c>
      <c r="DA14" s="221">
        <f t="shared" si="92"/>
        <v>0</v>
      </c>
      <c r="DB14" s="221">
        <f t="shared" si="93"/>
        <v>0</v>
      </c>
      <c r="DC14" s="221">
        <f t="shared" si="94"/>
        <v>0</v>
      </c>
      <c r="DD14" s="221">
        <f t="shared" si="95"/>
        <v>0</v>
      </c>
      <c r="DE14" s="221">
        <f t="shared" si="96"/>
        <v>0</v>
      </c>
      <c r="DF14" s="221">
        <f t="shared" si="97"/>
        <v>0</v>
      </c>
      <c r="DG14" s="221">
        <f t="shared" si="98"/>
        <v>0</v>
      </c>
      <c r="DH14" s="221">
        <f t="shared" si="99"/>
        <v>0</v>
      </c>
      <c r="DI14" s="221">
        <f t="shared" si="100"/>
        <v>0</v>
      </c>
      <c r="DJ14" s="221">
        <f t="shared" si="101"/>
        <v>0</v>
      </c>
      <c r="DK14" s="221">
        <f t="shared" si="102"/>
        <v>0</v>
      </c>
      <c r="DL14" s="221">
        <f t="shared" si="103"/>
        <v>0</v>
      </c>
      <c r="DM14" s="221">
        <f t="shared" si="104"/>
        <v>0</v>
      </c>
      <c r="DN14" s="221">
        <f t="shared" si="105"/>
        <v>0</v>
      </c>
      <c r="DO14" s="221">
        <f t="shared" si="106"/>
        <v>0</v>
      </c>
      <c r="DP14" s="221">
        <f t="shared" si="107"/>
        <v>0</v>
      </c>
      <c r="DQ14" s="221">
        <f t="shared" si="108"/>
        <v>0</v>
      </c>
      <c r="DR14" s="221">
        <f t="shared" si="109"/>
        <v>0</v>
      </c>
      <c r="DS14" s="221">
        <f t="shared" si="110"/>
        <v>0</v>
      </c>
      <c r="DT14" s="221">
        <f t="shared" si="111"/>
        <v>0</v>
      </c>
      <c r="DU14" s="221">
        <f t="shared" si="112"/>
        <v>0</v>
      </c>
      <c r="DV14" s="221">
        <f t="shared" si="113"/>
        <v>0</v>
      </c>
      <c r="DW14" s="221">
        <f t="shared" si="114"/>
        <v>0</v>
      </c>
      <c r="DX14" s="221">
        <f t="shared" si="115"/>
        <v>0</v>
      </c>
      <c r="DY14" s="221">
        <f t="shared" si="116"/>
        <v>0</v>
      </c>
      <c r="DZ14" s="221">
        <f t="shared" si="117"/>
        <v>0</v>
      </c>
      <c r="EA14" s="221">
        <f t="shared" si="118"/>
        <v>0</v>
      </c>
      <c r="EB14" s="221">
        <f t="shared" si="119"/>
        <v>0</v>
      </c>
      <c r="EC14" s="221">
        <f t="shared" si="120"/>
        <v>0</v>
      </c>
      <c r="ED14" s="221">
        <f t="shared" si="121"/>
        <v>0</v>
      </c>
      <c r="EE14" s="221">
        <f t="shared" si="122"/>
        <v>0</v>
      </c>
      <c r="EF14" s="221">
        <f t="shared" si="123"/>
        <v>0</v>
      </c>
      <c r="EG14" s="221">
        <f t="shared" si="124"/>
        <v>0</v>
      </c>
      <c r="EH14" s="221">
        <f t="shared" si="125"/>
        <v>0</v>
      </c>
      <c r="EI14" s="221">
        <f t="shared" si="126"/>
        <v>0</v>
      </c>
      <c r="EJ14" s="221">
        <f t="shared" si="127"/>
        <v>0</v>
      </c>
      <c r="EK14" s="221">
        <f t="shared" si="128"/>
        <v>0</v>
      </c>
      <c r="EL14" s="221">
        <f t="shared" si="129"/>
        <v>0</v>
      </c>
      <c r="EM14" s="221">
        <f t="shared" si="130"/>
        <v>0</v>
      </c>
      <c r="EN14" s="221">
        <f t="shared" si="131"/>
        <v>0</v>
      </c>
      <c r="EO14" s="221">
        <f t="shared" si="132"/>
        <v>0</v>
      </c>
      <c r="EP14" s="221">
        <f t="shared" si="133"/>
        <v>0</v>
      </c>
      <c r="EQ14" s="221">
        <f t="shared" si="134"/>
        <v>0</v>
      </c>
      <c r="ER14" s="221">
        <f t="shared" si="135"/>
        <v>0</v>
      </c>
      <c r="ES14" s="221">
        <f t="shared" si="136"/>
        <v>0</v>
      </c>
      <c r="ET14" s="221">
        <f t="shared" si="137"/>
        <v>0</v>
      </c>
      <c r="EU14" s="221">
        <f t="shared" si="138"/>
        <v>0</v>
      </c>
      <c r="EV14" s="221">
        <f t="shared" si="139"/>
        <v>0</v>
      </c>
      <c r="EW14" s="221">
        <f t="shared" si="140"/>
        <v>0</v>
      </c>
      <c r="EX14" s="221">
        <f t="shared" si="141"/>
        <v>0</v>
      </c>
      <c r="EY14" s="221">
        <f t="shared" si="142"/>
        <v>0</v>
      </c>
      <c r="EZ14" s="221">
        <f t="shared" si="143"/>
        <v>0</v>
      </c>
      <c r="FA14" s="221">
        <f t="shared" si="144"/>
        <v>0</v>
      </c>
      <c r="FB14" s="221">
        <f t="shared" si="145"/>
        <v>0</v>
      </c>
      <c r="FC14" s="221">
        <f t="shared" si="146"/>
        <v>0</v>
      </c>
      <c r="FD14" s="221">
        <f t="shared" si="147"/>
        <v>0</v>
      </c>
      <c r="FE14" s="221">
        <f t="shared" si="148"/>
        <v>0</v>
      </c>
      <c r="FF14" s="221">
        <f t="shared" si="149"/>
        <v>0</v>
      </c>
      <c r="FG14" s="221">
        <f t="shared" si="150"/>
        <v>0</v>
      </c>
      <c r="FH14" s="221">
        <f t="shared" si="151"/>
        <v>0</v>
      </c>
      <c r="FI14" s="221">
        <f t="shared" si="152"/>
        <v>0</v>
      </c>
      <c r="FJ14" s="221">
        <f t="shared" si="153"/>
        <v>0</v>
      </c>
      <c r="FK14" s="221">
        <f t="shared" si="154"/>
        <v>0</v>
      </c>
      <c r="FL14" s="221">
        <f t="shared" si="155"/>
        <v>0</v>
      </c>
      <c r="FM14" s="221">
        <f t="shared" si="156"/>
        <v>0</v>
      </c>
      <c r="FN14" s="221">
        <f t="shared" si="157"/>
        <v>0</v>
      </c>
      <c r="FO14" s="221">
        <f t="shared" si="158"/>
        <v>0</v>
      </c>
      <c r="FP14" s="221">
        <f t="shared" si="159"/>
        <v>0</v>
      </c>
      <c r="FQ14" s="221">
        <f t="shared" si="160"/>
        <v>0</v>
      </c>
      <c r="FR14" s="3102"/>
      <c r="FS14" s="3101"/>
      <c r="FT14" s="2353"/>
    </row>
    <row r="15" spans="1:177" s="171" customFormat="1" ht="15.75" customHeight="1">
      <c r="B15" s="2917" t="s">
        <v>13443</v>
      </c>
      <c r="C15" s="222" t="s">
        <v>13439</v>
      </c>
      <c r="D15" s="222">
        <v>2</v>
      </c>
      <c r="E15" s="1370">
        <v>3</v>
      </c>
      <c r="F15" s="1370">
        <v>2</v>
      </c>
      <c r="G15" s="1370">
        <v>2</v>
      </c>
      <c r="H15" s="1370">
        <v>2</v>
      </c>
      <c r="I15" s="1370">
        <v>1</v>
      </c>
      <c r="J15" s="1370">
        <v>2.5</v>
      </c>
      <c r="K15" s="1370">
        <v>2.5</v>
      </c>
      <c r="L15" s="1370">
        <v>2</v>
      </c>
      <c r="M15" s="1370">
        <v>1.5</v>
      </c>
      <c r="N15" s="1370">
        <v>1.4</v>
      </c>
      <c r="O15" s="1370">
        <v>4</v>
      </c>
      <c r="P15" s="1370">
        <v>2</v>
      </c>
      <c r="Q15" s="1370">
        <v>3</v>
      </c>
      <c r="R15" s="1370">
        <v>1.3</v>
      </c>
      <c r="S15" s="1370">
        <v>1</v>
      </c>
      <c r="T15" s="1370">
        <v>4</v>
      </c>
      <c r="U15" s="1370">
        <v>3</v>
      </c>
      <c r="V15" s="1370">
        <v>2.5</v>
      </c>
      <c r="W15" s="1370">
        <v>1</v>
      </c>
      <c r="X15" s="1370">
        <v>3</v>
      </c>
      <c r="Y15" s="1370">
        <v>2</v>
      </c>
      <c r="Z15" s="1370">
        <v>2</v>
      </c>
      <c r="AA15" s="1370">
        <v>2</v>
      </c>
      <c r="AB15" s="1370">
        <v>3</v>
      </c>
      <c r="AC15" s="1370">
        <v>2.5</v>
      </c>
      <c r="AD15" s="1370">
        <v>4</v>
      </c>
      <c r="AE15" s="1370">
        <v>6</v>
      </c>
      <c r="AF15" s="1370">
        <v>6</v>
      </c>
      <c r="AG15" s="1370">
        <v>1</v>
      </c>
      <c r="AH15" s="1370">
        <v>4</v>
      </c>
      <c r="AI15" s="1370">
        <v>2</v>
      </c>
      <c r="AJ15" s="1370">
        <v>7</v>
      </c>
      <c r="AK15" s="1370">
        <v>4.5</v>
      </c>
      <c r="AL15" s="1370">
        <v>2</v>
      </c>
      <c r="AM15" s="1370">
        <v>1</v>
      </c>
      <c r="AN15" s="1370">
        <v>2.5</v>
      </c>
      <c r="AO15" s="1370">
        <v>1</v>
      </c>
      <c r="AP15" s="1370">
        <v>2</v>
      </c>
      <c r="AQ15" s="1370">
        <v>3</v>
      </c>
      <c r="AR15" s="1370">
        <v>2</v>
      </c>
      <c r="AS15" s="1370">
        <v>2.5</v>
      </c>
      <c r="AT15" s="1370">
        <v>2</v>
      </c>
      <c r="AU15" s="1370">
        <v>5</v>
      </c>
      <c r="AV15" s="1370">
        <v>3</v>
      </c>
      <c r="AW15" s="1370">
        <v>1</v>
      </c>
      <c r="AX15" s="1370">
        <v>5</v>
      </c>
      <c r="AY15" s="1370">
        <v>15</v>
      </c>
      <c r="AZ15" s="1370">
        <v>6</v>
      </c>
      <c r="BA15" s="1370">
        <v>10</v>
      </c>
      <c r="BB15" s="1370">
        <v>3</v>
      </c>
      <c r="BC15" s="1370">
        <v>3</v>
      </c>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2353"/>
      <c r="CH15" s="198"/>
      <c r="CI15" s="844" t="s">
        <v>13444</v>
      </c>
      <c r="CK15" s="664"/>
      <c r="CM15" s="3101"/>
      <c r="CN15" s="997">
        <f t="shared" si="2"/>
        <v>0</v>
      </c>
      <c r="CO15" s="3101"/>
      <c r="CP15" s="221">
        <f t="shared" si="161"/>
        <v>0</v>
      </c>
      <c r="CQ15" s="221">
        <f t="shared" si="82"/>
        <v>0</v>
      </c>
      <c r="CR15" s="221">
        <f t="shared" si="83"/>
        <v>0</v>
      </c>
      <c r="CS15" s="221">
        <f t="shared" si="84"/>
        <v>0</v>
      </c>
      <c r="CT15" s="221">
        <f t="shared" si="85"/>
        <v>0</v>
      </c>
      <c r="CU15" s="221">
        <f t="shared" si="86"/>
        <v>0</v>
      </c>
      <c r="CV15" s="221">
        <f t="shared" si="87"/>
        <v>0</v>
      </c>
      <c r="CW15" s="221">
        <f t="shared" si="88"/>
        <v>0</v>
      </c>
      <c r="CX15" s="221">
        <f t="shared" si="89"/>
        <v>0</v>
      </c>
      <c r="CY15" s="221">
        <f t="shared" si="90"/>
        <v>0</v>
      </c>
      <c r="CZ15" s="221">
        <f t="shared" si="91"/>
        <v>0</v>
      </c>
      <c r="DA15" s="221">
        <f t="shared" si="92"/>
        <v>0</v>
      </c>
      <c r="DB15" s="221">
        <f t="shared" si="93"/>
        <v>0</v>
      </c>
      <c r="DC15" s="221">
        <f t="shared" si="94"/>
        <v>0</v>
      </c>
      <c r="DD15" s="221">
        <f t="shared" si="95"/>
        <v>0</v>
      </c>
      <c r="DE15" s="221">
        <f t="shared" si="96"/>
        <v>0</v>
      </c>
      <c r="DF15" s="221">
        <f t="shared" si="97"/>
        <v>0</v>
      </c>
      <c r="DG15" s="221">
        <f t="shared" si="98"/>
        <v>0</v>
      </c>
      <c r="DH15" s="221">
        <f t="shared" si="99"/>
        <v>0</v>
      </c>
      <c r="DI15" s="221">
        <f t="shared" si="100"/>
        <v>0</v>
      </c>
      <c r="DJ15" s="221">
        <f t="shared" si="101"/>
        <v>0</v>
      </c>
      <c r="DK15" s="221">
        <f t="shared" si="102"/>
        <v>0</v>
      </c>
      <c r="DL15" s="221">
        <f t="shared" si="103"/>
        <v>0</v>
      </c>
      <c r="DM15" s="221">
        <f t="shared" si="104"/>
        <v>0</v>
      </c>
      <c r="DN15" s="221">
        <f t="shared" si="105"/>
        <v>0</v>
      </c>
      <c r="DO15" s="221">
        <f t="shared" si="106"/>
        <v>0</v>
      </c>
      <c r="DP15" s="221">
        <f t="shared" si="107"/>
        <v>0</v>
      </c>
      <c r="DQ15" s="221">
        <f t="shared" si="108"/>
        <v>0</v>
      </c>
      <c r="DR15" s="221">
        <f t="shared" si="109"/>
        <v>0</v>
      </c>
      <c r="DS15" s="221">
        <f t="shared" si="110"/>
        <v>0</v>
      </c>
      <c r="DT15" s="221">
        <f t="shared" si="111"/>
        <v>0</v>
      </c>
      <c r="DU15" s="221">
        <f t="shared" si="112"/>
        <v>0</v>
      </c>
      <c r="DV15" s="221">
        <f t="shared" si="113"/>
        <v>0</v>
      </c>
      <c r="DW15" s="221">
        <f t="shared" si="114"/>
        <v>0</v>
      </c>
      <c r="DX15" s="221">
        <f t="shared" si="115"/>
        <v>0</v>
      </c>
      <c r="DY15" s="221">
        <f t="shared" si="116"/>
        <v>0</v>
      </c>
      <c r="DZ15" s="221">
        <f t="shared" si="117"/>
        <v>0</v>
      </c>
      <c r="EA15" s="221">
        <f t="shared" si="118"/>
        <v>0</v>
      </c>
      <c r="EB15" s="221">
        <f t="shared" si="119"/>
        <v>0</v>
      </c>
      <c r="EC15" s="221">
        <f t="shared" si="120"/>
        <v>0</v>
      </c>
      <c r="ED15" s="221">
        <f t="shared" si="121"/>
        <v>0</v>
      </c>
      <c r="EE15" s="221">
        <f t="shared" si="122"/>
        <v>0</v>
      </c>
      <c r="EF15" s="221">
        <f t="shared" si="123"/>
        <v>0</v>
      </c>
      <c r="EG15" s="221">
        <f t="shared" si="124"/>
        <v>0</v>
      </c>
      <c r="EH15" s="221">
        <f t="shared" si="125"/>
        <v>0</v>
      </c>
      <c r="EI15" s="221">
        <f t="shared" si="126"/>
        <v>0</v>
      </c>
      <c r="EJ15" s="221">
        <f t="shared" si="127"/>
        <v>0</v>
      </c>
      <c r="EK15" s="221">
        <f t="shared" si="128"/>
        <v>0</v>
      </c>
      <c r="EL15" s="221">
        <f t="shared" si="129"/>
        <v>0</v>
      </c>
      <c r="EM15" s="221">
        <f t="shared" si="130"/>
        <v>0</v>
      </c>
      <c r="EN15" s="221">
        <f t="shared" si="131"/>
        <v>0</v>
      </c>
      <c r="EO15" s="221">
        <f t="shared" si="132"/>
        <v>0</v>
      </c>
      <c r="EP15" s="221">
        <f t="shared" si="133"/>
        <v>0</v>
      </c>
      <c r="EQ15" s="221">
        <f t="shared" si="134"/>
        <v>0</v>
      </c>
      <c r="ER15" s="221">
        <f t="shared" si="135"/>
        <v>0</v>
      </c>
      <c r="ES15" s="221">
        <f t="shared" si="136"/>
        <v>0</v>
      </c>
      <c r="ET15" s="221">
        <f t="shared" si="137"/>
        <v>0</v>
      </c>
      <c r="EU15" s="221">
        <f t="shared" si="138"/>
        <v>0</v>
      </c>
      <c r="EV15" s="221">
        <f t="shared" si="139"/>
        <v>0</v>
      </c>
      <c r="EW15" s="221">
        <f t="shared" si="140"/>
        <v>0</v>
      </c>
      <c r="EX15" s="221">
        <f t="shared" si="141"/>
        <v>0</v>
      </c>
      <c r="EY15" s="221">
        <f t="shared" si="142"/>
        <v>0</v>
      </c>
      <c r="EZ15" s="221">
        <f t="shared" si="143"/>
        <v>0</v>
      </c>
      <c r="FA15" s="221">
        <f t="shared" si="144"/>
        <v>0</v>
      </c>
      <c r="FB15" s="221">
        <f t="shared" si="145"/>
        <v>0</v>
      </c>
      <c r="FC15" s="221">
        <f t="shared" si="146"/>
        <v>0</v>
      </c>
      <c r="FD15" s="221">
        <f t="shared" si="147"/>
        <v>0</v>
      </c>
      <c r="FE15" s="221">
        <f t="shared" si="148"/>
        <v>0</v>
      </c>
      <c r="FF15" s="221">
        <f t="shared" si="149"/>
        <v>0</v>
      </c>
      <c r="FG15" s="221">
        <f t="shared" si="150"/>
        <v>0</v>
      </c>
      <c r="FH15" s="221">
        <f t="shared" si="151"/>
        <v>0</v>
      </c>
      <c r="FI15" s="221">
        <f t="shared" si="152"/>
        <v>0</v>
      </c>
      <c r="FJ15" s="221">
        <f t="shared" si="153"/>
        <v>0</v>
      </c>
      <c r="FK15" s="221">
        <f t="shared" si="154"/>
        <v>0</v>
      </c>
      <c r="FL15" s="221">
        <f t="shared" si="155"/>
        <v>0</v>
      </c>
      <c r="FM15" s="221">
        <f t="shared" si="156"/>
        <v>0</v>
      </c>
      <c r="FN15" s="221">
        <f t="shared" si="157"/>
        <v>0</v>
      </c>
      <c r="FO15" s="221">
        <f t="shared" si="158"/>
        <v>0</v>
      </c>
      <c r="FP15" s="221">
        <f t="shared" si="159"/>
        <v>0</v>
      </c>
      <c r="FQ15" s="221">
        <f t="shared" si="160"/>
        <v>0</v>
      </c>
      <c r="FR15" s="3102"/>
      <c r="FS15" s="3101"/>
      <c r="FT15" s="2353"/>
    </row>
    <row r="16" spans="1:177" s="171" customFormat="1" ht="15.75" customHeight="1">
      <c r="B16" s="2917" t="s">
        <v>13445</v>
      </c>
      <c r="C16" s="222" t="s">
        <v>13439</v>
      </c>
      <c r="D16" s="222">
        <v>2</v>
      </c>
      <c r="E16" s="1379">
        <v>2</v>
      </c>
      <c r="F16" s="1379">
        <v>2</v>
      </c>
      <c r="G16" s="1379">
        <v>1</v>
      </c>
      <c r="H16" s="1379">
        <v>2</v>
      </c>
      <c r="I16" s="1379">
        <v>0.5</v>
      </c>
      <c r="J16" s="1379" t="s">
        <v>3893</v>
      </c>
      <c r="K16" s="1379">
        <v>1</v>
      </c>
      <c r="L16" s="1379">
        <v>2</v>
      </c>
      <c r="M16" s="1379">
        <v>2</v>
      </c>
      <c r="N16" s="1379">
        <v>1</v>
      </c>
      <c r="O16" s="1379">
        <v>2</v>
      </c>
      <c r="P16" s="1379">
        <v>2</v>
      </c>
      <c r="Q16" s="1379">
        <v>0.5</v>
      </c>
      <c r="R16" s="1379">
        <v>2</v>
      </c>
      <c r="S16" s="1379">
        <v>2</v>
      </c>
      <c r="T16" s="1379">
        <v>1.5</v>
      </c>
      <c r="U16" s="1379">
        <v>1</v>
      </c>
      <c r="V16" s="1379" t="s">
        <v>3893</v>
      </c>
      <c r="W16" s="1379">
        <v>1</v>
      </c>
      <c r="X16" s="1379">
        <v>2</v>
      </c>
      <c r="Y16" s="1379">
        <v>2</v>
      </c>
      <c r="Z16" s="1379">
        <v>1</v>
      </c>
      <c r="AA16" s="1379">
        <v>1</v>
      </c>
      <c r="AB16" s="1379">
        <v>2</v>
      </c>
      <c r="AC16" s="1379">
        <v>1</v>
      </c>
      <c r="AD16" s="1379">
        <v>2</v>
      </c>
      <c r="AE16" s="1379">
        <v>2</v>
      </c>
      <c r="AF16" s="1379">
        <v>2</v>
      </c>
      <c r="AG16" s="1379">
        <v>1</v>
      </c>
      <c r="AH16" s="1379">
        <v>2</v>
      </c>
      <c r="AI16" s="1379">
        <v>2</v>
      </c>
      <c r="AJ16" s="1379">
        <v>1</v>
      </c>
      <c r="AK16" s="1379" t="s">
        <v>3893</v>
      </c>
      <c r="AL16" s="1379">
        <v>2</v>
      </c>
      <c r="AM16" s="1379">
        <v>1</v>
      </c>
      <c r="AN16" s="1379" t="s">
        <v>3893</v>
      </c>
      <c r="AO16" s="1379" t="s">
        <v>3893</v>
      </c>
      <c r="AP16" s="1379">
        <v>0.7</v>
      </c>
      <c r="AQ16" s="1379">
        <v>1</v>
      </c>
      <c r="AR16" s="1379">
        <v>1</v>
      </c>
      <c r="AS16" s="1379" t="s">
        <v>3893</v>
      </c>
      <c r="AT16" s="1379">
        <v>1</v>
      </c>
      <c r="AU16" s="1379">
        <v>0.5</v>
      </c>
      <c r="AV16" s="1379">
        <v>1</v>
      </c>
      <c r="AW16" s="1379">
        <v>1</v>
      </c>
      <c r="AX16" s="1379">
        <v>2</v>
      </c>
      <c r="AY16" s="1379">
        <v>1</v>
      </c>
      <c r="AZ16" s="1379">
        <v>2</v>
      </c>
      <c r="BA16" s="1379">
        <v>2</v>
      </c>
      <c r="BB16" s="1379">
        <v>2</v>
      </c>
      <c r="BC16" s="1379">
        <v>2</v>
      </c>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c r="CE16" s="1379"/>
      <c r="CF16" s="1379"/>
      <c r="CG16" s="2353"/>
      <c r="CH16" s="198"/>
      <c r="CI16" s="844" t="s">
        <v>13446</v>
      </c>
      <c r="CK16" s="664"/>
      <c r="CM16" s="3101"/>
      <c r="CN16" s="997" t="str">
        <f t="shared" si="2"/>
        <v>Please complete all cells in row</v>
      </c>
      <c r="CO16" s="3101"/>
      <c r="CP16" s="221">
        <f t="shared" si="161"/>
        <v>0</v>
      </c>
      <c r="CQ16" s="221">
        <f t="shared" si="82"/>
        <v>0</v>
      </c>
      <c r="CR16" s="221">
        <f t="shared" si="83"/>
        <v>0</v>
      </c>
      <c r="CS16" s="221">
        <f t="shared" si="84"/>
        <v>0</v>
      </c>
      <c r="CT16" s="221">
        <f t="shared" si="85"/>
        <v>0</v>
      </c>
      <c r="CU16" s="221">
        <f t="shared" si="86"/>
        <v>1</v>
      </c>
      <c r="CV16" s="221">
        <f t="shared" si="87"/>
        <v>0</v>
      </c>
      <c r="CW16" s="221">
        <f t="shared" si="88"/>
        <v>0</v>
      </c>
      <c r="CX16" s="221">
        <f t="shared" si="89"/>
        <v>0</v>
      </c>
      <c r="CY16" s="221">
        <f t="shared" si="90"/>
        <v>0</v>
      </c>
      <c r="CZ16" s="221">
        <f t="shared" si="91"/>
        <v>0</v>
      </c>
      <c r="DA16" s="221">
        <f t="shared" si="92"/>
        <v>0</v>
      </c>
      <c r="DB16" s="221">
        <f t="shared" si="93"/>
        <v>0</v>
      </c>
      <c r="DC16" s="221">
        <f t="shared" si="94"/>
        <v>0</v>
      </c>
      <c r="DD16" s="221">
        <f t="shared" si="95"/>
        <v>0</v>
      </c>
      <c r="DE16" s="221">
        <f t="shared" si="96"/>
        <v>0</v>
      </c>
      <c r="DF16" s="221">
        <f t="shared" si="97"/>
        <v>0</v>
      </c>
      <c r="DG16" s="221">
        <f t="shared" si="98"/>
        <v>1</v>
      </c>
      <c r="DH16" s="221">
        <f t="shared" si="99"/>
        <v>0</v>
      </c>
      <c r="DI16" s="221">
        <f t="shared" si="100"/>
        <v>0</v>
      </c>
      <c r="DJ16" s="221">
        <f t="shared" si="101"/>
        <v>0</v>
      </c>
      <c r="DK16" s="221">
        <f t="shared" si="102"/>
        <v>0</v>
      </c>
      <c r="DL16" s="221">
        <f t="shared" si="103"/>
        <v>0</v>
      </c>
      <c r="DM16" s="221">
        <f t="shared" si="104"/>
        <v>0</v>
      </c>
      <c r="DN16" s="221">
        <f t="shared" si="105"/>
        <v>0</v>
      </c>
      <c r="DO16" s="221">
        <f t="shared" si="106"/>
        <v>0</v>
      </c>
      <c r="DP16" s="221">
        <f t="shared" si="107"/>
        <v>0</v>
      </c>
      <c r="DQ16" s="221">
        <f t="shared" si="108"/>
        <v>0</v>
      </c>
      <c r="DR16" s="221">
        <f t="shared" si="109"/>
        <v>0</v>
      </c>
      <c r="DS16" s="221">
        <f t="shared" si="110"/>
        <v>0</v>
      </c>
      <c r="DT16" s="221">
        <f t="shared" si="111"/>
        <v>0</v>
      </c>
      <c r="DU16" s="221">
        <f t="shared" si="112"/>
        <v>0</v>
      </c>
      <c r="DV16" s="221">
        <f t="shared" si="113"/>
        <v>1</v>
      </c>
      <c r="DW16" s="221">
        <f t="shared" si="114"/>
        <v>0</v>
      </c>
      <c r="DX16" s="221">
        <f t="shared" si="115"/>
        <v>0</v>
      </c>
      <c r="DY16" s="221">
        <f t="shared" si="116"/>
        <v>1</v>
      </c>
      <c r="DZ16" s="221">
        <f t="shared" si="117"/>
        <v>1</v>
      </c>
      <c r="EA16" s="221">
        <f t="shared" si="118"/>
        <v>0</v>
      </c>
      <c r="EB16" s="221">
        <f t="shared" si="119"/>
        <v>0</v>
      </c>
      <c r="EC16" s="221">
        <f t="shared" si="120"/>
        <v>0</v>
      </c>
      <c r="ED16" s="221">
        <f t="shared" si="121"/>
        <v>1</v>
      </c>
      <c r="EE16" s="221">
        <f t="shared" si="122"/>
        <v>0</v>
      </c>
      <c r="EF16" s="221">
        <f t="shared" si="123"/>
        <v>0</v>
      </c>
      <c r="EG16" s="221">
        <f t="shared" si="124"/>
        <v>0</v>
      </c>
      <c r="EH16" s="221">
        <f t="shared" si="125"/>
        <v>0</v>
      </c>
      <c r="EI16" s="221">
        <f t="shared" si="126"/>
        <v>0</v>
      </c>
      <c r="EJ16" s="221">
        <f t="shared" si="127"/>
        <v>0</v>
      </c>
      <c r="EK16" s="221">
        <f t="shared" si="128"/>
        <v>0</v>
      </c>
      <c r="EL16" s="221">
        <f t="shared" si="129"/>
        <v>0</v>
      </c>
      <c r="EM16" s="221">
        <f t="shared" si="130"/>
        <v>0</v>
      </c>
      <c r="EN16" s="221">
        <f t="shared" si="131"/>
        <v>0</v>
      </c>
      <c r="EO16" s="221">
        <f t="shared" si="132"/>
        <v>0</v>
      </c>
      <c r="EP16" s="221">
        <f t="shared" si="133"/>
        <v>0</v>
      </c>
      <c r="EQ16" s="221">
        <f t="shared" si="134"/>
        <v>0</v>
      </c>
      <c r="ER16" s="221">
        <f t="shared" si="135"/>
        <v>0</v>
      </c>
      <c r="ES16" s="221">
        <f t="shared" si="136"/>
        <v>0</v>
      </c>
      <c r="ET16" s="221">
        <f t="shared" si="137"/>
        <v>0</v>
      </c>
      <c r="EU16" s="221">
        <f t="shared" si="138"/>
        <v>0</v>
      </c>
      <c r="EV16" s="221">
        <f t="shared" si="139"/>
        <v>0</v>
      </c>
      <c r="EW16" s="221">
        <f t="shared" si="140"/>
        <v>0</v>
      </c>
      <c r="EX16" s="221">
        <f t="shared" si="141"/>
        <v>0</v>
      </c>
      <c r="EY16" s="221">
        <f t="shared" si="142"/>
        <v>0</v>
      </c>
      <c r="EZ16" s="221">
        <f t="shared" si="143"/>
        <v>0</v>
      </c>
      <c r="FA16" s="221">
        <f t="shared" si="144"/>
        <v>0</v>
      </c>
      <c r="FB16" s="221">
        <f t="shared" si="145"/>
        <v>0</v>
      </c>
      <c r="FC16" s="221">
        <f t="shared" si="146"/>
        <v>0</v>
      </c>
      <c r="FD16" s="221">
        <f t="shared" si="147"/>
        <v>0</v>
      </c>
      <c r="FE16" s="221">
        <f t="shared" si="148"/>
        <v>0</v>
      </c>
      <c r="FF16" s="221">
        <f t="shared" si="149"/>
        <v>0</v>
      </c>
      <c r="FG16" s="221">
        <f t="shared" si="150"/>
        <v>0</v>
      </c>
      <c r="FH16" s="221">
        <f t="shared" si="151"/>
        <v>0</v>
      </c>
      <c r="FI16" s="221">
        <f t="shared" si="152"/>
        <v>0</v>
      </c>
      <c r="FJ16" s="221">
        <f t="shared" si="153"/>
        <v>0</v>
      </c>
      <c r="FK16" s="221">
        <f t="shared" si="154"/>
        <v>0</v>
      </c>
      <c r="FL16" s="221">
        <f t="shared" si="155"/>
        <v>0</v>
      </c>
      <c r="FM16" s="221">
        <f t="shared" si="156"/>
        <v>0</v>
      </c>
      <c r="FN16" s="221">
        <f t="shared" si="157"/>
        <v>0</v>
      </c>
      <c r="FO16" s="221">
        <f t="shared" si="158"/>
        <v>0</v>
      </c>
      <c r="FP16" s="221">
        <f t="shared" si="159"/>
        <v>0</v>
      </c>
      <c r="FQ16" s="221">
        <f t="shared" si="160"/>
        <v>0</v>
      </c>
      <c r="FR16" s="3102"/>
      <c r="FS16" s="3101"/>
      <c r="FT16" s="2353"/>
    </row>
    <row r="17" spans="1:176" s="171" customFormat="1" ht="15.75" customHeight="1">
      <c r="B17" s="2917" t="s">
        <v>13447</v>
      </c>
      <c r="C17" s="222" t="s">
        <v>13448</v>
      </c>
      <c r="D17" s="222">
        <v>2</v>
      </c>
      <c r="E17" s="1370" t="s">
        <v>13449</v>
      </c>
      <c r="F17" s="1370" t="s">
        <v>13449</v>
      </c>
      <c r="G17" s="1370" t="s">
        <v>13449</v>
      </c>
      <c r="H17" s="1370" t="s">
        <v>13449</v>
      </c>
      <c r="I17" s="1370" t="s">
        <v>13449</v>
      </c>
      <c r="J17" s="1370" t="s">
        <v>13449</v>
      </c>
      <c r="K17" s="1370" t="s">
        <v>13449</v>
      </c>
      <c r="L17" s="1370" t="s">
        <v>13449</v>
      </c>
      <c r="M17" s="1370" t="s">
        <v>13449</v>
      </c>
      <c r="N17" s="1370" t="s">
        <v>13449</v>
      </c>
      <c r="O17" s="1370" t="s">
        <v>13449</v>
      </c>
      <c r="P17" s="1370" t="s">
        <v>13449</v>
      </c>
      <c r="Q17" s="1370" t="s">
        <v>13449</v>
      </c>
      <c r="R17" s="1370" t="s">
        <v>13449</v>
      </c>
      <c r="S17" s="1370" t="s">
        <v>13449</v>
      </c>
      <c r="T17" s="1370" t="s">
        <v>13449</v>
      </c>
      <c r="U17" s="1370" t="s">
        <v>13449</v>
      </c>
      <c r="V17" s="1370" t="s">
        <v>13449</v>
      </c>
      <c r="W17" s="1370" t="s">
        <v>13449</v>
      </c>
      <c r="X17" s="1370" t="s">
        <v>13449</v>
      </c>
      <c r="Y17" s="1370" t="s">
        <v>13449</v>
      </c>
      <c r="Z17" s="1370" t="s">
        <v>13449</v>
      </c>
      <c r="AA17" s="1370" t="s">
        <v>13449</v>
      </c>
      <c r="AB17" s="1370" t="s">
        <v>13449</v>
      </c>
      <c r="AC17" s="1370" t="s">
        <v>13449</v>
      </c>
      <c r="AD17" s="1370" t="s">
        <v>13449</v>
      </c>
      <c r="AE17" s="1370" t="s">
        <v>13449</v>
      </c>
      <c r="AF17" s="1370" t="s">
        <v>13449</v>
      </c>
      <c r="AG17" s="1370" t="s">
        <v>13449</v>
      </c>
      <c r="AH17" s="1370" t="s">
        <v>13449</v>
      </c>
      <c r="AI17" s="1370" t="s">
        <v>13449</v>
      </c>
      <c r="AJ17" s="1370" t="s">
        <v>13449</v>
      </c>
      <c r="AK17" s="1370" t="s">
        <v>13449</v>
      </c>
      <c r="AL17" s="1370" t="s">
        <v>13449</v>
      </c>
      <c r="AM17" s="1370" t="s">
        <v>13449</v>
      </c>
      <c r="AN17" s="1370" t="s">
        <v>13449</v>
      </c>
      <c r="AO17" s="1370" t="s">
        <v>13449</v>
      </c>
      <c r="AP17" s="1370" t="s">
        <v>13449</v>
      </c>
      <c r="AQ17" s="1370" t="s">
        <v>13449</v>
      </c>
      <c r="AR17" s="1370" t="s">
        <v>13449</v>
      </c>
      <c r="AS17" s="1370" t="s">
        <v>13449</v>
      </c>
      <c r="AT17" s="1370" t="s">
        <v>13449</v>
      </c>
      <c r="AU17" s="1370" t="s">
        <v>13449</v>
      </c>
      <c r="AV17" s="1370" t="s">
        <v>13449</v>
      </c>
      <c r="AW17" s="1370" t="s">
        <v>13449</v>
      </c>
      <c r="AX17" s="1370" t="s">
        <v>13449</v>
      </c>
      <c r="AY17" s="1370" t="s">
        <v>13449</v>
      </c>
      <c r="AZ17" s="1370" t="s">
        <v>13449</v>
      </c>
      <c r="BA17" s="1370" t="s">
        <v>13449</v>
      </c>
      <c r="BB17" s="1370" t="s">
        <v>13449</v>
      </c>
      <c r="BC17" s="1370" t="s">
        <v>13449</v>
      </c>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2353"/>
      <c r="CH17" s="198"/>
      <c r="CI17" s="844" t="s">
        <v>13450</v>
      </c>
      <c r="CK17" s="664"/>
      <c r="CM17" s="3101"/>
      <c r="CN17" s="997" t="str">
        <f t="shared" si="2"/>
        <v>Please complete all cells in row</v>
      </c>
      <c r="CO17" s="3101"/>
      <c r="CP17" s="221">
        <f t="shared" si="161"/>
        <v>1</v>
      </c>
      <c r="CQ17" s="221">
        <f t="shared" si="82"/>
        <v>1</v>
      </c>
      <c r="CR17" s="221">
        <f t="shared" si="83"/>
        <v>1</v>
      </c>
      <c r="CS17" s="221">
        <f t="shared" si="84"/>
        <v>1</v>
      </c>
      <c r="CT17" s="221">
        <f t="shared" si="85"/>
        <v>1</v>
      </c>
      <c r="CU17" s="221">
        <f t="shared" si="86"/>
        <v>1</v>
      </c>
      <c r="CV17" s="221">
        <f t="shared" si="87"/>
        <v>1</v>
      </c>
      <c r="CW17" s="221">
        <f t="shared" si="88"/>
        <v>1</v>
      </c>
      <c r="CX17" s="221">
        <f t="shared" si="89"/>
        <v>1</v>
      </c>
      <c r="CY17" s="221">
        <f t="shared" si="90"/>
        <v>1</v>
      </c>
      <c r="CZ17" s="221">
        <f t="shared" si="91"/>
        <v>1</v>
      </c>
      <c r="DA17" s="221">
        <f t="shared" si="92"/>
        <v>1</v>
      </c>
      <c r="DB17" s="221">
        <f t="shared" si="93"/>
        <v>1</v>
      </c>
      <c r="DC17" s="221">
        <f t="shared" si="94"/>
        <v>1</v>
      </c>
      <c r="DD17" s="221">
        <f t="shared" si="95"/>
        <v>1</v>
      </c>
      <c r="DE17" s="221">
        <f t="shared" si="96"/>
        <v>1</v>
      </c>
      <c r="DF17" s="221">
        <f t="shared" si="97"/>
        <v>1</v>
      </c>
      <c r="DG17" s="221">
        <f t="shared" si="98"/>
        <v>1</v>
      </c>
      <c r="DH17" s="221">
        <f t="shared" si="99"/>
        <v>1</v>
      </c>
      <c r="DI17" s="221">
        <f t="shared" si="100"/>
        <v>1</v>
      </c>
      <c r="DJ17" s="221">
        <f t="shared" si="101"/>
        <v>1</v>
      </c>
      <c r="DK17" s="221">
        <f t="shared" si="102"/>
        <v>1</v>
      </c>
      <c r="DL17" s="221">
        <f t="shared" si="103"/>
        <v>1</v>
      </c>
      <c r="DM17" s="221">
        <f t="shared" si="104"/>
        <v>1</v>
      </c>
      <c r="DN17" s="221">
        <f t="shared" si="105"/>
        <v>1</v>
      </c>
      <c r="DO17" s="221">
        <f t="shared" si="106"/>
        <v>1</v>
      </c>
      <c r="DP17" s="221">
        <f t="shared" si="107"/>
        <v>1</v>
      </c>
      <c r="DQ17" s="221">
        <f t="shared" si="108"/>
        <v>1</v>
      </c>
      <c r="DR17" s="221">
        <f t="shared" si="109"/>
        <v>1</v>
      </c>
      <c r="DS17" s="221">
        <f t="shared" si="110"/>
        <v>1</v>
      </c>
      <c r="DT17" s="221">
        <f t="shared" si="111"/>
        <v>1</v>
      </c>
      <c r="DU17" s="221">
        <f t="shared" si="112"/>
        <v>1</v>
      </c>
      <c r="DV17" s="221">
        <f t="shared" si="113"/>
        <v>1</v>
      </c>
      <c r="DW17" s="221">
        <f t="shared" si="114"/>
        <v>1</v>
      </c>
      <c r="DX17" s="221">
        <f t="shared" si="115"/>
        <v>1</v>
      </c>
      <c r="DY17" s="221">
        <f t="shared" si="116"/>
        <v>1</v>
      </c>
      <c r="DZ17" s="221">
        <f t="shared" si="117"/>
        <v>1</v>
      </c>
      <c r="EA17" s="221">
        <f t="shared" si="118"/>
        <v>1</v>
      </c>
      <c r="EB17" s="221">
        <f t="shared" si="119"/>
        <v>1</v>
      </c>
      <c r="EC17" s="221">
        <f t="shared" si="120"/>
        <v>1</v>
      </c>
      <c r="ED17" s="221">
        <f t="shared" si="121"/>
        <v>1</v>
      </c>
      <c r="EE17" s="221">
        <f t="shared" si="122"/>
        <v>1</v>
      </c>
      <c r="EF17" s="221">
        <f t="shared" si="123"/>
        <v>1</v>
      </c>
      <c r="EG17" s="221">
        <f t="shared" si="124"/>
        <v>1</v>
      </c>
      <c r="EH17" s="221">
        <f t="shared" si="125"/>
        <v>1</v>
      </c>
      <c r="EI17" s="221">
        <f t="shared" si="126"/>
        <v>1</v>
      </c>
      <c r="EJ17" s="221">
        <f t="shared" si="127"/>
        <v>1</v>
      </c>
      <c r="EK17" s="221">
        <f t="shared" si="128"/>
        <v>1</v>
      </c>
      <c r="EL17" s="221">
        <f t="shared" si="129"/>
        <v>1</v>
      </c>
      <c r="EM17" s="221">
        <f t="shared" si="130"/>
        <v>1</v>
      </c>
      <c r="EN17" s="221">
        <f t="shared" si="131"/>
        <v>1</v>
      </c>
      <c r="EO17" s="221">
        <f t="shared" si="132"/>
        <v>0</v>
      </c>
      <c r="EP17" s="221">
        <f t="shared" si="133"/>
        <v>0</v>
      </c>
      <c r="EQ17" s="221">
        <f t="shared" si="134"/>
        <v>0</v>
      </c>
      <c r="ER17" s="221">
        <f t="shared" si="135"/>
        <v>0</v>
      </c>
      <c r="ES17" s="221">
        <f t="shared" si="136"/>
        <v>0</v>
      </c>
      <c r="ET17" s="221">
        <f t="shared" si="137"/>
        <v>0</v>
      </c>
      <c r="EU17" s="221">
        <f t="shared" si="138"/>
        <v>0</v>
      </c>
      <c r="EV17" s="221">
        <f t="shared" si="139"/>
        <v>0</v>
      </c>
      <c r="EW17" s="221">
        <f t="shared" si="140"/>
        <v>0</v>
      </c>
      <c r="EX17" s="221">
        <f t="shared" si="141"/>
        <v>0</v>
      </c>
      <c r="EY17" s="221">
        <f t="shared" si="142"/>
        <v>0</v>
      </c>
      <c r="EZ17" s="221">
        <f t="shared" si="143"/>
        <v>0</v>
      </c>
      <c r="FA17" s="221">
        <f t="shared" si="144"/>
        <v>0</v>
      </c>
      <c r="FB17" s="221">
        <f t="shared" si="145"/>
        <v>0</v>
      </c>
      <c r="FC17" s="221">
        <f t="shared" si="146"/>
        <v>0</v>
      </c>
      <c r="FD17" s="221">
        <f t="shared" si="147"/>
        <v>0</v>
      </c>
      <c r="FE17" s="221">
        <f t="shared" si="148"/>
        <v>0</v>
      </c>
      <c r="FF17" s="221">
        <f t="shared" si="149"/>
        <v>0</v>
      </c>
      <c r="FG17" s="221">
        <f t="shared" si="150"/>
        <v>0</v>
      </c>
      <c r="FH17" s="221">
        <f t="shared" si="151"/>
        <v>0</v>
      </c>
      <c r="FI17" s="221">
        <f t="shared" si="152"/>
        <v>0</v>
      </c>
      <c r="FJ17" s="221">
        <f t="shared" si="153"/>
        <v>0</v>
      </c>
      <c r="FK17" s="221">
        <f t="shared" si="154"/>
        <v>0</v>
      </c>
      <c r="FL17" s="221">
        <f t="shared" si="155"/>
        <v>0</v>
      </c>
      <c r="FM17" s="221">
        <f t="shared" si="156"/>
        <v>0</v>
      </c>
      <c r="FN17" s="221">
        <f t="shared" si="157"/>
        <v>0</v>
      </c>
      <c r="FO17" s="221">
        <f t="shared" si="158"/>
        <v>0</v>
      </c>
      <c r="FP17" s="221">
        <f t="shared" si="159"/>
        <v>0</v>
      </c>
      <c r="FQ17" s="221">
        <f t="shared" si="160"/>
        <v>0</v>
      </c>
      <c r="FR17" s="3102"/>
      <c r="FS17" s="3101"/>
      <c r="FT17" s="2353"/>
    </row>
    <row r="18" spans="1:176" s="171" customFormat="1" ht="15.75" customHeight="1">
      <c r="B18" s="2917" t="s">
        <v>13451</v>
      </c>
      <c r="C18" s="222" t="s">
        <v>13452</v>
      </c>
      <c r="D18" s="222">
        <v>0</v>
      </c>
      <c r="E18" s="1371">
        <f>IFERROR(E12*0.06*1000,0)</f>
        <v>2465.1060728747534</v>
      </c>
      <c r="F18" s="1371">
        <f t="shared" ref="F18:BQ18" si="162">IFERROR(F12*0.06*1000,0)</f>
        <v>2407.7180230234635</v>
      </c>
      <c r="G18" s="1371">
        <f t="shared" si="162"/>
        <v>7222.5297364241605</v>
      </c>
      <c r="H18" s="1371">
        <f t="shared" si="162"/>
        <v>4299.1497169483137</v>
      </c>
      <c r="I18" s="1371">
        <f t="shared" si="162"/>
        <v>7424.6722622412826</v>
      </c>
      <c r="J18" s="1371">
        <f t="shared" si="162"/>
        <v>233737.59304379503</v>
      </c>
      <c r="K18" s="1371">
        <f t="shared" si="162"/>
        <v>26174.294700845945</v>
      </c>
      <c r="L18" s="1371">
        <f t="shared" si="162"/>
        <v>2844.4718128053946</v>
      </c>
      <c r="M18" s="1371">
        <f t="shared" si="162"/>
        <v>3515.5087421699063</v>
      </c>
      <c r="N18" s="1371">
        <f t="shared" si="162"/>
        <v>4949.7085011447225</v>
      </c>
      <c r="O18" s="1371">
        <f t="shared" si="162"/>
        <v>2190.5774297957037</v>
      </c>
      <c r="P18" s="1371">
        <f t="shared" si="162"/>
        <v>4595.7182072057094</v>
      </c>
      <c r="Q18" s="1371">
        <f t="shared" si="162"/>
        <v>8243.9990734573039</v>
      </c>
      <c r="R18" s="1371">
        <f t="shared" si="162"/>
        <v>5737.0556307202132</v>
      </c>
      <c r="S18" s="1371">
        <f t="shared" si="162"/>
        <v>2153.7462345542804</v>
      </c>
      <c r="T18" s="1371">
        <f t="shared" si="162"/>
        <v>1714.4599747644795</v>
      </c>
      <c r="U18" s="1371">
        <f t="shared" si="162"/>
        <v>10195.903413324375</v>
      </c>
      <c r="V18" s="1371">
        <f t="shared" si="162"/>
        <v>126269.83045075594</v>
      </c>
      <c r="W18" s="1371">
        <f t="shared" si="162"/>
        <v>59192.787491619783</v>
      </c>
      <c r="X18" s="1371">
        <f t="shared" si="162"/>
        <v>2519.6951975143556</v>
      </c>
      <c r="Y18" s="1371">
        <f t="shared" si="162"/>
        <v>4040.8810333040606</v>
      </c>
      <c r="Z18" s="1371">
        <f t="shared" si="162"/>
        <v>11521.577242577274</v>
      </c>
      <c r="AA18" s="1371">
        <f t="shared" si="162"/>
        <v>7213.2973491353923</v>
      </c>
      <c r="AB18" s="1371">
        <f t="shared" si="162"/>
        <v>2489.3122147029426</v>
      </c>
      <c r="AC18" s="1371">
        <f t="shared" si="162"/>
        <v>2958.7736647691345</v>
      </c>
      <c r="AD18" s="1371">
        <f t="shared" si="162"/>
        <v>2013.421652570983</v>
      </c>
      <c r="AE18" s="1371">
        <f t="shared" si="162"/>
        <v>5909.9751328247057</v>
      </c>
      <c r="AF18" s="1371">
        <f t="shared" si="162"/>
        <v>2341.2331501549056</v>
      </c>
      <c r="AG18" s="1371">
        <f t="shared" si="162"/>
        <v>24581.393692991081</v>
      </c>
      <c r="AH18" s="1371">
        <f t="shared" si="162"/>
        <v>2662.7793749008511</v>
      </c>
      <c r="AI18" s="1371">
        <f t="shared" si="162"/>
        <v>2797.7365900463237</v>
      </c>
      <c r="AJ18" s="1371">
        <f t="shared" si="162"/>
        <v>11037.864429341716</v>
      </c>
      <c r="AK18" s="1371">
        <f t="shared" si="162"/>
        <v>54358.449187608698</v>
      </c>
      <c r="AL18" s="1371">
        <f t="shared" si="162"/>
        <v>4969.9463590011164</v>
      </c>
      <c r="AM18" s="1371">
        <f t="shared" si="162"/>
        <v>34569.288550722173</v>
      </c>
      <c r="AN18" s="1371">
        <f t="shared" si="162"/>
        <v>132318.97402439042</v>
      </c>
      <c r="AO18" s="1371">
        <f t="shared" si="162"/>
        <v>2213.2031928792867</v>
      </c>
      <c r="AP18" s="1371">
        <f t="shared" si="162"/>
        <v>5541.9080297079918</v>
      </c>
      <c r="AQ18" s="1371">
        <f t="shared" si="162"/>
        <v>13970.580022854363</v>
      </c>
      <c r="AR18" s="1371">
        <f t="shared" si="162"/>
        <v>14283.531692192393</v>
      </c>
      <c r="AS18" s="1371">
        <f t="shared" si="162"/>
        <v>25062.007510504598</v>
      </c>
      <c r="AT18" s="1371">
        <f t="shared" si="162"/>
        <v>24455.283258745443</v>
      </c>
      <c r="AU18" s="1371">
        <f t="shared" si="162"/>
        <v>2028.1626210412749</v>
      </c>
      <c r="AV18" s="1371">
        <f t="shared" si="162"/>
        <v>12945.724888662553</v>
      </c>
      <c r="AW18" s="1371">
        <f t="shared" si="162"/>
        <v>13379.52458209866</v>
      </c>
      <c r="AX18" s="1371">
        <f t="shared" si="162"/>
        <v>1694.9498486816738</v>
      </c>
      <c r="AY18" s="1371">
        <f t="shared" si="162"/>
        <v>7384.4169594029718</v>
      </c>
      <c r="AZ18" s="1371">
        <f t="shared" si="162"/>
        <v>2196.089758850645</v>
      </c>
      <c r="BA18" s="1371">
        <f t="shared" si="162"/>
        <v>2365.6507283836936</v>
      </c>
      <c r="BB18" s="1371">
        <f t="shared" si="162"/>
        <v>2406.3359446884074</v>
      </c>
      <c r="BC18" s="1371">
        <f t="shared" si="162"/>
        <v>4685.831980900145</v>
      </c>
      <c r="BD18" s="1371">
        <f t="shared" si="162"/>
        <v>0</v>
      </c>
      <c r="BE18" s="1371">
        <f t="shared" si="162"/>
        <v>0</v>
      </c>
      <c r="BF18" s="1371">
        <f t="shared" si="162"/>
        <v>0</v>
      </c>
      <c r="BG18" s="1371">
        <f t="shared" si="162"/>
        <v>0</v>
      </c>
      <c r="BH18" s="1371">
        <f t="shared" si="162"/>
        <v>0</v>
      </c>
      <c r="BI18" s="1371">
        <f t="shared" si="162"/>
        <v>0</v>
      </c>
      <c r="BJ18" s="1371">
        <f t="shared" si="162"/>
        <v>0</v>
      </c>
      <c r="BK18" s="1371">
        <f t="shared" si="162"/>
        <v>0</v>
      </c>
      <c r="BL18" s="1371">
        <f t="shared" si="162"/>
        <v>0</v>
      </c>
      <c r="BM18" s="1371">
        <f t="shared" si="162"/>
        <v>0</v>
      </c>
      <c r="BN18" s="1371">
        <f t="shared" si="162"/>
        <v>0</v>
      </c>
      <c r="BO18" s="1371">
        <f t="shared" si="162"/>
        <v>0</v>
      </c>
      <c r="BP18" s="1371">
        <f t="shared" si="162"/>
        <v>0</v>
      </c>
      <c r="BQ18" s="1371">
        <f t="shared" si="162"/>
        <v>0</v>
      </c>
      <c r="BR18" s="1371">
        <f t="shared" ref="BR18:CF18" si="163">IFERROR(BR12*0.06*1000,0)</f>
        <v>0</v>
      </c>
      <c r="BS18" s="1371">
        <f t="shared" si="163"/>
        <v>0</v>
      </c>
      <c r="BT18" s="1371">
        <f t="shared" si="163"/>
        <v>0</v>
      </c>
      <c r="BU18" s="1371">
        <f t="shared" si="163"/>
        <v>0</v>
      </c>
      <c r="BV18" s="1371">
        <f t="shared" si="163"/>
        <v>0</v>
      </c>
      <c r="BW18" s="1371">
        <f t="shared" si="163"/>
        <v>0</v>
      </c>
      <c r="BX18" s="1371">
        <f t="shared" si="163"/>
        <v>0</v>
      </c>
      <c r="BY18" s="1371">
        <f t="shared" si="163"/>
        <v>0</v>
      </c>
      <c r="BZ18" s="1371">
        <f t="shared" si="163"/>
        <v>0</v>
      </c>
      <c r="CA18" s="1371">
        <f t="shared" si="163"/>
        <v>0</v>
      </c>
      <c r="CB18" s="1371">
        <f t="shared" si="163"/>
        <v>0</v>
      </c>
      <c r="CC18" s="1371">
        <f t="shared" si="163"/>
        <v>0</v>
      </c>
      <c r="CD18" s="1371">
        <f t="shared" si="163"/>
        <v>0</v>
      </c>
      <c r="CE18" s="1371">
        <f t="shared" si="163"/>
        <v>0</v>
      </c>
      <c r="CF18" s="1371">
        <f t="shared" si="163"/>
        <v>0</v>
      </c>
      <c r="CG18" s="2353"/>
      <c r="CH18" s="59"/>
      <c r="CI18" s="844" t="s">
        <v>13453</v>
      </c>
      <c r="CJ18" s="59"/>
      <c r="CK18" s="1070"/>
      <c r="CL18" s="59"/>
      <c r="CM18" s="3101"/>
      <c r="CN18" s="3102"/>
      <c r="CO18" s="3101"/>
      <c r="CP18" s="3102"/>
      <c r="CQ18" s="3102"/>
      <c r="CR18" s="3102"/>
      <c r="CS18" s="3102"/>
      <c r="CT18" s="3102"/>
      <c r="CU18" s="3102"/>
      <c r="CV18" s="3102"/>
      <c r="CW18" s="3102"/>
      <c r="CX18" s="3102"/>
      <c r="CY18" s="3102"/>
      <c r="CZ18" s="3102"/>
      <c r="DA18" s="3102"/>
      <c r="DB18" s="3102"/>
      <c r="DC18" s="3102"/>
      <c r="DD18" s="3102"/>
      <c r="DE18" s="3102"/>
      <c r="DF18" s="3102"/>
      <c r="DG18" s="3102"/>
      <c r="DH18" s="3102"/>
      <c r="DI18" s="3102"/>
      <c r="DJ18" s="3102"/>
      <c r="DK18" s="3102"/>
      <c r="DL18" s="3102"/>
      <c r="DM18" s="3102"/>
      <c r="DN18" s="3102"/>
      <c r="DO18" s="3102"/>
      <c r="DP18" s="3102"/>
      <c r="DQ18" s="3102"/>
      <c r="DR18" s="3102"/>
      <c r="DS18" s="3102"/>
      <c r="DT18" s="3102"/>
      <c r="DU18" s="3102"/>
      <c r="DV18" s="3102"/>
      <c r="DW18" s="3102"/>
      <c r="DX18" s="3102"/>
      <c r="DY18" s="3102"/>
      <c r="DZ18" s="3102"/>
      <c r="EA18" s="3102"/>
      <c r="EB18" s="3102"/>
      <c r="EC18" s="3102"/>
      <c r="ED18" s="3102"/>
      <c r="EE18" s="3102"/>
      <c r="EF18" s="3102"/>
      <c r="EG18" s="3102"/>
      <c r="EH18" s="3102"/>
      <c r="EI18" s="3102"/>
      <c r="EJ18" s="3102"/>
      <c r="EK18" s="3102"/>
      <c r="EL18" s="3102"/>
      <c r="EM18" s="3102"/>
      <c r="EN18" s="3102"/>
      <c r="EO18" s="3102"/>
      <c r="EP18" s="3102"/>
      <c r="EQ18" s="3102"/>
      <c r="ER18" s="3102"/>
      <c r="ES18" s="3102"/>
      <c r="ET18" s="3102"/>
      <c r="EU18" s="3102"/>
      <c r="EV18" s="3102"/>
      <c r="EW18" s="3102"/>
      <c r="EX18" s="3102"/>
      <c r="EY18" s="3102"/>
      <c r="EZ18" s="3102"/>
      <c r="FA18" s="3102"/>
      <c r="FB18" s="3102"/>
      <c r="FC18" s="3102"/>
      <c r="FD18" s="3102"/>
      <c r="FE18" s="3102"/>
      <c r="FF18" s="3102"/>
      <c r="FG18" s="3102"/>
      <c r="FH18" s="3102"/>
      <c r="FI18" s="3102"/>
      <c r="FJ18" s="3102"/>
      <c r="FK18" s="3102"/>
      <c r="FL18" s="3102"/>
      <c r="FM18" s="3102"/>
      <c r="FN18" s="3102"/>
      <c r="FO18" s="3102"/>
      <c r="FP18" s="3102"/>
      <c r="FQ18" s="3102"/>
      <c r="FR18" s="3102"/>
      <c r="FS18" s="3101"/>
      <c r="FT18" s="2353"/>
    </row>
    <row r="19" spans="1:176" s="171" customFormat="1" ht="15.75" customHeight="1" thickBot="1">
      <c r="A19" s="2394" t="s">
        <v>784</v>
      </c>
      <c r="B19" s="2930" t="s">
        <v>13454</v>
      </c>
      <c r="C19" s="283" t="s">
        <v>13455</v>
      </c>
      <c r="D19" s="283">
        <v>0</v>
      </c>
      <c r="E19" s="1372">
        <v>16275.74612637362</v>
      </c>
      <c r="F19" s="1372">
        <v>13200.523232876722</v>
      </c>
      <c r="G19" s="1372">
        <v>38974.374459833802</v>
      </c>
      <c r="H19" s="1372">
        <v>21460.408922155671</v>
      </c>
      <c r="I19" s="1372">
        <v>51040.078112676056</v>
      </c>
      <c r="J19" s="1372">
        <v>1167809.201648351</v>
      </c>
      <c r="K19" s="1372">
        <v>136633.45301369863</v>
      </c>
      <c r="L19" s="1372">
        <v>19665.534027397262</v>
      </c>
      <c r="M19" s="1372">
        <v>17538.528493150679</v>
      </c>
      <c r="N19" s="1372">
        <v>11544.766181102361</v>
      </c>
      <c r="O19" s="1372">
        <v>9597.6229213483148</v>
      </c>
      <c r="P19" s="1372">
        <v>22935.021342465741</v>
      </c>
      <c r="Q19" s="1372">
        <v>40242.640547945186</v>
      </c>
      <c r="R19" s="1372">
        <v>32185.125561643825</v>
      </c>
      <c r="S19" s="1372">
        <v>23668.681428571435</v>
      </c>
      <c r="T19" s="1372">
        <v>18847.686187290972</v>
      </c>
      <c r="U19" s="1372">
        <v>43485.775767092782</v>
      </c>
      <c r="V19" s="1372">
        <v>502460.34693150624</v>
      </c>
      <c r="W19" s="1372">
        <v>223688.31964601786</v>
      </c>
      <c r="X19" s="1372">
        <v>23261.568219584562</v>
      </c>
      <c r="Y19" s="1372">
        <v>17557.119237288138</v>
      </c>
      <c r="Z19" s="1372">
        <v>52434.314079955599</v>
      </c>
      <c r="AA19" s="1372">
        <v>33816.880989010977</v>
      </c>
      <c r="AB19" s="1372">
        <v>10762.085835616444</v>
      </c>
      <c r="AC19" s="1372">
        <v>10203.382865013769</v>
      </c>
      <c r="AD19" s="1372">
        <v>10312.952674418606</v>
      </c>
      <c r="AE19" s="1372">
        <v>35588.323424657538</v>
      </c>
      <c r="AF19" s="1372">
        <v>8045.5430985915491</v>
      </c>
      <c r="AG19" s="1372">
        <v>97896.35179310567</v>
      </c>
      <c r="AH19" s="1372">
        <v>10018.316292134828</v>
      </c>
      <c r="AI19" s="1372">
        <v>11938.451820728304</v>
      </c>
      <c r="AJ19" s="1372">
        <v>84748.383559611626</v>
      </c>
      <c r="AK19" s="1372">
        <v>91648.799192200604</v>
      </c>
      <c r="AL19" s="1372">
        <v>25796.899476584025</v>
      </c>
      <c r="AM19" s="1372">
        <v>199586.31219435742</v>
      </c>
      <c r="AN19" s="1372">
        <v>516645.17165730323</v>
      </c>
      <c r="AO19" s="1372">
        <v>8958.399041095885</v>
      </c>
      <c r="AP19" s="1372">
        <v>35885.532876712328</v>
      </c>
      <c r="AQ19" s="1372">
        <v>66447.34370163233</v>
      </c>
      <c r="AR19" s="1372">
        <v>78246.930609418283</v>
      </c>
      <c r="AS19" s="1372">
        <v>116650.13123287661</v>
      </c>
      <c r="AT19" s="1372">
        <v>98278.440523415862</v>
      </c>
      <c r="AU19" s="1372">
        <v>13186.044547945212</v>
      </c>
      <c r="AV19" s="1372">
        <v>72069.916071428554</v>
      </c>
      <c r="AW19" s="1372">
        <v>68380.012904109637</v>
      </c>
      <c r="AX19" s="1372">
        <v>12400.072410958895</v>
      </c>
      <c r="AY19" s="1372">
        <v>40742.653214285747</v>
      </c>
      <c r="AZ19" s="1372">
        <v>6284.8114560439562</v>
      </c>
      <c r="BA19" s="1372">
        <v>14574.565217391308</v>
      </c>
      <c r="BB19" s="1372">
        <v>18989.784229607245</v>
      </c>
      <c r="BC19" s="1372">
        <v>22444.619013698615</v>
      </c>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c r="CE19" s="1372"/>
      <c r="CF19" s="1372"/>
      <c r="CG19" s="2354"/>
      <c r="CH19" s="198"/>
      <c r="CI19" s="846" t="s">
        <v>13456</v>
      </c>
      <c r="CK19" s="1071"/>
      <c r="CM19" s="3101"/>
      <c r="CN19" s="997">
        <f>IF( SUM( CP19:FR19 ) = 0, 0, $CP$6 )</f>
        <v>0</v>
      </c>
      <c r="CO19" s="3101"/>
      <c r="CP19" s="221">
        <f t="shared" ref="CP19" si="164" xml:space="preserve"> IF( OR(ISNUMBER(E19 ),E$8=""), 0, 1 )</f>
        <v>0</v>
      </c>
      <c r="CQ19" s="221">
        <f t="shared" ref="CQ19" si="165" xml:space="preserve"> IF( OR(ISNUMBER(F19 ),F$8=""), 0, 1 )</f>
        <v>0</v>
      </c>
      <c r="CR19" s="221">
        <f t="shared" ref="CR19" si="166" xml:space="preserve"> IF( OR(ISNUMBER(G19 ),G$8=""), 0, 1 )</f>
        <v>0</v>
      </c>
      <c r="CS19" s="221">
        <f t="shared" ref="CS19" si="167" xml:space="preserve"> IF( OR(ISNUMBER(H19 ),H$8=""), 0, 1 )</f>
        <v>0</v>
      </c>
      <c r="CT19" s="221">
        <f t="shared" ref="CT19" si="168" xml:space="preserve"> IF( OR(ISNUMBER(I19 ),I$8=""), 0, 1 )</f>
        <v>0</v>
      </c>
      <c r="CU19" s="221">
        <f t="shared" ref="CU19" si="169" xml:space="preserve"> IF( OR(ISNUMBER(J19 ),J$8=""), 0, 1 )</f>
        <v>0</v>
      </c>
      <c r="CV19" s="221">
        <f t="shared" ref="CV19" si="170" xml:space="preserve"> IF( OR(ISNUMBER(K19 ),K$8=""), 0, 1 )</f>
        <v>0</v>
      </c>
      <c r="CW19" s="221">
        <f t="shared" ref="CW19" si="171" xml:space="preserve"> IF( OR(ISNUMBER(L19 ),L$8=""), 0, 1 )</f>
        <v>0</v>
      </c>
      <c r="CX19" s="221">
        <f t="shared" ref="CX19" si="172" xml:space="preserve"> IF( OR(ISNUMBER(M19 ),M$8=""), 0, 1 )</f>
        <v>0</v>
      </c>
      <c r="CY19" s="221">
        <f t="shared" ref="CY19" si="173" xml:space="preserve"> IF( OR(ISNUMBER(N19 ),N$8=""), 0, 1 )</f>
        <v>0</v>
      </c>
      <c r="CZ19" s="221">
        <f t="shared" ref="CZ19" si="174" xml:space="preserve"> IF( OR(ISNUMBER(O19 ),O$8=""), 0, 1 )</f>
        <v>0</v>
      </c>
      <c r="DA19" s="221">
        <f t="shared" ref="DA19" si="175" xml:space="preserve"> IF( OR(ISNUMBER(P19 ),P$8=""), 0, 1 )</f>
        <v>0</v>
      </c>
      <c r="DB19" s="221">
        <f t="shared" ref="DB19" si="176" xml:space="preserve"> IF( OR(ISNUMBER(Q19 ),Q$8=""), 0, 1 )</f>
        <v>0</v>
      </c>
      <c r="DC19" s="221">
        <f t="shared" ref="DC19" si="177" xml:space="preserve"> IF( OR(ISNUMBER(R19 ),R$8=""), 0, 1 )</f>
        <v>0</v>
      </c>
      <c r="DD19" s="221">
        <f t="shared" ref="DD19" si="178" xml:space="preserve"> IF( OR(ISNUMBER(S19 ),S$8=""), 0, 1 )</f>
        <v>0</v>
      </c>
      <c r="DE19" s="221">
        <f t="shared" ref="DE19" si="179" xml:space="preserve"> IF( OR(ISNUMBER(T19 ),T$8=""), 0, 1 )</f>
        <v>0</v>
      </c>
      <c r="DF19" s="221">
        <f t="shared" ref="DF19" si="180" xml:space="preserve"> IF( OR(ISNUMBER(U19 ),U$8=""), 0, 1 )</f>
        <v>0</v>
      </c>
      <c r="DG19" s="221">
        <f t="shared" ref="DG19" si="181" xml:space="preserve"> IF( OR(ISNUMBER(V19 ),V$8=""), 0, 1 )</f>
        <v>0</v>
      </c>
      <c r="DH19" s="221">
        <f t="shared" ref="DH19" si="182" xml:space="preserve"> IF( OR(ISNUMBER(W19 ),W$8=""), 0, 1 )</f>
        <v>0</v>
      </c>
      <c r="DI19" s="221">
        <f t="shared" ref="DI19" si="183" xml:space="preserve"> IF( OR(ISNUMBER(X19 ),X$8=""), 0, 1 )</f>
        <v>0</v>
      </c>
      <c r="DJ19" s="221">
        <f t="shared" ref="DJ19" si="184" xml:space="preserve"> IF( OR(ISNUMBER(Y19 ),Y$8=""), 0, 1 )</f>
        <v>0</v>
      </c>
      <c r="DK19" s="221">
        <f t="shared" ref="DK19" si="185" xml:space="preserve"> IF( OR(ISNUMBER(Z19 ),Z$8=""), 0, 1 )</f>
        <v>0</v>
      </c>
      <c r="DL19" s="221">
        <f t="shared" ref="DL19" si="186" xml:space="preserve"> IF( OR(ISNUMBER(AA19 ),AA$8=""), 0, 1 )</f>
        <v>0</v>
      </c>
      <c r="DM19" s="221">
        <f t="shared" ref="DM19" si="187" xml:space="preserve"> IF( OR(ISNUMBER(AB19 ),AB$8=""), 0, 1 )</f>
        <v>0</v>
      </c>
      <c r="DN19" s="221">
        <f t="shared" ref="DN19" si="188" xml:space="preserve"> IF( OR(ISNUMBER(AC19 ),AC$8=""), 0, 1 )</f>
        <v>0</v>
      </c>
      <c r="DO19" s="221">
        <f t="shared" ref="DO19" si="189" xml:space="preserve"> IF( OR(ISNUMBER(AD19 ),AD$8=""), 0, 1 )</f>
        <v>0</v>
      </c>
      <c r="DP19" s="221">
        <f t="shared" ref="DP19" si="190" xml:space="preserve"> IF( OR(ISNUMBER(AE19 ),AE$8=""), 0, 1 )</f>
        <v>0</v>
      </c>
      <c r="DQ19" s="221">
        <f t="shared" ref="DQ19" si="191" xml:space="preserve"> IF( OR(ISNUMBER(AF19 ),AF$8=""), 0, 1 )</f>
        <v>0</v>
      </c>
      <c r="DR19" s="221">
        <f t="shared" ref="DR19" si="192" xml:space="preserve"> IF( OR(ISNUMBER(AG19 ),AG$8=""), 0, 1 )</f>
        <v>0</v>
      </c>
      <c r="DS19" s="221">
        <f t="shared" ref="DS19" si="193" xml:space="preserve"> IF( OR(ISNUMBER(AH19 ),AH$8=""), 0, 1 )</f>
        <v>0</v>
      </c>
      <c r="DT19" s="221">
        <f t="shared" ref="DT19" si="194" xml:space="preserve"> IF( OR(ISNUMBER(AI19 ),AI$8=""), 0, 1 )</f>
        <v>0</v>
      </c>
      <c r="DU19" s="221">
        <f t="shared" ref="DU19" si="195" xml:space="preserve"> IF( OR(ISNUMBER(AJ19 ),AJ$8=""), 0, 1 )</f>
        <v>0</v>
      </c>
      <c r="DV19" s="221">
        <f t="shared" ref="DV19" si="196" xml:space="preserve"> IF( OR(ISNUMBER(AK19 ),AK$8=""), 0, 1 )</f>
        <v>0</v>
      </c>
      <c r="DW19" s="221">
        <f t="shared" ref="DW19" si="197" xml:space="preserve"> IF( OR(ISNUMBER(AL19 ),AL$8=""), 0, 1 )</f>
        <v>0</v>
      </c>
      <c r="DX19" s="221">
        <f t="shared" ref="DX19" si="198" xml:space="preserve"> IF( OR(ISNUMBER(AM19 ),AM$8=""), 0, 1 )</f>
        <v>0</v>
      </c>
      <c r="DY19" s="221">
        <f t="shared" ref="DY19" si="199" xml:space="preserve"> IF( OR(ISNUMBER(AN19 ),AN$8=""), 0, 1 )</f>
        <v>0</v>
      </c>
      <c r="DZ19" s="221">
        <f t="shared" ref="DZ19" si="200" xml:space="preserve"> IF( OR(ISNUMBER(AO19 ),AO$8=""), 0, 1 )</f>
        <v>0</v>
      </c>
      <c r="EA19" s="221">
        <f t="shared" ref="EA19" si="201" xml:space="preserve"> IF( OR(ISNUMBER(AP19 ),AP$8=""), 0, 1 )</f>
        <v>0</v>
      </c>
      <c r="EB19" s="221">
        <f t="shared" ref="EB19" si="202" xml:space="preserve"> IF( OR(ISNUMBER(AQ19 ),AQ$8=""), 0, 1 )</f>
        <v>0</v>
      </c>
      <c r="EC19" s="221">
        <f t="shared" ref="EC19" si="203" xml:space="preserve"> IF( OR(ISNUMBER(AR19 ),AR$8=""), 0, 1 )</f>
        <v>0</v>
      </c>
      <c r="ED19" s="221">
        <f t="shared" ref="ED19" si="204" xml:space="preserve"> IF( OR(ISNUMBER(AS19 ),AS$8=""), 0, 1 )</f>
        <v>0</v>
      </c>
      <c r="EE19" s="221">
        <f t="shared" ref="EE19" si="205" xml:space="preserve"> IF( OR(ISNUMBER(AT19 ),AT$8=""), 0, 1 )</f>
        <v>0</v>
      </c>
      <c r="EF19" s="221">
        <f t="shared" ref="EF19" si="206" xml:space="preserve"> IF( OR(ISNUMBER(AU19 ),AU$8=""), 0, 1 )</f>
        <v>0</v>
      </c>
      <c r="EG19" s="221">
        <f t="shared" ref="EG19" si="207" xml:space="preserve"> IF( OR(ISNUMBER(AV19 ),AV$8=""), 0, 1 )</f>
        <v>0</v>
      </c>
      <c r="EH19" s="221">
        <f t="shared" ref="EH19" si="208" xml:space="preserve"> IF( OR(ISNUMBER(AW19 ),AW$8=""), 0, 1 )</f>
        <v>0</v>
      </c>
      <c r="EI19" s="221">
        <f t="shared" ref="EI19" si="209" xml:space="preserve"> IF( OR(ISNUMBER(AX19 ),AX$8=""), 0, 1 )</f>
        <v>0</v>
      </c>
      <c r="EJ19" s="221">
        <f t="shared" ref="EJ19" si="210" xml:space="preserve"> IF( OR(ISNUMBER(AY19 ),AY$8=""), 0, 1 )</f>
        <v>0</v>
      </c>
      <c r="EK19" s="221">
        <f t="shared" ref="EK19" si="211" xml:space="preserve"> IF( OR(ISNUMBER(AZ19 ),AZ$8=""), 0, 1 )</f>
        <v>0</v>
      </c>
      <c r="EL19" s="221">
        <f t="shared" ref="EL19" si="212" xml:space="preserve"> IF( OR(ISNUMBER(BA19 ),BA$8=""), 0, 1 )</f>
        <v>0</v>
      </c>
      <c r="EM19" s="221">
        <f t="shared" ref="EM19" si="213" xml:space="preserve"> IF( OR(ISNUMBER(BB19 ),BB$8=""), 0, 1 )</f>
        <v>0</v>
      </c>
      <c r="EN19" s="221">
        <f t="shared" ref="EN19" si="214" xml:space="preserve"> IF( OR(ISNUMBER(BC19 ),BC$8=""), 0, 1 )</f>
        <v>0</v>
      </c>
      <c r="EO19" s="221">
        <f t="shared" ref="EO19" si="215" xml:space="preserve"> IF( OR(ISNUMBER(BD19 ),BD$8=""), 0, 1 )</f>
        <v>0</v>
      </c>
      <c r="EP19" s="221">
        <f t="shared" ref="EP19" si="216" xml:space="preserve"> IF( OR(ISNUMBER(BE19 ),BE$8=""), 0, 1 )</f>
        <v>0</v>
      </c>
      <c r="EQ19" s="221">
        <f t="shared" ref="EQ19" si="217" xml:space="preserve"> IF( OR(ISNUMBER(BF19 ),BF$8=""), 0, 1 )</f>
        <v>0</v>
      </c>
      <c r="ER19" s="221">
        <f t="shared" ref="ER19" si="218" xml:space="preserve"> IF( OR(ISNUMBER(BG19 ),BG$8=""), 0, 1 )</f>
        <v>0</v>
      </c>
      <c r="ES19" s="221">
        <f t="shared" ref="ES19" si="219" xml:space="preserve"> IF( OR(ISNUMBER(BH19 ),BH$8=""), 0, 1 )</f>
        <v>0</v>
      </c>
      <c r="ET19" s="221">
        <f t="shared" ref="ET19" si="220" xml:space="preserve"> IF( OR(ISNUMBER(BI19 ),BI$8=""), 0, 1 )</f>
        <v>0</v>
      </c>
      <c r="EU19" s="221">
        <f t="shared" ref="EU19" si="221" xml:space="preserve"> IF( OR(ISNUMBER(BJ19 ),BJ$8=""), 0, 1 )</f>
        <v>0</v>
      </c>
      <c r="EV19" s="221">
        <f t="shared" ref="EV19" si="222" xml:space="preserve"> IF( OR(ISNUMBER(BK19 ),BK$8=""), 0, 1 )</f>
        <v>0</v>
      </c>
      <c r="EW19" s="221">
        <f t="shared" ref="EW19" si="223" xml:space="preserve"> IF( OR(ISNUMBER(BL19 ),BL$8=""), 0, 1 )</f>
        <v>0</v>
      </c>
      <c r="EX19" s="221">
        <f t="shared" ref="EX19" si="224" xml:space="preserve"> IF( OR(ISNUMBER(BM19 ),BM$8=""), 0, 1 )</f>
        <v>0</v>
      </c>
      <c r="EY19" s="221">
        <f t="shared" ref="EY19" si="225" xml:space="preserve"> IF( OR(ISNUMBER(BN19 ),BN$8=""), 0, 1 )</f>
        <v>0</v>
      </c>
      <c r="EZ19" s="221">
        <f t="shared" ref="EZ19" si="226" xml:space="preserve"> IF( OR(ISNUMBER(BO19 ),BO$8=""), 0, 1 )</f>
        <v>0</v>
      </c>
      <c r="FA19" s="221">
        <f t="shared" ref="FA19" si="227" xml:space="preserve"> IF( OR(ISNUMBER(BP19 ),BP$8=""), 0, 1 )</f>
        <v>0</v>
      </c>
      <c r="FB19" s="221">
        <f t="shared" ref="FB19" si="228" xml:space="preserve"> IF( OR(ISNUMBER(BQ19 ),BQ$8=""), 0, 1 )</f>
        <v>0</v>
      </c>
      <c r="FC19" s="221">
        <f t="shared" ref="FC19" si="229" xml:space="preserve"> IF( OR(ISNUMBER(BR19 ),BR$8=""), 0, 1 )</f>
        <v>0</v>
      </c>
      <c r="FD19" s="221">
        <f t="shared" ref="FD19" si="230" xml:space="preserve"> IF( OR(ISNUMBER(BS19 ),BS$8=""), 0, 1 )</f>
        <v>0</v>
      </c>
      <c r="FE19" s="221">
        <f t="shared" ref="FE19" si="231" xml:space="preserve"> IF( OR(ISNUMBER(BT19 ),BT$8=""), 0, 1 )</f>
        <v>0</v>
      </c>
      <c r="FF19" s="221">
        <f t="shared" ref="FF19" si="232" xml:space="preserve"> IF( OR(ISNUMBER(BU19 ),BU$8=""), 0, 1 )</f>
        <v>0</v>
      </c>
      <c r="FG19" s="221">
        <f t="shared" ref="FG19" si="233" xml:space="preserve"> IF( OR(ISNUMBER(BV19 ),BV$8=""), 0, 1 )</f>
        <v>0</v>
      </c>
      <c r="FH19" s="221">
        <f t="shared" ref="FH19" si="234" xml:space="preserve"> IF( OR(ISNUMBER(BW19 ),BW$8=""), 0, 1 )</f>
        <v>0</v>
      </c>
      <c r="FI19" s="221">
        <f t="shared" ref="FI19" si="235" xml:space="preserve"> IF( OR(ISNUMBER(BX19 ),BX$8=""), 0, 1 )</f>
        <v>0</v>
      </c>
      <c r="FJ19" s="221">
        <f t="shared" ref="FJ19" si="236" xml:space="preserve"> IF( OR(ISNUMBER(BY19 ),BY$8=""), 0, 1 )</f>
        <v>0</v>
      </c>
      <c r="FK19" s="221">
        <f t="shared" ref="FK19" si="237" xml:space="preserve"> IF( OR(ISNUMBER(BZ19 ),BZ$8=""), 0, 1 )</f>
        <v>0</v>
      </c>
      <c r="FL19" s="221">
        <f t="shared" ref="FL19" si="238" xml:space="preserve"> IF( OR(ISNUMBER(CA19 ),CA$8=""), 0, 1 )</f>
        <v>0</v>
      </c>
      <c r="FM19" s="221">
        <f t="shared" ref="FM19" si="239" xml:space="preserve"> IF( OR(ISNUMBER(CB19 ),CB$8=""), 0, 1 )</f>
        <v>0</v>
      </c>
      <c r="FN19" s="221">
        <f t="shared" ref="FN19" si="240" xml:space="preserve"> IF( OR(ISNUMBER(CC19 ),CC$8=""), 0, 1 )</f>
        <v>0</v>
      </c>
      <c r="FO19" s="221">
        <f t="shared" ref="FO19" si="241" xml:space="preserve"> IF( OR(ISNUMBER(CD19 ),CD$8=""), 0, 1 )</f>
        <v>0</v>
      </c>
      <c r="FP19" s="221">
        <f t="shared" ref="FP19" si="242" xml:space="preserve"> IF( OR(ISNUMBER(CE19 ),CE$8=""), 0, 1 )</f>
        <v>0</v>
      </c>
      <c r="FQ19" s="221">
        <f t="shared" ref="FQ19" si="243" xml:space="preserve"> IF( OR(ISNUMBER(CF19 ),CF$8=""), 0, 1 )</f>
        <v>0</v>
      </c>
      <c r="FR19" s="3102"/>
      <c r="FS19" s="3101"/>
      <c r="FT19" s="2354"/>
    </row>
    <row r="20" spans="1:176" s="171" customFormat="1" ht="15.75" customHeight="1" thickTop="1" thickBot="1">
      <c r="B20" s="1072"/>
      <c r="C20" s="1073"/>
      <c r="D20" s="1073"/>
      <c r="E20" s="1373"/>
      <c r="F20" s="1373"/>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374"/>
      <c r="AV20" s="1374"/>
      <c r="AW20" s="1374"/>
      <c r="AX20" s="1374"/>
      <c r="AY20" s="1374"/>
      <c r="AZ20" s="1374"/>
      <c r="BA20" s="1374"/>
      <c r="BB20" s="1374"/>
      <c r="BC20" s="1374"/>
      <c r="BD20" s="1374"/>
      <c r="BE20" s="1374"/>
      <c r="BF20" s="1374"/>
      <c r="BG20" s="1374"/>
      <c r="BH20" s="1374"/>
      <c r="BI20" s="1374"/>
      <c r="BJ20" s="1374"/>
      <c r="BK20" s="1374"/>
      <c r="BL20" s="1374"/>
      <c r="BM20" s="1374"/>
      <c r="BN20" s="1374"/>
      <c r="BO20" s="1374"/>
      <c r="BP20" s="1374"/>
      <c r="BQ20" s="1374"/>
      <c r="BR20" s="1374"/>
      <c r="BS20" s="1374"/>
      <c r="BT20" s="1374"/>
      <c r="BU20" s="1374"/>
      <c r="BV20" s="1374"/>
      <c r="BW20" s="1374"/>
      <c r="BX20" s="1374"/>
      <c r="BY20" s="1374"/>
      <c r="BZ20" s="1374"/>
      <c r="CA20" s="1374"/>
      <c r="CB20" s="1374"/>
      <c r="CC20" s="1374"/>
      <c r="CD20" s="1374"/>
      <c r="CE20" s="1374"/>
      <c r="CF20" s="1375"/>
      <c r="CG20" s="1376"/>
      <c r="CH20" s="198"/>
      <c r="CM20" s="3101"/>
      <c r="CN20" s="3102"/>
      <c r="CO20" s="3101"/>
      <c r="CP20" s="3102"/>
      <c r="CQ20" s="3102"/>
      <c r="CR20" s="3102"/>
      <c r="CS20" s="3102"/>
      <c r="CT20" s="3102"/>
      <c r="CU20" s="3102"/>
      <c r="CV20" s="3102"/>
      <c r="CW20" s="3102"/>
      <c r="CX20" s="3102"/>
      <c r="CY20" s="3102"/>
      <c r="CZ20" s="3102"/>
      <c r="DA20" s="3102"/>
      <c r="DB20" s="3102"/>
      <c r="DC20" s="3102"/>
      <c r="DD20" s="3102"/>
      <c r="DE20" s="3102"/>
      <c r="DF20" s="3102"/>
      <c r="DG20" s="3102"/>
      <c r="DH20" s="3102"/>
      <c r="DI20" s="3102"/>
      <c r="DJ20" s="3102"/>
      <c r="DK20" s="3102"/>
      <c r="DL20" s="3102"/>
      <c r="DM20" s="3102"/>
      <c r="DN20" s="3102"/>
      <c r="DO20" s="3102"/>
      <c r="DP20" s="3102"/>
      <c r="DQ20" s="3102"/>
      <c r="DR20" s="3102"/>
      <c r="DS20" s="3102"/>
      <c r="DT20" s="3102"/>
      <c r="DU20" s="3102"/>
      <c r="DV20" s="3102"/>
      <c r="DW20" s="3102"/>
      <c r="DX20" s="3102"/>
      <c r="DY20" s="3102"/>
      <c r="DZ20" s="3102"/>
      <c r="EA20" s="3102"/>
      <c r="EB20" s="3102"/>
      <c r="EC20" s="3102"/>
      <c r="ED20" s="3102"/>
      <c r="EE20" s="3102"/>
      <c r="EF20" s="3102"/>
      <c r="EG20" s="3102"/>
      <c r="EH20" s="3102"/>
      <c r="EI20" s="3102"/>
      <c r="EJ20" s="3102"/>
      <c r="EK20" s="3102"/>
      <c r="EL20" s="3102"/>
      <c r="EM20" s="3102"/>
      <c r="EN20" s="3102"/>
      <c r="EO20" s="3102"/>
      <c r="EP20" s="3102"/>
      <c r="EQ20" s="3102"/>
      <c r="ER20" s="3102"/>
      <c r="ES20" s="3102"/>
      <c r="ET20" s="3102"/>
      <c r="EU20" s="3102"/>
      <c r="EV20" s="3102"/>
      <c r="EW20" s="3102"/>
      <c r="EX20" s="3102"/>
      <c r="EY20" s="3102"/>
      <c r="EZ20" s="3102"/>
      <c r="FA20" s="3102"/>
      <c r="FB20" s="3102"/>
      <c r="FC20" s="3102"/>
      <c r="FD20" s="3102"/>
      <c r="FE20" s="3102"/>
      <c r="FF20" s="3102"/>
      <c r="FG20" s="3102"/>
      <c r="FH20" s="3102"/>
      <c r="FI20" s="3102"/>
      <c r="FJ20" s="3102"/>
      <c r="FK20" s="3102"/>
      <c r="FL20" s="3102"/>
      <c r="FM20" s="3102"/>
      <c r="FN20" s="3102"/>
      <c r="FO20" s="3102"/>
      <c r="FP20" s="3102"/>
      <c r="FQ20" s="3102"/>
      <c r="FR20" s="3102"/>
      <c r="FS20" s="3101"/>
      <c r="FT20" s="1376"/>
    </row>
    <row r="21" spans="1:176" s="171" customFormat="1" ht="15.75" customHeight="1" thickTop="1" thickBot="1">
      <c r="B21" s="319" t="s">
        <v>13457</v>
      </c>
      <c r="C21" s="385"/>
      <c r="D21" s="385"/>
      <c r="E21" s="1373"/>
      <c r="F21" s="1373"/>
      <c r="G21" s="1374"/>
      <c r="H21" s="1374"/>
      <c r="I21" s="1374"/>
      <c r="J21" s="1374"/>
      <c r="K21" s="1374"/>
      <c r="L21" s="1374"/>
      <c r="M21" s="1374"/>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c r="AL21" s="1374"/>
      <c r="AM21" s="1374"/>
      <c r="AN21" s="1374"/>
      <c r="AO21" s="1374"/>
      <c r="AP21" s="1374"/>
      <c r="AQ21" s="1374"/>
      <c r="AR21" s="1374"/>
      <c r="AS21" s="1374"/>
      <c r="AT21" s="1374"/>
      <c r="AU21" s="1374"/>
      <c r="AV21" s="1374"/>
      <c r="AW21" s="1374"/>
      <c r="AX21" s="1374"/>
      <c r="AY21" s="1374"/>
      <c r="AZ21" s="1374"/>
      <c r="BA21" s="1374"/>
      <c r="BB21" s="1374"/>
      <c r="BC21" s="1374"/>
      <c r="BD21" s="1374"/>
      <c r="BE21" s="1374"/>
      <c r="BF21" s="1374"/>
      <c r="BG21" s="1374"/>
      <c r="BH21" s="1374"/>
      <c r="BI21" s="1374"/>
      <c r="BJ21" s="1374"/>
      <c r="BK21" s="1374"/>
      <c r="BL21" s="1374"/>
      <c r="BM21" s="1374"/>
      <c r="BN21" s="1374"/>
      <c r="BO21" s="1374"/>
      <c r="BP21" s="1374"/>
      <c r="BQ21" s="1374"/>
      <c r="BR21" s="1374"/>
      <c r="BS21" s="1374"/>
      <c r="BT21" s="1374"/>
      <c r="BU21" s="1374"/>
      <c r="BV21" s="1374"/>
      <c r="BW21" s="1374"/>
      <c r="BX21" s="1374"/>
      <c r="BY21" s="1374"/>
      <c r="BZ21" s="1374"/>
      <c r="CA21" s="1374"/>
      <c r="CB21" s="1374"/>
      <c r="CC21" s="1374"/>
      <c r="CD21" s="1374"/>
      <c r="CE21" s="1374"/>
      <c r="CF21" s="1375"/>
      <c r="CG21" s="1376"/>
      <c r="CH21" s="198"/>
      <c r="CI21" s="198"/>
      <c r="CK21" s="753"/>
      <c r="CM21" s="3101"/>
      <c r="CN21" s="3102"/>
      <c r="CO21" s="3101"/>
      <c r="CP21" s="3102"/>
      <c r="CQ21" s="3102"/>
      <c r="CR21" s="3102"/>
      <c r="CS21" s="3102"/>
      <c r="CT21" s="3102"/>
      <c r="CU21" s="3102"/>
      <c r="CV21" s="3102"/>
      <c r="CW21" s="3102"/>
      <c r="CX21" s="3102"/>
      <c r="CY21" s="3102"/>
      <c r="CZ21" s="3102"/>
      <c r="DA21" s="3102"/>
      <c r="DB21" s="3102"/>
      <c r="DC21" s="3102"/>
      <c r="DD21" s="3102"/>
      <c r="DE21" s="3102"/>
      <c r="DF21" s="3102"/>
      <c r="DG21" s="3102"/>
      <c r="DH21" s="3102"/>
      <c r="DI21" s="3102"/>
      <c r="DJ21" s="3102"/>
      <c r="DK21" s="3102"/>
      <c r="DL21" s="3102"/>
      <c r="DM21" s="3102"/>
      <c r="DN21" s="3102"/>
      <c r="DO21" s="3102"/>
      <c r="DP21" s="3102"/>
      <c r="DQ21" s="3102"/>
      <c r="DR21" s="3102"/>
      <c r="DS21" s="3102"/>
      <c r="DT21" s="3102"/>
      <c r="DU21" s="3102"/>
      <c r="DV21" s="3102"/>
      <c r="DW21" s="3102"/>
      <c r="DX21" s="3102"/>
      <c r="DY21" s="3102"/>
      <c r="DZ21" s="3102"/>
      <c r="EA21" s="3102"/>
      <c r="EB21" s="3102"/>
      <c r="EC21" s="3102"/>
      <c r="ED21" s="3102"/>
      <c r="EE21" s="3102"/>
      <c r="EF21" s="3102"/>
      <c r="EG21" s="3102"/>
      <c r="EH21" s="3102"/>
      <c r="EI21" s="3102"/>
      <c r="EJ21" s="3102"/>
      <c r="EK21" s="3102"/>
      <c r="EL21" s="3102"/>
      <c r="EM21" s="3102"/>
      <c r="EN21" s="3102"/>
      <c r="EO21" s="3102"/>
      <c r="EP21" s="3102"/>
      <c r="EQ21" s="3102"/>
      <c r="ER21" s="3102"/>
      <c r="ES21" s="3102"/>
      <c r="ET21" s="3102"/>
      <c r="EU21" s="3102"/>
      <c r="EV21" s="3102"/>
      <c r="EW21" s="3102"/>
      <c r="EX21" s="3102"/>
      <c r="EY21" s="3102"/>
      <c r="EZ21" s="3102"/>
      <c r="FA21" s="3102"/>
      <c r="FB21" s="3102"/>
      <c r="FC21" s="3102"/>
      <c r="FD21" s="3102"/>
      <c r="FE21" s="3102"/>
      <c r="FF21" s="3102"/>
      <c r="FG21" s="3102"/>
      <c r="FH21" s="3102"/>
      <c r="FI21" s="3102"/>
      <c r="FJ21" s="3102"/>
      <c r="FK21" s="3102"/>
      <c r="FL21" s="3102"/>
      <c r="FM21" s="3102"/>
      <c r="FN21" s="3102"/>
      <c r="FO21" s="3102"/>
      <c r="FP21" s="3102"/>
      <c r="FQ21" s="3102"/>
      <c r="FR21" s="3102"/>
      <c r="FS21" s="3101"/>
      <c r="FT21" s="1376"/>
    </row>
    <row r="22" spans="1:176" s="171" customFormat="1" ht="15.75" customHeight="1" thickTop="1">
      <c r="A22" s="2394" t="s">
        <v>686</v>
      </c>
      <c r="B22" s="2919" t="s">
        <v>13458</v>
      </c>
      <c r="C22" s="213" t="s">
        <v>13459</v>
      </c>
      <c r="D22" s="213">
        <v>0</v>
      </c>
      <c r="E22" s="1377">
        <v>16.018000000000001</v>
      </c>
      <c r="F22" s="1377">
        <v>15.629</v>
      </c>
      <c r="G22" s="1377">
        <v>45.36</v>
      </c>
      <c r="H22" s="1377">
        <v>28.812999999999999</v>
      </c>
      <c r="I22" s="1377">
        <v>52.576999999999998</v>
      </c>
      <c r="J22" s="1377">
        <v>1027.771</v>
      </c>
      <c r="K22" s="1377">
        <v>217.98</v>
      </c>
      <c r="L22" s="1377">
        <v>14.654</v>
      </c>
      <c r="M22" s="1377">
        <v>28.349</v>
      </c>
      <c r="N22" s="1377">
        <v>32.534999999999997</v>
      </c>
      <c r="O22" s="1377">
        <v>16.555</v>
      </c>
      <c r="P22" s="1377">
        <v>25.84</v>
      </c>
      <c r="Q22" s="1377">
        <v>159.70400000000001</v>
      </c>
      <c r="R22" s="1377">
        <v>55.192</v>
      </c>
      <c r="S22" s="1377">
        <v>24.353999999999999</v>
      </c>
      <c r="T22" s="1377">
        <v>11.513999999999999</v>
      </c>
      <c r="U22" s="1377">
        <v>202.91900000000001</v>
      </c>
      <c r="V22" s="1377">
        <v>822.34799999999996</v>
      </c>
      <c r="W22" s="1377">
        <v>393.63799999999998</v>
      </c>
      <c r="X22" s="1377">
        <v>14.252000000000001</v>
      </c>
      <c r="Y22" s="1377">
        <v>26.821000000000002</v>
      </c>
      <c r="Z22" s="1377">
        <v>105.669</v>
      </c>
      <c r="AA22" s="1377">
        <v>16.213999999999999</v>
      </c>
      <c r="AB22" s="1377">
        <v>22.776</v>
      </c>
      <c r="AC22" s="1377">
        <v>21.847999999999999</v>
      </c>
      <c r="AD22" s="1377">
        <v>13.095000000000001</v>
      </c>
      <c r="AE22" s="1377">
        <v>32.534999999999997</v>
      </c>
      <c r="AF22" s="1377">
        <v>17.664999999999999</v>
      </c>
      <c r="AG22" s="1377">
        <v>134.82499999999999</v>
      </c>
      <c r="AH22" s="1377">
        <v>17.303999999999998</v>
      </c>
      <c r="AI22" s="1377">
        <v>18.161999999999999</v>
      </c>
      <c r="AJ22" s="1377">
        <v>64.882999999999996</v>
      </c>
      <c r="AK22" s="1377">
        <v>313.89999999999998</v>
      </c>
      <c r="AL22" s="1377">
        <v>33.325000000000003</v>
      </c>
      <c r="AM22" s="1377">
        <v>245.411</v>
      </c>
      <c r="AN22" s="1377">
        <v>728.43499999999995</v>
      </c>
      <c r="AO22" s="1377">
        <v>12.32</v>
      </c>
      <c r="AP22" s="1377">
        <v>22.048999999999999</v>
      </c>
      <c r="AQ22" s="1377">
        <v>46.194000000000003</v>
      </c>
      <c r="AR22" s="1377">
        <v>87.721000000000004</v>
      </c>
      <c r="AS22" s="1377">
        <v>448.029</v>
      </c>
      <c r="AT22" s="1377">
        <v>182.30799999999999</v>
      </c>
      <c r="AU22" s="1377">
        <v>13.263</v>
      </c>
      <c r="AV22" s="1377">
        <v>73.673000000000002</v>
      </c>
      <c r="AW22" s="1377">
        <v>55.463999999999999</v>
      </c>
      <c r="AX22" s="1377">
        <v>10.234999999999999</v>
      </c>
      <c r="AY22" s="1377">
        <v>41.83</v>
      </c>
      <c r="AZ22" s="1377">
        <v>14.298999999999999</v>
      </c>
      <c r="BA22" s="1377">
        <v>16.638000000000002</v>
      </c>
      <c r="BB22" s="1377">
        <v>16.148</v>
      </c>
      <c r="BC22" s="1377">
        <v>19.611000000000001</v>
      </c>
      <c r="BD22" s="1377"/>
      <c r="BE22" s="1377"/>
      <c r="BF22" s="1377"/>
      <c r="BG22" s="1377"/>
      <c r="BH22" s="1377"/>
      <c r="BI22" s="1377"/>
      <c r="BJ22" s="1377"/>
      <c r="BK22" s="1377"/>
      <c r="BL22" s="1377"/>
      <c r="BM22" s="1377"/>
      <c r="BN22" s="1377"/>
      <c r="BO22" s="1377"/>
      <c r="BP22" s="1377"/>
      <c r="BQ22" s="1377"/>
      <c r="BR22" s="1377"/>
      <c r="BS22" s="1377"/>
      <c r="BT22" s="1377"/>
      <c r="BU22" s="1377"/>
      <c r="BV22" s="1377"/>
      <c r="BW22" s="1377"/>
      <c r="BX22" s="1377"/>
      <c r="BY22" s="1377"/>
      <c r="BZ22" s="1377"/>
      <c r="CA22" s="1377"/>
      <c r="CB22" s="1377"/>
      <c r="CC22" s="1377"/>
      <c r="CD22" s="1377"/>
      <c r="CE22" s="1377"/>
      <c r="CF22" s="1377"/>
      <c r="CG22" s="1598">
        <f t="shared" ref="CG22:CG27" si="244">IFERROR(SUM(E22:CF22),0)</f>
        <v>6078.6519999999982</v>
      </c>
      <c r="CH22" s="59"/>
      <c r="CI22" s="843" t="s">
        <v>13460</v>
      </c>
      <c r="CK22" s="679"/>
      <c r="CM22" s="3101"/>
      <c r="CN22" s="997">
        <f t="shared" ref="CN22:CN24" si="245">IF( SUM( CP22:FR22 ) = 0, 0, $CP$6 )</f>
        <v>0</v>
      </c>
      <c r="CO22" s="3101"/>
      <c r="CP22" s="221">
        <f t="shared" ref="CP22:CP24" si="246" xml:space="preserve"> IF( OR(ISNUMBER(E22 ),E$8=""), 0, 1 )</f>
        <v>0</v>
      </c>
      <c r="CQ22" s="221">
        <f t="shared" ref="CQ22:CQ24" si="247" xml:space="preserve"> IF( OR(ISNUMBER(F22 ),F$8=""), 0, 1 )</f>
        <v>0</v>
      </c>
      <c r="CR22" s="221">
        <f t="shared" ref="CR22:CR24" si="248" xml:space="preserve"> IF( OR(ISNUMBER(G22 ),G$8=""), 0, 1 )</f>
        <v>0</v>
      </c>
      <c r="CS22" s="221">
        <f t="shared" ref="CS22:CS24" si="249" xml:space="preserve"> IF( OR(ISNUMBER(H22 ),H$8=""), 0, 1 )</f>
        <v>0</v>
      </c>
      <c r="CT22" s="221">
        <f t="shared" ref="CT22:CT24" si="250" xml:space="preserve"> IF( OR(ISNUMBER(I22 ),I$8=""), 0, 1 )</f>
        <v>0</v>
      </c>
      <c r="CU22" s="221">
        <f t="shared" ref="CU22:CU24" si="251" xml:space="preserve"> IF( OR(ISNUMBER(J22 ),J$8=""), 0, 1 )</f>
        <v>0</v>
      </c>
      <c r="CV22" s="221">
        <f t="shared" ref="CV22:CV24" si="252" xml:space="preserve"> IF( OR(ISNUMBER(K22 ),K$8=""), 0, 1 )</f>
        <v>0</v>
      </c>
      <c r="CW22" s="221">
        <f t="shared" ref="CW22:CW24" si="253" xml:space="preserve"> IF( OR(ISNUMBER(L22 ),L$8=""), 0, 1 )</f>
        <v>0</v>
      </c>
      <c r="CX22" s="221">
        <f t="shared" ref="CX22:CX24" si="254" xml:space="preserve"> IF( OR(ISNUMBER(M22 ),M$8=""), 0, 1 )</f>
        <v>0</v>
      </c>
      <c r="CY22" s="221">
        <f t="shared" ref="CY22:CY24" si="255" xml:space="preserve"> IF( OR(ISNUMBER(N22 ),N$8=""), 0, 1 )</f>
        <v>0</v>
      </c>
      <c r="CZ22" s="221">
        <f t="shared" ref="CZ22:CZ24" si="256" xml:space="preserve"> IF( OR(ISNUMBER(O22 ),O$8=""), 0, 1 )</f>
        <v>0</v>
      </c>
      <c r="DA22" s="221">
        <f t="shared" ref="DA22:DA24" si="257" xml:space="preserve"> IF( OR(ISNUMBER(P22 ),P$8=""), 0, 1 )</f>
        <v>0</v>
      </c>
      <c r="DB22" s="221">
        <f t="shared" ref="DB22:DB24" si="258" xml:space="preserve"> IF( OR(ISNUMBER(Q22 ),Q$8=""), 0, 1 )</f>
        <v>0</v>
      </c>
      <c r="DC22" s="221">
        <f t="shared" ref="DC22:DC24" si="259" xml:space="preserve"> IF( OR(ISNUMBER(R22 ),R$8=""), 0, 1 )</f>
        <v>0</v>
      </c>
      <c r="DD22" s="221">
        <f t="shared" ref="DD22:DD24" si="260" xml:space="preserve"> IF( OR(ISNUMBER(S22 ),S$8=""), 0, 1 )</f>
        <v>0</v>
      </c>
      <c r="DE22" s="221">
        <f t="shared" ref="DE22:DE24" si="261" xml:space="preserve"> IF( OR(ISNUMBER(T22 ),T$8=""), 0, 1 )</f>
        <v>0</v>
      </c>
      <c r="DF22" s="221">
        <f t="shared" ref="DF22:DF24" si="262" xml:space="preserve"> IF( OR(ISNUMBER(U22 ),U$8=""), 0, 1 )</f>
        <v>0</v>
      </c>
      <c r="DG22" s="221">
        <f t="shared" ref="DG22:DG24" si="263" xml:space="preserve"> IF( OR(ISNUMBER(V22 ),V$8=""), 0, 1 )</f>
        <v>0</v>
      </c>
      <c r="DH22" s="221">
        <f t="shared" ref="DH22:DH24" si="264" xml:space="preserve"> IF( OR(ISNUMBER(W22 ),W$8=""), 0, 1 )</f>
        <v>0</v>
      </c>
      <c r="DI22" s="221">
        <f t="shared" ref="DI22:DI24" si="265" xml:space="preserve"> IF( OR(ISNUMBER(X22 ),X$8=""), 0, 1 )</f>
        <v>0</v>
      </c>
      <c r="DJ22" s="221">
        <f t="shared" ref="DJ22:DJ24" si="266" xml:space="preserve"> IF( OR(ISNUMBER(Y22 ),Y$8=""), 0, 1 )</f>
        <v>0</v>
      </c>
      <c r="DK22" s="221">
        <f t="shared" ref="DK22:DK24" si="267" xml:space="preserve"> IF( OR(ISNUMBER(Z22 ),Z$8=""), 0, 1 )</f>
        <v>0</v>
      </c>
      <c r="DL22" s="221">
        <f t="shared" ref="DL22:DL24" si="268" xml:space="preserve"> IF( OR(ISNUMBER(AA22 ),AA$8=""), 0, 1 )</f>
        <v>0</v>
      </c>
      <c r="DM22" s="221">
        <f t="shared" ref="DM22:DM24" si="269" xml:space="preserve"> IF( OR(ISNUMBER(AB22 ),AB$8=""), 0, 1 )</f>
        <v>0</v>
      </c>
      <c r="DN22" s="221">
        <f t="shared" ref="DN22:DN24" si="270" xml:space="preserve"> IF( OR(ISNUMBER(AC22 ),AC$8=""), 0, 1 )</f>
        <v>0</v>
      </c>
      <c r="DO22" s="221">
        <f t="shared" ref="DO22:DO24" si="271" xml:space="preserve"> IF( OR(ISNUMBER(AD22 ),AD$8=""), 0, 1 )</f>
        <v>0</v>
      </c>
      <c r="DP22" s="221">
        <f t="shared" ref="DP22:DP24" si="272" xml:space="preserve"> IF( OR(ISNUMBER(AE22 ),AE$8=""), 0, 1 )</f>
        <v>0</v>
      </c>
      <c r="DQ22" s="221">
        <f t="shared" ref="DQ22:DQ24" si="273" xml:space="preserve"> IF( OR(ISNUMBER(AF22 ),AF$8=""), 0, 1 )</f>
        <v>0</v>
      </c>
      <c r="DR22" s="221">
        <f t="shared" ref="DR22:DR24" si="274" xml:space="preserve"> IF( OR(ISNUMBER(AG22 ),AG$8=""), 0, 1 )</f>
        <v>0</v>
      </c>
      <c r="DS22" s="221">
        <f t="shared" ref="DS22:DS24" si="275" xml:space="preserve"> IF( OR(ISNUMBER(AH22 ),AH$8=""), 0, 1 )</f>
        <v>0</v>
      </c>
      <c r="DT22" s="221">
        <f t="shared" ref="DT22:DT24" si="276" xml:space="preserve"> IF( OR(ISNUMBER(AI22 ),AI$8=""), 0, 1 )</f>
        <v>0</v>
      </c>
      <c r="DU22" s="221">
        <f t="shared" ref="DU22:DU24" si="277" xml:space="preserve"> IF( OR(ISNUMBER(AJ22 ),AJ$8=""), 0, 1 )</f>
        <v>0</v>
      </c>
      <c r="DV22" s="221">
        <f t="shared" ref="DV22:DV24" si="278" xml:space="preserve"> IF( OR(ISNUMBER(AK22 ),AK$8=""), 0, 1 )</f>
        <v>0</v>
      </c>
      <c r="DW22" s="221">
        <f t="shared" ref="DW22:DW24" si="279" xml:space="preserve"> IF( OR(ISNUMBER(AL22 ),AL$8=""), 0, 1 )</f>
        <v>0</v>
      </c>
      <c r="DX22" s="221">
        <f t="shared" ref="DX22:DX24" si="280" xml:space="preserve"> IF( OR(ISNUMBER(AM22 ),AM$8=""), 0, 1 )</f>
        <v>0</v>
      </c>
      <c r="DY22" s="221">
        <f t="shared" ref="DY22:DY24" si="281" xml:space="preserve"> IF( OR(ISNUMBER(AN22 ),AN$8=""), 0, 1 )</f>
        <v>0</v>
      </c>
      <c r="DZ22" s="221">
        <f t="shared" ref="DZ22:DZ24" si="282" xml:space="preserve"> IF( OR(ISNUMBER(AO22 ),AO$8=""), 0, 1 )</f>
        <v>0</v>
      </c>
      <c r="EA22" s="221">
        <f t="shared" ref="EA22:EA24" si="283" xml:space="preserve"> IF( OR(ISNUMBER(AP22 ),AP$8=""), 0, 1 )</f>
        <v>0</v>
      </c>
      <c r="EB22" s="221">
        <f t="shared" ref="EB22:EB24" si="284" xml:space="preserve"> IF( OR(ISNUMBER(AQ22 ),AQ$8=""), 0, 1 )</f>
        <v>0</v>
      </c>
      <c r="EC22" s="221">
        <f t="shared" ref="EC22:EC24" si="285" xml:space="preserve"> IF( OR(ISNUMBER(AR22 ),AR$8=""), 0, 1 )</f>
        <v>0</v>
      </c>
      <c r="ED22" s="221">
        <f t="shared" ref="ED22:ED24" si="286" xml:space="preserve"> IF( OR(ISNUMBER(AS22 ),AS$8=""), 0, 1 )</f>
        <v>0</v>
      </c>
      <c r="EE22" s="221">
        <f t="shared" ref="EE22:EE24" si="287" xml:space="preserve"> IF( OR(ISNUMBER(AT22 ),AT$8=""), 0, 1 )</f>
        <v>0</v>
      </c>
      <c r="EF22" s="221">
        <f t="shared" ref="EF22:EF24" si="288" xml:space="preserve"> IF( OR(ISNUMBER(AU22 ),AU$8=""), 0, 1 )</f>
        <v>0</v>
      </c>
      <c r="EG22" s="221">
        <f t="shared" ref="EG22:EG24" si="289" xml:space="preserve"> IF( OR(ISNUMBER(AV22 ),AV$8=""), 0, 1 )</f>
        <v>0</v>
      </c>
      <c r="EH22" s="221">
        <f t="shared" ref="EH22:EH24" si="290" xml:space="preserve"> IF( OR(ISNUMBER(AW22 ),AW$8=""), 0, 1 )</f>
        <v>0</v>
      </c>
      <c r="EI22" s="221">
        <f t="shared" ref="EI22:EI24" si="291" xml:space="preserve"> IF( OR(ISNUMBER(AX22 ),AX$8=""), 0, 1 )</f>
        <v>0</v>
      </c>
      <c r="EJ22" s="221">
        <f t="shared" ref="EJ22:EJ24" si="292" xml:space="preserve"> IF( OR(ISNUMBER(AY22 ),AY$8=""), 0, 1 )</f>
        <v>0</v>
      </c>
      <c r="EK22" s="221">
        <f t="shared" ref="EK22:EK24" si="293" xml:space="preserve"> IF( OR(ISNUMBER(AZ22 ),AZ$8=""), 0, 1 )</f>
        <v>0</v>
      </c>
      <c r="EL22" s="221">
        <f t="shared" ref="EL22:EL24" si="294" xml:space="preserve"> IF( OR(ISNUMBER(BA22 ),BA$8=""), 0, 1 )</f>
        <v>0</v>
      </c>
      <c r="EM22" s="221">
        <f t="shared" ref="EM22:EM24" si="295" xml:space="preserve"> IF( OR(ISNUMBER(BB22 ),BB$8=""), 0, 1 )</f>
        <v>0</v>
      </c>
      <c r="EN22" s="221">
        <f t="shared" ref="EN22:EN24" si="296" xml:space="preserve"> IF( OR(ISNUMBER(BC22 ),BC$8=""), 0, 1 )</f>
        <v>0</v>
      </c>
      <c r="EO22" s="221">
        <f t="shared" ref="EO22:EO24" si="297" xml:space="preserve"> IF( OR(ISNUMBER(BD22 ),BD$8=""), 0, 1 )</f>
        <v>0</v>
      </c>
      <c r="EP22" s="221">
        <f t="shared" ref="EP22:EP24" si="298" xml:space="preserve"> IF( OR(ISNUMBER(BE22 ),BE$8=""), 0, 1 )</f>
        <v>0</v>
      </c>
      <c r="EQ22" s="221">
        <f t="shared" ref="EQ22:EQ24" si="299" xml:space="preserve"> IF( OR(ISNUMBER(BF22 ),BF$8=""), 0, 1 )</f>
        <v>0</v>
      </c>
      <c r="ER22" s="221">
        <f t="shared" ref="ER22:ER24" si="300" xml:space="preserve"> IF( OR(ISNUMBER(BG22 ),BG$8=""), 0, 1 )</f>
        <v>0</v>
      </c>
      <c r="ES22" s="221">
        <f t="shared" ref="ES22:ES24" si="301" xml:space="preserve"> IF( OR(ISNUMBER(BH22 ),BH$8=""), 0, 1 )</f>
        <v>0</v>
      </c>
      <c r="ET22" s="221">
        <f t="shared" ref="ET22:ET24" si="302" xml:space="preserve"> IF( OR(ISNUMBER(BI22 ),BI$8=""), 0, 1 )</f>
        <v>0</v>
      </c>
      <c r="EU22" s="221">
        <f t="shared" ref="EU22:EU24" si="303" xml:space="preserve"> IF( OR(ISNUMBER(BJ22 ),BJ$8=""), 0, 1 )</f>
        <v>0</v>
      </c>
      <c r="EV22" s="221">
        <f t="shared" ref="EV22:EV24" si="304" xml:space="preserve"> IF( OR(ISNUMBER(BK22 ),BK$8=""), 0, 1 )</f>
        <v>0</v>
      </c>
      <c r="EW22" s="221">
        <f t="shared" ref="EW22:EW24" si="305" xml:space="preserve"> IF( OR(ISNUMBER(BL22 ),BL$8=""), 0, 1 )</f>
        <v>0</v>
      </c>
      <c r="EX22" s="221">
        <f t="shared" ref="EX22:EX24" si="306" xml:space="preserve"> IF( OR(ISNUMBER(BM22 ),BM$8=""), 0, 1 )</f>
        <v>0</v>
      </c>
      <c r="EY22" s="221">
        <f t="shared" ref="EY22:EY24" si="307" xml:space="preserve"> IF( OR(ISNUMBER(BN22 ),BN$8=""), 0, 1 )</f>
        <v>0</v>
      </c>
      <c r="EZ22" s="221">
        <f t="shared" ref="EZ22:EZ24" si="308" xml:space="preserve"> IF( OR(ISNUMBER(BO22 ),BO$8=""), 0, 1 )</f>
        <v>0</v>
      </c>
      <c r="FA22" s="221">
        <f t="shared" ref="FA22:FA24" si="309" xml:space="preserve"> IF( OR(ISNUMBER(BP22 ),BP$8=""), 0, 1 )</f>
        <v>0</v>
      </c>
      <c r="FB22" s="221">
        <f t="shared" ref="FB22:FB24" si="310" xml:space="preserve"> IF( OR(ISNUMBER(BQ22 ),BQ$8=""), 0, 1 )</f>
        <v>0</v>
      </c>
      <c r="FC22" s="221">
        <f t="shared" ref="FC22:FC24" si="311" xml:space="preserve"> IF( OR(ISNUMBER(BR22 ),BR$8=""), 0, 1 )</f>
        <v>0</v>
      </c>
      <c r="FD22" s="221">
        <f t="shared" ref="FD22:FD24" si="312" xml:space="preserve"> IF( OR(ISNUMBER(BS22 ),BS$8=""), 0, 1 )</f>
        <v>0</v>
      </c>
      <c r="FE22" s="221">
        <f t="shared" ref="FE22:FE24" si="313" xml:space="preserve"> IF( OR(ISNUMBER(BT22 ),BT$8=""), 0, 1 )</f>
        <v>0</v>
      </c>
      <c r="FF22" s="221">
        <f t="shared" ref="FF22:FF24" si="314" xml:space="preserve"> IF( OR(ISNUMBER(BU22 ),BU$8=""), 0, 1 )</f>
        <v>0</v>
      </c>
      <c r="FG22" s="221">
        <f t="shared" ref="FG22:FG24" si="315" xml:space="preserve"> IF( OR(ISNUMBER(BV22 ),BV$8=""), 0, 1 )</f>
        <v>0</v>
      </c>
      <c r="FH22" s="221">
        <f t="shared" ref="FH22:FH24" si="316" xml:space="preserve"> IF( OR(ISNUMBER(BW22 ),BW$8=""), 0, 1 )</f>
        <v>0</v>
      </c>
      <c r="FI22" s="221">
        <f t="shared" ref="FI22:FI24" si="317" xml:space="preserve"> IF( OR(ISNUMBER(BX22 ),BX$8=""), 0, 1 )</f>
        <v>0</v>
      </c>
      <c r="FJ22" s="221">
        <f t="shared" ref="FJ22:FJ24" si="318" xml:space="preserve"> IF( OR(ISNUMBER(BY22 ),BY$8=""), 0, 1 )</f>
        <v>0</v>
      </c>
      <c r="FK22" s="221">
        <f t="shared" ref="FK22:FK24" si="319" xml:space="preserve"> IF( OR(ISNUMBER(BZ22 ),BZ$8=""), 0, 1 )</f>
        <v>0</v>
      </c>
      <c r="FL22" s="221">
        <f t="shared" ref="FL22:FL24" si="320" xml:space="preserve"> IF( OR(ISNUMBER(CA22 ),CA$8=""), 0, 1 )</f>
        <v>0</v>
      </c>
      <c r="FM22" s="221">
        <f t="shared" ref="FM22:FM24" si="321" xml:space="preserve"> IF( OR(ISNUMBER(CB22 ),CB$8=""), 0, 1 )</f>
        <v>0</v>
      </c>
      <c r="FN22" s="221">
        <f t="shared" ref="FN22:FN24" si="322" xml:space="preserve"> IF( OR(ISNUMBER(CC22 ),CC$8=""), 0, 1 )</f>
        <v>0</v>
      </c>
      <c r="FO22" s="221">
        <f t="shared" ref="FO22:FO24" si="323" xml:space="preserve"> IF( OR(ISNUMBER(CD22 ),CD$8=""), 0, 1 )</f>
        <v>0</v>
      </c>
      <c r="FP22" s="221">
        <f t="shared" ref="FP22:FP24" si="324" xml:space="preserve"> IF( OR(ISNUMBER(CE22 ),CE$8=""), 0, 1 )</f>
        <v>0</v>
      </c>
      <c r="FQ22" s="221">
        <f t="shared" ref="FQ22:FQ24" si="325" xml:space="preserve"> IF( OR(ISNUMBER(CF22 ),CF$8=""), 0, 1 )</f>
        <v>0</v>
      </c>
      <c r="FR22" s="3102"/>
      <c r="FS22" s="3101"/>
      <c r="FT22" s="1598" t="s">
        <v>13461</v>
      </c>
    </row>
    <row r="23" spans="1:176" s="171" customFormat="1" ht="15.75" customHeight="1">
      <c r="B23" s="2917" t="s">
        <v>13462</v>
      </c>
      <c r="C23" s="222" t="s">
        <v>13459</v>
      </c>
      <c r="D23" s="222">
        <v>0</v>
      </c>
      <c r="E23" s="1370">
        <v>0</v>
      </c>
      <c r="F23" s="1370">
        <v>0</v>
      </c>
      <c r="G23" s="1370">
        <v>0</v>
      </c>
      <c r="H23" s="1370">
        <v>0</v>
      </c>
      <c r="I23" s="1370">
        <v>0</v>
      </c>
      <c r="J23" s="1370">
        <v>0</v>
      </c>
      <c r="K23" s="1370">
        <v>174.75299999999999</v>
      </c>
      <c r="L23" s="1370">
        <v>0</v>
      </c>
      <c r="M23" s="1370">
        <v>227.88900000000001</v>
      </c>
      <c r="N23" s="1370">
        <v>0</v>
      </c>
      <c r="O23" s="1370">
        <v>0</v>
      </c>
      <c r="P23" s="1370">
        <v>0</v>
      </c>
      <c r="Q23" s="1370">
        <v>0</v>
      </c>
      <c r="R23" s="1370">
        <v>0</v>
      </c>
      <c r="S23" s="1370">
        <v>0</v>
      </c>
      <c r="T23" s="1370">
        <v>0</v>
      </c>
      <c r="U23" s="1370">
        <v>0</v>
      </c>
      <c r="V23" s="1370">
        <v>0</v>
      </c>
      <c r="W23" s="1370">
        <v>0</v>
      </c>
      <c r="X23" s="1370">
        <v>0</v>
      </c>
      <c r="Y23" s="1370">
        <v>0</v>
      </c>
      <c r="Z23" s="1370">
        <v>0</v>
      </c>
      <c r="AA23" s="1370">
        <v>0</v>
      </c>
      <c r="AB23" s="1370">
        <v>0</v>
      </c>
      <c r="AC23" s="1370">
        <v>0</v>
      </c>
      <c r="AD23" s="1370">
        <v>0</v>
      </c>
      <c r="AE23" s="1370">
        <v>0</v>
      </c>
      <c r="AF23" s="1370">
        <v>0</v>
      </c>
      <c r="AG23" s="1370">
        <v>108.96299999999999</v>
      </c>
      <c r="AH23" s="1370">
        <v>0</v>
      </c>
      <c r="AI23" s="1370">
        <v>0</v>
      </c>
      <c r="AJ23" s="1370">
        <v>0</v>
      </c>
      <c r="AK23" s="1370">
        <v>0</v>
      </c>
      <c r="AL23" s="1370">
        <v>0</v>
      </c>
      <c r="AM23" s="1370">
        <v>371.53399999999999</v>
      </c>
      <c r="AN23" s="1370">
        <v>0</v>
      </c>
      <c r="AO23" s="1370">
        <v>0</v>
      </c>
      <c r="AP23" s="1370">
        <v>0</v>
      </c>
      <c r="AQ23" s="1370">
        <v>825.79</v>
      </c>
      <c r="AR23" s="1370">
        <v>0</v>
      </c>
      <c r="AS23" s="1370">
        <v>0</v>
      </c>
      <c r="AT23" s="1370">
        <v>0</v>
      </c>
      <c r="AU23" s="1370">
        <v>0</v>
      </c>
      <c r="AV23" s="1370">
        <v>0</v>
      </c>
      <c r="AW23" s="1370">
        <v>0</v>
      </c>
      <c r="AX23" s="1370">
        <v>0</v>
      </c>
      <c r="AY23" s="1370">
        <v>0</v>
      </c>
      <c r="AZ23" s="1370">
        <v>0</v>
      </c>
      <c r="BA23" s="1370">
        <v>0</v>
      </c>
      <c r="BB23" s="1370">
        <v>0</v>
      </c>
      <c r="BC23" s="1370">
        <v>0</v>
      </c>
      <c r="BD23" s="1370"/>
      <c r="BE23" s="1370"/>
      <c r="BF23" s="1370"/>
      <c r="BG23" s="1370"/>
      <c r="BH23" s="1370"/>
      <c r="BI23" s="1370"/>
      <c r="BJ23" s="1370"/>
      <c r="BK23" s="1370"/>
      <c r="BL23" s="1370"/>
      <c r="BM23" s="1370"/>
      <c r="BN23" s="1370"/>
      <c r="BO23" s="1370"/>
      <c r="BP23" s="1370"/>
      <c r="BQ23" s="1370"/>
      <c r="BR23" s="1370"/>
      <c r="BS23" s="1370"/>
      <c r="BT23" s="1370"/>
      <c r="BU23" s="1370"/>
      <c r="BV23" s="1370"/>
      <c r="BW23" s="1370"/>
      <c r="BX23" s="1370"/>
      <c r="BY23" s="1370"/>
      <c r="BZ23" s="1370"/>
      <c r="CA23" s="1370"/>
      <c r="CB23" s="1370"/>
      <c r="CC23" s="1370"/>
      <c r="CD23" s="1370"/>
      <c r="CE23" s="1370"/>
      <c r="CF23" s="1370"/>
      <c r="CG23" s="1596">
        <f t="shared" si="244"/>
        <v>1708.9290000000001</v>
      </c>
      <c r="CH23" s="59"/>
      <c r="CI23" s="844" t="s">
        <v>13463</v>
      </c>
      <c r="CK23" s="664"/>
      <c r="CM23" s="3101"/>
      <c r="CN23" s="997">
        <f t="shared" si="245"/>
        <v>0</v>
      </c>
      <c r="CO23" s="3101"/>
      <c r="CP23" s="221">
        <f t="shared" si="246"/>
        <v>0</v>
      </c>
      <c r="CQ23" s="221">
        <f t="shared" si="247"/>
        <v>0</v>
      </c>
      <c r="CR23" s="221">
        <f t="shared" si="248"/>
        <v>0</v>
      </c>
      <c r="CS23" s="221">
        <f t="shared" si="249"/>
        <v>0</v>
      </c>
      <c r="CT23" s="221">
        <f t="shared" si="250"/>
        <v>0</v>
      </c>
      <c r="CU23" s="221">
        <f t="shared" si="251"/>
        <v>0</v>
      </c>
      <c r="CV23" s="221">
        <f t="shared" si="252"/>
        <v>0</v>
      </c>
      <c r="CW23" s="221">
        <f t="shared" si="253"/>
        <v>0</v>
      </c>
      <c r="CX23" s="221">
        <f t="shared" si="254"/>
        <v>0</v>
      </c>
      <c r="CY23" s="221">
        <f t="shared" si="255"/>
        <v>0</v>
      </c>
      <c r="CZ23" s="221">
        <f t="shared" si="256"/>
        <v>0</v>
      </c>
      <c r="DA23" s="221">
        <f t="shared" si="257"/>
        <v>0</v>
      </c>
      <c r="DB23" s="221">
        <f t="shared" si="258"/>
        <v>0</v>
      </c>
      <c r="DC23" s="221">
        <f t="shared" si="259"/>
        <v>0</v>
      </c>
      <c r="DD23" s="221">
        <f t="shared" si="260"/>
        <v>0</v>
      </c>
      <c r="DE23" s="221">
        <f t="shared" si="261"/>
        <v>0</v>
      </c>
      <c r="DF23" s="221">
        <f t="shared" si="262"/>
        <v>0</v>
      </c>
      <c r="DG23" s="221">
        <f t="shared" si="263"/>
        <v>0</v>
      </c>
      <c r="DH23" s="221">
        <f t="shared" si="264"/>
        <v>0</v>
      </c>
      <c r="DI23" s="221">
        <f t="shared" si="265"/>
        <v>0</v>
      </c>
      <c r="DJ23" s="221">
        <f t="shared" si="266"/>
        <v>0</v>
      </c>
      <c r="DK23" s="221">
        <f t="shared" si="267"/>
        <v>0</v>
      </c>
      <c r="DL23" s="221">
        <f t="shared" si="268"/>
        <v>0</v>
      </c>
      <c r="DM23" s="221">
        <f t="shared" si="269"/>
        <v>0</v>
      </c>
      <c r="DN23" s="221">
        <f t="shared" si="270"/>
        <v>0</v>
      </c>
      <c r="DO23" s="221">
        <f t="shared" si="271"/>
        <v>0</v>
      </c>
      <c r="DP23" s="221">
        <f t="shared" si="272"/>
        <v>0</v>
      </c>
      <c r="DQ23" s="221">
        <f t="shared" si="273"/>
        <v>0</v>
      </c>
      <c r="DR23" s="221">
        <f t="shared" si="274"/>
        <v>0</v>
      </c>
      <c r="DS23" s="221">
        <f t="shared" si="275"/>
        <v>0</v>
      </c>
      <c r="DT23" s="221">
        <f t="shared" si="276"/>
        <v>0</v>
      </c>
      <c r="DU23" s="221">
        <f t="shared" si="277"/>
        <v>0</v>
      </c>
      <c r="DV23" s="221">
        <f t="shared" si="278"/>
        <v>0</v>
      </c>
      <c r="DW23" s="221">
        <f t="shared" si="279"/>
        <v>0</v>
      </c>
      <c r="DX23" s="221">
        <f t="shared" si="280"/>
        <v>0</v>
      </c>
      <c r="DY23" s="221">
        <f t="shared" si="281"/>
        <v>0</v>
      </c>
      <c r="DZ23" s="221">
        <f t="shared" si="282"/>
        <v>0</v>
      </c>
      <c r="EA23" s="221">
        <f t="shared" si="283"/>
        <v>0</v>
      </c>
      <c r="EB23" s="221">
        <f t="shared" si="284"/>
        <v>0</v>
      </c>
      <c r="EC23" s="221">
        <f t="shared" si="285"/>
        <v>0</v>
      </c>
      <c r="ED23" s="221">
        <f t="shared" si="286"/>
        <v>0</v>
      </c>
      <c r="EE23" s="221">
        <f t="shared" si="287"/>
        <v>0</v>
      </c>
      <c r="EF23" s="221">
        <f t="shared" si="288"/>
        <v>0</v>
      </c>
      <c r="EG23" s="221">
        <f t="shared" si="289"/>
        <v>0</v>
      </c>
      <c r="EH23" s="221">
        <f t="shared" si="290"/>
        <v>0</v>
      </c>
      <c r="EI23" s="221">
        <f t="shared" si="291"/>
        <v>0</v>
      </c>
      <c r="EJ23" s="221">
        <f t="shared" si="292"/>
        <v>0</v>
      </c>
      <c r="EK23" s="221">
        <f t="shared" si="293"/>
        <v>0</v>
      </c>
      <c r="EL23" s="221">
        <f t="shared" si="294"/>
        <v>0</v>
      </c>
      <c r="EM23" s="221">
        <f t="shared" si="295"/>
        <v>0</v>
      </c>
      <c r="EN23" s="221">
        <f t="shared" si="296"/>
        <v>0</v>
      </c>
      <c r="EO23" s="221">
        <f t="shared" si="297"/>
        <v>0</v>
      </c>
      <c r="EP23" s="221">
        <f t="shared" si="298"/>
        <v>0</v>
      </c>
      <c r="EQ23" s="221">
        <f t="shared" si="299"/>
        <v>0</v>
      </c>
      <c r="ER23" s="221">
        <f t="shared" si="300"/>
        <v>0</v>
      </c>
      <c r="ES23" s="221">
        <f t="shared" si="301"/>
        <v>0</v>
      </c>
      <c r="ET23" s="221">
        <f t="shared" si="302"/>
        <v>0</v>
      </c>
      <c r="EU23" s="221">
        <f t="shared" si="303"/>
        <v>0</v>
      </c>
      <c r="EV23" s="221">
        <f t="shared" si="304"/>
        <v>0</v>
      </c>
      <c r="EW23" s="221">
        <f t="shared" si="305"/>
        <v>0</v>
      </c>
      <c r="EX23" s="221">
        <f t="shared" si="306"/>
        <v>0</v>
      </c>
      <c r="EY23" s="221">
        <f t="shared" si="307"/>
        <v>0</v>
      </c>
      <c r="EZ23" s="221">
        <f t="shared" si="308"/>
        <v>0</v>
      </c>
      <c r="FA23" s="221">
        <f t="shared" si="309"/>
        <v>0</v>
      </c>
      <c r="FB23" s="221">
        <f t="shared" si="310"/>
        <v>0</v>
      </c>
      <c r="FC23" s="221">
        <f t="shared" si="311"/>
        <v>0</v>
      </c>
      <c r="FD23" s="221">
        <f t="shared" si="312"/>
        <v>0</v>
      </c>
      <c r="FE23" s="221">
        <f t="shared" si="313"/>
        <v>0</v>
      </c>
      <c r="FF23" s="221">
        <f t="shared" si="314"/>
        <v>0</v>
      </c>
      <c r="FG23" s="221">
        <f t="shared" si="315"/>
        <v>0</v>
      </c>
      <c r="FH23" s="221">
        <f t="shared" si="316"/>
        <v>0</v>
      </c>
      <c r="FI23" s="221">
        <f t="shared" si="317"/>
        <v>0</v>
      </c>
      <c r="FJ23" s="221">
        <f t="shared" si="318"/>
        <v>0</v>
      </c>
      <c r="FK23" s="221">
        <f t="shared" si="319"/>
        <v>0</v>
      </c>
      <c r="FL23" s="221">
        <f t="shared" si="320"/>
        <v>0</v>
      </c>
      <c r="FM23" s="221">
        <f t="shared" si="321"/>
        <v>0</v>
      </c>
      <c r="FN23" s="221">
        <f t="shared" si="322"/>
        <v>0</v>
      </c>
      <c r="FO23" s="221">
        <f t="shared" si="323"/>
        <v>0</v>
      </c>
      <c r="FP23" s="221">
        <f t="shared" si="324"/>
        <v>0</v>
      </c>
      <c r="FQ23" s="221">
        <f t="shared" si="325"/>
        <v>0</v>
      </c>
      <c r="FR23" s="3102"/>
      <c r="FS23" s="3101"/>
      <c r="FT23" s="1596" t="s">
        <v>13464</v>
      </c>
    </row>
    <row r="24" spans="1:176" s="171" customFormat="1" ht="15.75" customHeight="1">
      <c r="B24" s="2917" t="s">
        <v>13465</v>
      </c>
      <c r="C24" s="222" t="s">
        <v>13459</v>
      </c>
      <c r="D24" s="222">
        <v>0</v>
      </c>
      <c r="E24" s="1370">
        <v>655.90099999999995</v>
      </c>
      <c r="F24" s="1370">
        <v>863.80200000000002</v>
      </c>
      <c r="G24" s="1370">
        <v>3095.2170000000001</v>
      </c>
      <c r="H24" s="1370">
        <v>1427.1969999999999</v>
      </c>
      <c r="I24" s="1370">
        <v>2993.877</v>
      </c>
      <c r="J24" s="1370">
        <v>36337.47</v>
      </c>
      <c r="K24" s="1370">
        <v>2401.6689999999999</v>
      </c>
      <c r="L24" s="1370">
        <v>948.97400000000005</v>
      </c>
      <c r="M24" s="1370">
        <v>1145.491</v>
      </c>
      <c r="N24" s="1370">
        <v>1734.8109999999999</v>
      </c>
      <c r="O24" s="1370">
        <v>753.46100000000001</v>
      </c>
      <c r="P24" s="1370">
        <v>999.77099999999996</v>
      </c>
      <c r="Q24" s="1370">
        <v>2436.1729999999998</v>
      </c>
      <c r="R24" s="1370">
        <v>2699.799</v>
      </c>
      <c r="S24" s="1370">
        <v>1127.7270000000001</v>
      </c>
      <c r="T24" s="1370">
        <v>815.12199999999996</v>
      </c>
      <c r="U24" s="1370">
        <v>4004.0830000000001</v>
      </c>
      <c r="V24" s="1370">
        <v>28536.156999999999</v>
      </c>
      <c r="W24" s="1370">
        <v>7940.375</v>
      </c>
      <c r="X24" s="1370">
        <v>1163.3630000000001</v>
      </c>
      <c r="Y24" s="1370">
        <v>1583.8720000000001</v>
      </c>
      <c r="Z24" s="1370">
        <v>3849.1590000000001</v>
      </c>
      <c r="AA24" s="1370">
        <v>2275.5050000000001</v>
      </c>
      <c r="AB24" s="1370">
        <v>1425.347</v>
      </c>
      <c r="AC24" s="1370">
        <v>865.89</v>
      </c>
      <c r="AD24" s="1370">
        <v>403.82600000000002</v>
      </c>
      <c r="AE24" s="1370">
        <v>1329.2919999999999</v>
      </c>
      <c r="AF24" s="1370">
        <v>604.57100000000003</v>
      </c>
      <c r="AG24" s="1370">
        <v>3196.3739999999998</v>
      </c>
      <c r="AH24" s="1370">
        <v>1343.039</v>
      </c>
      <c r="AI24" s="1370">
        <v>878.221</v>
      </c>
      <c r="AJ24" s="1370">
        <v>2580.2080000000001</v>
      </c>
      <c r="AK24" s="1370">
        <v>6307.6509999999998</v>
      </c>
      <c r="AL24" s="1370">
        <v>1084.5519999999999</v>
      </c>
      <c r="AM24" s="1370">
        <v>1869.037</v>
      </c>
      <c r="AN24" s="1370">
        <v>19789.785</v>
      </c>
      <c r="AO24" s="1370">
        <v>635.54899999999998</v>
      </c>
      <c r="AP24" s="1370">
        <v>2053.1410000000001</v>
      </c>
      <c r="AQ24" s="1370">
        <v>5745.8760000000002</v>
      </c>
      <c r="AR24" s="1370">
        <v>6073.6509999999998</v>
      </c>
      <c r="AS24" s="1370">
        <v>8201.3109999999997</v>
      </c>
      <c r="AT24" s="1370">
        <v>3743.48</v>
      </c>
      <c r="AU24" s="1370">
        <v>1173.1389999999999</v>
      </c>
      <c r="AV24" s="1370">
        <v>2541.277</v>
      </c>
      <c r="AW24" s="1370">
        <v>3708.5839999999998</v>
      </c>
      <c r="AX24" s="1370">
        <v>525.91</v>
      </c>
      <c r="AY24" s="1370">
        <v>1612.4659999999999</v>
      </c>
      <c r="AZ24" s="1370">
        <v>422.02800000000002</v>
      </c>
      <c r="BA24" s="1370">
        <v>700.63800000000003</v>
      </c>
      <c r="BB24" s="1370">
        <v>1200.3520000000001</v>
      </c>
      <c r="BC24" s="1370">
        <v>1096.749</v>
      </c>
      <c r="BD24" s="1370"/>
      <c r="BE24" s="1370"/>
      <c r="BF24" s="1370"/>
      <c r="BG24" s="1370"/>
      <c r="BH24" s="1370"/>
      <c r="BI24" s="1370"/>
      <c r="BJ24" s="1370"/>
      <c r="BK24" s="1370"/>
      <c r="BL24" s="1370"/>
      <c r="BM24" s="1370"/>
      <c r="BN24" s="1370"/>
      <c r="BO24" s="1370"/>
      <c r="BP24" s="1370"/>
      <c r="BQ24" s="1370"/>
      <c r="BR24" s="1370"/>
      <c r="BS24" s="1370"/>
      <c r="BT24" s="1370"/>
      <c r="BU24" s="1370"/>
      <c r="BV24" s="1370"/>
      <c r="BW24" s="1370"/>
      <c r="BX24" s="1370"/>
      <c r="BY24" s="1370"/>
      <c r="BZ24" s="1370"/>
      <c r="CA24" s="1370"/>
      <c r="CB24" s="1370"/>
      <c r="CC24" s="1370"/>
      <c r="CD24" s="1370"/>
      <c r="CE24" s="1370"/>
      <c r="CF24" s="1370"/>
      <c r="CG24" s="1596">
        <f t="shared" si="244"/>
        <v>190900.92000000004</v>
      </c>
      <c r="CH24" s="59"/>
      <c r="CI24" s="844" t="s">
        <v>13466</v>
      </c>
      <c r="CK24" s="664"/>
      <c r="CM24" s="3101"/>
      <c r="CN24" s="997">
        <f t="shared" si="245"/>
        <v>0</v>
      </c>
      <c r="CO24" s="3101"/>
      <c r="CP24" s="221">
        <f t="shared" si="246"/>
        <v>0</v>
      </c>
      <c r="CQ24" s="221">
        <f t="shared" si="247"/>
        <v>0</v>
      </c>
      <c r="CR24" s="221">
        <f t="shared" si="248"/>
        <v>0</v>
      </c>
      <c r="CS24" s="221">
        <f t="shared" si="249"/>
        <v>0</v>
      </c>
      <c r="CT24" s="221">
        <f t="shared" si="250"/>
        <v>0</v>
      </c>
      <c r="CU24" s="221">
        <f t="shared" si="251"/>
        <v>0</v>
      </c>
      <c r="CV24" s="221">
        <f t="shared" si="252"/>
        <v>0</v>
      </c>
      <c r="CW24" s="221">
        <f t="shared" si="253"/>
        <v>0</v>
      </c>
      <c r="CX24" s="221">
        <f t="shared" si="254"/>
        <v>0</v>
      </c>
      <c r="CY24" s="221">
        <f t="shared" si="255"/>
        <v>0</v>
      </c>
      <c r="CZ24" s="221">
        <f t="shared" si="256"/>
        <v>0</v>
      </c>
      <c r="DA24" s="221">
        <f t="shared" si="257"/>
        <v>0</v>
      </c>
      <c r="DB24" s="221">
        <f t="shared" si="258"/>
        <v>0</v>
      </c>
      <c r="DC24" s="221">
        <f t="shared" si="259"/>
        <v>0</v>
      </c>
      <c r="DD24" s="221">
        <f t="shared" si="260"/>
        <v>0</v>
      </c>
      <c r="DE24" s="221">
        <f t="shared" si="261"/>
        <v>0</v>
      </c>
      <c r="DF24" s="221">
        <f t="shared" si="262"/>
        <v>0</v>
      </c>
      <c r="DG24" s="221">
        <f t="shared" si="263"/>
        <v>0</v>
      </c>
      <c r="DH24" s="221">
        <f t="shared" si="264"/>
        <v>0</v>
      </c>
      <c r="DI24" s="221">
        <f t="shared" si="265"/>
        <v>0</v>
      </c>
      <c r="DJ24" s="221">
        <f t="shared" si="266"/>
        <v>0</v>
      </c>
      <c r="DK24" s="221">
        <f t="shared" si="267"/>
        <v>0</v>
      </c>
      <c r="DL24" s="221">
        <f t="shared" si="268"/>
        <v>0</v>
      </c>
      <c r="DM24" s="221">
        <f t="shared" si="269"/>
        <v>0</v>
      </c>
      <c r="DN24" s="221">
        <f t="shared" si="270"/>
        <v>0</v>
      </c>
      <c r="DO24" s="221">
        <f t="shared" si="271"/>
        <v>0</v>
      </c>
      <c r="DP24" s="221">
        <f t="shared" si="272"/>
        <v>0</v>
      </c>
      <c r="DQ24" s="221">
        <f t="shared" si="273"/>
        <v>0</v>
      </c>
      <c r="DR24" s="221">
        <f t="shared" si="274"/>
        <v>0</v>
      </c>
      <c r="DS24" s="221">
        <f t="shared" si="275"/>
        <v>0</v>
      </c>
      <c r="DT24" s="221">
        <f t="shared" si="276"/>
        <v>0</v>
      </c>
      <c r="DU24" s="221">
        <f t="shared" si="277"/>
        <v>0</v>
      </c>
      <c r="DV24" s="221">
        <f t="shared" si="278"/>
        <v>0</v>
      </c>
      <c r="DW24" s="221">
        <f t="shared" si="279"/>
        <v>0</v>
      </c>
      <c r="DX24" s="221">
        <f t="shared" si="280"/>
        <v>0</v>
      </c>
      <c r="DY24" s="221">
        <f t="shared" si="281"/>
        <v>0</v>
      </c>
      <c r="DZ24" s="221">
        <f t="shared" si="282"/>
        <v>0</v>
      </c>
      <c r="EA24" s="221">
        <f t="shared" si="283"/>
        <v>0</v>
      </c>
      <c r="EB24" s="221">
        <f t="shared" si="284"/>
        <v>0</v>
      </c>
      <c r="EC24" s="221">
        <f t="shared" si="285"/>
        <v>0</v>
      </c>
      <c r="ED24" s="221">
        <f t="shared" si="286"/>
        <v>0</v>
      </c>
      <c r="EE24" s="221">
        <f t="shared" si="287"/>
        <v>0</v>
      </c>
      <c r="EF24" s="221">
        <f t="shared" si="288"/>
        <v>0</v>
      </c>
      <c r="EG24" s="221">
        <f t="shared" si="289"/>
        <v>0</v>
      </c>
      <c r="EH24" s="221">
        <f t="shared" si="290"/>
        <v>0</v>
      </c>
      <c r="EI24" s="221">
        <f t="shared" si="291"/>
        <v>0</v>
      </c>
      <c r="EJ24" s="221">
        <f t="shared" si="292"/>
        <v>0</v>
      </c>
      <c r="EK24" s="221">
        <f t="shared" si="293"/>
        <v>0</v>
      </c>
      <c r="EL24" s="221">
        <f t="shared" si="294"/>
        <v>0</v>
      </c>
      <c r="EM24" s="221">
        <f t="shared" si="295"/>
        <v>0</v>
      </c>
      <c r="EN24" s="221">
        <f t="shared" si="296"/>
        <v>0</v>
      </c>
      <c r="EO24" s="221">
        <f t="shared" si="297"/>
        <v>0</v>
      </c>
      <c r="EP24" s="221">
        <f t="shared" si="298"/>
        <v>0</v>
      </c>
      <c r="EQ24" s="221">
        <f t="shared" si="299"/>
        <v>0</v>
      </c>
      <c r="ER24" s="221">
        <f t="shared" si="300"/>
        <v>0</v>
      </c>
      <c r="ES24" s="221">
        <f t="shared" si="301"/>
        <v>0</v>
      </c>
      <c r="ET24" s="221">
        <f t="shared" si="302"/>
        <v>0</v>
      </c>
      <c r="EU24" s="221">
        <f t="shared" si="303"/>
        <v>0</v>
      </c>
      <c r="EV24" s="221">
        <f t="shared" si="304"/>
        <v>0</v>
      </c>
      <c r="EW24" s="221">
        <f t="shared" si="305"/>
        <v>0</v>
      </c>
      <c r="EX24" s="221">
        <f t="shared" si="306"/>
        <v>0</v>
      </c>
      <c r="EY24" s="221">
        <f t="shared" si="307"/>
        <v>0</v>
      </c>
      <c r="EZ24" s="221">
        <f t="shared" si="308"/>
        <v>0</v>
      </c>
      <c r="FA24" s="221">
        <f t="shared" si="309"/>
        <v>0</v>
      </c>
      <c r="FB24" s="221">
        <f t="shared" si="310"/>
        <v>0</v>
      </c>
      <c r="FC24" s="221">
        <f t="shared" si="311"/>
        <v>0</v>
      </c>
      <c r="FD24" s="221">
        <f t="shared" si="312"/>
        <v>0</v>
      </c>
      <c r="FE24" s="221">
        <f t="shared" si="313"/>
        <v>0</v>
      </c>
      <c r="FF24" s="221">
        <f t="shared" si="314"/>
        <v>0</v>
      </c>
      <c r="FG24" s="221">
        <f t="shared" si="315"/>
        <v>0</v>
      </c>
      <c r="FH24" s="221">
        <f t="shared" si="316"/>
        <v>0</v>
      </c>
      <c r="FI24" s="221">
        <f t="shared" si="317"/>
        <v>0</v>
      </c>
      <c r="FJ24" s="221">
        <f t="shared" si="318"/>
        <v>0</v>
      </c>
      <c r="FK24" s="221">
        <f t="shared" si="319"/>
        <v>0</v>
      </c>
      <c r="FL24" s="221">
        <f t="shared" si="320"/>
        <v>0</v>
      </c>
      <c r="FM24" s="221">
        <f t="shared" si="321"/>
        <v>0</v>
      </c>
      <c r="FN24" s="221">
        <f t="shared" si="322"/>
        <v>0</v>
      </c>
      <c r="FO24" s="221">
        <f t="shared" si="323"/>
        <v>0</v>
      </c>
      <c r="FP24" s="221">
        <f t="shared" si="324"/>
        <v>0</v>
      </c>
      <c r="FQ24" s="221">
        <f t="shared" si="325"/>
        <v>0</v>
      </c>
      <c r="FR24" s="3102"/>
      <c r="FS24" s="3101"/>
      <c r="FT24" s="1596" t="s">
        <v>13467</v>
      </c>
    </row>
    <row r="25" spans="1:176" s="171" customFormat="1" ht="15.75" customHeight="1">
      <c r="B25" s="2917" t="s">
        <v>13468</v>
      </c>
      <c r="C25" s="222" t="s">
        <v>13459</v>
      </c>
      <c r="D25" s="222">
        <v>0</v>
      </c>
      <c r="E25" s="1371">
        <f t="shared" ref="E25:BP25" si="326">IFERROR(SUM(E22:E24),0)</f>
        <v>671.91899999999998</v>
      </c>
      <c r="F25" s="1371">
        <f t="shared" si="326"/>
        <v>879.43100000000004</v>
      </c>
      <c r="G25" s="1371">
        <f t="shared" si="326"/>
        <v>3140.5770000000002</v>
      </c>
      <c r="H25" s="1371">
        <f t="shared" si="326"/>
        <v>1456.01</v>
      </c>
      <c r="I25" s="1371">
        <f t="shared" si="326"/>
        <v>3046.4539999999997</v>
      </c>
      <c r="J25" s="1371">
        <f t="shared" si="326"/>
        <v>37365.241000000002</v>
      </c>
      <c r="K25" s="1371">
        <f t="shared" si="326"/>
        <v>2794.402</v>
      </c>
      <c r="L25" s="1371">
        <f t="shared" si="326"/>
        <v>963.62800000000004</v>
      </c>
      <c r="M25" s="1371">
        <f t="shared" si="326"/>
        <v>1401.729</v>
      </c>
      <c r="N25" s="1371">
        <f t="shared" si="326"/>
        <v>1767.346</v>
      </c>
      <c r="O25" s="1371">
        <f t="shared" si="326"/>
        <v>770.01599999999996</v>
      </c>
      <c r="P25" s="1371">
        <f t="shared" si="326"/>
        <v>1025.6109999999999</v>
      </c>
      <c r="Q25" s="1371">
        <f t="shared" si="326"/>
        <v>2595.877</v>
      </c>
      <c r="R25" s="1371">
        <f t="shared" si="326"/>
        <v>2754.991</v>
      </c>
      <c r="S25" s="1371">
        <f t="shared" si="326"/>
        <v>1152.0810000000001</v>
      </c>
      <c r="T25" s="1371">
        <f t="shared" si="326"/>
        <v>826.63599999999997</v>
      </c>
      <c r="U25" s="1371">
        <f t="shared" si="326"/>
        <v>4207.0020000000004</v>
      </c>
      <c r="V25" s="1371">
        <f t="shared" si="326"/>
        <v>29358.504999999997</v>
      </c>
      <c r="W25" s="1371">
        <f t="shared" si="326"/>
        <v>8334.0130000000008</v>
      </c>
      <c r="X25" s="1371">
        <f t="shared" si="326"/>
        <v>1177.615</v>
      </c>
      <c r="Y25" s="1371">
        <f t="shared" si="326"/>
        <v>1610.693</v>
      </c>
      <c r="Z25" s="1371">
        <f t="shared" si="326"/>
        <v>3954.828</v>
      </c>
      <c r="AA25" s="1371">
        <f t="shared" si="326"/>
        <v>2291.7190000000001</v>
      </c>
      <c r="AB25" s="1371">
        <f t="shared" si="326"/>
        <v>1448.123</v>
      </c>
      <c r="AC25" s="1371">
        <f t="shared" si="326"/>
        <v>887.73799999999994</v>
      </c>
      <c r="AD25" s="1371">
        <f t="shared" si="326"/>
        <v>416.92100000000005</v>
      </c>
      <c r="AE25" s="1371">
        <f t="shared" si="326"/>
        <v>1361.827</v>
      </c>
      <c r="AF25" s="1371">
        <f t="shared" si="326"/>
        <v>622.23599999999999</v>
      </c>
      <c r="AG25" s="1371">
        <f t="shared" si="326"/>
        <v>3440.1619999999998</v>
      </c>
      <c r="AH25" s="1371">
        <f t="shared" si="326"/>
        <v>1360.3430000000001</v>
      </c>
      <c r="AI25" s="1371">
        <f t="shared" si="326"/>
        <v>896.38300000000004</v>
      </c>
      <c r="AJ25" s="1371">
        <f t="shared" si="326"/>
        <v>2645.0909999999999</v>
      </c>
      <c r="AK25" s="1371">
        <f t="shared" si="326"/>
        <v>6621.5509999999995</v>
      </c>
      <c r="AL25" s="1371">
        <f t="shared" si="326"/>
        <v>1117.877</v>
      </c>
      <c r="AM25" s="1371">
        <f t="shared" si="326"/>
        <v>2485.982</v>
      </c>
      <c r="AN25" s="1371">
        <f t="shared" si="326"/>
        <v>20518.22</v>
      </c>
      <c r="AO25" s="1371">
        <f t="shared" si="326"/>
        <v>647.86900000000003</v>
      </c>
      <c r="AP25" s="1371">
        <f t="shared" si="326"/>
        <v>2075.19</v>
      </c>
      <c r="AQ25" s="1371">
        <f t="shared" si="326"/>
        <v>6617.8600000000006</v>
      </c>
      <c r="AR25" s="1371">
        <f t="shared" si="326"/>
        <v>6161.3719999999994</v>
      </c>
      <c r="AS25" s="1371">
        <f t="shared" si="326"/>
        <v>8649.34</v>
      </c>
      <c r="AT25" s="1371">
        <f t="shared" si="326"/>
        <v>3925.788</v>
      </c>
      <c r="AU25" s="1371">
        <f t="shared" si="326"/>
        <v>1186.4019999999998</v>
      </c>
      <c r="AV25" s="1371">
        <f t="shared" si="326"/>
        <v>2614.9499999999998</v>
      </c>
      <c r="AW25" s="1371">
        <f t="shared" si="326"/>
        <v>3764.0479999999998</v>
      </c>
      <c r="AX25" s="1371">
        <f t="shared" si="326"/>
        <v>536.14499999999998</v>
      </c>
      <c r="AY25" s="1371">
        <f t="shared" si="326"/>
        <v>1654.2959999999998</v>
      </c>
      <c r="AZ25" s="1371">
        <f t="shared" si="326"/>
        <v>436.327</v>
      </c>
      <c r="BA25" s="1371">
        <f t="shared" si="326"/>
        <v>717.27600000000007</v>
      </c>
      <c r="BB25" s="1371">
        <f t="shared" si="326"/>
        <v>1216.5</v>
      </c>
      <c r="BC25" s="1371">
        <f t="shared" si="326"/>
        <v>1116.3600000000001</v>
      </c>
      <c r="BD25" s="1371">
        <f t="shared" si="326"/>
        <v>0</v>
      </c>
      <c r="BE25" s="1371">
        <f t="shared" si="326"/>
        <v>0</v>
      </c>
      <c r="BF25" s="1371">
        <f t="shared" si="326"/>
        <v>0</v>
      </c>
      <c r="BG25" s="1371">
        <f t="shared" si="326"/>
        <v>0</v>
      </c>
      <c r="BH25" s="1371">
        <f t="shared" si="326"/>
        <v>0</v>
      </c>
      <c r="BI25" s="1371">
        <f t="shared" si="326"/>
        <v>0</v>
      </c>
      <c r="BJ25" s="1371">
        <f t="shared" si="326"/>
        <v>0</v>
      </c>
      <c r="BK25" s="1371">
        <f t="shared" si="326"/>
        <v>0</v>
      </c>
      <c r="BL25" s="1371">
        <f t="shared" si="326"/>
        <v>0</v>
      </c>
      <c r="BM25" s="1371">
        <f t="shared" si="326"/>
        <v>0</v>
      </c>
      <c r="BN25" s="1371">
        <f t="shared" si="326"/>
        <v>0</v>
      </c>
      <c r="BO25" s="1371">
        <f t="shared" si="326"/>
        <v>0</v>
      </c>
      <c r="BP25" s="1371">
        <f t="shared" si="326"/>
        <v>0</v>
      </c>
      <c r="BQ25" s="1371">
        <f t="shared" ref="BQ25:CF25" si="327">IFERROR(SUM(BQ22:BQ24),0)</f>
        <v>0</v>
      </c>
      <c r="BR25" s="1371">
        <f t="shared" si="327"/>
        <v>0</v>
      </c>
      <c r="BS25" s="1371">
        <f t="shared" si="327"/>
        <v>0</v>
      </c>
      <c r="BT25" s="1371">
        <f t="shared" si="327"/>
        <v>0</v>
      </c>
      <c r="BU25" s="1371">
        <f t="shared" si="327"/>
        <v>0</v>
      </c>
      <c r="BV25" s="1371">
        <f t="shared" si="327"/>
        <v>0</v>
      </c>
      <c r="BW25" s="1371">
        <f t="shared" si="327"/>
        <v>0</v>
      </c>
      <c r="BX25" s="1371">
        <f t="shared" si="327"/>
        <v>0</v>
      </c>
      <c r="BY25" s="1371">
        <f t="shared" si="327"/>
        <v>0</v>
      </c>
      <c r="BZ25" s="1371">
        <f t="shared" si="327"/>
        <v>0</v>
      </c>
      <c r="CA25" s="1371">
        <f t="shared" si="327"/>
        <v>0</v>
      </c>
      <c r="CB25" s="1371">
        <f t="shared" si="327"/>
        <v>0</v>
      </c>
      <c r="CC25" s="1371">
        <f t="shared" si="327"/>
        <v>0</v>
      </c>
      <c r="CD25" s="1371">
        <f t="shared" si="327"/>
        <v>0</v>
      </c>
      <c r="CE25" s="1371">
        <f t="shared" si="327"/>
        <v>0</v>
      </c>
      <c r="CF25" s="1371">
        <f t="shared" si="327"/>
        <v>0</v>
      </c>
      <c r="CG25" s="1596">
        <f t="shared" si="244"/>
        <v>198688.50100000005</v>
      </c>
      <c r="CH25" s="59"/>
      <c r="CI25" s="844" t="s">
        <v>13469</v>
      </c>
      <c r="CK25" s="664"/>
      <c r="CM25" s="3101"/>
      <c r="CN25" s="3102"/>
      <c r="CO25" s="3101"/>
      <c r="CP25" s="3102"/>
      <c r="CQ25" s="3102"/>
      <c r="CR25" s="3102"/>
      <c r="CS25" s="3102"/>
      <c r="CT25" s="3102"/>
      <c r="CU25" s="3102"/>
      <c r="CV25" s="3102"/>
      <c r="CW25" s="3102"/>
      <c r="CX25" s="3102"/>
      <c r="CY25" s="3102"/>
      <c r="CZ25" s="3102"/>
      <c r="DA25" s="3102"/>
      <c r="DB25" s="3102"/>
      <c r="DC25" s="3102"/>
      <c r="DD25" s="3102"/>
      <c r="DE25" s="3102"/>
      <c r="DF25" s="3102"/>
      <c r="DG25" s="3102"/>
      <c r="DH25" s="3102"/>
      <c r="DI25" s="3102"/>
      <c r="DJ25" s="3102"/>
      <c r="DK25" s="3102"/>
      <c r="DL25" s="3102"/>
      <c r="DM25" s="3102"/>
      <c r="DN25" s="3102"/>
      <c r="DO25" s="3102"/>
      <c r="DP25" s="3102"/>
      <c r="DQ25" s="3102"/>
      <c r="DR25" s="3102"/>
      <c r="DS25" s="3102"/>
      <c r="DT25" s="3102"/>
      <c r="DU25" s="3102"/>
      <c r="DV25" s="3102"/>
      <c r="DW25" s="3102"/>
      <c r="DX25" s="3102"/>
      <c r="DY25" s="3102"/>
      <c r="DZ25" s="3102"/>
      <c r="EA25" s="3102"/>
      <c r="EB25" s="3102"/>
      <c r="EC25" s="3102"/>
      <c r="ED25" s="3102"/>
      <c r="EE25" s="3102"/>
      <c r="EF25" s="3102"/>
      <c r="EG25" s="3102"/>
      <c r="EH25" s="3102"/>
      <c r="EI25" s="3102"/>
      <c r="EJ25" s="3102"/>
      <c r="EK25" s="3102"/>
      <c r="EL25" s="3102"/>
      <c r="EM25" s="3102"/>
      <c r="EN25" s="3102"/>
      <c r="EO25" s="3102"/>
      <c r="EP25" s="3102"/>
      <c r="EQ25" s="3102"/>
      <c r="ER25" s="3102"/>
      <c r="ES25" s="3102"/>
      <c r="ET25" s="3102"/>
      <c r="EU25" s="3102"/>
      <c r="EV25" s="3102"/>
      <c r="EW25" s="3102"/>
      <c r="EX25" s="3102"/>
      <c r="EY25" s="3102"/>
      <c r="EZ25" s="3102"/>
      <c r="FA25" s="3102"/>
      <c r="FB25" s="3102"/>
      <c r="FC25" s="3102"/>
      <c r="FD25" s="3102"/>
      <c r="FE25" s="3102"/>
      <c r="FF25" s="3102"/>
      <c r="FG25" s="3102"/>
      <c r="FH25" s="3102"/>
      <c r="FI25" s="3102"/>
      <c r="FJ25" s="3102"/>
      <c r="FK25" s="3102"/>
      <c r="FL25" s="3102"/>
      <c r="FM25" s="3102"/>
      <c r="FN25" s="3102"/>
      <c r="FO25" s="3102"/>
      <c r="FP25" s="3102"/>
      <c r="FQ25" s="3102"/>
      <c r="FR25" s="3102"/>
      <c r="FS25" s="3101"/>
      <c r="FT25" s="1596" t="s">
        <v>13470</v>
      </c>
    </row>
    <row r="26" spans="1:176" s="171" customFormat="1" ht="15.75" customHeight="1">
      <c r="B26" s="2917" t="s">
        <v>13471</v>
      </c>
      <c r="C26" s="222" t="s">
        <v>13459</v>
      </c>
      <c r="D26" s="222">
        <v>0</v>
      </c>
      <c r="E26" s="1370">
        <v>146.98400000000001</v>
      </c>
      <c r="F26" s="1370">
        <v>192.37799999999999</v>
      </c>
      <c r="G26" s="1370">
        <v>686.55499999999995</v>
      </c>
      <c r="H26" s="1370">
        <v>318.85000000000002</v>
      </c>
      <c r="I26" s="1370">
        <v>666.36099999999999</v>
      </c>
      <c r="J26" s="1370">
        <v>8180.1019999999999</v>
      </c>
      <c r="K26" s="1370">
        <v>613.09500000000003</v>
      </c>
      <c r="L26" s="1370">
        <v>186.02199999999999</v>
      </c>
      <c r="M26" s="1370">
        <v>307.38299999999998</v>
      </c>
      <c r="N26" s="1370">
        <v>386.61200000000002</v>
      </c>
      <c r="O26" s="1370">
        <v>168.44300000000001</v>
      </c>
      <c r="P26" s="1370">
        <v>224.059</v>
      </c>
      <c r="Q26" s="1370">
        <v>599.34100000000001</v>
      </c>
      <c r="R26" s="1370">
        <v>602.66099999999994</v>
      </c>
      <c r="S26" s="1370">
        <v>252.02099999999999</v>
      </c>
      <c r="T26" s="1370">
        <v>184.21700000000001</v>
      </c>
      <c r="U26" s="1370">
        <v>920.32799999999997</v>
      </c>
      <c r="V26" s="1370">
        <v>6275.8540000000003</v>
      </c>
      <c r="W26" s="1370">
        <v>1823.087</v>
      </c>
      <c r="X26" s="1370">
        <v>257.60599999999999</v>
      </c>
      <c r="Y26" s="1370">
        <v>352.34300000000002</v>
      </c>
      <c r="Z26" s="1370">
        <v>851.87800000000004</v>
      </c>
      <c r="AA26" s="1370">
        <v>501.31900000000002</v>
      </c>
      <c r="AB26" s="1370">
        <v>315.14400000000001</v>
      </c>
      <c r="AC26" s="1370">
        <v>194.19499999999999</v>
      </c>
      <c r="AD26" s="1370">
        <v>91.203000000000003</v>
      </c>
      <c r="AE26" s="1370">
        <v>300.18700000000001</v>
      </c>
      <c r="AF26" s="1370">
        <v>136.11600000000001</v>
      </c>
      <c r="AG26" s="1370">
        <v>749.55899999999997</v>
      </c>
      <c r="AH26" s="1370">
        <v>297.57900000000001</v>
      </c>
      <c r="AI26" s="1370">
        <v>196.08600000000001</v>
      </c>
      <c r="AJ26" s="1370">
        <v>573.46400000000006</v>
      </c>
      <c r="AK26" s="1370">
        <v>1425.5070000000001</v>
      </c>
      <c r="AL26" s="1370">
        <v>244.53800000000001</v>
      </c>
      <c r="AM26" s="1370">
        <v>547.04600000000005</v>
      </c>
      <c r="AN26" s="1370">
        <v>4492.0619999999999</v>
      </c>
      <c r="AO26" s="1370">
        <v>141.72300000000001</v>
      </c>
      <c r="AP26" s="1370">
        <v>461.86099999999999</v>
      </c>
      <c r="AQ26" s="1370">
        <v>1450.086</v>
      </c>
      <c r="AR26" s="1370">
        <v>1348.23</v>
      </c>
      <c r="AS26" s="1370">
        <v>1893.729</v>
      </c>
      <c r="AT26" s="1370">
        <v>859.18200000000002</v>
      </c>
      <c r="AU26" s="1370">
        <v>259.529</v>
      </c>
      <c r="AV26" s="1370">
        <v>568.19399999999996</v>
      </c>
      <c r="AW26" s="1370">
        <v>823.274</v>
      </c>
      <c r="AX26" s="1370">
        <v>117.283</v>
      </c>
      <c r="AY26" s="1370">
        <v>361.88099999999997</v>
      </c>
      <c r="AZ26" s="1370">
        <v>95.447999999999993</v>
      </c>
      <c r="BA26" s="1370">
        <v>156.916</v>
      </c>
      <c r="BB26" s="1370">
        <v>264.779</v>
      </c>
      <c r="BC26" s="1370">
        <v>244.20699999999999</v>
      </c>
      <c r="BD26" s="1370"/>
      <c r="BE26" s="1370"/>
      <c r="BF26" s="1370"/>
      <c r="BG26" s="1370"/>
      <c r="BH26" s="1370"/>
      <c r="BI26" s="1370"/>
      <c r="BJ26" s="1370"/>
      <c r="BK26" s="1370"/>
      <c r="BL26" s="1370"/>
      <c r="BM26" s="1370"/>
      <c r="BN26" s="1370"/>
      <c r="BO26" s="1370"/>
      <c r="BP26" s="1370"/>
      <c r="BQ26" s="1370"/>
      <c r="BR26" s="1370"/>
      <c r="BS26" s="1370"/>
      <c r="BT26" s="1370"/>
      <c r="BU26" s="1370"/>
      <c r="BV26" s="1370"/>
      <c r="BW26" s="1370"/>
      <c r="BX26" s="1370"/>
      <c r="BY26" s="1370"/>
      <c r="BZ26" s="1370"/>
      <c r="CA26" s="1370"/>
      <c r="CB26" s="1370"/>
      <c r="CC26" s="1370"/>
      <c r="CD26" s="1370"/>
      <c r="CE26" s="1370"/>
      <c r="CF26" s="1370"/>
      <c r="CG26" s="1596">
        <f t="shared" si="244"/>
        <v>43306.507000000012</v>
      </c>
      <c r="CH26" s="59"/>
      <c r="CI26" s="844" t="s">
        <v>13472</v>
      </c>
      <c r="CK26" s="664"/>
      <c r="CM26" s="3101"/>
      <c r="CN26" s="997">
        <f>IF( SUM( CP26:FR26 ) = 0, 0, $CP$6 )</f>
        <v>0</v>
      </c>
      <c r="CO26" s="3101"/>
      <c r="CP26" s="221">
        <f t="shared" ref="CP26" si="328" xml:space="preserve"> IF( OR(ISNUMBER(E26 ),E$8=""), 0, 1 )</f>
        <v>0</v>
      </c>
      <c r="CQ26" s="221">
        <f t="shared" ref="CQ26" si="329" xml:space="preserve"> IF( OR(ISNUMBER(F26 ),F$8=""), 0, 1 )</f>
        <v>0</v>
      </c>
      <c r="CR26" s="221">
        <f t="shared" ref="CR26" si="330" xml:space="preserve"> IF( OR(ISNUMBER(G26 ),G$8=""), 0, 1 )</f>
        <v>0</v>
      </c>
      <c r="CS26" s="221">
        <f t="shared" ref="CS26" si="331" xml:space="preserve"> IF( OR(ISNUMBER(H26 ),H$8=""), 0, 1 )</f>
        <v>0</v>
      </c>
      <c r="CT26" s="221">
        <f t="shared" ref="CT26" si="332" xml:space="preserve"> IF( OR(ISNUMBER(I26 ),I$8=""), 0, 1 )</f>
        <v>0</v>
      </c>
      <c r="CU26" s="221">
        <f t="shared" ref="CU26" si="333" xml:space="preserve"> IF( OR(ISNUMBER(J26 ),J$8=""), 0, 1 )</f>
        <v>0</v>
      </c>
      <c r="CV26" s="221">
        <f t="shared" ref="CV26" si="334" xml:space="preserve"> IF( OR(ISNUMBER(K26 ),K$8=""), 0, 1 )</f>
        <v>0</v>
      </c>
      <c r="CW26" s="221">
        <f t="shared" ref="CW26" si="335" xml:space="preserve"> IF( OR(ISNUMBER(L26 ),L$8=""), 0, 1 )</f>
        <v>0</v>
      </c>
      <c r="CX26" s="221">
        <f t="shared" ref="CX26" si="336" xml:space="preserve"> IF( OR(ISNUMBER(M26 ),M$8=""), 0, 1 )</f>
        <v>0</v>
      </c>
      <c r="CY26" s="221">
        <f t="shared" ref="CY26" si="337" xml:space="preserve"> IF( OR(ISNUMBER(N26 ),N$8=""), 0, 1 )</f>
        <v>0</v>
      </c>
      <c r="CZ26" s="221">
        <f t="shared" ref="CZ26" si="338" xml:space="preserve"> IF( OR(ISNUMBER(O26 ),O$8=""), 0, 1 )</f>
        <v>0</v>
      </c>
      <c r="DA26" s="221">
        <f t="shared" ref="DA26" si="339" xml:space="preserve"> IF( OR(ISNUMBER(P26 ),P$8=""), 0, 1 )</f>
        <v>0</v>
      </c>
      <c r="DB26" s="221">
        <f t="shared" ref="DB26" si="340" xml:space="preserve"> IF( OR(ISNUMBER(Q26 ),Q$8=""), 0, 1 )</f>
        <v>0</v>
      </c>
      <c r="DC26" s="221">
        <f t="shared" ref="DC26" si="341" xml:space="preserve"> IF( OR(ISNUMBER(R26 ),R$8=""), 0, 1 )</f>
        <v>0</v>
      </c>
      <c r="DD26" s="221">
        <f t="shared" ref="DD26" si="342" xml:space="preserve"> IF( OR(ISNUMBER(S26 ),S$8=""), 0, 1 )</f>
        <v>0</v>
      </c>
      <c r="DE26" s="221">
        <f t="shared" ref="DE26" si="343" xml:space="preserve"> IF( OR(ISNUMBER(T26 ),T$8=""), 0, 1 )</f>
        <v>0</v>
      </c>
      <c r="DF26" s="221">
        <f t="shared" ref="DF26" si="344" xml:space="preserve"> IF( OR(ISNUMBER(U26 ),U$8=""), 0, 1 )</f>
        <v>0</v>
      </c>
      <c r="DG26" s="221">
        <f t="shared" ref="DG26" si="345" xml:space="preserve"> IF( OR(ISNUMBER(V26 ),V$8=""), 0, 1 )</f>
        <v>0</v>
      </c>
      <c r="DH26" s="221">
        <f t="shared" ref="DH26" si="346" xml:space="preserve"> IF( OR(ISNUMBER(W26 ),W$8=""), 0, 1 )</f>
        <v>0</v>
      </c>
      <c r="DI26" s="221">
        <f t="shared" ref="DI26" si="347" xml:space="preserve"> IF( OR(ISNUMBER(X26 ),X$8=""), 0, 1 )</f>
        <v>0</v>
      </c>
      <c r="DJ26" s="221">
        <f t="shared" ref="DJ26" si="348" xml:space="preserve"> IF( OR(ISNUMBER(Y26 ),Y$8=""), 0, 1 )</f>
        <v>0</v>
      </c>
      <c r="DK26" s="221">
        <f t="shared" ref="DK26" si="349" xml:space="preserve"> IF( OR(ISNUMBER(Z26 ),Z$8=""), 0, 1 )</f>
        <v>0</v>
      </c>
      <c r="DL26" s="221">
        <f t="shared" ref="DL26" si="350" xml:space="preserve"> IF( OR(ISNUMBER(AA26 ),AA$8=""), 0, 1 )</f>
        <v>0</v>
      </c>
      <c r="DM26" s="221">
        <f t="shared" ref="DM26" si="351" xml:space="preserve"> IF( OR(ISNUMBER(AB26 ),AB$8=""), 0, 1 )</f>
        <v>0</v>
      </c>
      <c r="DN26" s="221">
        <f t="shared" ref="DN26" si="352" xml:space="preserve"> IF( OR(ISNUMBER(AC26 ),AC$8=""), 0, 1 )</f>
        <v>0</v>
      </c>
      <c r="DO26" s="221">
        <f t="shared" ref="DO26" si="353" xml:space="preserve"> IF( OR(ISNUMBER(AD26 ),AD$8=""), 0, 1 )</f>
        <v>0</v>
      </c>
      <c r="DP26" s="221">
        <f t="shared" ref="DP26" si="354" xml:space="preserve"> IF( OR(ISNUMBER(AE26 ),AE$8=""), 0, 1 )</f>
        <v>0</v>
      </c>
      <c r="DQ26" s="221">
        <f t="shared" ref="DQ26" si="355" xml:space="preserve"> IF( OR(ISNUMBER(AF26 ),AF$8=""), 0, 1 )</f>
        <v>0</v>
      </c>
      <c r="DR26" s="221">
        <f t="shared" ref="DR26" si="356" xml:space="preserve"> IF( OR(ISNUMBER(AG26 ),AG$8=""), 0, 1 )</f>
        <v>0</v>
      </c>
      <c r="DS26" s="221">
        <f t="shared" ref="DS26" si="357" xml:space="preserve"> IF( OR(ISNUMBER(AH26 ),AH$8=""), 0, 1 )</f>
        <v>0</v>
      </c>
      <c r="DT26" s="221">
        <f t="shared" ref="DT26" si="358" xml:space="preserve"> IF( OR(ISNUMBER(AI26 ),AI$8=""), 0, 1 )</f>
        <v>0</v>
      </c>
      <c r="DU26" s="221">
        <f t="shared" ref="DU26" si="359" xml:space="preserve"> IF( OR(ISNUMBER(AJ26 ),AJ$8=""), 0, 1 )</f>
        <v>0</v>
      </c>
      <c r="DV26" s="221">
        <f t="shared" ref="DV26" si="360" xml:space="preserve"> IF( OR(ISNUMBER(AK26 ),AK$8=""), 0, 1 )</f>
        <v>0</v>
      </c>
      <c r="DW26" s="221">
        <f t="shared" ref="DW26" si="361" xml:space="preserve"> IF( OR(ISNUMBER(AL26 ),AL$8=""), 0, 1 )</f>
        <v>0</v>
      </c>
      <c r="DX26" s="221">
        <f t="shared" ref="DX26" si="362" xml:space="preserve"> IF( OR(ISNUMBER(AM26 ),AM$8=""), 0, 1 )</f>
        <v>0</v>
      </c>
      <c r="DY26" s="221">
        <f t="shared" ref="DY26" si="363" xml:space="preserve"> IF( OR(ISNUMBER(AN26 ),AN$8=""), 0, 1 )</f>
        <v>0</v>
      </c>
      <c r="DZ26" s="221">
        <f t="shared" ref="DZ26" si="364" xml:space="preserve"> IF( OR(ISNUMBER(AO26 ),AO$8=""), 0, 1 )</f>
        <v>0</v>
      </c>
      <c r="EA26" s="221">
        <f t="shared" ref="EA26" si="365" xml:space="preserve"> IF( OR(ISNUMBER(AP26 ),AP$8=""), 0, 1 )</f>
        <v>0</v>
      </c>
      <c r="EB26" s="221">
        <f t="shared" ref="EB26" si="366" xml:space="preserve"> IF( OR(ISNUMBER(AQ26 ),AQ$8=""), 0, 1 )</f>
        <v>0</v>
      </c>
      <c r="EC26" s="221">
        <f t="shared" ref="EC26" si="367" xml:space="preserve"> IF( OR(ISNUMBER(AR26 ),AR$8=""), 0, 1 )</f>
        <v>0</v>
      </c>
      <c r="ED26" s="221">
        <f t="shared" ref="ED26" si="368" xml:space="preserve"> IF( OR(ISNUMBER(AS26 ),AS$8=""), 0, 1 )</f>
        <v>0</v>
      </c>
      <c r="EE26" s="221">
        <f t="shared" ref="EE26" si="369" xml:space="preserve"> IF( OR(ISNUMBER(AT26 ),AT$8=""), 0, 1 )</f>
        <v>0</v>
      </c>
      <c r="EF26" s="221">
        <f t="shared" ref="EF26" si="370" xml:space="preserve"> IF( OR(ISNUMBER(AU26 ),AU$8=""), 0, 1 )</f>
        <v>0</v>
      </c>
      <c r="EG26" s="221">
        <f t="shared" ref="EG26" si="371" xml:space="preserve"> IF( OR(ISNUMBER(AV26 ),AV$8=""), 0, 1 )</f>
        <v>0</v>
      </c>
      <c r="EH26" s="221">
        <f t="shared" ref="EH26" si="372" xml:space="preserve"> IF( OR(ISNUMBER(AW26 ),AW$8=""), 0, 1 )</f>
        <v>0</v>
      </c>
      <c r="EI26" s="221">
        <f t="shared" ref="EI26" si="373" xml:space="preserve"> IF( OR(ISNUMBER(AX26 ),AX$8=""), 0, 1 )</f>
        <v>0</v>
      </c>
      <c r="EJ26" s="221">
        <f t="shared" ref="EJ26" si="374" xml:space="preserve"> IF( OR(ISNUMBER(AY26 ),AY$8=""), 0, 1 )</f>
        <v>0</v>
      </c>
      <c r="EK26" s="221">
        <f t="shared" ref="EK26" si="375" xml:space="preserve"> IF( OR(ISNUMBER(AZ26 ),AZ$8=""), 0, 1 )</f>
        <v>0</v>
      </c>
      <c r="EL26" s="221">
        <f t="shared" ref="EL26" si="376" xml:space="preserve"> IF( OR(ISNUMBER(BA26 ),BA$8=""), 0, 1 )</f>
        <v>0</v>
      </c>
      <c r="EM26" s="221">
        <f t="shared" ref="EM26" si="377" xml:space="preserve"> IF( OR(ISNUMBER(BB26 ),BB$8=""), 0, 1 )</f>
        <v>0</v>
      </c>
      <c r="EN26" s="221">
        <f t="shared" ref="EN26" si="378" xml:space="preserve"> IF( OR(ISNUMBER(BC26 ),BC$8=""), 0, 1 )</f>
        <v>0</v>
      </c>
      <c r="EO26" s="221">
        <f t="shared" ref="EO26" si="379" xml:space="preserve"> IF( OR(ISNUMBER(BD26 ),BD$8=""), 0, 1 )</f>
        <v>0</v>
      </c>
      <c r="EP26" s="221">
        <f t="shared" ref="EP26" si="380" xml:space="preserve"> IF( OR(ISNUMBER(BE26 ),BE$8=""), 0, 1 )</f>
        <v>0</v>
      </c>
      <c r="EQ26" s="221">
        <f t="shared" ref="EQ26" si="381" xml:space="preserve"> IF( OR(ISNUMBER(BF26 ),BF$8=""), 0, 1 )</f>
        <v>0</v>
      </c>
      <c r="ER26" s="221">
        <f t="shared" ref="ER26" si="382" xml:space="preserve"> IF( OR(ISNUMBER(BG26 ),BG$8=""), 0, 1 )</f>
        <v>0</v>
      </c>
      <c r="ES26" s="221">
        <f t="shared" ref="ES26" si="383" xml:space="preserve"> IF( OR(ISNUMBER(BH26 ),BH$8=""), 0, 1 )</f>
        <v>0</v>
      </c>
      <c r="ET26" s="221">
        <f t="shared" ref="ET26" si="384" xml:space="preserve"> IF( OR(ISNUMBER(BI26 ),BI$8=""), 0, 1 )</f>
        <v>0</v>
      </c>
      <c r="EU26" s="221">
        <f t="shared" ref="EU26" si="385" xml:space="preserve"> IF( OR(ISNUMBER(BJ26 ),BJ$8=""), 0, 1 )</f>
        <v>0</v>
      </c>
      <c r="EV26" s="221">
        <f t="shared" ref="EV26" si="386" xml:space="preserve"> IF( OR(ISNUMBER(BK26 ),BK$8=""), 0, 1 )</f>
        <v>0</v>
      </c>
      <c r="EW26" s="221">
        <f t="shared" ref="EW26" si="387" xml:space="preserve"> IF( OR(ISNUMBER(BL26 ),BL$8=""), 0, 1 )</f>
        <v>0</v>
      </c>
      <c r="EX26" s="221">
        <f t="shared" ref="EX26" si="388" xml:space="preserve"> IF( OR(ISNUMBER(BM26 ),BM$8=""), 0, 1 )</f>
        <v>0</v>
      </c>
      <c r="EY26" s="221">
        <f t="shared" ref="EY26" si="389" xml:space="preserve"> IF( OR(ISNUMBER(BN26 ),BN$8=""), 0, 1 )</f>
        <v>0</v>
      </c>
      <c r="EZ26" s="221">
        <f t="shared" ref="EZ26" si="390" xml:space="preserve"> IF( OR(ISNUMBER(BO26 ),BO$8=""), 0, 1 )</f>
        <v>0</v>
      </c>
      <c r="FA26" s="221">
        <f t="shared" ref="FA26" si="391" xml:space="preserve"> IF( OR(ISNUMBER(BP26 ),BP$8=""), 0, 1 )</f>
        <v>0</v>
      </c>
      <c r="FB26" s="221">
        <f t="shared" ref="FB26" si="392" xml:space="preserve"> IF( OR(ISNUMBER(BQ26 ),BQ$8=""), 0, 1 )</f>
        <v>0</v>
      </c>
      <c r="FC26" s="221">
        <f t="shared" ref="FC26" si="393" xml:space="preserve"> IF( OR(ISNUMBER(BR26 ),BR$8=""), 0, 1 )</f>
        <v>0</v>
      </c>
      <c r="FD26" s="221">
        <f t="shared" ref="FD26" si="394" xml:space="preserve"> IF( OR(ISNUMBER(BS26 ),BS$8=""), 0, 1 )</f>
        <v>0</v>
      </c>
      <c r="FE26" s="221">
        <f t="shared" ref="FE26" si="395" xml:space="preserve"> IF( OR(ISNUMBER(BT26 ),BT$8=""), 0, 1 )</f>
        <v>0</v>
      </c>
      <c r="FF26" s="221">
        <f t="shared" ref="FF26" si="396" xml:space="preserve"> IF( OR(ISNUMBER(BU26 ),BU$8=""), 0, 1 )</f>
        <v>0</v>
      </c>
      <c r="FG26" s="221">
        <f t="shared" ref="FG26" si="397" xml:space="preserve"> IF( OR(ISNUMBER(BV26 ),BV$8=""), 0, 1 )</f>
        <v>0</v>
      </c>
      <c r="FH26" s="221">
        <f t="shared" ref="FH26" si="398" xml:space="preserve"> IF( OR(ISNUMBER(BW26 ),BW$8=""), 0, 1 )</f>
        <v>0</v>
      </c>
      <c r="FI26" s="221">
        <f t="shared" ref="FI26" si="399" xml:space="preserve"> IF( OR(ISNUMBER(BX26 ),BX$8=""), 0, 1 )</f>
        <v>0</v>
      </c>
      <c r="FJ26" s="221">
        <f t="shared" ref="FJ26" si="400" xml:space="preserve"> IF( OR(ISNUMBER(BY26 ),BY$8=""), 0, 1 )</f>
        <v>0</v>
      </c>
      <c r="FK26" s="221">
        <f t="shared" ref="FK26" si="401" xml:space="preserve"> IF( OR(ISNUMBER(BZ26 ),BZ$8=""), 0, 1 )</f>
        <v>0</v>
      </c>
      <c r="FL26" s="221">
        <f t="shared" ref="FL26" si="402" xml:space="preserve"> IF( OR(ISNUMBER(CA26 ),CA$8=""), 0, 1 )</f>
        <v>0</v>
      </c>
      <c r="FM26" s="221">
        <f t="shared" ref="FM26" si="403" xml:space="preserve"> IF( OR(ISNUMBER(CB26 ),CB$8=""), 0, 1 )</f>
        <v>0</v>
      </c>
      <c r="FN26" s="221">
        <f t="shared" ref="FN26" si="404" xml:space="preserve"> IF( OR(ISNUMBER(CC26 ),CC$8=""), 0, 1 )</f>
        <v>0</v>
      </c>
      <c r="FO26" s="221">
        <f t="shared" ref="FO26" si="405" xml:space="preserve"> IF( OR(ISNUMBER(CD26 ),CD$8=""), 0, 1 )</f>
        <v>0</v>
      </c>
      <c r="FP26" s="221">
        <f t="shared" ref="FP26" si="406" xml:space="preserve"> IF( OR(ISNUMBER(CE26 ),CE$8=""), 0, 1 )</f>
        <v>0</v>
      </c>
      <c r="FQ26" s="221">
        <f t="shared" ref="FQ26" si="407" xml:space="preserve"> IF( OR(ISNUMBER(CF26 ),CF$8=""), 0, 1 )</f>
        <v>0</v>
      </c>
      <c r="FR26" s="3102"/>
      <c r="FS26" s="3101"/>
      <c r="FT26" s="1596" t="s">
        <v>13473</v>
      </c>
    </row>
    <row r="27" spans="1:176" s="171" customFormat="1" ht="15.75" customHeight="1" thickBot="1">
      <c r="A27" s="2394" t="s">
        <v>784</v>
      </c>
      <c r="B27" s="2930" t="s">
        <v>13474</v>
      </c>
      <c r="C27" s="283" t="s">
        <v>13459</v>
      </c>
      <c r="D27" s="283">
        <v>0</v>
      </c>
      <c r="E27" s="1378">
        <f t="shared" ref="E27:BP27" si="408">IFERROR(SUM(E25:E26),0)</f>
        <v>818.90300000000002</v>
      </c>
      <c r="F27" s="1378">
        <f t="shared" si="408"/>
        <v>1071.809</v>
      </c>
      <c r="G27" s="1378">
        <f t="shared" si="408"/>
        <v>3827.1320000000001</v>
      </c>
      <c r="H27" s="1378">
        <f t="shared" si="408"/>
        <v>1774.8600000000001</v>
      </c>
      <c r="I27" s="1378">
        <f t="shared" si="408"/>
        <v>3712.8149999999996</v>
      </c>
      <c r="J27" s="1378">
        <f t="shared" si="408"/>
        <v>45545.343000000001</v>
      </c>
      <c r="K27" s="1378">
        <f t="shared" si="408"/>
        <v>3407.4970000000003</v>
      </c>
      <c r="L27" s="1378">
        <f t="shared" si="408"/>
        <v>1149.6500000000001</v>
      </c>
      <c r="M27" s="1378">
        <f t="shared" si="408"/>
        <v>1709.1120000000001</v>
      </c>
      <c r="N27" s="1378">
        <f t="shared" si="408"/>
        <v>2153.9580000000001</v>
      </c>
      <c r="O27" s="1378">
        <f t="shared" si="408"/>
        <v>938.45899999999995</v>
      </c>
      <c r="P27" s="1378">
        <f t="shared" si="408"/>
        <v>1249.6699999999998</v>
      </c>
      <c r="Q27" s="1378">
        <f t="shared" si="408"/>
        <v>3195.2179999999998</v>
      </c>
      <c r="R27" s="1378">
        <f t="shared" si="408"/>
        <v>3357.652</v>
      </c>
      <c r="S27" s="1378">
        <f t="shared" si="408"/>
        <v>1404.1020000000001</v>
      </c>
      <c r="T27" s="1378">
        <f t="shared" si="408"/>
        <v>1010.853</v>
      </c>
      <c r="U27" s="1378">
        <f t="shared" si="408"/>
        <v>5127.33</v>
      </c>
      <c r="V27" s="1378">
        <f t="shared" si="408"/>
        <v>35634.358999999997</v>
      </c>
      <c r="W27" s="1378">
        <f t="shared" si="408"/>
        <v>10157.1</v>
      </c>
      <c r="X27" s="1378">
        <f t="shared" si="408"/>
        <v>1435.221</v>
      </c>
      <c r="Y27" s="1378">
        <f t="shared" si="408"/>
        <v>1963.0360000000001</v>
      </c>
      <c r="Z27" s="1378">
        <f t="shared" si="408"/>
        <v>4806.7060000000001</v>
      </c>
      <c r="AA27" s="1378">
        <f t="shared" si="408"/>
        <v>2793.038</v>
      </c>
      <c r="AB27" s="1378">
        <f t="shared" si="408"/>
        <v>1763.2670000000001</v>
      </c>
      <c r="AC27" s="1378">
        <f t="shared" si="408"/>
        <v>1081.933</v>
      </c>
      <c r="AD27" s="1378">
        <f t="shared" si="408"/>
        <v>508.12400000000002</v>
      </c>
      <c r="AE27" s="1378">
        <f t="shared" si="408"/>
        <v>1662.0140000000001</v>
      </c>
      <c r="AF27" s="1378">
        <f t="shared" si="408"/>
        <v>758.35199999999998</v>
      </c>
      <c r="AG27" s="1378">
        <f t="shared" si="408"/>
        <v>4189.7209999999995</v>
      </c>
      <c r="AH27" s="1378">
        <f t="shared" si="408"/>
        <v>1657.922</v>
      </c>
      <c r="AI27" s="1378">
        <f t="shared" si="408"/>
        <v>1092.4690000000001</v>
      </c>
      <c r="AJ27" s="1378">
        <f t="shared" si="408"/>
        <v>3218.5549999999998</v>
      </c>
      <c r="AK27" s="1378">
        <f t="shared" si="408"/>
        <v>8047.0579999999991</v>
      </c>
      <c r="AL27" s="1378">
        <f t="shared" si="408"/>
        <v>1362.415</v>
      </c>
      <c r="AM27" s="1378">
        <f t="shared" si="408"/>
        <v>3033.0280000000002</v>
      </c>
      <c r="AN27" s="1378">
        <f t="shared" si="408"/>
        <v>25010.281999999999</v>
      </c>
      <c r="AO27" s="1378">
        <f t="shared" si="408"/>
        <v>789.5920000000001</v>
      </c>
      <c r="AP27" s="1378">
        <f t="shared" si="408"/>
        <v>2537.0509999999999</v>
      </c>
      <c r="AQ27" s="1378">
        <f t="shared" si="408"/>
        <v>8067.9460000000008</v>
      </c>
      <c r="AR27" s="1378">
        <f t="shared" si="408"/>
        <v>7509.601999999999</v>
      </c>
      <c r="AS27" s="1378">
        <f t="shared" si="408"/>
        <v>10543.069</v>
      </c>
      <c r="AT27" s="1378">
        <f t="shared" si="408"/>
        <v>4784.97</v>
      </c>
      <c r="AU27" s="1378">
        <f t="shared" si="408"/>
        <v>1445.9309999999998</v>
      </c>
      <c r="AV27" s="1378">
        <f t="shared" si="408"/>
        <v>3183.1439999999998</v>
      </c>
      <c r="AW27" s="1378">
        <f t="shared" si="408"/>
        <v>4587.3220000000001</v>
      </c>
      <c r="AX27" s="1378">
        <f t="shared" si="408"/>
        <v>653.428</v>
      </c>
      <c r="AY27" s="1378">
        <f t="shared" si="408"/>
        <v>2016.1769999999997</v>
      </c>
      <c r="AZ27" s="1378">
        <f t="shared" si="408"/>
        <v>531.77499999999998</v>
      </c>
      <c r="BA27" s="1378">
        <f t="shared" si="408"/>
        <v>874.19200000000001</v>
      </c>
      <c r="BB27" s="1378">
        <f t="shared" si="408"/>
        <v>1481.279</v>
      </c>
      <c r="BC27" s="1378">
        <f t="shared" si="408"/>
        <v>1360.567</v>
      </c>
      <c r="BD27" s="1378">
        <f t="shared" si="408"/>
        <v>0</v>
      </c>
      <c r="BE27" s="1378">
        <f t="shared" si="408"/>
        <v>0</v>
      </c>
      <c r="BF27" s="1378">
        <f t="shared" si="408"/>
        <v>0</v>
      </c>
      <c r="BG27" s="1378">
        <f t="shared" si="408"/>
        <v>0</v>
      </c>
      <c r="BH27" s="1378">
        <f t="shared" si="408"/>
        <v>0</v>
      </c>
      <c r="BI27" s="1378">
        <f t="shared" si="408"/>
        <v>0</v>
      </c>
      <c r="BJ27" s="1378">
        <f t="shared" si="408"/>
        <v>0</v>
      </c>
      <c r="BK27" s="1378">
        <f t="shared" si="408"/>
        <v>0</v>
      </c>
      <c r="BL27" s="1378">
        <f t="shared" si="408"/>
        <v>0</v>
      </c>
      <c r="BM27" s="1378">
        <f t="shared" si="408"/>
        <v>0</v>
      </c>
      <c r="BN27" s="1378">
        <f t="shared" si="408"/>
        <v>0</v>
      </c>
      <c r="BO27" s="1378">
        <f t="shared" si="408"/>
        <v>0</v>
      </c>
      <c r="BP27" s="1378">
        <f t="shared" si="408"/>
        <v>0</v>
      </c>
      <c r="BQ27" s="1378">
        <f t="shared" ref="BQ27:CF27" si="409">IFERROR(SUM(BQ25:BQ26),0)</f>
        <v>0</v>
      </c>
      <c r="BR27" s="1378">
        <f t="shared" si="409"/>
        <v>0</v>
      </c>
      <c r="BS27" s="1378">
        <f t="shared" si="409"/>
        <v>0</v>
      </c>
      <c r="BT27" s="1378">
        <f t="shared" si="409"/>
        <v>0</v>
      </c>
      <c r="BU27" s="1378">
        <f t="shared" si="409"/>
        <v>0</v>
      </c>
      <c r="BV27" s="1378">
        <f t="shared" si="409"/>
        <v>0</v>
      </c>
      <c r="BW27" s="1378">
        <f t="shared" si="409"/>
        <v>0</v>
      </c>
      <c r="BX27" s="1378">
        <f t="shared" si="409"/>
        <v>0</v>
      </c>
      <c r="BY27" s="1378">
        <f t="shared" si="409"/>
        <v>0</v>
      </c>
      <c r="BZ27" s="1378">
        <f t="shared" si="409"/>
        <v>0</v>
      </c>
      <c r="CA27" s="1378">
        <f t="shared" si="409"/>
        <v>0</v>
      </c>
      <c r="CB27" s="1378">
        <f t="shared" si="409"/>
        <v>0</v>
      </c>
      <c r="CC27" s="1378">
        <f t="shared" si="409"/>
        <v>0</v>
      </c>
      <c r="CD27" s="1378">
        <f t="shared" si="409"/>
        <v>0</v>
      </c>
      <c r="CE27" s="1378">
        <f t="shared" si="409"/>
        <v>0</v>
      </c>
      <c r="CF27" s="1378">
        <f t="shared" si="409"/>
        <v>0</v>
      </c>
      <c r="CG27" s="1597">
        <f t="shared" si="244"/>
        <v>241995.008</v>
      </c>
      <c r="CH27" s="59"/>
      <c r="CI27" s="846" t="s">
        <v>13475</v>
      </c>
      <c r="CK27" s="1071"/>
      <c r="CM27" s="3101"/>
      <c r="CN27" s="3102"/>
      <c r="CO27" s="3101"/>
      <c r="CP27" s="3102"/>
      <c r="CQ27" s="3102"/>
      <c r="CR27" s="3102"/>
      <c r="CS27" s="3102"/>
      <c r="CT27" s="3102"/>
      <c r="CU27" s="3102"/>
      <c r="CV27" s="3102"/>
      <c r="CW27" s="3102"/>
      <c r="CX27" s="3102"/>
      <c r="CY27" s="3102"/>
      <c r="CZ27" s="3102"/>
      <c r="DA27" s="3102"/>
      <c r="DB27" s="3102"/>
      <c r="DC27" s="3102"/>
      <c r="DD27" s="3102"/>
      <c r="DE27" s="3102"/>
      <c r="DF27" s="3102"/>
      <c r="DG27" s="3102"/>
      <c r="DH27" s="3102"/>
      <c r="DI27" s="3102"/>
      <c r="DJ27" s="3102"/>
      <c r="DK27" s="3102"/>
      <c r="DL27" s="3102"/>
      <c r="DM27" s="3102"/>
      <c r="DN27" s="3102"/>
      <c r="DO27" s="3102"/>
      <c r="DP27" s="3102"/>
      <c r="DQ27" s="3102"/>
      <c r="DR27" s="3102"/>
      <c r="DS27" s="3102"/>
      <c r="DT27" s="3102"/>
      <c r="DU27" s="3102"/>
      <c r="DV27" s="3102"/>
      <c r="DW27" s="3102"/>
      <c r="DX27" s="3102"/>
      <c r="DY27" s="3102"/>
      <c r="DZ27" s="3102"/>
      <c r="EA27" s="3102"/>
      <c r="EB27" s="3102"/>
      <c r="EC27" s="3102"/>
      <c r="ED27" s="3102"/>
      <c r="EE27" s="3102"/>
      <c r="EF27" s="3102"/>
      <c r="EG27" s="3102"/>
      <c r="EH27" s="3102"/>
      <c r="EI27" s="3102"/>
      <c r="EJ27" s="3102"/>
      <c r="EK27" s="3102"/>
      <c r="EL27" s="3102"/>
      <c r="EM27" s="3102"/>
      <c r="EN27" s="3102"/>
      <c r="EO27" s="3102"/>
      <c r="EP27" s="3102"/>
      <c r="EQ27" s="3102"/>
      <c r="ER27" s="3102"/>
      <c r="ES27" s="3102"/>
      <c r="ET27" s="3102"/>
      <c r="EU27" s="3102"/>
      <c r="EV27" s="3102"/>
      <c r="EW27" s="3102"/>
      <c r="EX27" s="3102"/>
      <c r="EY27" s="3102"/>
      <c r="EZ27" s="3102"/>
      <c r="FA27" s="3102"/>
      <c r="FB27" s="3102"/>
      <c r="FC27" s="3102"/>
      <c r="FD27" s="3102"/>
      <c r="FE27" s="3102"/>
      <c r="FF27" s="3102"/>
      <c r="FG27" s="3102"/>
      <c r="FH27" s="3102"/>
      <c r="FI27" s="3102"/>
      <c r="FJ27" s="3102"/>
      <c r="FK27" s="3102"/>
      <c r="FL27" s="3102"/>
      <c r="FM27" s="3102"/>
      <c r="FN27" s="3102"/>
      <c r="FO27" s="3102"/>
      <c r="FP27" s="3102"/>
      <c r="FQ27" s="3102"/>
      <c r="FR27" s="3102"/>
      <c r="FS27" s="3101"/>
      <c r="FT27" s="1597" t="s">
        <v>13476</v>
      </c>
    </row>
    <row r="28" spans="1:176" s="171" customFormat="1" ht="15.75" customHeight="1" thickTop="1">
      <c r="B28" s="1072"/>
      <c r="C28" s="793"/>
      <c r="D28" s="793"/>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198"/>
      <c r="CI28" s="198"/>
      <c r="CL28" s="2394" t="s">
        <v>826</v>
      </c>
      <c r="CN28" s="3102"/>
      <c r="CP28" s="3102"/>
      <c r="CQ28" s="3102"/>
      <c r="CR28" s="3102"/>
      <c r="FT28" s="2854" t="s">
        <v>827</v>
      </c>
    </row>
    <row r="29" spans="1:176" s="171" customFormat="1" ht="15.75" customHeight="1">
      <c r="B29" s="1076"/>
      <c r="C29" s="179"/>
      <c r="D29" s="17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198"/>
      <c r="CG29" s="1599"/>
      <c r="CH29" s="198"/>
      <c r="CI29" s="198"/>
      <c r="CN29" s="3102"/>
      <c r="CP29" s="3102"/>
      <c r="CQ29" s="3102"/>
      <c r="CR29" s="3102"/>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125"/>
      <c r="CN30" s="3125"/>
      <c r="CO30" s="3125"/>
      <c r="CP30" s="3102"/>
      <c r="CQ30" s="3102"/>
      <c r="CR30" s="3102"/>
      <c r="CS30" s="3125"/>
      <c r="CT30" s="3125"/>
      <c r="CU30" s="3125"/>
      <c r="CV30" s="3125"/>
      <c r="CW30" s="3125"/>
      <c r="CX30" s="3125"/>
      <c r="CY30" s="3125"/>
      <c r="CZ30" s="3125"/>
      <c r="DA30" s="3125"/>
      <c r="DB30" s="3125"/>
      <c r="DC30" s="3125"/>
      <c r="DD30" s="3125"/>
      <c r="DE30" s="3125"/>
      <c r="DF30" s="3125"/>
      <c r="DG30" s="3125"/>
      <c r="DH30" s="3125"/>
      <c r="DI30" s="3125"/>
      <c r="DJ30" s="3125"/>
      <c r="DK30" s="3125"/>
      <c r="DL30" s="3125"/>
      <c r="DM30" s="3125"/>
      <c r="DN30" s="3125"/>
      <c r="DO30" s="3125"/>
      <c r="DP30" s="3125"/>
      <c r="DQ30" s="3125"/>
      <c r="DR30" s="3125"/>
      <c r="DS30" s="3125"/>
      <c r="DT30" s="3125"/>
      <c r="DU30" s="3125"/>
      <c r="DV30" s="3125"/>
      <c r="DW30" s="3125"/>
      <c r="DX30" s="3125"/>
      <c r="DY30" s="3125"/>
      <c r="DZ30" s="3125"/>
      <c r="EA30" s="3125"/>
      <c r="EB30" s="3125"/>
      <c r="EC30" s="3125"/>
      <c r="ED30" s="3125"/>
      <c r="EE30" s="3125"/>
      <c r="EF30" s="3125"/>
      <c r="EG30" s="3125"/>
      <c r="EH30" s="3125"/>
      <c r="EI30" s="3125"/>
      <c r="EJ30" s="3125"/>
      <c r="EK30" s="3125"/>
      <c r="EL30" s="3125"/>
      <c r="EM30" s="3125"/>
      <c r="EN30" s="3125"/>
      <c r="EO30" s="3125"/>
      <c r="EP30" s="3125"/>
      <c r="EQ30" s="3125"/>
      <c r="ER30" s="3125"/>
      <c r="ES30" s="3125"/>
      <c r="ET30" s="3125"/>
      <c r="EU30" s="3125"/>
      <c r="EV30" s="3125"/>
      <c r="EW30" s="3125"/>
      <c r="EX30" s="3125"/>
      <c r="EY30" s="3125"/>
      <c r="EZ30" s="3125"/>
      <c r="FA30" s="3125"/>
      <c r="FB30" s="3125"/>
      <c r="FC30" s="3125"/>
      <c r="FD30" s="3125"/>
      <c r="FE30" s="3125"/>
      <c r="FF30" s="3125"/>
      <c r="FG30" s="3125"/>
      <c r="FH30" s="3125"/>
      <c r="FI30" s="3125"/>
      <c r="FJ30" s="3125"/>
      <c r="FK30" s="3125"/>
      <c r="FL30" s="3125"/>
      <c r="FM30" s="3125"/>
      <c r="FN30" s="3125"/>
      <c r="FO30" s="3125"/>
      <c r="FP30" s="3125"/>
      <c r="FQ30" s="3125"/>
      <c r="FR30" s="3125"/>
      <c r="FS30" s="3125"/>
      <c r="FT30" s="3125"/>
    </row>
    <row r="31" spans="1:176">
      <c r="A31" s="171"/>
      <c r="B31" s="171"/>
      <c r="C31" s="171"/>
      <c r="D31" s="171"/>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c r="AG31" s="1077"/>
      <c r="AH31" s="1077"/>
      <c r="AI31" s="1077"/>
      <c r="AJ31" s="1077"/>
      <c r="AK31" s="1077"/>
      <c r="AL31" s="1077"/>
      <c r="AM31" s="1077"/>
      <c r="AN31" s="1077"/>
      <c r="AO31" s="1077"/>
      <c r="AP31" s="1077"/>
      <c r="AQ31" s="1077"/>
      <c r="AR31" s="1077"/>
      <c r="AS31" s="1077"/>
      <c r="AT31" s="1077"/>
      <c r="AU31" s="1077"/>
      <c r="AV31" s="1077"/>
      <c r="AW31" s="1077"/>
      <c r="AX31" s="1077"/>
      <c r="AY31" s="1077"/>
      <c r="AZ31" s="1077"/>
      <c r="BA31" s="1077"/>
      <c r="BB31" s="1077"/>
      <c r="BC31" s="1077"/>
      <c r="BD31" s="1077"/>
      <c r="BE31" s="1077"/>
      <c r="BF31" s="1077"/>
      <c r="BG31" s="1077"/>
      <c r="BH31" s="1077"/>
      <c r="BI31" s="1077"/>
      <c r="BJ31" s="1077"/>
      <c r="BK31" s="1077"/>
      <c r="BL31" s="1077"/>
      <c r="BM31" s="1077"/>
      <c r="BN31" s="1077"/>
      <c r="BO31" s="1077"/>
      <c r="BP31" s="1077"/>
      <c r="BQ31" s="1077"/>
      <c r="BR31" s="1077"/>
      <c r="BS31" s="1077"/>
      <c r="BT31" s="1077"/>
      <c r="BU31" s="1077"/>
      <c r="BV31" s="1077"/>
      <c r="BW31" s="1077"/>
      <c r="BX31" s="1077"/>
      <c r="BY31" s="1077"/>
      <c r="BZ31" s="1077"/>
      <c r="CA31" s="1077"/>
      <c r="CB31" s="1077"/>
      <c r="CC31" s="1077"/>
      <c r="CD31" s="1077"/>
      <c r="CE31" s="1077"/>
      <c r="CF31" s="1077"/>
      <c r="CG31" s="171"/>
      <c r="CH31" s="171"/>
      <c r="CJ31" s="171"/>
      <c r="CK31" s="171"/>
      <c r="CL31" s="171"/>
      <c r="CM31" s="3125"/>
      <c r="CN31" s="3125"/>
      <c r="CO31" s="3125"/>
      <c r="CP31" s="3102"/>
      <c r="CQ31" s="3102"/>
      <c r="CR31" s="3102"/>
      <c r="CS31" s="3125"/>
      <c r="CT31" s="3125"/>
      <c r="CU31" s="3125"/>
      <c r="CV31" s="3125"/>
      <c r="CW31" s="3125"/>
      <c r="CX31" s="3125"/>
      <c r="CY31" s="3125"/>
      <c r="CZ31" s="3125"/>
      <c r="DA31" s="3125"/>
      <c r="DB31" s="3125"/>
      <c r="DC31" s="3125"/>
      <c r="DD31" s="3125"/>
      <c r="DE31" s="3125"/>
      <c r="DF31" s="3125"/>
      <c r="DG31" s="3125"/>
      <c r="DH31" s="3125"/>
      <c r="DI31" s="3125"/>
      <c r="DJ31" s="3125"/>
      <c r="DK31" s="3125"/>
      <c r="DL31" s="3125"/>
      <c r="DM31" s="3125"/>
      <c r="DN31" s="3125"/>
      <c r="DO31" s="3125"/>
      <c r="DP31" s="3125"/>
      <c r="DQ31" s="3125"/>
      <c r="DR31" s="3125"/>
      <c r="DS31" s="3125"/>
      <c r="DT31" s="3125"/>
      <c r="DU31" s="3125"/>
      <c r="DV31" s="3125"/>
      <c r="DW31" s="3125"/>
      <c r="DX31" s="3125"/>
      <c r="DY31" s="3125"/>
      <c r="DZ31" s="3125"/>
      <c r="EA31" s="3125"/>
      <c r="EB31" s="3125"/>
      <c r="EC31" s="3125"/>
      <c r="ED31" s="3125"/>
      <c r="EE31" s="3125"/>
      <c r="EF31" s="3125"/>
      <c r="EG31" s="3125"/>
      <c r="EH31" s="3125"/>
      <c r="EI31" s="3125"/>
      <c r="EJ31" s="3125"/>
      <c r="EK31" s="3125"/>
      <c r="EL31" s="3125"/>
      <c r="EM31" s="3125"/>
      <c r="EN31" s="3125"/>
      <c r="EO31" s="3125"/>
      <c r="EP31" s="3125"/>
      <c r="EQ31" s="3125"/>
      <c r="ER31" s="3125"/>
      <c r="ES31" s="3125"/>
      <c r="ET31" s="3125"/>
      <c r="EU31" s="3125"/>
      <c r="EV31" s="3125"/>
      <c r="EW31" s="3125"/>
      <c r="EX31" s="3125"/>
      <c r="EY31" s="3125"/>
      <c r="EZ31" s="3125"/>
      <c r="FA31" s="3125"/>
      <c r="FB31" s="3125"/>
      <c r="FC31" s="3125"/>
      <c r="FD31" s="3125"/>
      <c r="FE31" s="3125"/>
      <c r="FF31" s="3125"/>
      <c r="FG31" s="3125"/>
      <c r="FH31" s="3125"/>
      <c r="FI31" s="3125"/>
      <c r="FJ31" s="3125"/>
      <c r="FK31" s="3125"/>
      <c r="FL31" s="3125"/>
      <c r="FM31" s="3125"/>
      <c r="FN31" s="3125"/>
      <c r="FO31" s="3125"/>
      <c r="FP31" s="3125"/>
      <c r="FQ31" s="3125"/>
      <c r="FR31" s="3125"/>
      <c r="FS31" s="3125"/>
      <c r="FT31" s="312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125"/>
      <c r="CN32" s="3125"/>
      <c r="CO32" s="3125"/>
      <c r="CP32" s="3102"/>
      <c r="CQ32" s="3102"/>
      <c r="CR32" s="3102"/>
      <c r="CS32" s="3125"/>
      <c r="CT32" s="3125"/>
      <c r="CU32" s="3125"/>
      <c r="CV32" s="3125"/>
      <c r="CW32" s="3125"/>
      <c r="CX32" s="3125"/>
      <c r="CY32" s="3125"/>
      <c r="CZ32" s="3125"/>
      <c r="DA32" s="3125"/>
      <c r="DB32" s="3125"/>
      <c r="DC32" s="3125"/>
      <c r="DD32" s="3125"/>
      <c r="DE32" s="3125"/>
      <c r="DF32" s="3125"/>
      <c r="DG32" s="3125"/>
      <c r="DH32" s="3125"/>
      <c r="DI32" s="3125"/>
      <c r="DJ32" s="3125"/>
      <c r="DK32" s="3125"/>
      <c r="DL32" s="3125"/>
      <c r="DM32" s="3125"/>
      <c r="DN32" s="3125"/>
      <c r="DO32" s="3125"/>
      <c r="DP32" s="3125"/>
      <c r="DQ32" s="3125"/>
      <c r="DR32" s="3125"/>
      <c r="DS32" s="3125"/>
      <c r="DT32" s="3125"/>
      <c r="DU32" s="3125"/>
      <c r="DV32" s="3125"/>
      <c r="DW32" s="3125"/>
      <c r="DX32" s="3125"/>
      <c r="DY32" s="3125"/>
      <c r="DZ32" s="3125"/>
      <c r="EA32" s="3125"/>
      <c r="EB32" s="3125"/>
      <c r="EC32" s="3125"/>
      <c r="ED32" s="3125"/>
      <c r="EE32" s="3125"/>
      <c r="EF32" s="3125"/>
      <c r="EG32" s="3125"/>
      <c r="EH32" s="3125"/>
      <c r="EI32" s="3125"/>
      <c r="EJ32" s="3125"/>
      <c r="EK32" s="3125"/>
      <c r="EL32" s="3125"/>
      <c r="EM32" s="3125"/>
      <c r="EN32" s="3125"/>
      <c r="EO32" s="3125"/>
      <c r="EP32" s="3125"/>
      <c r="EQ32" s="3125"/>
      <c r="ER32" s="3125"/>
      <c r="ES32" s="3125"/>
      <c r="ET32" s="3125"/>
      <c r="EU32" s="3125"/>
      <c r="EV32" s="3125"/>
      <c r="EW32" s="3125"/>
      <c r="EX32" s="3125"/>
      <c r="EY32" s="3125"/>
      <c r="EZ32" s="3125"/>
      <c r="FA32" s="3125"/>
      <c r="FB32" s="3125"/>
      <c r="FC32" s="3125"/>
      <c r="FD32" s="3125"/>
      <c r="FE32" s="3125"/>
      <c r="FF32" s="3125"/>
      <c r="FG32" s="3125"/>
      <c r="FH32" s="3125"/>
      <c r="FI32" s="3125"/>
      <c r="FJ32" s="3125"/>
      <c r="FK32" s="3125"/>
      <c r="FL32" s="3125"/>
      <c r="FM32" s="3125"/>
      <c r="FN32" s="3125"/>
      <c r="FO32" s="3125"/>
      <c r="FP32" s="3125"/>
      <c r="FQ32" s="3125"/>
      <c r="FR32" s="3125"/>
      <c r="FS32" s="3125"/>
      <c r="FT32" s="312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125"/>
      <c r="CN33" s="3125"/>
      <c r="CO33" s="3125"/>
      <c r="CP33" s="3102"/>
      <c r="CQ33" s="3102"/>
      <c r="CR33" s="3102"/>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125"/>
      <c r="CN34" s="3125"/>
      <c r="CO34" s="3125"/>
      <c r="CP34" s="3125"/>
      <c r="CQ34" s="3125"/>
      <c r="CR34" s="3125"/>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125"/>
      <c r="CN35" s="3125"/>
      <c r="CO35" s="3125"/>
      <c r="CP35" s="3125"/>
      <c r="CQ35" s="3125"/>
      <c r="CR35" s="3125"/>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125"/>
      <c r="CN36" s="3125"/>
      <c r="CO36" s="3125"/>
      <c r="CP36" s="3125"/>
      <c r="CQ36" s="3125"/>
      <c r="CR36" s="3125"/>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125"/>
      <c r="CN37" s="3125"/>
      <c r="CO37" s="3125"/>
      <c r="CP37" s="3125"/>
      <c r="CQ37" s="3125"/>
      <c r="CR37" s="3125"/>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125"/>
      <c r="CN38" s="3125"/>
      <c r="CO38" s="3125"/>
      <c r="CP38" s="3125"/>
      <c r="CQ38" s="3125"/>
      <c r="CR38" s="3125"/>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125"/>
      <c r="CN39" s="3125"/>
      <c r="CO39" s="3125"/>
      <c r="CP39" s="3125"/>
      <c r="CQ39" s="3125"/>
      <c r="CR39" s="3125"/>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125"/>
      <c r="CN40" s="3125"/>
      <c r="CO40" s="3125"/>
      <c r="CP40" s="3125"/>
      <c r="CQ40" s="3125"/>
      <c r="CR40" s="3125"/>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125"/>
      <c r="CN41" s="3125"/>
      <c r="CO41" s="3125"/>
      <c r="CP41" s="3125"/>
      <c r="CQ41" s="3125"/>
      <c r="CR41" s="3125"/>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125"/>
      <c r="CN42" s="3125"/>
      <c r="CO42" s="3125"/>
      <c r="CP42" s="3125"/>
      <c r="CQ42" s="3125"/>
      <c r="CR42" s="3125"/>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125"/>
      <c r="CN43" s="3125"/>
      <c r="CO43" s="3125"/>
      <c r="CP43" s="3125"/>
      <c r="CQ43" s="3125"/>
      <c r="CR43" s="3125"/>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125"/>
      <c r="CN44" s="3125"/>
      <c r="CO44" s="3125"/>
      <c r="CP44" s="3125"/>
      <c r="CQ44" s="3125"/>
      <c r="CR44" s="3125"/>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125"/>
      <c r="CN45" s="3125"/>
      <c r="CO45" s="3125"/>
      <c r="CP45" s="3125"/>
      <c r="CQ45" s="3125"/>
      <c r="CR45" s="3125"/>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125"/>
      <c r="CN46" s="3125"/>
      <c r="CO46" s="3125"/>
      <c r="CP46" s="3125"/>
      <c r="CQ46" s="3125"/>
      <c r="CR46" s="3125"/>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125"/>
      <c r="CN47" s="3125"/>
      <c r="CO47" s="3125"/>
      <c r="CP47" s="3125"/>
      <c r="CQ47" s="3125"/>
      <c r="CR47" s="3125"/>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125"/>
      <c r="CN48" s="3125"/>
      <c r="CO48" s="3125"/>
      <c r="CP48" s="3125"/>
      <c r="CQ48" s="3125"/>
      <c r="CR48" s="3125"/>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topLeftCell="B1" workbookViewId="0">
      <selection activeCell="D10" sqref="D10"/>
    </sheetView>
  </sheetViews>
  <sheetFormatPr defaultColWidth="9" defaultRowHeight="14"/>
  <cols>
    <col min="1" max="1" width="11.08203125" style="184" hidden="1" customWidth="1"/>
    <col min="2" max="2" width="72.58203125" style="184" customWidth="1"/>
    <col min="3" max="3" width="5.5" style="184" bestFit="1" customWidth="1"/>
    <col min="4" max="4" width="4.6640625" style="184" bestFit="1" customWidth="1"/>
    <col min="5" max="5" width="12.6640625" style="184" bestFit="1" customWidth="1"/>
    <col min="6" max="6" width="2.08203125" style="184" customWidth="1"/>
    <col min="7" max="7" width="9.5" style="184" bestFit="1" customWidth="1"/>
    <col min="8" max="8" width="1.58203125" style="184" customWidth="1"/>
    <col min="9" max="9" width="32.5" style="184" customWidth="1"/>
    <col min="10" max="10" width="1.58203125" style="184" hidden="1" customWidth="1"/>
    <col min="11" max="11" width="1.58203125" style="184" customWidth="1"/>
    <col min="12" max="12" width="24.58203125" style="184" customWidth="1"/>
    <col min="13" max="13" width="1.58203125" style="184" customWidth="1"/>
    <col min="14" max="14" width="20.5" style="184" hidden="1" customWidth="1"/>
    <col min="15" max="15" width="1.58203125" style="184" hidden="1" customWidth="1"/>
    <col min="16" max="16" width="1.58203125" style="184" customWidth="1"/>
    <col min="17" max="17" width="36.08203125" style="184" customWidth="1"/>
    <col min="18" max="18" width="15" style="184" customWidth="1"/>
    <col min="19" max="19" width="1.58203125" style="184" customWidth="1"/>
    <col min="20" max="16384" width="9" style="184"/>
  </cols>
  <sheetData>
    <row r="1" spans="1:18" ht="30" customHeight="1">
      <c r="A1" s="3102"/>
      <c r="B1" s="995" t="s">
        <v>13477</v>
      </c>
      <c r="C1" s="995"/>
      <c r="D1" s="995"/>
      <c r="E1" s="995"/>
      <c r="F1" s="995"/>
      <c r="G1" s="198"/>
      <c r="H1" s="3102"/>
      <c r="I1" s="3102"/>
      <c r="J1" s="3102"/>
      <c r="K1" s="3101"/>
      <c r="L1" s="3102"/>
      <c r="M1" s="3101"/>
      <c r="N1" s="3102"/>
      <c r="O1" s="3101"/>
      <c r="P1" s="3102"/>
      <c r="Q1" s="995" t="s">
        <v>667</v>
      </c>
      <c r="R1" s="995"/>
    </row>
    <row r="2" spans="1:18" ht="30" customHeight="1">
      <c r="A2" s="3102"/>
      <c r="B2" s="995" t="str">
        <f>SelectCompany!B4</f>
        <v>Thames Water</v>
      </c>
      <c r="C2" s="418"/>
      <c r="D2" s="418"/>
      <c r="E2" s="418"/>
      <c r="F2" s="418"/>
      <c r="G2" s="198"/>
      <c r="H2" s="3102"/>
      <c r="I2" s="3102"/>
      <c r="J2" s="3102"/>
      <c r="K2" s="3101"/>
      <c r="L2" s="3102"/>
      <c r="M2" s="3101"/>
      <c r="N2" s="3102"/>
      <c r="O2" s="3101"/>
      <c r="P2" s="3102"/>
      <c r="Q2" s="995"/>
      <c r="R2" s="418"/>
    </row>
    <row r="3" spans="1:18" ht="45" customHeight="1">
      <c r="A3" s="3102"/>
      <c r="B3" s="3486" t="s">
        <v>13478</v>
      </c>
      <c r="C3" s="3486"/>
      <c r="D3" s="3486"/>
      <c r="E3" s="3486"/>
      <c r="F3" s="3486"/>
      <c r="G3" s="3486"/>
      <c r="H3" s="3486"/>
      <c r="I3" s="3486"/>
      <c r="J3" s="3102"/>
      <c r="K3" s="3101"/>
      <c r="L3" s="1004" t="s">
        <v>669</v>
      </c>
      <c r="M3" s="3101"/>
      <c r="N3" s="3102"/>
      <c r="O3" s="3101"/>
      <c r="P3" s="3102"/>
      <c r="Q3" s="3486" t="s">
        <v>13478</v>
      </c>
      <c r="R3" s="3486"/>
    </row>
    <row r="4" spans="1:18" ht="18" customHeight="1" thickBot="1">
      <c r="A4" s="3102"/>
      <c r="B4" s="558"/>
      <c r="C4" s="558"/>
      <c r="D4" s="558"/>
      <c r="E4" s="558"/>
      <c r="F4" s="655"/>
      <c r="G4" s="198"/>
      <c r="H4" s="3102"/>
      <c r="I4" s="3102"/>
      <c r="J4" s="3102"/>
      <c r="K4" s="3101"/>
      <c r="L4" s="3102"/>
      <c r="M4" s="3101"/>
      <c r="N4" s="3185" t="s">
        <v>670</v>
      </c>
      <c r="O4" s="3101"/>
      <c r="P4" s="3102"/>
      <c r="Q4" s="558"/>
      <c r="R4" s="558"/>
    </row>
    <row r="5" spans="1:18" ht="56.25" customHeight="1" thickTop="1" thickBot="1">
      <c r="A5" s="2265" t="s">
        <v>680</v>
      </c>
      <c r="B5" s="2975" t="s">
        <v>671</v>
      </c>
      <c r="C5" s="2976" t="s">
        <v>672</v>
      </c>
      <c r="D5" s="2976" t="s">
        <v>673</v>
      </c>
      <c r="E5" s="2977" t="s">
        <v>12361</v>
      </c>
      <c r="F5" s="596"/>
      <c r="G5" s="2952" t="s">
        <v>677</v>
      </c>
      <c r="H5" s="192"/>
      <c r="I5" s="2952" t="s">
        <v>678</v>
      </c>
      <c r="J5" s="192"/>
      <c r="K5" s="3101"/>
      <c r="L5" s="3102"/>
      <c r="M5" s="3101"/>
      <c r="N5" s="206" t="s">
        <v>679</v>
      </c>
      <c r="O5" s="3101"/>
      <c r="P5" s="3102"/>
      <c r="Q5" s="2975" t="s">
        <v>671</v>
      </c>
      <c r="R5" s="2977" t="s">
        <v>12361</v>
      </c>
    </row>
    <row r="6" spans="1:18" ht="15.75" customHeight="1" thickTop="1" thickBot="1">
      <c r="A6" s="2394" t="s">
        <v>684</v>
      </c>
      <c r="B6" s="3102"/>
      <c r="C6" s="59"/>
      <c r="D6" s="59"/>
      <c r="E6" s="687"/>
      <c r="F6" s="171"/>
      <c r="G6" s="198"/>
      <c r="H6" s="192"/>
      <c r="I6" s="192"/>
      <c r="J6" s="192"/>
      <c r="K6" s="3101"/>
      <c r="L6" s="3102"/>
      <c r="M6" s="3101"/>
      <c r="N6" s="3102"/>
      <c r="O6" s="3101"/>
      <c r="P6" s="3102"/>
      <c r="Q6" s="286"/>
      <c r="R6" s="2856" t="s">
        <v>831</v>
      </c>
    </row>
    <row r="7" spans="1:18" ht="15.75" customHeight="1" thickTop="1" thickBot="1">
      <c r="A7" s="192"/>
      <c r="B7" s="319" t="s">
        <v>13479</v>
      </c>
      <c r="C7" s="385"/>
      <c r="D7" s="385"/>
      <c r="E7" s="385"/>
      <c r="F7" s="1006"/>
      <c r="G7" s="450"/>
      <c r="H7" s="192"/>
      <c r="I7" s="192"/>
      <c r="J7" s="192"/>
      <c r="K7" s="3101"/>
      <c r="L7" s="3102"/>
      <c r="M7" s="3101"/>
      <c r="N7" s="3102"/>
      <c r="O7" s="3101"/>
      <c r="P7" s="3102"/>
      <c r="Q7" s="319" t="s">
        <v>13480</v>
      </c>
      <c r="R7" s="385"/>
    </row>
    <row r="8" spans="1:18" ht="15.75" customHeight="1" thickTop="1">
      <c r="A8" s="2394" t="s">
        <v>686</v>
      </c>
      <c r="B8" s="2919" t="s">
        <v>13481</v>
      </c>
      <c r="C8" s="213" t="s">
        <v>1330</v>
      </c>
      <c r="D8" s="213">
        <v>0</v>
      </c>
      <c r="E8" s="3011">
        <v>0</v>
      </c>
      <c r="F8" s="1006"/>
      <c r="G8" s="217" t="s">
        <v>13482</v>
      </c>
      <c r="H8" s="192"/>
      <c r="I8" s="996"/>
      <c r="J8" s="192"/>
      <c r="K8" s="3101"/>
      <c r="L8" s="997">
        <f>IF( SUM( N8:N8 ) = 0, 0, $N$5 )</f>
        <v>0</v>
      </c>
      <c r="M8" s="3101"/>
      <c r="N8" s="221">
        <f xml:space="preserve"> IF( ISNUMBER(E8 ), 0, 1 )</f>
        <v>0</v>
      </c>
      <c r="O8" s="3101"/>
      <c r="P8" s="3102"/>
      <c r="Q8" s="2919" t="s">
        <v>13481</v>
      </c>
      <c r="R8" s="770" t="s">
        <v>13483</v>
      </c>
    </row>
    <row r="9" spans="1:18" ht="15.75" customHeight="1">
      <c r="A9" s="192"/>
      <c r="B9" s="2917" t="s">
        <v>13484</v>
      </c>
      <c r="C9" s="222" t="s">
        <v>1330</v>
      </c>
      <c r="D9" s="222">
        <v>0</v>
      </c>
      <c r="E9" s="3007">
        <v>0</v>
      </c>
      <c r="F9" s="1006"/>
      <c r="G9" s="226" t="s">
        <v>13485</v>
      </c>
      <c r="H9" s="192"/>
      <c r="I9" s="998"/>
      <c r="J9" s="192"/>
      <c r="K9" s="3101"/>
      <c r="L9" s="997">
        <f t="shared" ref="L9:L27" si="0">IF( SUM( N9:N9 ) = 0, 0, $N$5 )</f>
        <v>0</v>
      </c>
      <c r="M9" s="3101"/>
      <c r="N9" s="221">
        <f t="shared" ref="N9:N27" si="1" xml:space="preserve"> IF( ISNUMBER(E9 ), 0, 1 )</f>
        <v>0</v>
      </c>
      <c r="O9" s="3101"/>
      <c r="P9" s="3102"/>
      <c r="Q9" s="2917" t="s">
        <v>13486</v>
      </c>
      <c r="R9" s="774" t="s">
        <v>13487</v>
      </c>
    </row>
    <row r="10" spans="1:18" ht="15.75" customHeight="1">
      <c r="A10" s="192"/>
      <c r="B10" s="2917" t="s">
        <v>13488</v>
      </c>
      <c r="C10" s="222" t="s">
        <v>12432</v>
      </c>
      <c r="D10" s="222">
        <v>0</v>
      </c>
      <c r="E10" s="3014">
        <v>138750</v>
      </c>
      <c r="F10" s="1006"/>
      <c r="G10" s="226" t="s">
        <v>13489</v>
      </c>
      <c r="H10" s="192"/>
      <c r="I10" s="998"/>
      <c r="J10" s="192"/>
      <c r="K10" s="3101"/>
      <c r="L10" s="997">
        <f t="shared" si="0"/>
        <v>0</v>
      </c>
      <c r="M10" s="3101"/>
      <c r="N10" s="221">
        <f t="shared" si="1"/>
        <v>0</v>
      </c>
      <c r="O10" s="3101"/>
      <c r="P10" s="3102"/>
      <c r="Q10" s="2917" t="s">
        <v>13488</v>
      </c>
      <c r="R10" s="774" t="s">
        <v>13490</v>
      </c>
    </row>
    <row r="11" spans="1:18" ht="15.75" customHeight="1">
      <c r="A11" s="192"/>
      <c r="B11" s="2917" t="s">
        <v>13491</v>
      </c>
      <c r="C11" s="222" t="s">
        <v>1330</v>
      </c>
      <c r="D11" s="222">
        <v>0</v>
      </c>
      <c r="E11" s="3014">
        <v>5169</v>
      </c>
      <c r="F11" s="1006"/>
      <c r="G11" s="226" t="s">
        <v>13492</v>
      </c>
      <c r="H11" s="192"/>
      <c r="I11" s="1078"/>
      <c r="J11" s="192"/>
      <c r="K11" s="3101"/>
      <c r="L11" s="997">
        <f t="shared" si="0"/>
        <v>0</v>
      </c>
      <c r="M11" s="3101"/>
      <c r="N11" s="221">
        <f t="shared" si="1"/>
        <v>0</v>
      </c>
      <c r="O11" s="3101"/>
      <c r="P11" s="3102"/>
      <c r="Q11" s="2917" t="s">
        <v>13491</v>
      </c>
      <c r="R11" s="774" t="s">
        <v>13493</v>
      </c>
    </row>
    <row r="12" spans="1:18" ht="15.75" customHeight="1">
      <c r="A12" s="192"/>
      <c r="B12" s="2917" t="s">
        <v>13494</v>
      </c>
      <c r="C12" s="222" t="s">
        <v>1330</v>
      </c>
      <c r="D12" s="222">
        <v>0</v>
      </c>
      <c r="E12" s="3014">
        <v>65472</v>
      </c>
      <c r="F12" s="1006"/>
      <c r="G12" s="226" t="s">
        <v>13495</v>
      </c>
      <c r="H12" s="192"/>
      <c r="I12" s="998"/>
      <c r="J12" s="192"/>
      <c r="K12" s="3101"/>
      <c r="L12" s="997">
        <f t="shared" si="0"/>
        <v>0</v>
      </c>
      <c r="M12" s="3101"/>
      <c r="N12" s="221">
        <f t="shared" si="1"/>
        <v>0</v>
      </c>
      <c r="O12" s="3101"/>
      <c r="P12" s="3102"/>
      <c r="Q12" s="2917" t="s">
        <v>13494</v>
      </c>
      <c r="R12" s="1079" t="s">
        <v>13496</v>
      </c>
    </row>
    <row r="13" spans="1:18" ht="15.75" customHeight="1">
      <c r="A13" s="192"/>
      <c r="B13" s="2917" t="s">
        <v>13497</v>
      </c>
      <c r="C13" s="222" t="s">
        <v>1330</v>
      </c>
      <c r="D13" s="222">
        <v>0</v>
      </c>
      <c r="E13" s="3007">
        <v>150</v>
      </c>
      <c r="F13" s="1006"/>
      <c r="G13" s="226" t="s">
        <v>13498</v>
      </c>
      <c r="H13" s="192"/>
      <c r="I13" s="998"/>
      <c r="J13" s="192"/>
      <c r="K13" s="3101"/>
      <c r="L13" s="997">
        <f t="shared" si="0"/>
        <v>0</v>
      </c>
      <c r="M13" s="3101"/>
      <c r="N13" s="221">
        <f t="shared" si="1"/>
        <v>0</v>
      </c>
      <c r="O13" s="3101"/>
      <c r="P13" s="3102"/>
      <c r="Q13" s="2917" t="s">
        <v>13497</v>
      </c>
      <c r="R13" s="774" t="s">
        <v>13499</v>
      </c>
    </row>
    <row r="14" spans="1:18" ht="15.75" customHeight="1">
      <c r="A14" s="192"/>
      <c r="B14" s="2917" t="s">
        <v>13500</v>
      </c>
      <c r="C14" s="222" t="s">
        <v>1330</v>
      </c>
      <c r="D14" s="222">
        <v>0</v>
      </c>
      <c r="E14" s="3007">
        <v>110</v>
      </c>
      <c r="F14" s="1006"/>
      <c r="G14" s="226" t="s">
        <v>13501</v>
      </c>
      <c r="H14" s="192"/>
      <c r="I14" s="998"/>
      <c r="J14" s="192"/>
      <c r="K14" s="3101"/>
      <c r="L14" s="997">
        <f t="shared" si="0"/>
        <v>0</v>
      </c>
      <c r="M14" s="3101"/>
      <c r="N14" s="221">
        <f t="shared" si="1"/>
        <v>0</v>
      </c>
      <c r="O14" s="3101"/>
      <c r="P14" s="3102"/>
      <c r="Q14" s="2917" t="s">
        <v>13500</v>
      </c>
      <c r="R14" s="774" t="s">
        <v>13502</v>
      </c>
    </row>
    <row r="15" spans="1:18" ht="15.75" customHeight="1">
      <c r="A15" s="192"/>
      <c r="B15" s="2917" t="s">
        <v>13503</v>
      </c>
      <c r="C15" s="222" t="s">
        <v>1330</v>
      </c>
      <c r="D15" s="222">
        <v>0</v>
      </c>
      <c r="E15" s="3007">
        <v>338</v>
      </c>
      <c r="F15" s="1006"/>
      <c r="G15" s="226" t="s">
        <v>13504</v>
      </c>
      <c r="H15" s="192"/>
      <c r="I15" s="1080"/>
      <c r="J15" s="192"/>
      <c r="K15" s="3101"/>
      <c r="L15" s="997">
        <f t="shared" si="0"/>
        <v>0</v>
      </c>
      <c r="M15" s="3101"/>
      <c r="N15" s="221">
        <f t="shared" si="1"/>
        <v>0</v>
      </c>
      <c r="O15" s="3101"/>
      <c r="P15" s="3102"/>
      <c r="Q15" s="2917" t="s">
        <v>13503</v>
      </c>
      <c r="R15" s="774" t="s">
        <v>13505</v>
      </c>
    </row>
    <row r="16" spans="1:18" ht="15.75" customHeight="1">
      <c r="A16" s="192"/>
      <c r="B16" s="2926" t="s">
        <v>13506</v>
      </c>
      <c r="C16" s="222" t="s">
        <v>1330</v>
      </c>
      <c r="D16" s="222">
        <v>0</v>
      </c>
      <c r="E16" s="3007">
        <v>21</v>
      </c>
      <c r="F16" s="1006"/>
      <c r="G16" s="226" t="s">
        <v>13507</v>
      </c>
      <c r="H16" s="192"/>
      <c r="I16" s="998"/>
      <c r="J16" s="192"/>
      <c r="K16" s="3101"/>
      <c r="L16" s="997">
        <f t="shared" si="0"/>
        <v>0</v>
      </c>
      <c r="M16" s="3101"/>
      <c r="N16" s="221">
        <f t="shared" si="1"/>
        <v>0</v>
      </c>
      <c r="O16" s="3101"/>
      <c r="P16" s="3102"/>
      <c r="Q16" s="2917" t="s">
        <v>13508</v>
      </c>
      <c r="R16" s="774" t="s">
        <v>13509</v>
      </c>
    </row>
    <row r="17" spans="1:18" ht="15.75" customHeight="1">
      <c r="A17" s="192"/>
      <c r="B17" s="2917" t="s">
        <v>13510</v>
      </c>
      <c r="C17" s="222" t="s">
        <v>1330</v>
      </c>
      <c r="D17" s="222">
        <v>0</v>
      </c>
      <c r="E17" s="3007">
        <v>246</v>
      </c>
      <c r="F17" s="1006"/>
      <c r="G17" s="226" t="s">
        <v>13511</v>
      </c>
      <c r="H17" s="192"/>
      <c r="I17" s="998"/>
      <c r="J17" s="192"/>
      <c r="K17" s="3101"/>
      <c r="L17" s="997">
        <f t="shared" si="0"/>
        <v>0</v>
      </c>
      <c r="M17" s="3101"/>
      <c r="N17" s="221">
        <f t="shared" si="1"/>
        <v>0</v>
      </c>
      <c r="O17" s="3101"/>
      <c r="P17" s="3102"/>
      <c r="Q17" s="2917" t="s">
        <v>13510</v>
      </c>
      <c r="R17" s="774" t="s">
        <v>13512</v>
      </c>
    </row>
    <row r="18" spans="1:18" ht="15.75" customHeight="1">
      <c r="A18" s="192"/>
      <c r="B18" s="2917" t="s">
        <v>13513</v>
      </c>
      <c r="C18" s="222" t="s">
        <v>12437</v>
      </c>
      <c r="D18" s="222">
        <v>0</v>
      </c>
      <c r="E18" s="3014">
        <v>10578</v>
      </c>
      <c r="F18" s="1006"/>
      <c r="G18" s="226" t="s">
        <v>13514</v>
      </c>
      <c r="H18" s="192"/>
      <c r="I18" s="998"/>
      <c r="J18" s="192"/>
      <c r="K18" s="3101"/>
      <c r="L18" s="997">
        <f t="shared" si="0"/>
        <v>0</v>
      </c>
      <c r="M18" s="3101"/>
      <c r="N18" s="221">
        <f t="shared" si="1"/>
        <v>0</v>
      </c>
      <c r="O18" s="3101"/>
      <c r="P18" s="3102"/>
      <c r="Q18" s="2917" t="s">
        <v>13513</v>
      </c>
      <c r="R18" s="1081" t="s">
        <v>13515</v>
      </c>
    </row>
    <row r="19" spans="1:18" ht="15.75" customHeight="1">
      <c r="A19" s="192"/>
      <c r="B19" s="2917" t="s">
        <v>13516</v>
      </c>
      <c r="C19" s="222" t="s">
        <v>13517</v>
      </c>
      <c r="D19" s="222">
        <v>2</v>
      </c>
      <c r="E19" s="3015">
        <v>20398.54</v>
      </c>
      <c r="F19" s="1006"/>
      <c r="G19" s="226" t="s">
        <v>13518</v>
      </c>
      <c r="H19" s="192"/>
      <c r="I19" s="998"/>
      <c r="J19" s="192"/>
      <c r="K19" s="3101"/>
      <c r="L19" s="997">
        <f t="shared" si="0"/>
        <v>0</v>
      </c>
      <c r="M19" s="3101"/>
      <c r="N19" s="221">
        <f t="shared" si="1"/>
        <v>0</v>
      </c>
      <c r="O19" s="3101"/>
      <c r="P19" s="3102"/>
      <c r="Q19" s="2917" t="s">
        <v>13516</v>
      </c>
      <c r="R19" s="774" t="s">
        <v>13519</v>
      </c>
    </row>
    <row r="20" spans="1:18" ht="31">
      <c r="A20" s="192"/>
      <c r="B20" s="2917" t="s">
        <v>13520</v>
      </c>
      <c r="C20" s="222" t="s">
        <v>13517</v>
      </c>
      <c r="D20" s="222">
        <v>2</v>
      </c>
      <c r="E20" s="3015">
        <v>1718115.79</v>
      </c>
      <c r="F20" s="1006"/>
      <c r="G20" s="226" t="s">
        <v>13521</v>
      </c>
      <c r="H20" s="192"/>
      <c r="I20" s="1078" t="s">
        <v>13522</v>
      </c>
      <c r="J20" s="192"/>
      <c r="K20" s="3101"/>
      <c r="L20" s="997">
        <f t="shared" si="0"/>
        <v>0</v>
      </c>
      <c r="M20" s="3101"/>
      <c r="N20" s="221">
        <f t="shared" si="1"/>
        <v>0</v>
      </c>
      <c r="O20" s="3101"/>
      <c r="P20" s="3102"/>
      <c r="Q20" s="2917" t="s">
        <v>13520</v>
      </c>
      <c r="R20" s="1082" t="s">
        <v>13523</v>
      </c>
    </row>
    <row r="21" spans="1:18" ht="15.75" customHeight="1">
      <c r="A21" s="192"/>
      <c r="B21" s="2917" t="s">
        <v>13524</v>
      </c>
      <c r="C21" s="222" t="s">
        <v>12437</v>
      </c>
      <c r="D21" s="222">
        <v>0</v>
      </c>
      <c r="E21" s="3007">
        <v>38</v>
      </c>
      <c r="F21" s="1006"/>
      <c r="G21" s="226" t="s">
        <v>13525</v>
      </c>
      <c r="H21" s="192"/>
      <c r="I21" s="998"/>
      <c r="J21" s="192"/>
      <c r="K21" s="3101"/>
      <c r="L21" s="997">
        <f t="shared" si="0"/>
        <v>0</v>
      </c>
      <c r="M21" s="3101"/>
      <c r="N21" s="221">
        <f t="shared" si="1"/>
        <v>0</v>
      </c>
      <c r="O21" s="3101"/>
      <c r="P21" s="3102"/>
      <c r="Q21" s="2917" t="s">
        <v>13524</v>
      </c>
      <c r="R21" s="774" t="s">
        <v>13526</v>
      </c>
    </row>
    <row r="22" spans="1:18" ht="15.75" customHeight="1">
      <c r="A22" s="192"/>
      <c r="B22" s="2917" t="s">
        <v>13527</v>
      </c>
      <c r="C22" s="222" t="s">
        <v>12437</v>
      </c>
      <c r="D22" s="222">
        <v>0</v>
      </c>
      <c r="E22" s="3007">
        <v>12</v>
      </c>
      <c r="F22" s="1006"/>
      <c r="G22" s="226" t="s">
        <v>13528</v>
      </c>
      <c r="H22" s="192"/>
      <c r="I22" s="998"/>
      <c r="J22" s="192"/>
      <c r="K22" s="3101"/>
      <c r="L22" s="997">
        <f t="shared" si="0"/>
        <v>0</v>
      </c>
      <c r="M22" s="3101"/>
      <c r="N22" s="221">
        <f t="shared" si="1"/>
        <v>0</v>
      </c>
      <c r="O22" s="3101"/>
      <c r="P22" s="3102"/>
      <c r="Q22" s="2917" t="s">
        <v>13527</v>
      </c>
      <c r="R22" s="774" t="s">
        <v>13529</v>
      </c>
    </row>
    <row r="23" spans="1:18" ht="15.75" customHeight="1">
      <c r="A23" s="192"/>
      <c r="B23" s="2917" t="s">
        <v>13530</v>
      </c>
      <c r="C23" s="222" t="s">
        <v>12437</v>
      </c>
      <c r="D23" s="222">
        <v>0</v>
      </c>
      <c r="E23" s="3014">
        <v>38354</v>
      </c>
      <c r="F23" s="1006"/>
      <c r="G23" s="226" t="s">
        <v>13531</v>
      </c>
      <c r="H23" s="192"/>
      <c r="I23" s="998"/>
      <c r="J23" s="192"/>
      <c r="K23" s="3101"/>
      <c r="L23" s="997">
        <f t="shared" si="0"/>
        <v>0</v>
      </c>
      <c r="M23" s="3101"/>
      <c r="N23" s="221">
        <f t="shared" si="1"/>
        <v>0</v>
      </c>
      <c r="O23" s="3101"/>
      <c r="P23" s="3102"/>
      <c r="Q23" s="2917" t="s">
        <v>13530</v>
      </c>
      <c r="R23" s="1081" t="s">
        <v>13532</v>
      </c>
    </row>
    <row r="24" spans="1:18" ht="15.75" customHeight="1">
      <c r="A24" s="192"/>
      <c r="B24" s="2917" t="s">
        <v>13533</v>
      </c>
      <c r="C24" s="222" t="s">
        <v>12437</v>
      </c>
      <c r="D24" s="222">
        <v>0</v>
      </c>
      <c r="E24" s="3014">
        <v>22775</v>
      </c>
      <c r="F24" s="1006"/>
      <c r="G24" s="226" t="s">
        <v>13534</v>
      </c>
      <c r="H24" s="192"/>
      <c r="I24" s="998"/>
      <c r="J24" s="192"/>
      <c r="K24" s="3101"/>
      <c r="L24" s="997">
        <f t="shared" si="0"/>
        <v>0</v>
      </c>
      <c r="M24" s="3101"/>
      <c r="N24" s="221">
        <f t="shared" si="1"/>
        <v>0</v>
      </c>
      <c r="O24" s="3101"/>
      <c r="P24" s="3102"/>
      <c r="Q24" s="2917" t="s">
        <v>13533</v>
      </c>
      <c r="R24" s="1081" t="s">
        <v>13535</v>
      </c>
    </row>
    <row r="25" spans="1:18" ht="15.75" customHeight="1">
      <c r="A25" s="192"/>
      <c r="B25" s="2917" t="s">
        <v>13536</v>
      </c>
      <c r="C25" s="222" t="s">
        <v>12437</v>
      </c>
      <c r="D25" s="222">
        <v>0</v>
      </c>
      <c r="E25" s="3014">
        <v>5803</v>
      </c>
      <c r="F25" s="1006"/>
      <c r="G25" s="226" t="s">
        <v>13537</v>
      </c>
      <c r="H25" s="192"/>
      <c r="I25" s="998"/>
      <c r="J25" s="192"/>
      <c r="K25" s="3101"/>
      <c r="L25" s="997">
        <f t="shared" si="0"/>
        <v>0</v>
      </c>
      <c r="M25" s="3101"/>
      <c r="N25" s="221">
        <f t="shared" si="1"/>
        <v>0</v>
      </c>
      <c r="O25" s="3101"/>
      <c r="P25" s="3102"/>
      <c r="Q25" s="2917" t="s">
        <v>13536</v>
      </c>
      <c r="R25" s="1081" t="s">
        <v>13538</v>
      </c>
    </row>
    <row r="26" spans="1:18" ht="15.75" customHeight="1">
      <c r="A26" s="192"/>
      <c r="B26" s="2917" t="s">
        <v>13539</v>
      </c>
      <c r="C26" s="222" t="s">
        <v>12437</v>
      </c>
      <c r="D26" s="222">
        <v>0</v>
      </c>
      <c r="E26" s="3014">
        <v>2046</v>
      </c>
      <c r="F26" s="1006"/>
      <c r="G26" s="226" t="s">
        <v>13540</v>
      </c>
      <c r="H26" s="192"/>
      <c r="I26" s="998"/>
      <c r="J26" s="192"/>
      <c r="K26" s="3101"/>
      <c r="L26" s="997">
        <f t="shared" si="0"/>
        <v>0</v>
      </c>
      <c r="M26" s="3101"/>
      <c r="N26" s="221">
        <f t="shared" si="1"/>
        <v>0</v>
      </c>
      <c r="O26" s="3101"/>
      <c r="P26" s="3102"/>
      <c r="Q26" s="2917" t="s">
        <v>13539</v>
      </c>
      <c r="R26" s="1081" t="s">
        <v>13541</v>
      </c>
    </row>
    <row r="27" spans="1:18" ht="15.75" customHeight="1">
      <c r="A27" s="192"/>
      <c r="B27" s="2917" t="s">
        <v>13542</v>
      </c>
      <c r="C27" s="222" t="s">
        <v>12437</v>
      </c>
      <c r="D27" s="222">
        <v>0</v>
      </c>
      <c r="E27" s="3007">
        <v>370</v>
      </c>
      <c r="F27" s="1006"/>
      <c r="G27" s="226" t="s">
        <v>13543</v>
      </c>
      <c r="H27" s="192"/>
      <c r="I27" s="998"/>
      <c r="J27" s="192"/>
      <c r="K27" s="3101"/>
      <c r="L27" s="997">
        <f t="shared" si="0"/>
        <v>0</v>
      </c>
      <c r="M27" s="3101"/>
      <c r="N27" s="221">
        <f t="shared" si="1"/>
        <v>0</v>
      </c>
      <c r="O27" s="3101"/>
      <c r="P27" s="3102"/>
      <c r="Q27" s="2917" t="s">
        <v>13542</v>
      </c>
      <c r="R27" s="1081" t="s">
        <v>13544</v>
      </c>
    </row>
    <row r="28" spans="1:18" ht="15.75" customHeight="1">
      <c r="A28" s="192"/>
      <c r="B28" s="2917" t="s">
        <v>13545</v>
      </c>
      <c r="C28" s="222" t="s">
        <v>12437</v>
      </c>
      <c r="D28" s="222">
        <v>0</v>
      </c>
      <c r="E28" s="1928">
        <f>IFERROR(SUM(E23:E27),0)</f>
        <v>69348</v>
      </c>
      <c r="F28" s="1006"/>
      <c r="G28" s="226" t="s">
        <v>13546</v>
      </c>
      <c r="H28" s="192"/>
      <c r="I28" s="998"/>
      <c r="J28" s="192"/>
      <c r="K28" s="3101"/>
      <c r="L28" s="3102"/>
      <c r="M28" s="3101"/>
      <c r="N28" s="3102"/>
      <c r="O28" s="3101"/>
      <c r="P28" s="3102"/>
      <c r="Q28" s="2917" t="s">
        <v>13545</v>
      </c>
      <c r="R28" s="1083" t="s">
        <v>13547</v>
      </c>
    </row>
    <row r="29" spans="1:18" ht="15.75" customHeight="1" thickBot="1">
      <c r="A29" s="2394" t="s">
        <v>784</v>
      </c>
      <c r="B29" s="2930" t="s">
        <v>13548</v>
      </c>
      <c r="C29" s="283" t="s">
        <v>12437</v>
      </c>
      <c r="D29" s="283">
        <v>0</v>
      </c>
      <c r="E29" s="3016">
        <v>40077</v>
      </c>
      <c r="F29" s="1006"/>
      <c r="G29" s="284" t="s">
        <v>13549</v>
      </c>
      <c r="H29" s="192"/>
      <c r="I29" s="1002"/>
      <c r="J29" s="192"/>
      <c r="K29" s="3101"/>
      <c r="L29" s="997">
        <f>IF( SUM( N29:N29 ) = 0, 0, $N$5 )</f>
        <v>0</v>
      </c>
      <c r="M29" s="3101"/>
      <c r="N29" s="221">
        <f xml:space="preserve"> IF( ISNUMBER(E29 ), 0, 1 )</f>
        <v>0</v>
      </c>
      <c r="O29" s="3101"/>
      <c r="P29" s="3102"/>
      <c r="Q29" s="2930" t="s">
        <v>13548</v>
      </c>
      <c r="R29" s="1084" t="s">
        <v>13550</v>
      </c>
    </row>
    <row r="30" spans="1:18" ht="16.5" thickTop="1" thickBot="1">
      <c r="A30" s="192"/>
      <c r="B30" s="1026"/>
      <c r="C30" s="1085"/>
      <c r="D30" s="1085"/>
      <c r="E30" s="279"/>
      <c r="F30" s="81"/>
      <c r="G30" s="198"/>
      <c r="H30" s="192"/>
      <c r="I30" s="192"/>
      <c r="J30" s="192"/>
      <c r="K30" s="3102"/>
      <c r="L30" s="3102"/>
      <c r="M30" s="3102"/>
      <c r="N30" s="3102"/>
      <c r="O30" s="3102"/>
      <c r="P30" s="3102"/>
      <c r="Q30" s="3102"/>
      <c r="R30" s="3102"/>
    </row>
    <row r="31" spans="1:18" ht="32" thickTop="1" thickBot="1">
      <c r="A31" s="192"/>
      <c r="B31" s="319" t="s">
        <v>13551</v>
      </c>
      <c r="C31" s="192"/>
      <c r="D31" s="192"/>
      <c r="E31" s="192"/>
      <c r="F31" s="192"/>
      <c r="G31" s="192"/>
      <c r="H31" s="192"/>
      <c r="I31" s="192"/>
      <c r="J31" s="192"/>
      <c r="K31" s="3102"/>
      <c r="L31" s="3102"/>
      <c r="M31" s="3102"/>
      <c r="N31" s="3102"/>
      <c r="O31" s="3102"/>
      <c r="P31" s="3102"/>
      <c r="Q31" s="319" t="s">
        <v>13551</v>
      </c>
      <c r="R31" s="3102"/>
    </row>
    <row r="32" spans="1:18" ht="31">
      <c r="A32" s="2394" t="s">
        <v>686</v>
      </c>
      <c r="B32" s="2917" t="s">
        <v>13552</v>
      </c>
      <c r="C32" s="213" t="s">
        <v>1330</v>
      </c>
      <c r="D32" s="213">
        <v>0</v>
      </c>
      <c r="E32" s="1380">
        <v>269</v>
      </c>
      <c r="F32" s="192"/>
      <c r="G32" s="217" t="s">
        <v>13553</v>
      </c>
      <c r="H32" s="192"/>
      <c r="I32" s="996"/>
      <c r="J32" s="192"/>
      <c r="K32" s="3102"/>
      <c r="L32" s="3102"/>
      <c r="M32" s="3102"/>
      <c r="N32" s="3102"/>
      <c r="O32" s="3102"/>
      <c r="P32" s="3102"/>
      <c r="Q32" s="2917" t="s">
        <v>13552</v>
      </c>
      <c r="R32" s="1380" t="s">
        <v>13554</v>
      </c>
    </row>
    <row r="33" spans="1:18" ht="31">
      <c r="A33" s="192"/>
      <c r="B33" s="2917" t="s">
        <v>13555</v>
      </c>
      <c r="C33" s="222" t="s">
        <v>1330</v>
      </c>
      <c r="D33" s="222">
        <v>0</v>
      </c>
      <c r="E33" s="1079">
        <v>244</v>
      </c>
      <c r="F33" s="192"/>
      <c r="G33" s="226" t="s">
        <v>13556</v>
      </c>
      <c r="H33" s="192"/>
      <c r="I33" s="998"/>
      <c r="J33" s="192"/>
      <c r="K33" s="3102"/>
      <c r="L33" s="3102"/>
      <c r="M33" s="3102"/>
      <c r="N33" s="3102"/>
      <c r="O33" s="3102"/>
      <c r="P33" s="3102"/>
      <c r="Q33" s="2917" t="s">
        <v>13555</v>
      </c>
      <c r="R33" s="1079" t="s">
        <v>13557</v>
      </c>
    </row>
    <row r="34" spans="1:18" ht="31">
      <c r="A34" s="192"/>
      <c r="B34" s="2917" t="s">
        <v>13558</v>
      </c>
      <c r="C34" s="222" t="s">
        <v>1330</v>
      </c>
      <c r="D34" s="222">
        <v>0</v>
      </c>
      <c r="E34" s="1079">
        <v>0</v>
      </c>
      <c r="F34" s="192"/>
      <c r="G34" s="2091" t="s">
        <v>13559</v>
      </c>
      <c r="H34" s="192"/>
      <c r="I34" s="998"/>
      <c r="J34" s="192"/>
      <c r="K34" s="3102"/>
      <c r="L34" s="3102"/>
      <c r="M34" s="3102"/>
      <c r="N34" s="3102"/>
      <c r="O34" s="3102"/>
      <c r="P34" s="3102"/>
      <c r="Q34" s="2917" t="s">
        <v>13558</v>
      </c>
      <c r="R34" s="1079" t="s">
        <v>13560</v>
      </c>
    </row>
    <row r="35" spans="1:18" ht="31">
      <c r="A35" s="192"/>
      <c r="B35" s="1835" t="s">
        <v>13561</v>
      </c>
      <c r="C35" s="222" t="s">
        <v>1330</v>
      </c>
      <c r="D35" s="222">
        <v>0</v>
      </c>
      <c r="E35" s="2217">
        <v>70</v>
      </c>
      <c r="F35" s="192"/>
      <c r="G35" s="2091" t="s">
        <v>13562</v>
      </c>
      <c r="H35" s="192"/>
      <c r="I35" s="1078"/>
      <c r="J35" s="192"/>
      <c r="K35" s="3102"/>
      <c r="L35" s="3102"/>
      <c r="M35" s="3102"/>
      <c r="N35" s="3102"/>
      <c r="O35" s="3102"/>
      <c r="P35" s="3102"/>
      <c r="Q35" s="1835" t="s">
        <v>13561</v>
      </c>
      <c r="R35" s="2217" t="s">
        <v>13563</v>
      </c>
    </row>
    <row r="36" spans="1:18" ht="46.5">
      <c r="A36" s="192"/>
      <c r="B36" s="1835" t="s">
        <v>13564</v>
      </c>
      <c r="C36" s="222" t="s">
        <v>1330</v>
      </c>
      <c r="D36" s="222">
        <v>0</v>
      </c>
      <c r="E36" s="2217">
        <v>7</v>
      </c>
      <c r="F36" s="192"/>
      <c r="G36" s="2091" t="s">
        <v>13565</v>
      </c>
      <c r="H36" s="192"/>
      <c r="I36" s="1078"/>
      <c r="J36" s="192"/>
      <c r="K36" s="3102"/>
      <c r="L36" s="3102"/>
      <c r="M36" s="3102"/>
      <c r="N36" s="3102"/>
      <c r="O36" s="3102"/>
      <c r="P36" s="3102"/>
      <c r="Q36" s="1835" t="s">
        <v>13564</v>
      </c>
      <c r="R36" s="2217" t="s">
        <v>13566</v>
      </c>
    </row>
    <row r="37" spans="1:18" ht="46.5">
      <c r="A37" s="192"/>
      <c r="B37" s="2917" t="s">
        <v>13567</v>
      </c>
      <c r="C37" s="222" t="s">
        <v>1330</v>
      </c>
      <c r="D37" s="222">
        <v>0</v>
      </c>
      <c r="E37" s="1928">
        <f>SUM(E32:E36)</f>
        <v>590</v>
      </c>
      <c r="F37" s="192"/>
      <c r="G37" s="2091" t="s">
        <v>13568</v>
      </c>
      <c r="H37" s="192"/>
      <c r="I37" s="998"/>
      <c r="J37" s="192"/>
      <c r="K37" s="3102"/>
      <c r="L37" s="3102"/>
      <c r="M37" s="3102"/>
      <c r="N37" s="3102"/>
      <c r="O37" s="3102"/>
      <c r="P37" s="3102"/>
      <c r="Q37" s="2917" t="s">
        <v>13567</v>
      </c>
      <c r="R37" s="1928" t="s">
        <v>13569</v>
      </c>
    </row>
    <row r="38" spans="1:18" ht="46.5">
      <c r="A38" s="192"/>
      <c r="B38" s="2917" t="s">
        <v>13570</v>
      </c>
      <c r="C38" s="222" t="s">
        <v>1330</v>
      </c>
      <c r="D38" s="222">
        <v>0</v>
      </c>
      <c r="E38" s="1079">
        <v>32</v>
      </c>
      <c r="F38" s="192"/>
      <c r="G38" s="2091" t="s">
        <v>13571</v>
      </c>
      <c r="H38" s="192"/>
      <c r="I38" s="998"/>
      <c r="J38" s="192"/>
      <c r="K38" s="3102"/>
      <c r="L38" s="3102"/>
      <c r="M38" s="3102"/>
      <c r="N38" s="3102"/>
      <c r="O38" s="3102"/>
      <c r="P38" s="3102"/>
      <c r="Q38" s="2917" t="s">
        <v>13570</v>
      </c>
      <c r="R38" s="1079" t="s">
        <v>13572</v>
      </c>
    </row>
    <row r="39" spans="1:18" ht="46.5">
      <c r="A39" s="3102"/>
      <c r="B39" s="2917" t="s">
        <v>13573</v>
      </c>
      <c r="C39" s="222" t="s">
        <v>1330</v>
      </c>
      <c r="D39" s="222">
        <v>0</v>
      </c>
      <c r="E39" s="1079">
        <v>583</v>
      </c>
      <c r="F39" s="3102"/>
      <c r="G39" s="2091" t="s">
        <v>13574</v>
      </c>
      <c r="H39" s="3102"/>
      <c r="I39" s="998"/>
      <c r="J39" s="3102"/>
      <c r="K39" s="3102"/>
      <c r="L39" s="3102"/>
      <c r="M39" s="3102"/>
      <c r="N39" s="3102"/>
      <c r="O39" s="3102"/>
      <c r="P39" s="3102"/>
      <c r="Q39" s="2917" t="s">
        <v>13573</v>
      </c>
      <c r="R39" s="1079" t="s">
        <v>13575</v>
      </c>
    </row>
    <row r="40" spans="1:18" ht="62">
      <c r="A40" s="3102"/>
      <c r="B40" s="2917" t="s">
        <v>13576</v>
      </c>
      <c r="C40" s="222" t="s">
        <v>1292</v>
      </c>
      <c r="D40" s="222">
        <v>2</v>
      </c>
      <c r="E40" s="2218">
        <v>0.9698</v>
      </c>
      <c r="F40" s="3102"/>
      <c r="G40" s="226" t="s">
        <v>13577</v>
      </c>
      <c r="H40" s="3102"/>
      <c r="I40" s="998"/>
      <c r="J40" s="3102"/>
      <c r="K40" s="3102"/>
      <c r="L40" s="3102"/>
      <c r="M40" s="3102"/>
      <c r="N40" s="3102"/>
      <c r="O40" s="3102"/>
      <c r="P40" s="3102"/>
      <c r="Q40" s="2917" t="s">
        <v>13576</v>
      </c>
      <c r="R40" s="2218" t="s">
        <v>13578</v>
      </c>
    </row>
    <row r="41" spans="1:18" ht="31">
      <c r="A41" s="2394" t="s">
        <v>784</v>
      </c>
      <c r="B41" s="2930" t="s">
        <v>13579</v>
      </c>
      <c r="C41" s="283" t="s">
        <v>1330</v>
      </c>
      <c r="D41" s="283">
        <v>0</v>
      </c>
      <c r="E41" s="1382">
        <v>23061</v>
      </c>
      <c r="F41" s="1006"/>
      <c r="G41" s="284" t="s">
        <v>13580</v>
      </c>
      <c r="H41" s="3102"/>
      <c r="I41" s="1002"/>
      <c r="J41" s="3102"/>
      <c r="K41" s="3102"/>
      <c r="L41" s="3102"/>
      <c r="M41" s="3102"/>
      <c r="N41" s="3102"/>
      <c r="O41" s="3102"/>
      <c r="P41" s="3102"/>
      <c r="Q41" s="2930" t="s">
        <v>13579</v>
      </c>
      <c r="R41" s="1382" t="s">
        <v>13581</v>
      </c>
    </row>
    <row r="42" spans="1:18" ht="16.5" thickTop="1" thickBot="1">
      <c r="A42" s="192"/>
      <c r="B42" s="192"/>
      <c r="C42" s="192"/>
      <c r="D42" s="192"/>
      <c r="E42" s="192"/>
      <c r="F42" s="192"/>
      <c r="G42" s="192"/>
      <c r="H42" s="192"/>
      <c r="I42" s="192"/>
      <c r="J42" s="192"/>
      <c r="K42" s="3102"/>
      <c r="L42" s="3102"/>
      <c r="M42" s="3102"/>
      <c r="N42" s="3102"/>
      <c r="O42" s="3102"/>
      <c r="P42" s="3102"/>
      <c r="Q42" s="192"/>
      <c r="R42" s="3102"/>
    </row>
    <row r="43" spans="1:18" ht="32" thickTop="1" thickBot="1">
      <c r="A43" s="3102"/>
      <c r="B43" s="319" t="s">
        <v>13582</v>
      </c>
      <c r="C43" s="3102"/>
      <c r="D43" s="3102"/>
      <c r="E43" s="3102"/>
      <c r="F43" s="3102"/>
      <c r="G43" s="3102"/>
      <c r="H43" s="3102"/>
      <c r="I43" s="3102"/>
      <c r="J43" s="3102"/>
      <c r="K43" s="3102"/>
      <c r="L43" s="3102"/>
      <c r="M43" s="3102"/>
      <c r="N43" s="3102"/>
      <c r="O43" s="3102"/>
      <c r="P43" s="3102"/>
      <c r="Q43" s="319" t="s">
        <v>13582</v>
      </c>
      <c r="R43" s="3102"/>
    </row>
    <row r="44" spans="1:18" ht="46.5">
      <c r="A44" s="2394" t="s">
        <v>686</v>
      </c>
      <c r="B44" s="2917" t="s">
        <v>13583</v>
      </c>
      <c r="C44" s="213" t="s">
        <v>1330</v>
      </c>
      <c r="D44" s="213">
        <v>0</v>
      </c>
      <c r="E44" s="1380">
        <v>20</v>
      </c>
      <c r="F44" s="3102"/>
      <c r="G44" s="217" t="s">
        <v>13584</v>
      </c>
      <c r="H44" s="3102"/>
      <c r="I44" s="3039" t="s">
        <v>13585</v>
      </c>
      <c r="J44" s="3102"/>
      <c r="K44" s="3102"/>
      <c r="L44" s="3102"/>
      <c r="M44" s="3102"/>
      <c r="N44" s="3102"/>
      <c r="O44" s="3102"/>
      <c r="P44" s="3102"/>
      <c r="Q44" s="2917" t="s">
        <v>13583</v>
      </c>
      <c r="R44" s="1380" t="s">
        <v>13586</v>
      </c>
    </row>
    <row r="45" spans="1:18" ht="31">
      <c r="A45" s="3102"/>
      <c r="B45" s="2917" t="s">
        <v>13587</v>
      </c>
      <c r="C45" s="222" t="s">
        <v>1330</v>
      </c>
      <c r="D45" s="222">
        <v>0</v>
      </c>
      <c r="E45" s="1079">
        <v>0</v>
      </c>
      <c r="F45" s="3102"/>
      <c r="G45" s="226" t="s">
        <v>13588</v>
      </c>
      <c r="H45" s="3102"/>
      <c r="I45" s="998"/>
      <c r="J45" s="3102"/>
      <c r="K45" s="3102"/>
      <c r="L45" s="3102"/>
      <c r="M45" s="3102"/>
      <c r="N45" s="3102"/>
      <c r="O45" s="3102"/>
      <c r="P45" s="3102"/>
      <c r="Q45" s="2917" t="s">
        <v>13587</v>
      </c>
      <c r="R45" s="1079" t="s">
        <v>13589</v>
      </c>
    </row>
    <row r="46" spans="1:18" ht="31">
      <c r="A46" s="3102"/>
      <c r="B46" s="2917" t="s">
        <v>13590</v>
      </c>
      <c r="C46" s="222" t="s">
        <v>1330</v>
      </c>
      <c r="D46" s="222">
        <v>0</v>
      </c>
      <c r="E46" s="1079">
        <v>0</v>
      </c>
      <c r="F46" s="3102"/>
      <c r="G46" s="226" t="s">
        <v>13591</v>
      </c>
      <c r="H46" s="3102"/>
      <c r="I46" s="998"/>
      <c r="J46" s="3102"/>
      <c r="K46" s="3102"/>
      <c r="L46" s="3102"/>
      <c r="M46" s="3102"/>
      <c r="N46" s="3102"/>
      <c r="O46" s="3102"/>
      <c r="P46" s="3102"/>
      <c r="Q46" s="2917" t="s">
        <v>13590</v>
      </c>
      <c r="R46" s="1079" t="s">
        <v>13592</v>
      </c>
    </row>
    <row r="47" spans="1:18" ht="31">
      <c r="A47" s="3102"/>
      <c r="B47" s="2917" t="s">
        <v>13593</v>
      </c>
      <c r="C47" s="222" t="s">
        <v>1330</v>
      </c>
      <c r="D47" s="222">
        <v>0</v>
      </c>
      <c r="E47" s="1928">
        <f>SUM(E44:E46)</f>
        <v>20</v>
      </c>
      <c r="F47" s="3102"/>
      <c r="G47" s="226" t="s">
        <v>13594</v>
      </c>
      <c r="H47" s="3102"/>
      <c r="I47" s="1078"/>
      <c r="J47" s="3102"/>
      <c r="K47" s="3102"/>
      <c r="L47" s="3102"/>
      <c r="M47" s="3102"/>
      <c r="N47" s="3102"/>
      <c r="O47" s="3102"/>
      <c r="P47" s="3102"/>
      <c r="Q47" s="2917" t="s">
        <v>13593</v>
      </c>
      <c r="R47" s="1928" t="s">
        <v>13595</v>
      </c>
    </row>
    <row r="48" spans="1:18" ht="46.5">
      <c r="A48" s="3102"/>
      <c r="B48" s="2917" t="s">
        <v>13596</v>
      </c>
      <c r="C48" s="222" t="s">
        <v>1330</v>
      </c>
      <c r="D48" s="222">
        <v>0</v>
      </c>
      <c r="E48" s="1079">
        <v>0</v>
      </c>
      <c r="F48" s="3102"/>
      <c r="G48" s="226" t="s">
        <v>13597</v>
      </c>
      <c r="H48" s="3102"/>
      <c r="I48" s="1078" t="s">
        <v>13598</v>
      </c>
      <c r="J48" s="3102"/>
      <c r="K48" s="3102"/>
      <c r="L48" s="3102"/>
      <c r="M48" s="3102"/>
      <c r="N48" s="3102"/>
      <c r="O48" s="3102"/>
      <c r="P48" s="3102"/>
      <c r="Q48" s="2917" t="s">
        <v>13596</v>
      </c>
      <c r="R48" s="1079" t="s">
        <v>13599</v>
      </c>
    </row>
    <row r="49" spans="1:18" ht="46.5">
      <c r="A49" s="3102"/>
      <c r="B49" s="2917" t="s">
        <v>13600</v>
      </c>
      <c r="C49" s="222" t="s">
        <v>1330</v>
      </c>
      <c r="D49" s="222">
        <v>0</v>
      </c>
      <c r="E49" s="1079">
        <v>0</v>
      </c>
      <c r="F49" s="3102"/>
      <c r="G49" s="226" t="s">
        <v>13601</v>
      </c>
      <c r="H49" s="3102"/>
      <c r="I49" s="1078" t="s">
        <v>13598</v>
      </c>
      <c r="J49" s="3102"/>
      <c r="K49" s="3102"/>
      <c r="L49" s="3102"/>
      <c r="M49" s="3102"/>
      <c r="N49" s="3102"/>
      <c r="O49" s="3102"/>
      <c r="P49" s="3102"/>
      <c r="Q49" s="2917" t="s">
        <v>13600</v>
      </c>
      <c r="R49" s="1079" t="s">
        <v>13602</v>
      </c>
    </row>
    <row r="50" spans="1:18" ht="62">
      <c r="A50" s="3102"/>
      <c r="B50" s="2917" t="s">
        <v>13603</v>
      </c>
      <c r="C50" s="222" t="s">
        <v>1292</v>
      </c>
      <c r="D50" s="222">
        <v>2</v>
      </c>
      <c r="E50" s="2218" t="s">
        <v>3696</v>
      </c>
      <c r="F50" s="3102"/>
      <c r="G50" s="226" t="s">
        <v>13604</v>
      </c>
      <c r="H50" s="3102"/>
      <c r="I50" s="1078" t="s">
        <v>13598</v>
      </c>
      <c r="J50" s="3102"/>
      <c r="K50" s="3102"/>
      <c r="L50" s="3102"/>
      <c r="M50" s="3102"/>
      <c r="N50" s="3102"/>
      <c r="O50" s="3102"/>
      <c r="P50" s="3102"/>
      <c r="Q50" s="2917" t="s">
        <v>13603</v>
      </c>
      <c r="R50" s="2218" t="s">
        <v>13605</v>
      </c>
    </row>
    <row r="51" spans="1:18" ht="46.5">
      <c r="A51" s="2394" t="s">
        <v>784</v>
      </c>
      <c r="B51" s="2930" t="s">
        <v>13606</v>
      </c>
      <c r="C51" s="283" t="s">
        <v>1330</v>
      </c>
      <c r="D51" s="283">
        <v>0</v>
      </c>
      <c r="E51" s="1382" t="s">
        <v>3696</v>
      </c>
      <c r="F51" s="1006"/>
      <c r="G51" s="284" t="s">
        <v>13607</v>
      </c>
      <c r="H51" s="3102"/>
      <c r="I51" s="1078" t="s">
        <v>13598</v>
      </c>
      <c r="J51" s="3102"/>
      <c r="K51" s="3102"/>
      <c r="L51" s="3102"/>
      <c r="M51" s="3102"/>
      <c r="N51" s="3102"/>
      <c r="O51" s="3102"/>
      <c r="P51" s="3102"/>
      <c r="Q51" s="2930" t="s">
        <v>13606</v>
      </c>
      <c r="R51" s="1382" t="s">
        <v>13608</v>
      </c>
    </row>
    <row r="52" spans="1:18">
      <c r="A52" s="3102"/>
      <c r="B52" s="3102"/>
      <c r="C52" s="3102"/>
      <c r="D52" s="3102"/>
      <c r="E52" s="3102"/>
      <c r="F52" s="3102"/>
      <c r="G52" s="3102"/>
      <c r="H52" s="3102"/>
      <c r="I52" s="3102"/>
      <c r="J52" s="2394" t="s">
        <v>826</v>
      </c>
      <c r="K52" s="3102"/>
      <c r="L52" s="3102"/>
      <c r="M52" s="3102"/>
      <c r="N52" s="3102"/>
      <c r="O52" s="3102"/>
      <c r="P52" s="3102"/>
      <c r="Q52" s="3102"/>
      <c r="R52" s="2856" t="s">
        <v>827</v>
      </c>
    </row>
  </sheetData>
  <sheetProtection formatColumns="0" formatRows="0"/>
  <mergeCells count="2">
    <mergeCell ref="B3:I3"/>
    <mergeCell ref="Q3:R3"/>
  </mergeCells>
  <phoneticPr fontId="37" type="noConversion"/>
  <conditionalFormatting sqref="L8:L27">
    <cfRule type="cellIs" dxfId="66" priority="3" operator="equal">
      <formula>0</formula>
    </cfRule>
  </conditionalFormatting>
  <conditionalFormatting sqref="L29">
    <cfRule type="cellIs" dxfId="65"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topLeftCell="B1" workbookViewId="0"/>
  </sheetViews>
  <sheetFormatPr defaultColWidth="9" defaultRowHeight="14"/>
  <cols>
    <col min="1" max="1" width="11.08203125" style="184" hidden="1" customWidth="1"/>
    <col min="2" max="2" width="42.9140625" style="184" customWidth="1"/>
    <col min="3" max="3" width="17.6640625" style="184" customWidth="1"/>
    <col min="4" max="4" width="6.6640625" style="184" customWidth="1"/>
    <col min="5" max="5" width="13.1640625" style="184" customWidth="1"/>
    <col min="6" max="6" width="9.6640625" style="184" bestFit="1" customWidth="1"/>
    <col min="7" max="7" width="10.1640625" style="184" bestFit="1" customWidth="1"/>
    <col min="8" max="8" width="5.9140625" style="184" bestFit="1" customWidth="1"/>
    <col min="9" max="9" width="8" style="184" bestFit="1" customWidth="1"/>
    <col min="10" max="10" width="5.9140625" style="184" bestFit="1" customWidth="1"/>
    <col min="11" max="11" width="6.9140625" style="184" bestFit="1" customWidth="1"/>
    <col min="12" max="12" width="10.6640625" style="184" customWidth="1"/>
    <col min="13" max="13" width="1.58203125" style="184" customWidth="1"/>
    <col min="14" max="14" width="10.08203125" style="184" bestFit="1" customWidth="1"/>
    <col min="15" max="15" width="15.08203125" style="184" bestFit="1" customWidth="1"/>
    <col min="16" max="16" width="8.58203125" style="184" customWidth="1"/>
    <col min="17" max="17" width="9.6640625" style="184" bestFit="1" customWidth="1"/>
    <col min="18" max="18" width="11" style="184" customWidth="1"/>
    <col min="19" max="19" width="8.1640625" style="184" bestFit="1" customWidth="1"/>
    <col min="20" max="20" width="14.5" style="184" bestFit="1" customWidth="1"/>
    <col min="21" max="21" width="15.58203125" style="184" bestFit="1" customWidth="1"/>
    <col min="22" max="22" width="8.1640625" style="184" bestFit="1" customWidth="1"/>
    <col min="23" max="23" width="9.6640625" style="184" bestFit="1" customWidth="1"/>
    <col min="24" max="24" width="10.6640625" style="184" customWidth="1"/>
    <col min="25" max="25" width="8.1640625" style="184" bestFit="1" customWidth="1"/>
    <col min="26" max="26" width="13.1640625" style="184" bestFit="1" customWidth="1"/>
    <col min="27" max="27" width="14.5" style="184" bestFit="1" customWidth="1"/>
    <col min="28" max="28" width="8.08203125" style="184" bestFit="1" customWidth="1"/>
    <col min="29" max="29" width="9.6640625" style="184" bestFit="1" customWidth="1"/>
    <col min="30" max="30" width="10.6640625" style="184" customWidth="1"/>
    <col min="31" max="31" width="1.58203125" style="184" customWidth="1"/>
    <col min="32" max="32" width="13.1640625" style="184" customWidth="1"/>
    <col min="33" max="33" width="1.58203125" style="184" customWidth="1"/>
    <col min="34" max="34" width="29.5" style="184" bestFit="1" customWidth="1"/>
    <col min="35" max="35" width="1.58203125" style="184" hidden="1" customWidth="1"/>
    <col min="36" max="36" width="1.58203125" style="184" customWidth="1"/>
    <col min="37" max="37" width="20.58203125" style="184" customWidth="1"/>
    <col min="38" max="38" width="1.58203125" style="184" customWidth="1"/>
    <col min="39" max="39" width="20.5" style="184" hidden="1" customWidth="1"/>
    <col min="40" max="40" width="7.5" style="184" hidden="1" customWidth="1"/>
    <col min="41" max="41" width="10.08203125" style="184" hidden="1" customWidth="1"/>
    <col min="42" max="42" width="7.5" style="184" hidden="1" customWidth="1"/>
    <col min="43" max="43" width="9" style="184" hidden="1" customWidth="1"/>
    <col min="44" max="45" width="9.58203125" style="184" hidden="1" customWidth="1"/>
    <col min="46" max="47" width="8.58203125" style="184" hidden="1" customWidth="1"/>
    <col min="48" max="55" width="8.08203125" style="184" hidden="1" customWidth="1"/>
    <col min="56" max="56" width="7.58203125" style="184" hidden="1" customWidth="1"/>
    <col min="57" max="57" width="8.08203125" style="184" hidden="1" customWidth="1"/>
    <col min="58" max="59" width="7.08203125" style="184" hidden="1" customWidth="1"/>
    <col min="60" max="60" width="6.58203125" style="184" hidden="1" customWidth="1"/>
    <col min="61" max="61" width="5" style="184" hidden="1" customWidth="1"/>
    <col min="62" max="63" width="6" style="184" hidden="1" customWidth="1"/>
    <col min="64" max="64" width="1.58203125" style="184" hidden="1" customWidth="1"/>
    <col min="65" max="65" width="1.58203125" style="184" customWidth="1"/>
    <col min="66" max="66" width="40" style="184" customWidth="1"/>
    <col min="67" max="74" width="12.5" style="184" customWidth="1"/>
    <col min="75" max="75" width="1.5" style="184" customWidth="1"/>
    <col min="76" max="92" width="12.5" style="184" customWidth="1"/>
    <col min="93" max="93" width="1.58203125" style="184" customWidth="1"/>
    <col min="94" max="16384" width="9" style="184"/>
  </cols>
  <sheetData>
    <row r="1" spans="1:93" ht="30" customHeight="1">
      <c r="A1" s="3102"/>
      <c r="B1" s="995" t="s">
        <v>13609</v>
      </c>
      <c r="C1" s="995"/>
      <c r="D1" s="995"/>
      <c r="E1" s="995"/>
      <c r="F1" s="995"/>
      <c r="G1" s="995"/>
      <c r="H1" s="995"/>
      <c r="I1" s="995"/>
      <c r="J1" s="995"/>
      <c r="K1" s="995"/>
      <c r="L1" s="995"/>
      <c r="M1" s="995"/>
      <c r="N1" s="995"/>
      <c r="O1" s="995"/>
      <c r="P1" s="995"/>
      <c r="Q1" s="995"/>
      <c r="R1" s="995"/>
      <c r="S1" s="995"/>
      <c r="T1" s="995"/>
      <c r="U1" s="995"/>
      <c r="V1" s="995"/>
      <c r="W1" s="995"/>
      <c r="X1" s="995"/>
      <c r="Y1" s="995"/>
      <c r="Z1" s="995"/>
      <c r="AA1" s="599"/>
      <c r="AB1" s="3102"/>
      <c r="AC1" s="3102"/>
      <c r="AD1" s="3102"/>
      <c r="AE1" s="3102"/>
      <c r="AF1" s="3102"/>
      <c r="AG1" s="3102"/>
      <c r="AH1" s="3102"/>
      <c r="AI1" s="3102"/>
      <c r="AJ1" s="3101"/>
      <c r="AK1" s="3102"/>
      <c r="AL1" s="3101"/>
      <c r="AM1" s="3102"/>
      <c r="AN1" s="3102"/>
      <c r="AO1" s="3102"/>
      <c r="AP1" s="3102"/>
      <c r="AQ1" s="3102"/>
      <c r="AR1" s="3102"/>
      <c r="AS1" s="3102"/>
      <c r="AT1" s="3102"/>
      <c r="AU1" s="3102"/>
      <c r="AV1" s="3102"/>
      <c r="AW1" s="3102"/>
      <c r="AX1" s="3102"/>
      <c r="AY1" s="3102"/>
      <c r="AZ1" s="3102"/>
      <c r="BA1" s="3102"/>
      <c r="BB1" s="3102"/>
      <c r="BC1" s="3102"/>
      <c r="BD1" s="3102"/>
      <c r="BE1" s="3102"/>
      <c r="BF1" s="3102"/>
      <c r="BG1" s="3102"/>
      <c r="BH1" s="3102"/>
      <c r="BI1" s="3102"/>
      <c r="BJ1" s="3102"/>
      <c r="BK1" s="3102"/>
      <c r="BL1" s="3101"/>
      <c r="BM1" s="3102"/>
      <c r="BN1" s="995" t="s">
        <v>667</v>
      </c>
      <c r="BO1" s="995"/>
      <c r="BP1" s="995"/>
      <c r="BQ1" s="995"/>
      <c r="BR1" s="995"/>
      <c r="BS1" s="995"/>
      <c r="BT1" s="995"/>
      <c r="BU1" s="995"/>
      <c r="BV1" s="995"/>
      <c r="BW1" s="995"/>
      <c r="BX1" s="995"/>
      <c r="BY1" s="995"/>
      <c r="BZ1" s="995"/>
      <c r="CA1" s="995"/>
      <c r="CB1" s="995"/>
      <c r="CC1" s="995"/>
      <c r="CD1" s="995"/>
      <c r="CE1" s="995"/>
      <c r="CF1" s="995"/>
      <c r="CG1" s="995"/>
      <c r="CH1" s="995"/>
      <c r="CI1" s="995"/>
      <c r="CJ1" s="995"/>
      <c r="CK1" s="599"/>
      <c r="CL1" s="3102"/>
      <c r="CM1" s="3102"/>
      <c r="CN1" s="3102"/>
      <c r="CO1" s="3102"/>
    </row>
    <row r="2" spans="1:93" ht="30" customHeight="1">
      <c r="A2" s="3102"/>
      <c r="B2" s="995" t="str">
        <f>SelectCompany!B4</f>
        <v>Thames Water</v>
      </c>
      <c r="C2" s="418"/>
      <c r="D2" s="418"/>
      <c r="E2" s="418"/>
      <c r="F2" s="418"/>
      <c r="G2" s="418"/>
      <c r="H2" s="418"/>
      <c r="I2" s="418"/>
      <c r="J2" s="418"/>
      <c r="K2" s="418"/>
      <c r="L2" s="418"/>
      <c r="M2" s="418"/>
      <c r="N2" s="418"/>
      <c r="O2" s="418"/>
      <c r="P2" s="418"/>
      <c r="Q2" s="418"/>
      <c r="R2" s="418"/>
      <c r="S2" s="418"/>
      <c r="T2" s="418"/>
      <c r="U2" s="418"/>
      <c r="V2" s="418"/>
      <c r="W2" s="418"/>
      <c r="X2" s="418"/>
      <c r="Y2" s="418"/>
      <c r="Z2" s="418"/>
      <c r="AA2" s="3102"/>
      <c r="AB2" s="3102"/>
      <c r="AC2" s="3102"/>
      <c r="AD2" s="3102"/>
      <c r="AE2" s="3102"/>
      <c r="AF2" s="3102"/>
      <c r="AG2" s="3102"/>
      <c r="AH2" s="3102"/>
      <c r="AI2" s="3102"/>
      <c r="AJ2" s="3101"/>
      <c r="AK2" s="3102"/>
      <c r="AL2" s="3101"/>
      <c r="AM2" s="3102"/>
      <c r="AN2" s="3102"/>
      <c r="AO2" s="3102"/>
      <c r="AP2" s="3102"/>
      <c r="AQ2" s="3102"/>
      <c r="AR2" s="3102"/>
      <c r="AS2" s="3102"/>
      <c r="AT2" s="3102"/>
      <c r="AU2" s="3102"/>
      <c r="AV2" s="3102"/>
      <c r="AW2" s="3102"/>
      <c r="AX2" s="3102"/>
      <c r="AY2" s="3102"/>
      <c r="AZ2" s="3102"/>
      <c r="BA2" s="3102"/>
      <c r="BB2" s="3102"/>
      <c r="BC2" s="3102"/>
      <c r="BD2" s="3102"/>
      <c r="BE2" s="3102"/>
      <c r="BF2" s="3102"/>
      <c r="BG2" s="3102"/>
      <c r="BH2" s="3102"/>
      <c r="BI2" s="3102"/>
      <c r="BJ2" s="3102"/>
      <c r="BK2" s="3102"/>
      <c r="BL2" s="3101"/>
      <c r="BM2" s="3102"/>
      <c r="BN2" s="995" t="s">
        <v>12</v>
      </c>
      <c r="BO2" s="418"/>
      <c r="BP2" s="418"/>
      <c r="BQ2" s="418"/>
      <c r="BR2" s="418"/>
      <c r="BS2" s="418"/>
      <c r="BT2" s="418"/>
      <c r="BU2" s="418"/>
      <c r="BV2" s="418"/>
      <c r="BW2" s="418"/>
      <c r="BX2" s="418"/>
      <c r="BY2" s="418"/>
      <c r="BZ2" s="418"/>
      <c r="CA2" s="418"/>
      <c r="CB2" s="418"/>
      <c r="CC2" s="418"/>
      <c r="CD2" s="418"/>
      <c r="CE2" s="418"/>
      <c r="CF2" s="418"/>
      <c r="CG2" s="418"/>
      <c r="CH2" s="418"/>
      <c r="CI2" s="418"/>
      <c r="CJ2" s="418"/>
      <c r="CK2" s="3102"/>
      <c r="CL2" s="3102"/>
      <c r="CM2" s="3102"/>
      <c r="CN2" s="3102"/>
      <c r="CO2" s="3102"/>
    </row>
    <row r="3" spans="1:93" ht="45" customHeight="1">
      <c r="A3" s="3102"/>
      <c r="B3" s="3662" t="s">
        <v>13610</v>
      </c>
      <c r="C3" s="3662"/>
      <c r="D3" s="3662"/>
      <c r="E3" s="3662"/>
      <c r="F3" s="3662"/>
      <c r="G3" s="3662"/>
      <c r="H3" s="3662"/>
      <c r="I3" s="3662"/>
      <c r="J3" s="3662"/>
      <c r="K3" s="3662"/>
      <c r="L3" s="3662"/>
      <c r="M3" s="3662"/>
      <c r="N3" s="3662"/>
      <c r="O3" s="3662"/>
      <c r="P3" s="3662"/>
      <c r="Q3" s="3662"/>
      <c r="R3" s="3662"/>
      <c r="S3" s="3662"/>
      <c r="T3" s="3662"/>
      <c r="U3" s="3662"/>
      <c r="V3" s="3662"/>
      <c r="W3" s="3662"/>
      <c r="X3" s="3662"/>
      <c r="Y3" s="3662"/>
      <c r="Z3" s="3662"/>
      <c r="AA3" s="3662"/>
      <c r="AB3" s="3662"/>
      <c r="AC3" s="3662"/>
      <c r="AD3" s="3662"/>
      <c r="AE3" s="3662"/>
      <c r="AF3" s="3662"/>
      <c r="AG3" s="3662"/>
      <c r="AH3" s="3662"/>
      <c r="AI3" s="3102"/>
      <c r="AJ3" s="3101"/>
      <c r="AK3" s="1004" t="s">
        <v>669</v>
      </c>
      <c r="AL3" s="3101"/>
      <c r="AM3" s="3102"/>
      <c r="AN3" s="3102"/>
      <c r="AO3" s="3102"/>
      <c r="AP3" s="3102"/>
      <c r="AQ3" s="3102"/>
      <c r="AR3" s="3102"/>
      <c r="AS3" s="3102"/>
      <c r="AT3" s="3102"/>
      <c r="AU3" s="3102"/>
      <c r="AV3" s="3102"/>
      <c r="AW3" s="3102"/>
      <c r="AX3" s="3102"/>
      <c r="AY3" s="3102"/>
      <c r="AZ3" s="3102"/>
      <c r="BA3" s="3102"/>
      <c r="BB3" s="3102"/>
      <c r="BC3" s="3102"/>
      <c r="BD3" s="3102"/>
      <c r="BE3" s="3102"/>
      <c r="BF3" s="3102"/>
      <c r="BG3" s="3102"/>
      <c r="BH3" s="3102"/>
      <c r="BI3" s="3102"/>
      <c r="BJ3" s="3102"/>
      <c r="BK3" s="3102"/>
      <c r="BL3" s="3101"/>
      <c r="BM3" s="3102"/>
      <c r="BN3" s="3662" t="s">
        <v>13610</v>
      </c>
      <c r="BO3" s="3662"/>
      <c r="BP3" s="3662"/>
      <c r="BQ3" s="3662"/>
      <c r="BR3" s="3662"/>
      <c r="BS3" s="3662"/>
      <c r="BT3" s="3662"/>
      <c r="BU3" s="3662"/>
      <c r="BV3" s="3662"/>
      <c r="BW3" s="3662"/>
      <c r="BX3" s="3662"/>
      <c r="BY3" s="3662"/>
      <c r="BZ3" s="3662"/>
      <c r="CA3" s="3662"/>
      <c r="CB3" s="3662"/>
      <c r="CC3" s="3662"/>
      <c r="CD3" s="3662"/>
      <c r="CE3" s="3662"/>
      <c r="CF3" s="3662"/>
      <c r="CG3" s="3662"/>
      <c r="CH3" s="3662"/>
      <c r="CI3" s="3662"/>
      <c r="CJ3" s="3662"/>
      <c r="CK3" s="3662"/>
      <c r="CL3" s="3662"/>
      <c r="CM3" s="3662"/>
      <c r="CN3" s="3662"/>
      <c r="CO3" s="1086"/>
    </row>
    <row r="4" spans="1:93" ht="17.25" customHeight="1" thickBot="1">
      <c r="A4" s="3102"/>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3102"/>
      <c r="AB4" s="3102"/>
      <c r="AC4" s="3102"/>
      <c r="AD4" s="3102"/>
      <c r="AE4" s="3102"/>
      <c r="AF4" s="3102"/>
      <c r="AG4" s="3102"/>
      <c r="AH4" s="3102"/>
      <c r="AI4" s="3102"/>
      <c r="AJ4" s="3101"/>
      <c r="AK4" s="3102"/>
      <c r="AL4" s="3101"/>
      <c r="AM4" s="3648" t="s">
        <v>670</v>
      </c>
      <c r="AN4" s="3648"/>
      <c r="AO4" s="3648"/>
      <c r="AP4" s="3648"/>
      <c r="AQ4" s="3648"/>
      <c r="AR4" s="3648"/>
      <c r="AS4" s="3648"/>
      <c r="AT4" s="3648"/>
      <c r="AU4" s="3648"/>
      <c r="AV4" s="3648"/>
      <c r="AW4" s="3648"/>
      <c r="AX4" s="3648"/>
      <c r="AY4" s="3648"/>
      <c r="AZ4" s="3648"/>
      <c r="BA4" s="3648"/>
      <c r="BB4" s="3648"/>
      <c r="BC4" s="3648"/>
      <c r="BD4" s="3648"/>
      <c r="BE4" s="3648"/>
      <c r="BF4" s="3648"/>
      <c r="BG4" s="3648"/>
      <c r="BH4" s="3648"/>
      <c r="BI4" s="3648"/>
      <c r="BJ4" s="3648"/>
      <c r="BK4" s="3648"/>
      <c r="BL4" s="3101"/>
      <c r="BM4" s="3102"/>
      <c r="BN4" s="558"/>
      <c r="BO4" s="558"/>
      <c r="BP4" s="558"/>
      <c r="BQ4" s="558"/>
      <c r="BR4" s="558"/>
      <c r="BS4" s="558"/>
      <c r="BT4" s="558"/>
      <c r="BU4" s="558"/>
      <c r="BV4" s="558"/>
      <c r="BW4" s="558"/>
      <c r="BX4" s="558"/>
      <c r="BY4" s="558"/>
      <c r="BZ4" s="558"/>
      <c r="CA4" s="558"/>
      <c r="CB4" s="558"/>
      <c r="CC4" s="558"/>
      <c r="CD4" s="558"/>
      <c r="CE4" s="558"/>
      <c r="CF4" s="558"/>
      <c r="CG4" s="558"/>
      <c r="CH4" s="558"/>
      <c r="CI4" s="558"/>
      <c r="CJ4" s="558"/>
      <c r="CK4" s="3102"/>
      <c r="CL4" s="3102"/>
      <c r="CM4" s="3102"/>
      <c r="CN4" s="3102"/>
      <c r="CO4" s="3102"/>
    </row>
    <row r="5" spans="1:93" ht="15" customHeight="1" thickTop="1">
      <c r="A5" s="192"/>
      <c r="B5" s="3376" t="s">
        <v>671</v>
      </c>
      <c r="C5" s="3332" t="s">
        <v>672</v>
      </c>
      <c r="D5" s="3332" t="s">
        <v>673</v>
      </c>
      <c r="E5" s="3332" t="s">
        <v>13611</v>
      </c>
      <c r="F5" s="3332"/>
      <c r="G5" s="3332"/>
      <c r="H5" s="3332"/>
      <c r="I5" s="3332"/>
      <c r="J5" s="3332"/>
      <c r="K5" s="3332"/>
      <c r="L5" s="3334"/>
      <c r="M5" s="1087"/>
      <c r="N5" s="3376" t="s">
        <v>13612</v>
      </c>
      <c r="O5" s="3332"/>
      <c r="P5" s="3332"/>
      <c r="Q5" s="3332"/>
      <c r="R5" s="3332"/>
      <c r="S5" s="3332"/>
      <c r="T5" s="3332"/>
      <c r="U5" s="3332"/>
      <c r="V5" s="3332"/>
      <c r="W5" s="3332"/>
      <c r="X5" s="3332"/>
      <c r="Y5" s="3332"/>
      <c r="Z5" s="3332"/>
      <c r="AA5" s="3332"/>
      <c r="AB5" s="3332"/>
      <c r="AC5" s="3332"/>
      <c r="AD5" s="3334"/>
      <c r="AE5" s="192"/>
      <c r="AF5" s="3457" t="s">
        <v>677</v>
      </c>
      <c r="AG5" s="192"/>
      <c r="AH5" s="3457" t="s">
        <v>678</v>
      </c>
      <c r="AI5" s="192"/>
      <c r="AJ5" s="3101"/>
      <c r="AK5" s="3102"/>
      <c r="AL5" s="3101"/>
      <c r="AM5" s="206" t="s">
        <v>679</v>
      </c>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3101"/>
      <c r="BM5" s="3102"/>
      <c r="BN5" s="3376"/>
      <c r="BO5" s="3332" t="s">
        <v>13611</v>
      </c>
      <c r="BP5" s="3332"/>
      <c r="BQ5" s="3332"/>
      <c r="BR5" s="3332"/>
      <c r="BS5" s="3332"/>
      <c r="BT5" s="3332"/>
      <c r="BU5" s="3332"/>
      <c r="BV5" s="3334"/>
      <c r="BW5" s="1087"/>
      <c r="BX5" s="3376" t="s">
        <v>13612</v>
      </c>
      <c r="BY5" s="3332"/>
      <c r="BZ5" s="3332"/>
      <c r="CA5" s="3332"/>
      <c r="CB5" s="3332"/>
      <c r="CC5" s="3332"/>
      <c r="CD5" s="3332"/>
      <c r="CE5" s="3332"/>
      <c r="CF5" s="3332"/>
      <c r="CG5" s="3332"/>
      <c r="CH5" s="3332"/>
      <c r="CI5" s="3332"/>
      <c r="CJ5" s="3332"/>
      <c r="CK5" s="3332"/>
      <c r="CL5" s="3332"/>
      <c r="CM5" s="3332"/>
      <c r="CN5" s="3334"/>
      <c r="CO5" s="3102"/>
    </row>
    <row r="6" spans="1:93" ht="15" customHeight="1">
      <c r="A6" s="192"/>
      <c r="B6" s="3479"/>
      <c r="C6" s="3516"/>
      <c r="D6" s="3516"/>
      <c r="E6" s="3516" t="s">
        <v>13613</v>
      </c>
      <c r="F6" s="3516" t="s">
        <v>13614</v>
      </c>
      <c r="G6" s="3516"/>
      <c r="H6" s="3516" t="s">
        <v>13615</v>
      </c>
      <c r="I6" s="3516"/>
      <c r="J6" s="3516"/>
      <c r="K6" s="3516"/>
      <c r="L6" s="3517" t="s">
        <v>902</v>
      </c>
      <c r="M6" s="1087"/>
      <c r="N6" s="3479" t="s">
        <v>13616</v>
      </c>
      <c r="O6" s="3516"/>
      <c r="P6" s="3516"/>
      <c r="Q6" s="3516"/>
      <c r="R6" s="3516"/>
      <c r="S6" s="3533" t="s">
        <v>13617</v>
      </c>
      <c r="T6" s="3516"/>
      <c r="U6" s="3516"/>
      <c r="V6" s="3516"/>
      <c r="W6" s="3516"/>
      <c r="X6" s="3516"/>
      <c r="Y6" s="3516" t="s">
        <v>13618</v>
      </c>
      <c r="Z6" s="3516"/>
      <c r="AA6" s="3516"/>
      <c r="AB6" s="3516"/>
      <c r="AC6" s="3516"/>
      <c r="AD6" s="3517"/>
      <c r="AE6" s="192"/>
      <c r="AF6" s="3458"/>
      <c r="AG6" s="192"/>
      <c r="AH6" s="3458"/>
      <c r="AI6" s="192"/>
      <c r="AJ6" s="3101"/>
      <c r="AK6" s="3102"/>
      <c r="AL6" s="3101"/>
      <c r="AM6" s="3102"/>
      <c r="AN6" s="3102"/>
      <c r="AO6" s="3102"/>
      <c r="AP6" s="3102"/>
      <c r="AQ6" s="3102"/>
      <c r="AR6" s="3102"/>
      <c r="AS6" s="3102"/>
      <c r="AT6" s="3102"/>
      <c r="AU6" s="3102"/>
      <c r="AV6" s="3102"/>
      <c r="AW6" s="3102"/>
      <c r="AX6" s="3102"/>
      <c r="AY6" s="3102"/>
      <c r="AZ6" s="3102"/>
      <c r="BA6" s="3102"/>
      <c r="BB6" s="3102"/>
      <c r="BC6" s="3102"/>
      <c r="BD6" s="3102"/>
      <c r="BE6" s="3102"/>
      <c r="BF6" s="3102"/>
      <c r="BG6" s="3102"/>
      <c r="BH6" s="3102"/>
      <c r="BI6" s="3102"/>
      <c r="BJ6" s="3102"/>
      <c r="BK6" s="3102"/>
      <c r="BL6" s="3101"/>
      <c r="BM6" s="3102"/>
      <c r="BN6" s="3479"/>
      <c r="BO6" s="3516" t="s">
        <v>13613</v>
      </c>
      <c r="BP6" s="3516" t="s">
        <v>13614</v>
      </c>
      <c r="BQ6" s="3516"/>
      <c r="BR6" s="3516" t="s">
        <v>13615</v>
      </c>
      <c r="BS6" s="3516"/>
      <c r="BT6" s="3516"/>
      <c r="BU6" s="3516"/>
      <c r="BV6" s="3517" t="s">
        <v>902</v>
      </c>
      <c r="BW6" s="1087"/>
      <c r="BX6" s="3479" t="s">
        <v>13616</v>
      </c>
      <c r="BY6" s="3516"/>
      <c r="BZ6" s="3516"/>
      <c r="CA6" s="3516"/>
      <c r="CB6" s="3516"/>
      <c r="CC6" s="3533" t="s">
        <v>13617</v>
      </c>
      <c r="CD6" s="3516"/>
      <c r="CE6" s="3516"/>
      <c r="CF6" s="3516"/>
      <c r="CG6" s="3516"/>
      <c r="CH6" s="3516"/>
      <c r="CI6" s="3516" t="s">
        <v>13618</v>
      </c>
      <c r="CJ6" s="3516"/>
      <c r="CK6" s="3516"/>
      <c r="CL6" s="3516"/>
      <c r="CM6" s="3516"/>
      <c r="CN6" s="3517"/>
      <c r="CO6" s="3102"/>
    </row>
    <row r="7" spans="1:93" ht="42.75" customHeight="1" thickBot="1">
      <c r="A7" s="2265" t="s">
        <v>680</v>
      </c>
      <c r="B7" s="3377"/>
      <c r="C7" s="3333"/>
      <c r="D7" s="3333"/>
      <c r="E7" s="3333"/>
      <c r="F7" s="2914" t="s">
        <v>13619</v>
      </c>
      <c r="G7" s="2914" t="s">
        <v>13620</v>
      </c>
      <c r="H7" s="2914" t="s">
        <v>13621</v>
      </c>
      <c r="I7" s="2914" t="s">
        <v>13622</v>
      </c>
      <c r="J7" s="2914" t="s">
        <v>13623</v>
      </c>
      <c r="K7" s="2914" t="s">
        <v>13624</v>
      </c>
      <c r="L7" s="3335"/>
      <c r="M7" s="1088"/>
      <c r="N7" s="2929" t="s">
        <v>13625</v>
      </c>
      <c r="O7" s="2914" t="s">
        <v>13626</v>
      </c>
      <c r="P7" s="2914" t="s">
        <v>13627</v>
      </c>
      <c r="Q7" s="2914" t="s">
        <v>13628</v>
      </c>
      <c r="R7" s="2914" t="s">
        <v>902</v>
      </c>
      <c r="S7" s="2914" t="s">
        <v>13629</v>
      </c>
      <c r="T7" s="2914" t="s">
        <v>13630</v>
      </c>
      <c r="U7" s="2914" t="s">
        <v>13631</v>
      </c>
      <c r="V7" s="2914" t="s">
        <v>13632</v>
      </c>
      <c r="W7" s="2914" t="s">
        <v>13628</v>
      </c>
      <c r="X7" s="2914" t="s">
        <v>902</v>
      </c>
      <c r="Y7" s="2914" t="s">
        <v>13633</v>
      </c>
      <c r="Z7" s="2914" t="s">
        <v>13634</v>
      </c>
      <c r="AA7" s="2914" t="s">
        <v>13635</v>
      </c>
      <c r="AB7" s="2914" t="s">
        <v>13636</v>
      </c>
      <c r="AC7" s="2914" t="s">
        <v>13628</v>
      </c>
      <c r="AD7" s="2916" t="s">
        <v>902</v>
      </c>
      <c r="AE7" s="192"/>
      <c r="AF7" s="3459"/>
      <c r="AG7" s="192"/>
      <c r="AH7" s="3459"/>
      <c r="AI7" s="192"/>
      <c r="AJ7" s="3101"/>
      <c r="AK7" s="3102"/>
      <c r="AL7" s="3101"/>
      <c r="AM7" s="3102"/>
      <c r="AN7" s="3102"/>
      <c r="AO7" s="3102"/>
      <c r="AP7" s="3102"/>
      <c r="AQ7" s="3102"/>
      <c r="AR7" s="3102"/>
      <c r="AS7" s="3102"/>
      <c r="AT7" s="3102"/>
      <c r="AU7" s="3102"/>
      <c r="AV7" s="3102"/>
      <c r="AW7" s="3102"/>
      <c r="AX7" s="3102"/>
      <c r="AY7" s="3102"/>
      <c r="AZ7" s="3102"/>
      <c r="BA7" s="3102"/>
      <c r="BB7" s="3102"/>
      <c r="BC7" s="3102"/>
      <c r="BD7" s="3102"/>
      <c r="BE7" s="3102"/>
      <c r="BF7" s="3102"/>
      <c r="BG7" s="3102"/>
      <c r="BH7" s="3102"/>
      <c r="BI7" s="3102"/>
      <c r="BJ7" s="3102"/>
      <c r="BK7" s="3102"/>
      <c r="BL7" s="3101"/>
      <c r="BM7" s="3102"/>
      <c r="BN7" s="3377"/>
      <c r="BO7" s="3333"/>
      <c r="BP7" s="2914" t="s">
        <v>13619</v>
      </c>
      <c r="BQ7" s="2914" t="s">
        <v>13620</v>
      </c>
      <c r="BR7" s="2914" t="s">
        <v>13621</v>
      </c>
      <c r="BS7" s="2914" t="s">
        <v>13622</v>
      </c>
      <c r="BT7" s="2914" t="s">
        <v>13623</v>
      </c>
      <c r="BU7" s="2914" t="s">
        <v>13624</v>
      </c>
      <c r="BV7" s="3335"/>
      <c r="BW7" s="1088"/>
      <c r="BX7" s="2929" t="s">
        <v>13625</v>
      </c>
      <c r="BY7" s="2914" t="s">
        <v>13626</v>
      </c>
      <c r="BZ7" s="2914" t="s">
        <v>13627</v>
      </c>
      <c r="CA7" s="2914" t="s">
        <v>13628</v>
      </c>
      <c r="CB7" s="2914" t="s">
        <v>902</v>
      </c>
      <c r="CC7" s="2914" t="s">
        <v>13629</v>
      </c>
      <c r="CD7" s="2914" t="s">
        <v>13630</v>
      </c>
      <c r="CE7" s="2914" t="s">
        <v>13631</v>
      </c>
      <c r="CF7" s="2914" t="s">
        <v>13632</v>
      </c>
      <c r="CG7" s="2914" t="s">
        <v>13628</v>
      </c>
      <c r="CH7" s="2914" t="s">
        <v>902</v>
      </c>
      <c r="CI7" s="2914" t="s">
        <v>13633</v>
      </c>
      <c r="CJ7" s="2914" t="s">
        <v>13634</v>
      </c>
      <c r="CK7" s="2914" t="s">
        <v>13635</v>
      </c>
      <c r="CL7" s="2914" t="s">
        <v>13636</v>
      </c>
      <c r="CM7" s="2914" t="s">
        <v>13628</v>
      </c>
      <c r="CN7" s="2916" t="s">
        <v>902</v>
      </c>
      <c r="CO7" s="3102"/>
    </row>
    <row r="8" spans="1:93" ht="15.75" customHeight="1" thickTop="1" thickBot="1">
      <c r="A8" s="2394" t="s">
        <v>684</v>
      </c>
      <c r="B8" s="3102"/>
      <c r="C8" s="1089"/>
      <c r="D8" s="1089"/>
      <c r="E8" s="1090"/>
      <c r="F8" s="1091"/>
      <c r="G8" s="1091"/>
      <c r="H8" s="1091"/>
      <c r="I8" s="1091"/>
      <c r="J8" s="1091"/>
      <c r="K8" s="1091"/>
      <c r="L8" s="1090"/>
      <c r="M8" s="1088"/>
      <c r="N8" s="1091"/>
      <c r="O8" s="1091"/>
      <c r="P8" s="1091"/>
      <c r="Q8" s="1091"/>
      <c r="R8" s="1091"/>
      <c r="S8" s="1091"/>
      <c r="T8" s="1091"/>
      <c r="U8" s="1091"/>
      <c r="V8" s="1091"/>
      <c r="W8" s="1091"/>
      <c r="X8" s="1091"/>
      <c r="Y8" s="1091"/>
      <c r="Z8" s="1091"/>
      <c r="AA8" s="192"/>
      <c r="AB8" s="192"/>
      <c r="AC8" s="192"/>
      <c r="AD8" s="192"/>
      <c r="AE8" s="192"/>
      <c r="AF8" s="192"/>
      <c r="AG8" s="192"/>
      <c r="AH8" s="192"/>
      <c r="AI8" s="192"/>
      <c r="AJ8" s="3101"/>
      <c r="AK8" s="3102"/>
      <c r="AL8" s="3101"/>
      <c r="AM8" s="3102"/>
      <c r="AN8" s="3102"/>
      <c r="AO8" s="3102"/>
      <c r="AP8" s="3102"/>
      <c r="AQ8" s="3102"/>
      <c r="AR8" s="3102"/>
      <c r="AS8" s="3102"/>
      <c r="AT8" s="3102"/>
      <c r="AU8" s="3102"/>
      <c r="AV8" s="3102"/>
      <c r="AW8" s="3102"/>
      <c r="AX8" s="3102"/>
      <c r="AY8" s="3102"/>
      <c r="AZ8" s="3102"/>
      <c r="BA8" s="3102"/>
      <c r="BB8" s="3102"/>
      <c r="BC8" s="3102"/>
      <c r="BD8" s="3102"/>
      <c r="BE8" s="3102"/>
      <c r="BF8" s="3102"/>
      <c r="BG8" s="3102"/>
      <c r="BH8" s="3102"/>
      <c r="BI8" s="3102"/>
      <c r="BJ8" s="3102"/>
      <c r="BK8" s="3102"/>
      <c r="BL8" s="3101"/>
      <c r="BM8" s="3102"/>
      <c r="BN8" s="1089"/>
      <c r="BO8" s="2856" t="s">
        <v>831</v>
      </c>
      <c r="BP8" s="1091"/>
      <c r="BQ8" s="1091"/>
      <c r="BR8" s="1091"/>
      <c r="BS8" s="1091"/>
      <c r="BT8" s="1091"/>
      <c r="BU8" s="1091"/>
      <c r="BV8" s="1090"/>
      <c r="BW8" s="1088"/>
      <c r="BX8" s="1091"/>
      <c r="BY8" s="1091"/>
      <c r="BZ8" s="1091"/>
      <c r="CA8" s="1091"/>
      <c r="CB8" s="1091"/>
      <c r="CC8" s="1091"/>
      <c r="CD8" s="1091"/>
      <c r="CE8" s="1091"/>
      <c r="CF8" s="1091"/>
      <c r="CG8" s="1091"/>
      <c r="CH8" s="1091"/>
      <c r="CI8" s="1091"/>
      <c r="CJ8" s="1091"/>
      <c r="CK8" s="192"/>
      <c r="CL8" s="192"/>
      <c r="CM8" s="192"/>
      <c r="CN8" s="192"/>
      <c r="CO8" s="3102"/>
    </row>
    <row r="9" spans="1:93" ht="15.75" customHeight="1" thickTop="1" thickBot="1">
      <c r="A9" s="192"/>
      <c r="B9" s="319" t="s">
        <v>13637</v>
      </c>
      <c r="C9" s="385"/>
      <c r="D9" s="385"/>
      <c r="E9" s="89"/>
      <c r="F9" s="89"/>
      <c r="G9" s="89"/>
      <c r="H9" s="89"/>
      <c r="I9" s="89"/>
      <c r="J9" s="89"/>
      <c r="K9" s="89"/>
      <c r="L9" s="89"/>
      <c r="M9" s="89"/>
      <c r="N9" s="89"/>
      <c r="O9" s="89"/>
      <c r="P9" s="89"/>
      <c r="Q9" s="89"/>
      <c r="R9" s="89"/>
      <c r="S9" s="89"/>
      <c r="T9" s="89"/>
      <c r="U9" s="89"/>
      <c r="V9" s="89"/>
      <c r="W9" s="89"/>
      <c r="X9" s="89"/>
      <c r="Y9" s="89"/>
      <c r="Z9" s="89"/>
      <c r="AA9" s="192"/>
      <c r="AB9" s="192"/>
      <c r="AC9" s="192"/>
      <c r="AD9" s="192"/>
      <c r="AE9" s="192"/>
      <c r="AF9" s="192"/>
      <c r="AG9" s="192"/>
      <c r="AH9" s="192"/>
      <c r="AI9" s="192"/>
      <c r="AJ9" s="3101"/>
      <c r="AK9" s="3102"/>
      <c r="AL9" s="3101"/>
      <c r="AM9" s="3102"/>
      <c r="AN9" s="3102"/>
      <c r="AO9" s="3102"/>
      <c r="AP9" s="3102"/>
      <c r="AQ9" s="3102"/>
      <c r="AR9" s="3102"/>
      <c r="AS9" s="3102"/>
      <c r="AT9" s="3102"/>
      <c r="AU9" s="3102"/>
      <c r="AV9" s="3102"/>
      <c r="AW9" s="3102"/>
      <c r="AX9" s="3102"/>
      <c r="AY9" s="3102"/>
      <c r="AZ9" s="3102"/>
      <c r="BA9" s="3102"/>
      <c r="BB9" s="3102"/>
      <c r="BC9" s="3102"/>
      <c r="BD9" s="3102"/>
      <c r="BE9" s="3102"/>
      <c r="BF9" s="3102"/>
      <c r="BG9" s="3102"/>
      <c r="BH9" s="3102"/>
      <c r="BI9" s="3102"/>
      <c r="BJ9" s="3102"/>
      <c r="BK9" s="3102"/>
      <c r="BL9" s="3101"/>
      <c r="BM9" s="3102"/>
      <c r="BN9" s="319" t="s">
        <v>13637</v>
      </c>
      <c r="BO9" s="89"/>
      <c r="BP9" s="89"/>
      <c r="BQ9" s="89"/>
      <c r="BR9" s="89"/>
      <c r="BS9" s="89"/>
      <c r="BT9" s="89"/>
      <c r="BU9" s="89"/>
      <c r="BV9" s="89"/>
      <c r="BW9" s="89"/>
      <c r="BX9" s="89"/>
      <c r="BY9" s="89"/>
      <c r="BZ9" s="89"/>
      <c r="CA9" s="89"/>
      <c r="CB9" s="89"/>
      <c r="CC9" s="89"/>
      <c r="CD9" s="89"/>
      <c r="CE9" s="89"/>
      <c r="CF9" s="89"/>
      <c r="CG9" s="89"/>
      <c r="CH9" s="89"/>
      <c r="CI9" s="89"/>
      <c r="CJ9" s="89"/>
      <c r="CK9" s="192"/>
      <c r="CL9" s="192"/>
      <c r="CM9" s="192"/>
      <c r="CN9" s="192"/>
      <c r="CO9" s="3102"/>
    </row>
    <row r="10" spans="1:93" ht="15.75" customHeight="1" thickTop="1">
      <c r="A10" s="2394" t="s">
        <v>686</v>
      </c>
      <c r="B10" s="2919" t="s">
        <v>13638</v>
      </c>
      <c r="C10" s="213" t="s">
        <v>13639</v>
      </c>
      <c r="D10" s="213">
        <v>0</v>
      </c>
      <c r="E10" s="1377">
        <v>5.019539660511894</v>
      </c>
      <c r="F10" s="1377">
        <v>55.362499398167571</v>
      </c>
      <c r="G10" s="1377">
        <v>244.83558644731897</v>
      </c>
      <c r="H10" s="1377">
        <v>33.24706857491995</v>
      </c>
      <c r="I10" s="1377">
        <v>0</v>
      </c>
      <c r="J10" s="1377">
        <v>224.55162404984654</v>
      </c>
      <c r="K10" s="1377">
        <v>14.054711049433303</v>
      </c>
      <c r="L10" s="1383">
        <f>IFERROR(SUM(E10:K10),0)</f>
        <v>577.07102918019825</v>
      </c>
      <c r="M10" s="1384"/>
      <c r="N10" s="1385">
        <v>0</v>
      </c>
      <c r="O10" s="1377">
        <v>14.054711049433303</v>
      </c>
      <c r="P10" s="1377">
        <v>0</v>
      </c>
      <c r="Q10" s="1377">
        <v>562.13051701420397</v>
      </c>
      <c r="R10" s="1386">
        <f>IFERROR(SUM(N10:Q10),0)</f>
        <v>576.18522806363728</v>
      </c>
      <c r="S10" s="1377">
        <v>0</v>
      </c>
      <c r="T10" s="1377">
        <v>19.883134762884744</v>
      </c>
      <c r="U10" s="1377">
        <v>72.178027647772495</v>
      </c>
      <c r="V10" s="1377">
        <v>438.855163204691</v>
      </c>
      <c r="W10" s="1377">
        <v>45.268902448289111</v>
      </c>
      <c r="X10" s="1386">
        <f>IFERROR(SUM(S10:W10),0)</f>
        <v>576.1852280636374</v>
      </c>
      <c r="Y10" s="1377"/>
      <c r="Z10" s="1377">
        <v>15.099808733455761</v>
      </c>
      <c r="AA10" s="1377">
        <v>89.883427932608939</v>
      </c>
      <c r="AB10" s="1377">
        <v>93.673468076317548</v>
      </c>
      <c r="AC10" s="1377">
        <v>377.52852332125502</v>
      </c>
      <c r="AD10" s="1383">
        <f t="shared" ref="AD10:AD15" si="0">IFERROR(SUM(Y10:AC10),0)</f>
        <v>576.18522806363728</v>
      </c>
      <c r="AE10" s="192"/>
      <c r="AF10" s="217" t="s">
        <v>13640</v>
      </c>
      <c r="AG10" s="192"/>
      <c r="AH10" s="996"/>
      <c r="AI10" s="192"/>
      <c r="AJ10" s="3101"/>
      <c r="AK10" s="997" t="str">
        <f t="shared" ref="AK10:AK17" si="1">IF( SUM( AM10:BK10 ) = 0, 0, $AM$5 )</f>
        <v>Please complete all cells in row</v>
      </c>
      <c r="AL10" s="3101"/>
      <c r="AM10" s="221">
        <f t="shared" ref="AM10" si="2" xml:space="preserve"> IF( ISNUMBER(E10 ), 0, 1 )</f>
        <v>0</v>
      </c>
      <c r="AN10" s="221">
        <f t="shared" ref="AN10" si="3" xml:space="preserve"> IF( ISNUMBER(F10 ), 0, 1 )</f>
        <v>0</v>
      </c>
      <c r="AO10" s="221">
        <f t="shared" ref="AO10" si="4" xml:space="preserve"> IF( ISNUMBER(G10 ), 0, 1 )</f>
        <v>0</v>
      </c>
      <c r="AP10" s="221">
        <f t="shared" ref="AP10" si="5" xml:space="preserve"> IF( ISNUMBER(H10 ), 0, 1 )</f>
        <v>0</v>
      </c>
      <c r="AQ10" s="221">
        <f t="shared" ref="AQ10" si="6" xml:space="preserve"> IF( ISNUMBER(I10 ), 0, 1 )</f>
        <v>0</v>
      </c>
      <c r="AR10" s="221">
        <f t="shared" ref="AR10" si="7" xml:space="preserve"> IF( ISNUMBER(J10 ), 0, 1 )</f>
        <v>0</v>
      </c>
      <c r="AS10" s="221">
        <f t="shared" ref="AS10:AV10" si="8" xml:space="preserve"> IF( ISNUMBER(K10 ), 0, 1 )</f>
        <v>0</v>
      </c>
      <c r="AT10" s="3102"/>
      <c r="AU10" s="3102"/>
      <c r="AV10" s="221">
        <f t="shared" si="8"/>
        <v>0</v>
      </c>
      <c r="AW10" s="221">
        <f t="shared" ref="AW10" si="9" xml:space="preserve"> IF( ISNUMBER(O10 ), 0, 1 )</f>
        <v>0</v>
      </c>
      <c r="AX10" s="221">
        <f t="shared" ref="AX10" si="10" xml:space="preserve"> IF( ISNUMBER(P10 ), 0, 1 )</f>
        <v>0</v>
      </c>
      <c r="AY10" s="221">
        <f t="shared" ref="AY10" si="11" xml:space="preserve"> IF( ISNUMBER(Q10 ), 0, 1 )</f>
        <v>0</v>
      </c>
      <c r="AZ10" s="3102"/>
      <c r="BA10" s="221">
        <f t="shared" ref="BA10" si="12" xml:space="preserve"> IF( ISNUMBER(S10 ), 0, 1 )</f>
        <v>0</v>
      </c>
      <c r="BB10" s="221">
        <f t="shared" ref="BB10" si="13" xml:space="preserve"> IF( ISNUMBER(T10 ), 0, 1 )</f>
        <v>0</v>
      </c>
      <c r="BC10" s="221">
        <f t="shared" ref="BC10" si="14" xml:space="preserve"> IF( ISNUMBER(U10 ), 0, 1 )</f>
        <v>0</v>
      </c>
      <c r="BD10" s="221">
        <f t="shared" ref="BD10" si="15" xml:space="preserve"> IF( ISNUMBER(V10 ), 0, 1 )</f>
        <v>0</v>
      </c>
      <c r="BE10" s="221">
        <f t="shared" ref="BE10" si="16" xml:space="preserve"> IF( ISNUMBER(W10 ), 0, 1 )</f>
        <v>0</v>
      </c>
      <c r="BF10" s="3102"/>
      <c r="BG10" s="221">
        <f t="shared" ref="BG10" si="17" xml:space="preserve"> IF( ISNUMBER(Y10 ), 0, 1 )</f>
        <v>1</v>
      </c>
      <c r="BH10" s="221">
        <f t="shared" ref="BH10" si="18" xml:space="preserve"> IF( ISNUMBER(Z10 ), 0, 1 )</f>
        <v>0</v>
      </c>
      <c r="BI10" s="221">
        <f t="shared" ref="BI10" si="19" xml:space="preserve"> IF( ISNUMBER(AA10 ), 0, 1 )</f>
        <v>0</v>
      </c>
      <c r="BJ10" s="221">
        <f t="shared" ref="BJ10" si="20" xml:space="preserve"> IF( ISNUMBER(AB10 ), 0, 1 )</f>
        <v>0</v>
      </c>
      <c r="BK10" s="221">
        <f t="shared" ref="BK10" si="21" xml:space="preserve"> IF( ISNUMBER(AC10 ), 0, 1 )</f>
        <v>0</v>
      </c>
      <c r="BL10" s="3101"/>
      <c r="BM10" s="3102"/>
      <c r="BN10" s="2919" t="s">
        <v>13638</v>
      </c>
      <c r="BO10" s="942" t="s">
        <v>13641</v>
      </c>
      <c r="BP10" s="942" t="s">
        <v>13642</v>
      </c>
      <c r="BQ10" s="942" t="s">
        <v>13643</v>
      </c>
      <c r="BR10" s="942" t="s">
        <v>13644</v>
      </c>
      <c r="BS10" s="942" t="s">
        <v>13645</v>
      </c>
      <c r="BT10" s="942" t="s">
        <v>13646</v>
      </c>
      <c r="BU10" s="942" t="s">
        <v>13647</v>
      </c>
      <c r="BV10" s="1092" t="s">
        <v>13648</v>
      </c>
      <c r="BW10" s="89"/>
      <c r="BX10" s="1093" t="s">
        <v>13649</v>
      </c>
      <c r="BY10" s="942" t="s">
        <v>13650</v>
      </c>
      <c r="BZ10" s="942" t="s">
        <v>13651</v>
      </c>
      <c r="CA10" s="942" t="s">
        <v>13652</v>
      </c>
      <c r="CB10" s="1094" t="s">
        <v>13653</v>
      </c>
      <c r="CC10" s="942" t="s">
        <v>13654</v>
      </c>
      <c r="CD10" s="942" t="s">
        <v>13655</v>
      </c>
      <c r="CE10" s="942" t="s">
        <v>13656</v>
      </c>
      <c r="CF10" s="942" t="s">
        <v>13657</v>
      </c>
      <c r="CG10" s="942" t="s">
        <v>13658</v>
      </c>
      <c r="CH10" s="1094" t="s">
        <v>13659</v>
      </c>
      <c r="CI10" s="942" t="s">
        <v>13660</v>
      </c>
      <c r="CJ10" s="942" t="s">
        <v>13661</v>
      </c>
      <c r="CK10" s="942" t="s">
        <v>13662</v>
      </c>
      <c r="CL10" s="942" t="s">
        <v>13663</v>
      </c>
      <c r="CM10" s="942" t="s">
        <v>13664</v>
      </c>
      <c r="CN10" s="1092" t="s">
        <v>13665</v>
      </c>
      <c r="CO10" s="3102"/>
    </row>
    <row r="11" spans="1:93" ht="15.75" customHeight="1">
      <c r="A11" s="192"/>
      <c r="B11" s="2917" t="s">
        <v>13666</v>
      </c>
      <c r="C11" s="222" t="s">
        <v>13639</v>
      </c>
      <c r="D11" s="222">
        <v>0</v>
      </c>
      <c r="E11" s="1370">
        <v>0</v>
      </c>
      <c r="F11" s="1370">
        <v>87.911129282522268</v>
      </c>
      <c r="G11" s="1370">
        <v>380.75894235739571</v>
      </c>
      <c r="H11" s="1370">
        <v>19.782891603193935</v>
      </c>
      <c r="I11" s="1370">
        <v>0</v>
      </c>
      <c r="J11" s="1370">
        <v>276.09825828353922</v>
      </c>
      <c r="K11" s="1370">
        <v>179.15327582444655</v>
      </c>
      <c r="L11" s="1381">
        <f t="shared" ref="L11:L16" si="22">IFERROR(SUM(E11:K11),0)</f>
        <v>943.70449735109764</v>
      </c>
      <c r="M11" s="1384"/>
      <c r="N11" s="1387">
        <v>68.147632567420288</v>
      </c>
      <c r="O11" s="1370">
        <v>44.762483090211944</v>
      </c>
      <c r="P11" s="1370">
        <v>19.310464341028105</v>
      </c>
      <c r="Q11" s="1370">
        <v>811.4839173524374</v>
      </c>
      <c r="R11" s="1371">
        <f t="shared" ref="R11:R15" si="23">IFERROR(SUM(N11:Q11),0)</f>
        <v>943.70449735109776</v>
      </c>
      <c r="S11" s="1370">
        <v>0</v>
      </c>
      <c r="T11" s="1370">
        <v>0</v>
      </c>
      <c r="U11" s="1370">
        <v>210.88974976642066</v>
      </c>
      <c r="V11" s="1370">
        <v>710.25634581625889</v>
      </c>
      <c r="W11" s="1370">
        <v>22.558401768418157</v>
      </c>
      <c r="X11" s="1371">
        <f t="shared" ref="X11:X16" si="24">IFERROR(SUM(S11:W11),0)</f>
        <v>943.70449735109776</v>
      </c>
      <c r="Y11" s="1370"/>
      <c r="Z11" s="1370"/>
      <c r="AA11" s="1370">
        <v>332.47504623406547</v>
      </c>
      <c r="AB11" s="1370">
        <v>119.80338400115677</v>
      </c>
      <c r="AC11" s="1370">
        <v>491.42606711587553</v>
      </c>
      <c r="AD11" s="1381">
        <f t="shared" si="0"/>
        <v>943.70449735109776</v>
      </c>
      <c r="AE11" s="192"/>
      <c r="AF11" s="226" t="s">
        <v>13667</v>
      </c>
      <c r="AG11" s="192"/>
      <c r="AH11" s="998"/>
      <c r="AI11" s="192"/>
      <c r="AJ11" s="3101"/>
      <c r="AK11" s="997" t="str">
        <f t="shared" si="1"/>
        <v>Please complete all cells in row</v>
      </c>
      <c r="AL11" s="3101"/>
      <c r="AM11" s="221">
        <f t="shared" ref="AM11:AM15" si="25" xml:space="preserve"> IF( ISNUMBER(E11 ), 0, 1 )</f>
        <v>0</v>
      </c>
      <c r="AN11" s="221">
        <f t="shared" ref="AN11:AN15" si="26" xml:space="preserve"> IF( ISNUMBER(F11 ), 0, 1 )</f>
        <v>0</v>
      </c>
      <c r="AO11" s="221">
        <f t="shared" ref="AO11:AO15" si="27" xml:space="preserve"> IF( ISNUMBER(G11 ), 0, 1 )</f>
        <v>0</v>
      </c>
      <c r="AP11" s="221">
        <f t="shared" ref="AP11:AP15" si="28" xml:space="preserve"> IF( ISNUMBER(H11 ), 0, 1 )</f>
        <v>0</v>
      </c>
      <c r="AQ11" s="221">
        <f t="shared" ref="AQ11:AQ15" si="29" xml:space="preserve"> IF( ISNUMBER(I11 ), 0, 1 )</f>
        <v>0</v>
      </c>
      <c r="AR11" s="221">
        <f t="shared" ref="AR11:AR15" si="30" xml:space="preserve"> IF( ISNUMBER(J11 ), 0, 1 )</f>
        <v>0</v>
      </c>
      <c r="AS11" s="221">
        <f t="shared" ref="AS11:AT17" si="31" xml:space="preserve"> IF( ISNUMBER(K11 ), 0, 1 )</f>
        <v>0</v>
      </c>
      <c r="AT11" s="3102"/>
      <c r="AU11" s="3102"/>
      <c r="AV11" s="221">
        <f t="shared" ref="AV11:AV15" si="32" xml:space="preserve"> IF( ISNUMBER(N11 ), 0, 1 )</f>
        <v>0</v>
      </c>
      <c r="AW11" s="221">
        <f t="shared" ref="AW11:AW15" si="33" xml:space="preserve"> IF( ISNUMBER(O11 ), 0, 1 )</f>
        <v>0</v>
      </c>
      <c r="AX11" s="221">
        <f t="shared" ref="AX11:AX15" si="34" xml:space="preserve"> IF( ISNUMBER(P11 ), 0, 1 )</f>
        <v>0</v>
      </c>
      <c r="AY11" s="221">
        <f t="shared" ref="AY11:AY15" si="35" xml:space="preserve"> IF( ISNUMBER(Q11 ), 0, 1 )</f>
        <v>0</v>
      </c>
      <c r="AZ11" s="3102"/>
      <c r="BA11" s="221">
        <f t="shared" ref="BA11:BA15" si="36" xml:space="preserve"> IF( ISNUMBER(S11 ), 0, 1 )</f>
        <v>0</v>
      </c>
      <c r="BB11" s="221">
        <f t="shared" ref="BB11:BB15" si="37" xml:space="preserve"> IF( ISNUMBER(T11 ), 0, 1 )</f>
        <v>0</v>
      </c>
      <c r="BC11" s="221">
        <f t="shared" ref="BC11:BC15" si="38" xml:space="preserve"> IF( ISNUMBER(U11 ), 0, 1 )</f>
        <v>0</v>
      </c>
      <c r="BD11" s="221">
        <f t="shared" ref="BD11:BD15" si="39" xml:space="preserve"> IF( ISNUMBER(V11 ), 0, 1 )</f>
        <v>0</v>
      </c>
      <c r="BE11" s="221">
        <f t="shared" ref="BE11:BE15" si="40" xml:space="preserve"> IF( ISNUMBER(W11 ), 0, 1 )</f>
        <v>0</v>
      </c>
      <c r="BF11" s="3102"/>
      <c r="BG11" s="221">
        <f t="shared" ref="BG11:BG15" si="41" xml:space="preserve"> IF( ISNUMBER(Y11 ), 0, 1 )</f>
        <v>1</v>
      </c>
      <c r="BH11" s="221">
        <f t="shared" ref="BH11:BH15" si="42" xml:space="preserve"> IF( ISNUMBER(Z11 ), 0, 1 )</f>
        <v>1</v>
      </c>
      <c r="BI11" s="221">
        <f t="shared" ref="BI11:BI15" si="43" xml:space="preserve"> IF( ISNUMBER(AA11 ), 0, 1 )</f>
        <v>0</v>
      </c>
      <c r="BJ11" s="221">
        <f t="shared" ref="BJ11:BJ15" si="44" xml:space="preserve"> IF( ISNUMBER(AB11 ), 0, 1 )</f>
        <v>0</v>
      </c>
      <c r="BK11" s="221">
        <f t="shared" ref="BK11:BK15" si="45" xml:space="preserve"> IF( ISNUMBER(AC11 ), 0, 1 )</f>
        <v>0</v>
      </c>
      <c r="BL11" s="3101"/>
      <c r="BM11" s="3102"/>
      <c r="BN11" s="2917" t="s">
        <v>13666</v>
      </c>
      <c r="BO11" s="1074" t="s">
        <v>13668</v>
      </c>
      <c r="BP11" s="1074" t="s">
        <v>13669</v>
      </c>
      <c r="BQ11" s="1074" t="s">
        <v>13670</v>
      </c>
      <c r="BR11" s="1074" t="s">
        <v>13671</v>
      </c>
      <c r="BS11" s="1074" t="s">
        <v>13672</v>
      </c>
      <c r="BT11" s="1074" t="s">
        <v>13673</v>
      </c>
      <c r="BU11" s="1074" t="s">
        <v>13674</v>
      </c>
      <c r="BV11" s="1083" t="s">
        <v>13675</v>
      </c>
      <c r="BW11" s="89"/>
      <c r="BX11" s="1095" t="s">
        <v>13676</v>
      </c>
      <c r="BY11" s="1074" t="s">
        <v>13677</v>
      </c>
      <c r="BZ11" s="1074" t="s">
        <v>13678</v>
      </c>
      <c r="CA11" s="1074" t="s">
        <v>13679</v>
      </c>
      <c r="CB11" s="1069" t="s">
        <v>13680</v>
      </c>
      <c r="CC11" s="1074" t="s">
        <v>13681</v>
      </c>
      <c r="CD11" s="1074" t="s">
        <v>13682</v>
      </c>
      <c r="CE11" s="1074" t="s">
        <v>13683</v>
      </c>
      <c r="CF11" s="1074" t="s">
        <v>13684</v>
      </c>
      <c r="CG11" s="1074" t="s">
        <v>13685</v>
      </c>
      <c r="CH11" s="1069" t="s">
        <v>13686</v>
      </c>
      <c r="CI11" s="1074" t="s">
        <v>13687</v>
      </c>
      <c r="CJ11" s="1074" t="s">
        <v>13688</v>
      </c>
      <c r="CK11" s="1074" t="s">
        <v>13689</v>
      </c>
      <c r="CL11" s="1074" t="s">
        <v>13690</v>
      </c>
      <c r="CM11" s="1074" t="s">
        <v>13691</v>
      </c>
      <c r="CN11" s="1083" t="s">
        <v>13692</v>
      </c>
      <c r="CO11" s="3102"/>
    </row>
    <row r="12" spans="1:93" ht="15.75" customHeight="1">
      <c r="A12" s="192"/>
      <c r="B12" s="2917" t="s">
        <v>13693</v>
      </c>
      <c r="C12" s="222" t="s">
        <v>13639</v>
      </c>
      <c r="D12" s="222">
        <v>0</v>
      </c>
      <c r="E12" s="1370">
        <v>0</v>
      </c>
      <c r="F12" s="1370">
        <v>254.41568589464535</v>
      </c>
      <c r="G12" s="1370">
        <v>1515.6338910079082</v>
      </c>
      <c r="H12" s="1370">
        <v>366.27090885405084</v>
      </c>
      <c r="I12" s="1370">
        <v>0</v>
      </c>
      <c r="J12" s="1370">
        <v>2130.4268344666229</v>
      </c>
      <c r="K12" s="1370">
        <v>1131.7326388367419</v>
      </c>
      <c r="L12" s="1381">
        <f t="shared" si="22"/>
        <v>5398.4799590599687</v>
      </c>
      <c r="M12" s="1384"/>
      <c r="N12" s="1387">
        <v>283.78853619660185</v>
      </c>
      <c r="O12" s="1370">
        <v>576.82561143717066</v>
      </c>
      <c r="P12" s="1370">
        <v>35.254884439124709</v>
      </c>
      <c r="Q12" s="1370">
        <v>4502.6109269870731</v>
      </c>
      <c r="R12" s="1371">
        <f t="shared" si="23"/>
        <v>5398.4799590599705</v>
      </c>
      <c r="S12" s="1370">
        <v>0</v>
      </c>
      <c r="T12" s="1370">
        <v>746.11515519255227</v>
      </c>
      <c r="U12" s="1370">
        <v>1845.3293089909616</v>
      </c>
      <c r="V12" s="1370">
        <v>2807.0354948764566</v>
      </c>
      <c r="W12" s="1370">
        <v>0</v>
      </c>
      <c r="X12" s="1371">
        <f t="shared" si="24"/>
        <v>5398.4799590599705</v>
      </c>
      <c r="Y12" s="1370"/>
      <c r="Z12" s="1370">
        <v>540.11935822035127</v>
      </c>
      <c r="AA12" s="1370">
        <v>2464.2650668318888</v>
      </c>
      <c r="AB12" s="1370">
        <v>913.9017411110832</v>
      </c>
      <c r="AC12" s="1370">
        <v>1480.1937928966472</v>
      </c>
      <c r="AD12" s="1381">
        <f t="shared" si="0"/>
        <v>5398.4799590599705</v>
      </c>
      <c r="AE12" s="192"/>
      <c r="AF12" s="226" t="s">
        <v>13694</v>
      </c>
      <c r="AG12" s="192"/>
      <c r="AH12" s="998"/>
      <c r="AI12" s="192"/>
      <c r="AJ12" s="3101"/>
      <c r="AK12" s="997" t="str">
        <f t="shared" si="1"/>
        <v>Please complete all cells in row</v>
      </c>
      <c r="AL12" s="3101"/>
      <c r="AM12" s="221">
        <f t="shared" si="25"/>
        <v>0</v>
      </c>
      <c r="AN12" s="221">
        <f t="shared" si="26"/>
        <v>0</v>
      </c>
      <c r="AO12" s="221">
        <f t="shared" si="27"/>
        <v>0</v>
      </c>
      <c r="AP12" s="221">
        <f t="shared" si="28"/>
        <v>0</v>
      </c>
      <c r="AQ12" s="221">
        <f t="shared" si="29"/>
        <v>0</v>
      </c>
      <c r="AR12" s="221">
        <f t="shared" si="30"/>
        <v>0</v>
      </c>
      <c r="AS12" s="221">
        <f t="shared" si="31"/>
        <v>0</v>
      </c>
      <c r="AT12" s="3102"/>
      <c r="AU12" s="3102"/>
      <c r="AV12" s="221">
        <f t="shared" si="32"/>
        <v>0</v>
      </c>
      <c r="AW12" s="221">
        <f t="shared" si="33"/>
        <v>0</v>
      </c>
      <c r="AX12" s="221">
        <f t="shared" si="34"/>
        <v>0</v>
      </c>
      <c r="AY12" s="221">
        <f t="shared" si="35"/>
        <v>0</v>
      </c>
      <c r="AZ12" s="3102"/>
      <c r="BA12" s="221">
        <f t="shared" si="36"/>
        <v>0</v>
      </c>
      <c r="BB12" s="221">
        <f t="shared" si="37"/>
        <v>0</v>
      </c>
      <c r="BC12" s="221">
        <f t="shared" si="38"/>
        <v>0</v>
      </c>
      <c r="BD12" s="221">
        <f t="shared" si="39"/>
        <v>0</v>
      </c>
      <c r="BE12" s="221">
        <f t="shared" si="40"/>
        <v>0</v>
      </c>
      <c r="BF12" s="3102"/>
      <c r="BG12" s="221">
        <f t="shared" si="41"/>
        <v>1</v>
      </c>
      <c r="BH12" s="221">
        <f t="shared" si="42"/>
        <v>0</v>
      </c>
      <c r="BI12" s="221">
        <f t="shared" si="43"/>
        <v>0</v>
      </c>
      <c r="BJ12" s="221">
        <f t="shared" si="44"/>
        <v>0</v>
      </c>
      <c r="BK12" s="221">
        <f t="shared" si="45"/>
        <v>0</v>
      </c>
      <c r="BL12" s="3101"/>
      <c r="BM12" s="3102"/>
      <c r="BN12" s="2917" t="s">
        <v>13693</v>
      </c>
      <c r="BO12" s="1074" t="s">
        <v>13695</v>
      </c>
      <c r="BP12" s="1074" t="s">
        <v>13696</v>
      </c>
      <c r="BQ12" s="1074" t="s">
        <v>13697</v>
      </c>
      <c r="BR12" s="1074" t="s">
        <v>13698</v>
      </c>
      <c r="BS12" s="1074" t="s">
        <v>13699</v>
      </c>
      <c r="BT12" s="1074" t="s">
        <v>13700</v>
      </c>
      <c r="BU12" s="1074" t="s">
        <v>13701</v>
      </c>
      <c r="BV12" s="1083" t="s">
        <v>13702</v>
      </c>
      <c r="BW12" s="89"/>
      <c r="BX12" s="1095" t="s">
        <v>13703</v>
      </c>
      <c r="BY12" s="1074" t="s">
        <v>13704</v>
      </c>
      <c r="BZ12" s="1074" t="s">
        <v>13705</v>
      </c>
      <c r="CA12" s="1074" t="s">
        <v>13706</v>
      </c>
      <c r="CB12" s="1069" t="s">
        <v>13707</v>
      </c>
      <c r="CC12" s="1074" t="s">
        <v>13708</v>
      </c>
      <c r="CD12" s="1074" t="s">
        <v>13709</v>
      </c>
      <c r="CE12" s="1074" t="s">
        <v>13710</v>
      </c>
      <c r="CF12" s="1074" t="s">
        <v>13711</v>
      </c>
      <c r="CG12" s="1074" t="s">
        <v>13712</v>
      </c>
      <c r="CH12" s="1069" t="s">
        <v>13713</v>
      </c>
      <c r="CI12" s="1074" t="s">
        <v>13714</v>
      </c>
      <c r="CJ12" s="1074" t="s">
        <v>13715</v>
      </c>
      <c r="CK12" s="1074" t="s">
        <v>13716</v>
      </c>
      <c r="CL12" s="1074" t="s">
        <v>13717</v>
      </c>
      <c r="CM12" s="1074" t="s">
        <v>13718</v>
      </c>
      <c r="CN12" s="1083" t="s">
        <v>13719</v>
      </c>
      <c r="CO12" s="3102"/>
    </row>
    <row r="13" spans="1:93" ht="15.75" customHeight="1">
      <c r="A13" s="192"/>
      <c r="B13" s="2917" t="s">
        <v>13720</v>
      </c>
      <c r="C13" s="222" t="s">
        <v>13639</v>
      </c>
      <c r="D13" s="222">
        <v>0</v>
      </c>
      <c r="E13" s="1370">
        <v>0</v>
      </c>
      <c r="F13" s="1370">
        <v>3080.8318429722513</v>
      </c>
      <c r="G13" s="1370">
        <v>2915.7044854169962</v>
      </c>
      <c r="H13" s="1370">
        <v>1278.1845006629921</v>
      </c>
      <c r="I13" s="1370">
        <v>1492.0027355609589</v>
      </c>
      <c r="J13" s="1370">
        <v>7217.6589603897301</v>
      </c>
      <c r="K13" s="1370">
        <v>7554.8820156936399</v>
      </c>
      <c r="L13" s="1381">
        <f t="shared" si="22"/>
        <v>23539.264540696568</v>
      </c>
      <c r="M13" s="1388"/>
      <c r="N13" s="1387">
        <v>955.8332838287829</v>
      </c>
      <c r="O13" s="1370">
        <v>1731.3878515649878</v>
      </c>
      <c r="P13" s="1370">
        <v>1441.806598060552</v>
      </c>
      <c r="Q13" s="1370">
        <v>19410.23680724224</v>
      </c>
      <c r="R13" s="1371">
        <f t="shared" si="23"/>
        <v>23539.26454069656</v>
      </c>
      <c r="S13" s="1370">
        <v>1537.6174817648009</v>
      </c>
      <c r="T13" s="1370">
        <v>5038.3399491535274</v>
      </c>
      <c r="U13" s="1370">
        <v>14095.321855136848</v>
      </c>
      <c r="V13" s="1370">
        <v>2867.9852546413986</v>
      </c>
      <c r="W13" s="1370">
        <v>0</v>
      </c>
      <c r="X13" s="1371">
        <f t="shared" si="24"/>
        <v>23539.264540696575</v>
      </c>
      <c r="Y13" s="1370"/>
      <c r="Z13" s="1370">
        <v>10728.758766084804</v>
      </c>
      <c r="AA13" s="1370">
        <v>10842.074856873498</v>
      </c>
      <c r="AB13" s="1370">
        <v>1130.8637458934604</v>
      </c>
      <c r="AC13" s="1370">
        <v>837.56717184481158</v>
      </c>
      <c r="AD13" s="1381">
        <f t="shared" si="0"/>
        <v>23539.264540696571</v>
      </c>
      <c r="AE13" s="192"/>
      <c r="AF13" s="226" t="s">
        <v>13721</v>
      </c>
      <c r="AG13" s="192"/>
      <c r="AH13" s="998"/>
      <c r="AI13" s="192"/>
      <c r="AJ13" s="3101"/>
      <c r="AK13" s="997" t="str">
        <f t="shared" si="1"/>
        <v>Please complete all cells in row</v>
      </c>
      <c r="AL13" s="3101"/>
      <c r="AM13" s="221">
        <f t="shared" si="25"/>
        <v>0</v>
      </c>
      <c r="AN13" s="221">
        <f t="shared" si="26"/>
        <v>0</v>
      </c>
      <c r="AO13" s="221">
        <f t="shared" si="27"/>
        <v>0</v>
      </c>
      <c r="AP13" s="221">
        <f t="shared" si="28"/>
        <v>0</v>
      </c>
      <c r="AQ13" s="221">
        <f t="shared" si="29"/>
        <v>0</v>
      </c>
      <c r="AR13" s="221">
        <f t="shared" si="30"/>
        <v>0</v>
      </c>
      <c r="AS13" s="221">
        <f t="shared" si="31"/>
        <v>0</v>
      </c>
      <c r="AT13" s="3102"/>
      <c r="AU13" s="3102"/>
      <c r="AV13" s="221">
        <f t="shared" si="32"/>
        <v>0</v>
      </c>
      <c r="AW13" s="221">
        <f t="shared" si="33"/>
        <v>0</v>
      </c>
      <c r="AX13" s="221">
        <f t="shared" si="34"/>
        <v>0</v>
      </c>
      <c r="AY13" s="221">
        <f t="shared" si="35"/>
        <v>0</v>
      </c>
      <c r="AZ13" s="3102"/>
      <c r="BA13" s="221">
        <f t="shared" si="36"/>
        <v>0</v>
      </c>
      <c r="BB13" s="221">
        <f t="shared" si="37"/>
        <v>0</v>
      </c>
      <c r="BC13" s="221">
        <f t="shared" si="38"/>
        <v>0</v>
      </c>
      <c r="BD13" s="221">
        <f t="shared" si="39"/>
        <v>0</v>
      </c>
      <c r="BE13" s="221">
        <f t="shared" si="40"/>
        <v>0</v>
      </c>
      <c r="BF13" s="3102"/>
      <c r="BG13" s="221">
        <f t="shared" si="41"/>
        <v>1</v>
      </c>
      <c r="BH13" s="221">
        <f t="shared" si="42"/>
        <v>0</v>
      </c>
      <c r="BI13" s="221">
        <f t="shared" si="43"/>
        <v>0</v>
      </c>
      <c r="BJ13" s="221">
        <f t="shared" si="44"/>
        <v>0</v>
      </c>
      <c r="BK13" s="221">
        <f t="shared" si="45"/>
        <v>0</v>
      </c>
      <c r="BL13" s="3101"/>
      <c r="BM13" s="3102"/>
      <c r="BN13" s="2917" t="s">
        <v>13720</v>
      </c>
      <c r="BO13" s="1074" t="s">
        <v>13722</v>
      </c>
      <c r="BP13" s="1074" t="s">
        <v>13723</v>
      </c>
      <c r="BQ13" s="1074" t="s">
        <v>13724</v>
      </c>
      <c r="BR13" s="1074" t="s">
        <v>13725</v>
      </c>
      <c r="BS13" s="1074" t="s">
        <v>13726</v>
      </c>
      <c r="BT13" s="1074" t="s">
        <v>13727</v>
      </c>
      <c r="BU13" s="1074" t="s">
        <v>13728</v>
      </c>
      <c r="BV13" s="1083" t="s">
        <v>13729</v>
      </c>
      <c r="BW13" s="346"/>
      <c r="BX13" s="1095" t="s">
        <v>13730</v>
      </c>
      <c r="BY13" s="1074" t="s">
        <v>13731</v>
      </c>
      <c r="BZ13" s="1074" t="s">
        <v>13732</v>
      </c>
      <c r="CA13" s="1074" t="s">
        <v>13733</v>
      </c>
      <c r="CB13" s="1069" t="s">
        <v>13734</v>
      </c>
      <c r="CC13" s="1074" t="s">
        <v>13735</v>
      </c>
      <c r="CD13" s="1074" t="s">
        <v>13736</v>
      </c>
      <c r="CE13" s="1074" t="s">
        <v>13737</v>
      </c>
      <c r="CF13" s="1074" t="s">
        <v>13738</v>
      </c>
      <c r="CG13" s="1074" t="s">
        <v>13739</v>
      </c>
      <c r="CH13" s="1069" t="s">
        <v>13740</v>
      </c>
      <c r="CI13" s="1074" t="s">
        <v>13741</v>
      </c>
      <c r="CJ13" s="1074" t="s">
        <v>13742</v>
      </c>
      <c r="CK13" s="1074" t="s">
        <v>13743</v>
      </c>
      <c r="CL13" s="1074" t="s">
        <v>13744</v>
      </c>
      <c r="CM13" s="1074" t="s">
        <v>13745</v>
      </c>
      <c r="CN13" s="1083" t="s">
        <v>13746</v>
      </c>
      <c r="CO13" s="3102"/>
    </row>
    <row r="14" spans="1:93" ht="15.75" customHeight="1">
      <c r="A14" s="192"/>
      <c r="B14" s="2917" t="s">
        <v>13747</v>
      </c>
      <c r="C14" s="222" t="s">
        <v>13639</v>
      </c>
      <c r="D14" s="222">
        <v>0</v>
      </c>
      <c r="E14" s="1370">
        <v>0</v>
      </c>
      <c r="F14" s="1370">
        <v>1612.99400941352</v>
      </c>
      <c r="G14" s="1370">
        <v>0</v>
      </c>
      <c r="H14" s="1370">
        <v>0</v>
      </c>
      <c r="I14" s="1370">
        <v>11533.21933832962</v>
      </c>
      <c r="J14" s="1370">
        <v>642.93530002151988</v>
      </c>
      <c r="K14" s="1370">
        <v>15297.559745617185</v>
      </c>
      <c r="L14" s="1381">
        <f t="shared" si="22"/>
        <v>29086.708393381843</v>
      </c>
      <c r="M14" s="1384"/>
      <c r="N14" s="1387">
        <v>0</v>
      </c>
      <c r="O14" s="1370">
        <v>2315.2816751356986</v>
      </c>
      <c r="P14" s="1370">
        <v>25924.312044205053</v>
      </c>
      <c r="Q14" s="1370">
        <v>1522.5537380087781</v>
      </c>
      <c r="R14" s="1371">
        <f t="shared" si="23"/>
        <v>29762.147457349529</v>
      </c>
      <c r="S14" s="1370">
        <v>3231.7463422294441</v>
      </c>
      <c r="T14" s="1370">
        <v>13973.732083945299</v>
      </c>
      <c r="U14" s="1370">
        <v>9829.5375697519848</v>
      </c>
      <c r="V14" s="1370">
        <v>2727.1314614227958</v>
      </c>
      <c r="W14" s="1370">
        <v>0</v>
      </c>
      <c r="X14" s="1371">
        <f t="shared" si="24"/>
        <v>29762.147457349522</v>
      </c>
      <c r="Y14" s="1370"/>
      <c r="Z14" s="1370">
        <v>14616.350945409586</v>
      </c>
      <c r="AA14" s="1370">
        <v>13710.233712595998</v>
      </c>
      <c r="AB14" s="1370">
        <v>675.43906396768261</v>
      </c>
      <c r="AC14" s="1370">
        <v>760.12373537625911</v>
      </c>
      <c r="AD14" s="1381">
        <f t="shared" si="0"/>
        <v>29762.147457349525</v>
      </c>
      <c r="AE14" s="192"/>
      <c r="AF14" s="226" t="s">
        <v>13748</v>
      </c>
      <c r="AG14" s="192"/>
      <c r="AH14" s="998"/>
      <c r="AI14" s="192"/>
      <c r="AJ14" s="3101"/>
      <c r="AK14" s="997" t="str">
        <f t="shared" si="1"/>
        <v>Please complete all cells in row</v>
      </c>
      <c r="AL14" s="3101"/>
      <c r="AM14" s="221">
        <f t="shared" si="25"/>
        <v>0</v>
      </c>
      <c r="AN14" s="221">
        <f t="shared" si="26"/>
        <v>0</v>
      </c>
      <c r="AO14" s="221">
        <f t="shared" si="27"/>
        <v>0</v>
      </c>
      <c r="AP14" s="221">
        <f t="shared" si="28"/>
        <v>0</v>
      </c>
      <c r="AQ14" s="221">
        <f t="shared" si="29"/>
        <v>0</v>
      </c>
      <c r="AR14" s="221">
        <f t="shared" si="30"/>
        <v>0</v>
      </c>
      <c r="AS14" s="221">
        <f t="shared" si="31"/>
        <v>0</v>
      </c>
      <c r="AT14" s="3102"/>
      <c r="AU14" s="3102"/>
      <c r="AV14" s="221">
        <f t="shared" si="32"/>
        <v>0</v>
      </c>
      <c r="AW14" s="221">
        <f t="shared" si="33"/>
        <v>0</v>
      </c>
      <c r="AX14" s="221">
        <f t="shared" si="34"/>
        <v>0</v>
      </c>
      <c r="AY14" s="221">
        <f t="shared" si="35"/>
        <v>0</v>
      </c>
      <c r="AZ14" s="3102"/>
      <c r="BA14" s="221">
        <f t="shared" si="36"/>
        <v>0</v>
      </c>
      <c r="BB14" s="221">
        <f t="shared" si="37"/>
        <v>0</v>
      </c>
      <c r="BC14" s="221">
        <f t="shared" si="38"/>
        <v>0</v>
      </c>
      <c r="BD14" s="221">
        <f t="shared" si="39"/>
        <v>0</v>
      </c>
      <c r="BE14" s="221">
        <f t="shared" si="40"/>
        <v>0</v>
      </c>
      <c r="BF14" s="3102"/>
      <c r="BG14" s="221">
        <f t="shared" si="41"/>
        <v>1</v>
      </c>
      <c r="BH14" s="221">
        <f t="shared" si="42"/>
        <v>0</v>
      </c>
      <c r="BI14" s="221">
        <f t="shared" si="43"/>
        <v>0</v>
      </c>
      <c r="BJ14" s="221">
        <f t="shared" si="44"/>
        <v>0</v>
      </c>
      <c r="BK14" s="221">
        <f t="shared" si="45"/>
        <v>0</v>
      </c>
      <c r="BL14" s="3101"/>
      <c r="BM14" s="3102"/>
      <c r="BN14" s="2917" t="s">
        <v>13747</v>
      </c>
      <c r="BO14" s="1074" t="s">
        <v>13749</v>
      </c>
      <c r="BP14" s="1074" t="s">
        <v>13750</v>
      </c>
      <c r="BQ14" s="1074" t="s">
        <v>13751</v>
      </c>
      <c r="BR14" s="1074" t="s">
        <v>13752</v>
      </c>
      <c r="BS14" s="1074" t="s">
        <v>13753</v>
      </c>
      <c r="BT14" s="1074" t="s">
        <v>13754</v>
      </c>
      <c r="BU14" s="1074" t="s">
        <v>13755</v>
      </c>
      <c r="BV14" s="1083" t="s">
        <v>13756</v>
      </c>
      <c r="BW14" s="89"/>
      <c r="BX14" s="1095" t="s">
        <v>13757</v>
      </c>
      <c r="BY14" s="1074" t="s">
        <v>13758</v>
      </c>
      <c r="BZ14" s="1074" t="s">
        <v>13759</v>
      </c>
      <c r="CA14" s="1074" t="s">
        <v>13760</v>
      </c>
      <c r="CB14" s="1069" t="s">
        <v>13761</v>
      </c>
      <c r="CC14" s="1074" t="s">
        <v>13762</v>
      </c>
      <c r="CD14" s="1074" t="s">
        <v>13763</v>
      </c>
      <c r="CE14" s="1074" t="s">
        <v>13764</v>
      </c>
      <c r="CF14" s="1074" t="s">
        <v>13765</v>
      </c>
      <c r="CG14" s="1074" t="s">
        <v>13766</v>
      </c>
      <c r="CH14" s="1069" t="s">
        <v>13767</v>
      </c>
      <c r="CI14" s="1074" t="s">
        <v>13768</v>
      </c>
      <c r="CJ14" s="1074" t="s">
        <v>13769</v>
      </c>
      <c r="CK14" s="1074" t="s">
        <v>13770</v>
      </c>
      <c r="CL14" s="1074" t="s">
        <v>13771</v>
      </c>
      <c r="CM14" s="1074" t="s">
        <v>13772</v>
      </c>
      <c r="CN14" s="1083" t="s">
        <v>13773</v>
      </c>
      <c r="CO14" s="3102"/>
    </row>
    <row r="15" spans="1:93" ht="15.75" customHeight="1">
      <c r="A15" s="192"/>
      <c r="B15" s="2917" t="s">
        <v>13774</v>
      </c>
      <c r="C15" s="222" t="s">
        <v>13639</v>
      </c>
      <c r="D15" s="222">
        <v>0</v>
      </c>
      <c r="E15" s="1370">
        <v>0</v>
      </c>
      <c r="F15" s="1370">
        <v>596328.24791004579</v>
      </c>
      <c r="G15" s="1370">
        <v>0</v>
      </c>
      <c r="H15" s="1370">
        <v>0</v>
      </c>
      <c r="I15" s="1370">
        <v>319637.10346418316</v>
      </c>
      <c r="J15" s="1370">
        <v>1694.9498486816735</v>
      </c>
      <c r="K15" s="1370">
        <v>40592.329161710382</v>
      </c>
      <c r="L15" s="1381">
        <f t="shared" si="22"/>
        <v>958252.63038462098</v>
      </c>
      <c r="M15" s="1384"/>
      <c r="N15" s="1387">
        <v>17696.833956739862</v>
      </c>
      <c r="O15" s="1370">
        <v>291578.38820656011</v>
      </c>
      <c r="P15" s="1370">
        <v>74341.911747419363</v>
      </c>
      <c r="Q15" s="1370">
        <v>573960.057409934</v>
      </c>
      <c r="R15" s="1371">
        <f t="shared" si="23"/>
        <v>957577.19132065331</v>
      </c>
      <c r="S15" s="1370">
        <v>143853.23531787616</v>
      </c>
      <c r="T15" s="1370">
        <v>127275.87782605366</v>
      </c>
      <c r="U15" s="1370">
        <v>625708.84715953306</v>
      </c>
      <c r="V15" s="1370">
        <v>60739.231017190519</v>
      </c>
      <c r="W15" s="1370">
        <v>0</v>
      </c>
      <c r="X15" s="1371">
        <f>IFERROR(SUM(S15:W15),0)</f>
        <v>957577.19132065331</v>
      </c>
      <c r="Y15" s="1370">
        <v>143514.61600710655</v>
      </c>
      <c r="Z15" s="1370">
        <v>716164.54506522452</v>
      </c>
      <c r="AA15" s="1370">
        <v>90513.613288919354</v>
      </c>
      <c r="AB15" s="1370">
        <v>7384.4169594029718</v>
      </c>
      <c r="AC15" s="1370"/>
      <c r="AD15" s="1381">
        <f t="shared" si="0"/>
        <v>957577.19132065331</v>
      </c>
      <c r="AE15" s="192"/>
      <c r="AF15" s="226" t="s">
        <v>13775</v>
      </c>
      <c r="AG15" s="192"/>
      <c r="AH15" s="998"/>
      <c r="AI15" s="192"/>
      <c r="AJ15" s="3101"/>
      <c r="AK15" s="997" t="str">
        <f t="shared" si="1"/>
        <v>Please complete all cells in row</v>
      </c>
      <c r="AL15" s="3101"/>
      <c r="AM15" s="221">
        <f t="shared" si="25"/>
        <v>0</v>
      </c>
      <c r="AN15" s="221">
        <f t="shared" si="26"/>
        <v>0</v>
      </c>
      <c r="AO15" s="221">
        <f t="shared" si="27"/>
        <v>0</v>
      </c>
      <c r="AP15" s="221">
        <f t="shared" si="28"/>
        <v>0</v>
      </c>
      <c r="AQ15" s="221">
        <f t="shared" si="29"/>
        <v>0</v>
      </c>
      <c r="AR15" s="221">
        <f t="shared" si="30"/>
        <v>0</v>
      </c>
      <c r="AS15" s="221">
        <f t="shared" si="31"/>
        <v>0</v>
      </c>
      <c r="AT15" s="3102"/>
      <c r="AU15" s="3102"/>
      <c r="AV15" s="221">
        <f t="shared" si="32"/>
        <v>0</v>
      </c>
      <c r="AW15" s="221">
        <f t="shared" si="33"/>
        <v>0</v>
      </c>
      <c r="AX15" s="221">
        <f t="shared" si="34"/>
        <v>0</v>
      </c>
      <c r="AY15" s="221">
        <f t="shared" si="35"/>
        <v>0</v>
      </c>
      <c r="AZ15" s="3102"/>
      <c r="BA15" s="221">
        <f t="shared" si="36"/>
        <v>0</v>
      </c>
      <c r="BB15" s="221">
        <f t="shared" si="37"/>
        <v>0</v>
      </c>
      <c r="BC15" s="221">
        <f t="shared" si="38"/>
        <v>0</v>
      </c>
      <c r="BD15" s="221">
        <f t="shared" si="39"/>
        <v>0</v>
      </c>
      <c r="BE15" s="221">
        <f t="shared" si="40"/>
        <v>0</v>
      </c>
      <c r="BF15" s="3102"/>
      <c r="BG15" s="221">
        <f t="shared" si="41"/>
        <v>0</v>
      </c>
      <c r="BH15" s="221">
        <f t="shared" si="42"/>
        <v>0</v>
      </c>
      <c r="BI15" s="221">
        <f t="shared" si="43"/>
        <v>0</v>
      </c>
      <c r="BJ15" s="221">
        <f t="shared" si="44"/>
        <v>0</v>
      </c>
      <c r="BK15" s="221">
        <f t="shared" si="45"/>
        <v>1</v>
      </c>
      <c r="BL15" s="3101"/>
      <c r="BM15" s="3102"/>
      <c r="BN15" s="2917" t="s">
        <v>13774</v>
      </c>
      <c r="BO15" s="1074" t="s">
        <v>13776</v>
      </c>
      <c r="BP15" s="1074" t="s">
        <v>13777</v>
      </c>
      <c r="BQ15" s="1074" t="s">
        <v>13778</v>
      </c>
      <c r="BR15" s="1074" t="s">
        <v>13779</v>
      </c>
      <c r="BS15" s="1074" t="s">
        <v>13780</v>
      </c>
      <c r="BT15" s="1074" t="s">
        <v>13781</v>
      </c>
      <c r="BU15" s="1074" t="s">
        <v>13782</v>
      </c>
      <c r="BV15" s="1083" t="s">
        <v>13783</v>
      </c>
      <c r="BW15" s="89"/>
      <c r="BX15" s="1095" t="s">
        <v>13784</v>
      </c>
      <c r="BY15" s="1074" t="s">
        <v>13785</v>
      </c>
      <c r="BZ15" s="1074" t="s">
        <v>13786</v>
      </c>
      <c r="CA15" s="1074" t="s">
        <v>13787</v>
      </c>
      <c r="CB15" s="1069" t="s">
        <v>13788</v>
      </c>
      <c r="CC15" s="1074" t="s">
        <v>13789</v>
      </c>
      <c r="CD15" s="1074" t="s">
        <v>13790</v>
      </c>
      <c r="CE15" s="1074" t="s">
        <v>13791</v>
      </c>
      <c r="CF15" s="1074" t="s">
        <v>13792</v>
      </c>
      <c r="CG15" s="1074" t="s">
        <v>13793</v>
      </c>
      <c r="CH15" s="1069" t="s">
        <v>13794</v>
      </c>
      <c r="CI15" s="1074" t="s">
        <v>13795</v>
      </c>
      <c r="CJ15" s="1074" t="s">
        <v>13796</v>
      </c>
      <c r="CK15" s="1074" t="s">
        <v>13797</v>
      </c>
      <c r="CL15" s="1074" t="s">
        <v>13798</v>
      </c>
      <c r="CM15" s="1074" t="s">
        <v>13799</v>
      </c>
      <c r="CN15" s="1083" t="s">
        <v>13800</v>
      </c>
      <c r="CO15" s="3102"/>
    </row>
    <row r="16" spans="1:93" ht="15.75" customHeight="1">
      <c r="A16" s="192"/>
      <c r="B16" s="2917" t="s">
        <v>13801</v>
      </c>
      <c r="C16" s="222" t="s">
        <v>13639</v>
      </c>
      <c r="D16" s="222">
        <v>0</v>
      </c>
      <c r="E16" s="1371">
        <f>IFERROR(SUM(E10:E15),0)</f>
        <v>5.019539660511894</v>
      </c>
      <c r="F16" s="1371">
        <f t="shared" ref="F16:K16" si="46">IFERROR(SUM(F10:F15),0)</f>
        <v>601419.76307700691</v>
      </c>
      <c r="G16" s="1371">
        <f t="shared" si="46"/>
        <v>5056.9329052296189</v>
      </c>
      <c r="H16" s="1371">
        <f t="shared" si="46"/>
        <v>1697.4853696951568</v>
      </c>
      <c r="I16" s="1371">
        <f t="shared" si="46"/>
        <v>332662.32553807372</v>
      </c>
      <c r="J16" s="1371">
        <f t="shared" si="46"/>
        <v>12186.620825892933</v>
      </c>
      <c r="K16" s="1371">
        <f t="shared" si="46"/>
        <v>64769.71154873183</v>
      </c>
      <c r="L16" s="1381">
        <f t="shared" si="22"/>
        <v>1017797.8588042906</v>
      </c>
      <c r="M16" s="1389"/>
      <c r="N16" s="1390">
        <f t="shared" ref="N16:P16" si="47">IFERROR(SUM(N10:N15),0)</f>
        <v>19004.603409332667</v>
      </c>
      <c r="O16" s="1371">
        <f t="shared" si="47"/>
        <v>296260.70053883758</v>
      </c>
      <c r="P16" s="1371">
        <f t="shared" si="47"/>
        <v>101762.59573846511</v>
      </c>
      <c r="Q16" s="1371">
        <f>IFERROR(SUM(Q10:Q15),0)</f>
        <v>600769.07331653871</v>
      </c>
      <c r="R16" s="1371">
        <f>IFERROR(SUM(N16:Q16),0)</f>
        <v>1017796.9730031741</v>
      </c>
      <c r="S16" s="1371">
        <f t="shared" ref="S16:W16" si="48">IFERROR(SUM(S10:S15),0)</f>
        <v>148622.59914187039</v>
      </c>
      <c r="T16" s="1371">
        <f t="shared" si="48"/>
        <v>147053.94814910792</v>
      </c>
      <c r="U16" s="1371">
        <f t="shared" si="48"/>
        <v>651762.103670827</v>
      </c>
      <c r="V16" s="1371">
        <f t="shared" si="48"/>
        <v>70290.494737152127</v>
      </c>
      <c r="W16" s="1371">
        <f t="shared" si="48"/>
        <v>67.827304216707262</v>
      </c>
      <c r="X16" s="1371">
        <f t="shared" si="24"/>
        <v>1017796.9730031742</v>
      </c>
      <c r="Y16" s="1371">
        <f>IFERROR(SUM(Y10:Y15),0)</f>
        <v>143514.61600710655</v>
      </c>
      <c r="Z16" s="1371">
        <f t="shared" ref="Z16:AC16" si="49">IFERROR(SUM(Z10:Z15),0)</f>
        <v>742064.87394367275</v>
      </c>
      <c r="AA16" s="1371">
        <f t="shared" si="49"/>
        <v>117952.54539938741</v>
      </c>
      <c r="AB16" s="1371">
        <f t="shared" si="49"/>
        <v>10318.098362452673</v>
      </c>
      <c r="AC16" s="1371">
        <f t="shared" si="49"/>
        <v>3946.8392905548485</v>
      </c>
      <c r="AD16" s="1381">
        <f>IFERROR(SUM(Y16:AC16),0)</f>
        <v>1017796.9730031743</v>
      </c>
      <c r="AE16" s="192"/>
      <c r="AF16" s="226" t="s">
        <v>13802</v>
      </c>
      <c r="AG16" s="192"/>
      <c r="AH16" s="998"/>
      <c r="AI16" s="192"/>
      <c r="AJ16" s="3101"/>
      <c r="AK16" s="3102"/>
      <c r="AL16" s="3101"/>
      <c r="AM16" s="3102"/>
      <c r="AN16" s="3102"/>
      <c r="AO16" s="3102"/>
      <c r="AP16" s="3102"/>
      <c r="AQ16" s="3102"/>
      <c r="AR16" s="3102"/>
      <c r="AS16" s="3102"/>
      <c r="AT16" s="3102"/>
      <c r="AU16" s="3102"/>
      <c r="AV16" s="3102"/>
      <c r="AW16" s="3102"/>
      <c r="AX16" s="3102"/>
      <c r="AY16" s="3102"/>
      <c r="AZ16" s="3102"/>
      <c r="BA16" s="3102"/>
      <c r="BB16" s="3102"/>
      <c r="BC16" s="3102"/>
      <c r="BD16" s="3102"/>
      <c r="BE16" s="3102"/>
      <c r="BF16" s="3102"/>
      <c r="BG16" s="3102"/>
      <c r="BH16" s="3102"/>
      <c r="BI16" s="3102"/>
      <c r="BJ16" s="3102"/>
      <c r="BK16" s="3102"/>
      <c r="BL16" s="3101"/>
      <c r="BM16" s="3102"/>
      <c r="BN16" s="2917" t="s">
        <v>13801</v>
      </c>
      <c r="BO16" s="1069" t="s">
        <v>13803</v>
      </c>
      <c r="BP16" s="1069" t="s">
        <v>13804</v>
      </c>
      <c r="BQ16" s="1069" t="s">
        <v>13805</v>
      </c>
      <c r="BR16" s="1069" t="s">
        <v>13806</v>
      </c>
      <c r="BS16" s="1069" t="s">
        <v>13807</v>
      </c>
      <c r="BT16" s="1069" t="s">
        <v>13808</v>
      </c>
      <c r="BU16" s="1069" t="s">
        <v>13809</v>
      </c>
      <c r="BV16" s="1083" t="s">
        <v>13810</v>
      </c>
      <c r="BW16" s="59"/>
      <c r="BX16" s="1096" t="s">
        <v>13811</v>
      </c>
      <c r="BY16" s="1069" t="s">
        <v>13812</v>
      </c>
      <c r="BZ16" s="1069" t="s">
        <v>13813</v>
      </c>
      <c r="CA16" s="1069" t="s">
        <v>13814</v>
      </c>
      <c r="CB16" s="1069" t="s">
        <v>13815</v>
      </c>
      <c r="CC16" s="1069" t="s">
        <v>13816</v>
      </c>
      <c r="CD16" s="1069" t="s">
        <v>13817</v>
      </c>
      <c r="CE16" s="1069" t="s">
        <v>13818</v>
      </c>
      <c r="CF16" s="1069" t="s">
        <v>13819</v>
      </c>
      <c r="CG16" s="1069" t="s">
        <v>13820</v>
      </c>
      <c r="CH16" s="1069" t="s">
        <v>13821</v>
      </c>
      <c r="CI16" s="1069" t="s">
        <v>13822</v>
      </c>
      <c r="CJ16" s="1069" t="s">
        <v>13823</v>
      </c>
      <c r="CK16" s="1069" t="s">
        <v>13824</v>
      </c>
      <c r="CL16" s="1069" t="s">
        <v>13825</v>
      </c>
      <c r="CM16" s="1069" t="s">
        <v>13826</v>
      </c>
      <c r="CN16" s="1083" t="s">
        <v>13827</v>
      </c>
      <c r="CO16" s="3102"/>
    </row>
    <row r="17" spans="1:92" ht="15.75" customHeight="1" thickBot="1">
      <c r="A17" s="2394" t="s">
        <v>784</v>
      </c>
      <c r="B17" s="2930" t="s">
        <v>13828</v>
      </c>
      <c r="C17" s="283" t="s">
        <v>13639</v>
      </c>
      <c r="D17" s="283">
        <v>0</v>
      </c>
      <c r="E17" s="1391"/>
      <c r="F17" s="1391"/>
      <c r="G17" s="1391"/>
      <c r="H17" s="1391"/>
      <c r="I17" s="1391"/>
      <c r="J17" s="1391"/>
      <c r="K17" s="1391"/>
      <c r="L17" s="1382">
        <v>24695.404913684619</v>
      </c>
      <c r="M17" s="1392"/>
      <c r="N17" s="2355"/>
      <c r="O17" s="1391"/>
      <c r="P17" s="1391"/>
      <c r="Q17" s="1391"/>
      <c r="R17" s="1391"/>
      <c r="S17" s="1391"/>
      <c r="T17" s="1391"/>
      <c r="U17" s="1391"/>
      <c r="V17" s="1391"/>
      <c r="W17" s="1391"/>
      <c r="X17" s="1391"/>
      <c r="Y17" s="1391"/>
      <c r="Z17" s="1391"/>
      <c r="AA17" s="2356"/>
      <c r="AB17" s="2356"/>
      <c r="AC17" s="2356"/>
      <c r="AD17" s="2357"/>
      <c r="AE17" s="192"/>
      <c r="AF17" s="284" t="s">
        <v>13829</v>
      </c>
      <c r="AG17" s="192"/>
      <c r="AH17" s="1002"/>
      <c r="AI17" s="192"/>
      <c r="AJ17" s="3101"/>
      <c r="AK17" s="997">
        <f t="shared" si="1"/>
        <v>0</v>
      </c>
      <c r="AL17" s="3101"/>
      <c r="AM17" s="3102"/>
      <c r="AN17" s="3102"/>
      <c r="AO17" s="3102"/>
      <c r="AP17" s="3102"/>
      <c r="AQ17" s="3102"/>
      <c r="AR17" s="3102"/>
      <c r="AS17" s="3102"/>
      <c r="AT17" s="221">
        <f t="shared" si="31"/>
        <v>0</v>
      </c>
      <c r="AU17" s="3102"/>
      <c r="AV17" s="3102"/>
      <c r="AW17" s="3102"/>
      <c r="AX17" s="3102"/>
      <c r="AY17" s="3102"/>
      <c r="AZ17" s="3102"/>
      <c r="BA17" s="3102"/>
      <c r="BB17" s="3102"/>
      <c r="BC17" s="3102"/>
      <c r="BD17" s="3102"/>
      <c r="BE17" s="3102"/>
      <c r="BF17" s="3102"/>
      <c r="BG17" s="3102"/>
      <c r="BH17" s="3102"/>
      <c r="BI17" s="3102"/>
      <c r="BJ17" s="3102"/>
      <c r="BK17" s="3102"/>
      <c r="BL17" s="3101"/>
      <c r="BM17" s="3102"/>
      <c r="BN17" s="2930" t="s">
        <v>13828</v>
      </c>
      <c r="BO17" s="1097"/>
      <c r="BP17" s="1097"/>
      <c r="BQ17" s="1097"/>
      <c r="BR17" s="1097"/>
      <c r="BS17" s="1097"/>
      <c r="BT17" s="1097"/>
      <c r="BU17" s="1097"/>
      <c r="BV17" s="1084" t="s">
        <v>13830</v>
      </c>
      <c r="BW17" s="86"/>
      <c r="BX17" s="2377"/>
      <c r="BY17" s="1097"/>
      <c r="BZ17" s="1097"/>
      <c r="CA17" s="1097"/>
      <c r="CB17" s="1097"/>
      <c r="CC17" s="1097"/>
      <c r="CD17" s="1097"/>
      <c r="CE17" s="1097"/>
      <c r="CF17" s="1097"/>
      <c r="CG17" s="1097"/>
      <c r="CH17" s="1097"/>
      <c r="CI17" s="1097"/>
      <c r="CJ17" s="1097"/>
      <c r="CK17" s="2378"/>
      <c r="CL17" s="2378"/>
      <c r="CM17" s="2378"/>
      <c r="CN17" s="2379"/>
    </row>
    <row r="18" spans="1:92" ht="15.75" customHeight="1" thickTop="1" thickBot="1">
      <c r="A18" s="192"/>
      <c r="B18" s="798"/>
      <c r="C18" s="89"/>
      <c r="D18" s="89"/>
      <c r="E18" s="1392"/>
      <c r="F18" s="1392"/>
      <c r="G18" s="1392"/>
      <c r="H18" s="1392"/>
      <c r="I18" s="1392"/>
      <c r="J18" s="1392"/>
      <c r="K18" s="1392"/>
      <c r="L18" s="1389"/>
      <c r="M18" s="1392"/>
      <c r="N18" s="1393"/>
      <c r="O18" s="1393"/>
      <c r="P18" s="1393"/>
      <c r="Q18" s="1393"/>
      <c r="R18" s="1393"/>
      <c r="S18" s="1393"/>
      <c r="T18" s="1393"/>
      <c r="U18" s="1393"/>
      <c r="V18" s="1393"/>
      <c r="W18" s="1393"/>
      <c r="X18" s="1393"/>
      <c r="Y18" s="1393"/>
      <c r="Z18" s="1393"/>
      <c r="AA18" s="1394"/>
      <c r="AB18" s="1394"/>
      <c r="AC18" s="1394"/>
      <c r="AD18" s="1394"/>
      <c r="AE18" s="192"/>
      <c r="AF18" s="192"/>
      <c r="AG18" s="192"/>
      <c r="AH18" s="192"/>
      <c r="AI18" s="192"/>
      <c r="AJ18" s="3101"/>
      <c r="AK18" s="3102"/>
      <c r="AL18" s="3101"/>
      <c r="AM18" s="3102"/>
      <c r="AN18" s="3102"/>
      <c r="AO18" s="3102"/>
      <c r="AP18" s="3102"/>
      <c r="AQ18" s="3102"/>
      <c r="AR18" s="3102"/>
      <c r="AS18" s="3102"/>
      <c r="AT18" s="3102"/>
      <c r="AU18" s="3102"/>
      <c r="AV18" s="3102"/>
      <c r="AW18" s="3102"/>
      <c r="AX18" s="3102"/>
      <c r="AY18" s="3102"/>
      <c r="AZ18" s="3102"/>
      <c r="BA18" s="3102"/>
      <c r="BB18" s="3102"/>
      <c r="BC18" s="3102"/>
      <c r="BD18" s="3102"/>
      <c r="BE18" s="3102"/>
      <c r="BF18" s="3102"/>
      <c r="BG18" s="3102"/>
      <c r="BH18" s="3102"/>
      <c r="BI18" s="3102"/>
      <c r="BJ18" s="3102"/>
      <c r="BK18" s="3102"/>
      <c r="BL18" s="3101"/>
      <c r="BM18" s="3102"/>
      <c r="BN18" s="798"/>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192"/>
      <c r="CL18" s="192"/>
      <c r="CM18" s="192"/>
      <c r="CN18" s="192"/>
    </row>
    <row r="19" spans="1:92" ht="15.75" customHeight="1" thickTop="1" thickBot="1">
      <c r="A19" s="192"/>
      <c r="B19" s="319" t="s">
        <v>13831</v>
      </c>
      <c r="C19" s="385"/>
      <c r="D19" s="385"/>
      <c r="E19" s="1384"/>
      <c r="F19" s="1384"/>
      <c r="G19" s="1384"/>
      <c r="H19" s="1384"/>
      <c r="I19" s="1384"/>
      <c r="J19" s="1384"/>
      <c r="K19" s="1384"/>
      <c r="L19" s="1384"/>
      <c r="M19" s="1384"/>
      <c r="N19" s="1384"/>
      <c r="O19" s="1384"/>
      <c r="P19" s="1384"/>
      <c r="Q19" s="1384"/>
      <c r="R19" s="1384"/>
      <c r="S19" s="1384"/>
      <c r="T19" s="1384"/>
      <c r="U19" s="1384"/>
      <c r="V19" s="1384"/>
      <c r="W19" s="1384"/>
      <c r="X19" s="1384"/>
      <c r="Y19" s="1384"/>
      <c r="Z19" s="1384"/>
      <c r="AA19" s="1394"/>
      <c r="AB19" s="1394"/>
      <c r="AC19" s="1394"/>
      <c r="AD19" s="1394"/>
      <c r="AE19" s="192"/>
      <c r="AF19" s="192"/>
      <c r="AG19" s="192"/>
      <c r="AH19" s="192"/>
      <c r="AI19" s="192"/>
      <c r="AJ19" s="3101"/>
      <c r="AK19" s="3102"/>
      <c r="AL19" s="3101"/>
      <c r="AM19" s="3102"/>
      <c r="AN19" s="3102"/>
      <c r="AO19" s="3102"/>
      <c r="AP19" s="3102"/>
      <c r="AQ19" s="3102"/>
      <c r="AR19" s="3102"/>
      <c r="AS19" s="3102"/>
      <c r="AT19" s="3102"/>
      <c r="AU19" s="3102"/>
      <c r="AV19" s="3102"/>
      <c r="AW19" s="3102"/>
      <c r="AX19" s="3102"/>
      <c r="AY19" s="3102"/>
      <c r="AZ19" s="3102"/>
      <c r="BA19" s="3102"/>
      <c r="BB19" s="3102"/>
      <c r="BC19" s="3102"/>
      <c r="BD19" s="3102"/>
      <c r="BE19" s="3102"/>
      <c r="BF19" s="3102"/>
      <c r="BG19" s="3102"/>
      <c r="BH19" s="3102"/>
      <c r="BI19" s="3102"/>
      <c r="BJ19" s="3102"/>
      <c r="BK19" s="3102"/>
      <c r="BL19" s="3101"/>
      <c r="BM19" s="3102"/>
      <c r="BN19" s="319" t="s">
        <v>13831</v>
      </c>
      <c r="BO19" s="89"/>
      <c r="BP19" s="89"/>
      <c r="BQ19" s="89"/>
      <c r="BR19" s="89"/>
      <c r="BS19" s="89"/>
      <c r="BT19" s="89"/>
      <c r="BU19" s="89"/>
      <c r="BV19" s="89"/>
      <c r="BW19" s="89"/>
      <c r="BX19" s="89"/>
      <c r="BY19" s="89"/>
      <c r="BZ19" s="89"/>
      <c r="CA19" s="89"/>
      <c r="CB19" s="89"/>
      <c r="CC19" s="89"/>
      <c r="CD19" s="89"/>
      <c r="CE19" s="89"/>
      <c r="CF19" s="89"/>
      <c r="CG19" s="89"/>
      <c r="CH19" s="89"/>
      <c r="CI19" s="89"/>
      <c r="CJ19" s="89"/>
      <c r="CK19" s="192"/>
      <c r="CL19" s="192"/>
      <c r="CM19" s="192"/>
      <c r="CN19" s="192"/>
    </row>
    <row r="20" spans="1:92" ht="15.75" customHeight="1" thickTop="1">
      <c r="A20" s="2394" t="s">
        <v>686</v>
      </c>
      <c r="B20" s="2919" t="s">
        <v>13832</v>
      </c>
      <c r="C20" s="213" t="s">
        <v>1330</v>
      </c>
      <c r="D20" s="213">
        <v>0</v>
      </c>
      <c r="E20" s="1377">
        <v>2</v>
      </c>
      <c r="F20" s="1377">
        <v>10</v>
      </c>
      <c r="G20" s="1377">
        <v>39</v>
      </c>
      <c r="H20" s="1377">
        <v>5</v>
      </c>
      <c r="I20" s="1377">
        <v>0</v>
      </c>
      <c r="J20" s="1377">
        <v>21</v>
      </c>
      <c r="K20" s="1377">
        <v>1</v>
      </c>
      <c r="L20" s="1383">
        <f t="shared" ref="L20:L25" si="50">IFERROR(SUM(E20:K20),0)</f>
        <v>78</v>
      </c>
      <c r="M20" s="1384"/>
      <c r="N20" s="1385">
        <v>0</v>
      </c>
      <c r="O20" s="1377">
        <v>1</v>
      </c>
      <c r="P20" s="1377">
        <v>0</v>
      </c>
      <c r="Q20" s="1377">
        <v>76</v>
      </c>
      <c r="R20" s="1386">
        <f t="shared" ref="R20:R25" si="51">IFERROR(SUM(N20:Q20),0)</f>
        <v>77</v>
      </c>
      <c r="S20" s="1377">
        <v>0</v>
      </c>
      <c r="T20" s="1377">
        <v>2</v>
      </c>
      <c r="U20" s="1377">
        <v>11</v>
      </c>
      <c r="V20" s="1377">
        <v>55</v>
      </c>
      <c r="W20" s="1377">
        <v>9</v>
      </c>
      <c r="X20" s="1386">
        <f t="shared" ref="X20:X26" si="52">IFERROR(SUM(S20:W20),0)</f>
        <v>77</v>
      </c>
      <c r="Y20" s="1377"/>
      <c r="Z20" s="1377">
        <v>1</v>
      </c>
      <c r="AA20" s="1377">
        <v>10</v>
      </c>
      <c r="AB20" s="1377">
        <v>11</v>
      </c>
      <c r="AC20" s="1377">
        <v>55</v>
      </c>
      <c r="AD20" s="1383">
        <f t="shared" ref="AD20:AD26" si="53">IFERROR(SUM(Y20:AC20),0)</f>
        <v>77</v>
      </c>
      <c r="AE20" s="192"/>
      <c r="AF20" s="217" t="s">
        <v>13833</v>
      </c>
      <c r="AG20" s="192"/>
      <c r="AH20" s="996"/>
      <c r="AI20" s="192"/>
      <c r="AJ20" s="3101"/>
      <c r="AK20" s="997" t="str">
        <f t="shared" ref="AK20:AK25" si="54">IF( SUM( AM20:BK20 ) = 0, 0, $AM$5 )</f>
        <v>Please complete all cells in row</v>
      </c>
      <c r="AL20" s="3101"/>
      <c r="AM20" s="221">
        <f t="shared" ref="AM20:AM25" si="55" xml:space="preserve"> IF( ISNUMBER(E20 ), 0, 1 )</f>
        <v>0</v>
      </c>
      <c r="AN20" s="221">
        <f t="shared" ref="AN20:AN25" si="56" xml:space="preserve"> IF( ISNUMBER(F20 ), 0, 1 )</f>
        <v>0</v>
      </c>
      <c r="AO20" s="221">
        <f t="shared" ref="AO20:AO25" si="57" xml:space="preserve"> IF( ISNUMBER(G20 ), 0, 1 )</f>
        <v>0</v>
      </c>
      <c r="AP20" s="221">
        <f t="shared" ref="AP20:AP25" si="58" xml:space="preserve"> IF( ISNUMBER(H20 ), 0, 1 )</f>
        <v>0</v>
      </c>
      <c r="AQ20" s="221">
        <f t="shared" ref="AQ20:AQ25" si="59" xml:space="preserve"> IF( ISNUMBER(I20 ), 0, 1 )</f>
        <v>0</v>
      </c>
      <c r="AR20" s="221">
        <f t="shared" ref="AR20:AR25" si="60" xml:space="preserve"> IF( ISNUMBER(J20 ), 0, 1 )</f>
        <v>0</v>
      </c>
      <c r="AS20" s="221">
        <f t="shared" ref="AS20:AS25" si="61" xml:space="preserve"> IF( ISNUMBER(K20 ), 0, 1 )</f>
        <v>0</v>
      </c>
      <c r="AT20" s="3102"/>
      <c r="AU20" s="3102"/>
      <c r="AV20" s="221">
        <f t="shared" ref="AV20:AV25" si="62" xml:space="preserve"> IF( ISNUMBER(N20 ), 0, 1 )</f>
        <v>0</v>
      </c>
      <c r="AW20" s="221">
        <f t="shared" ref="AW20:AW25" si="63" xml:space="preserve"> IF( ISNUMBER(O20 ), 0, 1 )</f>
        <v>0</v>
      </c>
      <c r="AX20" s="221">
        <f t="shared" ref="AX20:AX25" si="64" xml:space="preserve"> IF( ISNUMBER(P20 ), 0, 1 )</f>
        <v>0</v>
      </c>
      <c r="AY20" s="221">
        <f t="shared" ref="AY20:AY25" si="65" xml:space="preserve"> IF( ISNUMBER(Q20 ), 0, 1 )</f>
        <v>0</v>
      </c>
      <c r="AZ20" s="3102"/>
      <c r="BA20" s="221">
        <f t="shared" ref="BA20:BA25" si="66" xml:space="preserve"> IF( ISNUMBER(S20 ), 0, 1 )</f>
        <v>0</v>
      </c>
      <c r="BB20" s="221">
        <f t="shared" ref="BB20:BB25" si="67" xml:space="preserve"> IF( ISNUMBER(T20 ), 0, 1 )</f>
        <v>0</v>
      </c>
      <c r="BC20" s="221">
        <f t="shared" ref="BC20:BC25" si="68" xml:space="preserve"> IF( ISNUMBER(U20 ), 0, 1 )</f>
        <v>0</v>
      </c>
      <c r="BD20" s="221">
        <f t="shared" ref="BD20:BD25" si="69" xml:space="preserve"> IF( ISNUMBER(V20 ), 0, 1 )</f>
        <v>0</v>
      </c>
      <c r="BE20" s="221">
        <f t="shared" ref="BE20:BE25" si="70" xml:space="preserve"> IF( ISNUMBER(W20 ), 0, 1 )</f>
        <v>0</v>
      </c>
      <c r="BF20" s="3102"/>
      <c r="BG20" s="221">
        <f t="shared" ref="BG20:BG25" si="71" xml:space="preserve"> IF( ISNUMBER(Y20 ), 0, 1 )</f>
        <v>1</v>
      </c>
      <c r="BH20" s="221">
        <f t="shared" ref="BH20:BH25" si="72" xml:space="preserve"> IF( ISNUMBER(Z20 ), 0, 1 )</f>
        <v>0</v>
      </c>
      <c r="BI20" s="221">
        <f t="shared" ref="BI20:BI25" si="73" xml:space="preserve"> IF( ISNUMBER(AA20 ), 0, 1 )</f>
        <v>0</v>
      </c>
      <c r="BJ20" s="221">
        <f t="shared" ref="BJ20:BJ25" si="74" xml:space="preserve"> IF( ISNUMBER(AB20 ), 0, 1 )</f>
        <v>0</v>
      </c>
      <c r="BK20" s="221">
        <f t="shared" ref="BK20:BK25" si="75" xml:space="preserve"> IF( ISNUMBER(AC20 ), 0, 1 )</f>
        <v>0</v>
      </c>
      <c r="BL20" s="3101"/>
      <c r="BM20" s="3102"/>
      <c r="BN20" s="2919" t="s">
        <v>13832</v>
      </c>
      <c r="BO20" s="718" t="s">
        <v>13834</v>
      </c>
      <c r="BP20" s="718" t="s">
        <v>13835</v>
      </c>
      <c r="BQ20" s="718" t="s">
        <v>13836</v>
      </c>
      <c r="BR20" s="718" t="s">
        <v>13837</v>
      </c>
      <c r="BS20" s="718" t="s">
        <v>13838</v>
      </c>
      <c r="BT20" s="718" t="s">
        <v>13839</v>
      </c>
      <c r="BU20" s="718" t="s">
        <v>13840</v>
      </c>
      <c r="BV20" s="1092" t="s">
        <v>13841</v>
      </c>
      <c r="BW20" s="89"/>
      <c r="BX20" s="1098" t="s">
        <v>13842</v>
      </c>
      <c r="BY20" s="718" t="s">
        <v>13843</v>
      </c>
      <c r="BZ20" s="718" t="s">
        <v>13844</v>
      </c>
      <c r="CA20" s="718" t="s">
        <v>13845</v>
      </c>
      <c r="CB20" s="1094" t="s">
        <v>13846</v>
      </c>
      <c r="CC20" s="718" t="s">
        <v>13847</v>
      </c>
      <c r="CD20" s="718" t="s">
        <v>13848</v>
      </c>
      <c r="CE20" s="718" t="s">
        <v>13849</v>
      </c>
      <c r="CF20" s="718" t="s">
        <v>13850</v>
      </c>
      <c r="CG20" s="718" t="s">
        <v>13851</v>
      </c>
      <c r="CH20" s="1094" t="s">
        <v>13852</v>
      </c>
      <c r="CI20" s="718" t="s">
        <v>13853</v>
      </c>
      <c r="CJ20" s="718" t="s">
        <v>13854</v>
      </c>
      <c r="CK20" s="718" t="s">
        <v>13855</v>
      </c>
      <c r="CL20" s="718" t="s">
        <v>13856</v>
      </c>
      <c r="CM20" s="718" t="s">
        <v>13857</v>
      </c>
      <c r="CN20" s="1092" t="s">
        <v>13858</v>
      </c>
    </row>
    <row r="21" spans="1:92" ht="15.75" customHeight="1">
      <c r="A21" s="192"/>
      <c r="B21" s="2917" t="s">
        <v>13859</v>
      </c>
      <c r="C21" s="222" t="s">
        <v>1330</v>
      </c>
      <c r="D21" s="222">
        <v>0</v>
      </c>
      <c r="E21" s="1370">
        <v>0</v>
      </c>
      <c r="F21" s="1370">
        <v>4</v>
      </c>
      <c r="G21" s="1370">
        <v>17</v>
      </c>
      <c r="H21" s="1370">
        <v>1</v>
      </c>
      <c r="I21" s="1370">
        <v>0</v>
      </c>
      <c r="J21" s="1370">
        <v>13</v>
      </c>
      <c r="K21" s="1370">
        <v>7</v>
      </c>
      <c r="L21" s="1381">
        <f t="shared" si="50"/>
        <v>42</v>
      </c>
      <c r="M21" s="1384"/>
      <c r="N21" s="1387">
        <v>3</v>
      </c>
      <c r="O21" s="1370">
        <v>2</v>
      </c>
      <c r="P21" s="1370">
        <v>1</v>
      </c>
      <c r="Q21" s="1370">
        <v>36</v>
      </c>
      <c r="R21" s="1371">
        <f t="shared" si="51"/>
        <v>42</v>
      </c>
      <c r="S21" s="1370">
        <v>0</v>
      </c>
      <c r="T21" s="1370">
        <v>0</v>
      </c>
      <c r="U21" s="1370">
        <v>9</v>
      </c>
      <c r="V21" s="1370">
        <v>32</v>
      </c>
      <c r="W21" s="1370">
        <v>1</v>
      </c>
      <c r="X21" s="1371">
        <f t="shared" si="52"/>
        <v>42</v>
      </c>
      <c r="Y21" s="1370"/>
      <c r="Z21" s="1370"/>
      <c r="AA21" s="1370">
        <v>14</v>
      </c>
      <c r="AB21" s="1370">
        <v>6</v>
      </c>
      <c r="AC21" s="1370">
        <v>22</v>
      </c>
      <c r="AD21" s="1381">
        <f t="shared" si="53"/>
        <v>42</v>
      </c>
      <c r="AE21" s="192"/>
      <c r="AF21" s="226" t="s">
        <v>13860</v>
      </c>
      <c r="AG21" s="192"/>
      <c r="AH21" s="998"/>
      <c r="AI21" s="192"/>
      <c r="AJ21" s="3101"/>
      <c r="AK21" s="997" t="str">
        <f t="shared" si="54"/>
        <v>Please complete all cells in row</v>
      </c>
      <c r="AL21" s="3101"/>
      <c r="AM21" s="221">
        <f t="shared" si="55"/>
        <v>0</v>
      </c>
      <c r="AN21" s="221">
        <f t="shared" si="56"/>
        <v>0</v>
      </c>
      <c r="AO21" s="221">
        <f t="shared" si="57"/>
        <v>0</v>
      </c>
      <c r="AP21" s="221">
        <f t="shared" si="58"/>
        <v>0</v>
      </c>
      <c r="AQ21" s="221">
        <f t="shared" si="59"/>
        <v>0</v>
      </c>
      <c r="AR21" s="221">
        <f t="shared" si="60"/>
        <v>0</v>
      </c>
      <c r="AS21" s="221">
        <f t="shared" si="61"/>
        <v>0</v>
      </c>
      <c r="AT21" s="3102"/>
      <c r="AU21" s="3102"/>
      <c r="AV21" s="221">
        <f t="shared" si="62"/>
        <v>0</v>
      </c>
      <c r="AW21" s="221">
        <f t="shared" si="63"/>
        <v>0</v>
      </c>
      <c r="AX21" s="221">
        <f t="shared" si="64"/>
        <v>0</v>
      </c>
      <c r="AY21" s="221">
        <f t="shared" si="65"/>
        <v>0</v>
      </c>
      <c r="AZ21" s="3102"/>
      <c r="BA21" s="221">
        <f t="shared" si="66"/>
        <v>0</v>
      </c>
      <c r="BB21" s="221">
        <f t="shared" si="67"/>
        <v>0</v>
      </c>
      <c r="BC21" s="221">
        <f t="shared" si="68"/>
        <v>0</v>
      </c>
      <c r="BD21" s="221">
        <f t="shared" si="69"/>
        <v>0</v>
      </c>
      <c r="BE21" s="221">
        <f t="shared" si="70"/>
        <v>0</v>
      </c>
      <c r="BF21" s="3102"/>
      <c r="BG21" s="221">
        <f t="shared" si="71"/>
        <v>1</v>
      </c>
      <c r="BH21" s="221">
        <f t="shared" si="72"/>
        <v>1</v>
      </c>
      <c r="BI21" s="221">
        <f t="shared" si="73"/>
        <v>0</v>
      </c>
      <c r="BJ21" s="221">
        <f t="shared" si="74"/>
        <v>0</v>
      </c>
      <c r="BK21" s="221">
        <f t="shared" si="75"/>
        <v>0</v>
      </c>
      <c r="BL21" s="3101"/>
      <c r="BM21" s="3102"/>
      <c r="BN21" s="2917" t="s">
        <v>13859</v>
      </c>
      <c r="BO21" s="719" t="s">
        <v>13861</v>
      </c>
      <c r="BP21" s="719" t="s">
        <v>13862</v>
      </c>
      <c r="BQ21" s="719" t="s">
        <v>13863</v>
      </c>
      <c r="BR21" s="719" t="s">
        <v>13864</v>
      </c>
      <c r="BS21" s="719" t="s">
        <v>13865</v>
      </c>
      <c r="BT21" s="719" t="s">
        <v>13866</v>
      </c>
      <c r="BU21" s="719" t="s">
        <v>13867</v>
      </c>
      <c r="BV21" s="1083" t="s">
        <v>13868</v>
      </c>
      <c r="BW21" s="89"/>
      <c r="BX21" s="1099" t="s">
        <v>13869</v>
      </c>
      <c r="BY21" s="719" t="s">
        <v>13870</v>
      </c>
      <c r="BZ21" s="719" t="s">
        <v>13871</v>
      </c>
      <c r="CA21" s="719" t="s">
        <v>13872</v>
      </c>
      <c r="CB21" s="1069" t="s">
        <v>13873</v>
      </c>
      <c r="CC21" s="719" t="s">
        <v>13874</v>
      </c>
      <c r="CD21" s="719" t="s">
        <v>13875</v>
      </c>
      <c r="CE21" s="719" t="s">
        <v>13876</v>
      </c>
      <c r="CF21" s="719" t="s">
        <v>13877</v>
      </c>
      <c r="CG21" s="719" t="s">
        <v>13878</v>
      </c>
      <c r="CH21" s="1069" t="s">
        <v>13879</v>
      </c>
      <c r="CI21" s="719" t="s">
        <v>13880</v>
      </c>
      <c r="CJ21" s="719" t="s">
        <v>13881</v>
      </c>
      <c r="CK21" s="719" t="s">
        <v>13882</v>
      </c>
      <c r="CL21" s="719" t="s">
        <v>13883</v>
      </c>
      <c r="CM21" s="719" t="s">
        <v>13884</v>
      </c>
      <c r="CN21" s="1083" t="s">
        <v>13885</v>
      </c>
    </row>
    <row r="22" spans="1:92" ht="15.75" customHeight="1">
      <c r="A22" s="192"/>
      <c r="B22" s="2917" t="s">
        <v>13886</v>
      </c>
      <c r="C22" s="222" t="s">
        <v>1330</v>
      </c>
      <c r="D22" s="222">
        <v>0</v>
      </c>
      <c r="E22" s="1370">
        <v>0</v>
      </c>
      <c r="F22" s="1370">
        <v>4</v>
      </c>
      <c r="G22" s="1370">
        <v>24</v>
      </c>
      <c r="H22" s="1370">
        <v>4</v>
      </c>
      <c r="I22" s="1370">
        <v>0</v>
      </c>
      <c r="J22" s="1370">
        <v>32</v>
      </c>
      <c r="K22" s="1370">
        <v>15</v>
      </c>
      <c r="L22" s="1381">
        <f t="shared" si="50"/>
        <v>79</v>
      </c>
      <c r="M22" s="1384"/>
      <c r="N22" s="1387">
        <v>3</v>
      </c>
      <c r="O22" s="1370">
        <v>9</v>
      </c>
      <c r="P22" s="1370">
        <v>1</v>
      </c>
      <c r="Q22" s="1370">
        <v>66</v>
      </c>
      <c r="R22" s="1371">
        <f t="shared" si="51"/>
        <v>79</v>
      </c>
      <c r="S22" s="1370">
        <v>0</v>
      </c>
      <c r="T22" s="1370">
        <v>10</v>
      </c>
      <c r="U22" s="1370">
        <v>26</v>
      </c>
      <c r="V22" s="1370">
        <v>43</v>
      </c>
      <c r="W22" s="1370">
        <v>0</v>
      </c>
      <c r="X22" s="1371">
        <f t="shared" si="52"/>
        <v>79</v>
      </c>
      <c r="Y22" s="1370"/>
      <c r="Z22" s="1370">
        <v>7</v>
      </c>
      <c r="AA22" s="1370">
        <v>33</v>
      </c>
      <c r="AB22" s="1370">
        <v>15</v>
      </c>
      <c r="AC22" s="1370">
        <v>24</v>
      </c>
      <c r="AD22" s="1381">
        <f t="shared" si="53"/>
        <v>79</v>
      </c>
      <c r="AE22" s="192"/>
      <c r="AF22" s="226" t="s">
        <v>13887</v>
      </c>
      <c r="AG22" s="192"/>
      <c r="AH22" s="998"/>
      <c r="AI22" s="192"/>
      <c r="AJ22" s="3101"/>
      <c r="AK22" s="997" t="str">
        <f t="shared" si="54"/>
        <v>Please complete all cells in row</v>
      </c>
      <c r="AL22" s="3101"/>
      <c r="AM22" s="221">
        <f t="shared" si="55"/>
        <v>0</v>
      </c>
      <c r="AN22" s="221">
        <f t="shared" si="56"/>
        <v>0</v>
      </c>
      <c r="AO22" s="221">
        <f t="shared" si="57"/>
        <v>0</v>
      </c>
      <c r="AP22" s="221">
        <f t="shared" si="58"/>
        <v>0</v>
      </c>
      <c r="AQ22" s="221">
        <f t="shared" si="59"/>
        <v>0</v>
      </c>
      <c r="AR22" s="221">
        <f t="shared" si="60"/>
        <v>0</v>
      </c>
      <c r="AS22" s="221">
        <f t="shared" si="61"/>
        <v>0</v>
      </c>
      <c r="AT22" s="3102"/>
      <c r="AU22" s="3102"/>
      <c r="AV22" s="221">
        <f t="shared" si="62"/>
        <v>0</v>
      </c>
      <c r="AW22" s="221">
        <f t="shared" si="63"/>
        <v>0</v>
      </c>
      <c r="AX22" s="221">
        <f t="shared" si="64"/>
        <v>0</v>
      </c>
      <c r="AY22" s="221">
        <f t="shared" si="65"/>
        <v>0</v>
      </c>
      <c r="AZ22" s="3102"/>
      <c r="BA22" s="221">
        <f t="shared" si="66"/>
        <v>0</v>
      </c>
      <c r="BB22" s="221">
        <f t="shared" si="67"/>
        <v>0</v>
      </c>
      <c r="BC22" s="221">
        <f t="shared" si="68"/>
        <v>0</v>
      </c>
      <c r="BD22" s="221">
        <f t="shared" si="69"/>
        <v>0</v>
      </c>
      <c r="BE22" s="221">
        <f t="shared" si="70"/>
        <v>0</v>
      </c>
      <c r="BF22" s="3102"/>
      <c r="BG22" s="221">
        <f t="shared" si="71"/>
        <v>1</v>
      </c>
      <c r="BH22" s="221">
        <f t="shared" si="72"/>
        <v>0</v>
      </c>
      <c r="BI22" s="221">
        <f t="shared" si="73"/>
        <v>0</v>
      </c>
      <c r="BJ22" s="221">
        <f t="shared" si="74"/>
        <v>0</v>
      </c>
      <c r="BK22" s="221">
        <f t="shared" si="75"/>
        <v>0</v>
      </c>
      <c r="BL22" s="3101"/>
      <c r="BM22" s="3102"/>
      <c r="BN22" s="2917" t="s">
        <v>13886</v>
      </c>
      <c r="BO22" s="719" t="s">
        <v>13888</v>
      </c>
      <c r="BP22" s="719" t="s">
        <v>13889</v>
      </c>
      <c r="BQ22" s="719" t="s">
        <v>13890</v>
      </c>
      <c r="BR22" s="719" t="s">
        <v>13891</v>
      </c>
      <c r="BS22" s="719" t="s">
        <v>13892</v>
      </c>
      <c r="BT22" s="719" t="s">
        <v>13893</v>
      </c>
      <c r="BU22" s="719" t="s">
        <v>13894</v>
      </c>
      <c r="BV22" s="1083" t="s">
        <v>13895</v>
      </c>
      <c r="BW22" s="89"/>
      <c r="BX22" s="1099" t="s">
        <v>13896</v>
      </c>
      <c r="BY22" s="719" t="s">
        <v>13897</v>
      </c>
      <c r="BZ22" s="719" t="s">
        <v>13898</v>
      </c>
      <c r="CA22" s="719" t="s">
        <v>13899</v>
      </c>
      <c r="CB22" s="1069" t="s">
        <v>13900</v>
      </c>
      <c r="CC22" s="719" t="s">
        <v>13901</v>
      </c>
      <c r="CD22" s="719" t="s">
        <v>13902</v>
      </c>
      <c r="CE22" s="719" t="s">
        <v>13903</v>
      </c>
      <c r="CF22" s="719" t="s">
        <v>13904</v>
      </c>
      <c r="CG22" s="719" t="s">
        <v>13905</v>
      </c>
      <c r="CH22" s="1069" t="s">
        <v>13906</v>
      </c>
      <c r="CI22" s="719" t="s">
        <v>13907</v>
      </c>
      <c r="CJ22" s="719" t="s">
        <v>13908</v>
      </c>
      <c r="CK22" s="719" t="s">
        <v>13909</v>
      </c>
      <c r="CL22" s="719" t="s">
        <v>13910</v>
      </c>
      <c r="CM22" s="719" t="s">
        <v>13911</v>
      </c>
      <c r="CN22" s="1083" t="s">
        <v>13912</v>
      </c>
    </row>
    <row r="23" spans="1:92" ht="15.75" customHeight="1">
      <c r="A23" s="192"/>
      <c r="B23" s="2917" t="s">
        <v>13913</v>
      </c>
      <c r="C23" s="222" t="s">
        <v>1330</v>
      </c>
      <c r="D23" s="222">
        <v>0</v>
      </c>
      <c r="E23" s="1370">
        <v>0</v>
      </c>
      <c r="F23" s="1370">
        <v>10</v>
      </c>
      <c r="G23" s="1370">
        <v>9</v>
      </c>
      <c r="H23" s="1370">
        <v>4</v>
      </c>
      <c r="I23" s="1370">
        <v>3</v>
      </c>
      <c r="J23" s="1370">
        <v>25</v>
      </c>
      <c r="K23" s="1370">
        <v>23</v>
      </c>
      <c r="L23" s="1381">
        <f t="shared" si="50"/>
        <v>74</v>
      </c>
      <c r="M23" s="1388"/>
      <c r="N23" s="1387">
        <v>3</v>
      </c>
      <c r="O23" s="1370">
        <v>6</v>
      </c>
      <c r="P23" s="1370">
        <v>3</v>
      </c>
      <c r="Q23" s="1370">
        <v>62</v>
      </c>
      <c r="R23" s="1371">
        <f t="shared" si="51"/>
        <v>74</v>
      </c>
      <c r="S23" s="1370">
        <v>4</v>
      </c>
      <c r="T23" s="1370">
        <v>14</v>
      </c>
      <c r="U23" s="1370">
        <v>43</v>
      </c>
      <c r="V23" s="1370">
        <v>13</v>
      </c>
      <c r="W23" s="1370">
        <v>0</v>
      </c>
      <c r="X23" s="1371">
        <f>IFERROR(SUM(S23:W23),0)</f>
        <v>74</v>
      </c>
      <c r="Y23" s="1370"/>
      <c r="Z23" s="1370">
        <v>31</v>
      </c>
      <c r="AA23" s="1370">
        <v>35</v>
      </c>
      <c r="AB23" s="1370">
        <v>3</v>
      </c>
      <c r="AC23" s="1370">
        <v>5</v>
      </c>
      <c r="AD23" s="1381">
        <f t="shared" si="53"/>
        <v>74</v>
      </c>
      <c r="AE23" s="192"/>
      <c r="AF23" s="226" t="s">
        <v>13914</v>
      </c>
      <c r="AG23" s="192"/>
      <c r="AH23" s="998"/>
      <c r="AI23" s="192"/>
      <c r="AJ23" s="3101"/>
      <c r="AK23" s="997" t="str">
        <f t="shared" si="54"/>
        <v>Please complete all cells in row</v>
      </c>
      <c r="AL23" s="3101"/>
      <c r="AM23" s="221">
        <f t="shared" si="55"/>
        <v>0</v>
      </c>
      <c r="AN23" s="221">
        <f t="shared" si="56"/>
        <v>0</v>
      </c>
      <c r="AO23" s="221">
        <f t="shared" si="57"/>
        <v>0</v>
      </c>
      <c r="AP23" s="221">
        <f t="shared" si="58"/>
        <v>0</v>
      </c>
      <c r="AQ23" s="221">
        <f t="shared" si="59"/>
        <v>0</v>
      </c>
      <c r="AR23" s="221">
        <f t="shared" si="60"/>
        <v>0</v>
      </c>
      <c r="AS23" s="221">
        <f t="shared" si="61"/>
        <v>0</v>
      </c>
      <c r="AT23" s="3102"/>
      <c r="AU23" s="3102"/>
      <c r="AV23" s="221">
        <f t="shared" si="62"/>
        <v>0</v>
      </c>
      <c r="AW23" s="221">
        <f t="shared" si="63"/>
        <v>0</v>
      </c>
      <c r="AX23" s="221">
        <f t="shared" si="64"/>
        <v>0</v>
      </c>
      <c r="AY23" s="221">
        <f t="shared" si="65"/>
        <v>0</v>
      </c>
      <c r="AZ23" s="3102"/>
      <c r="BA23" s="221">
        <f t="shared" si="66"/>
        <v>0</v>
      </c>
      <c r="BB23" s="221">
        <f t="shared" si="67"/>
        <v>0</v>
      </c>
      <c r="BC23" s="221">
        <f t="shared" si="68"/>
        <v>0</v>
      </c>
      <c r="BD23" s="221">
        <f t="shared" si="69"/>
        <v>0</v>
      </c>
      <c r="BE23" s="221">
        <f t="shared" si="70"/>
        <v>0</v>
      </c>
      <c r="BF23" s="3102"/>
      <c r="BG23" s="221">
        <f t="shared" si="71"/>
        <v>1</v>
      </c>
      <c r="BH23" s="221">
        <f t="shared" si="72"/>
        <v>0</v>
      </c>
      <c r="BI23" s="221">
        <f t="shared" si="73"/>
        <v>0</v>
      </c>
      <c r="BJ23" s="221">
        <f t="shared" si="74"/>
        <v>0</v>
      </c>
      <c r="BK23" s="221">
        <f t="shared" si="75"/>
        <v>0</v>
      </c>
      <c r="BL23" s="3101"/>
      <c r="BM23" s="3102"/>
      <c r="BN23" s="2917" t="s">
        <v>13913</v>
      </c>
      <c r="BO23" s="719" t="s">
        <v>13915</v>
      </c>
      <c r="BP23" s="719" t="s">
        <v>13916</v>
      </c>
      <c r="BQ23" s="719" t="s">
        <v>13917</v>
      </c>
      <c r="BR23" s="719" t="s">
        <v>13918</v>
      </c>
      <c r="BS23" s="719" t="s">
        <v>13919</v>
      </c>
      <c r="BT23" s="719" t="s">
        <v>13920</v>
      </c>
      <c r="BU23" s="719" t="s">
        <v>13921</v>
      </c>
      <c r="BV23" s="1083" t="s">
        <v>13922</v>
      </c>
      <c r="BW23" s="346"/>
      <c r="BX23" s="1099" t="s">
        <v>13923</v>
      </c>
      <c r="BY23" s="719" t="s">
        <v>13924</v>
      </c>
      <c r="BZ23" s="719" t="s">
        <v>13925</v>
      </c>
      <c r="CA23" s="719" t="s">
        <v>13926</v>
      </c>
      <c r="CB23" s="1069" t="s">
        <v>13927</v>
      </c>
      <c r="CC23" s="719" t="s">
        <v>13928</v>
      </c>
      <c r="CD23" s="719" t="s">
        <v>13929</v>
      </c>
      <c r="CE23" s="719" t="s">
        <v>13930</v>
      </c>
      <c r="CF23" s="719" t="s">
        <v>13931</v>
      </c>
      <c r="CG23" s="719" t="s">
        <v>13932</v>
      </c>
      <c r="CH23" s="1069" t="s">
        <v>13933</v>
      </c>
      <c r="CI23" s="719" t="s">
        <v>13934</v>
      </c>
      <c r="CJ23" s="719" t="s">
        <v>13935</v>
      </c>
      <c r="CK23" s="719" t="s">
        <v>13936</v>
      </c>
      <c r="CL23" s="719" t="s">
        <v>13937</v>
      </c>
      <c r="CM23" s="719" t="s">
        <v>13938</v>
      </c>
      <c r="CN23" s="1083" t="s">
        <v>13939</v>
      </c>
    </row>
    <row r="24" spans="1:92" ht="15.75" customHeight="1">
      <c r="A24" s="192"/>
      <c r="B24" s="2917" t="s">
        <v>13940</v>
      </c>
      <c r="C24" s="222" t="s">
        <v>1330</v>
      </c>
      <c r="D24" s="222">
        <v>0</v>
      </c>
      <c r="E24" s="1370">
        <v>0</v>
      </c>
      <c r="F24" s="1370">
        <v>2</v>
      </c>
      <c r="G24" s="1370">
        <v>0</v>
      </c>
      <c r="H24" s="1370">
        <v>0</v>
      </c>
      <c r="I24" s="1370">
        <v>10</v>
      </c>
      <c r="J24" s="1370">
        <v>1</v>
      </c>
      <c r="K24" s="1370">
        <v>15</v>
      </c>
      <c r="L24" s="1381">
        <f t="shared" si="50"/>
        <v>28</v>
      </c>
      <c r="M24" s="1384"/>
      <c r="N24" s="1387">
        <v>0</v>
      </c>
      <c r="O24" s="1370">
        <v>2</v>
      </c>
      <c r="P24" s="1370">
        <v>25</v>
      </c>
      <c r="Q24" s="1370">
        <v>2</v>
      </c>
      <c r="R24" s="1371">
        <f t="shared" si="51"/>
        <v>29</v>
      </c>
      <c r="S24" s="1370">
        <v>3</v>
      </c>
      <c r="T24" s="1370">
        <v>13</v>
      </c>
      <c r="U24" s="1370">
        <v>11</v>
      </c>
      <c r="V24" s="1370">
        <v>2</v>
      </c>
      <c r="W24" s="1370">
        <v>0</v>
      </c>
      <c r="X24" s="1371">
        <f t="shared" si="52"/>
        <v>29</v>
      </c>
      <c r="Y24" s="1370"/>
      <c r="Z24" s="1370">
        <v>15</v>
      </c>
      <c r="AA24" s="1370">
        <v>12</v>
      </c>
      <c r="AB24" s="1370">
        <v>1</v>
      </c>
      <c r="AC24" s="1370">
        <v>1</v>
      </c>
      <c r="AD24" s="1381">
        <f t="shared" si="53"/>
        <v>29</v>
      </c>
      <c r="AE24" s="192"/>
      <c r="AF24" s="226" t="s">
        <v>13941</v>
      </c>
      <c r="AG24" s="192"/>
      <c r="AH24" s="998"/>
      <c r="AI24" s="192"/>
      <c r="AJ24" s="3101"/>
      <c r="AK24" s="997" t="str">
        <f t="shared" si="54"/>
        <v>Please complete all cells in row</v>
      </c>
      <c r="AL24" s="3101"/>
      <c r="AM24" s="221">
        <f t="shared" si="55"/>
        <v>0</v>
      </c>
      <c r="AN24" s="221">
        <f t="shared" si="56"/>
        <v>0</v>
      </c>
      <c r="AO24" s="221">
        <f t="shared" si="57"/>
        <v>0</v>
      </c>
      <c r="AP24" s="221">
        <f t="shared" si="58"/>
        <v>0</v>
      </c>
      <c r="AQ24" s="221">
        <f t="shared" si="59"/>
        <v>0</v>
      </c>
      <c r="AR24" s="221">
        <f t="shared" si="60"/>
        <v>0</v>
      </c>
      <c r="AS24" s="221">
        <f t="shared" si="61"/>
        <v>0</v>
      </c>
      <c r="AT24" s="3102"/>
      <c r="AU24" s="3102"/>
      <c r="AV24" s="221">
        <f t="shared" si="62"/>
        <v>0</v>
      </c>
      <c r="AW24" s="221">
        <f t="shared" si="63"/>
        <v>0</v>
      </c>
      <c r="AX24" s="221">
        <f t="shared" si="64"/>
        <v>0</v>
      </c>
      <c r="AY24" s="221">
        <f t="shared" si="65"/>
        <v>0</v>
      </c>
      <c r="AZ24" s="3102"/>
      <c r="BA24" s="221">
        <f t="shared" si="66"/>
        <v>0</v>
      </c>
      <c r="BB24" s="221">
        <f t="shared" si="67"/>
        <v>0</v>
      </c>
      <c r="BC24" s="221">
        <f t="shared" si="68"/>
        <v>0</v>
      </c>
      <c r="BD24" s="221">
        <f t="shared" si="69"/>
        <v>0</v>
      </c>
      <c r="BE24" s="221">
        <f t="shared" si="70"/>
        <v>0</v>
      </c>
      <c r="BF24" s="3102"/>
      <c r="BG24" s="221">
        <f t="shared" si="71"/>
        <v>1</v>
      </c>
      <c r="BH24" s="221">
        <f t="shared" si="72"/>
        <v>0</v>
      </c>
      <c r="BI24" s="221">
        <f t="shared" si="73"/>
        <v>0</v>
      </c>
      <c r="BJ24" s="221">
        <f t="shared" si="74"/>
        <v>0</v>
      </c>
      <c r="BK24" s="221">
        <f t="shared" si="75"/>
        <v>0</v>
      </c>
      <c r="BL24" s="3101"/>
      <c r="BM24" s="3102"/>
      <c r="BN24" s="2917" t="s">
        <v>13940</v>
      </c>
      <c r="BO24" s="719" t="s">
        <v>13942</v>
      </c>
      <c r="BP24" s="719" t="s">
        <v>13943</v>
      </c>
      <c r="BQ24" s="719" t="s">
        <v>13944</v>
      </c>
      <c r="BR24" s="719" t="s">
        <v>13945</v>
      </c>
      <c r="BS24" s="719" t="s">
        <v>13946</v>
      </c>
      <c r="BT24" s="719" t="s">
        <v>13947</v>
      </c>
      <c r="BU24" s="719" t="s">
        <v>13948</v>
      </c>
      <c r="BV24" s="1083" t="s">
        <v>13949</v>
      </c>
      <c r="BW24" s="89"/>
      <c r="BX24" s="1099" t="s">
        <v>13950</v>
      </c>
      <c r="BY24" s="719" t="s">
        <v>13951</v>
      </c>
      <c r="BZ24" s="719" t="s">
        <v>13952</v>
      </c>
      <c r="CA24" s="719" t="s">
        <v>13953</v>
      </c>
      <c r="CB24" s="1069" t="s">
        <v>13954</v>
      </c>
      <c r="CC24" s="719" t="s">
        <v>13955</v>
      </c>
      <c r="CD24" s="719" t="s">
        <v>13956</v>
      </c>
      <c r="CE24" s="719" t="s">
        <v>13957</v>
      </c>
      <c r="CF24" s="719" t="s">
        <v>13958</v>
      </c>
      <c r="CG24" s="719" t="s">
        <v>13959</v>
      </c>
      <c r="CH24" s="1069" t="s">
        <v>13960</v>
      </c>
      <c r="CI24" s="719" t="s">
        <v>13961</v>
      </c>
      <c r="CJ24" s="719" t="s">
        <v>13962</v>
      </c>
      <c r="CK24" s="719" t="s">
        <v>13963</v>
      </c>
      <c r="CL24" s="719" t="s">
        <v>13964</v>
      </c>
      <c r="CM24" s="719" t="s">
        <v>13965</v>
      </c>
      <c r="CN24" s="1083" t="s">
        <v>13966</v>
      </c>
    </row>
    <row r="25" spans="1:92" ht="15.75" customHeight="1">
      <c r="A25" s="192"/>
      <c r="B25" s="2917" t="s">
        <v>13967</v>
      </c>
      <c r="C25" s="222" t="s">
        <v>1330</v>
      </c>
      <c r="D25" s="222">
        <v>0</v>
      </c>
      <c r="E25" s="1370">
        <v>0</v>
      </c>
      <c r="F25" s="1370">
        <v>6</v>
      </c>
      <c r="G25" s="1370">
        <v>0</v>
      </c>
      <c r="H25" s="1370">
        <v>0</v>
      </c>
      <c r="I25" s="1370">
        <v>32</v>
      </c>
      <c r="J25" s="1370">
        <v>1</v>
      </c>
      <c r="K25" s="1370">
        <v>12</v>
      </c>
      <c r="L25" s="1381">
        <f t="shared" si="50"/>
        <v>51</v>
      </c>
      <c r="M25" s="1384"/>
      <c r="N25" s="1387">
        <v>3</v>
      </c>
      <c r="O25" s="1370">
        <v>19</v>
      </c>
      <c r="P25" s="1370">
        <v>24</v>
      </c>
      <c r="Q25" s="1370">
        <v>6</v>
      </c>
      <c r="R25" s="1371">
        <f t="shared" si="51"/>
        <v>52</v>
      </c>
      <c r="S25" s="1370">
        <v>8</v>
      </c>
      <c r="T25" s="1370">
        <v>22</v>
      </c>
      <c r="U25" s="1370">
        <v>19</v>
      </c>
      <c r="V25" s="1370">
        <v>3</v>
      </c>
      <c r="W25" s="1370">
        <v>0</v>
      </c>
      <c r="X25" s="1371">
        <f t="shared" si="52"/>
        <v>52</v>
      </c>
      <c r="Y25" s="1370">
        <v>7</v>
      </c>
      <c r="Z25" s="1370">
        <v>31</v>
      </c>
      <c r="AA25" s="1370">
        <v>13</v>
      </c>
      <c r="AB25" s="1370">
        <v>1</v>
      </c>
      <c r="AC25" s="1370"/>
      <c r="AD25" s="1381">
        <f t="shared" si="53"/>
        <v>52</v>
      </c>
      <c r="AE25" s="192"/>
      <c r="AF25" s="226" t="s">
        <v>13968</v>
      </c>
      <c r="AG25" s="192"/>
      <c r="AH25" s="998"/>
      <c r="AI25" s="192"/>
      <c r="AJ25" s="3101"/>
      <c r="AK25" s="997" t="str">
        <f t="shared" si="54"/>
        <v>Please complete all cells in row</v>
      </c>
      <c r="AL25" s="3101"/>
      <c r="AM25" s="221">
        <f t="shared" si="55"/>
        <v>0</v>
      </c>
      <c r="AN25" s="221">
        <f t="shared" si="56"/>
        <v>0</v>
      </c>
      <c r="AO25" s="221">
        <f t="shared" si="57"/>
        <v>0</v>
      </c>
      <c r="AP25" s="221">
        <f t="shared" si="58"/>
        <v>0</v>
      </c>
      <c r="AQ25" s="221">
        <f t="shared" si="59"/>
        <v>0</v>
      </c>
      <c r="AR25" s="221">
        <f t="shared" si="60"/>
        <v>0</v>
      </c>
      <c r="AS25" s="221">
        <f t="shared" si="61"/>
        <v>0</v>
      </c>
      <c r="AT25" s="3102"/>
      <c r="AU25" s="3102"/>
      <c r="AV25" s="221">
        <f t="shared" si="62"/>
        <v>0</v>
      </c>
      <c r="AW25" s="221">
        <f t="shared" si="63"/>
        <v>0</v>
      </c>
      <c r="AX25" s="221">
        <f t="shared" si="64"/>
        <v>0</v>
      </c>
      <c r="AY25" s="221">
        <f t="shared" si="65"/>
        <v>0</v>
      </c>
      <c r="AZ25" s="3102"/>
      <c r="BA25" s="221">
        <f t="shared" si="66"/>
        <v>0</v>
      </c>
      <c r="BB25" s="221">
        <f t="shared" si="67"/>
        <v>0</v>
      </c>
      <c r="BC25" s="221">
        <f t="shared" si="68"/>
        <v>0</v>
      </c>
      <c r="BD25" s="221">
        <f t="shared" si="69"/>
        <v>0</v>
      </c>
      <c r="BE25" s="221">
        <f t="shared" si="70"/>
        <v>0</v>
      </c>
      <c r="BF25" s="3102"/>
      <c r="BG25" s="221">
        <f t="shared" si="71"/>
        <v>0</v>
      </c>
      <c r="BH25" s="221">
        <f t="shared" si="72"/>
        <v>0</v>
      </c>
      <c r="BI25" s="221">
        <f t="shared" si="73"/>
        <v>0</v>
      </c>
      <c r="BJ25" s="221">
        <f t="shared" si="74"/>
        <v>0</v>
      </c>
      <c r="BK25" s="221">
        <f t="shared" si="75"/>
        <v>1</v>
      </c>
      <c r="BL25" s="3101"/>
      <c r="BM25" s="3102"/>
      <c r="BN25" s="2917" t="s">
        <v>13967</v>
      </c>
      <c r="BO25" s="719" t="s">
        <v>13969</v>
      </c>
      <c r="BP25" s="719" t="s">
        <v>13970</v>
      </c>
      <c r="BQ25" s="719" t="s">
        <v>13971</v>
      </c>
      <c r="BR25" s="719" t="s">
        <v>13972</v>
      </c>
      <c r="BS25" s="719" t="s">
        <v>13973</v>
      </c>
      <c r="BT25" s="719" t="s">
        <v>13974</v>
      </c>
      <c r="BU25" s="719" t="s">
        <v>13975</v>
      </c>
      <c r="BV25" s="1083" t="s">
        <v>13976</v>
      </c>
      <c r="BW25" s="89"/>
      <c r="BX25" s="1099" t="s">
        <v>13977</v>
      </c>
      <c r="BY25" s="719" t="s">
        <v>13978</v>
      </c>
      <c r="BZ25" s="719" t="s">
        <v>13979</v>
      </c>
      <c r="CA25" s="719" t="s">
        <v>13980</v>
      </c>
      <c r="CB25" s="1069" t="s">
        <v>13981</v>
      </c>
      <c r="CC25" s="719" t="s">
        <v>13982</v>
      </c>
      <c r="CD25" s="719" t="s">
        <v>13983</v>
      </c>
      <c r="CE25" s="719" t="s">
        <v>13984</v>
      </c>
      <c r="CF25" s="719" t="s">
        <v>13985</v>
      </c>
      <c r="CG25" s="719" t="s">
        <v>13986</v>
      </c>
      <c r="CH25" s="1069" t="s">
        <v>13987</v>
      </c>
      <c r="CI25" s="719" t="s">
        <v>13988</v>
      </c>
      <c r="CJ25" s="719" t="s">
        <v>13989</v>
      </c>
      <c r="CK25" s="719" t="s">
        <v>13990</v>
      </c>
      <c r="CL25" s="719" t="s">
        <v>13991</v>
      </c>
      <c r="CM25" s="719" t="s">
        <v>13992</v>
      </c>
      <c r="CN25" s="1083" t="s">
        <v>13993</v>
      </c>
    </row>
    <row r="26" spans="1:92" ht="15.75" customHeight="1" thickBot="1">
      <c r="A26" s="2394" t="s">
        <v>784</v>
      </c>
      <c r="B26" s="2930" t="s">
        <v>13994</v>
      </c>
      <c r="C26" s="283" t="s">
        <v>1330</v>
      </c>
      <c r="D26" s="283">
        <v>0</v>
      </c>
      <c r="E26" s="1378">
        <f t="shared" ref="E26:J26" si="76">IFERROR(SUM(E20:E25),0)</f>
        <v>2</v>
      </c>
      <c r="F26" s="1378">
        <f t="shared" si="76"/>
        <v>36</v>
      </c>
      <c r="G26" s="1378">
        <f t="shared" si="76"/>
        <v>89</v>
      </c>
      <c r="H26" s="1378">
        <f t="shared" si="76"/>
        <v>14</v>
      </c>
      <c r="I26" s="1378">
        <f t="shared" si="76"/>
        <v>45</v>
      </c>
      <c r="J26" s="1378">
        <f t="shared" si="76"/>
        <v>93</v>
      </c>
      <c r="K26" s="1378">
        <f>IFERROR(SUM(K20:K25),0)</f>
        <v>73</v>
      </c>
      <c r="L26" s="1395">
        <f>IFERROR(SUM(E26:K26),0)</f>
        <v>352</v>
      </c>
      <c r="M26" s="1389"/>
      <c r="N26" s="1396">
        <f t="shared" ref="N26:P26" si="77">IFERROR(SUM(N20:N25),0)</f>
        <v>12</v>
      </c>
      <c r="O26" s="1378">
        <f t="shared" si="77"/>
        <v>39</v>
      </c>
      <c r="P26" s="1378">
        <f t="shared" si="77"/>
        <v>54</v>
      </c>
      <c r="Q26" s="1378">
        <f>IFERROR(SUM(Q20:Q25),0)</f>
        <v>248</v>
      </c>
      <c r="R26" s="1378">
        <f>IFERROR(SUM(N26:Q26),0)</f>
        <v>353</v>
      </c>
      <c r="S26" s="1378">
        <f t="shared" ref="S26:W26" si="78">IFERROR(SUM(S20:S25),0)</f>
        <v>15</v>
      </c>
      <c r="T26" s="1378">
        <f t="shared" si="78"/>
        <v>61</v>
      </c>
      <c r="U26" s="1378">
        <f t="shared" si="78"/>
        <v>119</v>
      </c>
      <c r="V26" s="1378">
        <f t="shared" si="78"/>
        <v>148</v>
      </c>
      <c r="W26" s="1378">
        <f t="shared" si="78"/>
        <v>10</v>
      </c>
      <c r="X26" s="1378">
        <f t="shared" si="52"/>
        <v>353</v>
      </c>
      <c r="Y26" s="1378">
        <f t="shared" ref="Y26:AB26" si="79">IFERROR(SUM(Y20:Y25),0)</f>
        <v>7</v>
      </c>
      <c r="Z26" s="1378">
        <f t="shared" si="79"/>
        <v>85</v>
      </c>
      <c r="AA26" s="1378">
        <f t="shared" si="79"/>
        <v>117</v>
      </c>
      <c r="AB26" s="1378">
        <f t="shared" si="79"/>
        <v>37</v>
      </c>
      <c r="AC26" s="1378">
        <f>IFERROR(SUM(AC20:AC25),0)</f>
        <v>107</v>
      </c>
      <c r="AD26" s="1395">
        <f t="shared" si="53"/>
        <v>353</v>
      </c>
      <c r="AE26" s="192"/>
      <c r="AF26" s="284" t="s">
        <v>13995</v>
      </c>
      <c r="AG26" s="192"/>
      <c r="AH26" s="1002"/>
      <c r="AI26" s="192"/>
      <c r="AJ26" s="3101"/>
      <c r="AK26" s="3102"/>
      <c r="AL26" s="3101"/>
      <c r="AM26" s="3102"/>
      <c r="AN26" s="3102"/>
      <c r="AO26" s="3102"/>
      <c r="AP26" s="3102"/>
      <c r="AQ26" s="3102"/>
      <c r="AR26" s="3102"/>
      <c r="AS26" s="3102"/>
      <c r="AT26" s="3102"/>
      <c r="AU26" s="3102"/>
      <c r="AV26" s="3102"/>
      <c r="AW26" s="3102"/>
      <c r="AX26" s="3102"/>
      <c r="AY26" s="3102"/>
      <c r="AZ26" s="3102"/>
      <c r="BA26" s="3102"/>
      <c r="BB26" s="3102"/>
      <c r="BC26" s="3102"/>
      <c r="BD26" s="3102"/>
      <c r="BE26" s="3102"/>
      <c r="BF26" s="3102"/>
      <c r="BG26" s="3102"/>
      <c r="BH26" s="3102"/>
      <c r="BI26" s="3102"/>
      <c r="BJ26" s="3102"/>
      <c r="BK26" s="3102"/>
      <c r="BL26" s="3101"/>
      <c r="BM26" s="3102"/>
      <c r="BN26" s="2930" t="s">
        <v>13994</v>
      </c>
      <c r="BO26" s="1075" t="s">
        <v>13996</v>
      </c>
      <c r="BP26" s="1075" t="s">
        <v>13997</v>
      </c>
      <c r="BQ26" s="1075" t="s">
        <v>13998</v>
      </c>
      <c r="BR26" s="1075" t="s">
        <v>13999</v>
      </c>
      <c r="BS26" s="1075" t="s">
        <v>14000</v>
      </c>
      <c r="BT26" s="1075" t="s">
        <v>14001</v>
      </c>
      <c r="BU26" s="1075" t="s">
        <v>14002</v>
      </c>
      <c r="BV26" s="1100" t="s">
        <v>14003</v>
      </c>
      <c r="BW26" s="59"/>
      <c r="BX26" s="1101" t="s">
        <v>14004</v>
      </c>
      <c r="BY26" s="1075" t="s">
        <v>14005</v>
      </c>
      <c r="BZ26" s="1075" t="s">
        <v>14006</v>
      </c>
      <c r="CA26" s="1075" t="s">
        <v>14007</v>
      </c>
      <c r="CB26" s="1075" t="s">
        <v>14008</v>
      </c>
      <c r="CC26" s="1075" t="s">
        <v>14009</v>
      </c>
      <c r="CD26" s="1075" t="s">
        <v>14010</v>
      </c>
      <c r="CE26" s="1075" t="s">
        <v>14011</v>
      </c>
      <c r="CF26" s="1075" t="s">
        <v>14012</v>
      </c>
      <c r="CG26" s="1075" t="s">
        <v>14013</v>
      </c>
      <c r="CH26" s="1075" t="s">
        <v>14014</v>
      </c>
      <c r="CI26" s="1075" t="s">
        <v>14015</v>
      </c>
      <c r="CJ26" s="1075" t="s">
        <v>14016</v>
      </c>
      <c r="CK26" s="1075" t="s">
        <v>14017</v>
      </c>
      <c r="CL26" s="1075" t="s">
        <v>14018</v>
      </c>
      <c r="CM26" s="1075" t="s">
        <v>14019</v>
      </c>
      <c r="CN26" s="1100" t="s">
        <v>14020</v>
      </c>
    </row>
    <row r="27" spans="1:92" ht="15.75" customHeight="1" thickTop="1" thickBot="1">
      <c r="A27" s="192"/>
      <c r="B27" s="798"/>
      <c r="C27" s="89"/>
      <c r="D27" s="89"/>
      <c r="E27" s="86"/>
      <c r="F27" s="86"/>
      <c r="G27" s="86"/>
      <c r="H27" s="86"/>
      <c r="I27" s="86"/>
      <c r="J27" s="86"/>
      <c r="K27" s="86"/>
      <c r="L27" s="86"/>
      <c r="M27" s="86"/>
      <c r="N27" s="86"/>
      <c r="O27" s="86"/>
      <c r="P27" s="86"/>
      <c r="Q27" s="86"/>
      <c r="R27" s="86"/>
      <c r="S27" s="86"/>
      <c r="T27" s="86"/>
      <c r="U27" s="86"/>
      <c r="V27" s="86"/>
      <c r="W27" s="86"/>
      <c r="X27" s="86"/>
      <c r="Y27" s="86"/>
      <c r="Z27" s="86"/>
      <c r="AA27" s="192"/>
      <c r="AB27" s="192"/>
      <c r="AC27" s="192"/>
      <c r="AD27" s="192"/>
      <c r="AE27" s="192"/>
      <c r="AF27" s="192"/>
      <c r="AG27" s="192"/>
      <c r="AH27" s="192"/>
      <c r="AI27" s="192"/>
      <c r="AJ27" s="3101"/>
      <c r="AK27" s="3102"/>
      <c r="AL27" s="3101"/>
      <c r="AM27" s="3102"/>
      <c r="AN27" s="3102"/>
      <c r="AO27" s="3102"/>
      <c r="AP27" s="3102"/>
      <c r="AQ27" s="3102"/>
      <c r="AR27" s="3102"/>
      <c r="AS27" s="3102"/>
      <c r="AT27" s="3102"/>
      <c r="AU27" s="3102"/>
      <c r="AV27" s="3102"/>
      <c r="AW27" s="3102"/>
      <c r="AX27" s="3102"/>
      <c r="AY27" s="3102"/>
      <c r="AZ27" s="3102"/>
      <c r="BA27" s="3102"/>
      <c r="BB27" s="3102"/>
      <c r="BC27" s="3102"/>
      <c r="BD27" s="3102"/>
      <c r="BE27" s="3102"/>
      <c r="BF27" s="3102"/>
      <c r="BG27" s="3102"/>
      <c r="BH27" s="3102"/>
      <c r="BI27" s="3102"/>
      <c r="BJ27" s="3102"/>
      <c r="BK27" s="3102"/>
      <c r="BL27" s="3101"/>
      <c r="BM27" s="3102"/>
      <c r="BN27" s="798"/>
      <c r="BO27" s="86"/>
      <c r="BP27" s="86"/>
      <c r="BQ27" s="86"/>
      <c r="BR27" s="86"/>
      <c r="BS27" s="86"/>
      <c r="BT27" s="86"/>
      <c r="BU27" s="86"/>
      <c r="BV27" s="86"/>
      <c r="BW27" s="86"/>
      <c r="BX27" s="86"/>
      <c r="BY27" s="86"/>
      <c r="BZ27" s="86"/>
      <c r="CA27" s="86"/>
      <c r="CB27" s="86"/>
      <c r="CC27" s="86"/>
      <c r="CD27" s="86"/>
      <c r="CE27" s="86"/>
      <c r="CF27" s="86"/>
      <c r="CG27" s="86"/>
      <c r="CH27" s="86"/>
      <c r="CI27" s="86"/>
      <c r="CJ27" s="86"/>
      <c r="CK27" s="192"/>
      <c r="CL27" s="192"/>
      <c r="CM27" s="192"/>
      <c r="CN27" s="192"/>
    </row>
    <row r="28" spans="1:92" ht="15.75" customHeight="1" thickTop="1" thickBot="1">
      <c r="A28" s="192"/>
      <c r="B28" s="319" t="s">
        <v>14021</v>
      </c>
      <c r="C28" s="385"/>
      <c r="D28" s="385"/>
      <c r="E28" s="89"/>
      <c r="F28" s="89"/>
      <c r="G28" s="89"/>
      <c r="H28" s="89"/>
      <c r="I28" s="89"/>
      <c r="J28" s="89"/>
      <c r="K28" s="89"/>
      <c r="L28" s="89"/>
      <c r="M28" s="89"/>
      <c r="N28" s="89"/>
      <c r="O28" s="89"/>
      <c r="P28" s="89"/>
      <c r="Q28" s="89"/>
      <c r="R28" s="89"/>
      <c r="S28" s="89"/>
      <c r="T28" s="89"/>
      <c r="U28" s="89"/>
      <c r="V28" s="89"/>
      <c r="W28" s="89"/>
      <c r="X28" s="89"/>
      <c r="Y28" s="89"/>
      <c r="Z28" s="89"/>
      <c r="AA28" s="192"/>
      <c r="AB28" s="192"/>
      <c r="AC28" s="192"/>
      <c r="AD28" s="192"/>
      <c r="AE28" s="192"/>
      <c r="AF28" s="192"/>
      <c r="AG28" s="192"/>
      <c r="AH28" s="192"/>
      <c r="AI28" s="192"/>
      <c r="AJ28" s="3101"/>
      <c r="AK28" s="3102"/>
      <c r="AL28" s="3101"/>
      <c r="AM28" s="3102"/>
      <c r="AN28" s="3102"/>
      <c r="AO28" s="3102"/>
      <c r="AP28" s="3102"/>
      <c r="AQ28" s="3102"/>
      <c r="AR28" s="3102"/>
      <c r="AS28" s="3102"/>
      <c r="AT28" s="3102"/>
      <c r="AU28" s="3102"/>
      <c r="AV28" s="3102"/>
      <c r="AW28" s="3102"/>
      <c r="AX28" s="3102"/>
      <c r="AY28" s="3102"/>
      <c r="AZ28" s="3102"/>
      <c r="BA28" s="3102"/>
      <c r="BB28" s="3102"/>
      <c r="BC28" s="3102"/>
      <c r="BD28" s="3102"/>
      <c r="BE28" s="3102"/>
      <c r="BF28" s="3102"/>
      <c r="BG28" s="3102"/>
      <c r="BH28" s="3102"/>
      <c r="BI28" s="3102"/>
      <c r="BJ28" s="3102"/>
      <c r="BK28" s="3102"/>
      <c r="BL28" s="3101"/>
      <c r="BM28" s="3102"/>
      <c r="BN28" s="319" t="s">
        <v>14021</v>
      </c>
      <c r="BO28" s="89"/>
      <c r="BP28" s="89"/>
      <c r="BQ28" s="89"/>
      <c r="BR28" s="89"/>
      <c r="BS28" s="89"/>
      <c r="BT28" s="89"/>
      <c r="BU28" s="89"/>
      <c r="BV28" s="89"/>
      <c r="BW28" s="89"/>
      <c r="BX28" s="89"/>
      <c r="BY28" s="89"/>
      <c r="BZ28" s="89"/>
      <c r="CA28" s="89"/>
      <c r="CB28" s="89"/>
      <c r="CC28" s="89"/>
      <c r="CD28" s="89"/>
      <c r="CE28" s="89"/>
      <c r="CF28" s="89"/>
      <c r="CG28" s="89"/>
      <c r="CH28" s="89"/>
      <c r="CI28" s="89"/>
      <c r="CJ28" s="89"/>
      <c r="CK28" s="192"/>
      <c r="CL28" s="192"/>
      <c r="CM28" s="192"/>
      <c r="CN28" s="192"/>
    </row>
    <row r="29" spans="1:92" ht="15.75" customHeight="1" thickTop="1">
      <c r="A29" s="2394" t="s">
        <v>686</v>
      </c>
      <c r="B29" s="2919" t="s">
        <v>14022</v>
      </c>
      <c r="C29" s="213" t="s">
        <v>2386</v>
      </c>
      <c r="D29" s="213">
        <v>3</v>
      </c>
      <c r="E29" s="562">
        <v>15367.388190385205</v>
      </c>
      <c r="F29" s="1845"/>
      <c r="G29" s="1845"/>
      <c r="H29" s="1845"/>
      <c r="I29" s="1845"/>
      <c r="J29" s="1845"/>
      <c r="K29" s="1845"/>
      <c r="L29" s="1846"/>
      <c r="M29" s="89"/>
      <c r="N29" s="1844"/>
      <c r="O29" s="1845"/>
      <c r="P29" s="1845"/>
      <c r="Q29" s="1845"/>
      <c r="R29" s="1845"/>
      <c r="S29" s="1845"/>
      <c r="T29" s="1845"/>
      <c r="U29" s="1845"/>
      <c r="V29" s="1845"/>
      <c r="W29" s="1845"/>
      <c r="X29" s="1845"/>
      <c r="Y29" s="1845"/>
      <c r="Z29" s="1845"/>
      <c r="AA29" s="1853"/>
      <c r="AB29" s="1853"/>
      <c r="AC29" s="1853"/>
      <c r="AD29" s="1854"/>
      <c r="AE29" s="192"/>
      <c r="AF29" s="217" t="s">
        <v>14023</v>
      </c>
      <c r="AG29" s="192"/>
      <c r="AH29" s="996"/>
      <c r="AI29" s="192"/>
      <c r="AJ29" s="3101"/>
      <c r="AK29" s="997">
        <f t="shared" ref="AK29:AK35" si="80">IF( SUM( AM29:BK29 ) = 0, 0, $AM$5 )</f>
        <v>0</v>
      </c>
      <c r="AL29" s="3101"/>
      <c r="AM29" s="221">
        <f t="shared" ref="AM29:AM35" si="81" xml:space="preserve"> IF( ISNUMBER(E29 ), 0, 1 )</f>
        <v>0</v>
      </c>
      <c r="AN29" s="3102"/>
      <c r="AO29" s="3102"/>
      <c r="AP29" s="3102"/>
      <c r="AQ29" s="3102"/>
      <c r="AR29" s="3102"/>
      <c r="AS29" s="3102"/>
      <c r="AT29" s="3102"/>
      <c r="AU29" s="3102"/>
      <c r="AV29" s="3102"/>
      <c r="AW29" s="3102"/>
      <c r="AX29" s="3102"/>
      <c r="AY29" s="3102"/>
      <c r="AZ29" s="3102"/>
      <c r="BA29" s="3102"/>
      <c r="BB29" s="3102"/>
      <c r="BC29" s="3102"/>
      <c r="BD29" s="3102"/>
      <c r="BE29" s="3102"/>
      <c r="BF29" s="3102"/>
      <c r="BG29" s="3102"/>
      <c r="BH29" s="3102"/>
      <c r="BI29" s="3102"/>
      <c r="BJ29" s="3102"/>
      <c r="BK29" s="3102"/>
      <c r="BL29" s="3101"/>
      <c r="BM29" s="3102"/>
      <c r="BN29" s="2919" t="s">
        <v>14022</v>
      </c>
      <c r="BO29" s="562" t="s">
        <v>14024</v>
      </c>
      <c r="BP29" s="1845"/>
      <c r="BQ29" s="1845"/>
      <c r="BR29" s="1845"/>
      <c r="BS29" s="1845"/>
      <c r="BT29" s="1845"/>
      <c r="BU29" s="1845"/>
      <c r="BV29" s="1846"/>
      <c r="BW29" s="89"/>
      <c r="BX29" s="1844"/>
      <c r="BY29" s="1845"/>
      <c r="BZ29" s="1845"/>
      <c r="CA29" s="1845"/>
      <c r="CB29" s="1845"/>
      <c r="CC29" s="1845"/>
      <c r="CD29" s="1845"/>
      <c r="CE29" s="1845"/>
      <c r="CF29" s="1845"/>
      <c r="CG29" s="1845"/>
      <c r="CH29" s="1845"/>
      <c r="CI29" s="1845"/>
      <c r="CJ29" s="1845"/>
      <c r="CK29" s="1853"/>
      <c r="CL29" s="1853"/>
      <c r="CM29" s="1853"/>
      <c r="CN29" s="1854"/>
    </row>
    <row r="30" spans="1:92" ht="46.5">
      <c r="A30" s="192"/>
      <c r="B30" s="2917" t="s">
        <v>14025</v>
      </c>
      <c r="C30" s="222" t="s">
        <v>2386</v>
      </c>
      <c r="D30" s="222">
        <v>3</v>
      </c>
      <c r="E30" s="565">
        <v>244.75</v>
      </c>
      <c r="F30" s="1848"/>
      <c r="G30" s="1848"/>
      <c r="H30" s="1848"/>
      <c r="I30" s="1848"/>
      <c r="J30" s="1848"/>
      <c r="K30" s="1848"/>
      <c r="L30" s="1849"/>
      <c r="M30" s="89"/>
      <c r="N30" s="1847"/>
      <c r="O30" s="1848"/>
      <c r="P30" s="1848"/>
      <c r="Q30" s="1848"/>
      <c r="R30" s="1848"/>
      <c r="S30" s="1848"/>
      <c r="T30" s="1848"/>
      <c r="U30" s="1848"/>
      <c r="V30" s="1848"/>
      <c r="W30" s="1848"/>
      <c r="X30" s="1848"/>
      <c r="Y30" s="1848"/>
      <c r="Z30" s="1848"/>
      <c r="AA30" s="1855"/>
      <c r="AB30" s="1855"/>
      <c r="AC30" s="1855"/>
      <c r="AD30" s="1856"/>
      <c r="AE30" s="192"/>
      <c r="AF30" s="226" t="s">
        <v>14026</v>
      </c>
      <c r="AG30" s="192"/>
      <c r="AH30" s="998"/>
      <c r="AI30" s="192"/>
      <c r="AJ30" s="3101"/>
      <c r="AK30" s="997">
        <f t="shared" si="80"/>
        <v>0</v>
      </c>
      <c r="AL30" s="3101"/>
      <c r="AM30" s="221">
        <f t="shared" si="81"/>
        <v>0</v>
      </c>
      <c r="AN30" s="3102"/>
      <c r="AO30" s="3102"/>
      <c r="AP30" s="3102"/>
      <c r="AQ30" s="3102"/>
      <c r="AR30" s="3102"/>
      <c r="AS30" s="3102"/>
      <c r="AT30" s="3102"/>
      <c r="AU30" s="3102"/>
      <c r="AV30" s="3102"/>
      <c r="AW30" s="3102"/>
      <c r="AX30" s="3102"/>
      <c r="AY30" s="3102"/>
      <c r="AZ30" s="3102"/>
      <c r="BA30" s="3102"/>
      <c r="BB30" s="3102"/>
      <c r="BC30" s="3102"/>
      <c r="BD30" s="3102"/>
      <c r="BE30" s="3102"/>
      <c r="BF30" s="3102"/>
      <c r="BG30" s="3102"/>
      <c r="BH30" s="3102"/>
      <c r="BI30" s="3102"/>
      <c r="BJ30" s="3102"/>
      <c r="BK30" s="3102"/>
      <c r="BL30" s="3101"/>
      <c r="BM30" s="3102"/>
      <c r="BN30" s="2917" t="s">
        <v>14027</v>
      </c>
      <c r="BO30" s="565" t="s">
        <v>14028</v>
      </c>
      <c r="BP30" s="1848"/>
      <c r="BQ30" s="1848"/>
      <c r="BR30" s="1848"/>
      <c r="BS30" s="1848"/>
      <c r="BT30" s="1848"/>
      <c r="BU30" s="1848"/>
      <c r="BV30" s="1849"/>
      <c r="BW30" s="89"/>
      <c r="BX30" s="1847"/>
      <c r="BY30" s="1848"/>
      <c r="BZ30" s="1848"/>
      <c r="CA30" s="1848"/>
      <c r="CB30" s="1848"/>
      <c r="CC30" s="1848"/>
      <c r="CD30" s="1848"/>
      <c r="CE30" s="1848"/>
      <c r="CF30" s="1848"/>
      <c r="CG30" s="1848"/>
      <c r="CH30" s="1848"/>
      <c r="CI30" s="1848"/>
      <c r="CJ30" s="1848"/>
      <c r="CK30" s="1855"/>
      <c r="CL30" s="1855"/>
      <c r="CM30" s="1855"/>
      <c r="CN30" s="1856"/>
    </row>
    <row r="31" spans="1:92" ht="31">
      <c r="A31" s="192"/>
      <c r="B31" s="2917" t="s">
        <v>14029</v>
      </c>
      <c r="C31" s="222" t="s">
        <v>2386</v>
      </c>
      <c r="D31" s="222">
        <v>3</v>
      </c>
      <c r="E31" s="565">
        <v>0</v>
      </c>
      <c r="F31" s="1848"/>
      <c r="G31" s="1848"/>
      <c r="H31" s="1848"/>
      <c r="I31" s="1848"/>
      <c r="J31" s="1848"/>
      <c r="K31" s="1848"/>
      <c r="L31" s="1849"/>
      <c r="M31" s="89"/>
      <c r="N31" s="1847"/>
      <c r="O31" s="1848"/>
      <c r="P31" s="1848"/>
      <c r="Q31" s="1848"/>
      <c r="R31" s="1848"/>
      <c r="S31" s="1848"/>
      <c r="T31" s="1848"/>
      <c r="U31" s="1848"/>
      <c r="V31" s="1848"/>
      <c r="W31" s="1848"/>
      <c r="X31" s="1848"/>
      <c r="Y31" s="1848"/>
      <c r="Z31" s="1848"/>
      <c r="AA31" s="1855"/>
      <c r="AB31" s="1855"/>
      <c r="AC31" s="1855"/>
      <c r="AD31" s="1856"/>
      <c r="AE31" s="192"/>
      <c r="AF31" s="226" t="s">
        <v>14030</v>
      </c>
      <c r="AG31" s="192"/>
      <c r="AH31" s="998"/>
      <c r="AI31" s="192"/>
      <c r="AJ31" s="3101"/>
      <c r="AK31" s="997">
        <f t="shared" si="80"/>
        <v>0</v>
      </c>
      <c r="AL31" s="3101"/>
      <c r="AM31" s="221">
        <f t="shared" si="81"/>
        <v>0</v>
      </c>
      <c r="AN31" s="3102"/>
      <c r="AO31" s="3102"/>
      <c r="AP31" s="3102"/>
      <c r="AQ31" s="3102"/>
      <c r="AR31" s="3102"/>
      <c r="AS31" s="3102"/>
      <c r="AT31" s="3102"/>
      <c r="AU31" s="3102"/>
      <c r="AV31" s="3102"/>
      <c r="AW31" s="3102"/>
      <c r="AX31" s="3102"/>
      <c r="AY31" s="3102"/>
      <c r="AZ31" s="3102"/>
      <c r="BA31" s="3102"/>
      <c r="BB31" s="3102"/>
      <c r="BC31" s="3102"/>
      <c r="BD31" s="3102"/>
      <c r="BE31" s="3102"/>
      <c r="BF31" s="3102"/>
      <c r="BG31" s="3102"/>
      <c r="BH31" s="3102"/>
      <c r="BI31" s="3102"/>
      <c r="BJ31" s="3102"/>
      <c r="BK31" s="3102"/>
      <c r="BL31" s="3101"/>
      <c r="BM31" s="3102"/>
      <c r="BN31" s="2917" t="s">
        <v>14029</v>
      </c>
      <c r="BO31" s="565" t="s">
        <v>14031</v>
      </c>
      <c r="BP31" s="1848"/>
      <c r="BQ31" s="1848"/>
      <c r="BR31" s="1848"/>
      <c r="BS31" s="1848"/>
      <c r="BT31" s="1848"/>
      <c r="BU31" s="1848"/>
      <c r="BV31" s="1849"/>
      <c r="BW31" s="89"/>
      <c r="BX31" s="1847"/>
      <c r="BY31" s="1848"/>
      <c r="BZ31" s="1848"/>
      <c r="CA31" s="1848"/>
      <c r="CB31" s="1848"/>
      <c r="CC31" s="1848"/>
      <c r="CD31" s="1848"/>
      <c r="CE31" s="1848"/>
      <c r="CF31" s="1848"/>
      <c r="CG31" s="1848"/>
      <c r="CH31" s="1848"/>
      <c r="CI31" s="1848"/>
      <c r="CJ31" s="1848"/>
      <c r="CK31" s="1855"/>
      <c r="CL31" s="1855"/>
      <c r="CM31" s="1855"/>
      <c r="CN31" s="1856"/>
    </row>
    <row r="32" spans="1:92" ht="46.5">
      <c r="A32" s="192"/>
      <c r="B32" s="2917" t="s">
        <v>14032</v>
      </c>
      <c r="C32" s="222" t="s">
        <v>2386</v>
      </c>
      <c r="D32" s="222">
        <v>3</v>
      </c>
      <c r="E32" s="565">
        <v>18.074999999999999</v>
      </c>
      <c r="F32" s="1848"/>
      <c r="G32" s="1848"/>
      <c r="H32" s="1848"/>
      <c r="I32" s="1848"/>
      <c r="J32" s="1848"/>
      <c r="K32" s="1848"/>
      <c r="L32" s="1849"/>
      <c r="M32" s="89"/>
      <c r="N32" s="1847"/>
      <c r="O32" s="1848"/>
      <c r="P32" s="1848"/>
      <c r="Q32" s="1848"/>
      <c r="R32" s="1848"/>
      <c r="S32" s="1848"/>
      <c r="T32" s="1848"/>
      <c r="U32" s="1848"/>
      <c r="V32" s="1848"/>
      <c r="W32" s="1848"/>
      <c r="X32" s="1848"/>
      <c r="Y32" s="1848"/>
      <c r="Z32" s="1848"/>
      <c r="AA32" s="1855"/>
      <c r="AB32" s="1855"/>
      <c r="AC32" s="1855"/>
      <c r="AD32" s="1856"/>
      <c r="AE32" s="192"/>
      <c r="AF32" s="226" t="s">
        <v>14033</v>
      </c>
      <c r="AG32" s="192"/>
      <c r="AH32" s="998"/>
      <c r="AI32" s="192"/>
      <c r="AJ32" s="3101"/>
      <c r="AK32" s="997">
        <f t="shared" si="80"/>
        <v>0</v>
      </c>
      <c r="AL32" s="3101"/>
      <c r="AM32" s="221">
        <f xml:space="preserve"> IF( ISNUMBER(E32 ), 0, 1 )</f>
        <v>0</v>
      </c>
      <c r="AN32" s="3102"/>
      <c r="AO32" s="3102"/>
      <c r="AP32" s="3102"/>
      <c r="AQ32" s="3102"/>
      <c r="AR32" s="3102"/>
      <c r="AS32" s="3102"/>
      <c r="AT32" s="3102"/>
      <c r="AU32" s="3102"/>
      <c r="AV32" s="3102"/>
      <c r="AW32" s="3102"/>
      <c r="AX32" s="3102"/>
      <c r="AY32" s="3102"/>
      <c r="AZ32" s="3102"/>
      <c r="BA32" s="3102"/>
      <c r="BB32" s="3102"/>
      <c r="BC32" s="3102"/>
      <c r="BD32" s="3102"/>
      <c r="BE32" s="3102"/>
      <c r="BF32" s="3102"/>
      <c r="BG32" s="3102"/>
      <c r="BH32" s="3102"/>
      <c r="BI32" s="3102"/>
      <c r="BJ32" s="3102"/>
      <c r="BK32" s="3102"/>
      <c r="BL32" s="3101"/>
      <c r="BM32" s="3102"/>
      <c r="BN32" s="2917" t="s">
        <v>14032</v>
      </c>
      <c r="BO32" s="565" t="s">
        <v>14034</v>
      </c>
      <c r="BP32" s="1848"/>
      <c r="BQ32" s="1848"/>
      <c r="BR32" s="1848"/>
      <c r="BS32" s="1848"/>
      <c r="BT32" s="1848"/>
      <c r="BU32" s="1848"/>
      <c r="BV32" s="1849"/>
      <c r="BW32" s="89"/>
      <c r="BX32" s="1847"/>
      <c r="BY32" s="1848"/>
      <c r="BZ32" s="1848"/>
      <c r="CA32" s="1848"/>
      <c r="CB32" s="1848"/>
      <c r="CC32" s="1848"/>
      <c r="CD32" s="1848"/>
      <c r="CE32" s="1848"/>
      <c r="CF32" s="1848"/>
      <c r="CG32" s="1848"/>
      <c r="CH32" s="1848"/>
      <c r="CI32" s="1848"/>
      <c r="CJ32" s="1848"/>
      <c r="CK32" s="1855"/>
      <c r="CL32" s="1855"/>
      <c r="CM32" s="1855"/>
      <c r="CN32" s="1856"/>
    </row>
    <row r="33" spans="1:92" ht="33" customHeight="1">
      <c r="A33" s="192"/>
      <c r="B33" s="2926" t="s">
        <v>14035</v>
      </c>
      <c r="C33" s="222" t="s">
        <v>2386</v>
      </c>
      <c r="D33" s="222">
        <v>3</v>
      </c>
      <c r="E33" s="565">
        <v>0</v>
      </c>
      <c r="F33" s="1848"/>
      <c r="G33" s="1848"/>
      <c r="H33" s="1848"/>
      <c r="I33" s="1848"/>
      <c r="J33" s="1848"/>
      <c r="K33" s="1848"/>
      <c r="L33" s="1849"/>
      <c r="M33" s="89"/>
      <c r="N33" s="1847"/>
      <c r="O33" s="1848"/>
      <c r="P33" s="1848"/>
      <c r="Q33" s="1848"/>
      <c r="R33" s="1848"/>
      <c r="S33" s="1848"/>
      <c r="T33" s="1848"/>
      <c r="U33" s="1848"/>
      <c r="V33" s="1848"/>
      <c r="W33" s="1848"/>
      <c r="X33" s="1848"/>
      <c r="Y33" s="1848"/>
      <c r="Z33" s="1848"/>
      <c r="AA33" s="1855"/>
      <c r="AB33" s="1855"/>
      <c r="AC33" s="1855"/>
      <c r="AD33" s="1856"/>
      <c r="AE33" s="192"/>
      <c r="AF33" s="226" t="s">
        <v>14036</v>
      </c>
      <c r="AG33" s="192"/>
      <c r="AH33" s="998"/>
      <c r="AI33" s="192"/>
      <c r="AJ33" s="3101"/>
      <c r="AK33" s="997">
        <f t="shared" si="80"/>
        <v>0</v>
      </c>
      <c r="AL33" s="3101"/>
      <c r="AM33" s="221">
        <f t="shared" si="81"/>
        <v>0</v>
      </c>
      <c r="AN33" s="3102"/>
      <c r="AO33" s="3102"/>
      <c r="AP33" s="3102"/>
      <c r="AQ33" s="3102"/>
      <c r="AR33" s="3102"/>
      <c r="AS33" s="3102"/>
      <c r="AT33" s="3102"/>
      <c r="AU33" s="3102"/>
      <c r="AV33" s="3102"/>
      <c r="AW33" s="3102"/>
      <c r="AX33" s="3102"/>
      <c r="AY33" s="3102"/>
      <c r="AZ33" s="3102"/>
      <c r="BA33" s="3102"/>
      <c r="BB33" s="3102"/>
      <c r="BC33" s="3102"/>
      <c r="BD33" s="3102"/>
      <c r="BE33" s="3102"/>
      <c r="BF33" s="3102"/>
      <c r="BG33" s="3102"/>
      <c r="BH33" s="3102"/>
      <c r="BI33" s="3102"/>
      <c r="BJ33" s="3102"/>
      <c r="BK33" s="3102"/>
      <c r="BL33" s="3101"/>
      <c r="BM33" s="3102"/>
      <c r="BN33" s="2917" t="s">
        <v>14037</v>
      </c>
      <c r="BO33" s="565" t="s">
        <v>14038</v>
      </c>
      <c r="BP33" s="1848"/>
      <c r="BQ33" s="1848"/>
      <c r="BR33" s="1848"/>
      <c r="BS33" s="1848"/>
      <c r="BT33" s="1848"/>
      <c r="BU33" s="1848"/>
      <c r="BV33" s="1849"/>
      <c r="BW33" s="89"/>
      <c r="BX33" s="1847"/>
      <c r="BY33" s="1848"/>
      <c r="BZ33" s="1848"/>
      <c r="CA33" s="1848"/>
      <c r="CB33" s="1848"/>
      <c r="CC33" s="1848"/>
      <c r="CD33" s="1848"/>
      <c r="CE33" s="1848"/>
      <c r="CF33" s="1848"/>
      <c r="CG33" s="1848"/>
      <c r="CH33" s="1848"/>
      <c r="CI33" s="1848"/>
      <c r="CJ33" s="1848"/>
      <c r="CK33" s="1855"/>
      <c r="CL33" s="1855"/>
      <c r="CM33" s="1855"/>
      <c r="CN33" s="1856"/>
    </row>
    <row r="34" spans="1:92" ht="31">
      <c r="A34" s="192"/>
      <c r="B34" s="2926" t="s">
        <v>14039</v>
      </c>
      <c r="C34" s="222" t="s">
        <v>2386</v>
      </c>
      <c r="D34" s="222">
        <v>3</v>
      </c>
      <c r="E34" s="565">
        <v>2.8392111130736875</v>
      </c>
      <c r="F34" s="1848"/>
      <c r="G34" s="1848"/>
      <c r="H34" s="1848"/>
      <c r="I34" s="1848"/>
      <c r="J34" s="1848"/>
      <c r="K34" s="1848"/>
      <c r="L34" s="1849"/>
      <c r="M34" s="89"/>
      <c r="N34" s="1847"/>
      <c r="O34" s="1848"/>
      <c r="P34" s="1848"/>
      <c r="Q34" s="1848"/>
      <c r="R34" s="1848"/>
      <c r="S34" s="1848"/>
      <c r="T34" s="1848"/>
      <c r="U34" s="1848"/>
      <c r="V34" s="1848"/>
      <c r="W34" s="1848"/>
      <c r="X34" s="1848"/>
      <c r="Y34" s="1848"/>
      <c r="Z34" s="1848"/>
      <c r="AA34" s="1855"/>
      <c r="AB34" s="1855"/>
      <c r="AC34" s="1855"/>
      <c r="AD34" s="1856"/>
      <c r="AE34" s="192"/>
      <c r="AF34" s="226" t="s">
        <v>14040</v>
      </c>
      <c r="AG34" s="192"/>
      <c r="AH34" s="998"/>
      <c r="AI34" s="192"/>
      <c r="AJ34" s="3101"/>
      <c r="AK34" s="997">
        <f t="shared" si="80"/>
        <v>0</v>
      </c>
      <c r="AL34" s="3101"/>
      <c r="AM34" s="221">
        <f t="shared" si="81"/>
        <v>0</v>
      </c>
      <c r="AN34" s="3102"/>
      <c r="AO34" s="3102"/>
      <c r="AP34" s="3102"/>
      <c r="AQ34" s="3102"/>
      <c r="AR34" s="3102"/>
      <c r="AS34" s="3102"/>
      <c r="AT34" s="3102"/>
      <c r="AU34" s="3102"/>
      <c r="AV34" s="3102"/>
      <c r="AW34" s="3102"/>
      <c r="AX34" s="3102"/>
      <c r="AY34" s="3102"/>
      <c r="AZ34" s="3102"/>
      <c r="BA34" s="3102"/>
      <c r="BB34" s="3102"/>
      <c r="BC34" s="3102"/>
      <c r="BD34" s="3102"/>
      <c r="BE34" s="3102"/>
      <c r="BF34" s="3102"/>
      <c r="BG34" s="3102"/>
      <c r="BH34" s="3102"/>
      <c r="BI34" s="3102"/>
      <c r="BJ34" s="3102"/>
      <c r="BK34" s="3102"/>
      <c r="BL34" s="3101"/>
      <c r="BM34" s="3102"/>
      <c r="BN34" s="2917" t="s">
        <v>14039</v>
      </c>
      <c r="BO34" s="565" t="s">
        <v>14041</v>
      </c>
      <c r="BP34" s="1848"/>
      <c r="BQ34" s="1848"/>
      <c r="BR34" s="1848"/>
      <c r="BS34" s="1848"/>
      <c r="BT34" s="1848"/>
      <c r="BU34" s="1848"/>
      <c r="BV34" s="1849"/>
      <c r="BW34" s="89"/>
      <c r="BX34" s="1847"/>
      <c r="BY34" s="1848"/>
      <c r="BZ34" s="1848"/>
      <c r="CA34" s="1848"/>
      <c r="CB34" s="1848"/>
      <c r="CC34" s="1848"/>
      <c r="CD34" s="1848"/>
      <c r="CE34" s="1848"/>
      <c r="CF34" s="1848"/>
      <c r="CG34" s="1848"/>
      <c r="CH34" s="1848"/>
      <c r="CI34" s="1848"/>
      <c r="CJ34" s="1848"/>
      <c r="CK34" s="1855"/>
      <c r="CL34" s="1855"/>
      <c r="CM34" s="1855"/>
      <c r="CN34" s="1856"/>
    </row>
    <row r="35" spans="1:92" ht="47" thickBot="1">
      <c r="A35" s="2394" t="s">
        <v>784</v>
      </c>
      <c r="B35" s="2922" t="s">
        <v>14042</v>
      </c>
      <c r="C35" s="283" t="s">
        <v>2386</v>
      </c>
      <c r="D35" s="283">
        <v>3</v>
      </c>
      <c r="E35" s="1300">
        <v>9.8930000000000007</v>
      </c>
      <c r="F35" s="1851"/>
      <c r="G35" s="1851"/>
      <c r="H35" s="1851"/>
      <c r="I35" s="1851"/>
      <c r="J35" s="1851"/>
      <c r="K35" s="1851"/>
      <c r="L35" s="1852"/>
      <c r="M35" s="89"/>
      <c r="N35" s="1850"/>
      <c r="O35" s="1851"/>
      <c r="P35" s="1851"/>
      <c r="Q35" s="1851"/>
      <c r="R35" s="1851"/>
      <c r="S35" s="1851"/>
      <c r="T35" s="1851"/>
      <c r="U35" s="1851"/>
      <c r="V35" s="1851"/>
      <c r="W35" s="1851"/>
      <c r="X35" s="1851"/>
      <c r="Y35" s="1851"/>
      <c r="Z35" s="1851"/>
      <c r="AA35" s="1857"/>
      <c r="AB35" s="1857"/>
      <c r="AC35" s="1857"/>
      <c r="AD35" s="1858"/>
      <c r="AE35" s="192"/>
      <c r="AF35" s="284" t="s">
        <v>14043</v>
      </c>
      <c r="AG35" s="192"/>
      <c r="AH35" s="1002"/>
      <c r="AI35" s="192"/>
      <c r="AJ35" s="3101"/>
      <c r="AK35" s="997">
        <f t="shared" si="80"/>
        <v>0</v>
      </c>
      <c r="AL35" s="3101"/>
      <c r="AM35" s="221">
        <f t="shared" si="81"/>
        <v>0</v>
      </c>
      <c r="AN35" s="3102"/>
      <c r="AO35" s="3102"/>
      <c r="AP35" s="3102"/>
      <c r="AQ35" s="3102"/>
      <c r="AR35" s="3102"/>
      <c r="AS35" s="3102"/>
      <c r="AT35" s="3102"/>
      <c r="AU35" s="3102"/>
      <c r="AV35" s="3102"/>
      <c r="AW35" s="3102"/>
      <c r="AX35" s="3102"/>
      <c r="AY35" s="3102"/>
      <c r="AZ35" s="3102"/>
      <c r="BA35" s="3102"/>
      <c r="BB35" s="3102"/>
      <c r="BC35" s="3102"/>
      <c r="BD35" s="3102"/>
      <c r="BE35" s="3102"/>
      <c r="BF35" s="3102"/>
      <c r="BG35" s="3102"/>
      <c r="BH35" s="3102"/>
      <c r="BI35" s="3102"/>
      <c r="BJ35" s="3102"/>
      <c r="BK35" s="3102"/>
      <c r="BL35" s="3101"/>
      <c r="BM35" s="3102"/>
      <c r="BN35" s="2930" t="s">
        <v>14044</v>
      </c>
      <c r="BO35" s="1300" t="s">
        <v>14045</v>
      </c>
      <c r="BP35" s="1851"/>
      <c r="BQ35" s="1851"/>
      <c r="BR35" s="1851"/>
      <c r="BS35" s="1851"/>
      <c r="BT35" s="1851"/>
      <c r="BU35" s="1851"/>
      <c r="BV35" s="1852"/>
      <c r="BW35" s="89"/>
      <c r="BX35" s="1850"/>
      <c r="BY35" s="1851"/>
      <c r="BZ35" s="1851"/>
      <c r="CA35" s="1851"/>
      <c r="CB35" s="1851"/>
      <c r="CC35" s="1851"/>
      <c r="CD35" s="1851"/>
      <c r="CE35" s="1851"/>
      <c r="CF35" s="1851"/>
      <c r="CG35" s="1851"/>
      <c r="CH35" s="1851"/>
      <c r="CI35" s="1851"/>
      <c r="CJ35" s="1851"/>
      <c r="CK35" s="1857"/>
      <c r="CL35" s="1857"/>
      <c r="CM35" s="1857"/>
      <c r="CN35" s="1858"/>
    </row>
    <row r="36" spans="1:92" ht="9" customHeight="1" thickTop="1">
      <c r="A36" s="192"/>
      <c r="B36" s="2944"/>
      <c r="C36" s="687"/>
      <c r="D36" s="687"/>
      <c r="E36" s="687"/>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2394" t="s">
        <v>826</v>
      </c>
      <c r="AJ36" s="3102"/>
      <c r="AK36" s="3102"/>
      <c r="AL36" s="3102"/>
      <c r="AM36" s="3102"/>
      <c r="AN36" s="3102"/>
      <c r="AO36" s="3102"/>
      <c r="AP36" s="3102"/>
      <c r="AQ36" s="3102"/>
      <c r="AR36" s="3102"/>
      <c r="AS36" s="3102"/>
      <c r="AT36" s="3102"/>
      <c r="AU36" s="3102"/>
      <c r="AV36" s="3102"/>
      <c r="AW36" s="3102"/>
      <c r="AX36" s="3102"/>
      <c r="AY36" s="3102"/>
      <c r="AZ36" s="3102"/>
      <c r="BA36" s="3102"/>
      <c r="BB36" s="3102"/>
      <c r="BC36" s="3102"/>
      <c r="BD36" s="3102"/>
      <c r="BE36" s="3102"/>
      <c r="BF36" s="3102"/>
      <c r="BG36" s="3102"/>
      <c r="BH36" s="3102"/>
      <c r="BI36" s="3102"/>
      <c r="BJ36" s="3102"/>
      <c r="BK36" s="3102"/>
      <c r="BL36" s="3102"/>
      <c r="BM36" s="3102"/>
      <c r="BN36" s="3102"/>
      <c r="BO36" s="3102"/>
      <c r="BP36" s="3102"/>
      <c r="BQ36" s="3102"/>
      <c r="BR36" s="3102"/>
      <c r="BS36" s="3102"/>
      <c r="BT36" s="3102"/>
      <c r="BU36" s="3102"/>
      <c r="BV36" s="3102"/>
      <c r="BW36" s="3102"/>
      <c r="BX36" s="3102"/>
      <c r="BY36" s="3102"/>
      <c r="BZ36" s="3102"/>
      <c r="CA36" s="3102"/>
      <c r="CB36" s="3102"/>
      <c r="CC36" s="3102"/>
      <c r="CD36" s="3102"/>
      <c r="CE36" s="3102"/>
      <c r="CF36" s="3102"/>
      <c r="CG36" s="3102"/>
      <c r="CH36" s="3102"/>
      <c r="CI36" s="3102"/>
      <c r="CJ36" s="3102"/>
      <c r="CK36" s="3102"/>
      <c r="CL36" s="3102"/>
      <c r="CM36" s="3102"/>
      <c r="CN36" s="2856" t="s">
        <v>827</v>
      </c>
    </row>
    <row r="37" spans="1:92" ht="15.5">
      <c r="A37" s="192"/>
      <c r="B37" s="179"/>
      <c r="C37" s="89"/>
      <c r="D37" s="89"/>
      <c r="E37" s="89"/>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3102"/>
      <c r="AI37" s="192"/>
      <c r="AJ37" s="3102"/>
      <c r="AK37" s="3102"/>
      <c r="AL37" s="3102"/>
      <c r="AM37" s="3102"/>
      <c r="AN37" s="3102"/>
      <c r="AO37" s="3102"/>
      <c r="AP37" s="3102"/>
      <c r="AQ37" s="3102"/>
      <c r="AR37" s="3102"/>
      <c r="AS37" s="3102"/>
      <c r="AT37" s="3102"/>
      <c r="AU37" s="3102"/>
      <c r="AV37" s="3102"/>
      <c r="AW37" s="3102"/>
      <c r="AX37" s="3102"/>
      <c r="AY37" s="3102"/>
      <c r="AZ37" s="3102"/>
      <c r="BA37" s="3102"/>
      <c r="BB37" s="3102"/>
      <c r="BC37" s="3102"/>
      <c r="BD37" s="3102"/>
      <c r="BE37" s="3102"/>
      <c r="BF37" s="3102"/>
      <c r="BG37" s="3102"/>
      <c r="BH37" s="3102"/>
      <c r="BI37" s="3102"/>
      <c r="BJ37" s="3102"/>
      <c r="BK37" s="3102"/>
      <c r="BL37" s="3102"/>
      <c r="BM37" s="3102"/>
      <c r="BN37" s="3102"/>
      <c r="BO37" s="3102"/>
      <c r="BP37" s="3102"/>
      <c r="BQ37" s="3102"/>
      <c r="BR37" s="3102"/>
      <c r="BS37" s="3102"/>
      <c r="BT37" s="3102"/>
      <c r="BU37" s="3102"/>
      <c r="BV37" s="3102"/>
      <c r="BW37" s="3102"/>
      <c r="BX37" s="3102"/>
      <c r="BY37" s="3102"/>
      <c r="BZ37" s="3102"/>
      <c r="CA37" s="3102"/>
      <c r="CB37" s="3102"/>
      <c r="CC37" s="3102"/>
      <c r="CD37" s="3102"/>
      <c r="CE37" s="3102"/>
      <c r="CF37" s="3102"/>
      <c r="CG37" s="3102"/>
      <c r="CH37" s="3102"/>
      <c r="CI37" s="3102"/>
      <c r="CJ37" s="3102"/>
      <c r="CK37" s="3102"/>
      <c r="CL37" s="3102"/>
      <c r="CM37" s="3102"/>
      <c r="CN37" s="3102"/>
    </row>
    <row r="38" spans="1:92" ht="15.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3102"/>
      <c r="AK38" s="3102"/>
      <c r="AL38" s="3102"/>
      <c r="AM38" s="3102"/>
      <c r="AN38" s="3102"/>
      <c r="AO38" s="3102"/>
      <c r="AP38" s="3102"/>
      <c r="AQ38" s="3102"/>
      <c r="AR38" s="3102"/>
      <c r="AS38" s="3102"/>
      <c r="AT38" s="3102"/>
      <c r="AU38" s="3102"/>
      <c r="AV38" s="3102"/>
      <c r="AW38" s="3102"/>
      <c r="AX38" s="3102"/>
      <c r="AY38" s="3102"/>
      <c r="AZ38" s="3102"/>
      <c r="BA38" s="3102"/>
      <c r="BB38" s="3102"/>
      <c r="BC38" s="3102"/>
      <c r="BD38" s="3102"/>
      <c r="BE38" s="3102"/>
      <c r="BF38" s="3102"/>
      <c r="BG38" s="3102"/>
      <c r="BH38" s="3102"/>
      <c r="BI38" s="3102"/>
      <c r="BJ38" s="3102"/>
      <c r="BK38" s="3102"/>
      <c r="BL38" s="3102"/>
      <c r="BM38" s="3102"/>
      <c r="BN38" s="3102"/>
      <c r="BO38" s="3102"/>
      <c r="BP38" s="3102"/>
      <c r="BQ38" s="3102"/>
      <c r="BR38" s="3102"/>
      <c r="BS38" s="3102"/>
      <c r="BT38" s="3102"/>
      <c r="BU38" s="3102"/>
      <c r="BV38" s="3102"/>
      <c r="BW38" s="3102"/>
      <c r="BX38" s="3102"/>
      <c r="BY38" s="3102"/>
      <c r="BZ38" s="3102"/>
      <c r="CA38" s="3102"/>
      <c r="CB38" s="3102"/>
      <c r="CC38" s="3102"/>
      <c r="CD38" s="3102"/>
      <c r="CE38" s="3102"/>
      <c r="CF38" s="3102"/>
      <c r="CG38" s="3102"/>
      <c r="CH38" s="3102"/>
      <c r="CI38" s="3102"/>
      <c r="CJ38" s="3102"/>
      <c r="CK38" s="3102"/>
      <c r="CL38" s="3102"/>
      <c r="CM38" s="3102"/>
      <c r="CN38" s="3102"/>
    </row>
    <row r="39" spans="1:92" ht="15.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3102"/>
      <c r="AK39" s="3102"/>
      <c r="AL39" s="3102"/>
      <c r="AM39" s="3102"/>
      <c r="AN39" s="3102"/>
      <c r="AO39" s="3102"/>
      <c r="AP39" s="3102"/>
      <c r="AQ39" s="3102"/>
      <c r="AR39" s="3102"/>
      <c r="AS39" s="3102"/>
      <c r="AT39" s="3102"/>
      <c r="AU39" s="3102"/>
      <c r="AV39" s="3102"/>
      <c r="AW39" s="3102"/>
      <c r="AX39" s="3102"/>
      <c r="AY39" s="3102"/>
      <c r="AZ39" s="3102"/>
      <c r="BA39" s="3102"/>
      <c r="BB39" s="3102"/>
      <c r="BC39" s="3102"/>
      <c r="BD39" s="3102"/>
      <c r="BE39" s="3102"/>
      <c r="BF39" s="3102"/>
      <c r="BG39" s="3102"/>
      <c r="BH39" s="3102"/>
      <c r="BI39" s="3102"/>
      <c r="BJ39" s="3102"/>
      <c r="BK39" s="3102"/>
      <c r="BL39" s="3102"/>
      <c r="BM39" s="3102"/>
      <c r="BN39" s="3102"/>
      <c r="BO39" s="3102"/>
      <c r="BP39" s="3102"/>
      <c r="BQ39" s="3102"/>
      <c r="BR39" s="3102"/>
      <c r="BS39" s="3102"/>
      <c r="BT39" s="3102"/>
      <c r="BU39" s="3102"/>
      <c r="BV39" s="3102"/>
      <c r="BW39" s="3102"/>
      <c r="BX39" s="3102"/>
      <c r="BY39" s="3102"/>
      <c r="BZ39" s="3102"/>
      <c r="CA39" s="3102"/>
      <c r="CB39" s="3102"/>
      <c r="CC39" s="3102"/>
      <c r="CD39" s="3102"/>
      <c r="CE39" s="3102"/>
      <c r="CF39" s="3102"/>
      <c r="CG39" s="3102"/>
      <c r="CH39" s="3102"/>
      <c r="CI39" s="3102"/>
      <c r="CJ39" s="3102"/>
      <c r="CK39" s="3102"/>
      <c r="CL39" s="3102"/>
      <c r="CM39" s="3102"/>
      <c r="CN39" s="3102"/>
    </row>
    <row r="40" spans="1:92" ht="15.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3102"/>
      <c r="AK40" s="3102"/>
      <c r="AL40" s="3102"/>
      <c r="AM40" s="3102"/>
      <c r="AN40" s="3102"/>
      <c r="AO40" s="3102"/>
      <c r="AP40" s="3102"/>
      <c r="AQ40" s="3102"/>
      <c r="AR40" s="3102"/>
      <c r="AS40" s="3102"/>
      <c r="AT40" s="3102"/>
      <c r="AU40" s="3102"/>
      <c r="AV40" s="3102"/>
      <c r="AW40" s="3102"/>
      <c r="AX40" s="3102"/>
      <c r="AY40" s="3102"/>
      <c r="AZ40" s="3102"/>
      <c r="BA40" s="3102"/>
      <c r="BB40" s="3102"/>
      <c r="BC40" s="3102"/>
      <c r="BD40" s="3102"/>
      <c r="BE40" s="3102"/>
      <c r="BF40" s="3102"/>
      <c r="BG40" s="3102"/>
      <c r="BH40" s="3102"/>
      <c r="BI40" s="3102"/>
      <c r="BJ40" s="3102"/>
      <c r="BK40" s="3102"/>
      <c r="BL40" s="3102"/>
      <c r="BM40" s="3102"/>
      <c r="BN40" s="3102"/>
      <c r="BO40" s="3102"/>
      <c r="BP40" s="3102"/>
      <c r="BQ40" s="3102"/>
      <c r="BR40" s="3102"/>
      <c r="BS40" s="3102"/>
      <c r="BT40" s="3102"/>
      <c r="BU40" s="3102"/>
      <c r="BV40" s="3102"/>
      <c r="BW40" s="3102"/>
      <c r="BX40" s="3102"/>
      <c r="BY40" s="3102"/>
      <c r="BZ40" s="3102"/>
      <c r="CA40" s="3102"/>
      <c r="CB40" s="3102"/>
      <c r="CC40" s="3102"/>
      <c r="CD40" s="3102"/>
      <c r="CE40" s="3102"/>
      <c r="CF40" s="3102"/>
      <c r="CG40" s="3102"/>
      <c r="CH40" s="3102"/>
      <c r="CI40" s="3102"/>
      <c r="CJ40" s="3102"/>
      <c r="CK40" s="3102"/>
      <c r="CL40" s="3102"/>
      <c r="CM40" s="3102"/>
      <c r="CN40" s="3102"/>
    </row>
    <row r="41" spans="1:92" ht="15.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3102"/>
      <c r="AK41" s="3102"/>
      <c r="AL41" s="3102"/>
      <c r="AM41" s="3102"/>
      <c r="AN41" s="3102"/>
      <c r="AO41" s="3102"/>
      <c r="AP41" s="3102"/>
      <c r="AQ41" s="3102"/>
      <c r="AR41" s="3102"/>
      <c r="AS41" s="3102"/>
      <c r="AT41" s="3102"/>
      <c r="AU41" s="3102"/>
      <c r="AV41" s="3102"/>
      <c r="AW41" s="3102"/>
      <c r="AX41" s="3102"/>
      <c r="AY41" s="3102"/>
      <c r="AZ41" s="3102"/>
      <c r="BA41" s="3102"/>
      <c r="BB41" s="3102"/>
      <c r="BC41" s="3102"/>
      <c r="BD41" s="3102"/>
      <c r="BE41" s="3102"/>
      <c r="BF41" s="3102"/>
      <c r="BG41" s="3102"/>
      <c r="BH41" s="3102"/>
      <c r="BI41" s="3102"/>
      <c r="BJ41" s="3102"/>
      <c r="BK41" s="3102"/>
      <c r="BL41" s="3102"/>
      <c r="BM41" s="3102"/>
      <c r="BN41" s="3102"/>
      <c r="BO41" s="3102"/>
      <c r="BP41" s="3102"/>
      <c r="BQ41" s="3102"/>
      <c r="BR41" s="3102"/>
      <c r="BS41" s="3102"/>
      <c r="BT41" s="3102"/>
      <c r="BU41" s="3102"/>
      <c r="BV41" s="3102"/>
      <c r="BW41" s="3102"/>
      <c r="BX41" s="3102"/>
      <c r="BY41" s="3102"/>
      <c r="BZ41" s="3102"/>
      <c r="CA41" s="3102"/>
      <c r="CB41" s="3102"/>
      <c r="CC41" s="3102"/>
      <c r="CD41" s="3102"/>
      <c r="CE41" s="3102"/>
      <c r="CF41" s="3102"/>
      <c r="CG41" s="3102"/>
      <c r="CH41" s="3102"/>
      <c r="CI41" s="3102"/>
      <c r="CJ41" s="3102"/>
      <c r="CK41" s="3102"/>
      <c r="CL41" s="3102"/>
      <c r="CM41" s="3102"/>
      <c r="CN41" s="3102"/>
    </row>
    <row r="42" spans="1:92" ht="15.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3102"/>
      <c r="AK42" s="3102"/>
      <c r="AL42" s="3102"/>
      <c r="AM42" s="3102"/>
      <c r="AN42" s="3102"/>
      <c r="AO42" s="3102"/>
      <c r="AP42" s="3102"/>
      <c r="AQ42" s="3102"/>
      <c r="AR42" s="3102"/>
      <c r="AS42" s="3102"/>
      <c r="AT42" s="3102"/>
      <c r="AU42" s="3102"/>
      <c r="AV42" s="3102"/>
      <c r="AW42" s="3102"/>
      <c r="AX42" s="3102"/>
      <c r="AY42" s="3102"/>
      <c r="AZ42" s="3102"/>
      <c r="BA42" s="3102"/>
      <c r="BB42" s="3102"/>
      <c r="BC42" s="3102"/>
      <c r="BD42" s="3102"/>
      <c r="BE42" s="3102"/>
      <c r="BF42" s="3102"/>
      <c r="BG42" s="3102"/>
      <c r="BH42" s="3102"/>
      <c r="BI42" s="3102"/>
      <c r="BJ42" s="3102"/>
      <c r="BK42" s="3102"/>
      <c r="BL42" s="3102"/>
      <c r="BM42" s="3102"/>
      <c r="BN42" s="3102"/>
      <c r="BO42" s="3102"/>
      <c r="BP42" s="3102"/>
      <c r="BQ42" s="3102"/>
      <c r="BR42" s="3102"/>
      <c r="BS42" s="3102"/>
      <c r="BT42" s="3102"/>
      <c r="BU42" s="3102"/>
      <c r="BV42" s="3102"/>
      <c r="BW42" s="3102"/>
      <c r="BX42" s="3102"/>
      <c r="BY42" s="3102"/>
      <c r="BZ42" s="3102"/>
      <c r="CA42" s="3102"/>
      <c r="CB42" s="3102"/>
      <c r="CC42" s="3102"/>
      <c r="CD42" s="3102"/>
      <c r="CE42" s="3102"/>
      <c r="CF42" s="3102"/>
      <c r="CG42" s="3102"/>
      <c r="CH42" s="3102"/>
      <c r="CI42" s="3102"/>
      <c r="CJ42" s="3102"/>
      <c r="CK42" s="3102"/>
      <c r="CL42" s="3102"/>
      <c r="CM42" s="3102"/>
      <c r="CN42" s="310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topLeftCell="B1" workbookViewId="0"/>
  </sheetViews>
  <sheetFormatPr defaultColWidth="9" defaultRowHeight="14"/>
  <cols>
    <col min="1" max="1" width="12.4140625" style="184" hidden="1" customWidth="1"/>
    <col min="2" max="2" width="63.5" style="184" bestFit="1" customWidth="1"/>
    <col min="3" max="3" width="7" style="184" customWidth="1"/>
    <col min="4" max="4" width="5.08203125" style="184" customWidth="1"/>
    <col min="5" max="5" width="14.4140625" style="184" customWidth="1"/>
    <col min="6" max="6" width="2.08203125" style="184" customWidth="1"/>
    <col min="7" max="7" width="12.08203125" style="184" customWidth="1"/>
    <col min="8" max="8" width="1.58203125" style="184" customWidth="1"/>
    <col min="9" max="9" width="33.58203125" style="184" customWidth="1"/>
    <col min="10" max="10" width="1.58203125" style="184" hidden="1" customWidth="1"/>
    <col min="11" max="11" width="1.58203125" style="184" customWidth="1"/>
    <col min="12" max="12" width="25.08203125" style="184" customWidth="1"/>
    <col min="13" max="13" width="1.58203125" style="184" customWidth="1"/>
    <col min="14" max="14" width="25.08203125" style="184" hidden="1" customWidth="1"/>
    <col min="15" max="15" width="1.58203125" style="184" hidden="1" customWidth="1"/>
    <col min="16" max="16" width="1.58203125" style="184" customWidth="1"/>
    <col min="17" max="17" width="55" style="184" customWidth="1"/>
    <col min="18" max="18" width="17.5" style="184" customWidth="1"/>
    <col min="19" max="19" width="1.58203125" style="184" customWidth="1"/>
    <col min="20" max="16384" width="9" style="184"/>
  </cols>
  <sheetData>
    <row r="1" spans="1:18" ht="30" customHeight="1">
      <c r="A1" s="3102"/>
      <c r="B1" s="995" t="s">
        <v>14046</v>
      </c>
      <c r="C1" s="995"/>
      <c r="D1" s="995"/>
      <c r="E1" s="995"/>
      <c r="F1" s="1102"/>
      <c r="G1" s="199"/>
      <c r="H1" s="3102"/>
      <c r="I1" s="3102"/>
      <c r="J1" s="3102"/>
      <c r="K1" s="3101"/>
      <c r="L1" s="3102"/>
      <c r="M1" s="3101"/>
      <c r="N1" s="3102"/>
      <c r="O1" s="3101"/>
      <c r="P1" s="3102"/>
      <c r="Q1" s="995" t="s">
        <v>667</v>
      </c>
      <c r="R1" s="995"/>
    </row>
    <row r="2" spans="1:18" ht="30" customHeight="1">
      <c r="A2" s="3102"/>
      <c r="B2" s="995" t="str">
        <f>SelectCompany!B4</f>
        <v>Thames Water</v>
      </c>
      <c r="C2" s="418"/>
      <c r="D2" s="418"/>
      <c r="E2" s="418"/>
      <c r="F2" s="417"/>
      <c r="G2" s="199"/>
      <c r="H2" s="3102"/>
      <c r="I2" s="3102"/>
      <c r="J2" s="3102"/>
      <c r="K2" s="3101"/>
      <c r="L2" s="3102"/>
      <c r="M2" s="3101"/>
      <c r="N2" s="3102"/>
      <c r="O2" s="3101"/>
      <c r="P2" s="3102"/>
      <c r="Q2" s="995"/>
      <c r="R2" s="418"/>
    </row>
    <row r="3" spans="1:18" ht="44.25" customHeight="1">
      <c r="A3" s="3102"/>
      <c r="B3" s="3486" t="s">
        <v>14047</v>
      </c>
      <c r="C3" s="3486"/>
      <c r="D3" s="3486"/>
      <c r="E3" s="3486"/>
      <c r="F3" s="3486"/>
      <c r="G3" s="3486"/>
      <c r="H3" s="3486"/>
      <c r="I3" s="3486"/>
      <c r="J3" s="3102"/>
      <c r="K3" s="3101"/>
      <c r="L3" s="1004" t="s">
        <v>669</v>
      </c>
      <c r="M3" s="3101"/>
      <c r="N3" s="3102"/>
      <c r="O3" s="3101"/>
      <c r="P3" s="3102"/>
      <c r="Q3" s="3486" t="s">
        <v>14048</v>
      </c>
      <c r="R3" s="3486"/>
    </row>
    <row r="4" spans="1:18" ht="14.25" customHeight="1" thickBot="1">
      <c r="A4" s="3102"/>
      <c r="B4" s="558"/>
      <c r="C4" s="558"/>
      <c r="D4" s="558"/>
      <c r="E4" s="558"/>
      <c r="F4" s="655"/>
      <c r="G4" s="199"/>
      <c r="H4" s="3102"/>
      <c r="I4" s="3102"/>
      <c r="J4" s="3102"/>
      <c r="K4" s="3101"/>
      <c r="L4" s="3102"/>
      <c r="M4" s="3101"/>
      <c r="N4" s="3185" t="s">
        <v>670</v>
      </c>
      <c r="O4" s="3101"/>
      <c r="P4" s="3102"/>
      <c r="Q4" s="558"/>
      <c r="R4" s="558"/>
    </row>
    <row r="5" spans="1:18" ht="56.25" customHeight="1" thickTop="1" thickBot="1">
      <c r="A5" s="2265" t="s">
        <v>680</v>
      </c>
      <c r="B5" s="2975" t="s">
        <v>671</v>
      </c>
      <c r="C5" s="2976" t="s">
        <v>672</v>
      </c>
      <c r="D5" s="2976" t="s">
        <v>673</v>
      </c>
      <c r="E5" s="2977" t="s">
        <v>12361</v>
      </c>
      <c r="F5" s="596"/>
      <c r="G5" s="2952" t="s">
        <v>677</v>
      </c>
      <c r="H5" s="192"/>
      <c r="I5" s="2952" t="s">
        <v>678</v>
      </c>
      <c r="J5" s="192"/>
      <c r="K5" s="3101"/>
      <c r="L5" s="3102"/>
      <c r="M5" s="3101"/>
      <c r="N5" s="206" t="s">
        <v>679</v>
      </c>
      <c r="O5" s="3101"/>
      <c r="P5" s="3102"/>
      <c r="Q5" s="2975" t="s">
        <v>671</v>
      </c>
      <c r="R5" s="2977" t="s">
        <v>12361</v>
      </c>
    </row>
    <row r="6" spans="1:18" ht="15.75" customHeight="1" thickTop="1" thickBot="1">
      <c r="A6" s="2394" t="s">
        <v>684</v>
      </c>
      <c r="B6" s="3102"/>
      <c r="C6" s="59"/>
      <c r="D6" s="59"/>
      <c r="E6" s="687"/>
      <c r="F6" s="171"/>
      <c r="G6" s="199"/>
      <c r="H6" s="192"/>
      <c r="I6" s="192"/>
      <c r="J6" s="192"/>
      <c r="K6" s="3101"/>
      <c r="L6" s="3102"/>
      <c r="M6" s="3101"/>
      <c r="N6" s="3102"/>
      <c r="O6" s="3101"/>
      <c r="P6" s="3102"/>
      <c r="Q6" s="286"/>
      <c r="R6" s="2856" t="s">
        <v>831</v>
      </c>
    </row>
    <row r="7" spans="1:18" ht="15.75" customHeight="1" thickTop="1" thickBot="1">
      <c r="A7" s="192"/>
      <c r="B7" s="319" t="s">
        <v>1200</v>
      </c>
      <c r="C7" s="385"/>
      <c r="D7" s="385"/>
      <c r="E7" s="385"/>
      <c r="F7" s="1006"/>
      <c r="G7" s="450"/>
      <c r="H7" s="192"/>
      <c r="I7" s="192"/>
      <c r="J7" s="192"/>
      <c r="K7" s="3101"/>
      <c r="L7" s="3102"/>
      <c r="M7" s="3101"/>
      <c r="N7" s="3102"/>
      <c r="O7" s="3101"/>
      <c r="P7" s="3102"/>
      <c r="Q7" s="319" t="s">
        <v>1200</v>
      </c>
      <c r="R7" s="385"/>
    </row>
    <row r="8" spans="1:18" ht="15.75" customHeight="1" thickTop="1">
      <c r="A8" s="2394" t="s">
        <v>686</v>
      </c>
      <c r="B8" s="2919" t="s">
        <v>14049</v>
      </c>
      <c r="C8" s="213" t="s">
        <v>14050</v>
      </c>
      <c r="D8" s="213">
        <v>0</v>
      </c>
      <c r="E8" s="3017">
        <v>2695</v>
      </c>
      <c r="F8" s="1006"/>
      <c r="G8" s="2060" t="s">
        <v>14051</v>
      </c>
      <c r="H8" s="192"/>
      <c r="I8" s="996"/>
      <c r="J8" s="192"/>
      <c r="K8" s="3101"/>
      <c r="L8" s="997">
        <f>IF( SUM( N8:N8 ) = 0, 0, $N$5 )</f>
        <v>0</v>
      </c>
      <c r="M8" s="3101"/>
      <c r="N8" s="221">
        <f xml:space="preserve"> IF( ISNUMBER(E8 ), 0, 1 )</f>
        <v>0</v>
      </c>
      <c r="O8" s="3101"/>
      <c r="P8" s="3102"/>
      <c r="Q8" s="2919" t="s">
        <v>14049</v>
      </c>
      <c r="R8" s="770" t="s">
        <v>14052</v>
      </c>
    </row>
    <row r="9" spans="1:18" ht="15.75" customHeight="1">
      <c r="A9" s="192"/>
      <c r="B9" s="2926" t="s">
        <v>14053</v>
      </c>
      <c r="C9" s="222" t="s">
        <v>1330</v>
      </c>
      <c r="D9" s="222">
        <v>0</v>
      </c>
      <c r="E9" s="3007">
        <v>8</v>
      </c>
      <c r="F9" s="1006"/>
      <c r="G9" s="2061" t="s">
        <v>14054</v>
      </c>
      <c r="H9" s="192"/>
      <c r="I9" s="3049" t="s">
        <v>14055</v>
      </c>
      <c r="J9" s="192"/>
      <c r="K9" s="3101"/>
      <c r="L9" s="997">
        <f t="shared" ref="L9:L12" si="0">IF( SUM( N9:N9 ) = 0, 0, $N$5 )</f>
        <v>0</v>
      </c>
      <c r="M9" s="3101"/>
      <c r="N9" s="221">
        <f t="shared" ref="N9:N12" si="1" xml:space="preserve"> IF( ISNUMBER(E9 ), 0, 1 )</f>
        <v>0</v>
      </c>
      <c r="O9" s="3101"/>
      <c r="P9" s="3102"/>
      <c r="Q9" s="2917" t="s">
        <v>14056</v>
      </c>
      <c r="R9" s="774" t="s">
        <v>14057</v>
      </c>
    </row>
    <row r="10" spans="1:18" ht="28.5" customHeight="1">
      <c r="A10" s="192"/>
      <c r="B10" s="2926" t="s">
        <v>14058</v>
      </c>
      <c r="C10" s="222" t="s">
        <v>1330</v>
      </c>
      <c r="D10" s="222">
        <v>0</v>
      </c>
      <c r="E10" s="3007">
        <v>0</v>
      </c>
      <c r="F10" s="1006"/>
      <c r="G10" s="2061" t="s">
        <v>14059</v>
      </c>
      <c r="H10" s="192"/>
      <c r="I10" s="998"/>
      <c r="J10" s="192"/>
      <c r="K10" s="3101"/>
      <c r="L10" s="997">
        <f t="shared" si="0"/>
        <v>0</v>
      </c>
      <c r="M10" s="3101"/>
      <c r="N10" s="221">
        <f t="shared" si="1"/>
        <v>0</v>
      </c>
      <c r="O10" s="3101"/>
      <c r="P10" s="3102"/>
      <c r="Q10" s="2917" t="s">
        <v>14060</v>
      </c>
      <c r="R10" s="774" t="s">
        <v>14061</v>
      </c>
    </row>
    <row r="11" spans="1:18" ht="15.75" customHeight="1">
      <c r="A11" s="192"/>
      <c r="B11" s="2926" t="s">
        <v>14062</v>
      </c>
      <c r="C11" s="222" t="s">
        <v>1330</v>
      </c>
      <c r="D11" s="222">
        <v>0</v>
      </c>
      <c r="E11" s="3007">
        <v>21</v>
      </c>
      <c r="F11" s="1006"/>
      <c r="G11" s="2061" t="s">
        <v>14063</v>
      </c>
      <c r="H11" s="192"/>
      <c r="I11" s="1078" t="s">
        <v>14064</v>
      </c>
      <c r="J11" s="192"/>
      <c r="K11" s="3101"/>
      <c r="L11" s="997">
        <f t="shared" si="0"/>
        <v>0</v>
      </c>
      <c r="M11" s="3101"/>
      <c r="N11" s="221">
        <f t="shared" si="1"/>
        <v>0</v>
      </c>
      <c r="O11" s="3101"/>
      <c r="P11" s="3102"/>
      <c r="Q11" s="2917" t="s">
        <v>14062</v>
      </c>
      <c r="R11" s="774" t="s">
        <v>14065</v>
      </c>
    </row>
    <row r="12" spans="1:18" ht="27.75" customHeight="1">
      <c r="A12" s="2394" t="s">
        <v>784</v>
      </c>
      <c r="B12" s="2922" t="s">
        <v>14066</v>
      </c>
      <c r="C12" s="283" t="s">
        <v>1330</v>
      </c>
      <c r="D12" s="283">
        <v>0</v>
      </c>
      <c r="E12" s="3012">
        <f>4+162+70</f>
        <v>236</v>
      </c>
      <c r="F12" s="1006"/>
      <c r="G12" s="2059" t="s">
        <v>14067</v>
      </c>
      <c r="H12" s="192"/>
      <c r="I12" s="3050" t="s">
        <v>14068</v>
      </c>
      <c r="J12" s="192"/>
      <c r="K12" s="3101"/>
      <c r="L12" s="997">
        <f t="shared" si="0"/>
        <v>0</v>
      </c>
      <c r="M12" s="3101"/>
      <c r="N12" s="221">
        <f t="shared" si="1"/>
        <v>0</v>
      </c>
      <c r="O12" s="3101"/>
      <c r="P12" s="3102"/>
      <c r="Q12" s="2930" t="s">
        <v>14066</v>
      </c>
      <c r="R12" s="1021" t="s">
        <v>14069</v>
      </c>
    </row>
    <row r="13" spans="1:18" ht="15.75" customHeight="1" thickTop="1" thickBot="1">
      <c r="A13" s="192"/>
      <c r="B13" s="286"/>
      <c r="C13" s="59"/>
      <c r="D13" s="59"/>
      <c r="E13" s="687"/>
      <c r="F13" s="1006"/>
      <c r="G13" s="687"/>
      <c r="H13" s="192"/>
      <c r="I13" s="192"/>
      <c r="J13" s="192"/>
      <c r="K13" s="3101"/>
      <c r="L13" s="3102"/>
      <c r="M13" s="3101"/>
      <c r="N13" s="3102"/>
      <c r="O13" s="3101"/>
      <c r="P13" s="3102"/>
      <c r="Q13" s="286"/>
      <c r="R13" s="687"/>
    </row>
    <row r="14" spans="1:18" ht="15.75" customHeight="1" thickTop="1" thickBot="1">
      <c r="A14" s="192"/>
      <c r="B14" s="319" t="s">
        <v>14070</v>
      </c>
      <c r="C14" s="385"/>
      <c r="D14" s="385"/>
      <c r="E14" s="385"/>
      <c r="F14" s="1006"/>
      <c r="G14" s="385"/>
      <c r="H14" s="192"/>
      <c r="I14" s="192"/>
      <c r="J14" s="192"/>
      <c r="K14" s="3101"/>
      <c r="L14" s="3102"/>
      <c r="M14" s="3101"/>
      <c r="N14" s="3102"/>
      <c r="O14" s="3101"/>
      <c r="P14" s="3102"/>
      <c r="Q14" s="319" t="s">
        <v>14070</v>
      </c>
      <c r="R14" s="385"/>
    </row>
    <row r="15" spans="1:18" ht="15.75" customHeight="1" thickTop="1">
      <c r="A15" s="2394" t="s">
        <v>686</v>
      </c>
      <c r="B15" s="2924" t="s">
        <v>14071</v>
      </c>
      <c r="C15" s="252" t="s">
        <v>12446</v>
      </c>
      <c r="D15" s="252">
        <v>3</v>
      </c>
      <c r="E15" s="1397">
        <v>131105.53435002107</v>
      </c>
      <c r="F15" s="1006"/>
      <c r="G15" s="2060" t="s">
        <v>14072</v>
      </c>
      <c r="H15" s="192"/>
      <c r="I15" s="996"/>
      <c r="J15" s="192"/>
      <c r="K15" s="3101"/>
      <c r="L15" s="997">
        <f t="shared" ref="L15:L16" si="2">IF( SUM( N15:N15 ) = 0, 0, $N$5 )</f>
        <v>0</v>
      </c>
      <c r="M15" s="3101"/>
      <c r="N15" s="221">
        <f t="shared" ref="N15:N16" si="3" xml:space="preserve"> IF( ISNUMBER(E15 ), 0, 1 )</f>
        <v>0</v>
      </c>
      <c r="O15" s="3101"/>
      <c r="P15" s="3102"/>
      <c r="Q15" s="2924" t="s">
        <v>14071</v>
      </c>
      <c r="R15" s="959" t="s">
        <v>14073</v>
      </c>
    </row>
    <row r="16" spans="1:18" ht="15.75" customHeight="1">
      <c r="A16" s="192"/>
      <c r="B16" s="2926" t="s">
        <v>14074</v>
      </c>
      <c r="C16" s="258" t="s">
        <v>12446</v>
      </c>
      <c r="D16" s="258">
        <v>3</v>
      </c>
      <c r="E16" s="631">
        <v>580420.54872688104</v>
      </c>
      <c r="F16" s="1006"/>
      <c r="G16" s="2061" t="s">
        <v>14075</v>
      </c>
      <c r="H16" s="192"/>
      <c r="I16" s="998"/>
      <c r="J16" s="192"/>
      <c r="K16" s="3101"/>
      <c r="L16" s="997">
        <f t="shared" si="2"/>
        <v>0</v>
      </c>
      <c r="M16" s="3101"/>
      <c r="N16" s="221">
        <f t="shared" si="3"/>
        <v>0</v>
      </c>
      <c r="O16" s="3101"/>
      <c r="P16" s="3102"/>
      <c r="Q16" s="2926" t="s">
        <v>14074</v>
      </c>
      <c r="R16" s="1103" t="s">
        <v>14076</v>
      </c>
    </row>
    <row r="17" spans="1:18" ht="15.75" customHeight="1" thickBot="1">
      <c r="A17" s="2394" t="s">
        <v>784</v>
      </c>
      <c r="B17" s="2922" t="s">
        <v>14077</v>
      </c>
      <c r="C17" s="264" t="s">
        <v>12446</v>
      </c>
      <c r="D17" s="264">
        <v>3</v>
      </c>
      <c r="E17" s="1325">
        <f>IFERROR(SUM(E15:E16),0)</f>
        <v>711526.08307690208</v>
      </c>
      <c r="F17" s="1006"/>
      <c r="G17" s="284" t="s">
        <v>14078</v>
      </c>
      <c r="H17" s="192"/>
      <c r="I17" s="1002"/>
      <c r="J17" s="192"/>
      <c r="K17" s="3101"/>
      <c r="L17" s="3102"/>
      <c r="M17" s="3101"/>
      <c r="N17" s="3102"/>
      <c r="O17" s="3101"/>
      <c r="P17" s="3102"/>
      <c r="Q17" s="2922" t="s">
        <v>14077</v>
      </c>
      <c r="R17" s="642" t="s">
        <v>14079</v>
      </c>
    </row>
    <row r="18" spans="1:18" ht="16.5" thickTop="1" thickBot="1">
      <c r="A18" s="192"/>
      <c r="B18" s="192"/>
      <c r="C18" s="192"/>
      <c r="D18" s="192"/>
      <c r="E18" s="192"/>
      <c r="F18" s="192"/>
      <c r="G18" s="192"/>
      <c r="H18" s="192"/>
      <c r="I18" s="192"/>
      <c r="J18" s="192"/>
      <c r="K18" s="3102"/>
      <c r="L18" s="3102"/>
      <c r="M18" s="3102"/>
      <c r="N18" s="3102"/>
      <c r="O18" s="3102"/>
      <c r="P18" s="3102"/>
      <c r="Q18" s="3102"/>
      <c r="R18" s="3102"/>
    </row>
    <row r="19" spans="1:18" ht="16.5" thickTop="1" thickBot="1">
      <c r="A19" s="192"/>
      <c r="B19" s="319" t="s">
        <v>14080</v>
      </c>
      <c r="C19" s="385"/>
      <c r="D19" s="385"/>
      <c r="E19" s="385"/>
      <c r="F19" s="1006"/>
      <c r="G19" s="385"/>
      <c r="H19" s="192"/>
      <c r="I19" s="192"/>
      <c r="J19" s="192"/>
      <c r="K19" s="3102"/>
      <c r="L19" s="3102"/>
      <c r="M19" s="3102"/>
      <c r="N19" s="3102"/>
      <c r="O19" s="3102"/>
      <c r="P19" s="3102"/>
      <c r="Q19" s="319" t="s">
        <v>14080</v>
      </c>
      <c r="R19" s="3102"/>
    </row>
    <row r="20" spans="1:18" ht="31.5" thickTop="1">
      <c r="A20" s="2394" t="s">
        <v>686</v>
      </c>
      <c r="B20" s="2924" t="s">
        <v>14081</v>
      </c>
      <c r="C20" s="252" t="s">
        <v>14082</v>
      </c>
      <c r="D20" s="252">
        <v>3</v>
      </c>
      <c r="E20" s="2998">
        <v>48</v>
      </c>
      <c r="F20" s="1006"/>
      <c r="G20" s="2062" t="s">
        <v>14083</v>
      </c>
      <c r="H20" s="192"/>
      <c r="I20" s="996"/>
      <c r="J20" s="192"/>
      <c r="K20" s="3102"/>
      <c r="L20" s="997">
        <f t="shared" ref="L20" si="4">IF( SUM( N20:N20 ) = 0, 0, $N$5 )</f>
        <v>0</v>
      </c>
      <c r="M20" s="3101"/>
      <c r="N20" s="221">
        <f t="shared" ref="N20" si="5" xml:space="preserve"> IF( ISNUMBER(E20 ), 0, 1 )</f>
        <v>0</v>
      </c>
      <c r="O20" s="3102"/>
      <c r="P20" s="3102"/>
      <c r="Q20" s="2924" t="s">
        <v>14081</v>
      </c>
      <c r="R20" s="959" t="s">
        <v>14084</v>
      </c>
    </row>
    <row r="21" spans="1:18" ht="31">
      <c r="A21" s="192"/>
      <c r="B21" s="2926" t="s">
        <v>14085</v>
      </c>
      <c r="C21" s="258" t="s">
        <v>1330</v>
      </c>
      <c r="D21" s="258">
        <v>0</v>
      </c>
      <c r="E21" s="3001">
        <v>3</v>
      </c>
      <c r="F21" s="1006"/>
      <c r="G21" s="2063" t="s">
        <v>14086</v>
      </c>
      <c r="H21" s="192"/>
      <c r="I21" s="1755"/>
      <c r="J21" s="192"/>
      <c r="K21" s="3102"/>
      <c r="L21" s="997">
        <f>IF( SUM( N21:N21 ) = 0, 0, $N$5 )</f>
        <v>0</v>
      </c>
      <c r="M21" s="3101"/>
      <c r="N21" s="221">
        <f xml:space="preserve"> IF( ISNUMBER(E21 ), 0, 1 )</f>
        <v>0</v>
      </c>
      <c r="O21" s="3102"/>
      <c r="P21" s="3102"/>
      <c r="Q21" s="2926" t="s">
        <v>14085</v>
      </c>
      <c r="R21" s="1103" t="s">
        <v>14087</v>
      </c>
    </row>
    <row r="22" spans="1:18" ht="31">
      <c r="A22" s="192"/>
      <c r="B22" s="1927" t="s">
        <v>14088</v>
      </c>
      <c r="C22" s="258" t="s">
        <v>13221</v>
      </c>
      <c r="D22" s="258">
        <v>3</v>
      </c>
      <c r="E22" s="3001">
        <v>7057.92</v>
      </c>
      <c r="F22" s="1006"/>
      <c r="G22" s="2064" t="s">
        <v>14089</v>
      </c>
      <c r="H22" s="192"/>
      <c r="I22" s="998"/>
      <c r="J22" s="192"/>
      <c r="K22" s="3102"/>
      <c r="L22" s="997">
        <f t="shared" ref="L22" si="6">IF( SUM( N22:N22 ) = 0, 0, $N$5 )</f>
        <v>0</v>
      </c>
      <c r="M22" s="3101"/>
      <c r="N22" s="221">
        <f t="shared" ref="N22" si="7" xml:space="preserve"> IF( ISNUMBER(E22 ), 0, 1 )</f>
        <v>0</v>
      </c>
      <c r="O22" s="3102"/>
      <c r="P22" s="3102"/>
      <c r="Q22" s="2926" t="s">
        <v>14090</v>
      </c>
      <c r="R22" s="1103" t="s">
        <v>14091</v>
      </c>
    </row>
    <row r="23" spans="1:18" ht="31">
      <c r="A23" s="192"/>
      <c r="B23" s="1927" t="s">
        <v>14092</v>
      </c>
      <c r="C23" s="258" t="s">
        <v>13221</v>
      </c>
      <c r="D23" s="258">
        <v>3</v>
      </c>
      <c r="E23" s="3001">
        <v>0</v>
      </c>
      <c r="F23" s="1006"/>
      <c r="G23" s="2065" t="s">
        <v>14093</v>
      </c>
      <c r="H23" s="192"/>
      <c r="I23" s="1754"/>
      <c r="J23" s="192"/>
      <c r="K23" s="3102"/>
      <c r="L23" s="997">
        <f t="shared" ref="L23:L31" si="8">IF( SUM( N23:N23 ) = 0, 0, $N$5 )</f>
        <v>0</v>
      </c>
      <c r="M23" s="3101"/>
      <c r="N23" s="221">
        <f t="shared" ref="N23:N31" si="9" xml:space="preserve"> IF( ISNUMBER(E23 ), 0, 1 )</f>
        <v>0</v>
      </c>
      <c r="O23" s="3102"/>
      <c r="P23" s="3102"/>
      <c r="Q23" s="2926" t="s">
        <v>14094</v>
      </c>
      <c r="R23" s="1103" t="s">
        <v>14095</v>
      </c>
    </row>
    <row r="24" spans="1:18" ht="31">
      <c r="A24" s="192"/>
      <c r="B24" s="1927" t="s">
        <v>14096</v>
      </c>
      <c r="C24" s="258" t="s">
        <v>13221</v>
      </c>
      <c r="D24" s="258">
        <v>3</v>
      </c>
      <c r="E24" s="3001">
        <v>0</v>
      </c>
      <c r="F24" s="1006"/>
      <c r="G24" s="2065" t="s">
        <v>14097</v>
      </c>
      <c r="H24" s="192"/>
      <c r="I24" s="1754"/>
      <c r="J24" s="192"/>
      <c r="K24" s="3102"/>
      <c r="L24" s="997">
        <f t="shared" si="8"/>
        <v>0</v>
      </c>
      <c r="M24" s="3101"/>
      <c r="N24" s="221">
        <f t="shared" si="9"/>
        <v>0</v>
      </c>
      <c r="O24" s="3102"/>
      <c r="P24" s="3102"/>
      <c r="Q24" s="2926" t="s">
        <v>14096</v>
      </c>
      <c r="R24" s="1103" t="s">
        <v>14098</v>
      </c>
    </row>
    <row r="25" spans="1:18" ht="31">
      <c r="A25" s="192"/>
      <c r="B25" s="2926" t="s">
        <v>14099</v>
      </c>
      <c r="C25" s="258" t="s">
        <v>13221</v>
      </c>
      <c r="D25" s="258">
        <v>3</v>
      </c>
      <c r="E25" s="3001">
        <v>0</v>
      </c>
      <c r="F25" s="1006"/>
      <c r="G25" s="2065" t="s">
        <v>14100</v>
      </c>
      <c r="H25" s="192"/>
      <c r="I25" s="1754"/>
      <c r="J25" s="192"/>
      <c r="K25" s="3102"/>
      <c r="L25" s="997">
        <f t="shared" si="8"/>
        <v>0</v>
      </c>
      <c r="M25" s="3101"/>
      <c r="N25" s="221">
        <f t="shared" si="9"/>
        <v>0</v>
      </c>
      <c r="O25" s="3102"/>
      <c r="P25" s="3102"/>
      <c r="Q25" s="2926" t="s">
        <v>14099</v>
      </c>
      <c r="R25" s="1103" t="s">
        <v>14101</v>
      </c>
    </row>
    <row r="26" spans="1:18" ht="31">
      <c r="A26" s="192"/>
      <c r="B26" s="2926" t="s">
        <v>14102</v>
      </c>
      <c r="C26" s="258" t="s">
        <v>1330</v>
      </c>
      <c r="D26" s="258">
        <v>0</v>
      </c>
      <c r="E26" s="3001">
        <v>12</v>
      </c>
      <c r="F26" s="1006"/>
      <c r="G26" s="2065" t="s">
        <v>14103</v>
      </c>
      <c r="H26" s="192"/>
      <c r="I26" s="1754"/>
      <c r="J26" s="192"/>
      <c r="K26" s="3102"/>
      <c r="L26" s="997">
        <f t="shared" si="8"/>
        <v>0</v>
      </c>
      <c r="M26" s="3101"/>
      <c r="N26" s="221">
        <f t="shared" si="9"/>
        <v>0</v>
      </c>
      <c r="O26" s="3102"/>
      <c r="P26" s="3102"/>
      <c r="Q26" s="2926" t="s">
        <v>14102</v>
      </c>
      <c r="R26" s="1103" t="s">
        <v>14104</v>
      </c>
    </row>
    <row r="27" spans="1:18" ht="46.5">
      <c r="A27" s="192"/>
      <c r="B27" s="2926" t="s">
        <v>14105</v>
      </c>
      <c r="C27" s="258" t="s">
        <v>1330</v>
      </c>
      <c r="D27" s="258">
        <v>0</v>
      </c>
      <c r="E27" s="3001">
        <v>0</v>
      </c>
      <c r="F27" s="1006"/>
      <c r="G27" s="2065" t="s">
        <v>14106</v>
      </c>
      <c r="H27" s="192"/>
      <c r="I27" s="1754"/>
      <c r="J27" s="192"/>
      <c r="K27" s="3102"/>
      <c r="L27" s="997">
        <f t="shared" si="8"/>
        <v>0</v>
      </c>
      <c r="M27" s="3101"/>
      <c r="N27" s="221">
        <f t="shared" si="9"/>
        <v>0</v>
      </c>
      <c r="O27" s="3102"/>
      <c r="P27" s="3102"/>
      <c r="Q27" s="2926" t="s">
        <v>14105</v>
      </c>
      <c r="R27" s="1103" t="s">
        <v>14107</v>
      </c>
    </row>
    <row r="28" spans="1:18" ht="31">
      <c r="A28" s="192"/>
      <c r="B28" s="2926" t="s">
        <v>14108</v>
      </c>
      <c r="C28" s="258" t="s">
        <v>1330</v>
      </c>
      <c r="D28" s="258">
        <v>0</v>
      </c>
      <c r="E28" s="3001">
        <v>0</v>
      </c>
      <c r="F28" s="1006"/>
      <c r="G28" s="2065" t="s">
        <v>14109</v>
      </c>
      <c r="H28" s="192"/>
      <c r="I28" s="1754"/>
      <c r="J28" s="192"/>
      <c r="K28" s="3102"/>
      <c r="L28" s="997">
        <f t="shared" si="8"/>
        <v>0</v>
      </c>
      <c r="M28" s="3101"/>
      <c r="N28" s="221">
        <f t="shared" si="9"/>
        <v>0</v>
      </c>
      <c r="O28" s="3102"/>
      <c r="P28" s="3102"/>
      <c r="Q28" s="2926" t="s">
        <v>14108</v>
      </c>
      <c r="R28" s="1103" t="s">
        <v>14110</v>
      </c>
    </row>
    <row r="29" spans="1:18" ht="31">
      <c r="A29" s="192"/>
      <c r="B29" s="2926" t="s">
        <v>14111</v>
      </c>
      <c r="C29" s="258" t="s">
        <v>1330</v>
      </c>
      <c r="D29" s="258">
        <v>0</v>
      </c>
      <c r="E29" s="3001">
        <v>0</v>
      </c>
      <c r="F29" s="1006"/>
      <c r="G29" s="2065" t="s">
        <v>14112</v>
      </c>
      <c r="H29" s="192"/>
      <c r="I29" s="1754"/>
      <c r="J29" s="192"/>
      <c r="K29" s="3102"/>
      <c r="L29" s="997">
        <f>IF( SUM( N29:N29 ) = 0, 0, $N$5 )</f>
        <v>0</v>
      </c>
      <c r="M29" s="3101"/>
      <c r="N29" s="221">
        <f xml:space="preserve"> IF( ISNUMBER(E29 ), 0, 1 )</f>
        <v>0</v>
      </c>
      <c r="O29" s="3102"/>
      <c r="P29" s="3102"/>
      <c r="Q29" s="2926" t="s">
        <v>14111</v>
      </c>
      <c r="R29" s="1103" t="s">
        <v>14113</v>
      </c>
    </row>
    <row r="30" spans="1:18" ht="45.75" customHeight="1">
      <c r="A30" s="192"/>
      <c r="B30" s="2926" t="s">
        <v>14114</v>
      </c>
      <c r="C30" s="258" t="s">
        <v>1330</v>
      </c>
      <c r="D30" s="258">
        <v>0</v>
      </c>
      <c r="E30" s="3001">
        <v>0</v>
      </c>
      <c r="F30" s="1006"/>
      <c r="G30" s="2065" t="s">
        <v>14115</v>
      </c>
      <c r="H30" s="192"/>
      <c r="I30" s="1754"/>
      <c r="J30" s="192"/>
      <c r="K30" s="3102"/>
      <c r="L30" s="997">
        <f t="shared" si="8"/>
        <v>0</v>
      </c>
      <c r="M30" s="3101"/>
      <c r="N30" s="221">
        <f t="shared" si="9"/>
        <v>0</v>
      </c>
      <c r="O30" s="3102"/>
      <c r="P30" s="3102"/>
      <c r="Q30" s="2926" t="s">
        <v>14114</v>
      </c>
      <c r="R30" s="1103" t="s">
        <v>14116</v>
      </c>
    </row>
    <row r="31" spans="1:18" ht="31">
      <c r="A31" s="192"/>
      <c r="B31" s="2926" t="s">
        <v>14117</v>
      </c>
      <c r="C31" s="258" t="s">
        <v>1330</v>
      </c>
      <c r="D31" s="258">
        <v>0</v>
      </c>
      <c r="E31" s="3001">
        <v>0</v>
      </c>
      <c r="F31" s="1006"/>
      <c r="G31" s="2065" t="s">
        <v>14118</v>
      </c>
      <c r="H31" s="192"/>
      <c r="I31" s="1754"/>
      <c r="J31" s="192"/>
      <c r="K31" s="3102"/>
      <c r="L31" s="997">
        <f t="shared" si="8"/>
        <v>0</v>
      </c>
      <c r="M31" s="3101"/>
      <c r="N31" s="221">
        <f t="shared" si="9"/>
        <v>0</v>
      </c>
      <c r="O31" s="3102"/>
      <c r="P31" s="3102"/>
      <c r="Q31" s="2926" t="s">
        <v>14117</v>
      </c>
      <c r="R31" s="1103" t="s">
        <v>14119</v>
      </c>
    </row>
    <row r="32" spans="1:18" ht="15.5">
      <c r="A32" s="192"/>
      <c r="B32" s="2926" t="s">
        <v>14120</v>
      </c>
      <c r="C32" s="258" t="s">
        <v>14121</v>
      </c>
      <c r="D32" s="258">
        <v>0</v>
      </c>
      <c r="E32" s="3001">
        <v>293300</v>
      </c>
      <c r="F32" s="1006"/>
      <c r="G32" s="2065" t="s">
        <v>14122</v>
      </c>
      <c r="H32" s="192"/>
      <c r="I32" s="1754"/>
      <c r="J32" s="192"/>
      <c r="K32" s="3102"/>
      <c r="L32" s="1757">
        <f>IF( SUM( N32:N32 ) = 0, 0, $N$5 )</f>
        <v>0</v>
      </c>
      <c r="M32" s="3101"/>
      <c r="N32" s="221">
        <f xml:space="preserve"> IF( ISNUMBER(E32 ), 0, 1 )</f>
        <v>0</v>
      </c>
      <c r="O32" s="3102"/>
      <c r="P32" s="3102"/>
      <c r="Q32" s="2926" t="s">
        <v>14120</v>
      </c>
      <c r="R32" s="1103" t="s">
        <v>14123</v>
      </c>
    </row>
    <row r="33" spans="1:18" ht="31">
      <c r="A33" s="192"/>
      <c r="B33" s="2926" t="s">
        <v>14124</v>
      </c>
      <c r="C33" s="258" t="s">
        <v>1330</v>
      </c>
      <c r="D33" s="258">
        <v>0</v>
      </c>
      <c r="E33" s="3001">
        <v>19</v>
      </c>
      <c r="F33" s="1006"/>
      <c r="G33" s="2065" t="s">
        <v>14125</v>
      </c>
      <c r="H33" s="192"/>
      <c r="I33" s="1754"/>
      <c r="J33" s="192"/>
      <c r="K33" s="3102"/>
      <c r="L33" s="997">
        <f>IF( SUM( N33:N33 ) = 0, 0, $N$5 )</f>
        <v>0</v>
      </c>
      <c r="M33" s="3101"/>
      <c r="N33" s="221">
        <f xml:space="preserve"> IF( ISNUMBER(E33 ), 0, 1 )</f>
        <v>0</v>
      </c>
      <c r="O33" s="3102"/>
      <c r="P33" s="3102"/>
      <c r="Q33" s="2926" t="s">
        <v>14124</v>
      </c>
      <c r="R33" s="1103" t="s">
        <v>14126</v>
      </c>
    </row>
    <row r="34" spans="1:18" ht="31">
      <c r="A34" s="192"/>
      <c r="B34" s="2926" t="s">
        <v>14127</v>
      </c>
      <c r="C34" s="258" t="s">
        <v>1330</v>
      </c>
      <c r="D34" s="258">
        <v>0</v>
      </c>
      <c r="E34" s="3001">
        <v>37</v>
      </c>
      <c r="F34" s="1006"/>
      <c r="G34" s="2065" t="s">
        <v>14128</v>
      </c>
      <c r="H34" s="192"/>
      <c r="I34" s="1754"/>
      <c r="J34" s="192"/>
      <c r="K34" s="3102"/>
      <c r="L34" s="997">
        <f>IF( SUM( N34:N34 ) = 0, 0, $N$5 )</f>
        <v>0</v>
      </c>
      <c r="M34" s="3101"/>
      <c r="N34" s="221">
        <f xml:space="preserve"> IF( ISNUMBER(E34 ), 0, 1 )</f>
        <v>0</v>
      </c>
      <c r="O34" s="3102"/>
      <c r="P34" s="3102"/>
      <c r="Q34" s="2926" t="s">
        <v>14127</v>
      </c>
      <c r="R34" s="1103" t="s">
        <v>14129</v>
      </c>
    </row>
    <row r="35" spans="1:18" ht="31">
      <c r="A35" s="192"/>
      <c r="B35" s="2926" t="s">
        <v>14130</v>
      </c>
      <c r="C35" s="258" t="s">
        <v>1330</v>
      </c>
      <c r="D35" s="258">
        <v>0</v>
      </c>
      <c r="E35" s="3001">
        <v>0</v>
      </c>
      <c r="F35" s="1006"/>
      <c r="G35" s="2065" t="s">
        <v>14131</v>
      </c>
      <c r="H35" s="192"/>
      <c r="I35" s="3070" t="s">
        <v>14132</v>
      </c>
      <c r="J35" s="192"/>
      <c r="K35" s="3102"/>
      <c r="L35" s="997">
        <f>IF( SUM( N35:N35 ) = 0, 0, $N$5 )</f>
        <v>0</v>
      </c>
      <c r="M35" s="3101"/>
      <c r="N35" s="221">
        <f xml:space="preserve"> IF( ISNUMBER(E35 ), 0, 1 )</f>
        <v>0</v>
      </c>
      <c r="O35" s="3102"/>
      <c r="P35" s="3102"/>
      <c r="Q35" s="2926" t="s">
        <v>14130</v>
      </c>
      <c r="R35" s="1103" t="s">
        <v>14133</v>
      </c>
    </row>
    <row r="36" spans="1:18" ht="31">
      <c r="A36" s="2394" t="s">
        <v>784</v>
      </c>
      <c r="B36" s="2922" t="s">
        <v>14134</v>
      </c>
      <c r="C36" s="264" t="s">
        <v>1330</v>
      </c>
      <c r="D36" s="264">
        <v>0</v>
      </c>
      <c r="E36" s="3018">
        <v>24</v>
      </c>
      <c r="F36" s="1006"/>
      <c r="G36" s="2066" t="s">
        <v>14135</v>
      </c>
      <c r="H36" s="192"/>
      <c r="I36" s="1002"/>
      <c r="J36" s="192"/>
      <c r="K36" s="3102"/>
      <c r="L36" s="997">
        <f>IF( SUM( N36:N36 ) = 0, 0, $N$5 )</f>
        <v>0</v>
      </c>
      <c r="M36" s="3101"/>
      <c r="N36" s="221">
        <f xml:space="preserve"> IF( ISNUMBER(E36 ), 0, 1 )</f>
        <v>0</v>
      </c>
      <c r="O36" s="3102"/>
      <c r="P36" s="3102"/>
      <c r="Q36" s="2922" t="s">
        <v>14134</v>
      </c>
      <c r="R36" s="1021" t="s">
        <v>14136</v>
      </c>
    </row>
    <row r="37" spans="1:18" ht="14.5" thickTop="1">
      <c r="A37" s="3102"/>
      <c r="B37" s="3102"/>
      <c r="C37" s="3102"/>
      <c r="D37" s="3102"/>
      <c r="E37" s="3102"/>
      <c r="F37" s="3102"/>
      <c r="G37" s="3102"/>
      <c r="H37" s="3102"/>
      <c r="I37" s="3102"/>
      <c r="J37" s="2394" t="s">
        <v>826</v>
      </c>
      <c r="K37" s="3102"/>
      <c r="L37" s="3102"/>
      <c r="M37" s="3102"/>
      <c r="N37" s="3102"/>
      <c r="O37" s="3102"/>
      <c r="P37" s="3102"/>
      <c r="Q37" s="3102"/>
      <c r="R37" s="2856" t="s">
        <v>827</v>
      </c>
    </row>
  </sheetData>
  <sheetProtection formatColumns="0" formatRows="0"/>
  <mergeCells count="2">
    <mergeCell ref="B3:I3"/>
    <mergeCell ref="Q3:R3"/>
  </mergeCells>
  <phoneticPr fontId="37"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count="1">
    <dataValidation type="custom" allowBlank="1" showErrorMessage="1" errorTitle="Input Error" error="Please enter a numeric value." sqref="E15:E16" xr:uid="{179CF1A9-A511-40AD-ADF4-798390D1445B}">
      <formula1>ISNUMBER(E15)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topLeftCell="B1" workbookViewId="0">
      <selection activeCell="B17" sqref="B17"/>
    </sheetView>
  </sheetViews>
  <sheetFormatPr defaultColWidth="9.08203125" defaultRowHeight="14"/>
  <cols>
    <col min="1" max="1" width="12.1640625" style="189" hidden="1" customWidth="1"/>
    <col min="2" max="2" width="14" style="189" customWidth="1"/>
    <col min="3" max="3" width="32.58203125" style="189" customWidth="1"/>
    <col min="4" max="4" width="5.5" style="189" bestFit="1" customWidth="1"/>
    <col min="5" max="5" width="4.6640625" style="189" bestFit="1" customWidth="1"/>
    <col min="6" max="6" width="11.6640625" style="189" customWidth="1"/>
    <col min="7" max="7" width="18.5" style="189" customWidth="1"/>
    <col min="8" max="8" width="12.08203125" style="189" customWidth="1"/>
    <col min="9" max="9" width="11.6640625" style="189" bestFit="1" customWidth="1"/>
    <col min="10" max="10" width="23.08203125" style="288" bestFit="1" customWidth="1"/>
    <col min="11" max="11" width="1.58203125" style="189" customWidth="1"/>
    <col min="12" max="12" width="15.6640625" style="189" bestFit="1" customWidth="1"/>
    <col min="13" max="13" width="1.58203125" style="189" customWidth="1"/>
    <col min="14" max="14" width="29.5" style="189" bestFit="1" customWidth="1"/>
    <col min="15" max="15" width="9" style="189" hidden="1" customWidth="1"/>
    <col min="16" max="16" width="1.58203125" style="189" customWidth="1"/>
    <col min="17" max="17" width="20.1640625" style="189" bestFit="1" customWidth="1"/>
    <col min="18" max="18" width="1.58203125" style="200" customWidth="1"/>
    <col min="19" max="19" width="20.1640625" style="200" hidden="1" customWidth="1"/>
    <col min="20" max="22" width="1.58203125" style="200" hidden="1" customWidth="1"/>
    <col min="23" max="23" width="1.58203125" style="189" customWidth="1"/>
    <col min="24" max="24" width="30.08203125" style="189" bestFit="1" customWidth="1"/>
    <col min="25" max="25" width="19.6640625" style="189" customWidth="1"/>
    <col min="26" max="26" width="13.08203125" style="189" bestFit="1" customWidth="1"/>
    <col min="27" max="27" width="19.08203125" style="189" customWidth="1"/>
    <col min="28" max="28" width="10.6640625" style="189" bestFit="1" customWidth="1"/>
    <col min="29" max="29" width="11.6640625" style="189" bestFit="1" customWidth="1"/>
    <col min="30" max="30" width="23.08203125" style="189" bestFit="1" customWidth="1"/>
    <col min="31" max="31" width="1.58203125" style="189" customWidth="1"/>
    <col min="32" max="16384" width="9.08203125" style="189"/>
  </cols>
  <sheetData>
    <row r="1" spans="1:31" s="197" customFormat="1" ht="22.5">
      <c r="B1" s="3319" t="s">
        <v>829</v>
      </c>
      <c r="C1" s="3319"/>
      <c r="D1" s="3319"/>
      <c r="E1" s="3319"/>
      <c r="F1" s="3319"/>
      <c r="G1" s="3319"/>
      <c r="H1" s="3319"/>
      <c r="I1" s="3319"/>
      <c r="J1" s="270"/>
      <c r="P1" s="271"/>
      <c r="Q1" s="3156"/>
      <c r="R1" s="3154"/>
      <c r="S1" s="3155"/>
      <c r="T1" s="3155"/>
      <c r="U1" s="3155"/>
      <c r="V1" s="3154"/>
      <c r="X1" s="3319" t="s">
        <v>667</v>
      </c>
      <c r="Y1" s="3319"/>
      <c r="Z1" s="3319"/>
      <c r="AA1" s="3319"/>
      <c r="AB1" s="3319"/>
      <c r="AC1" s="3319"/>
      <c r="AD1" s="270"/>
      <c r="AE1" s="272"/>
    </row>
    <row r="2" spans="1:31" s="197" customFormat="1" ht="22.5">
      <c r="B2" s="3319" t="str">
        <f>SelectCompany!B4</f>
        <v>Thames Water</v>
      </c>
      <c r="C2" s="3319"/>
      <c r="D2" s="3319"/>
      <c r="E2" s="3319"/>
      <c r="F2" s="3319"/>
      <c r="G2" s="3319"/>
      <c r="H2" s="3319"/>
      <c r="I2" s="3319"/>
      <c r="J2" s="270"/>
      <c r="P2" s="271"/>
      <c r="Q2" s="3156"/>
      <c r="R2" s="3154"/>
      <c r="S2" s="3155"/>
      <c r="T2" s="3155"/>
      <c r="U2" s="3155"/>
      <c r="V2" s="3154"/>
      <c r="X2" s="3319"/>
      <c r="Y2" s="3319"/>
      <c r="Z2" s="3319"/>
      <c r="AA2" s="3319"/>
      <c r="AB2" s="3319"/>
      <c r="AC2" s="3319"/>
      <c r="AD2" s="270"/>
      <c r="AE2" s="272"/>
    </row>
    <row r="3" spans="1:31" s="201" customFormat="1" ht="19">
      <c r="B3" s="3370" t="s">
        <v>830</v>
      </c>
      <c r="C3" s="3371"/>
      <c r="D3" s="3371"/>
      <c r="E3" s="3371"/>
      <c r="F3" s="3371"/>
      <c r="G3" s="3371"/>
      <c r="H3" s="3371"/>
      <c r="I3" s="3371"/>
      <c r="J3" s="3371"/>
      <c r="K3" s="3371"/>
      <c r="L3" s="3371"/>
      <c r="M3" s="3371"/>
      <c r="N3" s="3371"/>
      <c r="P3" s="273"/>
      <c r="Q3" s="202" t="s">
        <v>669</v>
      </c>
      <c r="R3" s="3154"/>
      <c r="S3" s="3155"/>
      <c r="T3" s="3155"/>
      <c r="U3" s="3155"/>
      <c r="V3" s="3154"/>
      <c r="X3" s="3372" t="s">
        <v>830</v>
      </c>
      <c r="Y3" s="3373"/>
      <c r="Z3" s="3373"/>
      <c r="AA3" s="3373"/>
      <c r="AB3" s="3373"/>
      <c r="AC3" s="3373"/>
      <c r="AD3" s="3374"/>
      <c r="AE3" s="274"/>
    </row>
    <row r="4" spans="1:31" ht="16" thickBot="1">
      <c r="A4" s="3125"/>
      <c r="B4" s="203"/>
      <c r="C4" s="203"/>
      <c r="D4" s="203"/>
      <c r="E4" s="203"/>
      <c r="F4" s="3375"/>
      <c r="G4" s="3375"/>
      <c r="H4" s="3375"/>
      <c r="I4" s="3375"/>
      <c r="J4" s="275"/>
      <c r="K4" s="3125"/>
      <c r="L4" s="3125"/>
      <c r="M4" s="3125"/>
      <c r="N4" s="3125"/>
      <c r="O4" s="3125"/>
      <c r="P4" s="3159"/>
      <c r="Q4" s="3156"/>
      <c r="R4" s="3154"/>
      <c r="S4" s="3326" t="s">
        <v>670</v>
      </c>
      <c r="T4" s="3326"/>
      <c r="U4" s="3326"/>
      <c r="V4" s="3154"/>
      <c r="W4" s="3125"/>
      <c r="X4" s="203"/>
      <c r="Y4" s="203"/>
      <c r="Z4" s="3375"/>
      <c r="AA4" s="3375"/>
      <c r="AB4" s="3375"/>
      <c r="AC4" s="3375"/>
      <c r="AD4" s="275"/>
      <c r="AE4" s="276"/>
    </row>
    <row r="5" spans="1:31" ht="16" thickTop="1">
      <c r="A5" s="171"/>
      <c r="B5" s="3376" t="s">
        <v>671</v>
      </c>
      <c r="C5" s="3332"/>
      <c r="D5" s="3329" t="s">
        <v>672</v>
      </c>
      <c r="E5" s="3329" t="s">
        <v>673</v>
      </c>
      <c r="F5" s="3332" t="s">
        <v>674</v>
      </c>
      <c r="G5" s="3332" t="s">
        <v>675</v>
      </c>
      <c r="H5" s="3332"/>
      <c r="I5" s="3332"/>
      <c r="J5" s="3334" t="s">
        <v>676</v>
      </c>
      <c r="K5" s="171"/>
      <c r="L5" s="3336" t="s">
        <v>677</v>
      </c>
      <c r="M5" s="171"/>
      <c r="N5" s="3336" t="s">
        <v>678</v>
      </c>
      <c r="O5" s="171"/>
      <c r="P5" s="3159"/>
      <c r="Q5" s="3156"/>
      <c r="R5" s="3154"/>
      <c r="S5" s="206" t="s">
        <v>679</v>
      </c>
      <c r="T5" s="207"/>
      <c r="U5" s="207"/>
      <c r="V5" s="3154"/>
      <c r="W5" s="3125"/>
      <c r="X5" s="3376" t="s">
        <v>671</v>
      </c>
      <c r="Y5" s="3332"/>
      <c r="Z5" s="3332" t="s">
        <v>674</v>
      </c>
      <c r="AA5" s="3332" t="s">
        <v>675</v>
      </c>
      <c r="AB5" s="3332"/>
      <c r="AC5" s="3332"/>
      <c r="AD5" s="3334" t="s">
        <v>676</v>
      </c>
      <c r="AE5" s="251"/>
    </row>
    <row r="6" spans="1:31" ht="62.5" thickBot="1">
      <c r="A6" s="2264" t="s">
        <v>680</v>
      </c>
      <c r="B6" s="3377"/>
      <c r="C6" s="3333"/>
      <c r="D6" s="3331"/>
      <c r="E6" s="3331"/>
      <c r="F6" s="3333"/>
      <c r="G6" s="2914" t="s">
        <v>681</v>
      </c>
      <c r="H6" s="2914" t="s">
        <v>682</v>
      </c>
      <c r="I6" s="2914" t="s">
        <v>683</v>
      </c>
      <c r="J6" s="3335"/>
      <c r="K6" s="171"/>
      <c r="L6" s="3337"/>
      <c r="M6" s="171"/>
      <c r="N6" s="3337"/>
      <c r="O6" s="171"/>
      <c r="P6" s="3159"/>
      <c r="Q6" s="3156"/>
      <c r="R6" s="3154"/>
      <c r="S6" s="3125"/>
      <c r="T6" s="3125"/>
      <c r="U6" s="3125"/>
      <c r="V6" s="3154"/>
      <c r="W6" s="3125"/>
      <c r="X6" s="3377"/>
      <c r="Y6" s="3333"/>
      <c r="Z6" s="3333"/>
      <c r="AA6" s="2914" t="s">
        <v>681</v>
      </c>
      <c r="AB6" s="2914" t="s">
        <v>682</v>
      </c>
      <c r="AC6" s="2914" t="s">
        <v>683</v>
      </c>
      <c r="AD6" s="3335"/>
      <c r="AE6" s="251"/>
    </row>
    <row r="7" spans="1:31" ht="16.5" thickTop="1" thickBot="1">
      <c r="A7" s="2389" t="s">
        <v>684</v>
      </c>
      <c r="B7" s="3125"/>
      <c r="C7" s="278"/>
      <c r="D7" s="278"/>
      <c r="E7" s="278"/>
      <c r="F7" s="59"/>
      <c r="G7" s="59"/>
      <c r="H7" s="59"/>
      <c r="I7" s="59"/>
      <c r="J7" s="279"/>
      <c r="K7" s="171"/>
      <c r="L7" s="171"/>
      <c r="M7" s="171"/>
      <c r="N7" s="171"/>
      <c r="O7" s="171"/>
      <c r="P7" s="3159"/>
      <c r="Q7" s="3156"/>
      <c r="R7" s="3154"/>
      <c r="S7" s="3156"/>
      <c r="T7" s="3156"/>
      <c r="U7" s="3156"/>
      <c r="V7" s="3154"/>
      <c r="W7" s="3125"/>
      <c r="X7" s="277"/>
      <c r="Y7" s="278"/>
      <c r="Z7" s="2853" t="s">
        <v>831</v>
      </c>
      <c r="AA7" s="59"/>
      <c r="AB7" s="59"/>
      <c r="AC7" s="59"/>
      <c r="AD7" s="279"/>
      <c r="AE7" s="279"/>
    </row>
    <row r="8" spans="1:31" ht="16" thickTop="1">
      <c r="A8" s="2387" t="s">
        <v>686</v>
      </c>
      <c r="B8" s="3380" t="s">
        <v>777</v>
      </c>
      <c r="C8" s="3381"/>
      <c r="D8" s="213" t="s">
        <v>688</v>
      </c>
      <c r="E8" s="213">
        <v>3</v>
      </c>
      <c r="F8" s="1540">
        <f>IFERROR('1A'!F21,0)</f>
        <v>-1513.7490000000005</v>
      </c>
      <c r="G8" s="1540">
        <f>IFERROR('1A'!G21,0)</f>
        <v>-195.09599999999998</v>
      </c>
      <c r="H8" s="1540">
        <f>IFERROR('1A'!H21,0)</f>
        <v>-1123.32</v>
      </c>
      <c r="I8" s="1531">
        <f>IFERROR(G8-H8,0)</f>
        <v>928.22399999999993</v>
      </c>
      <c r="J8" s="1541">
        <f>IFERROR(F8+I8,0)</f>
        <v>-585.52500000000055</v>
      </c>
      <c r="K8" s="171"/>
      <c r="L8" s="217" t="s">
        <v>832</v>
      </c>
      <c r="M8" s="171"/>
      <c r="N8" s="219"/>
      <c r="O8" s="171"/>
      <c r="P8" s="3159"/>
      <c r="Q8" s="220"/>
      <c r="R8" s="3154"/>
      <c r="S8" s="207"/>
      <c r="T8" s="207"/>
      <c r="U8" s="207"/>
      <c r="V8" s="3154"/>
      <c r="W8" s="3125"/>
      <c r="X8" s="3380" t="s">
        <v>777</v>
      </c>
      <c r="Y8" s="3381"/>
      <c r="Z8" s="280" t="s">
        <v>767</v>
      </c>
      <c r="AA8" s="280" t="s">
        <v>767</v>
      </c>
      <c r="AB8" s="280" t="s">
        <v>767</v>
      </c>
      <c r="AC8" s="280" t="s">
        <v>767</v>
      </c>
      <c r="AD8" s="280" t="s">
        <v>767</v>
      </c>
      <c r="AE8" s="282"/>
    </row>
    <row r="9" spans="1:31" ht="31">
      <c r="A9" s="171"/>
      <c r="B9" s="3368" t="s">
        <v>833</v>
      </c>
      <c r="C9" s="3369"/>
      <c r="D9" s="258" t="s">
        <v>688</v>
      </c>
      <c r="E9" s="258">
        <v>3</v>
      </c>
      <c r="F9" s="223">
        <v>21</v>
      </c>
      <c r="G9" s="223">
        <v>0</v>
      </c>
      <c r="H9" s="223">
        <v>0</v>
      </c>
      <c r="I9" s="1535">
        <f t="shared" ref="I9:I10" si="0">IFERROR(G9-H9,0)</f>
        <v>0</v>
      </c>
      <c r="J9" s="1534">
        <f t="shared" ref="J9:J10" si="1">IFERROR(F9+I9,0)</f>
        <v>21</v>
      </c>
      <c r="K9" s="171"/>
      <c r="L9" s="226" t="s">
        <v>834</v>
      </c>
      <c r="M9" s="171"/>
      <c r="N9" s="227"/>
      <c r="O9" s="171"/>
      <c r="P9" s="3159"/>
      <c r="Q9" s="220">
        <f>IF( SUM( S9:U9 ) = 0, 0, $S$5 )</f>
        <v>0</v>
      </c>
      <c r="R9" s="3154"/>
      <c r="S9" s="221">
        <f t="shared" ref="S9" si="2" xml:space="preserve"> IF( ISNUMBER( F9 ), 0, 1 )</f>
        <v>0</v>
      </c>
      <c r="T9" s="221">
        <f t="shared" ref="T9:T10" si="3" xml:space="preserve"> IF( ISNUMBER( G9 ), 0, 1 )</f>
        <v>0</v>
      </c>
      <c r="U9" s="221">
        <f t="shared" ref="U9:U10" si="4" xml:space="preserve"> IF( ISNUMBER( H9 ), 0, 1 )</f>
        <v>0</v>
      </c>
      <c r="V9" s="3154"/>
      <c r="W9" s="3125"/>
      <c r="X9" s="3368" t="s">
        <v>833</v>
      </c>
      <c r="Y9" s="3369"/>
      <c r="Z9" s="223" t="s">
        <v>835</v>
      </c>
      <c r="AA9" s="223" t="s">
        <v>836</v>
      </c>
      <c r="AB9" s="223" t="s">
        <v>837</v>
      </c>
      <c r="AC9" s="224" t="s">
        <v>838</v>
      </c>
      <c r="AD9" s="247" t="s">
        <v>839</v>
      </c>
      <c r="AE9" s="282"/>
    </row>
    <row r="10" spans="1:31" ht="31">
      <c r="A10" s="171"/>
      <c r="B10" s="3382" t="s">
        <v>840</v>
      </c>
      <c r="C10" s="3383"/>
      <c r="D10" s="222" t="s">
        <v>688</v>
      </c>
      <c r="E10" s="222">
        <v>3</v>
      </c>
      <c r="F10" s="223">
        <v>-3.1</v>
      </c>
      <c r="G10" s="223">
        <v>0</v>
      </c>
      <c r="H10" s="223">
        <v>0</v>
      </c>
      <c r="I10" s="1535">
        <f t="shared" si="0"/>
        <v>0</v>
      </c>
      <c r="J10" s="1534">
        <f t="shared" si="1"/>
        <v>-3.1</v>
      </c>
      <c r="K10" s="171"/>
      <c r="L10" s="226" t="s">
        <v>841</v>
      </c>
      <c r="M10" s="171"/>
      <c r="N10" s="227"/>
      <c r="O10" s="171"/>
      <c r="P10" s="3159"/>
      <c r="Q10" s="220">
        <f>IF( SUM( S10:U10 ) = 0, 0, $S$5 )</f>
        <v>0</v>
      </c>
      <c r="R10" s="3154"/>
      <c r="S10" s="221">
        <f t="shared" ref="S10" si="5" xml:space="preserve"> IF( ISNUMBER( F10 ), 0, 1 )</f>
        <v>0</v>
      </c>
      <c r="T10" s="221">
        <f t="shared" si="3"/>
        <v>0</v>
      </c>
      <c r="U10" s="221">
        <f t="shared" si="4"/>
        <v>0</v>
      </c>
      <c r="V10" s="3154"/>
      <c r="W10" s="3125"/>
      <c r="X10" s="3382" t="s">
        <v>840</v>
      </c>
      <c r="Y10" s="3383"/>
      <c r="Z10" s="223" t="s">
        <v>842</v>
      </c>
      <c r="AA10" s="223" t="s">
        <v>843</v>
      </c>
      <c r="AB10" s="223" t="s">
        <v>844</v>
      </c>
      <c r="AC10" s="224" t="s">
        <v>845</v>
      </c>
      <c r="AD10" s="247" t="s">
        <v>846</v>
      </c>
      <c r="AE10" s="282"/>
    </row>
    <row r="11" spans="1:31" ht="31.5" thickBot="1">
      <c r="A11" s="2387" t="s">
        <v>784</v>
      </c>
      <c r="B11" s="3378" t="s">
        <v>847</v>
      </c>
      <c r="C11" s="3379"/>
      <c r="D11" s="283" t="s">
        <v>688</v>
      </c>
      <c r="E11" s="283">
        <v>3</v>
      </c>
      <c r="F11" s="1537">
        <f>IFERROR(SUM( F8:F10 ),0)</f>
        <v>-1495.8490000000004</v>
      </c>
      <c r="G11" s="1537">
        <f>IFERROR(SUM( G8:G10 ),0)</f>
        <v>-195.09599999999998</v>
      </c>
      <c r="H11" s="1537">
        <f>IFERROR(SUM( H8:H10 ),0)</f>
        <v>-1123.32</v>
      </c>
      <c r="I11" s="1537">
        <f>IFERROR(G11-H11,0)</f>
        <v>928.22399999999993</v>
      </c>
      <c r="J11" s="1530">
        <f>IFERROR(F11+I11,0)</f>
        <v>-567.62500000000045</v>
      </c>
      <c r="K11" s="171"/>
      <c r="L11" s="284" t="s">
        <v>848</v>
      </c>
      <c r="M11" s="171"/>
      <c r="N11" s="238"/>
      <c r="O11" s="171"/>
      <c r="P11" s="3159"/>
      <c r="Q11" s="220"/>
      <c r="R11" s="3154"/>
      <c r="S11" s="207"/>
      <c r="T11" s="207"/>
      <c r="U11" s="207"/>
      <c r="V11" s="3154"/>
      <c r="W11" s="3125"/>
      <c r="X11" s="3378" t="s">
        <v>847</v>
      </c>
      <c r="Y11" s="3379"/>
      <c r="Z11" s="234" t="s">
        <v>849</v>
      </c>
      <c r="AA11" s="234" t="s">
        <v>850</v>
      </c>
      <c r="AB11" s="234" t="s">
        <v>851</v>
      </c>
      <c r="AC11" s="234" t="s">
        <v>852</v>
      </c>
      <c r="AD11" s="249" t="s">
        <v>853</v>
      </c>
      <c r="AE11" s="282"/>
    </row>
    <row r="12" spans="1:31" ht="14.5" thickTop="1">
      <c r="A12" s="3125"/>
      <c r="B12" s="3125"/>
      <c r="C12" s="3125"/>
      <c r="D12" s="3125"/>
      <c r="E12" s="3125"/>
      <c r="F12" s="3125"/>
      <c r="G12" s="3125"/>
      <c r="H12" s="3125"/>
      <c r="I12" s="3125"/>
      <c r="K12" s="3125"/>
      <c r="L12" s="3125"/>
      <c r="M12" s="3125"/>
      <c r="N12" s="3125"/>
      <c r="O12" s="2388" t="s">
        <v>826</v>
      </c>
      <c r="P12" s="3125"/>
      <c r="Q12" s="3125"/>
      <c r="R12" s="3155"/>
      <c r="S12" s="3155"/>
      <c r="T12" s="3155"/>
      <c r="U12" s="3155"/>
      <c r="V12" s="3155"/>
      <c r="W12" s="3125"/>
      <c r="X12" s="3125"/>
      <c r="Y12" s="3125"/>
      <c r="Z12" s="3125"/>
      <c r="AA12" s="3125"/>
      <c r="AB12" s="3125"/>
      <c r="AC12" s="3125"/>
      <c r="AD12" s="2854" t="s">
        <v>827</v>
      </c>
      <c r="AE12" s="3125"/>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topLeftCell="B1" workbookViewId="0"/>
  </sheetViews>
  <sheetFormatPr defaultColWidth="9" defaultRowHeight="14"/>
  <cols>
    <col min="1" max="1" width="11.08203125" style="184" hidden="1" customWidth="1"/>
    <col min="2" max="2" width="38.58203125" style="184" customWidth="1"/>
    <col min="3" max="3" width="15.4140625" style="184" customWidth="1"/>
    <col min="4" max="4" width="14.4140625" style="184" customWidth="1"/>
    <col min="5" max="6" width="9.08203125" style="184" customWidth="1"/>
    <col min="7" max="13" width="10.08203125" style="184" customWidth="1"/>
    <col min="14" max="14" width="1.58203125" style="184" customWidth="1"/>
    <col min="15" max="21" width="10.08203125" style="184" customWidth="1"/>
    <col min="22" max="22" width="1.58203125" customWidth="1"/>
    <col min="23" max="29" width="11.9140625" style="184" customWidth="1"/>
    <col min="30" max="30" width="1.58203125" style="1930" customWidth="1"/>
    <col min="31" max="31" width="12.6640625" style="184" customWidth="1"/>
    <col min="32" max="32" width="12.9140625" style="184" customWidth="1"/>
    <col min="33" max="38" width="15.6640625" style="184" customWidth="1"/>
    <col min="39" max="39" width="13.08203125" style="184" customWidth="1"/>
    <col min="40" max="40" width="1.08203125" style="184" customWidth="1"/>
    <col min="41" max="41" width="9.5" style="184" bestFit="1" customWidth="1"/>
    <col min="42" max="42" width="1.58203125" style="184" hidden="1" customWidth="1"/>
    <col min="43" max="43" width="1.58203125" style="184" customWidth="1"/>
    <col min="44" max="44" width="25" style="184" customWidth="1"/>
    <col min="45" max="45" width="1.58203125" style="184" customWidth="1"/>
    <col min="46" max="67" width="10.1640625" style="184" hidden="1" customWidth="1"/>
    <col min="68" max="73" width="7.58203125" style="184" customWidth="1"/>
    <col min="74" max="16384" width="9" style="184"/>
  </cols>
  <sheetData>
    <row r="1" spans="1:73" ht="22.5">
      <c r="A1" s="3102"/>
      <c r="B1" s="995" t="s">
        <v>14137</v>
      </c>
      <c r="C1" s="995"/>
      <c r="D1" s="995"/>
      <c r="E1" s="995"/>
      <c r="F1" s="995"/>
      <c r="G1" s="995"/>
      <c r="H1" s="995"/>
      <c r="I1" s="1102"/>
      <c r="J1" s="199"/>
      <c r="K1" s="3102"/>
      <c r="L1" s="3102"/>
      <c r="M1" s="995"/>
      <c r="N1" s="995"/>
      <c r="O1" s="995"/>
      <c r="P1" s="995"/>
      <c r="Q1" s="1102"/>
      <c r="R1" s="199"/>
      <c r="S1" s="3102"/>
      <c r="T1" s="3102"/>
      <c r="U1" s="995"/>
      <c r="W1" s="995"/>
      <c r="X1" s="995"/>
      <c r="Y1" s="995"/>
      <c r="Z1" s="995"/>
      <c r="AA1" s="995"/>
      <c r="AB1" s="995"/>
      <c r="AC1" s="995"/>
      <c r="AD1" s="446"/>
      <c r="AE1" s="995"/>
      <c r="AF1" s="1102"/>
      <c r="AG1" s="199"/>
      <c r="AH1" s="199"/>
      <c r="AI1" s="199"/>
      <c r="AJ1" s="199"/>
      <c r="AK1" s="199"/>
      <c r="AL1" s="199"/>
      <c r="AM1" s="3102"/>
      <c r="AN1" s="3665"/>
      <c r="AO1" s="3665"/>
      <c r="AP1" s="3102"/>
      <c r="AQ1" s="3101"/>
      <c r="AR1" s="3102"/>
      <c r="AS1" s="3101"/>
      <c r="AT1" s="3102"/>
      <c r="AU1" s="3102"/>
      <c r="AV1" s="3102"/>
      <c r="AW1" s="3102"/>
      <c r="AX1" s="3102"/>
      <c r="AY1" s="2981"/>
      <c r="AZ1" s="2981"/>
      <c r="BA1" s="2981"/>
      <c r="BB1" s="2981"/>
      <c r="BC1" s="2981"/>
      <c r="BD1" s="2981"/>
      <c r="BE1" s="2981"/>
      <c r="BF1" s="2981"/>
      <c r="BG1" s="2981"/>
      <c r="BH1" s="2981"/>
      <c r="BI1" s="2981"/>
      <c r="BJ1" s="2981"/>
      <c r="BK1" s="2981"/>
      <c r="BL1" s="2981"/>
      <c r="BM1" s="2981"/>
      <c r="BN1" s="2981"/>
      <c r="BO1" s="3101"/>
      <c r="BP1" s="2981"/>
      <c r="BQ1" s="2981"/>
      <c r="BR1" s="2981"/>
      <c r="BS1" s="2981"/>
      <c r="BT1" s="2981"/>
      <c r="BU1" s="2981"/>
    </row>
    <row r="2" spans="1:73" ht="31.5" customHeight="1">
      <c r="A2" s="3102"/>
      <c r="B2" s="995" t="str">
        <f>SelectCompany!B4</f>
        <v>Thames Water</v>
      </c>
      <c r="C2" s="995"/>
      <c r="D2" s="995"/>
      <c r="E2" s="418"/>
      <c r="F2" s="418"/>
      <c r="G2" s="418"/>
      <c r="H2" s="418"/>
      <c r="I2" s="417"/>
      <c r="J2" s="199"/>
      <c r="K2" s="3102"/>
      <c r="L2" s="3102"/>
      <c r="M2" s="995"/>
      <c r="N2" s="418"/>
      <c r="O2" s="418"/>
      <c r="P2" s="418"/>
      <c r="Q2" s="417"/>
      <c r="R2" s="199"/>
      <c r="S2" s="3102"/>
      <c r="T2" s="3102"/>
      <c r="U2" s="995"/>
      <c r="W2" s="995"/>
      <c r="X2" s="995"/>
      <c r="Y2" s="995"/>
      <c r="Z2" s="995"/>
      <c r="AA2" s="995"/>
      <c r="AB2" s="995"/>
      <c r="AC2" s="995"/>
      <c r="AD2" s="418"/>
      <c r="AE2" s="418"/>
      <c r="AF2" s="417"/>
      <c r="AG2" s="199"/>
      <c r="AH2" s="199"/>
      <c r="AI2" s="199"/>
      <c r="AJ2" s="199"/>
      <c r="AK2" s="199"/>
      <c r="AL2" s="199"/>
      <c r="AM2" s="3102"/>
      <c r="AN2" s="3665"/>
      <c r="AO2" s="3665"/>
      <c r="AP2" s="3102"/>
      <c r="AQ2" s="3101"/>
      <c r="AR2" s="3102"/>
      <c r="AS2" s="3101"/>
      <c r="AT2" s="3102"/>
      <c r="AU2" s="3102"/>
      <c r="AV2" s="3102"/>
      <c r="AW2" s="3102"/>
      <c r="AX2" s="3102"/>
      <c r="AY2" s="2981"/>
      <c r="AZ2" s="2981"/>
      <c r="BA2" s="2981"/>
      <c r="BB2" s="2981"/>
      <c r="BC2" s="2981"/>
      <c r="BD2" s="2981"/>
      <c r="BE2" s="2981"/>
      <c r="BF2" s="2981"/>
      <c r="BG2" s="2981"/>
      <c r="BH2" s="2981"/>
      <c r="BI2" s="2981"/>
      <c r="BJ2" s="2981"/>
      <c r="BK2" s="2981"/>
      <c r="BL2" s="2981"/>
      <c r="BM2" s="2981"/>
      <c r="BN2" s="2981"/>
      <c r="BO2" s="3101"/>
      <c r="BP2" s="2981"/>
      <c r="BQ2" s="2981"/>
      <c r="BR2" s="2981"/>
      <c r="BS2" s="2981"/>
      <c r="BT2" s="2981"/>
      <c r="BU2" s="2981"/>
    </row>
    <row r="3" spans="1:73" ht="18.75" customHeight="1">
      <c r="A3" s="3102"/>
      <c r="B3" s="3662" t="s">
        <v>14138</v>
      </c>
      <c r="C3" s="3662"/>
      <c r="D3" s="3662"/>
      <c r="E3" s="3662"/>
      <c r="F3" s="3662"/>
      <c r="G3" s="3662"/>
      <c r="H3" s="3662"/>
      <c r="I3" s="3662"/>
      <c r="J3" s="3662"/>
      <c r="K3" s="3662"/>
      <c r="L3" s="3662"/>
      <c r="M3" s="3662"/>
      <c r="N3" s="3662"/>
      <c r="O3" s="3662"/>
      <c r="P3" s="3662"/>
      <c r="Q3" s="3662"/>
      <c r="R3" s="3662"/>
      <c r="S3" s="3662"/>
      <c r="T3" s="3662"/>
      <c r="U3" s="3662"/>
      <c r="V3" s="3662"/>
      <c r="W3" s="3662"/>
      <c r="X3" s="3662"/>
      <c r="Y3" s="3662"/>
      <c r="Z3" s="3662"/>
      <c r="AA3" s="3662"/>
      <c r="AB3" s="3662"/>
      <c r="AC3" s="3662"/>
      <c r="AD3" s="3662"/>
      <c r="AE3" s="3662"/>
      <c r="AF3" s="3662"/>
      <c r="AG3" s="3662"/>
      <c r="AH3" s="3662"/>
      <c r="AI3" s="3662"/>
      <c r="AJ3" s="3662"/>
      <c r="AK3" s="3662"/>
      <c r="AL3" s="3662"/>
      <c r="AM3" s="3662"/>
      <c r="AN3" s="3662"/>
      <c r="AO3" s="3662"/>
      <c r="AP3" s="199"/>
      <c r="AQ3" s="3101"/>
      <c r="AR3" s="1004" t="s">
        <v>669</v>
      </c>
      <c r="AS3" s="3101"/>
      <c r="AT3" s="3102"/>
      <c r="AU3" s="3102"/>
      <c r="AV3" s="3102"/>
      <c r="AW3" s="3102"/>
      <c r="AX3" s="3102"/>
      <c r="AY3" s="2981"/>
      <c r="AZ3" s="2981"/>
      <c r="BA3" s="2981"/>
      <c r="BB3" s="2981"/>
      <c r="BC3" s="2981"/>
      <c r="BD3" s="2981"/>
      <c r="BE3" s="2981"/>
      <c r="BF3" s="2981"/>
      <c r="BG3" s="2981"/>
      <c r="BH3" s="2981"/>
      <c r="BI3" s="2981"/>
      <c r="BJ3" s="2981"/>
      <c r="BK3" s="2981"/>
      <c r="BL3" s="2981"/>
      <c r="BM3" s="2981"/>
      <c r="BN3" s="2981"/>
      <c r="BO3" s="3101"/>
      <c r="BP3" s="2981"/>
      <c r="BQ3" s="2981"/>
      <c r="BR3" s="2981"/>
      <c r="BS3" s="2981"/>
      <c r="BT3" s="2981"/>
      <c r="BU3" s="2981"/>
    </row>
    <row r="4" spans="1:73" ht="16" thickBot="1">
      <c r="A4" s="3102"/>
      <c r="B4" s="1104"/>
      <c r="C4" s="1104"/>
      <c r="D4" s="1104"/>
      <c r="E4" s="1104"/>
      <c r="F4" s="1104"/>
      <c r="G4" s="1104"/>
      <c r="H4" s="1104"/>
      <c r="I4" s="1104"/>
      <c r="J4" s="1104"/>
      <c r="K4" s="1104"/>
      <c r="L4" s="1104"/>
      <c r="M4" s="1104"/>
      <c r="N4" s="1104"/>
      <c r="O4" s="2981"/>
      <c r="P4" s="2981"/>
      <c r="Q4" s="2981"/>
      <c r="R4" s="2981"/>
      <c r="S4" s="2981"/>
      <c r="T4" s="2981"/>
      <c r="U4" s="2981"/>
      <c r="W4" s="2981"/>
      <c r="X4" s="2981"/>
      <c r="Y4" s="2981"/>
      <c r="Z4" s="2981"/>
      <c r="AA4" s="2981"/>
      <c r="AB4" s="2981"/>
      <c r="AC4" s="2981"/>
      <c r="AD4" s="2981"/>
      <c r="AE4" s="2981"/>
      <c r="AF4" s="2981"/>
      <c r="AG4" s="2981"/>
      <c r="AH4" s="2981"/>
      <c r="AI4" s="2981"/>
      <c r="AJ4" s="2981"/>
      <c r="AK4" s="2981"/>
      <c r="AL4" s="2981"/>
      <c r="AM4" s="2981"/>
      <c r="AN4" s="3665"/>
      <c r="AO4" s="3665"/>
      <c r="AP4" s="192"/>
      <c r="AQ4" s="3101"/>
      <c r="AR4" s="3102"/>
      <c r="AS4" s="3101"/>
      <c r="AT4" s="3648" t="s">
        <v>670</v>
      </c>
      <c r="AU4" s="3648"/>
      <c r="AV4" s="3648"/>
      <c r="AW4" s="3648"/>
      <c r="AX4" s="3648"/>
      <c r="AY4" s="3648"/>
      <c r="AZ4" s="3648"/>
      <c r="BA4" s="3648"/>
      <c r="BB4" s="3648"/>
      <c r="BC4" s="3648"/>
      <c r="BD4" s="3648"/>
      <c r="BE4" s="3648"/>
      <c r="BF4" s="3648"/>
      <c r="BG4" s="3648"/>
      <c r="BH4" s="3648"/>
      <c r="BI4" s="3648"/>
      <c r="BJ4" s="3648"/>
      <c r="BK4" s="3648"/>
      <c r="BL4" s="3648"/>
      <c r="BM4" s="3648"/>
      <c r="BN4" s="3648"/>
      <c r="BO4" s="3101"/>
      <c r="BP4" s="2981"/>
      <c r="BQ4" s="2981"/>
      <c r="BR4" s="2981"/>
      <c r="BS4" s="2981"/>
      <c r="BT4" s="2981"/>
      <c r="BU4" s="2981"/>
    </row>
    <row r="5" spans="1:73" ht="16.5" thickTop="1" thickBot="1">
      <c r="A5" s="3102"/>
      <c r="B5" s="62"/>
      <c r="C5" s="62"/>
      <c r="D5" s="62"/>
      <c r="E5" s="62"/>
      <c r="F5" s="62"/>
      <c r="G5" s="3666" t="s">
        <v>1179</v>
      </c>
      <c r="H5" s="3666"/>
      <c r="I5" s="3666"/>
      <c r="J5" s="3666"/>
      <c r="K5" s="3666"/>
      <c r="L5" s="3666"/>
      <c r="M5" s="3666"/>
      <c r="N5" s="62"/>
      <c r="O5" s="3666" t="s">
        <v>1886</v>
      </c>
      <c r="P5" s="3666"/>
      <c r="Q5" s="3666"/>
      <c r="R5" s="3666"/>
      <c r="S5" s="3666"/>
      <c r="T5" s="3666"/>
      <c r="U5" s="3666"/>
      <c r="W5" s="3666" t="s">
        <v>14139</v>
      </c>
      <c r="X5" s="3666"/>
      <c r="Y5" s="3666"/>
      <c r="Z5" s="3666"/>
      <c r="AA5" s="3666"/>
      <c r="AB5" s="3666"/>
      <c r="AC5" s="3666"/>
      <c r="AD5" s="63"/>
      <c r="AE5" s="2982" t="s">
        <v>14140</v>
      </c>
      <c r="AF5" s="1825" t="s">
        <v>14141</v>
      </c>
      <c r="AG5" s="1825" t="s">
        <v>14142</v>
      </c>
      <c r="AH5" s="1825" t="s">
        <v>14143</v>
      </c>
      <c r="AI5" s="1825" t="s">
        <v>14144</v>
      </c>
      <c r="AJ5" s="1825" t="s">
        <v>14145</v>
      </c>
      <c r="AK5" s="1825" t="s">
        <v>14146</v>
      </c>
      <c r="AL5" s="1825" t="s">
        <v>14147</v>
      </c>
      <c r="AM5" s="1826" t="s">
        <v>14148</v>
      </c>
      <c r="AN5" s="63"/>
      <c r="AO5" s="3667" t="s">
        <v>677</v>
      </c>
      <c r="AP5" s="199"/>
      <c r="AQ5" s="3101"/>
      <c r="AR5" s="3102"/>
      <c r="AS5" s="3101"/>
      <c r="AT5" s="206" t="s">
        <v>679</v>
      </c>
      <c r="AU5" s="206"/>
      <c r="AV5" s="3102"/>
      <c r="AW5" s="3102"/>
      <c r="AX5" s="3102"/>
      <c r="AY5" s="683"/>
      <c r="AZ5" s="683"/>
      <c r="BA5" s="683"/>
      <c r="BB5" s="683"/>
      <c r="BC5" s="683"/>
      <c r="BD5" s="683"/>
      <c r="BE5" s="683"/>
      <c r="BF5" s="683"/>
      <c r="BG5" s="683"/>
      <c r="BH5" s="683"/>
      <c r="BI5" s="683"/>
      <c r="BJ5" s="683"/>
      <c r="BK5" s="683"/>
      <c r="BL5" s="683"/>
      <c r="BM5" s="683"/>
      <c r="BN5" s="683"/>
      <c r="BO5" s="3101"/>
      <c r="BP5" s="683"/>
      <c r="BQ5" s="683"/>
      <c r="BR5" s="683"/>
      <c r="BS5" s="683"/>
      <c r="BT5" s="683"/>
      <c r="BU5" s="683"/>
    </row>
    <row r="6" spans="1:73" ht="95" customHeight="1" thickTop="1" thickBot="1">
      <c r="A6" s="2257" t="s">
        <v>680</v>
      </c>
      <c r="B6" s="1859" t="s">
        <v>11307</v>
      </c>
      <c r="C6" s="2014" t="s">
        <v>14149</v>
      </c>
      <c r="D6" s="2014" t="s">
        <v>14150</v>
      </c>
      <c r="E6" s="1661" t="s">
        <v>672</v>
      </c>
      <c r="F6" s="1661" t="s">
        <v>673</v>
      </c>
      <c r="G6" s="1864" t="s">
        <v>14151</v>
      </c>
      <c r="H6" s="1864" t="s">
        <v>13208</v>
      </c>
      <c r="I6" s="1864" t="s">
        <v>13209</v>
      </c>
      <c r="J6" s="1864" t="s">
        <v>13210</v>
      </c>
      <c r="K6" s="1864" t="s">
        <v>13211</v>
      </c>
      <c r="L6" s="1864" t="s">
        <v>13212</v>
      </c>
      <c r="M6" s="1865" t="s">
        <v>13213</v>
      </c>
      <c r="N6" s="58"/>
      <c r="O6" s="64" t="s">
        <v>14151</v>
      </c>
      <c r="P6" s="65" t="s">
        <v>13208</v>
      </c>
      <c r="Q6" s="65" t="s">
        <v>13209</v>
      </c>
      <c r="R6" s="65" t="s">
        <v>13210</v>
      </c>
      <c r="S6" s="65" t="s">
        <v>13211</v>
      </c>
      <c r="T6" s="65" t="s">
        <v>13212</v>
      </c>
      <c r="U6" s="66" t="s">
        <v>13213</v>
      </c>
      <c r="W6" s="64" t="s">
        <v>14151</v>
      </c>
      <c r="X6" s="65" t="s">
        <v>13208</v>
      </c>
      <c r="Y6" s="65" t="s">
        <v>13209</v>
      </c>
      <c r="Z6" s="65" t="s">
        <v>13210</v>
      </c>
      <c r="AA6" s="65" t="s">
        <v>13211</v>
      </c>
      <c r="AB6" s="65" t="s">
        <v>13212</v>
      </c>
      <c r="AC6" s="66" t="s">
        <v>13213</v>
      </c>
      <c r="AD6" s="63"/>
      <c r="AE6" s="2219" t="s">
        <v>14152</v>
      </c>
      <c r="AF6" s="2220" t="s">
        <v>14153</v>
      </c>
      <c r="AG6" s="2220" t="s">
        <v>14154</v>
      </c>
      <c r="AH6" s="2220" t="s">
        <v>14155</v>
      </c>
      <c r="AI6" s="2220" t="s">
        <v>14156</v>
      </c>
      <c r="AJ6" s="2220" t="s">
        <v>14157</v>
      </c>
      <c r="AK6" s="2220" t="s">
        <v>14158</v>
      </c>
      <c r="AL6" s="2220" t="s">
        <v>14159</v>
      </c>
      <c r="AM6" s="2221" t="s">
        <v>14159</v>
      </c>
      <c r="AN6" s="63"/>
      <c r="AO6" s="3668"/>
      <c r="AP6" s="199"/>
      <c r="AQ6" s="3101"/>
      <c r="AR6" s="3102"/>
      <c r="AS6" s="3101"/>
      <c r="AT6" s="3102"/>
      <c r="AU6" s="3102"/>
      <c r="AV6" s="3102"/>
      <c r="AW6" s="3102"/>
      <c r="AX6" s="3102"/>
      <c r="AY6" s="683"/>
      <c r="AZ6" s="683"/>
      <c r="BA6" s="683"/>
      <c r="BB6" s="683"/>
      <c r="BC6" s="683"/>
      <c r="BD6" s="683"/>
      <c r="BE6" s="683"/>
      <c r="BF6" s="683"/>
      <c r="BG6" s="683"/>
      <c r="BH6" s="683"/>
      <c r="BI6" s="683"/>
      <c r="BJ6" s="683"/>
      <c r="BK6" s="683"/>
      <c r="BL6" s="683"/>
      <c r="BM6" s="683"/>
      <c r="BN6" s="683"/>
      <c r="BO6" s="3101"/>
      <c r="BP6" s="683"/>
      <c r="BQ6" s="683"/>
      <c r="BR6" s="683"/>
      <c r="BS6" s="683"/>
      <c r="BT6" s="683"/>
      <c r="BU6" s="683"/>
    </row>
    <row r="7" spans="1:73" s="1930" customFormat="1" ht="15.75" customHeight="1" thickTop="1">
      <c r="A7" s="3102"/>
      <c r="B7" s="3102"/>
      <c r="C7" s="3102"/>
      <c r="D7" s="3102"/>
      <c r="E7" s="3102"/>
      <c r="F7" s="3102"/>
      <c r="G7" s="3102"/>
      <c r="H7" s="3102"/>
      <c r="I7" s="3102"/>
      <c r="J7" s="3102"/>
      <c r="K7" s="3102"/>
      <c r="L7" s="3102"/>
      <c r="M7" s="3102"/>
      <c r="N7" s="3102"/>
      <c r="O7" s="3102"/>
      <c r="P7" s="3102"/>
      <c r="Q7" s="3102"/>
      <c r="R7" s="3102"/>
      <c r="S7" s="3102"/>
      <c r="T7" s="3102"/>
      <c r="U7" s="3102"/>
      <c r="V7"/>
      <c r="W7" s="3102"/>
      <c r="X7" s="3102"/>
      <c r="Y7" s="3102"/>
      <c r="Z7" s="3102"/>
      <c r="AA7" s="3102"/>
      <c r="AB7" s="3102"/>
      <c r="AC7" s="3102"/>
      <c r="AD7" s="3102"/>
      <c r="AE7" s="3102"/>
      <c r="AF7" s="3102"/>
      <c r="AG7" s="3102"/>
      <c r="AH7" s="3102"/>
      <c r="AI7" s="3102"/>
      <c r="AJ7" s="3102"/>
      <c r="AK7" s="3102"/>
      <c r="AL7" s="3102"/>
      <c r="AM7" s="3102"/>
      <c r="AN7" s="3102"/>
      <c r="AO7" s="3102"/>
      <c r="AP7" s="3102"/>
      <c r="AQ7" s="3101"/>
      <c r="AR7" s="3102"/>
      <c r="AS7" s="3101"/>
      <c r="AT7" s="3102"/>
      <c r="AU7" s="3102"/>
      <c r="AV7" s="3102"/>
      <c r="AW7" s="3102"/>
      <c r="AX7" s="3102"/>
      <c r="AY7" s="3102"/>
      <c r="AZ7" s="3102"/>
      <c r="BA7" s="3102"/>
      <c r="BB7" s="3102"/>
      <c r="BC7" s="3102"/>
      <c r="BD7" s="3102"/>
      <c r="BE7" s="3102"/>
      <c r="BF7" s="3102"/>
      <c r="BG7" s="3102"/>
      <c r="BH7" s="3102"/>
      <c r="BI7" s="3102"/>
      <c r="BJ7" s="3102"/>
      <c r="BK7" s="3102"/>
      <c r="BL7" s="3102"/>
      <c r="BM7" s="3102"/>
      <c r="BN7" s="3102"/>
      <c r="BO7" s="3102"/>
      <c r="BP7" s="3102"/>
      <c r="BQ7" s="3102"/>
      <c r="BR7" s="3102"/>
      <c r="BS7" s="3102"/>
      <c r="BT7" s="3102"/>
      <c r="BU7" s="3102"/>
    </row>
    <row r="8" spans="1:73" s="1930" customFormat="1" ht="15.75" customHeight="1" thickBot="1">
      <c r="A8" s="2394" t="s">
        <v>684</v>
      </c>
      <c r="B8" s="3102"/>
      <c r="C8" s="3102"/>
      <c r="D8" s="3102"/>
      <c r="E8" s="3102"/>
      <c r="F8" s="3102"/>
      <c r="G8" s="3102"/>
      <c r="H8" s="3102"/>
      <c r="I8" s="3102"/>
      <c r="J8" s="3102"/>
      <c r="K8" s="3102"/>
      <c r="L8" s="3102"/>
      <c r="M8" s="3102"/>
      <c r="N8" s="3102"/>
      <c r="O8" s="3102"/>
      <c r="P8" s="3102"/>
      <c r="Q8" s="3102"/>
      <c r="R8" s="3102"/>
      <c r="S8" s="3102"/>
      <c r="T8" s="3102"/>
      <c r="U8" s="3102"/>
      <c r="V8"/>
      <c r="W8" s="3102"/>
      <c r="X8" s="3102"/>
      <c r="Y8" s="3102"/>
      <c r="Z8" s="3102"/>
      <c r="AA8" s="3102"/>
      <c r="AB8" s="3102"/>
      <c r="AC8" s="3102"/>
      <c r="AD8" s="3102"/>
      <c r="AE8" s="3102"/>
      <c r="AF8" s="3102"/>
      <c r="AG8" s="3102"/>
      <c r="AH8" s="3102"/>
      <c r="AI8" s="3102"/>
      <c r="AJ8" s="3102"/>
      <c r="AK8" s="3102"/>
      <c r="AL8" s="3102"/>
      <c r="AM8" s="3102"/>
      <c r="AN8" s="3102"/>
      <c r="AO8" s="3102"/>
      <c r="AP8" s="3102"/>
      <c r="AQ8" s="3101"/>
      <c r="AR8" s="3102"/>
      <c r="AS8" s="3101"/>
      <c r="AT8" s="3102"/>
      <c r="AU8" s="3102"/>
      <c r="AV8" s="3102"/>
      <c r="AW8" s="3102"/>
      <c r="AX8" s="3102"/>
      <c r="AY8" s="3102"/>
      <c r="AZ8" s="3102"/>
      <c r="BA8" s="3102"/>
      <c r="BB8" s="3102"/>
      <c r="BC8" s="3102"/>
      <c r="BD8" s="3102"/>
      <c r="BE8" s="3102"/>
      <c r="BF8" s="3102"/>
      <c r="BG8" s="3102"/>
      <c r="BH8" s="3102"/>
      <c r="BI8" s="3102"/>
      <c r="BJ8" s="3102"/>
      <c r="BK8" s="3102"/>
      <c r="BL8" s="3102"/>
      <c r="BM8" s="3102"/>
      <c r="BN8" s="3102"/>
      <c r="BO8" s="3102"/>
      <c r="BP8" s="3102"/>
      <c r="BQ8" s="3102"/>
      <c r="BR8" s="3102"/>
      <c r="BS8" s="3102"/>
      <c r="BT8" s="3102"/>
      <c r="BU8" s="3102"/>
    </row>
    <row r="9" spans="1:73" ht="15.75" customHeight="1" thickTop="1">
      <c r="A9" s="2394" t="s">
        <v>686</v>
      </c>
      <c r="B9" s="68" t="s">
        <v>14160</v>
      </c>
      <c r="C9" s="2011" t="s">
        <v>14161</v>
      </c>
      <c r="D9" s="3062">
        <v>43921</v>
      </c>
      <c r="E9" s="69" t="s">
        <v>688</v>
      </c>
      <c r="F9" s="69">
        <v>3</v>
      </c>
      <c r="G9" s="1284">
        <v>2.4159999999999999</v>
      </c>
      <c r="H9" s="1284">
        <v>0.16200000000000001</v>
      </c>
      <c r="I9" s="1284">
        <v>5.8999999999999997E-2</v>
      </c>
      <c r="J9" s="1284">
        <v>6.0000000000000001E-3</v>
      </c>
      <c r="K9" s="1284">
        <v>0</v>
      </c>
      <c r="L9" s="1284">
        <v>0</v>
      </c>
      <c r="M9" s="1667">
        <v>0</v>
      </c>
      <c r="N9" s="1624"/>
      <c r="O9" s="1669">
        <v>2.9300000000000002E-4</v>
      </c>
      <c r="P9" s="1284">
        <v>4.5569280000000009E-3</v>
      </c>
      <c r="Q9" s="1284">
        <v>4.8742127999999996E-3</v>
      </c>
      <c r="R9" s="1284">
        <v>8.2410239999999996E-3</v>
      </c>
      <c r="S9" s="1284">
        <v>7.8201218929999997E-3</v>
      </c>
      <c r="T9" s="1284">
        <v>6.891403569934897E-3</v>
      </c>
      <c r="U9" s="1667">
        <v>6.788928532707717E-3</v>
      </c>
      <c r="W9" s="1669">
        <v>666.26962762173434</v>
      </c>
      <c r="X9" s="1284">
        <v>708.70419028657807</v>
      </c>
      <c r="Y9" s="1284">
        <v>545.0692317149975</v>
      </c>
      <c r="Z9" s="1284">
        <v>559.07725060979521</v>
      </c>
      <c r="AA9" s="1284">
        <v>618.00253505886167</v>
      </c>
      <c r="AB9" s="1284">
        <v>574.57590305818997</v>
      </c>
      <c r="AC9" s="1667">
        <v>574.26196598654485</v>
      </c>
      <c r="AD9" s="2222"/>
      <c r="AE9" s="1669">
        <v>498</v>
      </c>
      <c r="AF9" s="1284" t="s">
        <v>14162</v>
      </c>
      <c r="AG9" s="1284">
        <v>0.7</v>
      </c>
      <c r="AH9" s="1765" t="s">
        <v>14163</v>
      </c>
      <c r="AI9" s="1860" t="s">
        <v>14163</v>
      </c>
      <c r="AJ9" s="1860">
        <v>0</v>
      </c>
      <c r="AK9" s="1860" t="s">
        <v>4941</v>
      </c>
      <c r="AL9" s="1860" t="s">
        <v>4941</v>
      </c>
      <c r="AM9" s="1861" t="s">
        <v>4941</v>
      </c>
      <c r="AN9" s="63"/>
      <c r="AO9" s="70" t="s">
        <v>14164</v>
      </c>
      <c r="AP9" s="199"/>
      <c r="AQ9" s="3101"/>
      <c r="AR9" s="997" t="str">
        <f>IF( SUM( AT9:BN9 ) = 0, 0, $AT$5 )</f>
        <v>Please complete all cells in row</v>
      </c>
      <c r="AS9" s="3101"/>
      <c r="AT9" s="221">
        <f t="shared" ref="AT9:AT40" si="0" xml:space="preserve"> IF(SUM($G9:$M9,$O9:$U9,$AE9:$AM9)&gt;0,IF( ISNUMBER(G9 ), 0, 1 ),0)</f>
        <v>0</v>
      </c>
      <c r="AU9" s="221">
        <f t="shared" ref="AU9:AU40" si="1" xml:space="preserve"> IF(SUM($G9:$M9,$O9:$U9,$AE9:$AM9)&gt;0,IF( ISNUMBER(H9 ), 0, 1 ),0)</f>
        <v>0</v>
      </c>
      <c r="AV9" s="221">
        <f t="shared" ref="AV9:AV40" si="2" xml:space="preserve"> IF(SUM($G9:$M9,$O9:$U9,$AE9:$AM9)&gt;0,IF( ISNUMBER(I9 ), 0, 1 ),0)</f>
        <v>0</v>
      </c>
      <c r="AW9" s="221">
        <f t="shared" ref="AW9:AW40" si="3" xml:space="preserve"> IF(SUM($G9:$M9,$O9:$U9,$AE9:$AM9)&gt;0,IF( ISNUMBER(J9 ), 0, 1 ),0)</f>
        <v>0</v>
      </c>
      <c r="AX9" s="221">
        <f t="shared" ref="AX9:AX40" si="4" xml:space="preserve"> IF(SUM($G9:$M9,$O9:$U9,$AE9:$AM9)&gt;0,IF( ISNUMBER(K9 ), 0, 1 ),0)</f>
        <v>0</v>
      </c>
      <c r="AY9" s="221">
        <f t="shared" ref="AY9:AY40" si="5" xml:space="preserve"> IF(SUM($G9:$M9,$O9:$U9,$AE9:$AM9)&gt;0,IF( ISNUMBER(L9 ), 0, 1 ),0)</f>
        <v>0</v>
      </c>
      <c r="AZ9" s="221">
        <f t="shared" ref="AZ9:AZ40" si="6" xml:space="preserve"> IF(SUM($G9:$M9,$O9:$U9,$AE9:$AM9)&gt;0,IF( ISNUMBER(M9 ), 0, 1 ),0)</f>
        <v>0</v>
      </c>
      <c r="BA9" s="3102"/>
      <c r="BB9" s="221">
        <f t="shared" ref="BB9:BB40" si="7" xml:space="preserve"> IF(SUM($G9:$M9,$O9:$U9,$AE9:$AM9)&gt;0,IF( ISNUMBER(O9 ), 0, 1 ),0)</f>
        <v>0</v>
      </c>
      <c r="BC9" s="221">
        <f t="shared" ref="BC9:BC40" si="8" xml:space="preserve"> IF(SUM($G9:$M9,$O9:$U9,$AE9:$AM9)&gt;0,IF( ISNUMBER(P9 ), 0, 1 ),0)</f>
        <v>0</v>
      </c>
      <c r="BD9" s="221">
        <f t="shared" ref="BD9:BD40" si="9" xml:space="preserve"> IF(SUM($G9:$M9,$O9:$U9,$AE9:$AM9)&gt;0,IF( ISNUMBER(Q9 ), 0, 1 ),0)</f>
        <v>0</v>
      </c>
      <c r="BE9" s="221">
        <f t="shared" ref="BE9:BE40" si="10" xml:space="preserve"> IF(SUM($G9:$M9,$O9:$U9,$AE9:$AM9)&gt;0,IF( ISNUMBER(R9 ), 0, 1 ),0)</f>
        <v>0</v>
      </c>
      <c r="BF9" s="221">
        <f t="shared" ref="BF9:BF40" si="11" xml:space="preserve"> IF(SUM($G9:$M9,$O9:$U9,$AE9:$AM9)&gt;0,IF( ISNUMBER(S9 ), 0, 1 ),0)</f>
        <v>0</v>
      </c>
      <c r="BG9" s="221">
        <f t="shared" ref="BG9:BG40" si="12" xml:space="preserve"> IF(SUM($G9:$M9,$O9:$U9,$AE9:$AM9)&gt;0,IF( ISNUMBER(T9 ), 0, 1 ),0)</f>
        <v>0</v>
      </c>
      <c r="BH9" s="221">
        <f t="shared" ref="BH9:BH40" si="13" xml:space="preserve"> IF(SUM($G9:$M9,$O9:$U9,$AE9:$AM9)&gt;0,IF( ISNUMBER(U9 ), 0, 1 ),0)</f>
        <v>0</v>
      </c>
      <c r="BI9" s="3102"/>
      <c r="BJ9" s="3102"/>
      <c r="BK9" s="221">
        <f t="shared" ref="BK9:BK40" si="14" xml:space="preserve"> IF(SUM($G9:$M9,$O9:$U9,$AE9:$AM9)&gt;0,IF( ISNUMBER(AE9 ), 0, 1 ),0)</f>
        <v>0</v>
      </c>
      <c r="BL9" s="221">
        <f t="shared" ref="BL9:BL40" si="15" xml:space="preserve"> IF(SUM($G9:$M9,$O9:$U9,$AE9:$AM9)&gt;0,IF( ISNUMBER(AF9 ), 0, 1 ),0)</f>
        <v>1</v>
      </c>
      <c r="BM9" s="221">
        <f t="shared" ref="BM9:BM40" si="16" xml:space="preserve"> IF(SUM($G9:$M9,$O9:$U9,$AE9:$AM9)&gt;0,IF( ISNUMBER(AG9 ), 0, 1 ),0)</f>
        <v>0</v>
      </c>
      <c r="BN9" s="221">
        <f t="shared" ref="BN9:BN40" si="17" xml:space="preserve"> IF(SUM($G9:$M9,$O9:$U9,$AE9:$AM9)&gt;0,IF( ISNUMBER(AM9 ), 0, 1 ),0)</f>
        <v>1</v>
      </c>
      <c r="BO9" s="3101"/>
      <c r="BP9" s="1105"/>
      <c r="BQ9" s="1105"/>
      <c r="BR9" s="1105"/>
      <c r="BS9" s="1105"/>
      <c r="BT9" s="1105"/>
      <c r="BU9" s="1105"/>
    </row>
    <row r="10" spans="1:73" ht="15.75" customHeight="1">
      <c r="A10" s="3102"/>
      <c r="B10" s="71" t="s">
        <v>14165</v>
      </c>
      <c r="C10" s="2012" t="s">
        <v>14166</v>
      </c>
      <c r="D10" s="3063">
        <v>46803</v>
      </c>
      <c r="E10" s="72" t="s">
        <v>688</v>
      </c>
      <c r="F10" s="72">
        <v>3</v>
      </c>
      <c r="G10" s="1286">
        <v>0</v>
      </c>
      <c r="H10" s="1286">
        <v>0</v>
      </c>
      <c r="I10" s="1286">
        <v>0.19600000000000001</v>
      </c>
      <c r="J10" s="1286">
        <v>0.185</v>
      </c>
      <c r="K10" s="1286">
        <v>0.28899999999999998</v>
      </c>
      <c r="L10" s="1286">
        <v>0</v>
      </c>
      <c r="M10" s="1668">
        <v>18.972999999999999</v>
      </c>
      <c r="N10" s="1624"/>
      <c r="O10" s="1670">
        <v>0</v>
      </c>
      <c r="P10" s="1286">
        <v>0</v>
      </c>
      <c r="Q10" s="1286">
        <v>0</v>
      </c>
      <c r="R10" s="1286">
        <v>0</v>
      </c>
      <c r="S10" s="1286">
        <v>0</v>
      </c>
      <c r="T10" s="1286">
        <v>0</v>
      </c>
      <c r="U10" s="1668">
        <v>0.19577338992363588</v>
      </c>
      <c r="W10" s="1670">
        <v>24796.642362648428</v>
      </c>
      <c r="X10" s="1286">
        <v>26639.822847939402</v>
      </c>
      <c r="Y10" s="1286">
        <v>25463.728360512607</v>
      </c>
      <c r="Z10" s="1286">
        <v>26912.644645185806</v>
      </c>
      <c r="AA10" s="1286">
        <v>27177.677006156609</v>
      </c>
      <c r="AB10" s="1286">
        <v>23027.520903914025</v>
      </c>
      <c r="AC10" s="1668">
        <v>23271.230582790551</v>
      </c>
      <c r="AD10" s="2222"/>
      <c r="AE10" s="1670">
        <v>38017</v>
      </c>
      <c r="AF10" s="1286" t="s">
        <v>14167</v>
      </c>
      <c r="AG10" s="1286">
        <v>0.25</v>
      </c>
      <c r="AH10" s="1766" t="s">
        <v>14163</v>
      </c>
      <c r="AI10" s="1862" t="s">
        <v>14163</v>
      </c>
      <c r="AJ10" s="1862">
        <v>0</v>
      </c>
      <c r="AK10" s="1862" t="s">
        <v>4941</v>
      </c>
      <c r="AL10" s="1862" t="s">
        <v>4941</v>
      </c>
      <c r="AM10" s="1863" t="s">
        <v>4941</v>
      </c>
      <c r="AN10" s="63"/>
      <c r="AO10" s="73" t="s">
        <v>14168</v>
      </c>
      <c r="AP10" s="199"/>
      <c r="AQ10" s="3101"/>
      <c r="AR10" s="997" t="str">
        <f t="shared" ref="AR10:AR73" si="18">IF( SUM( AT10:BN10 ) = 0, 0, $AT$5 )</f>
        <v>Please complete all cells in row</v>
      </c>
      <c r="AS10" s="3101"/>
      <c r="AT10" s="221">
        <f t="shared" si="0"/>
        <v>0</v>
      </c>
      <c r="AU10" s="221">
        <f t="shared" si="1"/>
        <v>0</v>
      </c>
      <c r="AV10" s="221">
        <f t="shared" si="2"/>
        <v>0</v>
      </c>
      <c r="AW10" s="221">
        <f t="shared" si="3"/>
        <v>0</v>
      </c>
      <c r="AX10" s="221">
        <f t="shared" si="4"/>
        <v>0</v>
      </c>
      <c r="AY10" s="221">
        <f t="shared" si="5"/>
        <v>0</v>
      </c>
      <c r="AZ10" s="221">
        <f t="shared" si="6"/>
        <v>0</v>
      </c>
      <c r="BA10" s="3102"/>
      <c r="BB10" s="221">
        <f t="shared" si="7"/>
        <v>0</v>
      </c>
      <c r="BC10" s="221">
        <f t="shared" si="8"/>
        <v>0</v>
      </c>
      <c r="BD10" s="221">
        <f t="shared" si="9"/>
        <v>0</v>
      </c>
      <c r="BE10" s="221">
        <f t="shared" si="10"/>
        <v>0</v>
      </c>
      <c r="BF10" s="221">
        <f t="shared" si="11"/>
        <v>0</v>
      </c>
      <c r="BG10" s="221">
        <f t="shared" si="12"/>
        <v>0</v>
      </c>
      <c r="BH10" s="221">
        <f t="shared" si="13"/>
        <v>0</v>
      </c>
      <c r="BI10" s="3102"/>
      <c r="BJ10" s="3102"/>
      <c r="BK10" s="221">
        <f t="shared" si="14"/>
        <v>0</v>
      </c>
      <c r="BL10" s="221">
        <f t="shared" si="15"/>
        <v>1</v>
      </c>
      <c r="BM10" s="221">
        <f t="shared" si="16"/>
        <v>0</v>
      </c>
      <c r="BN10" s="221">
        <f t="shared" si="17"/>
        <v>1</v>
      </c>
      <c r="BO10" s="3101"/>
      <c r="BP10" s="1105"/>
      <c r="BQ10" s="1105"/>
      <c r="BR10" s="1105"/>
      <c r="BS10" s="1105"/>
      <c r="BT10" s="1105"/>
      <c r="BU10" s="1105"/>
    </row>
    <row r="11" spans="1:73" ht="15.75" customHeight="1">
      <c r="A11" s="3102"/>
      <c r="B11" s="71" t="s">
        <v>14169</v>
      </c>
      <c r="C11" s="2012" t="s">
        <v>14170</v>
      </c>
      <c r="D11" s="3063">
        <v>43190</v>
      </c>
      <c r="E11" s="72" t="s">
        <v>688</v>
      </c>
      <c r="F11" s="72">
        <v>3</v>
      </c>
      <c r="G11" s="1286">
        <v>-1.4259999999999999</v>
      </c>
      <c r="H11" s="1286">
        <v>0</v>
      </c>
      <c r="I11" s="1286">
        <v>-8.2000000000000003E-2</v>
      </c>
      <c r="J11" s="1286">
        <v>0</v>
      </c>
      <c r="K11" s="1286">
        <v>0</v>
      </c>
      <c r="L11" s="1286">
        <v>0</v>
      </c>
      <c r="M11" s="1668">
        <v>0</v>
      </c>
      <c r="N11" s="1624"/>
      <c r="O11" s="1670">
        <v>6.4349999999999997E-3</v>
      </c>
      <c r="P11" s="1286">
        <v>6.9222825600000005E-3</v>
      </c>
      <c r="Q11" s="1286">
        <v>7.4908562160000015E-3</v>
      </c>
      <c r="R11" s="1286">
        <v>9.5472004800000003E-3</v>
      </c>
      <c r="S11" s="1286">
        <v>9.1169958855850004E-3</v>
      </c>
      <c r="T11" s="1286">
        <v>8.9199056780754817E-3</v>
      </c>
      <c r="U11" s="1668">
        <v>9.4175718349984242E-3</v>
      </c>
      <c r="W11" s="1670">
        <v>6102.3801259197608</v>
      </c>
      <c r="X11" s="1286">
        <v>6506.6542332865747</v>
      </c>
      <c r="Y11" s="1286">
        <v>6006.5630265566506</v>
      </c>
      <c r="Z11" s="1286">
        <v>6954.2181633858527</v>
      </c>
      <c r="AA11" s="1286">
        <v>6853.776922710168</v>
      </c>
      <c r="AB11" s="1286">
        <v>6728.9212731407324</v>
      </c>
      <c r="AC11" s="1668">
        <v>6837.2786945019925</v>
      </c>
      <c r="AD11" s="2222"/>
      <c r="AE11" s="1670">
        <v>6724</v>
      </c>
      <c r="AF11" s="1286" t="s">
        <v>14162</v>
      </c>
      <c r="AG11" s="1286">
        <v>5</v>
      </c>
      <c r="AH11" s="1766" t="s">
        <v>14163</v>
      </c>
      <c r="AI11" s="1862" t="s">
        <v>14163</v>
      </c>
      <c r="AJ11" s="1862">
        <v>0</v>
      </c>
      <c r="AK11" s="1862" t="s">
        <v>4941</v>
      </c>
      <c r="AL11" s="1862" t="s">
        <v>4941</v>
      </c>
      <c r="AM11" s="1863" t="s">
        <v>4941</v>
      </c>
      <c r="AN11" s="63"/>
      <c r="AO11" s="73" t="s">
        <v>14171</v>
      </c>
      <c r="AP11" s="199"/>
      <c r="AQ11" s="3101"/>
      <c r="AR11" s="997" t="str">
        <f t="shared" si="18"/>
        <v>Please complete all cells in row</v>
      </c>
      <c r="AS11" s="3101"/>
      <c r="AT11" s="221">
        <f t="shared" si="0"/>
        <v>0</v>
      </c>
      <c r="AU11" s="221">
        <f t="shared" si="1"/>
        <v>0</v>
      </c>
      <c r="AV11" s="221">
        <f t="shared" si="2"/>
        <v>0</v>
      </c>
      <c r="AW11" s="221">
        <f t="shared" si="3"/>
        <v>0</v>
      </c>
      <c r="AX11" s="221">
        <f t="shared" si="4"/>
        <v>0</v>
      </c>
      <c r="AY11" s="221">
        <f t="shared" si="5"/>
        <v>0</v>
      </c>
      <c r="AZ11" s="221">
        <f t="shared" si="6"/>
        <v>0</v>
      </c>
      <c r="BA11" s="3102"/>
      <c r="BB11" s="221">
        <f t="shared" si="7"/>
        <v>0</v>
      </c>
      <c r="BC11" s="221">
        <f t="shared" si="8"/>
        <v>0</v>
      </c>
      <c r="BD11" s="221">
        <f t="shared" si="9"/>
        <v>0</v>
      </c>
      <c r="BE11" s="221">
        <f t="shared" si="10"/>
        <v>0</v>
      </c>
      <c r="BF11" s="221">
        <f t="shared" si="11"/>
        <v>0</v>
      </c>
      <c r="BG11" s="221">
        <f t="shared" si="12"/>
        <v>0</v>
      </c>
      <c r="BH11" s="221">
        <f t="shared" si="13"/>
        <v>0</v>
      </c>
      <c r="BI11" s="3102"/>
      <c r="BJ11" s="3102"/>
      <c r="BK11" s="221">
        <f t="shared" si="14"/>
        <v>0</v>
      </c>
      <c r="BL11" s="221">
        <f t="shared" si="15"/>
        <v>1</v>
      </c>
      <c r="BM11" s="221">
        <f t="shared" si="16"/>
        <v>0</v>
      </c>
      <c r="BN11" s="221">
        <f t="shared" si="17"/>
        <v>1</v>
      </c>
      <c r="BO11" s="3101"/>
      <c r="BP11" s="1105"/>
      <c r="BQ11" s="1105"/>
      <c r="BR11" s="1105"/>
      <c r="BS11" s="1105"/>
      <c r="BT11" s="1105"/>
      <c r="BU11" s="1105"/>
    </row>
    <row r="12" spans="1:73" ht="15.75" customHeight="1">
      <c r="A12" s="3102"/>
      <c r="B12" s="71" t="s">
        <v>14172</v>
      </c>
      <c r="C12" s="2012" t="s">
        <v>14173</v>
      </c>
      <c r="D12" s="3063">
        <v>47573</v>
      </c>
      <c r="E12" s="72" t="s">
        <v>688</v>
      </c>
      <c r="F12" s="72">
        <v>3</v>
      </c>
      <c r="G12" s="1286">
        <v>0</v>
      </c>
      <c r="H12" s="1286">
        <v>0</v>
      </c>
      <c r="I12" s="1286">
        <v>2E-3</v>
      </c>
      <c r="J12" s="1286">
        <v>6.0000000000000001E-3</v>
      </c>
      <c r="K12" s="1286">
        <v>0.02</v>
      </c>
      <c r="L12" s="1286">
        <v>5.0000000000000001E-3</v>
      </c>
      <c r="M12" s="1668">
        <v>0.42099999999999999</v>
      </c>
      <c r="N12" s="1625"/>
      <c r="O12" s="1670">
        <v>0</v>
      </c>
      <c r="P12" s="1286">
        <v>0</v>
      </c>
      <c r="Q12" s="1286">
        <v>0</v>
      </c>
      <c r="R12" s="1286">
        <v>0</v>
      </c>
      <c r="S12" s="1286">
        <v>0</v>
      </c>
      <c r="T12" s="1286">
        <v>0</v>
      </c>
      <c r="U12" s="1668">
        <v>0</v>
      </c>
      <c r="W12" s="1670">
        <v>77698.084536173541</v>
      </c>
      <c r="X12" s="1286">
        <v>84819.432653827927</v>
      </c>
      <c r="Y12" s="1286">
        <v>77302.179919193324</v>
      </c>
      <c r="Z12" s="1286">
        <v>89816.526964546007</v>
      </c>
      <c r="AA12" s="1286">
        <v>81712.609926073579</v>
      </c>
      <c r="AB12" s="1286">
        <v>71652.495282471908</v>
      </c>
      <c r="AC12" s="1668">
        <v>72866.858810901263</v>
      </c>
      <c r="AD12" s="2222"/>
      <c r="AE12" s="1670">
        <v>96709</v>
      </c>
      <c r="AF12" s="1286" t="s">
        <v>14167</v>
      </c>
      <c r="AG12" s="1286">
        <v>1</v>
      </c>
      <c r="AH12" s="1766" t="s">
        <v>14163</v>
      </c>
      <c r="AI12" s="1862" t="s">
        <v>14163</v>
      </c>
      <c r="AJ12" s="1862">
        <v>0</v>
      </c>
      <c r="AK12" s="1862" t="s">
        <v>4941</v>
      </c>
      <c r="AL12" s="1862" t="s">
        <v>4941</v>
      </c>
      <c r="AM12" s="1863" t="s">
        <v>4941</v>
      </c>
      <c r="AN12" s="63"/>
      <c r="AO12" s="73" t="s">
        <v>14174</v>
      </c>
      <c r="AP12" s="199"/>
      <c r="AQ12" s="3101"/>
      <c r="AR12" s="997" t="str">
        <f t="shared" si="18"/>
        <v>Please complete all cells in row</v>
      </c>
      <c r="AS12" s="3101"/>
      <c r="AT12" s="221">
        <f t="shared" si="0"/>
        <v>0</v>
      </c>
      <c r="AU12" s="221">
        <f t="shared" si="1"/>
        <v>0</v>
      </c>
      <c r="AV12" s="221">
        <f t="shared" si="2"/>
        <v>0</v>
      </c>
      <c r="AW12" s="221">
        <f t="shared" si="3"/>
        <v>0</v>
      </c>
      <c r="AX12" s="221">
        <f t="shared" si="4"/>
        <v>0</v>
      </c>
      <c r="AY12" s="221">
        <f t="shared" si="5"/>
        <v>0</v>
      </c>
      <c r="AZ12" s="221">
        <f t="shared" si="6"/>
        <v>0</v>
      </c>
      <c r="BA12" s="3102"/>
      <c r="BB12" s="221">
        <f t="shared" si="7"/>
        <v>0</v>
      </c>
      <c r="BC12" s="221">
        <f t="shared" si="8"/>
        <v>0</v>
      </c>
      <c r="BD12" s="221">
        <f t="shared" si="9"/>
        <v>0</v>
      </c>
      <c r="BE12" s="221">
        <f t="shared" si="10"/>
        <v>0</v>
      </c>
      <c r="BF12" s="221">
        <f t="shared" si="11"/>
        <v>0</v>
      </c>
      <c r="BG12" s="221">
        <f t="shared" si="12"/>
        <v>0</v>
      </c>
      <c r="BH12" s="221">
        <f xml:space="preserve"> IF(SUM($G12:$M12,$O12:$U12,$AE12:$AM12)&gt;0,IF( ISNUMBER(U12 ), 0, 1 ),0)</f>
        <v>0</v>
      </c>
      <c r="BI12" s="3102"/>
      <c r="BJ12" s="3102"/>
      <c r="BK12" s="221">
        <f t="shared" si="14"/>
        <v>0</v>
      </c>
      <c r="BL12" s="221">
        <f t="shared" si="15"/>
        <v>1</v>
      </c>
      <c r="BM12" s="221">
        <f t="shared" si="16"/>
        <v>0</v>
      </c>
      <c r="BN12" s="221">
        <f t="shared" si="17"/>
        <v>1</v>
      </c>
      <c r="BO12" s="3101"/>
      <c r="BP12" s="1105"/>
      <c r="BQ12" s="1105"/>
      <c r="BR12" s="1105"/>
      <c r="BS12" s="1105"/>
      <c r="BT12" s="1105"/>
      <c r="BU12" s="1105"/>
    </row>
    <row r="13" spans="1:73" ht="15.75" customHeight="1">
      <c r="A13" s="3102"/>
      <c r="B13" s="71" t="s">
        <v>14175</v>
      </c>
      <c r="C13" s="2012" t="s">
        <v>14176</v>
      </c>
      <c r="D13" s="3063">
        <v>45808</v>
      </c>
      <c r="E13" s="72" t="s">
        <v>688</v>
      </c>
      <c r="F13" s="72">
        <v>3</v>
      </c>
      <c r="G13" s="1286">
        <v>0</v>
      </c>
      <c r="H13" s="1286">
        <v>0</v>
      </c>
      <c r="I13" s="1286">
        <v>9.5000000000000001E-2</v>
      </c>
      <c r="J13" s="1286">
        <v>0.501</v>
      </c>
      <c r="K13" s="1286">
        <v>0.998</v>
      </c>
      <c r="L13" s="1286">
        <v>0.14899999999999999</v>
      </c>
      <c r="M13" s="1668">
        <v>1.1279999999999999</v>
      </c>
      <c r="N13" s="1625"/>
      <c r="O13" s="1670">
        <v>0</v>
      </c>
      <c r="P13" s="1286">
        <v>0</v>
      </c>
      <c r="Q13" s="1286">
        <v>0</v>
      </c>
      <c r="R13" s="1286">
        <v>0</v>
      </c>
      <c r="S13" s="1286">
        <v>0</v>
      </c>
      <c r="T13" s="1286">
        <v>0</v>
      </c>
      <c r="U13" s="1668">
        <v>1.7463232885673998E-2</v>
      </c>
      <c r="W13" s="1670">
        <v>769.00615221553721</v>
      </c>
      <c r="X13" s="1286">
        <v>812.36540020909251</v>
      </c>
      <c r="Y13" s="1286">
        <v>760.60627413305451</v>
      </c>
      <c r="Z13" s="1286">
        <v>783.49558360105107</v>
      </c>
      <c r="AA13" s="1286">
        <v>790.42725047525994</v>
      </c>
      <c r="AB13" s="1286">
        <v>794.26833451629375</v>
      </c>
      <c r="AC13" s="1668">
        <v>797.23783315009791</v>
      </c>
      <c r="AD13" s="2222"/>
      <c r="AE13" s="1670">
        <v>802</v>
      </c>
      <c r="AF13" s="1286" t="s">
        <v>14162</v>
      </c>
      <c r="AG13" s="1286">
        <v>3</v>
      </c>
      <c r="AH13" s="1766" t="s">
        <v>14163</v>
      </c>
      <c r="AI13" s="1862" t="s">
        <v>14163</v>
      </c>
      <c r="AJ13" s="1862">
        <v>0</v>
      </c>
      <c r="AK13" s="1862" t="s">
        <v>4941</v>
      </c>
      <c r="AL13" s="1862" t="s">
        <v>4941</v>
      </c>
      <c r="AM13" s="1863" t="s">
        <v>4941</v>
      </c>
      <c r="AN13" s="63"/>
      <c r="AO13" s="73" t="s">
        <v>14177</v>
      </c>
      <c r="AP13" s="199"/>
      <c r="AQ13" s="3101"/>
      <c r="AR13" s="997" t="str">
        <f t="shared" si="18"/>
        <v>Please complete all cells in row</v>
      </c>
      <c r="AS13" s="3101"/>
      <c r="AT13" s="221">
        <f t="shared" ref="AT13:AZ13" si="19" xml:space="preserve"> IF(SUM($G13:$M13,$O13:$U13,$AE13:$AM13)&gt;0,IF( ISNUMBER(G13 ), 0, 1 ),0)</f>
        <v>0</v>
      </c>
      <c r="AU13" s="221">
        <f t="shared" si="19"/>
        <v>0</v>
      </c>
      <c r="AV13" s="221">
        <f t="shared" si="19"/>
        <v>0</v>
      </c>
      <c r="AW13" s="221">
        <f t="shared" si="19"/>
        <v>0</v>
      </c>
      <c r="AX13" s="221">
        <f t="shared" si="19"/>
        <v>0</v>
      </c>
      <c r="AY13" s="221">
        <f t="shared" si="19"/>
        <v>0</v>
      </c>
      <c r="AZ13" s="221">
        <f t="shared" si="19"/>
        <v>0</v>
      </c>
      <c r="BA13" s="3102"/>
      <c r="BB13" s="221">
        <f t="shared" ref="BB13:BG13" si="20" xml:space="preserve"> IF(SUM($G13:$M13,$O13:$U13,$AE13:$AM13)&gt;0,IF( ISNUMBER(O13 ), 0, 1 ),0)</f>
        <v>0</v>
      </c>
      <c r="BC13" s="221">
        <f t="shared" si="20"/>
        <v>0</v>
      </c>
      <c r="BD13" s="221">
        <f t="shared" si="20"/>
        <v>0</v>
      </c>
      <c r="BE13" s="221">
        <f t="shared" si="20"/>
        <v>0</v>
      </c>
      <c r="BF13" s="221">
        <f t="shared" si="20"/>
        <v>0</v>
      </c>
      <c r="BG13" s="221">
        <f t="shared" si="20"/>
        <v>0</v>
      </c>
      <c r="BH13" s="221">
        <f xml:space="preserve"> IF(SUM($G13:$M13,$O13:$U13,$AE13:$AM13)&gt;0,IF( ISNUMBER(U13 ), 0, 1 ),0)</f>
        <v>0</v>
      </c>
      <c r="BI13" s="3102"/>
      <c r="BJ13" s="3102"/>
      <c r="BK13" s="221">
        <f xml:space="preserve"> IF(SUM($G13:$M13,$O13:$U13,$AE13:$AM13)&gt;0,IF( ISNUMBER(AE13 ), 0, 1 ),0)</f>
        <v>0</v>
      </c>
      <c r="BL13" s="221">
        <f xml:space="preserve"> IF(SUM($G13:$M13,$O13:$U13,$AE13:$AM13)&gt;0,IF( ISNUMBER(AF13 ), 0, 1 ),0)</f>
        <v>1</v>
      </c>
      <c r="BM13" s="221">
        <f xml:space="preserve"> IF(SUM($G13:$M13,$O13:$U13,$AE13:$AM13)&gt;0,IF( ISNUMBER(AG13 ), 0, 1 ),0)</f>
        <v>0</v>
      </c>
      <c r="BN13" s="221">
        <f xml:space="preserve"> IF(SUM($G13:$M13,$O13:$U13,$AE13:$AM13)&gt;0,IF( ISNUMBER(AM13 ), 0, 1 ),0)</f>
        <v>1</v>
      </c>
      <c r="BO13" s="3101"/>
      <c r="BP13" s="1105"/>
      <c r="BQ13" s="1105"/>
      <c r="BR13" s="1105"/>
      <c r="BS13" s="1105"/>
      <c r="BT13" s="1105"/>
      <c r="BU13" s="1105"/>
    </row>
    <row r="14" spans="1:73" ht="15.75" customHeight="1">
      <c r="A14" s="3102"/>
      <c r="B14" s="71" t="s">
        <v>14178</v>
      </c>
      <c r="C14" s="2012" t="s">
        <v>14179</v>
      </c>
      <c r="D14" s="3063">
        <v>45808</v>
      </c>
      <c r="E14" s="72" t="s">
        <v>688</v>
      </c>
      <c r="F14" s="72">
        <v>3</v>
      </c>
      <c r="G14" s="1286">
        <v>0</v>
      </c>
      <c r="H14" s="1286">
        <v>0</v>
      </c>
      <c r="I14" s="1286">
        <v>2E-3</v>
      </c>
      <c r="J14" s="1286">
        <v>1.0009999999999999</v>
      </c>
      <c r="K14" s="1286">
        <v>1.3360000000000001</v>
      </c>
      <c r="L14" s="1286">
        <v>2.7869999999999999</v>
      </c>
      <c r="M14" s="1668">
        <v>1.5249999999999999</v>
      </c>
      <c r="N14" s="1625"/>
      <c r="O14" s="1670">
        <v>0</v>
      </c>
      <c r="P14" s="1286">
        <v>0</v>
      </c>
      <c r="Q14" s="1286">
        <v>0</v>
      </c>
      <c r="R14" s="1286">
        <v>0</v>
      </c>
      <c r="S14" s="1286">
        <v>0</v>
      </c>
      <c r="T14" s="1286">
        <v>0</v>
      </c>
      <c r="U14" s="1668">
        <v>2.1747633747014997E-2</v>
      </c>
      <c r="W14" s="1670">
        <v>644.43727209628457</v>
      </c>
      <c r="X14" s="1286">
        <v>676.97116684091043</v>
      </c>
      <c r="Y14" s="1286">
        <v>651.40083930790558</v>
      </c>
      <c r="Z14" s="1286">
        <v>670.30212617125096</v>
      </c>
      <c r="AA14" s="1286">
        <v>672.85119696706499</v>
      </c>
      <c r="AB14" s="1286">
        <v>673.20884858630097</v>
      </c>
      <c r="AC14" s="1668">
        <v>772.7115660560022</v>
      </c>
      <c r="AD14" s="2222"/>
      <c r="AE14" s="1670">
        <v>1095</v>
      </c>
      <c r="AF14" s="1286" t="s">
        <v>14162</v>
      </c>
      <c r="AG14" s="1286">
        <v>3.5</v>
      </c>
      <c r="AH14" s="1766" t="s">
        <v>14163</v>
      </c>
      <c r="AI14" s="1862" t="s">
        <v>14163</v>
      </c>
      <c r="AJ14" s="1862">
        <v>0</v>
      </c>
      <c r="AK14" s="1862" t="s">
        <v>4941</v>
      </c>
      <c r="AL14" s="1862" t="s">
        <v>4941</v>
      </c>
      <c r="AM14" s="1863" t="s">
        <v>4941</v>
      </c>
      <c r="AN14" s="63"/>
      <c r="AO14" s="73" t="s">
        <v>14180</v>
      </c>
      <c r="AP14" s="192"/>
      <c r="AQ14" s="3101"/>
      <c r="AR14" s="997" t="str">
        <f t="shared" si="18"/>
        <v>Please complete all cells in row</v>
      </c>
      <c r="AS14" s="3101"/>
      <c r="AT14" s="221">
        <f t="shared" si="0"/>
        <v>0</v>
      </c>
      <c r="AU14" s="221">
        <f t="shared" si="1"/>
        <v>0</v>
      </c>
      <c r="AV14" s="221">
        <f t="shared" si="2"/>
        <v>0</v>
      </c>
      <c r="AW14" s="221">
        <f t="shared" si="3"/>
        <v>0</v>
      </c>
      <c r="AX14" s="221">
        <f t="shared" si="4"/>
        <v>0</v>
      </c>
      <c r="AY14" s="221">
        <f t="shared" si="5"/>
        <v>0</v>
      </c>
      <c r="AZ14" s="221">
        <f t="shared" si="6"/>
        <v>0</v>
      </c>
      <c r="BA14" s="3102"/>
      <c r="BB14" s="221">
        <f t="shared" si="7"/>
        <v>0</v>
      </c>
      <c r="BC14" s="221">
        <f t="shared" si="8"/>
        <v>0</v>
      </c>
      <c r="BD14" s="221">
        <f t="shared" si="9"/>
        <v>0</v>
      </c>
      <c r="BE14" s="221">
        <f t="shared" si="10"/>
        <v>0</v>
      </c>
      <c r="BF14" s="221">
        <f t="shared" si="11"/>
        <v>0</v>
      </c>
      <c r="BG14" s="221">
        <f t="shared" si="12"/>
        <v>0</v>
      </c>
      <c r="BH14" s="221">
        <f t="shared" si="13"/>
        <v>0</v>
      </c>
      <c r="BI14" s="3102"/>
      <c r="BJ14" s="3102"/>
      <c r="BK14" s="221">
        <f t="shared" si="14"/>
        <v>0</v>
      </c>
      <c r="BL14" s="221">
        <f t="shared" si="15"/>
        <v>1</v>
      </c>
      <c r="BM14" s="221">
        <f t="shared" si="16"/>
        <v>0</v>
      </c>
      <c r="BN14" s="221">
        <f t="shared" si="17"/>
        <v>1</v>
      </c>
      <c r="BO14" s="3101"/>
      <c r="BP14" s="1105"/>
      <c r="BQ14" s="1105"/>
      <c r="BR14" s="1105"/>
      <c r="BS14" s="1105"/>
      <c r="BT14" s="1105"/>
      <c r="BU14" s="1105"/>
    </row>
    <row r="15" spans="1:73" ht="15.75" customHeight="1">
      <c r="A15" s="3102"/>
      <c r="B15" s="71" t="s">
        <v>14181</v>
      </c>
      <c r="C15" s="2012" t="s">
        <v>14182</v>
      </c>
      <c r="D15" s="3063">
        <v>43190</v>
      </c>
      <c r="E15" s="72" t="s">
        <v>688</v>
      </c>
      <c r="F15" s="72">
        <v>3</v>
      </c>
      <c r="G15" s="1286">
        <v>-1.202</v>
      </c>
      <c r="H15" s="1286">
        <v>0</v>
      </c>
      <c r="I15" s="1286">
        <v>-0.28899999999999998</v>
      </c>
      <c r="J15" s="1286">
        <v>0</v>
      </c>
      <c r="K15" s="1286">
        <v>0</v>
      </c>
      <c r="L15" s="1286">
        <v>0</v>
      </c>
      <c r="M15" s="1668">
        <v>0</v>
      </c>
      <c r="N15" s="1625"/>
      <c r="O15" s="1670">
        <v>0.17422299999999999</v>
      </c>
      <c r="P15" s="1286">
        <v>0.17967927455999999</v>
      </c>
      <c r="Q15" s="1286">
        <v>0.19119816321600003</v>
      </c>
      <c r="R15" s="1286">
        <v>0.24852265247999999</v>
      </c>
      <c r="S15" s="1286">
        <v>0.23757739216870996</v>
      </c>
      <c r="T15" s="1286">
        <v>0.2305887897103806</v>
      </c>
      <c r="U15" s="1668">
        <v>0.24645966494387847</v>
      </c>
      <c r="W15" s="1670">
        <v>136351.17129933325</v>
      </c>
      <c r="X15" s="1286">
        <v>140809.13537031939</v>
      </c>
      <c r="Y15" s="1286">
        <v>125410.95240289843</v>
      </c>
      <c r="Z15" s="1286">
        <v>128045.62462535675</v>
      </c>
      <c r="AA15" s="1286">
        <v>128620.88705500746</v>
      </c>
      <c r="AB15" s="1286">
        <v>123744.53770402136</v>
      </c>
      <c r="AC15" s="1668">
        <v>124113.59491489582</v>
      </c>
      <c r="AD15" s="2222"/>
      <c r="AE15" s="1670">
        <v>152109</v>
      </c>
      <c r="AF15" s="1286" t="s">
        <v>14183</v>
      </c>
      <c r="AG15" s="1286">
        <v>0.5</v>
      </c>
      <c r="AH15" s="1766" t="s">
        <v>14163</v>
      </c>
      <c r="AI15" s="1862" t="s">
        <v>14163</v>
      </c>
      <c r="AJ15" s="1862">
        <v>0</v>
      </c>
      <c r="AK15" s="1862" t="s">
        <v>4941</v>
      </c>
      <c r="AL15" s="1862" t="s">
        <v>4941</v>
      </c>
      <c r="AM15" s="1863" t="s">
        <v>4941</v>
      </c>
      <c r="AN15" s="63"/>
      <c r="AO15" s="73" t="s">
        <v>14184</v>
      </c>
      <c r="AP15" s="1033"/>
      <c r="AQ15" s="3101"/>
      <c r="AR15" s="997" t="str">
        <f t="shared" si="18"/>
        <v>Please complete all cells in row</v>
      </c>
      <c r="AS15" s="3101"/>
      <c r="AT15" s="221">
        <f t="shared" si="0"/>
        <v>0</v>
      </c>
      <c r="AU15" s="221">
        <f t="shared" si="1"/>
        <v>0</v>
      </c>
      <c r="AV15" s="221">
        <f t="shared" si="2"/>
        <v>0</v>
      </c>
      <c r="AW15" s="221">
        <f t="shared" si="3"/>
        <v>0</v>
      </c>
      <c r="AX15" s="221">
        <f t="shared" si="4"/>
        <v>0</v>
      </c>
      <c r="AY15" s="221">
        <f t="shared" si="5"/>
        <v>0</v>
      </c>
      <c r="AZ15" s="221">
        <f t="shared" si="6"/>
        <v>0</v>
      </c>
      <c r="BA15" s="3102"/>
      <c r="BB15" s="221">
        <f t="shared" si="7"/>
        <v>0</v>
      </c>
      <c r="BC15" s="221">
        <f t="shared" si="8"/>
        <v>0</v>
      </c>
      <c r="BD15" s="221">
        <f t="shared" si="9"/>
        <v>0</v>
      </c>
      <c r="BE15" s="221">
        <f t="shared" si="10"/>
        <v>0</v>
      </c>
      <c r="BF15" s="221">
        <f t="shared" si="11"/>
        <v>0</v>
      </c>
      <c r="BG15" s="221">
        <f t="shared" si="12"/>
        <v>0</v>
      </c>
      <c r="BH15" s="221">
        <f t="shared" si="13"/>
        <v>0</v>
      </c>
      <c r="BI15" s="3102"/>
      <c r="BJ15" s="3102"/>
      <c r="BK15" s="221">
        <f t="shared" si="14"/>
        <v>0</v>
      </c>
      <c r="BL15" s="221">
        <f t="shared" si="15"/>
        <v>1</v>
      </c>
      <c r="BM15" s="221">
        <f t="shared" si="16"/>
        <v>0</v>
      </c>
      <c r="BN15" s="221">
        <f t="shared" si="17"/>
        <v>1</v>
      </c>
      <c r="BO15" s="3101"/>
      <c r="BP15" s="1105"/>
      <c r="BQ15" s="1105"/>
      <c r="BR15" s="1105"/>
      <c r="BS15" s="1105"/>
      <c r="BT15" s="1105"/>
      <c r="BU15" s="1105"/>
    </row>
    <row r="16" spans="1:73" ht="15.75" customHeight="1">
      <c r="A16" s="3102"/>
      <c r="B16" s="71" t="s">
        <v>14185</v>
      </c>
      <c r="C16" s="2012" t="s">
        <v>14186</v>
      </c>
      <c r="D16" s="3063">
        <v>43418</v>
      </c>
      <c r="E16" s="72" t="s">
        <v>688</v>
      </c>
      <c r="F16" s="72">
        <v>3</v>
      </c>
      <c r="G16" s="1286">
        <v>0.47599999999999998</v>
      </c>
      <c r="H16" s="1286">
        <v>0.4</v>
      </c>
      <c r="I16" s="1286">
        <v>0.51</v>
      </c>
      <c r="J16" s="1286">
        <v>9.6000000000000002E-2</v>
      </c>
      <c r="K16" s="1286">
        <v>0</v>
      </c>
      <c r="L16" s="1286">
        <v>-3.0000000000000001E-3</v>
      </c>
      <c r="M16" s="1668">
        <v>0</v>
      </c>
      <c r="N16" s="1625"/>
      <c r="O16" s="1670">
        <v>0.48938399999999999</v>
      </c>
      <c r="P16" s="1286">
        <v>0.52055037399999948</v>
      </c>
      <c r="Q16" s="1286">
        <v>0.56437965839999948</v>
      </c>
      <c r="R16" s="1286">
        <v>0.74372130199999931</v>
      </c>
      <c r="S16" s="1286">
        <v>0.60338222531696917</v>
      </c>
      <c r="T16" s="1286">
        <v>0.1351898735439846</v>
      </c>
      <c r="U16" s="1668">
        <v>0.18477254575455068</v>
      </c>
      <c r="W16" s="1670">
        <v>414422.28643137094</v>
      </c>
      <c r="X16" s="1286">
        <v>468197.27376942546</v>
      </c>
      <c r="Y16" s="1286">
        <v>422246.19795163511</v>
      </c>
      <c r="Z16" s="1286">
        <v>435220.46680258057</v>
      </c>
      <c r="AA16" s="1286">
        <v>436243.24317349133</v>
      </c>
      <c r="AB16" s="1286">
        <v>436238.24501409911</v>
      </c>
      <c r="AC16" s="1668">
        <v>438908.54165366862</v>
      </c>
      <c r="AD16" s="2222"/>
      <c r="AE16" s="1670">
        <v>432276</v>
      </c>
      <c r="AF16" s="1286" t="s">
        <v>14183</v>
      </c>
      <c r="AG16" s="1286">
        <v>1</v>
      </c>
      <c r="AH16" s="1766" t="s">
        <v>14163</v>
      </c>
      <c r="AI16" s="1862" t="s">
        <v>14163</v>
      </c>
      <c r="AJ16" s="1862">
        <v>0</v>
      </c>
      <c r="AK16" s="1862" t="s">
        <v>4941</v>
      </c>
      <c r="AL16" s="1862" t="s">
        <v>4941</v>
      </c>
      <c r="AM16" s="1863" t="s">
        <v>4941</v>
      </c>
      <c r="AN16" s="63"/>
      <c r="AO16" s="73" t="s">
        <v>14187</v>
      </c>
      <c r="AP16" s="1033"/>
      <c r="AQ16" s="3101"/>
      <c r="AR16" s="997" t="str">
        <f t="shared" si="18"/>
        <v>Please complete all cells in row</v>
      </c>
      <c r="AS16" s="3101"/>
      <c r="AT16" s="221">
        <f t="shared" si="0"/>
        <v>0</v>
      </c>
      <c r="AU16" s="221">
        <f t="shared" si="1"/>
        <v>0</v>
      </c>
      <c r="AV16" s="221">
        <f t="shared" si="2"/>
        <v>0</v>
      </c>
      <c r="AW16" s="221">
        <f t="shared" si="3"/>
        <v>0</v>
      </c>
      <c r="AX16" s="221">
        <f t="shared" si="4"/>
        <v>0</v>
      </c>
      <c r="AY16" s="221">
        <f t="shared" si="5"/>
        <v>0</v>
      </c>
      <c r="AZ16" s="221">
        <f t="shared" si="6"/>
        <v>0</v>
      </c>
      <c r="BA16" s="3102"/>
      <c r="BB16" s="221">
        <f t="shared" si="7"/>
        <v>0</v>
      </c>
      <c r="BC16" s="221">
        <f t="shared" si="8"/>
        <v>0</v>
      </c>
      <c r="BD16" s="221">
        <f t="shared" si="9"/>
        <v>0</v>
      </c>
      <c r="BE16" s="221">
        <f t="shared" si="10"/>
        <v>0</v>
      </c>
      <c r="BF16" s="221">
        <f t="shared" si="11"/>
        <v>0</v>
      </c>
      <c r="BG16" s="221">
        <f t="shared" si="12"/>
        <v>0</v>
      </c>
      <c r="BH16" s="221">
        <f t="shared" si="13"/>
        <v>0</v>
      </c>
      <c r="BI16" s="3102"/>
      <c r="BJ16" s="3102"/>
      <c r="BK16" s="221">
        <f t="shared" si="14"/>
        <v>0</v>
      </c>
      <c r="BL16" s="221">
        <f t="shared" si="15"/>
        <v>1</v>
      </c>
      <c r="BM16" s="221">
        <f t="shared" si="16"/>
        <v>0</v>
      </c>
      <c r="BN16" s="221">
        <f t="shared" si="17"/>
        <v>1</v>
      </c>
      <c r="BO16" s="3101"/>
      <c r="BP16" s="1105"/>
      <c r="BQ16" s="1105"/>
      <c r="BR16" s="1105"/>
      <c r="BS16" s="1105"/>
      <c r="BT16" s="1105"/>
      <c r="BU16" s="1105"/>
    </row>
    <row r="17" spans="2:73" ht="15.75" customHeight="1">
      <c r="B17" s="71" t="s">
        <v>14188</v>
      </c>
      <c r="C17" s="2012" t="s">
        <v>14189</v>
      </c>
      <c r="D17" s="3063">
        <v>45648</v>
      </c>
      <c r="E17" s="72" t="s">
        <v>688</v>
      </c>
      <c r="F17" s="72">
        <v>3</v>
      </c>
      <c r="G17" s="1286">
        <v>0</v>
      </c>
      <c r="H17" s="1286">
        <v>0</v>
      </c>
      <c r="I17" s="1286">
        <v>0</v>
      </c>
      <c r="J17" s="1286">
        <v>5.8000000000000003E-2</v>
      </c>
      <c r="K17" s="1286">
        <v>8.5000000000000006E-2</v>
      </c>
      <c r="L17" s="1286">
        <v>4.0000000000000001E-3</v>
      </c>
      <c r="M17" s="1668">
        <v>0.84199999999999997</v>
      </c>
      <c r="N17" s="1625"/>
      <c r="O17" s="1670">
        <v>0</v>
      </c>
      <c r="P17" s="1286">
        <v>0</v>
      </c>
      <c r="Q17" s="1286">
        <v>0</v>
      </c>
      <c r="R17" s="1286">
        <v>0</v>
      </c>
      <c r="S17" s="1286">
        <v>0</v>
      </c>
      <c r="T17" s="1286">
        <v>0</v>
      </c>
      <c r="U17" s="1668">
        <v>4.5333772277195997E-2</v>
      </c>
      <c r="W17" s="1670">
        <v>2471.0876075462961</v>
      </c>
      <c r="X17" s="1286">
        <v>2607.396759785694</v>
      </c>
      <c r="Y17" s="1286">
        <v>2598.897760356394</v>
      </c>
      <c r="Z17" s="1286">
        <v>2713.6901055126855</v>
      </c>
      <c r="AA17" s="1286">
        <v>2733.8902525813055</v>
      </c>
      <c r="AB17" s="1286">
        <v>2743.0307909503231</v>
      </c>
      <c r="AC17" s="1668">
        <v>2768.9113443749843</v>
      </c>
      <c r="AD17" s="2222"/>
      <c r="AE17" s="1670">
        <v>2708</v>
      </c>
      <c r="AF17" s="1286" t="s">
        <v>14162</v>
      </c>
      <c r="AG17" s="1286">
        <v>0.9</v>
      </c>
      <c r="AH17" s="1766" t="s">
        <v>14163</v>
      </c>
      <c r="AI17" s="1862" t="s">
        <v>14163</v>
      </c>
      <c r="AJ17" s="1862">
        <v>0</v>
      </c>
      <c r="AK17" s="1862" t="s">
        <v>4941</v>
      </c>
      <c r="AL17" s="1862" t="s">
        <v>4941</v>
      </c>
      <c r="AM17" s="1863" t="s">
        <v>4941</v>
      </c>
      <c r="AN17" s="63"/>
      <c r="AO17" s="73" t="s">
        <v>14190</v>
      </c>
      <c r="AP17" s="1033"/>
      <c r="AQ17" s="3101"/>
      <c r="AR17" s="997" t="str">
        <f t="shared" si="18"/>
        <v>Please complete all cells in row</v>
      </c>
      <c r="AS17" s="3101"/>
      <c r="AT17" s="221">
        <f t="shared" si="0"/>
        <v>0</v>
      </c>
      <c r="AU17" s="221">
        <f t="shared" si="1"/>
        <v>0</v>
      </c>
      <c r="AV17" s="221">
        <f t="shared" si="2"/>
        <v>0</v>
      </c>
      <c r="AW17" s="221">
        <f t="shared" si="3"/>
        <v>0</v>
      </c>
      <c r="AX17" s="221">
        <f t="shared" si="4"/>
        <v>0</v>
      </c>
      <c r="AY17" s="221">
        <f t="shared" si="5"/>
        <v>0</v>
      </c>
      <c r="AZ17" s="221">
        <f t="shared" si="6"/>
        <v>0</v>
      </c>
      <c r="BA17" s="3102"/>
      <c r="BB17" s="221">
        <f t="shared" si="7"/>
        <v>0</v>
      </c>
      <c r="BC17" s="221">
        <f t="shared" si="8"/>
        <v>0</v>
      </c>
      <c r="BD17" s="221">
        <f t="shared" si="9"/>
        <v>0</v>
      </c>
      <c r="BE17" s="221">
        <f t="shared" si="10"/>
        <v>0</v>
      </c>
      <c r="BF17" s="221">
        <f t="shared" si="11"/>
        <v>0</v>
      </c>
      <c r="BG17" s="221">
        <f t="shared" si="12"/>
        <v>0</v>
      </c>
      <c r="BH17" s="221">
        <f t="shared" si="13"/>
        <v>0</v>
      </c>
      <c r="BI17" s="3102"/>
      <c r="BJ17" s="3102"/>
      <c r="BK17" s="221">
        <f t="shared" si="14"/>
        <v>0</v>
      </c>
      <c r="BL17" s="221">
        <f t="shared" si="15"/>
        <v>1</v>
      </c>
      <c r="BM17" s="221">
        <f t="shared" si="16"/>
        <v>0</v>
      </c>
      <c r="BN17" s="221">
        <f t="shared" si="17"/>
        <v>1</v>
      </c>
      <c r="BO17" s="3101"/>
      <c r="BP17" s="1105"/>
      <c r="BQ17" s="1105"/>
      <c r="BR17" s="1105"/>
      <c r="BS17" s="1105"/>
      <c r="BT17" s="1105"/>
      <c r="BU17" s="1105"/>
    </row>
    <row r="18" spans="2:73" ht="15.75" customHeight="1">
      <c r="B18" s="71" t="s">
        <v>14191</v>
      </c>
      <c r="C18" s="2012" t="s">
        <v>14192</v>
      </c>
      <c r="D18" s="3063">
        <v>45705</v>
      </c>
      <c r="E18" s="72" t="s">
        <v>688</v>
      </c>
      <c r="F18" s="72">
        <v>3</v>
      </c>
      <c r="G18" s="1286">
        <v>0</v>
      </c>
      <c r="H18" s="1286">
        <v>0</v>
      </c>
      <c r="I18" s="1286">
        <v>0</v>
      </c>
      <c r="J18" s="1286">
        <v>0.126</v>
      </c>
      <c r="K18" s="1286">
        <v>4.952</v>
      </c>
      <c r="L18" s="1286">
        <v>6.774</v>
      </c>
      <c r="M18" s="1668">
        <v>8.3000000000000004E-2</v>
      </c>
      <c r="N18" s="1625"/>
      <c r="O18" s="1670">
        <v>0</v>
      </c>
      <c r="P18" s="1286">
        <v>0</v>
      </c>
      <c r="Q18" s="1286">
        <v>0</v>
      </c>
      <c r="R18" s="1286">
        <v>0</v>
      </c>
      <c r="S18" s="1286">
        <v>0</v>
      </c>
      <c r="T18" s="1286">
        <v>4.6530096501587508E-2</v>
      </c>
      <c r="U18" s="1668">
        <v>0.17131652582339149</v>
      </c>
      <c r="W18" s="1670">
        <v>25507.552825050298</v>
      </c>
      <c r="X18" s="1286">
        <v>26996.994282064752</v>
      </c>
      <c r="Y18" s="1286">
        <v>24420.022568785404</v>
      </c>
      <c r="Z18" s="1286">
        <v>25269.899965096691</v>
      </c>
      <c r="AA18" s="1286">
        <v>25344.048138384744</v>
      </c>
      <c r="AB18" s="1286">
        <v>24480.450816916498</v>
      </c>
      <c r="AC18" s="1668">
        <v>24612.885850840037</v>
      </c>
      <c r="AD18" s="2222"/>
      <c r="AE18" s="1670">
        <v>25645</v>
      </c>
      <c r="AF18" s="1286" t="s">
        <v>14167</v>
      </c>
      <c r="AG18" s="1286">
        <v>0.4</v>
      </c>
      <c r="AH18" s="1766" t="s">
        <v>14163</v>
      </c>
      <c r="AI18" s="1862" t="s">
        <v>14163</v>
      </c>
      <c r="AJ18" s="1862">
        <v>0</v>
      </c>
      <c r="AK18" s="1862" t="s">
        <v>4941</v>
      </c>
      <c r="AL18" s="1862" t="s">
        <v>4941</v>
      </c>
      <c r="AM18" s="1863" t="s">
        <v>4941</v>
      </c>
      <c r="AN18" s="63"/>
      <c r="AO18" s="73" t="s">
        <v>14193</v>
      </c>
      <c r="AP18" s="1033"/>
      <c r="AQ18" s="3101"/>
      <c r="AR18" s="997" t="str">
        <f t="shared" si="18"/>
        <v>Please complete all cells in row</v>
      </c>
      <c r="AS18" s="3101"/>
      <c r="AT18" s="221">
        <f t="shared" si="0"/>
        <v>0</v>
      </c>
      <c r="AU18" s="221">
        <f t="shared" si="1"/>
        <v>0</v>
      </c>
      <c r="AV18" s="221">
        <f t="shared" si="2"/>
        <v>0</v>
      </c>
      <c r="AW18" s="221">
        <f t="shared" si="3"/>
        <v>0</v>
      </c>
      <c r="AX18" s="221">
        <f t="shared" si="4"/>
        <v>0</v>
      </c>
      <c r="AY18" s="221">
        <f t="shared" si="5"/>
        <v>0</v>
      </c>
      <c r="AZ18" s="221">
        <f t="shared" si="6"/>
        <v>0</v>
      </c>
      <c r="BA18" s="3102"/>
      <c r="BB18" s="221">
        <f t="shared" si="7"/>
        <v>0</v>
      </c>
      <c r="BC18" s="221">
        <f t="shared" si="8"/>
        <v>0</v>
      </c>
      <c r="BD18" s="221">
        <f t="shared" si="9"/>
        <v>0</v>
      </c>
      <c r="BE18" s="221">
        <f t="shared" si="10"/>
        <v>0</v>
      </c>
      <c r="BF18" s="221">
        <f t="shared" si="11"/>
        <v>0</v>
      </c>
      <c r="BG18" s="221">
        <f t="shared" si="12"/>
        <v>0</v>
      </c>
      <c r="BH18" s="221">
        <f t="shared" si="13"/>
        <v>0</v>
      </c>
      <c r="BI18" s="3102"/>
      <c r="BJ18" s="3102"/>
      <c r="BK18" s="221">
        <f t="shared" si="14"/>
        <v>0</v>
      </c>
      <c r="BL18" s="221">
        <f t="shared" si="15"/>
        <v>1</v>
      </c>
      <c r="BM18" s="221">
        <f t="shared" si="16"/>
        <v>0</v>
      </c>
      <c r="BN18" s="221">
        <f t="shared" si="17"/>
        <v>1</v>
      </c>
      <c r="BO18" s="3101"/>
      <c r="BP18" s="1105"/>
      <c r="BQ18" s="1105"/>
      <c r="BR18" s="1105"/>
      <c r="BS18" s="1105"/>
      <c r="BT18" s="1105"/>
      <c r="BU18" s="1105"/>
    </row>
    <row r="19" spans="2:73" ht="15.75" customHeight="1">
      <c r="B19" s="71" t="s">
        <v>14194</v>
      </c>
      <c r="C19" s="2012" t="s">
        <v>14195</v>
      </c>
      <c r="D19" s="3063">
        <v>46966</v>
      </c>
      <c r="E19" s="72" t="s">
        <v>688</v>
      </c>
      <c r="F19" s="72">
        <v>3</v>
      </c>
      <c r="G19" s="1286">
        <v>0</v>
      </c>
      <c r="H19" s="1286">
        <v>0</v>
      </c>
      <c r="I19" s="1286">
        <v>0</v>
      </c>
      <c r="J19" s="1286">
        <v>1.2989999999999999</v>
      </c>
      <c r="K19" s="1286">
        <v>1.619</v>
      </c>
      <c r="L19" s="1286">
        <v>0.82299999999999995</v>
      </c>
      <c r="M19" s="1668">
        <v>9.32</v>
      </c>
      <c r="N19" s="1625"/>
      <c r="O19" s="1670">
        <v>0</v>
      </c>
      <c r="P19" s="1286">
        <v>0</v>
      </c>
      <c r="Q19" s="1286">
        <v>0</v>
      </c>
      <c r="R19" s="1286">
        <v>0</v>
      </c>
      <c r="S19" s="1286">
        <v>0</v>
      </c>
      <c r="T19" s="1286">
        <v>0</v>
      </c>
      <c r="U19" s="1668">
        <v>0.27326756923642131</v>
      </c>
      <c r="W19" s="1670">
        <v>69655.222074850346</v>
      </c>
      <c r="X19" s="1286">
        <v>72365.720876174077</v>
      </c>
      <c r="Y19" s="1286">
        <v>68025.04553616287</v>
      </c>
      <c r="Z19" s="1286">
        <v>71737.146391955452</v>
      </c>
      <c r="AA19" s="1286">
        <v>65658.215511484479</v>
      </c>
      <c r="AB19" s="1286">
        <v>58591.812369498439</v>
      </c>
      <c r="AC19" s="1668">
        <v>59101.544598575099</v>
      </c>
      <c r="AD19" s="2222"/>
      <c r="AE19" s="1670">
        <v>77219</v>
      </c>
      <c r="AF19" s="1286" t="s">
        <v>14167</v>
      </c>
      <c r="AG19" s="1286">
        <v>0.25</v>
      </c>
      <c r="AH19" s="1766" t="s">
        <v>14163</v>
      </c>
      <c r="AI19" s="1862" t="s">
        <v>14163</v>
      </c>
      <c r="AJ19" s="1862">
        <v>0</v>
      </c>
      <c r="AK19" s="1862" t="s">
        <v>4941</v>
      </c>
      <c r="AL19" s="1862" t="s">
        <v>4941</v>
      </c>
      <c r="AM19" s="1863" t="s">
        <v>4941</v>
      </c>
      <c r="AN19" s="63"/>
      <c r="AO19" s="73" t="s">
        <v>14196</v>
      </c>
      <c r="AP19" s="1033"/>
      <c r="AQ19" s="3101"/>
      <c r="AR19" s="997" t="str">
        <f t="shared" si="18"/>
        <v>Please complete all cells in row</v>
      </c>
      <c r="AS19" s="3101"/>
      <c r="AT19" s="221">
        <f t="shared" si="0"/>
        <v>0</v>
      </c>
      <c r="AU19" s="221">
        <f t="shared" si="1"/>
        <v>0</v>
      </c>
      <c r="AV19" s="221">
        <f t="shared" si="2"/>
        <v>0</v>
      </c>
      <c r="AW19" s="221">
        <f t="shared" si="3"/>
        <v>0</v>
      </c>
      <c r="AX19" s="221">
        <f t="shared" si="4"/>
        <v>0</v>
      </c>
      <c r="AY19" s="221">
        <f t="shared" si="5"/>
        <v>0</v>
      </c>
      <c r="AZ19" s="221">
        <f t="shared" si="6"/>
        <v>0</v>
      </c>
      <c r="BA19" s="3102"/>
      <c r="BB19" s="221">
        <f t="shared" si="7"/>
        <v>0</v>
      </c>
      <c r="BC19" s="221">
        <f t="shared" si="8"/>
        <v>0</v>
      </c>
      <c r="BD19" s="221">
        <f t="shared" si="9"/>
        <v>0</v>
      </c>
      <c r="BE19" s="221">
        <f t="shared" si="10"/>
        <v>0</v>
      </c>
      <c r="BF19" s="221">
        <f t="shared" si="11"/>
        <v>0</v>
      </c>
      <c r="BG19" s="221">
        <f t="shared" si="12"/>
        <v>0</v>
      </c>
      <c r="BH19" s="221">
        <f t="shared" si="13"/>
        <v>0</v>
      </c>
      <c r="BI19" s="3102"/>
      <c r="BJ19" s="3102"/>
      <c r="BK19" s="221">
        <f t="shared" si="14"/>
        <v>0</v>
      </c>
      <c r="BL19" s="221">
        <f t="shared" si="15"/>
        <v>1</v>
      </c>
      <c r="BM19" s="221">
        <f t="shared" si="16"/>
        <v>0</v>
      </c>
      <c r="BN19" s="221">
        <f t="shared" si="17"/>
        <v>1</v>
      </c>
      <c r="BO19" s="3101"/>
      <c r="BP19" s="1105"/>
      <c r="BQ19" s="1105"/>
      <c r="BR19" s="1105"/>
      <c r="BS19" s="1105"/>
      <c r="BT19" s="1105"/>
      <c r="BU19" s="1105"/>
    </row>
    <row r="20" spans="2:73" ht="15.75" customHeight="1">
      <c r="B20" s="71" t="s">
        <v>14197</v>
      </c>
      <c r="C20" s="2012" t="s">
        <v>14198</v>
      </c>
      <c r="D20" s="3063">
        <v>47326</v>
      </c>
      <c r="E20" s="72" t="s">
        <v>688</v>
      </c>
      <c r="F20" s="72">
        <v>3</v>
      </c>
      <c r="G20" s="1286">
        <v>0</v>
      </c>
      <c r="H20" s="1286">
        <v>0</v>
      </c>
      <c r="I20" s="1286">
        <v>0</v>
      </c>
      <c r="J20" s="1286">
        <v>0</v>
      </c>
      <c r="K20" s="1286">
        <v>0</v>
      </c>
      <c r="L20" s="1286">
        <v>0</v>
      </c>
      <c r="M20" s="1668">
        <v>12.146000000000001</v>
      </c>
      <c r="N20" s="1625"/>
      <c r="O20" s="1670">
        <v>0</v>
      </c>
      <c r="P20" s="1286">
        <v>0</v>
      </c>
      <c r="Q20" s="1286">
        <v>0</v>
      </c>
      <c r="R20" s="1286">
        <v>0</v>
      </c>
      <c r="S20" s="1286">
        <v>0</v>
      </c>
      <c r="T20" s="1286">
        <v>0</v>
      </c>
      <c r="U20" s="1668">
        <v>0.31830085577599998</v>
      </c>
      <c r="W20" s="1670">
        <v>95609.174451996587</v>
      </c>
      <c r="X20" s="1286">
        <v>100209.8698452977</v>
      </c>
      <c r="Y20" s="1286">
        <v>81043.200931705433</v>
      </c>
      <c r="Z20" s="1286">
        <v>83115.091548462922</v>
      </c>
      <c r="AA20" s="1286">
        <v>82963.729783044197</v>
      </c>
      <c r="AB20" s="1286">
        <v>82495.141685745388</v>
      </c>
      <c r="AC20" s="1668">
        <v>82504.982890285013</v>
      </c>
      <c r="AD20" s="2222"/>
      <c r="AE20" s="1670">
        <v>100000</v>
      </c>
      <c r="AF20" s="1286" t="s">
        <v>14183</v>
      </c>
      <c r="AG20" s="1286">
        <v>0.25</v>
      </c>
      <c r="AH20" s="1766" t="s">
        <v>14163</v>
      </c>
      <c r="AI20" s="1862" t="s">
        <v>14163</v>
      </c>
      <c r="AJ20" s="1862">
        <v>0</v>
      </c>
      <c r="AK20" s="1862" t="s">
        <v>4941</v>
      </c>
      <c r="AL20" s="1862" t="s">
        <v>4941</v>
      </c>
      <c r="AM20" s="1863" t="s">
        <v>4941</v>
      </c>
      <c r="AN20" s="63"/>
      <c r="AO20" s="73" t="s">
        <v>14199</v>
      </c>
      <c r="AP20" s="1033"/>
      <c r="AQ20" s="3101"/>
      <c r="AR20" s="997" t="str">
        <f t="shared" si="18"/>
        <v>Please complete all cells in row</v>
      </c>
      <c r="AS20" s="3101"/>
      <c r="AT20" s="221">
        <f t="shared" si="0"/>
        <v>0</v>
      </c>
      <c r="AU20" s="221">
        <f t="shared" si="1"/>
        <v>0</v>
      </c>
      <c r="AV20" s="221">
        <f t="shared" si="2"/>
        <v>0</v>
      </c>
      <c r="AW20" s="221">
        <f t="shared" si="3"/>
        <v>0</v>
      </c>
      <c r="AX20" s="221">
        <f t="shared" si="4"/>
        <v>0</v>
      </c>
      <c r="AY20" s="221">
        <f t="shared" si="5"/>
        <v>0</v>
      </c>
      <c r="AZ20" s="221">
        <f t="shared" si="6"/>
        <v>0</v>
      </c>
      <c r="BA20" s="3102"/>
      <c r="BB20" s="221">
        <f t="shared" si="7"/>
        <v>0</v>
      </c>
      <c r="BC20" s="221">
        <f t="shared" si="8"/>
        <v>0</v>
      </c>
      <c r="BD20" s="221">
        <f t="shared" si="9"/>
        <v>0</v>
      </c>
      <c r="BE20" s="221">
        <f t="shared" si="10"/>
        <v>0</v>
      </c>
      <c r="BF20" s="221">
        <f t="shared" si="11"/>
        <v>0</v>
      </c>
      <c r="BG20" s="221">
        <f t="shared" si="12"/>
        <v>0</v>
      </c>
      <c r="BH20" s="221">
        <f t="shared" si="13"/>
        <v>0</v>
      </c>
      <c r="BI20" s="3102"/>
      <c r="BJ20" s="3102"/>
      <c r="BK20" s="221">
        <f t="shared" si="14"/>
        <v>0</v>
      </c>
      <c r="BL20" s="221">
        <f t="shared" si="15"/>
        <v>1</v>
      </c>
      <c r="BM20" s="221">
        <f t="shared" si="16"/>
        <v>0</v>
      </c>
      <c r="BN20" s="221">
        <f t="shared" si="17"/>
        <v>1</v>
      </c>
      <c r="BO20" s="3101"/>
      <c r="BP20" s="1105"/>
      <c r="BQ20" s="1105"/>
      <c r="BR20" s="1105"/>
      <c r="BS20" s="1105"/>
      <c r="BT20" s="1105"/>
      <c r="BU20" s="1105"/>
    </row>
    <row r="21" spans="2:73" ht="15.75" customHeight="1">
      <c r="B21" s="71" t="s">
        <v>14200</v>
      </c>
      <c r="C21" s="2012" t="s">
        <v>14201</v>
      </c>
      <c r="D21" s="3063">
        <v>46464</v>
      </c>
      <c r="E21" s="72" t="s">
        <v>688</v>
      </c>
      <c r="F21" s="72">
        <v>3</v>
      </c>
      <c r="G21" s="1286">
        <v>0</v>
      </c>
      <c r="H21" s="1286">
        <v>0</v>
      </c>
      <c r="I21" s="1286">
        <v>8.4000000000000005E-2</v>
      </c>
      <c r="J21" s="1286">
        <v>0.187</v>
      </c>
      <c r="K21" s="1286">
        <v>0.55900000000000005</v>
      </c>
      <c r="L21" s="1286">
        <v>0.65300000000000002</v>
      </c>
      <c r="M21" s="1668">
        <v>7.2450000000000001</v>
      </c>
      <c r="N21" s="1625"/>
      <c r="O21" s="1670">
        <v>0</v>
      </c>
      <c r="P21" s="1286">
        <v>0</v>
      </c>
      <c r="Q21" s="1286">
        <v>0</v>
      </c>
      <c r="R21" s="1286">
        <v>0</v>
      </c>
      <c r="S21" s="1286">
        <v>0</v>
      </c>
      <c r="T21" s="1286">
        <v>0</v>
      </c>
      <c r="U21" s="1668">
        <v>0.1252553077180088</v>
      </c>
      <c r="W21" s="1670">
        <v>2066.1420530077257</v>
      </c>
      <c r="X21" s="1286">
        <v>2250.9291297460272</v>
      </c>
      <c r="Y21" s="1286">
        <v>2160.1601362343044</v>
      </c>
      <c r="Z21" s="1286">
        <v>2221.5446384265979</v>
      </c>
      <c r="AA21" s="1286">
        <v>2428.5877270852361</v>
      </c>
      <c r="AB21" s="1286">
        <v>2533.1399232777567</v>
      </c>
      <c r="AC21" s="1668">
        <v>2695.1916068062819</v>
      </c>
      <c r="AD21" s="2222"/>
      <c r="AE21" s="1670">
        <v>2344</v>
      </c>
      <c r="AF21" s="1286" t="s">
        <v>14162</v>
      </c>
      <c r="AG21" s="1286">
        <v>0.4</v>
      </c>
      <c r="AH21" s="1766" t="s">
        <v>14163</v>
      </c>
      <c r="AI21" s="1862" t="s">
        <v>14163</v>
      </c>
      <c r="AJ21" s="1862">
        <v>0</v>
      </c>
      <c r="AK21" s="1862" t="s">
        <v>4941</v>
      </c>
      <c r="AL21" s="1862" t="s">
        <v>4941</v>
      </c>
      <c r="AM21" s="1863" t="s">
        <v>4941</v>
      </c>
      <c r="AN21" s="63"/>
      <c r="AO21" s="73" t="s">
        <v>14202</v>
      </c>
      <c r="AP21" s="1033"/>
      <c r="AQ21" s="3101"/>
      <c r="AR21" s="997" t="str">
        <f t="shared" si="18"/>
        <v>Please complete all cells in row</v>
      </c>
      <c r="AS21" s="3101"/>
      <c r="AT21" s="221">
        <f t="shared" si="0"/>
        <v>0</v>
      </c>
      <c r="AU21" s="221">
        <f t="shared" si="1"/>
        <v>0</v>
      </c>
      <c r="AV21" s="221">
        <f t="shared" si="2"/>
        <v>0</v>
      </c>
      <c r="AW21" s="221">
        <f t="shared" si="3"/>
        <v>0</v>
      </c>
      <c r="AX21" s="221">
        <f t="shared" si="4"/>
        <v>0</v>
      </c>
      <c r="AY21" s="221">
        <f t="shared" si="5"/>
        <v>0</v>
      </c>
      <c r="AZ21" s="221">
        <f t="shared" si="6"/>
        <v>0</v>
      </c>
      <c r="BA21" s="3102"/>
      <c r="BB21" s="221">
        <f t="shared" si="7"/>
        <v>0</v>
      </c>
      <c r="BC21" s="221">
        <f t="shared" si="8"/>
        <v>0</v>
      </c>
      <c r="BD21" s="221">
        <f t="shared" si="9"/>
        <v>0</v>
      </c>
      <c r="BE21" s="221">
        <f t="shared" si="10"/>
        <v>0</v>
      </c>
      <c r="BF21" s="221">
        <f t="shared" si="11"/>
        <v>0</v>
      </c>
      <c r="BG21" s="221">
        <f t="shared" si="12"/>
        <v>0</v>
      </c>
      <c r="BH21" s="221">
        <f t="shared" si="13"/>
        <v>0</v>
      </c>
      <c r="BI21" s="3102"/>
      <c r="BJ21" s="3102"/>
      <c r="BK21" s="221">
        <f t="shared" si="14"/>
        <v>0</v>
      </c>
      <c r="BL21" s="221">
        <f t="shared" si="15"/>
        <v>1</v>
      </c>
      <c r="BM21" s="221">
        <f t="shared" si="16"/>
        <v>0</v>
      </c>
      <c r="BN21" s="221">
        <f t="shared" si="17"/>
        <v>1</v>
      </c>
      <c r="BO21" s="3101"/>
      <c r="BP21" s="1105"/>
      <c r="BQ21" s="1105"/>
      <c r="BR21" s="1105"/>
      <c r="BS21" s="1105"/>
      <c r="BT21" s="1105"/>
      <c r="BU21" s="1105"/>
    </row>
    <row r="22" spans="2:73" ht="15.75" customHeight="1">
      <c r="B22" s="71" t="s">
        <v>14203</v>
      </c>
      <c r="C22" s="2012" t="s">
        <v>14204</v>
      </c>
      <c r="D22" s="3063">
        <v>47024</v>
      </c>
      <c r="E22" s="72" t="s">
        <v>688</v>
      </c>
      <c r="F22" s="72">
        <v>3</v>
      </c>
      <c r="G22" s="1286">
        <v>0</v>
      </c>
      <c r="H22" s="1286">
        <v>0</v>
      </c>
      <c r="I22" s="1286">
        <v>0.46100000000000002</v>
      </c>
      <c r="J22" s="1286">
        <v>0.46700000000000003</v>
      </c>
      <c r="K22" s="1286">
        <v>1.012</v>
      </c>
      <c r="L22" s="1286">
        <v>1.23</v>
      </c>
      <c r="M22" s="1668">
        <v>52.052</v>
      </c>
      <c r="N22" s="1625"/>
      <c r="O22" s="1670">
        <v>0</v>
      </c>
      <c r="P22" s="1286">
        <v>0</v>
      </c>
      <c r="Q22" s="1286">
        <v>0</v>
      </c>
      <c r="R22" s="1286">
        <v>0</v>
      </c>
      <c r="S22" s="1286">
        <v>0</v>
      </c>
      <c r="T22" s="1286">
        <v>0</v>
      </c>
      <c r="U22" s="1668">
        <v>0.20733959683040357</v>
      </c>
      <c r="W22" s="1670">
        <v>36980.99675969185</v>
      </c>
      <c r="X22" s="1286">
        <v>39034.408377603067</v>
      </c>
      <c r="Y22" s="1286">
        <v>34505.017994740112</v>
      </c>
      <c r="Z22" s="1286">
        <v>36078.137813966918</v>
      </c>
      <c r="AA22" s="1286">
        <v>36366.423672555422</v>
      </c>
      <c r="AB22" s="1286">
        <v>36509.623829928394</v>
      </c>
      <c r="AC22" s="1668">
        <v>36846.751300248092</v>
      </c>
      <c r="AD22" s="2222"/>
      <c r="AE22" s="1670">
        <v>43868</v>
      </c>
      <c r="AF22" s="1286" t="s">
        <v>14167</v>
      </c>
      <c r="AG22" s="1286">
        <v>0.25</v>
      </c>
      <c r="AH22" s="1766" t="s">
        <v>14163</v>
      </c>
      <c r="AI22" s="1862" t="s">
        <v>14163</v>
      </c>
      <c r="AJ22" s="1862">
        <v>0</v>
      </c>
      <c r="AK22" s="1862" t="s">
        <v>4941</v>
      </c>
      <c r="AL22" s="1862" t="s">
        <v>4941</v>
      </c>
      <c r="AM22" s="1863" t="s">
        <v>4941</v>
      </c>
      <c r="AN22" s="63"/>
      <c r="AO22" s="73" t="s">
        <v>14205</v>
      </c>
      <c r="AP22" s="1033"/>
      <c r="AQ22" s="3101"/>
      <c r="AR22" s="997" t="str">
        <f t="shared" si="18"/>
        <v>Please complete all cells in row</v>
      </c>
      <c r="AS22" s="3101"/>
      <c r="AT22" s="221">
        <f t="shared" si="0"/>
        <v>0</v>
      </c>
      <c r="AU22" s="221">
        <f t="shared" si="1"/>
        <v>0</v>
      </c>
      <c r="AV22" s="221">
        <f t="shared" si="2"/>
        <v>0</v>
      </c>
      <c r="AW22" s="221">
        <f t="shared" si="3"/>
        <v>0</v>
      </c>
      <c r="AX22" s="221">
        <f t="shared" si="4"/>
        <v>0</v>
      </c>
      <c r="AY22" s="221">
        <f t="shared" si="5"/>
        <v>0</v>
      </c>
      <c r="AZ22" s="221">
        <f t="shared" si="6"/>
        <v>0</v>
      </c>
      <c r="BA22" s="3102"/>
      <c r="BB22" s="221">
        <f t="shared" si="7"/>
        <v>0</v>
      </c>
      <c r="BC22" s="221">
        <f t="shared" si="8"/>
        <v>0</v>
      </c>
      <c r="BD22" s="221">
        <f t="shared" si="9"/>
        <v>0</v>
      </c>
      <c r="BE22" s="221">
        <f t="shared" si="10"/>
        <v>0</v>
      </c>
      <c r="BF22" s="221">
        <f t="shared" si="11"/>
        <v>0</v>
      </c>
      <c r="BG22" s="221">
        <f t="shared" si="12"/>
        <v>0</v>
      </c>
      <c r="BH22" s="221">
        <f t="shared" si="13"/>
        <v>0</v>
      </c>
      <c r="BI22" s="3102"/>
      <c r="BJ22" s="3102"/>
      <c r="BK22" s="221">
        <f t="shared" si="14"/>
        <v>0</v>
      </c>
      <c r="BL22" s="221">
        <f t="shared" si="15"/>
        <v>1</v>
      </c>
      <c r="BM22" s="221">
        <f t="shared" si="16"/>
        <v>0</v>
      </c>
      <c r="BN22" s="221">
        <f t="shared" si="17"/>
        <v>1</v>
      </c>
      <c r="BO22" s="3101"/>
      <c r="BP22" s="1105"/>
      <c r="BQ22" s="1105"/>
      <c r="BR22" s="1105"/>
      <c r="BS22" s="1105"/>
      <c r="BT22" s="1105"/>
      <c r="BU22" s="1105"/>
    </row>
    <row r="23" spans="2:73" ht="15.75" customHeight="1">
      <c r="B23" s="71" t="s">
        <v>14206</v>
      </c>
      <c r="C23" s="2012" t="s">
        <v>14207</v>
      </c>
      <c r="D23" s="3063">
        <v>46750</v>
      </c>
      <c r="E23" s="72" t="s">
        <v>688</v>
      </c>
      <c r="F23" s="72">
        <v>3</v>
      </c>
      <c r="G23" s="1286">
        <v>0</v>
      </c>
      <c r="H23" s="1286">
        <v>0</v>
      </c>
      <c r="I23" s="1286">
        <v>9.1999999999999998E-2</v>
      </c>
      <c r="J23" s="1286">
        <v>0.17199999999999999</v>
      </c>
      <c r="K23" s="1286">
        <v>0.498</v>
      </c>
      <c r="L23" s="1286">
        <v>0.504</v>
      </c>
      <c r="M23" s="1668">
        <v>8.6780000000000008</v>
      </c>
      <c r="N23" s="1625"/>
      <c r="O23" s="1670">
        <v>0</v>
      </c>
      <c r="P23" s="1286">
        <v>0</v>
      </c>
      <c r="Q23" s="1286">
        <v>0</v>
      </c>
      <c r="R23" s="1286">
        <v>0</v>
      </c>
      <c r="S23" s="1286">
        <v>0</v>
      </c>
      <c r="T23" s="1286">
        <v>0</v>
      </c>
      <c r="U23" s="1668">
        <v>1.1424128599892999E-2</v>
      </c>
      <c r="W23" s="1670">
        <v>359.42841366025004</v>
      </c>
      <c r="X23" s="1286">
        <v>382.91181624438997</v>
      </c>
      <c r="Y23" s="1286">
        <v>361.38377445427557</v>
      </c>
      <c r="Z23" s="1286">
        <v>373.29233678479721</v>
      </c>
      <c r="AA23" s="1286">
        <v>345.81192208292623</v>
      </c>
      <c r="AB23" s="1286">
        <v>317.90417849908658</v>
      </c>
      <c r="AC23" s="1668">
        <v>317.09535340881257</v>
      </c>
      <c r="AD23" s="2222"/>
      <c r="AE23" s="1670">
        <v>389</v>
      </c>
      <c r="AF23" s="1286" t="s">
        <v>14162</v>
      </c>
      <c r="AG23" s="1286">
        <v>0.5</v>
      </c>
      <c r="AH23" s="1766" t="s">
        <v>14163</v>
      </c>
      <c r="AI23" s="1862" t="s">
        <v>14163</v>
      </c>
      <c r="AJ23" s="1862">
        <v>0</v>
      </c>
      <c r="AK23" s="1862" t="s">
        <v>4941</v>
      </c>
      <c r="AL23" s="1862" t="s">
        <v>4941</v>
      </c>
      <c r="AM23" s="1863" t="s">
        <v>4941</v>
      </c>
      <c r="AN23" s="63"/>
      <c r="AO23" s="73" t="s">
        <v>14208</v>
      </c>
      <c r="AP23" s="1033"/>
      <c r="AQ23" s="3101"/>
      <c r="AR23" s="997" t="str">
        <f t="shared" si="18"/>
        <v>Please complete all cells in row</v>
      </c>
      <c r="AS23" s="3101"/>
      <c r="AT23" s="221">
        <f t="shared" si="0"/>
        <v>0</v>
      </c>
      <c r="AU23" s="221">
        <f t="shared" si="1"/>
        <v>0</v>
      </c>
      <c r="AV23" s="221">
        <f t="shared" si="2"/>
        <v>0</v>
      </c>
      <c r="AW23" s="221">
        <f t="shared" si="3"/>
        <v>0</v>
      </c>
      <c r="AX23" s="221">
        <f t="shared" si="4"/>
        <v>0</v>
      </c>
      <c r="AY23" s="221">
        <f t="shared" si="5"/>
        <v>0</v>
      </c>
      <c r="AZ23" s="221">
        <f t="shared" si="6"/>
        <v>0</v>
      </c>
      <c r="BA23" s="3102"/>
      <c r="BB23" s="221">
        <f t="shared" si="7"/>
        <v>0</v>
      </c>
      <c r="BC23" s="221">
        <f t="shared" si="8"/>
        <v>0</v>
      </c>
      <c r="BD23" s="221">
        <f t="shared" si="9"/>
        <v>0</v>
      </c>
      <c r="BE23" s="221">
        <f t="shared" si="10"/>
        <v>0</v>
      </c>
      <c r="BF23" s="221">
        <f t="shared" si="11"/>
        <v>0</v>
      </c>
      <c r="BG23" s="221">
        <f t="shared" si="12"/>
        <v>0</v>
      </c>
      <c r="BH23" s="221">
        <f t="shared" si="13"/>
        <v>0</v>
      </c>
      <c r="BI23" s="3102"/>
      <c r="BJ23" s="3102"/>
      <c r="BK23" s="221">
        <f t="shared" si="14"/>
        <v>0</v>
      </c>
      <c r="BL23" s="221">
        <f t="shared" si="15"/>
        <v>1</v>
      </c>
      <c r="BM23" s="221">
        <f t="shared" si="16"/>
        <v>0</v>
      </c>
      <c r="BN23" s="221">
        <f t="shared" si="17"/>
        <v>1</v>
      </c>
      <c r="BO23" s="3101"/>
      <c r="BP23" s="1105"/>
      <c r="BQ23" s="1105"/>
      <c r="BR23" s="1105"/>
      <c r="BS23" s="1105"/>
      <c r="BT23" s="1105"/>
      <c r="BU23" s="1105"/>
    </row>
    <row r="24" spans="2:73" ht="15.75" customHeight="1">
      <c r="B24" s="71" t="s">
        <v>14209</v>
      </c>
      <c r="C24" s="2012" t="s">
        <v>14210</v>
      </c>
      <c r="D24" s="3063">
        <v>46784</v>
      </c>
      <c r="E24" s="72" t="s">
        <v>688</v>
      </c>
      <c r="F24" s="72">
        <v>3</v>
      </c>
      <c r="G24" s="1286">
        <v>0</v>
      </c>
      <c r="H24" s="1286">
        <v>0</v>
      </c>
      <c r="I24" s="1286">
        <v>2E-3</v>
      </c>
      <c r="J24" s="1286">
        <v>0.53200000000000003</v>
      </c>
      <c r="K24" s="1286">
        <v>1.147</v>
      </c>
      <c r="L24" s="1286">
        <v>0.55100000000000005</v>
      </c>
      <c r="M24" s="1668">
        <v>8.2810000000000006</v>
      </c>
      <c r="N24" s="1625"/>
      <c r="O24" s="1670">
        <v>0</v>
      </c>
      <c r="P24" s="1286">
        <v>0</v>
      </c>
      <c r="Q24" s="1286">
        <v>0</v>
      </c>
      <c r="R24" s="1286">
        <v>0</v>
      </c>
      <c r="S24" s="1286">
        <v>0</v>
      </c>
      <c r="T24" s="1286">
        <v>0</v>
      </c>
      <c r="U24" s="1668">
        <v>0.12374899261581138</v>
      </c>
      <c r="W24" s="1670">
        <v>1536.4075217597051</v>
      </c>
      <c r="X24" s="1286">
        <v>1615.2108933844847</v>
      </c>
      <c r="Y24" s="1286">
        <v>1493.4322183544482</v>
      </c>
      <c r="Z24" s="1286">
        <v>1549.273930387003</v>
      </c>
      <c r="AA24" s="1286">
        <v>1580.8545009505199</v>
      </c>
      <c r="AB24" s="1286">
        <v>1606.252691363806</v>
      </c>
      <c r="AC24" s="1668">
        <v>1607.922802813626</v>
      </c>
      <c r="AD24" s="2222"/>
      <c r="AE24" s="1670">
        <v>1582</v>
      </c>
      <c r="AF24" s="1286" t="s">
        <v>14162</v>
      </c>
      <c r="AG24" s="1286">
        <v>0.4</v>
      </c>
      <c r="AH24" s="1766" t="s">
        <v>14163</v>
      </c>
      <c r="AI24" s="1862" t="s">
        <v>14163</v>
      </c>
      <c r="AJ24" s="1862">
        <v>0</v>
      </c>
      <c r="AK24" s="1862" t="s">
        <v>4941</v>
      </c>
      <c r="AL24" s="1862" t="s">
        <v>4941</v>
      </c>
      <c r="AM24" s="1863" t="s">
        <v>4941</v>
      </c>
      <c r="AN24" s="63"/>
      <c r="AO24" s="73" t="s">
        <v>14211</v>
      </c>
      <c r="AP24" s="1033"/>
      <c r="AQ24" s="3101"/>
      <c r="AR24" s="997" t="str">
        <f t="shared" si="18"/>
        <v>Please complete all cells in row</v>
      </c>
      <c r="AS24" s="3101"/>
      <c r="AT24" s="221">
        <f t="shared" si="0"/>
        <v>0</v>
      </c>
      <c r="AU24" s="221">
        <f t="shared" si="1"/>
        <v>0</v>
      </c>
      <c r="AV24" s="221">
        <f t="shared" si="2"/>
        <v>0</v>
      </c>
      <c r="AW24" s="221">
        <f t="shared" si="3"/>
        <v>0</v>
      </c>
      <c r="AX24" s="221">
        <f t="shared" si="4"/>
        <v>0</v>
      </c>
      <c r="AY24" s="221">
        <f t="shared" si="5"/>
        <v>0</v>
      </c>
      <c r="AZ24" s="221">
        <f t="shared" si="6"/>
        <v>0</v>
      </c>
      <c r="BA24" s="3102"/>
      <c r="BB24" s="221">
        <f t="shared" si="7"/>
        <v>0</v>
      </c>
      <c r="BC24" s="221">
        <f t="shared" si="8"/>
        <v>0</v>
      </c>
      <c r="BD24" s="221">
        <f t="shared" si="9"/>
        <v>0</v>
      </c>
      <c r="BE24" s="221">
        <f t="shared" si="10"/>
        <v>0</v>
      </c>
      <c r="BF24" s="221">
        <f t="shared" si="11"/>
        <v>0</v>
      </c>
      <c r="BG24" s="221">
        <f t="shared" si="12"/>
        <v>0</v>
      </c>
      <c r="BH24" s="221">
        <f t="shared" si="13"/>
        <v>0</v>
      </c>
      <c r="BI24" s="3102"/>
      <c r="BJ24" s="3102"/>
      <c r="BK24" s="221">
        <f t="shared" si="14"/>
        <v>0</v>
      </c>
      <c r="BL24" s="221">
        <f t="shared" si="15"/>
        <v>1</v>
      </c>
      <c r="BM24" s="221">
        <f t="shared" si="16"/>
        <v>0</v>
      </c>
      <c r="BN24" s="221">
        <f t="shared" si="17"/>
        <v>1</v>
      </c>
      <c r="BO24" s="3101"/>
      <c r="BP24" s="1105"/>
      <c r="BQ24" s="1105"/>
      <c r="BR24" s="1105"/>
      <c r="BS24" s="1105"/>
      <c r="BT24" s="1105"/>
      <c r="BU24" s="1105"/>
    </row>
    <row r="25" spans="2:73" ht="15.75" customHeight="1">
      <c r="B25" s="71" t="s">
        <v>14212</v>
      </c>
      <c r="C25" s="2012" t="s">
        <v>14213</v>
      </c>
      <c r="D25" s="3063">
        <v>46721</v>
      </c>
      <c r="E25" s="72" t="s">
        <v>688</v>
      </c>
      <c r="F25" s="72">
        <v>3</v>
      </c>
      <c r="G25" s="1286">
        <v>0</v>
      </c>
      <c r="H25" s="1286">
        <v>0</v>
      </c>
      <c r="I25" s="1286">
        <v>1E-3</v>
      </c>
      <c r="J25" s="1286">
        <v>0.38400000000000001</v>
      </c>
      <c r="K25" s="1286">
        <v>0.218</v>
      </c>
      <c r="L25" s="1286">
        <v>0</v>
      </c>
      <c r="M25" s="1668">
        <v>0</v>
      </c>
      <c r="N25" s="1625"/>
      <c r="O25" s="1670">
        <v>0</v>
      </c>
      <c r="P25" s="1286">
        <v>0</v>
      </c>
      <c r="Q25" s="1286">
        <v>0</v>
      </c>
      <c r="R25" s="1286">
        <v>0</v>
      </c>
      <c r="S25" s="1286">
        <v>0</v>
      </c>
      <c r="T25" s="1286">
        <v>0</v>
      </c>
      <c r="U25" s="1668">
        <v>0.20273169590753989</v>
      </c>
      <c r="W25" s="1670">
        <v>36181.445814442042</v>
      </c>
      <c r="X25" s="1286">
        <v>38578.238951502492</v>
      </c>
      <c r="Y25" s="1286">
        <v>35624.942013525397</v>
      </c>
      <c r="Z25" s="1286">
        <v>36750.870199639598</v>
      </c>
      <c r="AA25" s="1286">
        <v>36891.208761274538</v>
      </c>
      <c r="AB25" s="1286">
        <v>36886.719881321449</v>
      </c>
      <c r="AC25" s="1668">
        <v>37269.171836834306</v>
      </c>
      <c r="AD25" s="2222"/>
      <c r="AE25" s="1670">
        <v>41537</v>
      </c>
      <c r="AF25" s="1286" t="s">
        <v>14162</v>
      </c>
      <c r="AG25" s="1286">
        <v>0.25</v>
      </c>
      <c r="AH25" s="1766" t="s">
        <v>14163</v>
      </c>
      <c r="AI25" s="1862" t="s">
        <v>14163</v>
      </c>
      <c r="AJ25" s="1862">
        <v>0</v>
      </c>
      <c r="AK25" s="1862" t="s">
        <v>4941</v>
      </c>
      <c r="AL25" s="1862" t="s">
        <v>4941</v>
      </c>
      <c r="AM25" s="1863" t="s">
        <v>4941</v>
      </c>
      <c r="AN25" s="63"/>
      <c r="AO25" s="73" t="s">
        <v>14214</v>
      </c>
      <c r="AP25" s="1033"/>
      <c r="AQ25" s="3101"/>
      <c r="AR25" s="997" t="str">
        <f t="shared" si="18"/>
        <v>Please complete all cells in row</v>
      </c>
      <c r="AS25" s="3101"/>
      <c r="AT25" s="221">
        <f t="shared" si="0"/>
        <v>0</v>
      </c>
      <c r="AU25" s="221">
        <f t="shared" si="1"/>
        <v>0</v>
      </c>
      <c r="AV25" s="221">
        <f t="shared" si="2"/>
        <v>0</v>
      </c>
      <c r="AW25" s="221">
        <f t="shared" si="3"/>
        <v>0</v>
      </c>
      <c r="AX25" s="221">
        <f t="shared" si="4"/>
        <v>0</v>
      </c>
      <c r="AY25" s="221">
        <f t="shared" si="5"/>
        <v>0</v>
      </c>
      <c r="AZ25" s="221">
        <f t="shared" si="6"/>
        <v>0</v>
      </c>
      <c r="BA25" s="3102"/>
      <c r="BB25" s="221">
        <f t="shared" si="7"/>
        <v>0</v>
      </c>
      <c r="BC25" s="221">
        <f t="shared" si="8"/>
        <v>0</v>
      </c>
      <c r="BD25" s="221">
        <f t="shared" si="9"/>
        <v>0</v>
      </c>
      <c r="BE25" s="221">
        <f t="shared" si="10"/>
        <v>0</v>
      </c>
      <c r="BF25" s="221">
        <f t="shared" si="11"/>
        <v>0</v>
      </c>
      <c r="BG25" s="221">
        <f t="shared" si="12"/>
        <v>0</v>
      </c>
      <c r="BH25" s="221">
        <f t="shared" si="13"/>
        <v>0</v>
      </c>
      <c r="BI25" s="3102"/>
      <c r="BJ25" s="3102"/>
      <c r="BK25" s="221">
        <f t="shared" si="14"/>
        <v>0</v>
      </c>
      <c r="BL25" s="221">
        <f t="shared" si="15"/>
        <v>1</v>
      </c>
      <c r="BM25" s="221">
        <f t="shared" si="16"/>
        <v>0</v>
      </c>
      <c r="BN25" s="221">
        <f t="shared" si="17"/>
        <v>1</v>
      </c>
      <c r="BO25" s="3101"/>
      <c r="BP25" s="1105"/>
      <c r="BQ25" s="1105"/>
      <c r="BR25" s="1105"/>
      <c r="BS25" s="1105"/>
      <c r="BT25" s="1105"/>
      <c r="BU25" s="1105"/>
    </row>
    <row r="26" spans="2:73" ht="15.75" customHeight="1">
      <c r="B26" s="71" t="s">
        <v>14215</v>
      </c>
      <c r="C26" s="2012" t="s">
        <v>14216</v>
      </c>
      <c r="D26" s="3063">
        <v>45747</v>
      </c>
      <c r="E26" s="72" t="s">
        <v>688</v>
      </c>
      <c r="F26" s="72">
        <v>3</v>
      </c>
      <c r="G26" s="1286">
        <v>0</v>
      </c>
      <c r="H26" s="1286">
        <v>0</v>
      </c>
      <c r="I26" s="1286">
        <v>0</v>
      </c>
      <c r="J26" s="1286">
        <v>0</v>
      </c>
      <c r="K26" s="1286">
        <v>0</v>
      </c>
      <c r="L26" s="1286">
        <v>0</v>
      </c>
      <c r="M26" s="1668">
        <v>0</v>
      </c>
      <c r="N26" s="1625"/>
      <c r="O26" s="1670">
        <v>0</v>
      </c>
      <c r="P26" s="1286">
        <v>0</v>
      </c>
      <c r="Q26" s="1286">
        <v>0</v>
      </c>
      <c r="R26" s="1286">
        <v>0</v>
      </c>
      <c r="S26" s="1286">
        <v>0</v>
      </c>
      <c r="T26" s="1286">
        <v>0</v>
      </c>
      <c r="U26" s="1668">
        <v>0</v>
      </c>
      <c r="W26" s="1670">
        <v>36181.445814442042</v>
      </c>
      <c r="X26" s="1286">
        <v>38578.238951502492</v>
      </c>
      <c r="Y26" s="1286">
        <v>35624.942013525397</v>
      </c>
      <c r="Z26" s="1286">
        <v>36750.870199639598</v>
      </c>
      <c r="AA26" s="1286">
        <v>36891.208761274538</v>
      </c>
      <c r="AB26" s="1286">
        <v>36886.719881321449</v>
      </c>
      <c r="AC26" s="1668">
        <v>37269.171836834306</v>
      </c>
      <c r="AD26" s="2222"/>
      <c r="AE26" s="1670">
        <v>41537</v>
      </c>
      <c r="AF26" s="1286" t="s">
        <v>14162</v>
      </c>
      <c r="AG26" s="1286">
        <v>2</v>
      </c>
      <c r="AH26" s="1766" t="s">
        <v>14163</v>
      </c>
      <c r="AI26" s="1862" t="s">
        <v>14163</v>
      </c>
      <c r="AJ26" s="1862">
        <v>0</v>
      </c>
      <c r="AK26" s="1862" t="s">
        <v>4941</v>
      </c>
      <c r="AL26" s="1862" t="s">
        <v>4941</v>
      </c>
      <c r="AM26" s="1863" t="s">
        <v>4941</v>
      </c>
      <c r="AN26" s="63"/>
      <c r="AO26" s="73" t="s">
        <v>14217</v>
      </c>
      <c r="AP26" s="3102"/>
      <c r="AQ26" s="3101"/>
      <c r="AR26" s="997" t="str">
        <f t="shared" si="18"/>
        <v>Please complete all cells in row</v>
      </c>
      <c r="AS26" s="3101"/>
      <c r="AT26" s="221">
        <f t="shared" si="0"/>
        <v>0</v>
      </c>
      <c r="AU26" s="221">
        <f t="shared" si="1"/>
        <v>0</v>
      </c>
      <c r="AV26" s="221">
        <f t="shared" si="2"/>
        <v>0</v>
      </c>
      <c r="AW26" s="221">
        <f t="shared" si="3"/>
        <v>0</v>
      </c>
      <c r="AX26" s="221">
        <f t="shared" si="4"/>
        <v>0</v>
      </c>
      <c r="AY26" s="221">
        <f t="shared" si="5"/>
        <v>0</v>
      </c>
      <c r="AZ26" s="221">
        <f t="shared" si="6"/>
        <v>0</v>
      </c>
      <c r="BA26" s="3102"/>
      <c r="BB26" s="221">
        <f t="shared" si="7"/>
        <v>0</v>
      </c>
      <c r="BC26" s="221">
        <f t="shared" si="8"/>
        <v>0</v>
      </c>
      <c r="BD26" s="221">
        <f t="shared" si="9"/>
        <v>0</v>
      </c>
      <c r="BE26" s="221">
        <f t="shared" si="10"/>
        <v>0</v>
      </c>
      <c r="BF26" s="221">
        <f t="shared" si="11"/>
        <v>0</v>
      </c>
      <c r="BG26" s="221">
        <f t="shared" si="12"/>
        <v>0</v>
      </c>
      <c r="BH26" s="221">
        <f t="shared" si="13"/>
        <v>0</v>
      </c>
      <c r="BI26" s="3102"/>
      <c r="BJ26" s="3102"/>
      <c r="BK26" s="221">
        <f t="shared" si="14"/>
        <v>0</v>
      </c>
      <c r="BL26" s="221">
        <f t="shared" si="15"/>
        <v>1</v>
      </c>
      <c r="BM26" s="221">
        <f t="shared" si="16"/>
        <v>0</v>
      </c>
      <c r="BN26" s="221">
        <f t="shared" si="17"/>
        <v>1</v>
      </c>
      <c r="BO26" s="3101"/>
      <c r="BP26" s="1105"/>
      <c r="BQ26" s="1105"/>
      <c r="BR26" s="1105"/>
      <c r="BS26" s="1105"/>
      <c r="BT26" s="1105"/>
      <c r="BU26" s="1105"/>
    </row>
    <row r="27" spans="2:73" ht="15.75" customHeight="1">
      <c r="B27" s="71" t="s">
        <v>14218</v>
      </c>
      <c r="C27" s="2012" t="s">
        <v>14219</v>
      </c>
      <c r="D27" s="3063">
        <v>43190</v>
      </c>
      <c r="E27" s="72" t="s">
        <v>688</v>
      </c>
      <c r="F27" s="72">
        <v>3</v>
      </c>
      <c r="G27" s="1286">
        <v>-2.302</v>
      </c>
      <c r="H27" s="1286">
        <v>-1E-3</v>
      </c>
      <c r="I27" s="1286">
        <v>-0.03</v>
      </c>
      <c r="J27" s="1286">
        <v>0</v>
      </c>
      <c r="K27" s="1286">
        <v>0</v>
      </c>
      <c r="L27" s="1286">
        <v>0</v>
      </c>
      <c r="M27" s="1668">
        <v>0</v>
      </c>
      <c r="N27" s="1625"/>
      <c r="O27" s="1670">
        <v>1.1249999999999999E-3</v>
      </c>
      <c r="P27" s="1286">
        <v>1.3900185600000002E-3</v>
      </c>
      <c r="Q27" s="1286">
        <v>1.485075816E-3</v>
      </c>
      <c r="R27" s="1286">
        <v>2.5235884800000005E-3</v>
      </c>
      <c r="S27" s="1286">
        <v>2.3971544828349997E-3</v>
      </c>
      <c r="T27" s="1286">
        <v>2.29890995239487E-3</v>
      </c>
      <c r="U27" s="1668">
        <v>2.2888266805966549E-3</v>
      </c>
      <c r="W27" s="1670">
        <v>596.59299301867213</v>
      </c>
      <c r="X27" s="1286">
        <v>624.08279443146421</v>
      </c>
      <c r="Y27" s="1286">
        <v>568.05984957292355</v>
      </c>
      <c r="Z27" s="1286">
        <v>585.65310583244388</v>
      </c>
      <c r="AA27" s="1286">
        <v>587.88026754097461</v>
      </c>
      <c r="AB27" s="1286">
        <v>587.58140731874516</v>
      </c>
      <c r="AC27" s="1668">
        <v>587.99195034828017</v>
      </c>
      <c r="AD27" s="2222"/>
      <c r="AE27" s="1670">
        <v>607</v>
      </c>
      <c r="AF27" s="1286" t="s">
        <v>14162</v>
      </c>
      <c r="AG27" s="1286">
        <v>5</v>
      </c>
      <c r="AH27" s="1766" t="s">
        <v>14163</v>
      </c>
      <c r="AI27" s="1862" t="s">
        <v>14163</v>
      </c>
      <c r="AJ27" s="1862">
        <v>0</v>
      </c>
      <c r="AK27" s="1862" t="s">
        <v>4941</v>
      </c>
      <c r="AL27" s="1862" t="s">
        <v>4941</v>
      </c>
      <c r="AM27" s="1863" t="s">
        <v>4941</v>
      </c>
      <c r="AN27" s="63"/>
      <c r="AO27" s="73" t="s">
        <v>14220</v>
      </c>
      <c r="AP27" s="3102"/>
      <c r="AQ27" s="3101"/>
      <c r="AR27" s="997" t="str">
        <f t="shared" si="18"/>
        <v>Please complete all cells in row</v>
      </c>
      <c r="AS27" s="3101"/>
      <c r="AT27" s="221">
        <f t="shared" si="0"/>
        <v>0</v>
      </c>
      <c r="AU27" s="221">
        <f t="shared" si="1"/>
        <v>0</v>
      </c>
      <c r="AV27" s="221">
        <f t="shared" si="2"/>
        <v>0</v>
      </c>
      <c r="AW27" s="221">
        <f t="shared" si="3"/>
        <v>0</v>
      </c>
      <c r="AX27" s="221">
        <f t="shared" si="4"/>
        <v>0</v>
      </c>
      <c r="AY27" s="221">
        <f t="shared" si="5"/>
        <v>0</v>
      </c>
      <c r="AZ27" s="221">
        <f t="shared" si="6"/>
        <v>0</v>
      </c>
      <c r="BA27" s="3102"/>
      <c r="BB27" s="221">
        <f t="shared" si="7"/>
        <v>0</v>
      </c>
      <c r="BC27" s="221">
        <f t="shared" si="8"/>
        <v>0</v>
      </c>
      <c r="BD27" s="221">
        <f t="shared" si="9"/>
        <v>0</v>
      </c>
      <c r="BE27" s="221">
        <f t="shared" si="10"/>
        <v>0</v>
      </c>
      <c r="BF27" s="221">
        <f t="shared" si="11"/>
        <v>0</v>
      </c>
      <c r="BG27" s="221">
        <f t="shared" si="12"/>
        <v>0</v>
      </c>
      <c r="BH27" s="221">
        <f t="shared" si="13"/>
        <v>0</v>
      </c>
      <c r="BI27" s="3102"/>
      <c r="BJ27" s="3102"/>
      <c r="BK27" s="221">
        <f t="shared" si="14"/>
        <v>0</v>
      </c>
      <c r="BL27" s="221">
        <f t="shared" si="15"/>
        <v>1</v>
      </c>
      <c r="BM27" s="221">
        <f t="shared" si="16"/>
        <v>0</v>
      </c>
      <c r="BN27" s="221">
        <f t="shared" si="17"/>
        <v>1</v>
      </c>
      <c r="BO27" s="3101"/>
      <c r="BP27" s="1105"/>
      <c r="BQ27" s="1105"/>
      <c r="BR27" s="1105"/>
      <c r="BS27" s="1105"/>
      <c r="BT27" s="1105"/>
      <c r="BU27" s="1105"/>
    </row>
    <row r="28" spans="2:73" ht="15.75" customHeight="1">
      <c r="B28" s="71" t="s">
        <v>14221</v>
      </c>
      <c r="C28" s="2012" t="s">
        <v>14222</v>
      </c>
      <c r="D28" s="3063">
        <v>45495</v>
      </c>
      <c r="E28" s="72" t="s">
        <v>688</v>
      </c>
      <c r="F28" s="72">
        <v>3</v>
      </c>
      <c r="G28" s="1286">
        <v>0</v>
      </c>
      <c r="H28" s="1286">
        <v>0</v>
      </c>
      <c r="I28" s="1286">
        <v>0.751</v>
      </c>
      <c r="J28" s="1286">
        <v>4.532</v>
      </c>
      <c r="K28" s="1286">
        <v>4.05</v>
      </c>
      <c r="L28" s="1286">
        <v>3.101</v>
      </c>
      <c r="M28" s="1668">
        <v>2.1000000000000001E-2</v>
      </c>
      <c r="N28" s="1625"/>
      <c r="O28" s="1670">
        <v>0</v>
      </c>
      <c r="P28" s="1286">
        <v>0</v>
      </c>
      <c r="Q28" s="1286">
        <v>0</v>
      </c>
      <c r="R28" s="1286">
        <v>0</v>
      </c>
      <c r="S28" s="1286">
        <v>0</v>
      </c>
      <c r="T28" s="1286">
        <v>8.6134315886313331E-2</v>
      </c>
      <c r="U28" s="1668">
        <v>0.13591416733880721</v>
      </c>
      <c r="W28" s="1670">
        <v>6384.8072195560017</v>
      </c>
      <c r="X28" s="1286">
        <v>6703.9228097077603</v>
      </c>
      <c r="Y28" s="1286">
        <v>6456.0760304946953</v>
      </c>
      <c r="Z28" s="1286">
        <v>6666.4691195794885</v>
      </c>
      <c r="AA28" s="1286">
        <v>6866.1663577997369</v>
      </c>
      <c r="AB28" s="1286">
        <v>7747.835625704116</v>
      </c>
      <c r="AC28" s="1668">
        <v>7757.694931761469</v>
      </c>
      <c r="AD28" s="2222"/>
      <c r="AE28" s="1670">
        <v>7736</v>
      </c>
      <c r="AF28" s="1286" t="s">
        <v>14162</v>
      </c>
      <c r="AG28" s="1286">
        <v>0.25</v>
      </c>
      <c r="AH28" s="1766" t="s">
        <v>14163</v>
      </c>
      <c r="AI28" s="1862" t="s">
        <v>14163</v>
      </c>
      <c r="AJ28" s="1862">
        <v>0</v>
      </c>
      <c r="AK28" s="1862" t="s">
        <v>4941</v>
      </c>
      <c r="AL28" s="1862" t="s">
        <v>4941</v>
      </c>
      <c r="AM28" s="1863" t="s">
        <v>4941</v>
      </c>
      <c r="AN28" s="63"/>
      <c r="AO28" s="73" t="s">
        <v>14223</v>
      </c>
      <c r="AP28" s="3102"/>
      <c r="AQ28" s="3101"/>
      <c r="AR28" s="997" t="str">
        <f t="shared" si="18"/>
        <v>Please complete all cells in row</v>
      </c>
      <c r="AS28" s="3101"/>
      <c r="AT28" s="221">
        <f t="shared" si="0"/>
        <v>0</v>
      </c>
      <c r="AU28" s="221">
        <f t="shared" si="1"/>
        <v>0</v>
      </c>
      <c r="AV28" s="221">
        <f t="shared" si="2"/>
        <v>0</v>
      </c>
      <c r="AW28" s="221">
        <f t="shared" si="3"/>
        <v>0</v>
      </c>
      <c r="AX28" s="221">
        <f t="shared" si="4"/>
        <v>0</v>
      </c>
      <c r="AY28" s="221">
        <f t="shared" si="5"/>
        <v>0</v>
      </c>
      <c r="AZ28" s="221">
        <f t="shared" si="6"/>
        <v>0</v>
      </c>
      <c r="BA28" s="3102"/>
      <c r="BB28" s="221">
        <f t="shared" si="7"/>
        <v>0</v>
      </c>
      <c r="BC28" s="221">
        <f t="shared" si="8"/>
        <v>0</v>
      </c>
      <c r="BD28" s="221">
        <f t="shared" si="9"/>
        <v>0</v>
      </c>
      <c r="BE28" s="221">
        <f t="shared" si="10"/>
        <v>0</v>
      </c>
      <c r="BF28" s="221">
        <f t="shared" si="11"/>
        <v>0</v>
      </c>
      <c r="BG28" s="221">
        <f t="shared" si="12"/>
        <v>0</v>
      </c>
      <c r="BH28" s="221">
        <f t="shared" si="13"/>
        <v>0</v>
      </c>
      <c r="BI28" s="3102"/>
      <c r="BJ28" s="3102"/>
      <c r="BK28" s="221">
        <f t="shared" si="14"/>
        <v>0</v>
      </c>
      <c r="BL28" s="221">
        <f t="shared" si="15"/>
        <v>1</v>
      </c>
      <c r="BM28" s="221">
        <f t="shared" si="16"/>
        <v>0</v>
      </c>
      <c r="BN28" s="221">
        <f t="shared" si="17"/>
        <v>1</v>
      </c>
      <c r="BO28" s="3101"/>
      <c r="BP28" s="1105"/>
      <c r="BQ28" s="1105"/>
      <c r="BR28" s="1105"/>
      <c r="BS28" s="1105"/>
      <c r="BT28" s="1105"/>
      <c r="BU28" s="1105"/>
    </row>
    <row r="29" spans="2:73" ht="15.75" customHeight="1">
      <c r="B29" s="71" t="s">
        <v>14224</v>
      </c>
      <c r="C29" s="2012" t="s">
        <v>14225</v>
      </c>
      <c r="D29" s="3063">
        <v>46552</v>
      </c>
      <c r="E29" s="72" t="s">
        <v>688</v>
      </c>
      <c r="F29" s="72">
        <v>3</v>
      </c>
      <c r="G29" s="1286">
        <v>0</v>
      </c>
      <c r="H29" s="1286">
        <v>0</v>
      </c>
      <c r="I29" s="1286">
        <v>0.105</v>
      </c>
      <c r="J29" s="1286">
        <v>0.06</v>
      </c>
      <c r="K29" s="1286">
        <v>0.17499999999999999</v>
      </c>
      <c r="L29" s="1286">
        <v>0.98699999999999999</v>
      </c>
      <c r="M29" s="1668">
        <v>14.356999999999999</v>
      </c>
      <c r="N29" s="1625"/>
      <c r="O29" s="1670">
        <v>0</v>
      </c>
      <c r="P29" s="1286">
        <v>0</v>
      </c>
      <c r="Q29" s="1286">
        <v>0</v>
      </c>
      <c r="R29" s="1286">
        <v>0</v>
      </c>
      <c r="S29" s="1286">
        <v>0</v>
      </c>
      <c r="T29" s="1286">
        <v>0</v>
      </c>
      <c r="U29" s="1668">
        <v>0.1359062601729164</v>
      </c>
      <c r="W29" s="1670">
        <v>7198.6810392407133</v>
      </c>
      <c r="X29" s="1286">
        <v>7796.8038606005484</v>
      </c>
      <c r="Y29" s="1286">
        <v>7149.1242114042634</v>
      </c>
      <c r="Z29" s="1286">
        <v>7390.0563337646872</v>
      </c>
      <c r="AA29" s="1286">
        <v>7418.1597457103144</v>
      </c>
      <c r="AB29" s="1286">
        <v>7417.1080160034562</v>
      </c>
      <c r="AC29" s="1668">
        <v>7411.1171436947834</v>
      </c>
      <c r="AD29" s="2222"/>
      <c r="AE29" s="1670">
        <v>7732</v>
      </c>
      <c r="AF29" s="1286" t="s">
        <v>14162</v>
      </c>
      <c r="AG29" s="1286">
        <v>0.25</v>
      </c>
      <c r="AH29" s="1766" t="s">
        <v>14163</v>
      </c>
      <c r="AI29" s="1862" t="s">
        <v>14163</v>
      </c>
      <c r="AJ29" s="1862">
        <v>0</v>
      </c>
      <c r="AK29" s="1862" t="s">
        <v>4941</v>
      </c>
      <c r="AL29" s="1862" t="s">
        <v>4941</v>
      </c>
      <c r="AM29" s="1863" t="s">
        <v>4941</v>
      </c>
      <c r="AN29" s="63"/>
      <c r="AO29" s="73" t="s">
        <v>14226</v>
      </c>
      <c r="AP29" s="3102"/>
      <c r="AQ29" s="3101"/>
      <c r="AR29" s="997" t="str">
        <f t="shared" si="18"/>
        <v>Please complete all cells in row</v>
      </c>
      <c r="AS29" s="3101"/>
      <c r="AT29" s="221">
        <f t="shared" si="0"/>
        <v>0</v>
      </c>
      <c r="AU29" s="221">
        <f t="shared" si="1"/>
        <v>0</v>
      </c>
      <c r="AV29" s="221">
        <f t="shared" si="2"/>
        <v>0</v>
      </c>
      <c r="AW29" s="221">
        <f t="shared" si="3"/>
        <v>0</v>
      </c>
      <c r="AX29" s="221">
        <f t="shared" si="4"/>
        <v>0</v>
      </c>
      <c r="AY29" s="221">
        <f t="shared" si="5"/>
        <v>0</v>
      </c>
      <c r="AZ29" s="221">
        <f t="shared" si="6"/>
        <v>0</v>
      </c>
      <c r="BA29" s="3102"/>
      <c r="BB29" s="221">
        <f t="shared" si="7"/>
        <v>0</v>
      </c>
      <c r="BC29" s="221">
        <f t="shared" si="8"/>
        <v>0</v>
      </c>
      <c r="BD29" s="221">
        <f t="shared" si="9"/>
        <v>0</v>
      </c>
      <c r="BE29" s="221">
        <f t="shared" si="10"/>
        <v>0</v>
      </c>
      <c r="BF29" s="221">
        <f t="shared" si="11"/>
        <v>0</v>
      </c>
      <c r="BG29" s="221">
        <f t="shared" si="12"/>
        <v>0</v>
      </c>
      <c r="BH29" s="221">
        <f t="shared" si="13"/>
        <v>0</v>
      </c>
      <c r="BI29" s="3102"/>
      <c r="BJ29" s="3102"/>
      <c r="BK29" s="221">
        <f t="shared" si="14"/>
        <v>0</v>
      </c>
      <c r="BL29" s="221">
        <f t="shared" si="15"/>
        <v>1</v>
      </c>
      <c r="BM29" s="221">
        <f t="shared" si="16"/>
        <v>0</v>
      </c>
      <c r="BN29" s="221">
        <f t="shared" si="17"/>
        <v>1</v>
      </c>
      <c r="BO29" s="3101"/>
      <c r="BP29" s="1105"/>
      <c r="BQ29" s="1105"/>
      <c r="BR29" s="1105"/>
      <c r="BS29" s="1105"/>
      <c r="BT29" s="1105"/>
      <c r="BU29" s="1105"/>
    </row>
    <row r="30" spans="2:73" ht="15.75" customHeight="1">
      <c r="B30" s="71" t="s">
        <v>14227</v>
      </c>
      <c r="C30" s="2012" t="s">
        <v>14228</v>
      </c>
      <c r="D30" s="3063">
        <v>46033</v>
      </c>
      <c r="E30" s="72" t="s">
        <v>688</v>
      </c>
      <c r="F30" s="72">
        <v>3</v>
      </c>
      <c r="G30" s="1286">
        <v>0</v>
      </c>
      <c r="H30" s="1286">
        <v>0</v>
      </c>
      <c r="I30" s="1286">
        <v>0.25</v>
      </c>
      <c r="J30" s="1286">
        <v>0.96899999999999997</v>
      </c>
      <c r="K30" s="1286">
        <v>6.9690000000000003</v>
      </c>
      <c r="L30" s="1286">
        <v>6.585</v>
      </c>
      <c r="M30" s="1668">
        <v>3.2080000000000002</v>
      </c>
      <c r="N30" s="1625"/>
      <c r="O30" s="1670">
        <v>0</v>
      </c>
      <c r="P30" s="1286">
        <v>0</v>
      </c>
      <c r="Q30" s="1286">
        <v>0</v>
      </c>
      <c r="R30" s="1286">
        <v>0</v>
      </c>
      <c r="S30" s="1286">
        <v>0</v>
      </c>
      <c r="T30" s="1286">
        <v>0</v>
      </c>
      <c r="U30" s="1668">
        <v>0.14330736744670519</v>
      </c>
      <c r="W30" s="1670">
        <v>10880.766692241757</v>
      </c>
      <c r="X30" s="1286">
        <v>11372.637056678437</v>
      </c>
      <c r="Y30" s="1286">
        <v>10336.084439012902</v>
      </c>
      <c r="Z30" s="1286">
        <v>10758.543325014467</v>
      </c>
      <c r="AA30" s="1286">
        <v>10803.680645967228</v>
      </c>
      <c r="AB30" s="1286">
        <v>10715.588333691998</v>
      </c>
      <c r="AC30" s="1668">
        <v>10737.347530829853</v>
      </c>
      <c r="AD30" s="2222"/>
      <c r="AE30" s="1670">
        <v>11476</v>
      </c>
      <c r="AF30" s="1286" t="s">
        <v>14167</v>
      </c>
      <c r="AG30" s="1286">
        <v>0.3</v>
      </c>
      <c r="AH30" s="1766" t="s">
        <v>14163</v>
      </c>
      <c r="AI30" s="1862" t="s">
        <v>14163</v>
      </c>
      <c r="AJ30" s="1862">
        <v>0</v>
      </c>
      <c r="AK30" s="1862" t="s">
        <v>4941</v>
      </c>
      <c r="AL30" s="1862" t="s">
        <v>4941</v>
      </c>
      <c r="AM30" s="1863" t="s">
        <v>4941</v>
      </c>
      <c r="AN30" s="63"/>
      <c r="AO30" s="73" t="s">
        <v>14229</v>
      </c>
      <c r="AP30" s="3102"/>
      <c r="AQ30" s="3101"/>
      <c r="AR30" s="997" t="str">
        <f t="shared" si="18"/>
        <v>Please complete all cells in row</v>
      </c>
      <c r="AS30" s="3101"/>
      <c r="AT30" s="221">
        <f t="shared" si="0"/>
        <v>0</v>
      </c>
      <c r="AU30" s="221">
        <f t="shared" si="1"/>
        <v>0</v>
      </c>
      <c r="AV30" s="221">
        <f t="shared" si="2"/>
        <v>0</v>
      </c>
      <c r="AW30" s="221">
        <f t="shared" si="3"/>
        <v>0</v>
      </c>
      <c r="AX30" s="221">
        <f t="shared" si="4"/>
        <v>0</v>
      </c>
      <c r="AY30" s="221">
        <f t="shared" si="5"/>
        <v>0</v>
      </c>
      <c r="AZ30" s="221">
        <f t="shared" si="6"/>
        <v>0</v>
      </c>
      <c r="BA30" s="3102"/>
      <c r="BB30" s="221">
        <f t="shared" si="7"/>
        <v>0</v>
      </c>
      <c r="BC30" s="221">
        <f t="shared" si="8"/>
        <v>0</v>
      </c>
      <c r="BD30" s="221">
        <f t="shared" si="9"/>
        <v>0</v>
      </c>
      <c r="BE30" s="221">
        <f t="shared" si="10"/>
        <v>0</v>
      </c>
      <c r="BF30" s="221">
        <f t="shared" si="11"/>
        <v>0</v>
      </c>
      <c r="BG30" s="221">
        <f t="shared" si="12"/>
        <v>0</v>
      </c>
      <c r="BH30" s="221">
        <f t="shared" si="13"/>
        <v>0</v>
      </c>
      <c r="BI30" s="3102"/>
      <c r="BJ30" s="3102"/>
      <c r="BK30" s="221">
        <f t="shared" si="14"/>
        <v>0</v>
      </c>
      <c r="BL30" s="221">
        <f t="shared" si="15"/>
        <v>1</v>
      </c>
      <c r="BM30" s="221">
        <f t="shared" si="16"/>
        <v>0</v>
      </c>
      <c r="BN30" s="221">
        <f t="shared" si="17"/>
        <v>1</v>
      </c>
      <c r="BO30" s="3101"/>
      <c r="BP30" s="1105"/>
      <c r="BQ30" s="1105"/>
      <c r="BR30" s="1105"/>
      <c r="BS30" s="1105"/>
      <c r="BT30" s="1105"/>
      <c r="BU30" s="1105"/>
    </row>
    <row r="31" spans="2:73" ht="15.75" customHeight="1">
      <c r="B31" s="71" t="s">
        <v>14230</v>
      </c>
      <c r="C31" s="2012" t="s">
        <v>14231</v>
      </c>
      <c r="D31" s="3063">
        <v>43921</v>
      </c>
      <c r="E31" s="72" t="s">
        <v>688</v>
      </c>
      <c r="F31" s="72">
        <v>3</v>
      </c>
      <c r="G31" s="1286">
        <v>1.1890000000000001</v>
      </c>
      <c r="H31" s="1286">
        <v>0.26900000000000002</v>
      </c>
      <c r="I31" s="1286">
        <v>5.0000000000000001E-3</v>
      </c>
      <c r="J31" s="1286">
        <v>0</v>
      </c>
      <c r="K31" s="1286">
        <v>0</v>
      </c>
      <c r="L31" s="1286">
        <v>0</v>
      </c>
      <c r="M31" s="1668">
        <v>0</v>
      </c>
      <c r="N31" s="1625"/>
      <c r="O31" s="1670">
        <v>1.0150000000000001E-3</v>
      </c>
      <c r="P31" s="1286">
        <v>1.9711995600000001E-2</v>
      </c>
      <c r="Q31" s="1286">
        <v>2.1939176160000001E-2</v>
      </c>
      <c r="R31" s="1286">
        <v>3.9379894800000009E-2</v>
      </c>
      <c r="S31" s="1286">
        <v>5.3303582314600001E-2</v>
      </c>
      <c r="T31" s="1286">
        <v>4.6301855436467247E-2</v>
      </c>
      <c r="U31" s="1668">
        <v>4.4137016465996465E-2</v>
      </c>
      <c r="W31" s="1670">
        <v>5317.4430591207638</v>
      </c>
      <c r="X31" s="1286">
        <v>5677.9634666412394</v>
      </c>
      <c r="Y31" s="1286">
        <v>5651.8602234068276</v>
      </c>
      <c r="Z31" s="1286">
        <v>5911.5945753100004</v>
      </c>
      <c r="AA31" s="1286">
        <v>5856.9998055371461</v>
      </c>
      <c r="AB31" s="1286">
        <v>5780.2785318170827</v>
      </c>
      <c r="AC31" s="1668">
        <v>5792.868198373154</v>
      </c>
      <c r="AD31" s="2222"/>
      <c r="AE31" s="1670">
        <v>5032</v>
      </c>
      <c r="AF31" s="1286" t="s">
        <v>14162</v>
      </c>
      <c r="AG31" s="1286">
        <v>0.5</v>
      </c>
      <c r="AH31" s="1766" t="s">
        <v>14163</v>
      </c>
      <c r="AI31" s="1862" t="s">
        <v>14163</v>
      </c>
      <c r="AJ31" s="1862">
        <v>0</v>
      </c>
      <c r="AK31" s="1862" t="s">
        <v>4941</v>
      </c>
      <c r="AL31" s="1862" t="s">
        <v>4941</v>
      </c>
      <c r="AM31" s="1863" t="s">
        <v>4941</v>
      </c>
      <c r="AN31" s="63"/>
      <c r="AO31" s="73" t="s">
        <v>14232</v>
      </c>
      <c r="AP31" s="3102"/>
      <c r="AQ31" s="3101"/>
      <c r="AR31" s="997" t="str">
        <f t="shared" si="18"/>
        <v>Please complete all cells in row</v>
      </c>
      <c r="AS31" s="3101"/>
      <c r="AT31" s="221">
        <f t="shared" si="0"/>
        <v>0</v>
      </c>
      <c r="AU31" s="221">
        <f t="shared" si="1"/>
        <v>0</v>
      </c>
      <c r="AV31" s="221">
        <f t="shared" si="2"/>
        <v>0</v>
      </c>
      <c r="AW31" s="221">
        <f t="shared" si="3"/>
        <v>0</v>
      </c>
      <c r="AX31" s="221">
        <f t="shared" si="4"/>
        <v>0</v>
      </c>
      <c r="AY31" s="221">
        <f t="shared" si="5"/>
        <v>0</v>
      </c>
      <c r="AZ31" s="221">
        <f t="shared" si="6"/>
        <v>0</v>
      </c>
      <c r="BA31" s="3102"/>
      <c r="BB31" s="221">
        <f t="shared" si="7"/>
        <v>0</v>
      </c>
      <c r="BC31" s="221">
        <f t="shared" si="8"/>
        <v>0</v>
      </c>
      <c r="BD31" s="221">
        <f t="shared" si="9"/>
        <v>0</v>
      </c>
      <c r="BE31" s="221">
        <f t="shared" si="10"/>
        <v>0</v>
      </c>
      <c r="BF31" s="221">
        <f t="shared" si="11"/>
        <v>0</v>
      </c>
      <c r="BG31" s="221">
        <f t="shared" si="12"/>
        <v>0</v>
      </c>
      <c r="BH31" s="221">
        <f t="shared" si="13"/>
        <v>0</v>
      </c>
      <c r="BI31" s="3102"/>
      <c r="BJ31" s="3102"/>
      <c r="BK31" s="221">
        <f t="shared" si="14"/>
        <v>0</v>
      </c>
      <c r="BL31" s="221">
        <f t="shared" si="15"/>
        <v>1</v>
      </c>
      <c r="BM31" s="221">
        <f t="shared" si="16"/>
        <v>0</v>
      </c>
      <c r="BN31" s="221">
        <f t="shared" si="17"/>
        <v>1</v>
      </c>
      <c r="BO31" s="3101"/>
      <c r="BP31" s="1105"/>
      <c r="BQ31" s="1105"/>
      <c r="BR31" s="1105"/>
      <c r="BS31" s="1105"/>
      <c r="BT31" s="1105"/>
      <c r="BU31" s="1105"/>
    </row>
    <row r="32" spans="2:73" ht="15.75" customHeight="1">
      <c r="B32" s="71" t="s">
        <v>14233</v>
      </c>
      <c r="C32" s="2012" t="s">
        <v>14234</v>
      </c>
      <c r="D32" s="3063">
        <v>43190</v>
      </c>
      <c r="E32" s="72" t="s">
        <v>688</v>
      </c>
      <c r="F32" s="72">
        <v>3</v>
      </c>
      <c r="G32" s="1286">
        <v>-0.81100000000000005</v>
      </c>
      <c r="H32" s="1286">
        <v>-6.0000000000000001E-3</v>
      </c>
      <c r="I32" s="1286">
        <v>0.20300000000000001</v>
      </c>
      <c r="J32" s="1286">
        <v>0</v>
      </c>
      <c r="K32" s="1286">
        <v>0</v>
      </c>
      <c r="L32" s="1286">
        <v>0</v>
      </c>
      <c r="M32" s="1668">
        <v>0</v>
      </c>
      <c r="N32" s="1625"/>
      <c r="O32" s="1670">
        <v>0.33755200000000002</v>
      </c>
      <c r="P32" s="1286">
        <v>0.36550548671999999</v>
      </c>
      <c r="Q32" s="1286">
        <v>0.41209907519999994</v>
      </c>
      <c r="R32" s="1286">
        <v>0.46587987839999995</v>
      </c>
      <c r="S32" s="1286">
        <v>0.35553149827494007</v>
      </c>
      <c r="T32" s="1286">
        <v>0.3408657854769262</v>
      </c>
      <c r="U32" s="1668">
        <v>0.13565146159536662</v>
      </c>
      <c r="W32" s="1670">
        <v>146427.80049477285</v>
      </c>
      <c r="X32" s="1286">
        <v>155679.23221853908</v>
      </c>
      <c r="Y32" s="1286">
        <v>137763.15475245149</v>
      </c>
      <c r="Z32" s="1286">
        <v>143013.04340308846</v>
      </c>
      <c r="AA32" s="1286">
        <v>139854.91792749483</v>
      </c>
      <c r="AB32" s="1286">
        <v>137399.98455762173</v>
      </c>
      <c r="AC32" s="1668">
        <v>138014.79500056419</v>
      </c>
      <c r="AD32" s="2222"/>
      <c r="AE32" s="1670">
        <v>152188</v>
      </c>
      <c r="AF32" s="1286" t="s">
        <v>14183</v>
      </c>
      <c r="AG32" s="1286">
        <v>0.5</v>
      </c>
      <c r="AH32" s="1766" t="s">
        <v>14163</v>
      </c>
      <c r="AI32" s="1862" t="s">
        <v>14163</v>
      </c>
      <c r="AJ32" s="1862">
        <v>0</v>
      </c>
      <c r="AK32" s="1862" t="s">
        <v>4941</v>
      </c>
      <c r="AL32" s="1862" t="s">
        <v>4941</v>
      </c>
      <c r="AM32" s="1863" t="s">
        <v>4941</v>
      </c>
      <c r="AN32" s="63"/>
      <c r="AO32" s="73" t="s">
        <v>14235</v>
      </c>
      <c r="AP32" s="3102"/>
      <c r="AQ32" s="3101"/>
      <c r="AR32" s="997" t="str">
        <f t="shared" si="18"/>
        <v>Please complete all cells in row</v>
      </c>
      <c r="AS32" s="3101"/>
      <c r="AT32" s="221">
        <f t="shared" si="0"/>
        <v>0</v>
      </c>
      <c r="AU32" s="221">
        <f t="shared" si="1"/>
        <v>0</v>
      </c>
      <c r="AV32" s="221">
        <f t="shared" si="2"/>
        <v>0</v>
      </c>
      <c r="AW32" s="221">
        <f t="shared" si="3"/>
        <v>0</v>
      </c>
      <c r="AX32" s="221">
        <f t="shared" si="4"/>
        <v>0</v>
      </c>
      <c r="AY32" s="221">
        <f t="shared" si="5"/>
        <v>0</v>
      </c>
      <c r="AZ32" s="221">
        <f t="shared" si="6"/>
        <v>0</v>
      </c>
      <c r="BA32" s="3102"/>
      <c r="BB32" s="221">
        <f t="shared" si="7"/>
        <v>0</v>
      </c>
      <c r="BC32" s="221">
        <f t="shared" si="8"/>
        <v>0</v>
      </c>
      <c r="BD32" s="221">
        <f t="shared" si="9"/>
        <v>0</v>
      </c>
      <c r="BE32" s="221">
        <f t="shared" si="10"/>
        <v>0</v>
      </c>
      <c r="BF32" s="221">
        <f t="shared" si="11"/>
        <v>0</v>
      </c>
      <c r="BG32" s="221">
        <f t="shared" si="12"/>
        <v>0</v>
      </c>
      <c r="BH32" s="221">
        <f t="shared" si="13"/>
        <v>0</v>
      </c>
      <c r="BI32" s="3102"/>
      <c r="BJ32" s="3102"/>
      <c r="BK32" s="221">
        <f t="shared" si="14"/>
        <v>0</v>
      </c>
      <c r="BL32" s="221">
        <f t="shared" si="15"/>
        <v>1</v>
      </c>
      <c r="BM32" s="221">
        <f t="shared" si="16"/>
        <v>0</v>
      </c>
      <c r="BN32" s="221">
        <f t="shared" si="17"/>
        <v>1</v>
      </c>
      <c r="BO32" s="3101"/>
      <c r="BP32" s="1105"/>
      <c r="BQ32" s="1105"/>
      <c r="BR32" s="1105"/>
      <c r="BS32" s="1105"/>
      <c r="BT32" s="1105"/>
      <c r="BU32" s="1105"/>
    </row>
    <row r="33" spans="2:73" ht="15.75" customHeight="1">
      <c r="B33" s="71" t="s">
        <v>14236</v>
      </c>
      <c r="C33" s="2012" t="s">
        <v>14237</v>
      </c>
      <c r="D33" s="3063">
        <v>43190</v>
      </c>
      <c r="E33" s="72" t="s">
        <v>688</v>
      </c>
      <c r="F33" s="72">
        <v>3</v>
      </c>
      <c r="G33" s="1286">
        <v>-0.14599999999999999</v>
      </c>
      <c r="H33" s="1286">
        <v>-1E-3</v>
      </c>
      <c r="I33" s="1286">
        <v>-8.6999999999999994E-2</v>
      </c>
      <c r="J33" s="1286">
        <v>0</v>
      </c>
      <c r="K33" s="1286">
        <v>0</v>
      </c>
      <c r="L33" s="1286">
        <v>0</v>
      </c>
      <c r="M33" s="1668">
        <v>0</v>
      </c>
      <c r="N33" s="1625"/>
      <c r="O33" s="1670">
        <v>7.7019999999999996E-3</v>
      </c>
      <c r="P33" s="1286">
        <v>6.8466645599999992E-3</v>
      </c>
      <c r="Q33" s="1286">
        <v>6.6567182159999981E-3</v>
      </c>
      <c r="R33" s="1286">
        <v>8.9793574799999984E-3</v>
      </c>
      <c r="S33" s="1286">
        <v>8.6365984624599962E-3</v>
      </c>
      <c r="T33" s="1286">
        <v>7.8857334341741209E-3</v>
      </c>
      <c r="U33" s="1668">
        <v>9.0695655931229413E-3</v>
      </c>
      <c r="W33" s="1670">
        <v>12836.773436536207</v>
      </c>
      <c r="X33" s="1286">
        <v>13513.479077603512</v>
      </c>
      <c r="Y33" s="1286">
        <v>12073.967607661716</v>
      </c>
      <c r="Z33" s="1286">
        <v>16912.715977520154</v>
      </c>
      <c r="AA33" s="1286">
        <v>16833.713329229337</v>
      </c>
      <c r="AB33" s="1286">
        <v>16691.036253898663</v>
      </c>
      <c r="AC33" s="1668">
        <v>16833.634591079903</v>
      </c>
      <c r="AD33" s="2222"/>
      <c r="AE33" s="1670">
        <v>22322</v>
      </c>
      <c r="AF33" s="1286" t="s">
        <v>14167</v>
      </c>
      <c r="AG33" s="1286">
        <v>0.6</v>
      </c>
      <c r="AH33" s="1766" t="s">
        <v>14163</v>
      </c>
      <c r="AI33" s="1862" t="s">
        <v>14163</v>
      </c>
      <c r="AJ33" s="1862">
        <v>0</v>
      </c>
      <c r="AK33" s="1862" t="s">
        <v>4941</v>
      </c>
      <c r="AL33" s="1862" t="s">
        <v>4941</v>
      </c>
      <c r="AM33" s="1863" t="s">
        <v>4941</v>
      </c>
      <c r="AN33" s="63"/>
      <c r="AO33" s="73" t="s">
        <v>14238</v>
      </c>
      <c r="AP33" s="3102"/>
      <c r="AQ33" s="3101"/>
      <c r="AR33" s="997" t="str">
        <f t="shared" si="18"/>
        <v>Please complete all cells in row</v>
      </c>
      <c r="AS33" s="3101"/>
      <c r="AT33" s="221">
        <f t="shared" si="0"/>
        <v>0</v>
      </c>
      <c r="AU33" s="221">
        <f t="shared" si="1"/>
        <v>0</v>
      </c>
      <c r="AV33" s="221">
        <f t="shared" si="2"/>
        <v>0</v>
      </c>
      <c r="AW33" s="221">
        <f t="shared" si="3"/>
        <v>0</v>
      </c>
      <c r="AX33" s="221">
        <f t="shared" si="4"/>
        <v>0</v>
      </c>
      <c r="AY33" s="221">
        <f t="shared" si="5"/>
        <v>0</v>
      </c>
      <c r="AZ33" s="221">
        <f t="shared" si="6"/>
        <v>0</v>
      </c>
      <c r="BA33" s="3102"/>
      <c r="BB33" s="221">
        <f t="shared" si="7"/>
        <v>0</v>
      </c>
      <c r="BC33" s="221">
        <f t="shared" si="8"/>
        <v>0</v>
      </c>
      <c r="BD33" s="221">
        <f t="shared" si="9"/>
        <v>0</v>
      </c>
      <c r="BE33" s="221">
        <f t="shared" si="10"/>
        <v>0</v>
      </c>
      <c r="BF33" s="221">
        <f t="shared" si="11"/>
        <v>0</v>
      </c>
      <c r="BG33" s="221">
        <f t="shared" si="12"/>
        <v>0</v>
      </c>
      <c r="BH33" s="221">
        <f t="shared" si="13"/>
        <v>0</v>
      </c>
      <c r="BI33" s="3102"/>
      <c r="BJ33" s="3102"/>
      <c r="BK33" s="221">
        <f t="shared" si="14"/>
        <v>0</v>
      </c>
      <c r="BL33" s="221">
        <f t="shared" si="15"/>
        <v>1</v>
      </c>
      <c r="BM33" s="221">
        <f t="shared" si="16"/>
        <v>0</v>
      </c>
      <c r="BN33" s="221">
        <f t="shared" si="17"/>
        <v>1</v>
      </c>
      <c r="BO33" s="3101"/>
      <c r="BP33" s="1105"/>
      <c r="BQ33" s="1105"/>
      <c r="BR33" s="1105"/>
      <c r="BS33" s="1105"/>
      <c r="BT33" s="1105"/>
      <c r="BU33" s="1105"/>
    </row>
    <row r="34" spans="2:73" ht="15.75" customHeight="1">
      <c r="B34" s="71" t="s">
        <v>14239</v>
      </c>
      <c r="C34" s="2012" t="s">
        <v>14240</v>
      </c>
      <c r="D34" s="3063">
        <v>45648</v>
      </c>
      <c r="E34" s="72" t="s">
        <v>688</v>
      </c>
      <c r="F34" s="72">
        <v>3</v>
      </c>
      <c r="G34" s="1286">
        <v>0</v>
      </c>
      <c r="H34" s="1286">
        <v>0</v>
      </c>
      <c r="I34" s="1286">
        <v>0.124</v>
      </c>
      <c r="J34" s="1286">
        <v>0.35499999999999998</v>
      </c>
      <c r="K34" s="1286">
        <v>5.4509999999999996</v>
      </c>
      <c r="L34" s="1286">
        <v>8.3149999999999995</v>
      </c>
      <c r="M34" s="1668">
        <v>0.442</v>
      </c>
      <c r="N34" s="1625"/>
      <c r="O34" s="1670">
        <v>0</v>
      </c>
      <c r="P34" s="1286">
        <v>0</v>
      </c>
      <c r="Q34" s="1286">
        <v>0</v>
      </c>
      <c r="R34" s="1286">
        <v>0</v>
      </c>
      <c r="S34" s="1286">
        <v>0</v>
      </c>
      <c r="T34" s="1286">
        <v>5.2993330692572498E-2</v>
      </c>
      <c r="U34" s="1668">
        <v>0.19511314157175408</v>
      </c>
      <c r="W34" s="1670">
        <v>37251.298414197656</v>
      </c>
      <c r="X34" s="1286">
        <v>39014.600939400909</v>
      </c>
      <c r="Y34" s="1286">
        <v>35200.371352869588</v>
      </c>
      <c r="Z34" s="1286">
        <v>36514.320674221395</v>
      </c>
      <c r="AA34" s="1286">
        <v>36272.863793324497</v>
      </c>
      <c r="AB34" s="1286">
        <v>35895.77057590468</v>
      </c>
      <c r="AC34" s="1668">
        <v>35992.376858533913</v>
      </c>
      <c r="AD34" s="2222"/>
      <c r="AE34" s="1670">
        <v>37683</v>
      </c>
      <c r="AF34" s="1286" t="s">
        <v>14167</v>
      </c>
      <c r="AG34" s="1286">
        <v>0.25</v>
      </c>
      <c r="AH34" s="1766" t="s">
        <v>14163</v>
      </c>
      <c r="AI34" s="1862" t="s">
        <v>14163</v>
      </c>
      <c r="AJ34" s="1862">
        <v>0</v>
      </c>
      <c r="AK34" s="1862" t="s">
        <v>4941</v>
      </c>
      <c r="AL34" s="1862" t="s">
        <v>4941</v>
      </c>
      <c r="AM34" s="1863" t="s">
        <v>4941</v>
      </c>
      <c r="AN34" s="63"/>
      <c r="AO34" s="73" t="s">
        <v>14241</v>
      </c>
      <c r="AP34" s="3102"/>
      <c r="AQ34" s="3101"/>
      <c r="AR34" s="997" t="str">
        <f t="shared" si="18"/>
        <v>Please complete all cells in row</v>
      </c>
      <c r="AS34" s="3101"/>
      <c r="AT34" s="221">
        <f t="shared" si="0"/>
        <v>0</v>
      </c>
      <c r="AU34" s="221">
        <f t="shared" si="1"/>
        <v>0</v>
      </c>
      <c r="AV34" s="221">
        <f t="shared" si="2"/>
        <v>0</v>
      </c>
      <c r="AW34" s="221">
        <f t="shared" si="3"/>
        <v>0</v>
      </c>
      <c r="AX34" s="221">
        <f t="shared" si="4"/>
        <v>0</v>
      </c>
      <c r="AY34" s="221">
        <f t="shared" si="5"/>
        <v>0</v>
      </c>
      <c r="AZ34" s="221">
        <f t="shared" si="6"/>
        <v>0</v>
      </c>
      <c r="BA34" s="3102"/>
      <c r="BB34" s="221">
        <f t="shared" si="7"/>
        <v>0</v>
      </c>
      <c r="BC34" s="221">
        <f t="shared" si="8"/>
        <v>0</v>
      </c>
      <c r="BD34" s="221">
        <f t="shared" si="9"/>
        <v>0</v>
      </c>
      <c r="BE34" s="221">
        <f t="shared" si="10"/>
        <v>0</v>
      </c>
      <c r="BF34" s="221">
        <f t="shared" si="11"/>
        <v>0</v>
      </c>
      <c r="BG34" s="221">
        <f t="shared" si="12"/>
        <v>0</v>
      </c>
      <c r="BH34" s="221">
        <f t="shared" si="13"/>
        <v>0</v>
      </c>
      <c r="BI34" s="3102"/>
      <c r="BJ34" s="3102"/>
      <c r="BK34" s="221">
        <f t="shared" si="14"/>
        <v>0</v>
      </c>
      <c r="BL34" s="221">
        <f t="shared" si="15"/>
        <v>1</v>
      </c>
      <c r="BM34" s="221">
        <f t="shared" si="16"/>
        <v>0</v>
      </c>
      <c r="BN34" s="221">
        <f t="shared" si="17"/>
        <v>1</v>
      </c>
      <c r="BO34" s="3101"/>
      <c r="BP34" s="1105"/>
      <c r="BQ34" s="1105"/>
      <c r="BR34" s="1105"/>
      <c r="BS34" s="1105"/>
      <c r="BT34" s="1105"/>
      <c r="BU34" s="1105"/>
    </row>
    <row r="35" spans="2:73" ht="15.75" customHeight="1">
      <c r="B35" s="71" t="s">
        <v>14242</v>
      </c>
      <c r="C35" s="2012" t="s">
        <v>14243</v>
      </c>
      <c r="D35" s="3063">
        <v>46595</v>
      </c>
      <c r="E35" s="72" t="s">
        <v>688</v>
      </c>
      <c r="F35" s="72">
        <v>3</v>
      </c>
      <c r="G35" s="1286">
        <v>0</v>
      </c>
      <c r="H35" s="1286">
        <v>0</v>
      </c>
      <c r="I35" s="1286">
        <v>0</v>
      </c>
      <c r="J35" s="1286">
        <v>0.03</v>
      </c>
      <c r="K35" s="1286">
        <v>0.115</v>
      </c>
      <c r="L35" s="1286">
        <v>7.0000000000000001E-3</v>
      </c>
      <c r="M35" s="1668">
        <v>3.8010000000000002</v>
      </c>
      <c r="N35" s="1625"/>
      <c r="O35" s="1670">
        <v>0</v>
      </c>
      <c r="P35" s="1286">
        <v>0</v>
      </c>
      <c r="Q35" s="1286">
        <v>0</v>
      </c>
      <c r="R35" s="1286">
        <v>0</v>
      </c>
      <c r="S35" s="1286">
        <v>0</v>
      </c>
      <c r="T35" s="1286">
        <v>0</v>
      </c>
      <c r="U35" s="1668">
        <v>9.5313574816661986E-2</v>
      </c>
      <c r="W35" s="1670">
        <v>5603.8939296499429</v>
      </c>
      <c r="X35" s="1286">
        <v>5950.6531849210114</v>
      </c>
      <c r="Y35" s="1286">
        <v>5680.1242893778181</v>
      </c>
      <c r="Z35" s="1286">
        <v>6033.5292416774619</v>
      </c>
      <c r="AA35" s="1286">
        <v>6071.8220279510906</v>
      </c>
      <c r="AB35" s="1286">
        <v>6085.8050206963708</v>
      </c>
      <c r="AC35" s="1668">
        <v>6084.0672207894822</v>
      </c>
      <c r="AD35" s="2222"/>
      <c r="AE35" s="1670">
        <v>6126</v>
      </c>
      <c r="AF35" s="1286">
        <v>1</v>
      </c>
      <c r="AG35" s="1286">
        <v>0.5</v>
      </c>
      <c r="AH35" s="1766" t="s">
        <v>14163</v>
      </c>
      <c r="AI35" s="1862" t="s">
        <v>14163</v>
      </c>
      <c r="AJ35" s="1862">
        <v>0</v>
      </c>
      <c r="AK35" s="1862" t="s">
        <v>4941</v>
      </c>
      <c r="AL35" s="1862" t="s">
        <v>4941</v>
      </c>
      <c r="AM35" s="1863" t="s">
        <v>4941</v>
      </c>
      <c r="AN35" s="63"/>
      <c r="AO35" s="73" t="s">
        <v>14244</v>
      </c>
      <c r="AP35" s="3102"/>
      <c r="AQ35" s="3101"/>
      <c r="AR35" s="997" t="str">
        <f t="shared" si="18"/>
        <v>Please complete all cells in row</v>
      </c>
      <c r="AS35" s="3101"/>
      <c r="AT35" s="221">
        <f t="shared" si="0"/>
        <v>0</v>
      </c>
      <c r="AU35" s="221">
        <f t="shared" si="1"/>
        <v>0</v>
      </c>
      <c r="AV35" s="221">
        <f t="shared" si="2"/>
        <v>0</v>
      </c>
      <c r="AW35" s="221">
        <f t="shared" si="3"/>
        <v>0</v>
      </c>
      <c r="AX35" s="221">
        <f t="shared" si="4"/>
        <v>0</v>
      </c>
      <c r="AY35" s="221">
        <f t="shared" si="5"/>
        <v>0</v>
      </c>
      <c r="AZ35" s="221">
        <f t="shared" si="6"/>
        <v>0</v>
      </c>
      <c r="BA35" s="3102"/>
      <c r="BB35" s="221">
        <f t="shared" si="7"/>
        <v>0</v>
      </c>
      <c r="BC35" s="221">
        <f t="shared" si="8"/>
        <v>0</v>
      </c>
      <c r="BD35" s="221">
        <f t="shared" si="9"/>
        <v>0</v>
      </c>
      <c r="BE35" s="221">
        <f t="shared" si="10"/>
        <v>0</v>
      </c>
      <c r="BF35" s="221">
        <f t="shared" si="11"/>
        <v>0</v>
      </c>
      <c r="BG35" s="221">
        <f t="shared" si="12"/>
        <v>0</v>
      </c>
      <c r="BH35" s="221">
        <f t="shared" si="13"/>
        <v>0</v>
      </c>
      <c r="BI35" s="3102"/>
      <c r="BJ35" s="3102"/>
      <c r="BK35" s="221">
        <f t="shared" si="14"/>
        <v>0</v>
      </c>
      <c r="BL35" s="221">
        <f t="shared" si="15"/>
        <v>0</v>
      </c>
      <c r="BM35" s="221">
        <f t="shared" si="16"/>
        <v>0</v>
      </c>
      <c r="BN35" s="221">
        <f t="shared" si="17"/>
        <v>1</v>
      </c>
      <c r="BO35" s="3101"/>
      <c r="BP35" s="1105"/>
      <c r="BQ35" s="1105"/>
      <c r="BR35" s="1105"/>
      <c r="BS35" s="1105"/>
      <c r="BT35" s="1105"/>
      <c r="BU35" s="1105"/>
    </row>
    <row r="36" spans="2:73" ht="15.75" customHeight="1">
      <c r="B36" s="71" t="s">
        <v>14245</v>
      </c>
      <c r="C36" s="2012" t="s">
        <v>14246</v>
      </c>
      <c r="D36" s="3063">
        <v>43921</v>
      </c>
      <c r="E36" s="72" t="s">
        <v>688</v>
      </c>
      <c r="F36" s="72">
        <v>3</v>
      </c>
      <c r="G36" s="1286">
        <v>0.60099999999999998</v>
      </c>
      <c r="H36" s="1286">
        <v>2E-3</v>
      </c>
      <c r="I36" s="1286">
        <v>1E-3</v>
      </c>
      <c r="J36" s="1286">
        <v>0</v>
      </c>
      <c r="K36" s="1286">
        <v>0</v>
      </c>
      <c r="L36" s="1286">
        <v>0</v>
      </c>
      <c r="M36" s="1668">
        <v>0</v>
      </c>
      <c r="N36" s="1625"/>
      <c r="O36" s="1670">
        <v>4.8040000000000001E-3</v>
      </c>
      <c r="P36" s="1286">
        <v>6.1257699999999948E-3</v>
      </c>
      <c r="Q36" s="1286">
        <v>6.5610739999999949E-3</v>
      </c>
      <c r="R36" s="1286">
        <v>1.063117999999999E-2</v>
      </c>
      <c r="S36" s="1286">
        <v>1.0103809796249991E-2</v>
      </c>
      <c r="T36" s="1286">
        <v>8.9807327387115624E-3</v>
      </c>
      <c r="U36" s="1668">
        <v>9.0216950705845258E-3</v>
      </c>
      <c r="W36" s="1670">
        <v>1349.9180435253006</v>
      </c>
      <c r="X36" s="1286">
        <v>1406.0285936937232</v>
      </c>
      <c r="Y36" s="1286">
        <v>1466.2724377625702</v>
      </c>
      <c r="Z36" s="1286">
        <v>1539.8918157674389</v>
      </c>
      <c r="AA36" s="1286">
        <v>1545.9028541662929</v>
      </c>
      <c r="AB36" s="1286">
        <v>1545.8460343049371</v>
      </c>
      <c r="AC36" s="1668">
        <v>1641.0633984029048</v>
      </c>
      <c r="AD36" s="2222"/>
      <c r="AE36" s="1670">
        <v>1149</v>
      </c>
      <c r="AF36" s="1286" t="s">
        <v>14162</v>
      </c>
      <c r="AG36" s="1286">
        <v>0.5</v>
      </c>
      <c r="AH36" s="1766" t="s">
        <v>14163</v>
      </c>
      <c r="AI36" s="1862" t="s">
        <v>14163</v>
      </c>
      <c r="AJ36" s="1862">
        <v>0</v>
      </c>
      <c r="AK36" s="1862" t="s">
        <v>4941</v>
      </c>
      <c r="AL36" s="1862" t="s">
        <v>4941</v>
      </c>
      <c r="AM36" s="1863" t="s">
        <v>4941</v>
      </c>
      <c r="AN36" s="63"/>
      <c r="AO36" s="73" t="s">
        <v>14247</v>
      </c>
      <c r="AP36" s="3102"/>
      <c r="AQ36" s="3101"/>
      <c r="AR36" s="997" t="str">
        <f t="shared" si="18"/>
        <v>Please complete all cells in row</v>
      </c>
      <c r="AS36" s="3101"/>
      <c r="AT36" s="221">
        <f t="shared" si="0"/>
        <v>0</v>
      </c>
      <c r="AU36" s="221">
        <f t="shared" si="1"/>
        <v>0</v>
      </c>
      <c r="AV36" s="221">
        <f t="shared" si="2"/>
        <v>0</v>
      </c>
      <c r="AW36" s="221">
        <f t="shared" si="3"/>
        <v>0</v>
      </c>
      <c r="AX36" s="221">
        <f t="shared" si="4"/>
        <v>0</v>
      </c>
      <c r="AY36" s="221">
        <f t="shared" si="5"/>
        <v>0</v>
      </c>
      <c r="AZ36" s="221">
        <f t="shared" si="6"/>
        <v>0</v>
      </c>
      <c r="BA36" s="3102"/>
      <c r="BB36" s="221">
        <f t="shared" si="7"/>
        <v>0</v>
      </c>
      <c r="BC36" s="221">
        <f t="shared" si="8"/>
        <v>0</v>
      </c>
      <c r="BD36" s="221">
        <f t="shared" si="9"/>
        <v>0</v>
      </c>
      <c r="BE36" s="221">
        <f t="shared" si="10"/>
        <v>0</v>
      </c>
      <c r="BF36" s="221">
        <f t="shared" si="11"/>
        <v>0</v>
      </c>
      <c r="BG36" s="221">
        <f t="shared" si="12"/>
        <v>0</v>
      </c>
      <c r="BH36" s="221">
        <f t="shared" si="13"/>
        <v>0</v>
      </c>
      <c r="BI36" s="3102"/>
      <c r="BJ36" s="3102"/>
      <c r="BK36" s="221">
        <f t="shared" si="14"/>
        <v>0</v>
      </c>
      <c r="BL36" s="221">
        <f t="shared" si="15"/>
        <v>1</v>
      </c>
      <c r="BM36" s="221">
        <f t="shared" si="16"/>
        <v>0</v>
      </c>
      <c r="BN36" s="221">
        <f t="shared" si="17"/>
        <v>1</v>
      </c>
      <c r="BO36" s="3101"/>
      <c r="BP36" s="1105"/>
      <c r="BQ36" s="1105"/>
      <c r="BR36" s="1105"/>
      <c r="BS36" s="1105"/>
      <c r="BT36" s="1105"/>
      <c r="BU36" s="1105"/>
    </row>
    <row r="37" spans="2:73" ht="15.75" customHeight="1">
      <c r="B37" s="71" t="s">
        <v>14248</v>
      </c>
      <c r="C37" s="2012" t="s">
        <v>14249</v>
      </c>
      <c r="D37" s="3063">
        <v>43190</v>
      </c>
      <c r="E37" s="72" t="s">
        <v>688</v>
      </c>
      <c r="F37" s="72">
        <v>3</v>
      </c>
      <c r="G37" s="1286">
        <v>-3.3180000000000001</v>
      </c>
      <c r="H37" s="1286">
        <v>0</v>
      </c>
      <c r="I37" s="1286">
        <v>-1E-3</v>
      </c>
      <c r="J37" s="1286">
        <v>0</v>
      </c>
      <c r="K37" s="1286">
        <v>0</v>
      </c>
      <c r="L37" s="1286">
        <v>0</v>
      </c>
      <c r="M37" s="1668">
        <v>0</v>
      </c>
      <c r="N37" s="1625"/>
      <c r="O37" s="1670">
        <v>2.843E-3</v>
      </c>
      <c r="P37" s="1286">
        <v>2.9287545600000004E-3</v>
      </c>
      <c r="Q37" s="1286">
        <v>3.1139552159999999E-3</v>
      </c>
      <c r="R37" s="1286">
        <v>4.0485724800000001E-3</v>
      </c>
      <c r="S37" s="1286">
        <v>3.8703697887099995E-3</v>
      </c>
      <c r="T37" s="1286">
        <v>3.7494590280283996E-3</v>
      </c>
      <c r="U37" s="1668">
        <v>4.0093904816784001E-3</v>
      </c>
      <c r="W37" s="1670">
        <v>31341.497116249495</v>
      </c>
      <c r="X37" s="1286">
        <v>33394.430738000738</v>
      </c>
      <c r="Y37" s="1286">
        <v>29211.647455259281</v>
      </c>
      <c r="Z37" s="1286">
        <v>30287.392220131271</v>
      </c>
      <c r="AA37" s="1286">
        <v>30480.404229164207</v>
      </c>
      <c r="AB37" s="1286">
        <v>28574.332912741327</v>
      </c>
      <c r="AC37" s="1668">
        <v>28690.530849299525</v>
      </c>
      <c r="AD37" s="2222"/>
      <c r="AE37" s="1670">
        <v>38848</v>
      </c>
      <c r="AF37" s="1286" t="s">
        <v>14167</v>
      </c>
      <c r="AG37" s="1286">
        <v>1.5</v>
      </c>
      <c r="AH37" s="1766" t="s">
        <v>14250</v>
      </c>
      <c r="AI37" s="1862" t="s">
        <v>14163</v>
      </c>
      <c r="AJ37" s="1862">
        <v>0</v>
      </c>
      <c r="AK37" s="1862" t="s">
        <v>4941</v>
      </c>
      <c r="AL37" s="1862" t="s">
        <v>4941</v>
      </c>
      <c r="AM37" s="1863" t="s">
        <v>4941</v>
      </c>
      <c r="AN37" s="63"/>
      <c r="AO37" s="73" t="s">
        <v>14251</v>
      </c>
      <c r="AP37" s="3102"/>
      <c r="AQ37" s="3101"/>
      <c r="AR37" s="997" t="str">
        <f t="shared" si="18"/>
        <v>Please complete all cells in row</v>
      </c>
      <c r="AS37" s="3101"/>
      <c r="AT37" s="221">
        <f t="shared" si="0"/>
        <v>0</v>
      </c>
      <c r="AU37" s="221">
        <f t="shared" si="1"/>
        <v>0</v>
      </c>
      <c r="AV37" s="221">
        <f t="shared" si="2"/>
        <v>0</v>
      </c>
      <c r="AW37" s="221">
        <f t="shared" si="3"/>
        <v>0</v>
      </c>
      <c r="AX37" s="221">
        <f t="shared" si="4"/>
        <v>0</v>
      </c>
      <c r="AY37" s="221">
        <f t="shared" si="5"/>
        <v>0</v>
      </c>
      <c r="AZ37" s="221">
        <f t="shared" si="6"/>
        <v>0</v>
      </c>
      <c r="BA37" s="3102"/>
      <c r="BB37" s="221">
        <f t="shared" si="7"/>
        <v>0</v>
      </c>
      <c r="BC37" s="221">
        <f t="shared" si="8"/>
        <v>0</v>
      </c>
      <c r="BD37" s="221">
        <f t="shared" si="9"/>
        <v>0</v>
      </c>
      <c r="BE37" s="221">
        <f t="shared" si="10"/>
        <v>0</v>
      </c>
      <c r="BF37" s="221">
        <f t="shared" si="11"/>
        <v>0</v>
      </c>
      <c r="BG37" s="221">
        <f t="shared" si="12"/>
        <v>0</v>
      </c>
      <c r="BH37" s="221">
        <f t="shared" si="13"/>
        <v>0</v>
      </c>
      <c r="BI37" s="3102"/>
      <c r="BJ37" s="3102"/>
      <c r="BK37" s="221">
        <f t="shared" si="14"/>
        <v>0</v>
      </c>
      <c r="BL37" s="221">
        <f t="shared" si="15"/>
        <v>1</v>
      </c>
      <c r="BM37" s="221">
        <f t="shared" si="16"/>
        <v>0</v>
      </c>
      <c r="BN37" s="221">
        <f t="shared" si="17"/>
        <v>1</v>
      </c>
      <c r="BO37" s="3101"/>
      <c r="BP37" s="1105"/>
      <c r="BQ37" s="1105"/>
      <c r="BR37" s="1105"/>
      <c r="BS37" s="1105"/>
      <c r="BT37" s="1105"/>
      <c r="BU37" s="1105"/>
    </row>
    <row r="38" spans="2:73" ht="15.75" customHeight="1">
      <c r="B38" s="71" t="s">
        <v>14252</v>
      </c>
      <c r="C38" s="2012" t="s">
        <v>14253</v>
      </c>
      <c r="D38" s="3063">
        <v>46936</v>
      </c>
      <c r="E38" s="72" t="s">
        <v>688</v>
      </c>
      <c r="F38" s="72">
        <v>3</v>
      </c>
      <c r="G38" s="1286">
        <v>0</v>
      </c>
      <c r="H38" s="1286">
        <v>0</v>
      </c>
      <c r="I38" s="1286">
        <v>3.0000000000000001E-3</v>
      </c>
      <c r="J38" s="1286">
        <v>0.52</v>
      </c>
      <c r="K38" s="1286">
        <v>1.1319999999999999</v>
      </c>
      <c r="L38" s="1286">
        <v>0.48899999999999999</v>
      </c>
      <c r="M38" s="1668">
        <v>8.4139999999999997</v>
      </c>
      <c r="N38" s="1625"/>
      <c r="O38" s="1670">
        <v>0</v>
      </c>
      <c r="P38" s="1286">
        <v>0</v>
      </c>
      <c r="Q38" s="1286">
        <v>0</v>
      </c>
      <c r="R38" s="1286">
        <v>0</v>
      </c>
      <c r="S38" s="1286">
        <v>0</v>
      </c>
      <c r="T38" s="1286">
        <v>0</v>
      </c>
      <c r="U38" s="1668">
        <v>0.1243756355126573</v>
      </c>
      <c r="W38" s="1670">
        <v>1761.8072581826145</v>
      </c>
      <c r="X38" s="1286">
        <v>1956.8697791495067</v>
      </c>
      <c r="Y38" s="1286">
        <v>1783.6887688107652</v>
      </c>
      <c r="Z38" s="1286">
        <v>1850.4669562436884</v>
      </c>
      <c r="AA38" s="1286">
        <v>1857.5040386168607</v>
      </c>
      <c r="AB38" s="1286">
        <v>1795.1125224371717</v>
      </c>
      <c r="AC38" s="1668">
        <v>1795.4914380803725</v>
      </c>
      <c r="AD38" s="2222"/>
      <c r="AE38" s="1670">
        <v>1899</v>
      </c>
      <c r="AF38" s="1286" t="s">
        <v>14162</v>
      </c>
      <c r="AG38" s="1286">
        <v>0.3</v>
      </c>
      <c r="AH38" s="1766" t="s">
        <v>14163</v>
      </c>
      <c r="AI38" s="1862" t="s">
        <v>14163</v>
      </c>
      <c r="AJ38" s="1862">
        <v>0</v>
      </c>
      <c r="AK38" s="1862" t="s">
        <v>4941</v>
      </c>
      <c r="AL38" s="1862" t="s">
        <v>4941</v>
      </c>
      <c r="AM38" s="1863" t="s">
        <v>4941</v>
      </c>
      <c r="AN38" s="63"/>
      <c r="AO38" s="73" t="s">
        <v>14254</v>
      </c>
      <c r="AP38" s="3102"/>
      <c r="AQ38" s="3101"/>
      <c r="AR38" s="997" t="str">
        <f t="shared" si="18"/>
        <v>Please complete all cells in row</v>
      </c>
      <c r="AS38" s="3101"/>
      <c r="AT38" s="221">
        <f t="shared" si="0"/>
        <v>0</v>
      </c>
      <c r="AU38" s="221">
        <f t="shared" si="1"/>
        <v>0</v>
      </c>
      <c r="AV38" s="221">
        <f t="shared" si="2"/>
        <v>0</v>
      </c>
      <c r="AW38" s="221">
        <f t="shared" si="3"/>
        <v>0</v>
      </c>
      <c r="AX38" s="221">
        <f t="shared" si="4"/>
        <v>0</v>
      </c>
      <c r="AY38" s="221">
        <f t="shared" si="5"/>
        <v>0</v>
      </c>
      <c r="AZ38" s="221">
        <f t="shared" si="6"/>
        <v>0</v>
      </c>
      <c r="BA38" s="3102"/>
      <c r="BB38" s="221">
        <f t="shared" si="7"/>
        <v>0</v>
      </c>
      <c r="BC38" s="221">
        <f t="shared" si="8"/>
        <v>0</v>
      </c>
      <c r="BD38" s="221">
        <f t="shared" si="9"/>
        <v>0</v>
      </c>
      <c r="BE38" s="221">
        <f t="shared" si="10"/>
        <v>0</v>
      </c>
      <c r="BF38" s="221">
        <f t="shared" si="11"/>
        <v>0</v>
      </c>
      <c r="BG38" s="221">
        <f t="shared" si="12"/>
        <v>0</v>
      </c>
      <c r="BH38" s="221">
        <f t="shared" si="13"/>
        <v>0</v>
      </c>
      <c r="BI38" s="3102"/>
      <c r="BJ38" s="3102"/>
      <c r="BK38" s="221">
        <f t="shared" si="14"/>
        <v>0</v>
      </c>
      <c r="BL38" s="221">
        <f t="shared" si="15"/>
        <v>1</v>
      </c>
      <c r="BM38" s="221">
        <f t="shared" si="16"/>
        <v>0</v>
      </c>
      <c r="BN38" s="221">
        <f t="shared" si="17"/>
        <v>1</v>
      </c>
      <c r="BO38" s="3101"/>
      <c r="BP38" s="1105"/>
      <c r="BQ38" s="1105"/>
      <c r="BR38" s="1105"/>
      <c r="BS38" s="1105"/>
      <c r="BT38" s="1105"/>
      <c r="BU38" s="1105"/>
    </row>
    <row r="39" spans="2:73" ht="15.75" customHeight="1">
      <c r="B39" s="71" t="s">
        <v>14255</v>
      </c>
      <c r="C39" s="2012" t="s">
        <v>14256</v>
      </c>
      <c r="D39" s="3063">
        <v>47023</v>
      </c>
      <c r="E39" s="72" t="s">
        <v>688</v>
      </c>
      <c r="F39" s="72">
        <v>3</v>
      </c>
      <c r="G39" s="1286">
        <v>0</v>
      </c>
      <c r="H39" s="1286">
        <v>0</v>
      </c>
      <c r="I39" s="1286">
        <v>6.0999999999999999E-2</v>
      </c>
      <c r="J39" s="1286">
        <v>0.216</v>
      </c>
      <c r="K39" s="1286">
        <v>0.23100000000000001</v>
      </c>
      <c r="L39" s="1286">
        <v>0.248</v>
      </c>
      <c r="M39" s="1668">
        <v>26.15</v>
      </c>
      <c r="N39" s="1625"/>
      <c r="O39" s="1670">
        <v>0</v>
      </c>
      <c r="P39" s="1286">
        <v>0</v>
      </c>
      <c r="Q39" s="1286">
        <v>0</v>
      </c>
      <c r="R39" s="1286">
        <v>0</v>
      </c>
      <c r="S39" s="1286">
        <v>0</v>
      </c>
      <c r="T39" s="1286">
        <v>0</v>
      </c>
      <c r="U39" s="1668">
        <v>0.16588232606493919</v>
      </c>
      <c r="W39" s="1670">
        <v>14815.212320288145</v>
      </c>
      <c r="X39" s="1286">
        <v>15412.482166011183</v>
      </c>
      <c r="Y39" s="1286">
        <v>14195.729652402784</v>
      </c>
      <c r="Z39" s="1286">
        <v>14960.351729787344</v>
      </c>
      <c r="AA39" s="1286">
        <v>13601.763133341563</v>
      </c>
      <c r="AB39" s="1286">
        <v>12212.729072543145</v>
      </c>
      <c r="AC39" s="1668">
        <v>12411.662295366626</v>
      </c>
      <c r="AD39" s="2222"/>
      <c r="AE39" s="1670">
        <v>22896</v>
      </c>
      <c r="AF39" s="1286" t="s">
        <v>14167</v>
      </c>
      <c r="AG39" s="1286">
        <v>0.4</v>
      </c>
      <c r="AH39" s="1766" t="s">
        <v>14163</v>
      </c>
      <c r="AI39" s="1862" t="s">
        <v>14163</v>
      </c>
      <c r="AJ39" s="1862">
        <v>0</v>
      </c>
      <c r="AK39" s="1862" t="s">
        <v>4941</v>
      </c>
      <c r="AL39" s="1862" t="s">
        <v>4941</v>
      </c>
      <c r="AM39" s="1863" t="s">
        <v>4941</v>
      </c>
      <c r="AN39" s="63"/>
      <c r="AO39" s="73" t="s">
        <v>14257</v>
      </c>
      <c r="AP39" s="3102"/>
      <c r="AQ39" s="3101"/>
      <c r="AR39" s="997" t="str">
        <f t="shared" si="18"/>
        <v>Please complete all cells in row</v>
      </c>
      <c r="AS39" s="3101"/>
      <c r="AT39" s="221">
        <f t="shared" si="0"/>
        <v>0</v>
      </c>
      <c r="AU39" s="221">
        <f t="shared" si="1"/>
        <v>0</v>
      </c>
      <c r="AV39" s="221">
        <f t="shared" si="2"/>
        <v>0</v>
      </c>
      <c r="AW39" s="221">
        <f t="shared" si="3"/>
        <v>0</v>
      </c>
      <c r="AX39" s="221">
        <f t="shared" si="4"/>
        <v>0</v>
      </c>
      <c r="AY39" s="221">
        <f t="shared" si="5"/>
        <v>0</v>
      </c>
      <c r="AZ39" s="221">
        <f t="shared" si="6"/>
        <v>0</v>
      </c>
      <c r="BA39" s="3102"/>
      <c r="BB39" s="221">
        <f t="shared" si="7"/>
        <v>0</v>
      </c>
      <c r="BC39" s="221">
        <f t="shared" si="8"/>
        <v>0</v>
      </c>
      <c r="BD39" s="221">
        <f t="shared" si="9"/>
        <v>0</v>
      </c>
      <c r="BE39" s="221">
        <f t="shared" si="10"/>
        <v>0</v>
      </c>
      <c r="BF39" s="221">
        <f t="shared" si="11"/>
        <v>0</v>
      </c>
      <c r="BG39" s="221">
        <f t="shared" si="12"/>
        <v>0</v>
      </c>
      <c r="BH39" s="221">
        <f t="shared" si="13"/>
        <v>0</v>
      </c>
      <c r="BI39" s="3102"/>
      <c r="BJ39" s="3102"/>
      <c r="BK39" s="221">
        <f t="shared" si="14"/>
        <v>0</v>
      </c>
      <c r="BL39" s="221">
        <f t="shared" si="15"/>
        <v>1</v>
      </c>
      <c r="BM39" s="221">
        <f t="shared" si="16"/>
        <v>0</v>
      </c>
      <c r="BN39" s="221">
        <f t="shared" si="17"/>
        <v>1</v>
      </c>
      <c r="BO39" s="3101"/>
      <c r="BP39" s="1105"/>
      <c r="BQ39" s="1105"/>
      <c r="BR39" s="1105"/>
      <c r="BS39" s="1105"/>
      <c r="BT39" s="1105"/>
      <c r="BU39" s="1105"/>
    </row>
    <row r="40" spans="2:73" ht="15.75" customHeight="1">
      <c r="B40" s="71" t="s">
        <v>14258</v>
      </c>
      <c r="C40" s="2012" t="s">
        <v>14259</v>
      </c>
      <c r="D40" s="3063">
        <v>47023</v>
      </c>
      <c r="E40" s="72" t="s">
        <v>688</v>
      </c>
      <c r="F40" s="72">
        <v>3</v>
      </c>
      <c r="G40" s="1286">
        <v>0</v>
      </c>
      <c r="H40" s="1286">
        <v>0</v>
      </c>
      <c r="I40" s="1286">
        <v>0</v>
      </c>
      <c r="J40" s="1286">
        <v>0</v>
      </c>
      <c r="K40" s="1286">
        <v>0</v>
      </c>
      <c r="L40" s="1286">
        <v>0</v>
      </c>
      <c r="M40" s="1668">
        <v>0</v>
      </c>
      <c r="N40" s="1625"/>
      <c r="O40" s="1670">
        <v>0</v>
      </c>
      <c r="P40" s="1286">
        <v>0</v>
      </c>
      <c r="Q40" s="1286">
        <v>0</v>
      </c>
      <c r="R40" s="1286">
        <v>0</v>
      </c>
      <c r="S40" s="1286">
        <v>0</v>
      </c>
      <c r="T40" s="1286">
        <v>0</v>
      </c>
      <c r="U40" s="1668">
        <v>0</v>
      </c>
      <c r="W40" s="1670">
        <v>14815.212320288145</v>
      </c>
      <c r="X40" s="1286">
        <v>15412.482166011183</v>
      </c>
      <c r="Y40" s="1286">
        <v>14195.729652402784</v>
      </c>
      <c r="Z40" s="1286">
        <v>14960.351729787344</v>
      </c>
      <c r="AA40" s="1286">
        <v>13601.763133341563</v>
      </c>
      <c r="AB40" s="1286">
        <v>12212.729072543145</v>
      </c>
      <c r="AC40" s="1668">
        <v>12411.662295366626</v>
      </c>
      <c r="AD40" s="2222"/>
      <c r="AE40" s="1670">
        <v>22896</v>
      </c>
      <c r="AF40" s="1286" t="s">
        <v>14167</v>
      </c>
      <c r="AG40" s="1286">
        <v>0.5</v>
      </c>
      <c r="AH40" s="1766" t="s">
        <v>14163</v>
      </c>
      <c r="AI40" s="1862" t="s">
        <v>14163</v>
      </c>
      <c r="AJ40" s="1862">
        <v>0</v>
      </c>
      <c r="AK40" s="1862" t="s">
        <v>4941</v>
      </c>
      <c r="AL40" s="1862" t="s">
        <v>4941</v>
      </c>
      <c r="AM40" s="1863" t="s">
        <v>4941</v>
      </c>
      <c r="AN40" s="63"/>
      <c r="AO40" s="73" t="s">
        <v>14260</v>
      </c>
      <c r="AP40" s="3102"/>
      <c r="AQ40" s="3101"/>
      <c r="AR40" s="997" t="str">
        <f t="shared" si="18"/>
        <v>Please complete all cells in row</v>
      </c>
      <c r="AS40" s="3101"/>
      <c r="AT40" s="221">
        <f t="shared" si="0"/>
        <v>0</v>
      </c>
      <c r="AU40" s="221">
        <f t="shared" si="1"/>
        <v>0</v>
      </c>
      <c r="AV40" s="221">
        <f t="shared" si="2"/>
        <v>0</v>
      </c>
      <c r="AW40" s="221">
        <f t="shared" si="3"/>
        <v>0</v>
      </c>
      <c r="AX40" s="221">
        <f t="shared" si="4"/>
        <v>0</v>
      </c>
      <c r="AY40" s="221">
        <f t="shared" si="5"/>
        <v>0</v>
      </c>
      <c r="AZ40" s="221">
        <f t="shared" si="6"/>
        <v>0</v>
      </c>
      <c r="BA40" s="3102"/>
      <c r="BB40" s="221">
        <f t="shared" si="7"/>
        <v>0</v>
      </c>
      <c r="BC40" s="221">
        <f t="shared" si="8"/>
        <v>0</v>
      </c>
      <c r="BD40" s="221">
        <f t="shared" si="9"/>
        <v>0</v>
      </c>
      <c r="BE40" s="221">
        <f t="shared" si="10"/>
        <v>0</v>
      </c>
      <c r="BF40" s="221">
        <f t="shared" si="11"/>
        <v>0</v>
      </c>
      <c r="BG40" s="221">
        <f t="shared" si="12"/>
        <v>0</v>
      </c>
      <c r="BH40" s="221">
        <f t="shared" si="13"/>
        <v>0</v>
      </c>
      <c r="BI40" s="3102"/>
      <c r="BJ40" s="3102"/>
      <c r="BK40" s="221">
        <f t="shared" si="14"/>
        <v>0</v>
      </c>
      <c r="BL40" s="221">
        <f t="shared" si="15"/>
        <v>1</v>
      </c>
      <c r="BM40" s="221">
        <f t="shared" si="16"/>
        <v>0</v>
      </c>
      <c r="BN40" s="221">
        <f t="shared" si="17"/>
        <v>1</v>
      </c>
      <c r="BO40" s="3101"/>
      <c r="BP40" s="1105"/>
      <c r="BQ40" s="1105"/>
      <c r="BR40" s="1105"/>
      <c r="BS40" s="1105"/>
      <c r="BT40" s="1105"/>
      <c r="BU40" s="1105"/>
    </row>
    <row r="41" spans="2:73" ht="15.75" customHeight="1">
      <c r="B41" s="71" t="s">
        <v>14261</v>
      </c>
      <c r="C41" s="2012" t="s">
        <v>14262</v>
      </c>
      <c r="D41" s="3063">
        <v>43921</v>
      </c>
      <c r="E41" s="72" t="s">
        <v>688</v>
      </c>
      <c r="F41" s="72">
        <v>3</v>
      </c>
      <c r="G41" s="1286">
        <v>1.8959999999999999</v>
      </c>
      <c r="H41" s="1286">
        <v>0.23899999999999999</v>
      </c>
      <c r="I41" s="1286">
        <v>2E-3</v>
      </c>
      <c r="J41" s="1286">
        <v>0</v>
      </c>
      <c r="K41" s="1286">
        <v>0</v>
      </c>
      <c r="L41" s="1286">
        <v>0</v>
      </c>
      <c r="M41" s="1668">
        <v>0</v>
      </c>
      <c r="N41" s="1625"/>
      <c r="O41" s="1670">
        <v>0</v>
      </c>
      <c r="P41" s="1286">
        <v>3.8482560000000004E-3</v>
      </c>
      <c r="Q41" s="1286">
        <v>3.9110016000000001E-3</v>
      </c>
      <c r="R41" s="1286">
        <v>6.8796480000000004E-3</v>
      </c>
      <c r="S41" s="1286">
        <v>6.5301032959999995E-3</v>
      </c>
      <c r="T41" s="1286">
        <v>5.2003225792822405E-3</v>
      </c>
      <c r="U41" s="1668">
        <v>5.1542637056357339E-3</v>
      </c>
      <c r="W41" s="1670">
        <v>1372.3373504686933</v>
      </c>
      <c r="X41" s="1286">
        <v>1453.3724738115798</v>
      </c>
      <c r="Y41" s="1286">
        <v>1412.9650558517069</v>
      </c>
      <c r="Z41" s="1286">
        <v>1498.0908018100497</v>
      </c>
      <c r="AA41" s="1286">
        <v>1442.5297321173493</v>
      </c>
      <c r="AB41" s="1286">
        <v>1382.8339652978843</v>
      </c>
      <c r="AC41" s="1668">
        <v>1386.0749290379943</v>
      </c>
      <c r="AD41" s="2222"/>
      <c r="AE41" s="1670">
        <v>2293</v>
      </c>
      <c r="AF41" s="1286" t="s">
        <v>14162</v>
      </c>
      <c r="AG41" s="1286">
        <v>0.5</v>
      </c>
      <c r="AH41" s="1766" t="s">
        <v>14250</v>
      </c>
      <c r="AI41" s="1862" t="s">
        <v>14163</v>
      </c>
      <c r="AJ41" s="1862">
        <v>0</v>
      </c>
      <c r="AK41" s="1862" t="s">
        <v>4941</v>
      </c>
      <c r="AL41" s="1862" t="s">
        <v>4941</v>
      </c>
      <c r="AM41" s="1863" t="s">
        <v>4941</v>
      </c>
      <c r="AN41" s="63"/>
      <c r="AO41" s="73" t="s">
        <v>14263</v>
      </c>
      <c r="AP41" s="3102"/>
      <c r="AQ41" s="3101"/>
      <c r="AR41" s="997" t="str">
        <f t="shared" si="18"/>
        <v>Please complete all cells in row</v>
      </c>
      <c r="AS41" s="3101"/>
      <c r="AT41" s="221">
        <f t="shared" ref="AT41:AT72" si="21" xml:space="preserve"> IF(SUM($G41:$M41,$O41:$U41,$AE41:$AM41)&gt;0,IF( ISNUMBER(G41 ), 0, 1 ),0)</f>
        <v>0</v>
      </c>
      <c r="AU41" s="221">
        <f t="shared" ref="AU41:AU72" si="22" xml:space="preserve"> IF(SUM($G41:$M41,$O41:$U41,$AE41:$AM41)&gt;0,IF( ISNUMBER(H41 ), 0, 1 ),0)</f>
        <v>0</v>
      </c>
      <c r="AV41" s="221">
        <f t="shared" ref="AV41:AV72" si="23" xml:space="preserve"> IF(SUM($G41:$M41,$O41:$U41,$AE41:$AM41)&gt;0,IF( ISNUMBER(I41 ), 0, 1 ),0)</f>
        <v>0</v>
      </c>
      <c r="AW41" s="221">
        <f t="shared" ref="AW41:AW72" si="24" xml:space="preserve"> IF(SUM($G41:$M41,$O41:$U41,$AE41:$AM41)&gt;0,IF( ISNUMBER(J41 ), 0, 1 ),0)</f>
        <v>0</v>
      </c>
      <c r="AX41" s="221">
        <f t="shared" ref="AX41:AX72" si="25" xml:space="preserve"> IF(SUM($G41:$M41,$O41:$U41,$AE41:$AM41)&gt;0,IF( ISNUMBER(K41 ), 0, 1 ),0)</f>
        <v>0</v>
      </c>
      <c r="AY41" s="221">
        <f t="shared" ref="AY41:AY72" si="26" xml:space="preserve"> IF(SUM($G41:$M41,$O41:$U41,$AE41:$AM41)&gt;0,IF( ISNUMBER(L41 ), 0, 1 ),0)</f>
        <v>0</v>
      </c>
      <c r="AZ41" s="221">
        <f t="shared" ref="AZ41:AZ72" si="27" xml:space="preserve"> IF(SUM($G41:$M41,$O41:$U41,$AE41:$AM41)&gt;0,IF( ISNUMBER(M41 ), 0, 1 ),0)</f>
        <v>0</v>
      </c>
      <c r="BA41" s="3102"/>
      <c r="BB41" s="221">
        <f t="shared" ref="BB41:BB72" si="28" xml:space="preserve"> IF(SUM($G41:$M41,$O41:$U41,$AE41:$AM41)&gt;0,IF( ISNUMBER(O41 ), 0, 1 ),0)</f>
        <v>0</v>
      </c>
      <c r="BC41" s="221">
        <f t="shared" ref="BC41:BC72" si="29" xml:space="preserve"> IF(SUM($G41:$M41,$O41:$U41,$AE41:$AM41)&gt;0,IF( ISNUMBER(P41 ), 0, 1 ),0)</f>
        <v>0</v>
      </c>
      <c r="BD41" s="221">
        <f t="shared" ref="BD41:BD72" si="30" xml:space="preserve"> IF(SUM($G41:$M41,$O41:$U41,$AE41:$AM41)&gt;0,IF( ISNUMBER(Q41 ), 0, 1 ),0)</f>
        <v>0</v>
      </c>
      <c r="BE41" s="221">
        <f t="shared" ref="BE41:BE72" si="31" xml:space="preserve"> IF(SUM($G41:$M41,$O41:$U41,$AE41:$AM41)&gt;0,IF( ISNUMBER(R41 ), 0, 1 ),0)</f>
        <v>0</v>
      </c>
      <c r="BF41" s="221">
        <f t="shared" ref="BF41:BF72" si="32" xml:space="preserve"> IF(SUM($G41:$M41,$O41:$U41,$AE41:$AM41)&gt;0,IF( ISNUMBER(S41 ), 0, 1 ),0)</f>
        <v>0</v>
      </c>
      <c r="BG41" s="221">
        <f t="shared" ref="BG41:BG72" si="33" xml:space="preserve"> IF(SUM($G41:$M41,$O41:$U41,$AE41:$AM41)&gt;0,IF( ISNUMBER(T41 ), 0, 1 ),0)</f>
        <v>0</v>
      </c>
      <c r="BH41" s="221">
        <f t="shared" ref="BH41:BH72" si="34" xml:space="preserve"> IF(SUM($G41:$M41,$O41:$U41,$AE41:$AM41)&gt;0,IF( ISNUMBER(U41 ), 0, 1 ),0)</f>
        <v>0</v>
      </c>
      <c r="BI41" s="3102"/>
      <c r="BJ41" s="3102"/>
      <c r="BK41" s="221">
        <f t="shared" ref="BK41:BK72" si="35" xml:space="preserve"> IF(SUM($G41:$M41,$O41:$U41,$AE41:$AM41)&gt;0,IF( ISNUMBER(AE41 ), 0, 1 ),0)</f>
        <v>0</v>
      </c>
      <c r="BL41" s="221">
        <f t="shared" ref="BL41:BL72" si="36" xml:space="preserve"> IF(SUM($G41:$M41,$O41:$U41,$AE41:$AM41)&gt;0,IF( ISNUMBER(AF41 ), 0, 1 ),0)</f>
        <v>1</v>
      </c>
      <c r="BM41" s="221">
        <f t="shared" ref="BM41:BM72" si="37" xml:space="preserve"> IF(SUM($G41:$M41,$O41:$U41,$AE41:$AM41)&gt;0,IF( ISNUMBER(AG41 ), 0, 1 ),0)</f>
        <v>0</v>
      </c>
      <c r="BN41" s="221">
        <f t="shared" ref="BN41:BN72" si="38" xml:space="preserve"> IF(SUM($G41:$M41,$O41:$U41,$AE41:$AM41)&gt;0,IF( ISNUMBER(AM41 ), 0, 1 ),0)</f>
        <v>1</v>
      </c>
      <c r="BO41" s="3101"/>
      <c r="BP41" s="1105"/>
      <c r="BQ41" s="1105"/>
      <c r="BR41" s="1105"/>
      <c r="BS41" s="1105"/>
      <c r="BT41" s="1105"/>
      <c r="BU41" s="1105"/>
    </row>
    <row r="42" spans="2:73" ht="15.75" customHeight="1">
      <c r="B42" s="71" t="s">
        <v>14261</v>
      </c>
      <c r="C42" s="2012" t="s">
        <v>14264</v>
      </c>
      <c r="D42" s="3063">
        <v>45648</v>
      </c>
      <c r="E42" s="72" t="s">
        <v>688</v>
      </c>
      <c r="F42" s="72">
        <v>3</v>
      </c>
      <c r="G42" s="1286">
        <v>0</v>
      </c>
      <c r="H42" s="1286">
        <v>0</v>
      </c>
      <c r="I42" s="1286">
        <v>0</v>
      </c>
      <c r="J42" s="1286">
        <v>0</v>
      </c>
      <c r="K42" s="1286">
        <v>0</v>
      </c>
      <c r="L42" s="1286">
        <v>-1.4E-2</v>
      </c>
      <c r="M42" s="1668">
        <v>0</v>
      </c>
      <c r="N42" s="1625"/>
      <c r="O42" s="1670">
        <v>0</v>
      </c>
      <c r="P42" s="1286">
        <v>0</v>
      </c>
      <c r="Q42" s="1286">
        <v>0</v>
      </c>
      <c r="R42" s="1286">
        <v>0</v>
      </c>
      <c r="S42" s="1286">
        <v>0</v>
      </c>
      <c r="T42" s="1286">
        <v>0.11183849520613331</v>
      </c>
      <c r="U42" s="1668">
        <v>0.12353154555381439</v>
      </c>
      <c r="W42" s="1670">
        <v>1372.3373504686933</v>
      </c>
      <c r="X42" s="1286">
        <v>1453.3724738115798</v>
      </c>
      <c r="Y42" s="1286">
        <v>1412.9650558517069</v>
      </c>
      <c r="Z42" s="1286">
        <v>1498.0908018100497</v>
      </c>
      <c r="AA42" s="1286">
        <v>1442.5297321173493</v>
      </c>
      <c r="AB42" s="1286">
        <v>1382.8339652978843</v>
      </c>
      <c r="AC42" s="1668">
        <v>1386.0749290379943</v>
      </c>
      <c r="AD42" s="2222"/>
      <c r="AE42" s="1670">
        <v>1472</v>
      </c>
      <c r="AF42" s="1286">
        <v>0.5</v>
      </c>
      <c r="AG42" s="1286">
        <v>0.3</v>
      </c>
      <c r="AH42" s="1766" t="s">
        <v>14163</v>
      </c>
      <c r="AI42" s="1862" t="s">
        <v>14163</v>
      </c>
      <c r="AJ42" s="1862">
        <v>0</v>
      </c>
      <c r="AK42" s="1862" t="s">
        <v>4941</v>
      </c>
      <c r="AL42" s="1862" t="s">
        <v>4941</v>
      </c>
      <c r="AM42" s="1863" t="s">
        <v>4941</v>
      </c>
      <c r="AN42" s="63"/>
      <c r="AO42" s="73" t="s">
        <v>14265</v>
      </c>
      <c r="AP42" s="3102"/>
      <c r="AQ42" s="3101"/>
      <c r="AR42" s="997" t="str">
        <f t="shared" si="18"/>
        <v>Please complete all cells in row</v>
      </c>
      <c r="AS42" s="3101"/>
      <c r="AT42" s="221">
        <f t="shared" si="21"/>
        <v>0</v>
      </c>
      <c r="AU42" s="221">
        <f t="shared" si="22"/>
        <v>0</v>
      </c>
      <c r="AV42" s="221">
        <f t="shared" si="23"/>
        <v>0</v>
      </c>
      <c r="AW42" s="221">
        <f t="shared" si="24"/>
        <v>0</v>
      </c>
      <c r="AX42" s="221">
        <f t="shared" si="25"/>
        <v>0</v>
      </c>
      <c r="AY42" s="221">
        <f t="shared" si="26"/>
        <v>0</v>
      </c>
      <c r="AZ42" s="221">
        <f t="shared" si="27"/>
        <v>0</v>
      </c>
      <c r="BA42" s="3102"/>
      <c r="BB42" s="221">
        <f t="shared" si="28"/>
        <v>0</v>
      </c>
      <c r="BC42" s="221">
        <f t="shared" si="29"/>
        <v>0</v>
      </c>
      <c r="BD42" s="221">
        <f t="shared" si="30"/>
        <v>0</v>
      </c>
      <c r="BE42" s="221">
        <f t="shared" si="31"/>
        <v>0</v>
      </c>
      <c r="BF42" s="221">
        <f t="shared" si="32"/>
        <v>0</v>
      </c>
      <c r="BG42" s="221">
        <f t="shared" si="33"/>
        <v>0</v>
      </c>
      <c r="BH42" s="221">
        <f t="shared" si="34"/>
        <v>0</v>
      </c>
      <c r="BI42" s="3102"/>
      <c r="BJ42" s="3102"/>
      <c r="BK42" s="221">
        <f t="shared" si="35"/>
        <v>0</v>
      </c>
      <c r="BL42" s="221">
        <f t="shared" si="36"/>
        <v>0</v>
      </c>
      <c r="BM42" s="221">
        <f t="shared" si="37"/>
        <v>0</v>
      </c>
      <c r="BN42" s="221">
        <f t="shared" si="38"/>
        <v>1</v>
      </c>
      <c r="BO42" s="3101"/>
      <c r="BP42" s="1105"/>
      <c r="BQ42" s="1105"/>
      <c r="BR42" s="1105"/>
      <c r="BS42" s="1105"/>
      <c r="BT42" s="1105"/>
      <c r="BU42" s="1105"/>
    </row>
    <row r="43" spans="2:73" ht="15.75" customHeight="1">
      <c r="B43" s="71" t="s">
        <v>14266</v>
      </c>
      <c r="C43" s="2012" t="s">
        <v>14267</v>
      </c>
      <c r="D43" s="3063">
        <v>45808</v>
      </c>
      <c r="E43" s="72" t="s">
        <v>688</v>
      </c>
      <c r="F43" s="72">
        <v>3</v>
      </c>
      <c r="G43" s="1286">
        <v>0</v>
      </c>
      <c r="H43" s="1286">
        <v>0</v>
      </c>
      <c r="I43" s="1286">
        <v>0.104</v>
      </c>
      <c r="J43" s="1286">
        <v>7.9000000000000001E-2</v>
      </c>
      <c r="K43" s="1286">
        <v>0.26900000000000002</v>
      </c>
      <c r="L43" s="1286">
        <v>0</v>
      </c>
      <c r="M43" s="1668">
        <v>0</v>
      </c>
      <c r="N43" s="1625"/>
      <c r="O43" s="1670">
        <v>0</v>
      </c>
      <c r="P43" s="1286">
        <v>0</v>
      </c>
      <c r="Q43" s="1286">
        <v>0</v>
      </c>
      <c r="R43" s="1286">
        <v>0</v>
      </c>
      <c r="S43" s="1286">
        <v>0</v>
      </c>
      <c r="T43" s="1286">
        <v>0</v>
      </c>
      <c r="U43" s="1668">
        <v>3.0214077769937998E-2</v>
      </c>
      <c r="W43" s="1670">
        <v>964.66053447425975</v>
      </c>
      <c r="X43" s="1286">
        <v>1586.6511722833839</v>
      </c>
      <c r="Y43" s="1286">
        <v>1440.7453857633677</v>
      </c>
      <c r="Z43" s="1286">
        <v>1484.3107287316393</v>
      </c>
      <c r="AA43" s="1286">
        <v>1489.955367145865</v>
      </c>
      <c r="AB43" s="1286">
        <v>1490.1143227480404</v>
      </c>
      <c r="AC43" s="1668">
        <v>1491.8611080302494</v>
      </c>
      <c r="AD43" s="2222"/>
      <c r="AE43" s="1670">
        <v>1674</v>
      </c>
      <c r="AF43" s="1286" t="s">
        <v>14162</v>
      </c>
      <c r="AG43" s="1286">
        <v>2</v>
      </c>
      <c r="AH43" s="1766" t="s">
        <v>14163</v>
      </c>
      <c r="AI43" s="1862" t="s">
        <v>14163</v>
      </c>
      <c r="AJ43" s="1862">
        <v>0</v>
      </c>
      <c r="AK43" s="1862" t="s">
        <v>4941</v>
      </c>
      <c r="AL43" s="1862" t="s">
        <v>4941</v>
      </c>
      <c r="AM43" s="1863" t="s">
        <v>4941</v>
      </c>
      <c r="AN43" s="63"/>
      <c r="AO43" s="73" t="s">
        <v>14268</v>
      </c>
      <c r="AP43" s="3102"/>
      <c r="AQ43" s="3101"/>
      <c r="AR43" s="997" t="str">
        <f t="shared" si="18"/>
        <v>Please complete all cells in row</v>
      </c>
      <c r="AS43" s="3101"/>
      <c r="AT43" s="221">
        <f t="shared" si="21"/>
        <v>0</v>
      </c>
      <c r="AU43" s="221">
        <f t="shared" si="22"/>
        <v>0</v>
      </c>
      <c r="AV43" s="221">
        <f t="shared" si="23"/>
        <v>0</v>
      </c>
      <c r="AW43" s="221">
        <f t="shared" si="24"/>
        <v>0</v>
      </c>
      <c r="AX43" s="221">
        <f t="shared" si="25"/>
        <v>0</v>
      </c>
      <c r="AY43" s="221">
        <f t="shared" si="26"/>
        <v>0</v>
      </c>
      <c r="AZ43" s="221">
        <f t="shared" si="27"/>
        <v>0</v>
      </c>
      <c r="BA43" s="3102"/>
      <c r="BB43" s="221">
        <f t="shared" si="28"/>
        <v>0</v>
      </c>
      <c r="BC43" s="221">
        <f t="shared" si="29"/>
        <v>0</v>
      </c>
      <c r="BD43" s="221">
        <f t="shared" si="30"/>
        <v>0</v>
      </c>
      <c r="BE43" s="221">
        <f t="shared" si="31"/>
        <v>0</v>
      </c>
      <c r="BF43" s="221">
        <f t="shared" si="32"/>
        <v>0</v>
      </c>
      <c r="BG43" s="221">
        <f t="shared" si="33"/>
        <v>0</v>
      </c>
      <c r="BH43" s="221">
        <f t="shared" si="34"/>
        <v>0</v>
      </c>
      <c r="BI43" s="3102"/>
      <c r="BJ43" s="3102"/>
      <c r="BK43" s="221">
        <f t="shared" si="35"/>
        <v>0</v>
      </c>
      <c r="BL43" s="221">
        <f t="shared" si="36"/>
        <v>1</v>
      </c>
      <c r="BM43" s="221">
        <f t="shared" si="37"/>
        <v>0</v>
      </c>
      <c r="BN43" s="221">
        <f t="shared" si="38"/>
        <v>1</v>
      </c>
      <c r="BO43" s="3101"/>
      <c r="BP43" s="1105"/>
      <c r="BQ43" s="1105"/>
      <c r="BR43" s="1105"/>
      <c r="BS43" s="1105"/>
      <c r="BT43" s="1105"/>
      <c r="BU43" s="1105"/>
    </row>
    <row r="44" spans="2:73" ht="15.75" customHeight="1">
      <c r="B44" s="71" t="s">
        <v>14269</v>
      </c>
      <c r="C44" s="2012" t="s">
        <v>14270</v>
      </c>
      <c r="D44" s="3063">
        <v>46475</v>
      </c>
      <c r="E44" s="72" t="s">
        <v>688</v>
      </c>
      <c r="F44" s="72">
        <v>3</v>
      </c>
      <c r="G44" s="1286">
        <v>0</v>
      </c>
      <c r="H44" s="1286">
        <v>0</v>
      </c>
      <c r="I44" s="1286">
        <v>3.0000000000000001E-3</v>
      </c>
      <c r="J44" s="1286">
        <v>0.25600000000000001</v>
      </c>
      <c r="K44" s="1286">
        <v>0.49399999999999999</v>
      </c>
      <c r="L44" s="1286">
        <v>0.52700000000000002</v>
      </c>
      <c r="M44" s="1668">
        <v>5.0519999999999996</v>
      </c>
      <c r="N44" s="1625"/>
      <c r="O44" s="1670">
        <v>0</v>
      </c>
      <c r="P44" s="1286">
        <v>0</v>
      </c>
      <c r="Q44" s="1286">
        <v>0</v>
      </c>
      <c r="R44" s="1286">
        <v>0</v>
      </c>
      <c r="S44" s="1286">
        <v>0</v>
      </c>
      <c r="T44" s="1286">
        <v>0</v>
      </c>
      <c r="U44" s="1668">
        <v>9.0260339198250002E-3</v>
      </c>
      <c r="W44" s="1670">
        <v>213.68218771582761</v>
      </c>
      <c r="X44" s="1286">
        <v>223.18893156786265</v>
      </c>
      <c r="Y44" s="1286">
        <v>213.86064319924986</v>
      </c>
      <c r="Z44" s="1286">
        <v>219.74295105393799</v>
      </c>
      <c r="AA44" s="1286">
        <v>207.48715324975572</v>
      </c>
      <c r="AB44" s="1286">
        <v>193.89202218055746</v>
      </c>
      <c r="AC44" s="1668">
        <v>193.96358725981747</v>
      </c>
      <c r="AD44" s="2222"/>
      <c r="AE44" s="1670">
        <v>225</v>
      </c>
      <c r="AF44" s="1286" t="s">
        <v>14162</v>
      </c>
      <c r="AG44" s="1286">
        <v>0.5</v>
      </c>
      <c r="AH44" s="1766" t="s">
        <v>14163</v>
      </c>
      <c r="AI44" s="1862" t="s">
        <v>14163</v>
      </c>
      <c r="AJ44" s="1862">
        <v>0</v>
      </c>
      <c r="AK44" s="1862" t="s">
        <v>4941</v>
      </c>
      <c r="AL44" s="1862" t="s">
        <v>4941</v>
      </c>
      <c r="AM44" s="1863" t="s">
        <v>4941</v>
      </c>
      <c r="AN44" s="63"/>
      <c r="AO44" s="73" t="s">
        <v>14271</v>
      </c>
      <c r="AP44" s="3102"/>
      <c r="AQ44" s="3101"/>
      <c r="AR44" s="997" t="str">
        <f t="shared" si="18"/>
        <v>Please complete all cells in row</v>
      </c>
      <c r="AS44" s="3101"/>
      <c r="AT44" s="221">
        <f t="shared" si="21"/>
        <v>0</v>
      </c>
      <c r="AU44" s="221">
        <f t="shared" si="22"/>
        <v>0</v>
      </c>
      <c r="AV44" s="221">
        <f t="shared" si="23"/>
        <v>0</v>
      </c>
      <c r="AW44" s="221">
        <f t="shared" si="24"/>
        <v>0</v>
      </c>
      <c r="AX44" s="221">
        <f t="shared" si="25"/>
        <v>0</v>
      </c>
      <c r="AY44" s="221">
        <f t="shared" si="26"/>
        <v>0</v>
      </c>
      <c r="AZ44" s="221">
        <f t="shared" si="27"/>
        <v>0</v>
      </c>
      <c r="BA44" s="3102"/>
      <c r="BB44" s="221">
        <f t="shared" si="28"/>
        <v>0</v>
      </c>
      <c r="BC44" s="221">
        <f t="shared" si="29"/>
        <v>0</v>
      </c>
      <c r="BD44" s="221">
        <f t="shared" si="30"/>
        <v>0</v>
      </c>
      <c r="BE44" s="221">
        <f t="shared" si="31"/>
        <v>0</v>
      </c>
      <c r="BF44" s="221">
        <f t="shared" si="32"/>
        <v>0</v>
      </c>
      <c r="BG44" s="221">
        <f t="shared" si="33"/>
        <v>0</v>
      </c>
      <c r="BH44" s="221">
        <f t="shared" si="34"/>
        <v>0</v>
      </c>
      <c r="BI44" s="3102"/>
      <c r="BJ44" s="3102"/>
      <c r="BK44" s="221">
        <f t="shared" si="35"/>
        <v>0</v>
      </c>
      <c r="BL44" s="221">
        <f t="shared" si="36"/>
        <v>1</v>
      </c>
      <c r="BM44" s="221">
        <f t="shared" si="37"/>
        <v>0</v>
      </c>
      <c r="BN44" s="221">
        <f t="shared" si="38"/>
        <v>1</v>
      </c>
      <c r="BO44" s="3101"/>
      <c r="BP44" s="1105"/>
      <c r="BQ44" s="1105"/>
      <c r="BR44" s="1105"/>
      <c r="BS44" s="1105"/>
      <c r="BT44" s="1105"/>
      <c r="BU44" s="1105"/>
    </row>
    <row r="45" spans="2:73" ht="15.75" customHeight="1">
      <c r="B45" s="71" t="s">
        <v>14272</v>
      </c>
      <c r="C45" s="2012" t="s">
        <v>14273</v>
      </c>
      <c r="D45" s="3063">
        <v>47236</v>
      </c>
      <c r="E45" s="72" t="s">
        <v>688</v>
      </c>
      <c r="F45" s="72">
        <v>3</v>
      </c>
      <c r="G45" s="1286">
        <v>0</v>
      </c>
      <c r="H45" s="1286">
        <v>0</v>
      </c>
      <c r="I45" s="1286">
        <v>6.5000000000000002E-2</v>
      </c>
      <c r="J45" s="1286">
        <v>1E-3</v>
      </c>
      <c r="K45" s="1286">
        <v>6.9000000000000006E-2</v>
      </c>
      <c r="L45" s="1286">
        <v>0.16300000000000001</v>
      </c>
      <c r="M45" s="1668">
        <v>20.254999999999999</v>
      </c>
      <c r="N45" s="1625"/>
      <c r="O45" s="1670">
        <v>0</v>
      </c>
      <c r="P45" s="1286">
        <v>0</v>
      </c>
      <c r="Q45" s="1286">
        <v>0</v>
      </c>
      <c r="R45" s="1286">
        <v>0</v>
      </c>
      <c r="S45" s="1286">
        <v>0</v>
      </c>
      <c r="T45" s="1286">
        <v>0</v>
      </c>
      <c r="U45" s="1668">
        <v>0.53517860182886234</v>
      </c>
      <c r="W45" s="1670">
        <v>172409.91472070714</v>
      </c>
      <c r="X45" s="1286">
        <v>183796.10076466395</v>
      </c>
      <c r="Y45" s="1286">
        <v>169746.64514364151</v>
      </c>
      <c r="Z45" s="1286">
        <v>174271.12906117085</v>
      </c>
      <c r="AA45" s="1286">
        <v>184192.37661599251</v>
      </c>
      <c r="AB45" s="1286">
        <v>192026.28737628792</v>
      </c>
      <c r="AC45" s="1668">
        <v>192149.29674611622</v>
      </c>
      <c r="AD45" s="2222"/>
      <c r="AE45" s="1670">
        <v>209712</v>
      </c>
      <c r="AF45" s="1286" t="s">
        <v>14183</v>
      </c>
      <c r="AG45" s="1286">
        <v>0.25</v>
      </c>
      <c r="AH45" s="1766" t="s">
        <v>14163</v>
      </c>
      <c r="AI45" s="1862" t="s">
        <v>14163</v>
      </c>
      <c r="AJ45" s="1862">
        <v>0</v>
      </c>
      <c r="AK45" s="1862" t="s">
        <v>4941</v>
      </c>
      <c r="AL45" s="1862" t="s">
        <v>4941</v>
      </c>
      <c r="AM45" s="1863" t="s">
        <v>4941</v>
      </c>
      <c r="AN45" s="63"/>
      <c r="AO45" s="73" t="s">
        <v>14274</v>
      </c>
      <c r="AP45" s="3102"/>
      <c r="AQ45" s="3101"/>
      <c r="AR45" s="997" t="str">
        <f t="shared" si="18"/>
        <v>Please complete all cells in row</v>
      </c>
      <c r="AS45" s="3101"/>
      <c r="AT45" s="221">
        <f t="shared" si="21"/>
        <v>0</v>
      </c>
      <c r="AU45" s="221">
        <f t="shared" si="22"/>
        <v>0</v>
      </c>
      <c r="AV45" s="221">
        <f t="shared" si="23"/>
        <v>0</v>
      </c>
      <c r="AW45" s="221">
        <f t="shared" si="24"/>
        <v>0</v>
      </c>
      <c r="AX45" s="221">
        <f t="shared" si="25"/>
        <v>0</v>
      </c>
      <c r="AY45" s="221">
        <f t="shared" si="26"/>
        <v>0</v>
      </c>
      <c r="AZ45" s="221">
        <f t="shared" si="27"/>
        <v>0</v>
      </c>
      <c r="BA45" s="3102"/>
      <c r="BB45" s="221">
        <f t="shared" si="28"/>
        <v>0</v>
      </c>
      <c r="BC45" s="221">
        <f t="shared" si="29"/>
        <v>0</v>
      </c>
      <c r="BD45" s="221">
        <f t="shared" si="30"/>
        <v>0</v>
      </c>
      <c r="BE45" s="221">
        <f t="shared" si="31"/>
        <v>0</v>
      </c>
      <c r="BF45" s="221">
        <f t="shared" si="32"/>
        <v>0</v>
      </c>
      <c r="BG45" s="221">
        <f t="shared" si="33"/>
        <v>0</v>
      </c>
      <c r="BH45" s="221">
        <f t="shared" si="34"/>
        <v>0</v>
      </c>
      <c r="BI45" s="3102"/>
      <c r="BJ45" s="3102"/>
      <c r="BK45" s="221">
        <f t="shared" si="35"/>
        <v>0</v>
      </c>
      <c r="BL45" s="221">
        <f t="shared" si="36"/>
        <v>1</v>
      </c>
      <c r="BM45" s="221">
        <f t="shared" si="37"/>
        <v>0</v>
      </c>
      <c r="BN45" s="221">
        <f t="shared" si="38"/>
        <v>1</v>
      </c>
      <c r="BO45" s="3101"/>
      <c r="BP45" s="1105"/>
      <c r="BQ45" s="1105"/>
      <c r="BR45" s="1105"/>
      <c r="BS45" s="1105"/>
      <c r="BT45" s="1105"/>
      <c r="BU45" s="1105"/>
    </row>
    <row r="46" spans="2:73" ht="15.75" customHeight="1">
      <c r="B46" s="71" t="s">
        <v>14275</v>
      </c>
      <c r="C46" s="2012" t="s">
        <v>14276</v>
      </c>
      <c r="D46" s="3063">
        <v>45747</v>
      </c>
      <c r="E46" s="72" t="s">
        <v>688</v>
      </c>
      <c r="F46" s="72">
        <v>3</v>
      </c>
      <c r="G46" s="1286">
        <v>0</v>
      </c>
      <c r="H46" s="1286">
        <v>0</v>
      </c>
      <c r="I46" s="1286">
        <v>0.67700000000000005</v>
      </c>
      <c r="J46" s="1286">
        <v>5.8730000000000002</v>
      </c>
      <c r="K46" s="1286">
        <v>2.6150000000000002</v>
      </c>
      <c r="L46" s="1286">
        <v>0.42099999999999999</v>
      </c>
      <c r="M46" s="1668">
        <v>6.8000000000000005E-2</v>
      </c>
      <c r="N46" s="1625"/>
      <c r="O46" s="1670">
        <v>0</v>
      </c>
      <c r="P46" s="1286">
        <v>0</v>
      </c>
      <c r="Q46" s="1286">
        <v>0</v>
      </c>
      <c r="R46" s="1286">
        <v>0</v>
      </c>
      <c r="S46" s="1286">
        <v>0</v>
      </c>
      <c r="T46" s="1286">
        <v>5.9848480218204173E-2</v>
      </c>
      <c r="U46" s="1668">
        <v>0.13221163691044008</v>
      </c>
      <c r="W46" s="1670">
        <v>6019.7430243883846</v>
      </c>
      <c r="X46" s="1286">
        <v>6393.1464568538477</v>
      </c>
      <c r="Y46" s="1286">
        <v>6092.5137323504114</v>
      </c>
      <c r="Z46" s="1286">
        <v>6302.6085645648891</v>
      </c>
      <c r="AA46" s="1286">
        <v>6326.6890292571597</v>
      </c>
      <c r="AB46" s="1286">
        <v>6253.8679226778613</v>
      </c>
      <c r="AC46" s="1668">
        <v>6248.1163703216171</v>
      </c>
      <c r="AD46" s="2222"/>
      <c r="AE46" s="1670">
        <v>5863</v>
      </c>
      <c r="AF46" s="1286">
        <v>1</v>
      </c>
      <c r="AG46" s="1286" t="s">
        <v>14277</v>
      </c>
      <c r="AH46" s="1766" t="s">
        <v>14163</v>
      </c>
      <c r="AI46" s="1862" t="s">
        <v>14163</v>
      </c>
      <c r="AJ46" s="1862">
        <v>0</v>
      </c>
      <c r="AK46" s="1862" t="s">
        <v>4941</v>
      </c>
      <c r="AL46" s="1862" t="s">
        <v>4941</v>
      </c>
      <c r="AM46" s="1863" t="s">
        <v>4941</v>
      </c>
      <c r="AN46" s="63"/>
      <c r="AO46" s="73" t="s">
        <v>14278</v>
      </c>
      <c r="AP46" s="3102"/>
      <c r="AQ46" s="3101"/>
      <c r="AR46" s="997" t="str">
        <f t="shared" si="18"/>
        <v>Please complete all cells in row</v>
      </c>
      <c r="AS46" s="3101"/>
      <c r="AT46" s="221">
        <f t="shared" si="21"/>
        <v>0</v>
      </c>
      <c r="AU46" s="221">
        <f t="shared" si="22"/>
        <v>0</v>
      </c>
      <c r="AV46" s="221">
        <f t="shared" si="23"/>
        <v>0</v>
      </c>
      <c r="AW46" s="221">
        <f t="shared" si="24"/>
        <v>0</v>
      </c>
      <c r="AX46" s="221">
        <f t="shared" si="25"/>
        <v>0</v>
      </c>
      <c r="AY46" s="221">
        <f t="shared" si="26"/>
        <v>0</v>
      </c>
      <c r="AZ46" s="221">
        <f t="shared" si="27"/>
        <v>0</v>
      </c>
      <c r="BA46" s="3102"/>
      <c r="BB46" s="221">
        <f t="shared" si="28"/>
        <v>0</v>
      </c>
      <c r="BC46" s="221">
        <f t="shared" si="29"/>
        <v>0</v>
      </c>
      <c r="BD46" s="221">
        <f t="shared" si="30"/>
        <v>0</v>
      </c>
      <c r="BE46" s="221">
        <f t="shared" si="31"/>
        <v>0</v>
      </c>
      <c r="BF46" s="221">
        <f t="shared" si="32"/>
        <v>0</v>
      </c>
      <c r="BG46" s="221">
        <f t="shared" si="33"/>
        <v>0</v>
      </c>
      <c r="BH46" s="221">
        <f t="shared" si="34"/>
        <v>0</v>
      </c>
      <c r="BI46" s="3102"/>
      <c r="BJ46" s="3102"/>
      <c r="BK46" s="221">
        <f t="shared" si="35"/>
        <v>0</v>
      </c>
      <c r="BL46" s="221">
        <f t="shared" si="36"/>
        <v>0</v>
      </c>
      <c r="BM46" s="221">
        <f t="shared" si="37"/>
        <v>1</v>
      </c>
      <c r="BN46" s="221">
        <f t="shared" si="38"/>
        <v>1</v>
      </c>
      <c r="BO46" s="3101"/>
      <c r="BP46" s="1105"/>
      <c r="BQ46" s="1105"/>
      <c r="BR46" s="1105"/>
      <c r="BS46" s="1105"/>
      <c r="BT46" s="1105"/>
      <c r="BU46" s="1105"/>
    </row>
    <row r="47" spans="2:73" ht="15.75" customHeight="1">
      <c r="B47" s="71" t="s">
        <v>14279</v>
      </c>
      <c r="C47" s="2012" t="s">
        <v>14280</v>
      </c>
      <c r="D47" s="3063">
        <v>45747</v>
      </c>
      <c r="E47" s="72" t="s">
        <v>688</v>
      </c>
      <c r="F47" s="72">
        <v>3</v>
      </c>
      <c r="G47" s="1286">
        <v>0</v>
      </c>
      <c r="H47" s="1286">
        <v>0</v>
      </c>
      <c r="I47" s="1286">
        <v>2.9000000000000001E-2</v>
      </c>
      <c r="J47" s="1286">
        <v>0.25900000000000001</v>
      </c>
      <c r="K47" s="1286">
        <v>0.23799999999999999</v>
      </c>
      <c r="L47" s="1286">
        <v>0.14099999999999999</v>
      </c>
      <c r="M47" s="1668">
        <v>2.0510000000000002</v>
      </c>
      <c r="N47" s="1625"/>
      <c r="O47" s="1670">
        <v>0</v>
      </c>
      <c r="P47" s="1286">
        <v>0</v>
      </c>
      <c r="Q47" s="1286">
        <v>0</v>
      </c>
      <c r="R47" s="1286">
        <v>0</v>
      </c>
      <c r="S47" s="1286">
        <v>0</v>
      </c>
      <c r="T47" s="1286">
        <v>0</v>
      </c>
      <c r="U47" s="1668">
        <v>0.15426497815940879</v>
      </c>
      <c r="W47" s="1670">
        <v>6617.1263496850688</v>
      </c>
      <c r="X47" s="1286">
        <v>8420.8866550320126</v>
      </c>
      <c r="Y47" s="1286">
        <v>7724.8476002631623</v>
      </c>
      <c r="Z47" s="1286">
        <v>7969.8036939920985</v>
      </c>
      <c r="AA47" s="1286">
        <v>8000.1118088727244</v>
      </c>
      <c r="AB47" s="1286">
        <v>7998.7840825451285</v>
      </c>
      <c r="AC47" s="1668">
        <v>8120.3993323622817</v>
      </c>
      <c r="AD47" s="2222"/>
      <c r="AE47" s="1670">
        <v>10626</v>
      </c>
      <c r="AF47" s="1286" t="s">
        <v>14162</v>
      </c>
      <c r="AG47" s="1286">
        <v>3</v>
      </c>
      <c r="AH47" s="1766" t="s">
        <v>14163</v>
      </c>
      <c r="AI47" s="1862" t="s">
        <v>14163</v>
      </c>
      <c r="AJ47" s="1862">
        <v>0</v>
      </c>
      <c r="AK47" s="1862" t="s">
        <v>4941</v>
      </c>
      <c r="AL47" s="1862" t="s">
        <v>4941</v>
      </c>
      <c r="AM47" s="1863" t="s">
        <v>4941</v>
      </c>
      <c r="AN47" s="63"/>
      <c r="AO47" s="73" t="s">
        <v>14281</v>
      </c>
      <c r="AP47" s="3102"/>
      <c r="AQ47" s="3101"/>
      <c r="AR47" s="997" t="str">
        <f t="shared" si="18"/>
        <v>Please complete all cells in row</v>
      </c>
      <c r="AS47" s="3101"/>
      <c r="AT47" s="221">
        <f t="shared" si="21"/>
        <v>0</v>
      </c>
      <c r="AU47" s="221">
        <f t="shared" si="22"/>
        <v>0</v>
      </c>
      <c r="AV47" s="221">
        <f t="shared" si="23"/>
        <v>0</v>
      </c>
      <c r="AW47" s="221">
        <f t="shared" si="24"/>
        <v>0</v>
      </c>
      <c r="AX47" s="221">
        <f t="shared" si="25"/>
        <v>0</v>
      </c>
      <c r="AY47" s="221">
        <f t="shared" si="26"/>
        <v>0</v>
      </c>
      <c r="AZ47" s="221">
        <f t="shared" si="27"/>
        <v>0</v>
      </c>
      <c r="BA47" s="3102"/>
      <c r="BB47" s="221">
        <f t="shared" si="28"/>
        <v>0</v>
      </c>
      <c r="BC47" s="221">
        <f t="shared" si="29"/>
        <v>0</v>
      </c>
      <c r="BD47" s="221">
        <f t="shared" si="30"/>
        <v>0</v>
      </c>
      <c r="BE47" s="221">
        <f t="shared" si="31"/>
        <v>0</v>
      </c>
      <c r="BF47" s="221">
        <f t="shared" si="32"/>
        <v>0</v>
      </c>
      <c r="BG47" s="221">
        <f t="shared" si="33"/>
        <v>0</v>
      </c>
      <c r="BH47" s="221">
        <f t="shared" si="34"/>
        <v>0</v>
      </c>
      <c r="BI47" s="3102"/>
      <c r="BJ47" s="3102"/>
      <c r="BK47" s="221">
        <f t="shared" si="35"/>
        <v>0</v>
      </c>
      <c r="BL47" s="221">
        <f t="shared" si="36"/>
        <v>1</v>
      </c>
      <c r="BM47" s="221">
        <f t="shared" si="37"/>
        <v>0</v>
      </c>
      <c r="BN47" s="221">
        <f t="shared" si="38"/>
        <v>1</v>
      </c>
      <c r="BO47" s="3101"/>
      <c r="BP47" s="1105"/>
      <c r="BQ47" s="1105"/>
      <c r="BR47" s="1105"/>
      <c r="BS47" s="1105"/>
      <c r="BT47" s="1105"/>
      <c r="BU47" s="1105"/>
    </row>
    <row r="48" spans="2:73" ht="15.75" customHeight="1">
      <c r="B48" s="71" t="s">
        <v>14282</v>
      </c>
      <c r="C48" s="2012" t="s">
        <v>14283</v>
      </c>
      <c r="D48" s="3063">
        <v>45808</v>
      </c>
      <c r="E48" s="72" t="s">
        <v>688</v>
      </c>
      <c r="F48" s="72">
        <v>3</v>
      </c>
      <c r="G48" s="1286">
        <v>0</v>
      </c>
      <c r="H48" s="1286">
        <v>0</v>
      </c>
      <c r="I48" s="1286">
        <v>0</v>
      </c>
      <c r="J48" s="1286">
        <v>1.234</v>
      </c>
      <c r="K48" s="1286">
        <v>1.29</v>
      </c>
      <c r="L48" s="1286">
        <v>0.622</v>
      </c>
      <c r="M48" s="1668">
        <v>7.4720000000000004</v>
      </c>
      <c r="N48" s="1625"/>
      <c r="O48" s="1670">
        <v>0</v>
      </c>
      <c r="P48" s="1286">
        <v>0</v>
      </c>
      <c r="Q48" s="1286">
        <v>0</v>
      </c>
      <c r="R48" s="1286">
        <v>0</v>
      </c>
      <c r="S48" s="1286">
        <v>0</v>
      </c>
      <c r="T48" s="1286">
        <v>0</v>
      </c>
      <c r="U48" s="1668">
        <v>9.0151822243100976E-2</v>
      </c>
      <c r="W48" s="1670">
        <v>4875.8837497220966</v>
      </c>
      <c r="X48" s="1286">
        <v>5013.8177044154927</v>
      </c>
      <c r="Y48" s="1286">
        <v>5527.3277100097284</v>
      </c>
      <c r="Z48" s="1286">
        <v>5806.3322206816583</v>
      </c>
      <c r="AA48" s="1286">
        <v>5828.4129381919483</v>
      </c>
      <c r="AB48" s="1286">
        <v>5827.587123508024</v>
      </c>
      <c r="AC48" s="1668">
        <v>5891.1695498047302</v>
      </c>
      <c r="AD48" s="2222"/>
      <c r="AE48" s="1670">
        <v>5773</v>
      </c>
      <c r="AF48" s="1286" t="s">
        <v>14162</v>
      </c>
      <c r="AG48" s="1286">
        <v>1</v>
      </c>
      <c r="AH48" s="1766" t="s">
        <v>14163</v>
      </c>
      <c r="AI48" s="1862" t="s">
        <v>14163</v>
      </c>
      <c r="AJ48" s="1862">
        <v>0</v>
      </c>
      <c r="AK48" s="1862" t="s">
        <v>4941</v>
      </c>
      <c r="AL48" s="1862" t="s">
        <v>4941</v>
      </c>
      <c r="AM48" s="1863" t="s">
        <v>4941</v>
      </c>
      <c r="AN48" s="63"/>
      <c r="AO48" s="73" t="s">
        <v>14284</v>
      </c>
      <c r="AP48" s="3102"/>
      <c r="AQ48" s="3101"/>
      <c r="AR48" s="997" t="str">
        <f t="shared" si="18"/>
        <v>Please complete all cells in row</v>
      </c>
      <c r="AS48" s="3101"/>
      <c r="AT48" s="221">
        <f t="shared" si="21"/>
        <v>0</v>
      </c>
      <c r="AU48" s="221">
        <f t="shared" si="22"/>
        <v>0</v>
      </c>
      <c r="AV48" s="221">
        <f t="shared" si="23"/>
        <v>0</v>
      </c>
      <c r="AW48" s="221">
        <f t="shared" si="24"/>
        <v>0</v>
      </c>
      <c r="AX48" s="221">
        <f t="shared" si="25"/>
        <v>0</v>
      </c>
      <c r="AY48" s="221">
        <f t="shared" si="26"/>
        <v>0</v>
      </c>
      <c r="AZ48" s="221">
        <f t="shared" si="27"/>
        <v>0</v>
      </c>
      <c r="BA48" s="3102"/>
      <c r="BB48" s="221">
        <f t="shared" si="28"/>
        <v>0</v>
      </c>
      <c r="BC48" s="221">
        <f t="shared" si="29"/>
        <v>0</v>
      </c>
      <c r="BD48" s="221">
        <f t="shared" si="30"/>
        <v>0</v>
      </c>
      <c r="BE48" s="221">
        <f t="shared" si="31"/>
        <v>0</v>
      </c>
      <c r="BF48" s="221">
        <f t="shared" si="32"/>
        <v>0</v>
      </c>
      <c r="BG48" s="221">
        <f t="shared" si="33"/>
        <v>0</v>
      </c>
      <c r="BH48" s="221">
        <f t="shared" si="34"/>
        <v>0</v>
      </c>
      <c r="BI48" s="3102"/>
      <c r="BJ48" s="3102"/>
      <c r="BK48" s="221">
        <f t="shared" si="35"/>
        <v>0</v>
      </c>
      <c r="BL48" s="221">
        <f t="shared" si="36"/>
        <v>1</v>
      </c>
      <c r="BM48" s="221">
        <f t="shared" si="37"/>
        <v>0</v>
      </c>
      <c r="BN48" s="221">
        <f t="shared" si="38"/>
        <v>1</v>
      </c>
      <c r="BO48" s="3101"/>
      <c r="BP48" s="1105"/>
      <c r="BQ48" s="1105"/>
      <c r="BR48" s="1105"/>
      <c r="BS48" s="1105"/>
      <c r="BT48" s="1105"/>
      <c r="BU48" s="1105"/>
    </row>
    <row r="49" spans="2:73" ht="15.75" customHeight="1">
      <c r="B49" s="71" t="s">
        <v>14285</v>
      </c>
      <c r="C49" s="2012" t="s">
        <v>14286</v>
      </c>
      <c r="D49" s="3063">
        <v>43921</v>
      </c>
      <c r="E49" s="72" t="s">
        <v>688</v>
      </c>
      <c r="F49" s="72">
        <v>3</v>
      </c>
      <c r="G49" s="1286">
        <v>-0.13200000000000001</v>
      </c>
      <c r="H49" s="1286">
        <v>-6.0000000000000001E-3</v>
      </c>
      <c r="I49" s="1286">
        <v>7.0000000000000001E-3</v>
      </c>
      <c r="J49" s="1286">
        <v>0</v>
      </c>
      <c r="K49" s="1286">
        <v>0</v>
      </c>
      <c r="L49" s="1286">
        <v>0</v>
      </c>
      <c r="M49" s="1668">
        <v>0</v>
      </c>
      <c r="N49" s="1625"/>
      <c r="O49" s="1670">
        <v>5.8440000000000002E-3</v>
      </c>
      <c r="P49" s="1286">
        <v>7.7493799999999941E-3</v>
      </c>
      <c r="Q49" s="1286">
        <v>7.9565539999999942E-3</v>
      </c>
      <c r="R49" s="1286">
        <v>1.2836179999999989E-2</v>
      </c>
      <c r="S49" s="1286">
        <v>1.2200703096249991E-2</v>
      </c>
      <c r="T49" s="1286">
        <v>1.1101584953675516E-2</v>
      </c>
      <c r="U49" s="1668">
        <v>1.115662574835819E-2</v>
      </c>
      <c r="W49" s="1670">
        <v>1033.4204048560728</v>
      </c>
      <c r="X49" s="1286">
        <v>1061.9985179816781</v>
      </c>
      <c r="Y49" s="1286">
        <v>1441.7033281741146</v>
      </c>
      <c r="Z49" s="1286">
        <v>1486.2793105999835</v>
      </c>
      <c r="AA49" s="1286">
        <v>1491.9314352720532</v>
      </c>
      <c r="AB49" s="1286">
        <v>1492.0827696737315</v>
      </c>
      <c r="AC49" s="1668">
        <v>1494.7441473799081</v>
      </c>
      <c r="AD49" s="2222"/>
      <c r="AE49" s="1670">
        <v>1494</v>
      </c>
      <c r="AF49" s="1286" t="s">
        <v>14162</v>
      </c>
      <c r="AG49" s="1286">
        <v>1</v>
      </c>
      <c r="AH49" s="1766" t="s">
        <v>14163</v>
      </c>
      <c r="AI49" s="1862" t="s">
        <v>14163</v>
      </c>
      <c r="AJ49" s="1862">
        <v>0</v>
      </c>
      <c r="AK49" s="1862" t="s">
        <v>4941</v>
      </c>
      <c r="AL49" s="1862" t="s">
        <v>4941</v>
      </c>
      <c r="AM49" s="1863" t="s">
        <v>4941</v>
      </c>
      <c r="AN49" s="63"/>
      <c r="AO49" s="73" t="s">
        <v>14287</v>
      </c>
      <c r="AP49" s="3102"/>
      <c r="AQ49" s="3101"/>
      <c r="AR49" s="997" t="str">
        <f t="shared" si="18"/>
        <v>Please complete all cells in row</v>
      </c>
      <c r="AS49" s="3101"/>
      <c r="AT49" s="221">
        <f t="shared" si="21"/>
        <v>0</v>
      </c>
      <c r="AU49" s="221">
        <f t="shared" si="22"/>
        <v>0</v>
      </c>
      <c r="AV49" s="221">
        <f t="shared" si="23"/>
        <v>0</v>
      </c>
      <c r="AW49" s="221">
        <f t="shared" si="24"/>
        <v>0</v>
      </c>
      <c r="AX49" s="221">
        <f t="shared" si="25"/>
        <v>0</v>
      </c>
      <c r="AY49" s="221">
        <f t="shared" si="26"/>
        <v>0</v>
      </c>
      <c r="AZ49" s="221">
        <f t="shared" si="27"/>
        <v>0</v>
      </c>
      <c r="BA49" s="3102"/>
      <c r="BB49" s="221">
        <f t="shared" si="28"/>
        <v>0</v>
      </c>
      <c r="BC49" s="221">
        <f t="shared" si="29"/>
        <v>0</v>
      </c>
      <c r="BD49" s="221">
        <f t="shared" si="30"/>
        <v>0</v>
      </c>
      <c r="BE49" s="221">
        <f t="shared" si="31"/>
        <v>0</v>
      </c>
      <c r="BF49" s="221">
        <f t="shared" si="32"/>
        <v>0</v>
      </c>
      <c r="BG49" s="221">
        <f t="shared" si="33"/>
        <v>0</v>
      </c>
      <c r="BH49" s="221">
        <f t="shared" si="34"/>
        <v>0</v>
      </c>
      <c r="BI49" s="3102"/>
      <c r="BJ49" s="3102"/>
      <c r="BK49" s="221">
        <f t="shared" si="35"/>
        <v>0</v>
      </c>
      <c r="BL49" s="221">
        <f t="shared" si="36"/>
        <v>1</v>
      </c>
      <c r="BM49" s="221">
        <f t="shared" si="37"/>
        <v>0</v>
      </c>
      <c r="BN49" s="221">
        <f t="shared" si="38"/>
        <v>1</v>
      </c>
      <c r="BO49" s="3101"/>
      <c r="BP49" s="1105"/>
      <c r="BQ49" s="1105"/>
      <c r="BR49" s="1105"/>
      <c r="BS49" s="1105"/>
      <c r="BT49" s="1105"/>
      <c r="BU49" s="1105"/>
    </row>
    <row r="50" spans="2:73" ht="15.75" customHeight="1">
      <c r="B50" s="71" t="s">
        <v>14288</v>
      </c>
      <c r="C50" s="2012" t="s">
        <v>14289</v>
      </c>
      <c r="D50" s="3063">
        <v>47112</v>
      </c>
      <c r="E50" s="72" t="s">
        <v>688</v>
      </c>
      <c r="F50" s="72">
        <v>3</v>
      </c>
      <c r="G50" s="1286">
        <v>0</v>
      </c>
      <c r="H50" s="1286">
        <v>0</v>
      </c>
      <c r="I50" s="1286">
        <v>1E-3</v>
      </c>
      <c r="J50" s="1286">
        <v>1.0149999999999999</v>
      </c>
      <c r="K50" s="1286">
        <v>1.454</v>
      </c>
      <c r="L50" s="1286">
        <v>0.65600000000000003</v>
      </c>
      <c r="M50" s="1668">
        <v>10.605</v>
      </c>
      <c r="N50" s="1625"/>
      <c r="O50" s="1670">
        <v>0</v>
      </c>
      <c r="P50" s="1286">
        <v>0</v>
      </c>
      <c r="Q50" s="1286">
        <v>0</v>
      </c>
      <c r="R50" s="1286">
        <v>0</v>
      </c>
      <c r="S50" s="1286">
        <v>0</v>
      </c>
      <c r="T50" s="1286">
        <v>0</v>
      </c>
      <c r="U50" s="1668">
        <v>0.1526279392404857</v>
      </c>
      <c r="W50" s="1670">
        <v>14222.205679795981</v>
      </c>
      <c r="X50" s="1286">
        <v>15316.472649775598</v>
      </c>
      <c r="Y50" s="1286">
        <v>13671.754086180043</v>
      </c>
      <c r="Z50" s="1286">
        <v>14088.156140806335</v>
      </c>
      <c r="AA50" s="1286">
        <v>14157.540090074999</v>
      </c>
      <c r="AB50" s="1286">
        <v>14171.833641511912</v>
      </c>
      <c r="AC50" s="1668">
        <v>14401.295397548187</v>
      </c>
      <c r="AD50" s="2222"/>
      <c r="AE50" s="1670">
        <v>16191</v>
      </c>
      <c r="AF50" s="1286" t="s">
        <v>14162</v>
      </c>
      <c r="AG50" s="1286">
        <v>0.25</v>
      </c>
      <c r="AH50" s="1766" t="s">
        <v>14163</v>
      </c>
      <c r="AI50" s="1862" t="s">
        <v>14163</v>
      </c>
      <c r="AJ50" s="1862">
        <v>0</v>
      </c>
      <c r="AK50" s="1862" t="s">
        <v>4941</v>
      </c>
      <c r="AL50" s="1862" t="s">
        <v>4941</v>
      </c>
      <c r="AM50" s="1863" t="s">
        <v>4941</v>
      </c>
      <c r="AN50" s="63"/>
      <c r="AO50" s="73" t="s">
        <v>14290</v>
      </c>
      <c r="AP50" s="3102"/>
      <c r="AQ50" s="3101"/>
      <c r="AR50" s="997" t="str">
        <f t="shared" si="18"/>
        <v>Please complete all cells in row</v>
      </c>
      <c r="AS50" s="3101"/>
      <c r="AT50" s="221">
        <f t="shared" si="21"/>
        <v>0</v>
      </c>
      <c r="AU50" s="221">
        <f t="shared" si="22"/>
        <v>0</v>
      </c>
      <c r="AV50" s="221">
        <f t="shared" si="23"/>
        <v>0</v>
      </c>
      <c r="AW50" s="221">
        <f t="shared" si="24"/>
        <v>0</v>
      </c>
      <c r="AX50" s="221">
        <f t="shared" si="25"/>
        <v>0</v>
      </c>
      <c r="AY50" s="221">
        <f t="shared" si="26"/>
        <v>0</v>
      </c>
      <c r="AZ50" s="221">
        <f t="shared" si="27"/>
        <v>0</v>
      </c>
      <c r="BA50" s="3102"/>
      <c r="BB50" s="221">
        <f t="shared" si="28"/>
        <v>0</v>
      </c>
      <c r="BC50" s="221">
        <f t="shared" si="29"/>
        <v>0</v>
      </c>
      <c r="BD50" s="221">
        <f t="shared" si="30"/>
        <v>0</v>
      </c>
      <c r="BE50" s="221">
        <f t="shared" si="31"/>
        <v>0</v>
      </c>
      <c r="BF50" s="221">
        <f t="shared" si="32"/>
        <v>0</v>
      </c>
      <c r="BG50" s="221">
        <f t="shared" si="33"/>
        <v>0</v>
      </c>
      <c r="BH50" s="221">
        <f t="shared" si="34"/>
        <v>0</v>
      </c>
      <c r="BI50" s="3102"/>
      <c r="BJ50" s="3102"/>
      <c r="BK50" s="221">
        <f t="shared" si="35"/>
        <v>0</v>
      </c>
      <c r="BL50" s="221">
        <f t="shared" si="36"/>
        <v>1</v>
      </c>
      <c r="BM50" s="221">
        <f t="shared" si="37"/>
        <v>0</v>
      </c>
      <c r="BN50" s="221">
        <f t="shared" si="38"/>
        <v>1</v>
      </c>
      <c r="BO50" s="3101"/>
      <c r="BP50" s="1105"/>
      <c r="BQ50" s="1105"/>
      <c r="BR50" s="1105"/>
      <c r="BS50" s="1105"/>
      <c r="BT50" s="1105"/>
      <c r="BU50" s="1105"/>
    </row>
    <row r="51" spans="2:73" ht="15.75" customHeight="1">
      <c r="B51" s="71" t="s">
        <v>14291</v>
      </c>
      <c r="C51" s="2012" t="s">
        <v>14292</v>
      </c>
      <c r="D51" s="3063">
        <v>45808</v>
      </c>
      <c r="E51" s="72" t="s">
        <v>688</v>
      </c>
      <c r="F51" s="72">
        <v>3</v>
      </c>
      <c r="G51" s="1286">
        <v>0</v>
      </c>
      <c r="H51" s="1286">
        <v>0</v>
      </c>
      <c r="I51" s="1286">
        <v>0</v>
      </c>
      <c r="J51" s="1286">
        <v>0</v>
      </c>
      <c r="K51" s="1286">
        <v>0</v>
      </c>
      <c r="L51" s="1286">
        <v>0</v>
      </c>
      <c r="M51" s="1668">
        <v>0</v>
      </c>
      <c r="N51" s="1625"/>
      <c r="O51" s="1670">
        <v>0</v>
      </c>
      <c r="P51" s="1286">
        <v>0</v>
      </c>
      <c r="Q51" s="1286">
        <v>0</v>
      </c>
      <c r="R51" s="1286">
        <v>0</v>
      </c>
      <c r="S51" s="1286">
        <v>0</v>
      </c>
      <c r="T51" s="1286">
        <v>0</v>
      </c>
      <c r="U51" s="1668">
        <v>0</v>
      </c>
      <c r="W51" s="1670">
        <v>14222.205679795981</v>
      </c>
      <c r="X51" s="1286">
        <v>15316.472649775598</v>
      </c>
      <c r="Y51" s="1286">
        <v>13671.754086180043</v>
      </c>
      <c r="Z51" s="1286">
        <v>14088.156140806335</v>
      </c>
      <c r="AA51" s="1286">
        <v>14157.540090074999</v>
      </c>
      <c r="AB51" s="1286">
        <v>14171.833641511912</v>
      </c>
      <c r="AC51" s="1668">
        <v>14401.295397548187</v>
      </c>
      <c r="AD51" s="2222"/>
      <c r="AE51" s="1670">
        <v>16191</v>
      </c>
      <c r="AF51" s="1286" t="s">
        <v>14162</v>
      </c>
      <c r="AG51" s="1286">
        <v>2</v>
      </c>
      <c r="AH51" s="1766" t="s">
        <v>14163</v>
      </c>
      <c r="AI51" s="1862" t="s">
        <v>14163</v>
      </c>
      <c r="AJ51" s="1862">
        <v>0</v>
      </c>
      <c r="AK51" s="1862" t="s">
        <v>4941</v>
      </c>
      <c r="AL51" s="1862" t="s">
        <v>4941</v>
      </c>
      <c r="AM51" s="1863" t="s">
        <v>4941</v>
      </c>
      <c r="AN51" s="63"/>
      <c r="AO51" s="73" t="s">
        <v>14293</v>
      </c>
      <c r="AP51" s="3102"/>
      <c r="AQ51" s="3101"/>
      <c r="AR51" s="997" t="str">
        <f t="shared" si="18"/>
        <v>Please complete all cells in row</v>
      </c>
      <c r="AS51" s="3101"/>
      <c r="AT51" s="221">
        <f t="shared" si="21"/>
        <v>0</v>
      </c>
      <c r="AU51" s="221">
        <f t="shared" si="22"/>
        <v>0</v>
      </c>
      <c r="AV51" s="221">
        <f t="shared" si="23"/>
        <v>0</v>
      </c>
      <c r="AW51" s="221">
        <f t="shared" si="24"/>
        <v>0</v>
      </c>
      <c r="AX51" s="221">
        <f t="shared" si="25"/>
        <v>0</v>
      </c>
      <c r="AY51" s="221">
        <f t="shared" si="26"/>
        <v>0</v>
      </c>
      <c r="AZ51" s="221">
        <f t="shared" si="27"/>
        <v>0</v>
      </c>
      <c r="BA51" s="3102"/>
      <c r="BB51" s="221">
        <f t="shared" si="28"/>
        <v>0</v>
      </c>
      <c r="BC51" s="221">
        <f t="shared" si="29"/>
        <v>0</v>
      </c>
      <c r="BD51" s="221">
        <f t="shared" si="30"/>
        <v>0</v>
      </c>
      <c r="BE51" s="221">
        <f t="shared" si="31"/>
        <v>0</v>
      </c>
      <c r="BF51" s="221">
        <f t="shared" si="32"/>
        <v>0</v>
      </c>
      <c r="BG51" s="221">
        <f t="shared" si="33"/>
        <v>0</v>
      </c>
      <c r="BH51" s="221">
        <f t="shared" si="34"/>
        <v>0</v>
      </c>
      <c r="BI51" s="3102"/>
      <c r="BJ51" s="3102"/>
      <c r="BK51" s="221">
        <f t="shared" si="35"/>
        <v>0</v>
      </c>
      <c r="BL51" s="221">
        <f t="shared" si="36"/>
        <v>1</v>
      </c>
      <c r="BM51" s="221">
        <f t="shared" si="37"/>
        <v>0</v>
      </c>
      <c r="BN51" s="221">
        <f t="shared" si="38"/>
        <v>1</v>
      </c>
      <c r="BO51" s="3101"/>
      <c r="BP51" s="1105"/>
      <c r="BQ51" s="1105"/>
      <c r="BR51" s="1105"/>
      <c r="BS51" s="1105"/>
      <c r="BT51" s="1105"/>
      <c r="BU51" s="1105"/>
    </row>
    <row r="52" spans="2:73" ht="15.75" customHeight="1">
      <c r="B52" s="71" t="s">
        <v>14294</v>
      </c>
      <c r="C52" s="2012" t="s">
        <v>14295</v>
      </c>
      <c r="D52" s="3063">
        <v>43921</v>
      </c>
      <c r="E52" s="72" t="s">
        <v>688</v>
      </c>
      <c r="F52" s="72">
        <v>3</v>
      </c>
      <c r="G52" s="1286">
        <v>0.503</v>
      </c>
      <c r="H52" s="1286">
        <v>1.4E-2</v>
      </c>
      <c r="I52" s="1286">
        <v>1E-3</v>
      </c>
      <c r="J52" s="1286">
        <v>0</v>
      </c>
      <c r="K52" s="1286">
        <v>0</v>
      </c>
      <c r="L52" s="1286">
        <v>0</v>
      </c>
      <c r="M52" s="1668">
        <v>0</v>
      </c>
      <c r="N52" s="1625"/>
      <c r="O52" s="1670">
        <v>1.508E-3</v>
      </c>
      <c r="P52" s="1286">
        <v>3.1057700000000055E-3</v>
      </c>
      <c r="Q52" s="1286">
        <v>3.3313840000000058E-3</v>
      </c>
      <c r="R52" s="1286">
        <v>5.7759900000000104E-3</v>
      </c>
      <c r="S52" s="1286">
        <v>5.4841385275000102E-3</v>
      </c>
      <c r="T52" s="1286">
        <v>4.7279750687338222E-3</v>
      </c>
      <c r="U52" s="1668">
        <v>4.6952265163605726E-3</v>
      </c>
      <c r="W52" s="1670">
        <v>411.54804772643996</v>
      </c>
      <c r="X52" s="1286">
        <v>415.70260713824655</v>
      </c>
      <c r="Y52" s="1286">
        <v>394.67227322773101</v>
      </c>
      <c r="Z52" s="1286">
        <v>406.51215581310811</v>
      </c>
      <c r="AA52" s="1286">
        <v>408.05806805785295</v>
      </c>
      <c r="AB52" s="1286">
        <v>407.4685136180243</v>
      </c>
      <c r="AC52" s="1668">
        <v>408.20752262021529</v>
      </c>
      <c r="AD52" s="2222"/>
      <c r="AE52" s="1670">
        <v>425</v>
      </c>
      <c r="AF52" s="1286" t="s">
        <v>14162</v>
      </c>
      <c r="AG52" s="1286">
        <v>0.5</v>
      </c>
      <c r="AH52" s="1766" t="s">
        <v>14163</v>
      </c>
      <c r="AI52" s="1862" t="s">
        <v>14163</v>
      </c>
      <c r="AJ52" s="1862">
        <v>0</v>
      </c>
      <c r="AK52" s="1862" t="s">
        <v>4941</v>
      </c>
      <c r="AL52" s="1862" t="s">
        <v>4941</v>
      </c>
      <c r="AM52" s="1863" t="s">
        <v>4941</v>
      </c>
      <c r="AN52" s="63"/>
      <c r="AO52" s="73" t="s">
        <v>14296</v>
      </c>
      <c r="AP52" s="3102"/>
      <c r="AQ52" s="3101"/>
      <c r="AR52" s="997" t="str">
        <f t="shared" si="18"/>
        <v>Please complete all cells in row</v>
      </c>
      <c r="AS52" s="3101"/>
      <c r="AT52" s="221">
        <f t="shared" si="21"/>
        <v>0</v>
      </c>
      <c r="AU52" s="221">
        <f t="shared" si="22"/>
        <v>0</v>
      </c>
      <c r="AV52" s="221">
        <f t="shared" si="23"/>
        <v>0</v>
      </c>
      <c r="AW52" s="221">
        <f t="shared" si="24"/>
        <v>0</v>
      </c>
      <c r="AX52" s="221">
        <f t="shared" si="25"/>
        <v>0</v>
      </c>
      <c r="AY52" s="221">
        <f t="shared" si="26"/>
        <v>0</v>
      </c>
      <c r="AZ52" s="221">
        <f t="shared" si="27"/>
        <v>0</v>
      </c>
      <c r="BA52" s="3102"/>
      <c r="BB52" s="221">
        <f t="shared" si="28"/>
        <v>0</v>
      </c>
      <c r="BC52" s="221">
        <f t="shared" si="29"/>
        <v>0</v>
      </c>
      <c r="BD52" s="221">
        <f t="shared" si="30"/>
        <v>0</v>
      </c>
      <c r="BE52" s="221">
        <f t="shared" si="31"/>
        <v>0</v>
      </c>
      <c r="BF52" s="221">
        <f t="shared" si="32"/>
        <v>0</v>
      </c>
      <c r="BG52" s="221">
        <f t="shared" si="33"/>
        <v>0</v>
      </c>
      <c r="BH52" s="221">
        <f t="shared" si="34"/>
        <v>0</v>
      </c>
      <c r="BI52" s="3102"/>
      <c r="BJ52" s="3102"/>
      <c r="BK52" s="221">
        <f t="shared" si="35"/>
        <v>0</v>
      </c>
      <c r="BL52" s="221">
        <f t="shared" si="36"/>
        <v>1</v>
      </c>
      <c r="BM52" s="221">
        <f t="shared" si="37"/>
        <v>0</v>
      </c>
      <c r="BN52" s="221">
        <f t="shared" si="38"/>
        <v>1</v>
      </c>
      <c r="BO52" s="3101"/>
      <c r="BP52" s="1105"/>
      <c r="BQ52" s="1105"/>
      <c r="BR52" s="1105"/>
      <c r="BS52" s="1105"/>
      <c r="BT52" s="1105"/>
      <c r="BU52" s="1105"/>
    </row>
    <row r="53" spans="2:73" ht="15.75" customHeight="1">
      <c r="B53" s="71" t="s">
        <v>14297</v>
      </c>
      <c r="C53" s="2012" t="s">
        <v>14298</v>
      </c>
      <c r="D53" s="3063">
        <v>46816</v>
      </c>
      <c r="E53" s="72" t="s">
        <v>688</v>
      </c>
      <c r="F53" s="72">
        <v>3</v>
      </c>
      <c r="G53" s="1286">
        <v>0</v>
      </c>
      <c r="H53" s="1286">
        <v>0</v>
      </c>
      <c r="I53" s="1286">
        <v>0</v>
      </c>
      <c r="J53" s="1286">
        <v>0.437</v>
      </c>
      <c r="K53" s="1286">
        <v>2.1629999999999998</v>
      </c>
      <c r="L53" s="1286">
        <v>0.75800000000000001</v>
      </c>
      <c r="M53" s="1668">
        <v>15.042999999999999</v>
      </c>
      <c r="N53" s="1625"/>
      <c r="O53" s="1670">
        <v>0</v>
      </c>
      <c r="P53" s="1286">
        <v>0</v>
      </c>
      <c r="Q53" s="1286">
        <v>0</v>
      </c>
      <c r="R53" s="1286">
        <v>0</v>
      </c>
      <c r="S53" s="1286">
        <v>0</v>
      </c>
      <c r="T53" s="1286">
        <v>0</v>
      </c>
      <c r="U53" s="1668">
        <v>0.2158457305374317</v>
      </c>
      <c r="W53" s="1670">
        <v>46144.828813382373</v>
      </c>
      <c r="X53" s="1286">
        <v>48321.814243823523</v>
      </c>
      <c r="Y53" s="1286">
        <v>41742.171412805175</v>
      </c>
      <c r="Z53" s="1286">
        <v>44019.352798119871</v>
      </c>
      <c r="AA53" s="1286">
        <v>44219.574864587674</v>
      </c>
      <c r="AB53" s="1286">
        <v>41488.53691171571</v>
      </c>
      <c r="AC53" s="1668">
        <v>41973.472088264694</v>
      </c>
      <c r="AD53" s="2222"/>
      <c r="AE53" s="1670">
        <v>48171</v>
      </c>
      <c r="AF53" s="1286" t="s">
        <v>14167</v>
      </c>
      <c r="AG53" s="1286">
        <v>0.3</v>
      </c>
      <c r="AH53" s="1766" t="s">
        <v>14163</v>
      </c>
      <c r="AI53" s="1862" t="s">
        <v>14163</v>
      </c>
      <c r="AJ53" s="1862">
        <v>0</v>
      </c>
      <c r="AK53" s="1862" t="s">
        <v>4941</v>
      </c>
      <c r="AL53" s="1862" t="s">
        <v>4941</v>
      </c>
      <c r="AM53" s="1863" t="s">
        <v>4941</v>
      </c>
      <c r="AN53" s="63"/>
      <c r="AO53" s="73" t="s">
        <v>14299</v>
      </c>
      <c r="AP53" s="3102"/>
      <c r="AQ53" s="3101"/>
      <c r="AR53" s="997" t="str">
        <f t="shared" si="18"/>
        <v>Please complete all cells in row</v>
      </c>
      <c r="AS53" s="3101"/>
      <c r="AT53" s="221">
        <f t="shared" si="21"/>
        <v>0</v>
      </c>
      <c r="AU53" s="221">
        <f t="shared" si="22"/>
        <v>0</v>
      </c>
      <c r="AV53" s="221">
        <f t="shared" si="23"/>
        <v>0</v>
      </c>
      <c r="AW53" s="221">
        <f t="shared" si="24"/>
        <v>0</v>
      </c>
      <c r="AX53" s="221">
        <f t="shared" si="25"/>
        <v>0</v>
      </c>
      <c r="AY53" s="221">
        <f t="shared" si="26"/>
        <v>0</v>
      </c>
      <c r="AZ53" s="221">
        <f t="shared" si="27"/>
        <v>0</v>
      </c>
      <c r="BA53" s="3102"/>
      <c r="BB53" s="221">
        <f t="shared" si="28"/>
        <v>0</v>
      </c>
      <c r="BC53" s="221">
        <f t="shared" si="29"/>
        <v>0</v>
      </c>
      <c r="BD53" s="221">
        <f t="shared" si="30"/>
        <v>0</v>
      </c>
      <c r="BE53" s="221">
        <f t="shared" si="31"/>
        <v>0</v>
      </c>
      <c r="BF53" s="221">
        <f t="shared" si="32"/>
        <v>0</v>
      </c>
      <c r="BG53" s="221">
        <f t="shared" si="33"/>
        <v>0</v>
      </c>
      <c r="BH53" s="221">
        <f t="shared" si="34"/>
        <v>0</v>
      </c>
      <c r="BI53" s="3102"/>
      <c r="BJ53" s="3102"/>
      <c r="BK53" s="221">
        <f t="shared" si="35"/>
        <v>0</v>
      </c>
      <c r="BL53" s="221">
        <f t="shared" si="36"/>
        <v>1</v>
      </c>
      <c r="BM53" s="221">
        <f t="shared" si="37"/>
        <v>0</v>
      </c>
      <c r="BN53" s="221">
        <f t="shared" si="38"/>
        <v>1</v>
      </c>
      <c r="BO53" s="3101"/>
      <c r="BP53" s="1105"/>
      <c r="BQ53" s="1105"/>
      <c r="BR53" s="1105"/>
      <c r="BS53" s="1105"/>
      <c r="BT53" s="1105"/>
      <c r="BU53" s="1105"/>
    </row>
    <row r="54" spans="2:73" ht="15.75" customHeight="1">
      <c r="B54" s="71" t="s">
        <v>14300</v>
      </c>
      <c r="C54" s="2012" t="s">
        <v>14301</v>
      </c>
      <c r="D54" s="3063">
        <v>43190</v>
      </c>
      <c r="E54" s="72" t="s">
        <v>688</v>
      </c>
      <c r="F54" s="72">
        <v>3</v>
      </c>
      <c r="G54" s="1286">
        <v>-0.2</v>
      </c>
      <c r="H54" s="1286">
        <v>0</v>
      </c>
      <c r="I54" s="1286">
        <v>-1.7000000000000001E-2</v>
      </c>
      <c r="J54" s="1286">
        <v>0</v>
      </c>
      <c r="K54" s="1286">
        <v>-2.1999999999999999E-2</v>
      </c>
      <c r="L54" s="1286">
        <v>0</v>
      </c>
      <c r="M54" s="1668">
        <v>0</v>
      </c>
      <c r="N54" s="1625"/>
      <c r="O54" s="1670">
        <v>1.209E-3</v>
      </c>
      <c r="P54" s="1286">
        <v>1.2459667200000002E-3</v>
      </c>
      <c r="Q54" s="1286">
        <v>1.3247557920000002E-3</v>
      </c>
      <c r="R54" s="1286">
        <v>1.7223657600000002E-3</v>
      </c>
      <c r="S54" s="1286">
        <v>1.64655380027E-3</v>
      </c>
      <c r="T54" s="1286">
        <v>1.5951152857708001E-3</v>
      </c>
      <c r="U54" s="1668">
        <v>1.7056967408207999E-3</v>
      </c>
      <c r="W54" s="1670">
        <v>46892.557781901189</v>
      </c>
      <c r="X54" s="1286">
        <v>51517.203963128413</v>
      </c>
      <c r="Y54" s="1286">
        <v>47368.636501667715</v>
      </c>
      <c r="Z54" s="1286">
        <v>49141.988759268643</v>
      </c>
      <c r="AA54" s="1286">
        <v>49323.996058176541</v>
      </c>
      <c r="AB54" s="1286">
        <v>49312.894412818903</v>
      </c>
      <c r="AC54" s="1668">
        <v>49540.271757489216</v>
      </c>
      <c r="AD54" s="2222"/>
      <c r="AE54" s="1670">
        <v>60104</v>
      </c>
      <c r="AF54" s="1286" t="s">
        <v>14167</v>
      </c>
      <c r="AG54" s="1286">
        <v>1</v>
      </c>
      <c r="AH54" s="1766" t="s">
        <v>14163</v>
      </c>
      <c r="AI54" s="1862" t="s">
        <v>14163</v>
      </c>
      <c r="AJ54" s="1862">
        <v>0</v>
      </c>
      <c r="AK54" s="1862" t="s">
        <v>4941</v>
      </c>
      <c r="AL54" s="1862" t="s">
        <v>4941</v>
      </c>
      <c r="AM54" s="1863" t="s">
        <v>4941</v>
      </c>
      <c r="AN54" s="63"/>
      <c r="AO54" s="73" t="s">
        <v>14302</v>
      </c>
      <c r="AP54" s="3102"/>
      <c r="AQ54" s="3101"/>
      <c r="AR54" s="997" t="str">
        <f t="shared" si="18"/>
        <v>Please complete all cells in row</v>
      </c>
      <c r="AS54" s="3101"/>
      <c r="AT54" s="221">
        <f t="shared" si="21"/>
        <v>0</v>
      </c>
      <c r="AU54" s="221">
        <f t="shared" si="22"/>
        <v>0</v>
      </c>
      <c r="AV54" s="221">
        <f t="shared" si="23"/>
        <v>0</v>
      </c>
      <c r="AW54" s="221">
        <f t="shared" si="24"/>
        <v>0</v>
      </c>
      <c r="AX54" s="221">
        <f t="shared" si="25"/>
        <v>0</v>
      </c>
      <c r="AY54" s="221">
        <f t="shared" si="26"/>
        <v>0</v>
      </c>
      <c r="AZ54" s="221">
        <f t="shared" si="27"/>
        <v>0</v>
      </c>
      <c r="BA54" s="3102"/>
      <c r="BB54" s="221">
        <f t="shared" si="28"/>
        <v>0</v>
      </c>
      <c r="BC54" s="221">
        <f t="shared" si="29"/>
        <v>0</v>
      </c>
      <c r="BD54" s="221">
        <f t="shared" si="30"/>
        <v>0</v>
      </c>
      <c r="BE54" s="221">
        <f t="shared" si="31"/>
        <v>0</v>
      </c>
      <c r="BF54" s="221">
        <f t="shared" si="32"/>
        <v>0</v>
      </c>
      <c r="BG54" s="221">
        <f t="shared" si="33"/>
        <v>0</v>
      </c>
      <c r="BH54" s="221">
        <f t="shared" si="34"/>
        <v>0</v>
      </c>
      <c r="BI54" s="3102"/>
      <c r="BJ54" s="3102"/>
      <c r="BK54" s="221">
        <f t="shared" si="35"/>
        <v>0</v>
      </c>
      <c r="BL54" s="221">
        <f t="shared" si="36"/>
        <v>1</v>
      </c>
      <c r="BM54" s="221">
        <f t="shared" si="37"/>
        <v>0</v>
      </c>
      <c r="BN54" s="221">
        <f t="shared" si="38"/>
        <v>1</v>
      </c>
      <c r="BO54" s="3101"/>
      <c r="BP54" s="1105"/>
      <c r="BQ54" s="1105"/>
      <c r="BR54" s="1105"/>
      <c r="BS54" s="1105"/>
      <c r="BT54" s="1105"/>
      <c r="BU54" s="1105"/>
    </row>
    <row r="55" spans="2:73" ht="15.75" customHeight="1">
      <c r="B55" s="71" t="s">
        <v>14303</v>
      </c>
      <c r="C55" s="2012" t="s">
        <v>14304</v>
      </c>
      <c r="D55" s="3063">
        <v>47790</v>
      </c>
      <c r="E55" s="72" t="s">
        <v>688</v>
      </c>
      <c r="F55" s="72">
        <v>3</v>
      </c>
      <c r="G55" s="1286">
        <v>0</v>
      </c>
      <c r="H55" s="1286">
        <v>0</v>
      </c>
      <c r="I55" s="1286">
        <v>2.8000000000000001E-2</v>
      </c>
      <c r="J55" s="1286">
        <v>0.20399999999999999</v>
      </c>
      <c r="K55" s="1286">
        <v>0.40400000000000003</v>
      </c>
      <c r="L55" s="1286">
        <v>1.288</v>
      </c>
      <c r="M55" s="1668">
        <v>46.122</v>
      </c>
      <c r="N55" s="1625"/>
      <c r="O55" s="1670">
        <v>0</v>
      </c>
      <c r="P55" s="1286">
        <v>0</v>
      </c>
      <c r="Q55" s="1286">
        <v>0</v>
      </c>
      <c r="R55" s="1286">
        <v>0</v>
      </c>
      <c r="S55" s="1286">
        <v>0</v>
      </c>
      <c r="T55" s="1286">
        <v>0</v>
      </c>
      <c r="U55" s="1668">
        <v>0.22602225303889126</v>
      </c>
      <c r="W55" s="1670">
        <v>46892.557781901189</v>
      </c>
      <c r="X55" s="1286">
        <v>51517.203963128413</v>
      </c>
      <c r="Y55" s="1286">
        <v>47368.636501667715</v>
      </c>
      <c r="Z55" s="1286">
        <v>49141.988759268643</v>
      </c>
      <c r="AA55" s="1286">
        <v>49323.996058176541</v>
      </c>
      <c r="AB55" s="1286">
        <v>49312.894412818903</v>
      </c>
      <c r="AC55" s="1668">
        <v>49540.271757489216</v>
      </c>
      <c r="AD55" s="2222"/>
      <c r="AE55" s="1670">
        <v>53319</v>
      </c>
      <c r="AF55" s="1286" t="s">
        <v>14305</v>
      </c>
      <c r="AG55" s="1286">
        <v>0.3</v>
      </c>
      <c r="AH55" s="1766" t="s">
        <v>14250</v>
      </c>
      <c r="AI55" s="1862" t="s">
        <v>14163</v>
      </c>
      <c r="AJ55" s="1862">
        <v>0</v>
      </c>
      <c r="AK55" s="1862" t="s">
        <v>4941</v>
      </c>
      <c r="AL55" s="1862" t="s">
        <v>4941</v>
      </c>
      <c r="AM55" s="1863" t="s">
        <v>4941</v>
      </c>
      <c r="AN55" s="63"/>
      <c r="AO55" s="73" t="s">
        <v>14306</v>
      </c>
      <c r="AP55" s="3102"/>
      <c r="AQ55" s="3101"/>
      <c r="AR55" s="997" t="str">
        <f t="shared" si="18"/>
        <v>Please complete all cells in row</v>
      </c>
      <c r="AS55" s="3101"/>
      <c r="AT55" s="221">
        <f t="shared" si="21"/>
        <v>0</v>
      </c>
      <c r="AU55" s="221">
        <f t="shared" si="22"/>
        <v>0</v>
      </c>
      <c r="AV55" s="221">
        <f t="shared" si="23"/>
        <v>0</v>
      </c>
      <c r="AW55" s="221">
        <f t="shared" si="24"/>
        <v>0</v>
      </c>
      <c r="AX55" s="221">
        <f t="shared" si="25"/>
        <v>0</v>
      </c>
      <c r="AY55" s="221">
        <f t="shared" si="26"/>
        <v>0</v>
      </c>
      <c r="AZ55" s="221">
        <f t="shared" si="27"/>
        <v>0</v>
      </c>
      <c r="BA55" s="3102"/>
      <c r="BB55" s="221">
        <f t="shared" si="28"/>
        <v>0</v>
      </c>
      <c r="BC55" s="221">
        <f t="shared" si="29"/>
        <v>0</v>
      </c>
      <c r="BD55" s="221">
        <f t="shared" si="30"/>
        <v>0</v>
      </c>
      <c r="BE55" s="221">
        <f t="shared" si="31"/>
        <v>0</v>
      </c>
      <c r="BF55" s="221">
        <f t="shared" si="32"/>
        <v>0</v>
      </c>
      <c r="BG55" s="221">
        <f t="shared" si="33"/>
        <v>0</v>
      </c>
      <c r="BH55" s="221">
        <f t="shared" si="34"/>
        <v>0</v>
      </c>
      <c r="BI55" s="3102"/>
      <c r="BJ55" s="3102"/>
      <c r="BK55" s="221">
        <f t="shared" si="35"/>
        <v>0</v>
      </c>
      <c r="BL55" s="221">
        <f t="shared" si="36"/>
        <v>1</v>
      </c>
      <c r="BM55" s="221">
        <f t="shared" si="37"/>
        <v>0</v>
      </c>
      <c r="BN55" s="221">
        <f t="shared" si="38"/>
        <v>1</v>
      </c>
      <c r="BO55" s="3101"/>
      <c r="BP55" s="1105"/>
      <c r="BQ55" s="1105"/>
      <c r="BR55" s="1105"/>
      <c r="BS55" s="1105"/>
      <c r="BT55" s="1105"/>
      <c r="BU55" s="1105"/>
    </row>
    <row r="56" spans="2:73" ht="15.75" customHeight="1">
      <c r="B56" s="71" t="s">
        <v>14307</v>
      </c>
      <c r="C56" s="2012" t="s">
        <v>14308</v>
      </c>
      <c r="D56" s="3063">
        <v>43921</v>
      </c>
      <c r="E56" s="72" t="s">
        <v>688</v>
      </c>
      <c r="F56" s="72">
        <v>3</v>
      </c>
      <c r="G56" s="1286">
        <v>0.36899999999999999</v>
      </c>
      <c r="H56" s="1286">
        <v>1.7000000000000001E-2</v>
      </c>
      <c r="I56" s="1286">
        <v>3.0000000000000001E-3</v>
      </c>
      <c r="J56" s="1286">
        <v>0</v>
      </c>
      <c r="K56" s="1286">
        <v>0</v>
      </c>
      <c r="L56" s="1286">
        <v>0</v>
      </c>
      <c r="M56" s="1668">
        <v>0</v>
      </c>
      <c r="N56" s="1625"/>
      <c r="O56" s="1670">
        <v>0</v>
      </c>
      <c r="P56" s="1286">
        <v>2.9835744000000003E-3</v>
      </c>
      <c r="Q56" s="1286">
        <v>3.1881398399999997E-3</v>
      </c>
      <c r="R56" s="1286">
        <v>5.0456351999999998E-3</v>
      </c>
      <c r="S56" s="1286">
        <v>4.7929733203999998E-3</v>
      </c>
      <c r="T56" s="1286">
        <v>4.0759108813502448E-3</v>
      </c>
      <c r="U56" s="1668">
        <v>4.0749695967377724E-3</v>
      </c>
      <c r="W56" s="1670">
        <v>473.22969615718404</v>
      </c>
      <c r="X56" s="1286">
        <v>518.306049612572</v>
      </c>
      <c r="Y56" s="1286">
        <v>481.84503260570074</v>
      </c>
      <c r="Z56" s="1286">
        <v>496.08263082277597</v>
      </c>
      <c r="AA56" s="1286">
        <v>497.9691677994137</v>
      </c>
      <c r="AB56" s="1286">
        <v>498.01707219980744</v>
      </c>
      <c r="AC56" s="1668">
        <v>498.93330351146341</v>
      </c>
      <c r="AD56" s="2222"/>
      <c r="AE56" s="1670">
        <v>448</v>
      </c>
      <c r="AF56" s="1286" t="s">
        <v>14162</v>
      </c>
      <c r="AG56" s="1286">
        <v>0.5</v>
      </c>
      <c r="AH56" s="1766" t="s">
        <v>14163</v>
      </c>
      <c r="AI56" s="1862" t="s">
        <v>14163</v>
      </c>
      <c r="AJ56" s="1862">
        <v>0</v>
      </c>
      <c r="AK56" s="1862" t="s">
        <v>4941</v>
      </c>
      <c r="AL56" s="1862" t="s">
        <v>4941</v>
      </c>
      <c r="AM56" s="1863" t="s">
        <v>4941</v>
      </c>
      <c r="AN56" s="63"/>
      <c r="AO56" s="73" t="s">
        <v>14309</v>
      </c>
      <c r="AP56" s="3102"/>
      <c r="AQ56" s="3101"/>
      <c r="AR56" s="997" t="str">
        <f t="shared" si="18"/>
        <v>Please complete all cells in row</v>
      </c>
      <c r="AS56" s="3101"/>
      <c r="AT56" s="221">
        <f t="shared" si="21"/>
        <v>0</v>
      </c>
      <c r="AU56" s="221">
        <f t="shared" si="22"/>
        <v>0</v>
      </c>
      <c r="AV56" s="221">
        <f t="shared" si="23"/>
        <v>0</v>
      </c>
      <c r="AW56" s="221">
        <f t="shared" si="24"/>
        <v>0</v>
      </c>
      <c r="AX56" s="221">
        <f t="shared" si="25"/>
        <v>0</v>
      </c>
      <c r="AY56" s="221">
        <f t="shared" si="26"/>
        <v>0</v>
      </c>
      <c r="AZ56" s="221">
        <f t="shared" si="27"/>
        <v>0</v>
      </c>
      <c r="BA56" s="3102"/>
      <c r="BB56" s="221">
        <f t="shared" si="28"/>
        <v>0</v>
      </c>
      <c r="BC56" s="221">
        <f t="shared" si="29"/>
        <v>0</v>
      </c>
      <c r="BD56" s="221">
        <f t="shared" si="30"/>
        <v>0</v>
      </c>
      <c r="BE56" s="221">
        <f t="shared" si="31"/>
        <v>0</v>
      </c>
      <c r="BF56" s="221">
        <f t="shared" si="32"/>
        <v>0</v>
      </c>
      <c r="BG56" s="221">
        <f t="shared" si="33"/>
        <v>0</v>
      </c>
      <c r="BH56" s="221">
        <f t="shared" si="34"/>
        <v>0</v>
      </c>
      <c r="BI56" s="3102"/>
      <c r="BJ56" s="3102"/>
      <c r="BK56" s="221">
        <f t="shared" si="35"/>
        <v>0</v>
      </c>
      <c r="BL56" s="221">
        <f t="shared" si="36"/>
        <v>1</v>
      </c>
      <c r="BM56" s="221">
        <f t="shared" si="37"/>
        <v>0</v>
      </c>
      <c r="BN56" s="221">
        <f t="shared" si="38"/>
        <v>1</v>
      </c>
      <c r="BO56" s="3101"/>
      <c r="BP56" s="1105"/>
      <c r="BQ56" s="1105"/>
      <c r="BR56" s="1105"/>
      <c r="BS56" s="1105"/>
      <c r="BT56" s="1105"/>
      <c r="BU56" s="1105"/>
    </row>
    <row r="57" spans="2:73" ht="15.75" customHeight="1">
      <c r="B57" s="71" t="s">
        <v>14310</v>
      </c>
      <c r="C57" s="2012" t="s">
        <v>14311</v>
      </c>
      <c r="D57" s="3063">
        <v>43921</v>
      </c>
      <c r="E57" s="72" t="s">
        <v>688</v>
      </c>
      <c r="F57" s="72">
        <v>3</v>
      </c>
      <c r="G57" s="1286">
        <v>0.93200000000000005</v>
      </c>
      <c r="H57" s="1286">
        <v>1.0999999999999999E-2</v>
      </c>
      <c r="I57" s="1286">
        <v>-6.0000000000000001E-3</v>
      </c>
      <c r="J57" s="1286">
        <v>0</v>
      </c>
      <c r="K57" s="1286">
        <v>0</v>
      </c>
      <c r="L57" s="1286">
        <v>0</v>
      </c>
      <c r="M57" s="1668">
        <v>0</v>
      </c>
      <c r="N57" s="1625"/>
      <c r="O57" s="1670">
        <v>1.397E-3</v>
      </c>
      <c r="P57" s="1286">
        <v>2.0898912E-3</v>
      </c>
      <c r="Q57" s="1286">
        <v>2.0216743200000002E-3</v>
      </c>
      <c r="R57" s="1286">
        <v>3.5744495999999997E-3</v>
      </c>
      <c r="S57" s="1286">
        <v>3.3926113179499995E-3</v>
      </c>
      <c r="T57" s="1286">
        <v>3.0753560566089033E-3</v>
      </c>
      <c r="U57" s="1668">
        <v>3.0361308346667287E-3</v>
      </c>
      <c r="W57" s="1670">
        <v>306.38589302484348</v>
      </c>
      <c r="X57" s="1286">
        <v>342.71665321321086</v>
      </c>
      <c r="Y57" s="1286">
        <v>310.37334108200207</v>
      </c>
      <c r="Z57" s="1286">
        <v>320.87884454012891</v>
      </c>
      <c r="AA57" s="1286">
        <v>322.09910456866839</v>
      </c>
      <c r="AB57" s="1286">
        <v>321.84107235046844</v>
      </c>
      <c r="AC57" s="1668">
        <v>323.18922763682929</v>
      </c>
      <c r="AD57" s="2222"/>
      <c r="AE57" s="1670">
        <v>366</v>
      </c>
      <c r="AF57" s="1286" t="s">
        <v>14162</v>
      </c>
      <c r="AG57" s="1286">
        <v>3.5</v>
      </c>
      <c r="AH57" s="1766" t="s">
        <v>14163</v>
      </c>
      <c r="AI57" s="1862" t="s">
        <v>14163</v>
      </c>
      <c r="AJ57" s="1862">
        <v>0</v>
      </c>
      <c r="AK57" s="1862" t="s">
        <v>4941</v>
      </c>
      <c r="AL57" s="1862" t="s">
        <v>4941</v>
      </c>
      <c r="AM57" s="1863" t="s">
        <v>4941</v>
      </c>
      <c r="AN57" s="63"/>
      <c r="AO57" s="73" t="s">
        <v>14312</v>
      </c>
      <c r="AP57" s="3102"/>
      <c r="AQ57" s="3101"/>
      <c r="AR57" s="997" t="str">
        <f t="shared" si="18"/>
        <v>Please complete all cells in row</v>
      </c>
      <c r="AS57" s="3101"/>
      <c r="AT57" s="221">
        <f t="shared" si="21"/>
        <v>0</v>
      </c>
      <c r="AU57" s="221">
        <f t="shared" si="22"/>
        <v>0</v>
      </c>
      <c r="AV57" s="221">
        <f t="shared" si="23"/>
        <v>0</v>
      </c>
      <c r="AW57" s="221">
        <f t="shared" si="24"/>
        <v>0</v>
      </c>
      <c r="AX57" s="221">
        <f t="shared" si="25"/>
        <v>0</v>
      </c>
      <c r="AY57" s="221">
        <f t="shared" si="26"/>
        <v>0</v>
      </c>
      <c r="AZ57" s="221">
        <f t="shared" si="27"/>
        <v>0</v>
      </c>
      <c r="BA57" s="3102"/>
      <c r="BB57" s="221">
        <f t="shared" si="28"/>
        <v>0</v>
      </c>
      <c r="BC57" s="221">
        <f t="shared" si="29"/>
        <v>0</v>
      </c>
      <c r="BD57" s="221">
        <f t="shared" si="30"/>
        <v>0</v>
      </c>
      <c r="BE57" s="221">
        <f t="shared" si="31"/>
        <v>0</v>
      </c>
      <c r="BF57" s="221">
        <f t="shared" si="32"/>
        <v>0</v>
      </c>
      <c r="BG57" s="221">
        <f t="shared" si="33"/>
        <v>0</v>
      </c>
      <c r="BH57" s="221">
        <f t="shared" si="34"/>
        <v>0</v>
      </c>
      <c r="BI57" s="3102"/>
      <c r="BJ57" s="3102"/>
      <c r="BK57" s="221">
        <f t="shared" si="35"/>
        <v>0</v>
      </c>
      <c r="BL57" s="221">
        <f t="shared" si="36"/>
        <v>1</v>
      </c>
      <c r="BM57" s="221">
        <f t="shared" si="37"/>
        <v>0</v>
      </c>
      <c r="BN57" s="221">
        <f t="shared" si="38"/>
        <v>1</v>
      </c>
      <c r="BO57" s="3101"/>
      <c r="BP57" s="1105"/>
      <c r="BQ57" s="1105"/>
      <c r="BR57" s="1105"/>
      <c r="BS57" s="1105"/>
      <c r="BT57" s="1105"/>
      <c r="BU57" s="1105"/>
    </row>
    <row r="58" spans="2:73" ht="15.75" customHeight="1">
      <c r="B58" s="71" t="s">
        <v>14313</v>
      </c>
      <c r="C58" s="2012" t="s">
        <v>14314</v>
      </c>
      <c r="D58" s="3063">
        <v>46999</v>
      </c>
      <c r="E58" s="72" t="s">
        <v>688</v>
      </c>
      <c r="F58" s="72">
        <v>3</v>
      </c>
      <c r="G58" s="1286">
        <v>0</v>
      </c>
      <c r="H58" s="1286">
        <v>0</v>
      </c>
      <c r="I58" s="1286">
        <v>0</v>
      </c>
      <c r="J58" s="1286">
        <v>1.357</v>
      </c>
      <c r="K58" s="1286">
        <v>1.1100000000000001</v>
      </c>
      <c r="L58" s="1286">
        <v>0.63900000000000001</v>
      </c>
      <c r="M58" s="1668">
        <v>11.731999999999999</v>
      </c>
      <c r="N58" s="1625"/>
      <c r="O58" s="1670">
        <v>0</v>
      </c>
      <c r="P58" s="1286">
        <v>0</v>
      </c>
      <c r="Q58" s="1286">
        <v>0</v>
      </c>
      <c r="R58" s="1286">
        <v>0</v>
      </c>
      <c r="S58" s="1286">
        <v>0</v>
      </c>
      <c r="T58" s="1286">
        <v>0</v>
      </c>
      <c r="U58" s="1668">
        <v>0.1882497215785397</v>
      </c>
      <c r="W58" s="1670">
        <v>31395.167420773421</v>
      </c>
      <c r="X58" s="1286">
        <v>33388.691523272129</v>
      </c>
      <c r="Y58" s="1286">
        <v>31819.639830317326</v>
      </c>
      <c r="Z58" s="1286">
        <v>33412.891286131169</v>
      </c>
      <c r="AA58" s="1286">
        <v>33550.600981092321</v>
      </c>
      <c r="AB58" s="1286">
        <v>33557.027542849719</v>
      </c>
      <c r="AC58" s="1668">
        <v>33946.243172327391</v>
      </c>
      <c r="AD58" s="2222"/>
      <c r="AE58" s="1670">
        <v>34211</v>
      </c>
      <c r="AF58" s="1286" t="s">
        <v>14167</v>
      </c>
      <c r="AG58" s="1286">
        <v>0.3</v>
      </c>
      <c r="AH58" s="1766" t="s">
        <v>14163</v>
      </c>
      <c r="AI58" s="1862" t="s">
        <v>14163</v>
      </c>
      <c r="AJ58" s="1862">
        <v>0</v>
      </c>
      <c r="AK58" s="1862" t="s">
        <v>4941</v>
      </c>
      <c r="AL58" s="1862" t="s">
        <v>4941</v>
      </c>
      <c r="AM58" s="1863" t="s">
        <v>4941</v>
      </c>
      <c r="AN58" s="63"/>
      <c r="AO58" s="73" t="s">
        <v>14315</v>
      </c>
      <c r="AP58" s="3102"/>
      <c r="AQ58" s="3101"/>
      <c r="AR58" s="997" t="str">
        <f t="shared" si="18"/>
        <v>Please complete all cells in row</v>
      </c>
      <c r="AS58" s="3101"/>
      <c r="AT58" s="221">
        <f t="shared" si="21"/>
        <v>0</v>
      </c>
      <c r="AU58" s="221">
        <f t="shared" si="22"/>
        <v>0</v>
      </c>
      <c r="AV58" s="221">
        <f t="shared" si="23"/>
        <v>0</v>
      </c>
      <c r="AW58" s="221">
        <f t="shared" si="24"/>
        <v>0</v>
      </c>
      <c r="AX58" s="221">
        <f t="shared" si="25"/>
        <v>0</v>
      </c>
      <c r="AY58" s="221">
        <f t="shared" si="26"/>
        <v>0</v>
      </c>
      <c r="AZ58" s="221">
        <f t="shared" si="27"/>
        <v>0</v>
      </c>
      <c r="BA58" s="3102"/>
      <c r="BB58" s="221">
        <f t="shared" si="28"/>
        <v>0</v>
      </c>
      <c r="BC58" s="221">
        <f t="shared" si="29"/>
        <v>0</v>
      </c>
      <c r="BD58" s="221">
        <f t="shared" si="30"/>
        <v>0</v>
      </c>
      <c r="BE58" s="221">
        <f t="shared" si="31"/>
        <v>0</v>
      </c>
      <c r="BF58" s="221">
        <f t="shared" si="32"/>
        <v>0</v>
      </c>
      <c r="BG58" s="221">
        <f t="shared" si="33"/>
        <v>0</v>
      </c>
      <c r="BH58" s="221">
        <f t="shared" si="34"/>
        <v>0</v>
      </c>
      <c r="BI58" s="3102"/>
      <c r="BJ58" s="3102"/>
      <c r="BK58" s="221">
        <f t="shared" si="35"/>
        <v>0</v>
      </c>
      <c r="BL58" s="221">
        <f t="shared" si="36"/>
        <v>1</v>
      </c>
      <c r="BM58" s="221">
        <f t="shared" si="37"/>
        <v>0</v>
      </c>
      <c r="BN58" s="221">
        <f t="shared" si="38"/>
        <v>1</v>
      </c>
      <c r="BO58" s="3101"/>
      <c r="BP58" s="1105"/>
      <c r="BQ58" s="1105"/>
      <c r="BR58" s="1105"/>
      <c r="BS58" s="1105"/>
      <c r="BT58" s="1105"/>
      <c r="BU58" s="1105"/>
    </row>
    <row r="59" spans="2:73" ht="15.75" customHeight="1">
      <c r="B59" s="71" t="s">
        <v>14316</v>
      </c>
      <c r="C59" s="2012" t="s">
        <v>14317</v>
      </c>
      <c r="D59" s="3063">
        <v>46414</v>
      </c>
      <c r="E59" s="72" t="s">
        <v>688</v>
      </c>
      <c r="F59" s="72">
        <v>3</v>
      </c>
      <c r="G59" s="1286">
        <v>0</v>
      </c>
      <c r="H59" s="1286">
        <v>0</v>
      </c>
      <c r="I59" s="1286">
        <v>0.24299999999999999</v>
      </c>
      <c r="J59" s="1286">
        <v>0.77500000000000002</v>
      </c>
      <c r="K59" s="1286">
        <v>1.849</v>
      </c>
      <c r="L59" s="1286">
        <v>2.173</v>
      </c>
      <c r="M59" s="1668">
        <v>2.6280000000000001</v>
      </c>
      <c r="N59" s="1625"/>
      <c r="O59" s="1670">
        <v>0</v>
      </c>
      <c r="P59" s="1286">
        <v>0</v>
      </c>
      <c r="Q59" s="1286">
        <v>0</v>
      </c>
      <c r="R59" s="1286">
        <v>0</v>
      </c>
      <c r="S59" s="1286">
        <v>0</v>
      </c>
      <c r="T59" s="1286">
        <v>0</v>
      </c>
      <c r="U59" s="1668">
        <v>0.36831368003531001</v>
      </c>
      <c r="W59" s="1670">
        <v>100975.85734829269</v>
      </c>
      <c r="X59" s="1286">
        <v>106251.75135536517</v>
      </c>
      <c r="Y59" s="1286">
        <v>93753.954583932471</v>
      </c>
      <c r="Z59" s="1286">
        <v>97785.809648710318</v>
      </c>
      <c r="AA59" s="1286">
        <v>98102.877862919995</v>
      </c>
      <c r="AB59" s="1286">
        <v>98499.585547078445</v>
      </c>
      <c r="AC59" s="1668">
        <v>99394.247320931157</v>
      </c>
      <c r="AD59" s="2222"/>
      <c r="AE59" s="1670">
        <v>125300</v>
      </c>
      <c r="AF59" s="1286" t="s">
        <v>14167</v>
      </c>
      <c r="AG59" s="1286">
        <v>0.25</v>
      </c>
      <c r="AH59" s="1766" t="s">
        <v>14163</v>
      </c>
      <c r="AI59" s="1862" t="s">
        <v>14163</v>
      </c>
      <c r="AJ59" s="1862">
        <v>0</v>
      </c>
      <c r="AK59" s="1862" t="s">
        <v>4941</v>
      </c>
      <c r="AL59" s="1862" t="s">
        <v>4941</v>
      </c>
      <c r="AM59" s="1863" t="s">
        <v>4941</v>
      </c>
      <c r="AN59" s="63"/>
      <c r="AO59" s="73" t="s">
        <v>14318</v>
      </c>
      <c r="AP59" s="3102"/>
      <c r="AQ59" s="3101"/>
      <c r="AR59" s="997" t="str">
        <f t="shared" si="18"/>
        <v>Please complete all cells in row</v>
      </c>
      <c r="AS59" s="3101"/>
      <c r="AT59" s="221">
        <f t="shared" si="21"/>
        <v>0</v>
      </c>
      <c r="AU59" s="221">
        <f t="shared" si="22"/>
        <v>0</v>
      </c>
      <c r="AV59" s="221">
        <f t="shared" si="23"/>
        <v>0</v>
      </c>
      <c r="AW59" s="221">
        <f t="shared" si="24"/>
        <v>0</v>
      </c>
      <c r="AX59" s="221">
        <f t="shared" si="25"/>
        <v>0</v>
      </c>
      <c r="AY59" s="221">
        <f t="shared" si="26"/>
        <v>0</v>
      </c>
      <c r="AZ59" s="221">
        <f t="shared" si="27"/>
        <v>0</v>
      </c>
      <c r="BA59" s="3102"/>
      <c r="BB59" s="221">
        <f t="shared" si="28"/>
        <v>0</v>
      </c>
      <c r="BC59" s="221">
        <f t="shared" si="29"/>
        <v>0</v>
      </c>
      <c r="BD59" s="221">
        <f t="shared" si="30"/>
        <v>0</v>
      </c>
      <c r="BE59" s="221">
        <f t="shared" si="31"/>
        <v>0</v>
      </c>
      <c r="BF59" s="221">
        <f t="shared" si="32"/>
        <v>0</v>
      </c>
      <c r="BG59" s="221">
        <f t="shared" si="33"/>
        <v>0</v>
      </c>
      <c r="BH59" s="221">
        <f t="shared" si="34"/>
        <v>0</v>
      </c>
      <c r="BI59" s="3102"/>
      <c r="BJ59" s="3102"/>
      <c r="BK59" s="221">
        <f t="shared" si="35"/>
        <v>0</v>
      </c>
      <c r="BL59" s="221">
        <f t="shared" si="36"/>
        <v>1</v>
      </c>
      <c r="BM59" s="221">
        <f t="shared" si="37"/>
        <v>0</v>
      </c>
      <c r="BN59" s="221">
        <f t="shared" si="38"/>
        <v>1</v>
      </c>
      <c r="BO59" s="3101"/>
      <c r="BP59" s="1105"/>
      <c r="BQ59" s="1105"/>
      <c r="BR59" s="1105"/>
      <c r="BS59" s="1105"/>
      <c r="BT59" s="1105"/>
      <c r="BU59" s="1105"/>
    </row>
    <row r="60" spans="2:73" ht="15.75" customHeight="1">
      <c r="B60" s="71" t="s">
        <v>14319</v>
      </c>
      <c r="C60" s="2012" t="s">
        <v>14320</v>
      </c>
      <c r="D60" s="3063">
        <v>45747</v>
      </c>
      <c r="E60" s="72" t="s">
        <v>688</v>
      </c>
      <c r="F60" s="72">
        <v>3</v>
      </c>
      <c r="G60" s="1286">
        <v>0</v>
      </c>
      <c r="H60" s="1286">
        <v>0</v>
      </c>
      <c r="I60" s="1286">
        <v>0</v>
      </c>
      <c r="J60" s="1286">
        <v>0</v>
      </c>
      <c r="K60" s="1286">
        <v>0</v>
      </c>
      <c r="L60" s="1286">
        <v>0</v>
      </c>
      <c r="M60" s="1668">
        <v>0</v>
      </c>
      <c r="N60" s="1625"/>
      <c r="O60" s="1670">
        <v>0</v>
      </c>
      <c r="P60" s="1286">
        <v>0</v>
      </c>
      <c r="Q60" s="1286">
        <v>0</v>
      </c>
      <c r="R60" s="1286">
        <v>0</v>
      </c>
      <c r="S60" s="1286">
        <v>0</v>
      </c>
      <c r="T60" s="1286">
        <v>0</v>
      </c>
      <c r="U60" s="1668">
        <v>0</v>
      </c>
      <c r="W60" s="1670">
        <v>100975.85734829269</v>
      </c>
      <c r="X60" s="1286">
        <v>106251.75135536517</v>
      </c>
      <c r="Y60" s="1286">
        <v>93753.954583932471</v>
      </c>
      <c r="Z60" s="1286">
        <v>97785.809648710318</v>
      </c>
      <c r="AA60" s="1286">
        <v>98102.877862919995</v>
      </c>
      <c r="AB60" s="1286">
        <v>98499.585547078445</v>
      </c>
      <c r="AC60" s="1668">
        <v>99394.247320931157</v>
      </c>
      <c r="AD60" s="2222"/>
      <c r="AE60" s="1670">
        <v>125300</v>
      </c>
      <c r="AF60" s="1286" t="s">
        <v>14167</v>
      </c>
      <c r="AG60" s="1286">
        <v>1</v>
      </c>
      <c r="AH60" s="1766" t="s">
        <v>14163</v>
      </c>
      <c r="AI60" s="1862" t="s">
        <v>14163</v>
      </c>
      <c r="AJ60" s="1862">
        <v>0</v>
      </c>
      <c r="AK60" s="1862" t="s">
        <v>4941</v>
      </c>
      <c r="AL60" s="1862" t="s">
        <v>4941</v>
      </c>
      <c r="AM60" s="1863" t="s">
        <v>4941</v>
      </c>
      <c r="AN60" s="63"/>
      <c r="AO60" s="73" t="s">
        <v>14321</v>
      </c>
      <c r="AP60" s="3102"/>
      <c r="AQ60" s="3101"/>
      <c r="AR60" s="997" t="str">
        <f t="shared" si="18"/>
        <v>Please complete all cells in row</v>
      </c>
      <c r="AS60" s="3101"/>
      <c r="AT60" s="221">
        <f t="shared" si="21"/>
        <v>0</v>
      </c>
      <c r="AU60" s="221">
        <f t="shared" si="22"/>
        <v>0</v>
      </c>
      <c r="AV60" s="221">
        <f t="shared" si="23"/>
        <v>0</v>
      </c>
      <c r="AW60" s="221">
        <f t="shared" si="24"/>
        <v>0</v>
      </c>
      <c r="AX60" s="221">
        <f t="shared" si="25"/>
        <v>0</v>
      </c>
      <c r="AY60" s="221">
        <f t="shared" si="26"/>
        <v>0</v>
      </c>
      <c r="AZ60" s="221">
        <f t="shared" si="27"/>
        <v>0</v>
      </c>
      <c r="BA60" s="3102"/>
      <c r="BB60" s="221">
        <f t="shared" si="28"/>
        <v>0</v>
      </c>
      <c r="BC60" s="221">
        <f t="shared" si="29"/>
        <v>0</v>
      </c>
      <c r="BD60" s="221">
        <f t="shared" si="30"/>
        <v>0</v>
      </c>
      <c r="BE60" s="221">
        <f t="shared" si="31"/>
        <v>0</v>
      </c>
      <c r="BF60" s="221">
        <f t="shared" si="32"/>
        <v>0</v>
      </c>
      <c r="BG60" s="221">
        <f t="shared" si="33"/>
        <v>0</v>
      </c>
      <c r="BH60" s="221">
        <f t="shared" si="34"/>
        <v>0</v>
      </c>
      <c r="BI60" s="3102"/>
      <c r="BJ60" s="3102"/>
      <c r="BK60" s="221">
        <f t="shared" si="35"/>
        <v>0</v>
      </c>
      <c r="BL60" s="221">
        <f t="shared" si="36"/>
        <v>1</v>
      </c>
      <c r="BM60" s="221">
        <f t="shared" si="37"/>
        <v>0</v>
      </c>
      <c r="BN60" s="221">
        <f t="shared" si="38"/>
        <v>1</v>
      </c>
      <c r="BO60" s="3101"/>
      <c r="BP60" s="1105"/>
      <c r="BQ60" s="1105"/>
      <c r="BR60" s="1105"/>
      <c r="BS60" s="1105"/>
      <c r="BT60" s="1105"/>
      <c r="BU60" s="1105"/>
    </row>
    <row r="61" spans="2:73" ht="15.75" customHeight="1">
      <c r="B61" s="71" t="s">
        <v>14322</v>
      </c>
      <c r="C61" s="2012" t="s">
        <v>14323</v>
      </c>
      <c r="D61" s="3063">
        <v>46903</v>
      </c>
      <c r="E61" s="72" t="s">
        <v>688</v>
      </c>
      <c r="F61" s="72">
        <v>3</v>
      </c>
      <c r="G61" s="1286">
        <v>0</v>
      </c>
      <c r="H61" s="1286">
        <v>0</v>
      </c>
      <c r="I61" s="1286">
        <v>0.36599999999999999</v>
      </c>
      <c r="J61" s="1286">
        <v>3.6999999999999998E-2</v>
      </c>
      <c r="K61" s="1286">
        <v>6.9000000000000006E-2</v>
      </c>
      <c r="L61" s="1286">
        <v>0.59399999999999997</v>
      </c>
      <c r="M61" s="1668">
        <v>19.407</v>
      </c>
      <c r="N61" s="1625"/>
      <c r="O61" s="1670">
        <v>0</v>
      </c>
      <c r="P61" s="1286">
        <v>0</v>
      </c>
      <c r="Q61" s="1286">
        <v>0</v>
      </c>
      <c r="R61" s="1286">
        <v>0</v>
      </c>
      <c r="S61" s="1286">
        <v>0</v>
      </c>
      <c r="T61" s="1286">
        <v>0</v>
      </c>
      <c r="U61" s="1668">
        <v>0.21087805356653661</v>
      </c>
      <c r="W61" s="1670">
        <v>37700.599441552935</v>
      </c>
      <c r="X61" s="1286">
        <v>40173.81345530563</v>
      </c>
      <c r="Y61" s="1286">
        <v>37723.664883549733</v>
      </c>
      <c r="Z61" s="1286">
        <v>38869.046579434624</v>
      </c>
      <c r="AA61" s="1286">
        <v>39021.446495092765</v>
      </c>
      <c r="AB61" s="1286">
        <v>39020.552502581762</v>
      </c>
      <c r="AC61" s="1668">
        <v>39017.291251614646</v>
      </c>
      <c r="AD61" s="2222"/>
      <c r="AE61" s="1670">
        <v>45658</v>
      </c>
      <c r="AF61" s="1286" t="s">
        <v>14167</v>
      </c>
      <c r="AG61" s="1286">
        <v>0.3</v>
      </c>
      <c r="AH61" s="1766" t="s">
        <v>14163</v>
      </c>
      <c r="AI61" s="1862" t="s">
        <v>14163</v>
      </c>
      <c r="AJ61" s="1862">
        <v>0</v>
      </c>
      <c r="AK61" s="1862" t="s">
        <v>4941</v>
      </c>
      <c r="AL61" s="1862" t="s">
        <v>4941</v>
      </c>
      <c r="AM61" s="1863" t="s">
        <v>4941</v>
      </c>
      <c r="AN61" s="63"/>
      <c r="AO61" s="73" t="s">
        <v>14324</v>
      </c>
      <c r="AP61" s="3102"/>
      <c r="AQ61" s="3101"/>
      <c r="AR61" s="997" t="str">
        <f t="shared" si="18"/>
        <v>Please complete all cells in row</v>
      </c>
      <c r="AS61" s="3101"/>
      <c r="AT61" s="221">
        <f t="shared" si="21"/>
        <v>0</v>
      </c>
      <c r="AU61" s="221">
        <f t="shared" si="22"/>
        <v>0</v>
      </c>
      <c r="AV61" s="221">
        <f t="shared" si="23"/>
        <v>0</v>
      </c>
      <c r="AW61" s="221">
        <f t="shared" si="24"/>
        <v>0</v>
      </c>
      <c r="AX61" s="221">
        <f t="shared" si="25"/>
        <v>0</v>
      </c>
      <c r="AY61" s="221">
        <f t="shared" si="26"/>
        <v>0</v>
      </c>
      <c r="AZ61" s="221">
        <f t="shared" si="27"/>
        <v>0</v>
      </c>
      <c r="BA61" s="3102"/>
      <c r="BB61" s="221">
        <f t="shared" si="28"/>
        <v>0</v>
      </c>
      <c r="BC61" s="221">
        <f t="shared" si="29"/>
        <v>0</v>
      </c>
      <c r="BD61" s="221">
        <f t="shared" si="30"/>
        <v>0</v>
      </c>
      <c r="BE61" s="221">
        <f t="shared" si="31"/>
        <v>0</v>
      </c>
      <c r="BF61" s="221">
        <f t="shared" si="32"/>
        <v>0</v>
      </c>
      <c r="BG61" s="221">
        <f t="shared" si="33"/>
        <v>0</v>
      </c>
      <c r="BH61" s="221">
        <f t="shared" si="34"/>
        <v>0</v>
      </c>
      <c r="BI61" s="3102"/>
      <c r="BJ61" s="3102"/>
      <c r="BK61" s="221">
        <f t="shared" si="35"/>
        <v>0</v>
      </c>
      <c r="BL61" s="221">
        <f t="shared" si="36"/>
        <v>1</v>
      </c>
      <c r="BM61" s="221">
        <f t="shared" si="37"/>
        <v>0</v>
      </c>
      <c r="BN61" s="221">
        <f t="shared" si="38"/>
        <v>1</v>
      </c>
      <c r="BO61" s="3101"/>
      <c r="BP61" s="1105"/>
      <c r="BQ61" s="1105"/>
      <c r="BR61" s="1105"/>
      <c r="BS61" s="1105"/>
      <c r="BT61" s="1105"/>
      <c r="BU61" s="1105"/>
    </row>
    <row r="62" spans="2:73" ht="15.75" customHeight="1">
      <c r="B62" s="71" t="s">
        <v>14325</v>
      </c>
      <c r="C62" s="2012" t="s">
        <v>14326</v>
      </c>
      <c r="D62" s="3063">
        <v>43190</v>
      </c>
      <c r="E62" s="72" t="s">
        <v>688</v>
      </c>
      <c r="F62" s="72">
        <v>3</v>
      </c>
      <c r="G62" s="1286">
        <v>0.53400000000000003</v>
      </c>
      <c r="H62" s="1286">
        <v>-1E-3</v>
      </c>
      <c r="I62" s="1286">
        <v>-8.1000000000000003E-2</v>
      </c>
      <c r="J62" s="1286">
        <v>0</v>
      </c>
      <c r="K62" s="1286">
        <v>0</v>
      </c>
      <c r="L62" s="1286">
        <v>0</v>
      </c>
      <c r="M62" s="1668">
        <v>0</v>
      </c>
      <c r="N62" s="1625"/>
      <c r="O62" s="1670">
        <v>4.0099999999999997E-3</v>
      </c>
      <c r="P62" s="1286">
        <v>4.1953964600000004E-3</v>
      </c>
      <c r="Q62" s="1286">
        <v>4.5155013160000004E-3</v>
      </c>
      <c r="R62" s="1286">
        <v>5.834518480000001E-3</v>
      </c>
      <c r="S62" s="1286">
        <v>5.5747789793350001E-3</v>
      </c>
      <c r="T62" s="1286">
        <v>5.3919123985468956E-3</v>
      </c>
      <c r="U62" s="1668">
        <v>5.7338540976989531E-3</v>
      </c>
      <c r="W62" s="1670">
        <v>19256.915641130363</v>
      </c>
      <c r="X62" s="1286">
        <v>20088.00672317003</v>
      </c>
      <c r="Y62" s="1286">
        <v>18594.784127556413</v>
      </c>
      <c r="Z62" s="1286">
        <v>19337.960592768457</v>
      </c>
      <c r="AA62" s="1286">
        <v>20667.684549231733</v>
      </c>
      <c r="AB62" s="1286">
        <v>21896.991665029651</v>
      </c>
      <c r="AC62" s="1668">
        <v>21962.378782947937</v>
      </c>
      <c r="AD62" s="2222"/>
      <c r="AE62" s="1670">
        <v>26995</v>
      </c>
      <c r="AF62" s="1286" t="s">
        <v>14167</v>
      </c>
      <c r="AG62" s="1286">
        <v>1</v>
      </c>
      <c r="AH62" s="1766" t="s">
        <v>14163</v>
      </c>
      <c r="AI62" s="1862" t="s">
        <v>14163</v>
      </c>
      <c r="AJ62" s="1862">
        <v>0</v>
      </c>
      <c r="AK62" s="1862" t="s">
        <v>4941</v>
      </c>
      <c r="AL62" s="1862" t="s">
        <v>4941</v>
      </c>
      <c r="AM62" s="1863" t="s">
        <v>4941</v>
      </c>
      <c r="AN62" s="63"/>
      <c r="AO62" s="73" t="s">
        <v>14327</v>
      </c>
      <c r="AP62" s="3102"/>
      <c r="AQ62" s="3101"/>
      <c r="AR62" s="997" t="str">
        <f t="shared" si="18"/>
        <v>Please complete all cells in row</v>
      </c>
      <c r="AS62" s="3101"/>
      <c r="AT62" s="221">
        <f t="shared" si="21"/>
        <v>0</v>
      </c>
      <c r="AU62" s="221">
        <f t="shared" si="22"/>
        <v>0</v>
      </c>
      <c r="AV62" s="221">
        <f t="shared" si="23"/>
        <v>0</v>
      </c>
      <c r="AW62" s="221">
        <f t="shared" si="24"/>
        <v>0</v>
      </c>
      <c r="AX62" s="221">
        <f t="shared" si="25"/>
        <v>0</v>
      </c>
      <c r="AY62" s="221">
        <f t="shared" si="26"/>
        <v>0</v>
      </c>
      <c r="AZ62" s="221">
        <f t="shared" si="27"/>
        <v>0</v>
      </c>
      <c r="BA62" s="3102"/>
      <c r="BB62" s="221">
        <f t="shared" si="28"/>
        <v>0</v>
      </c>
      <c r="BC62" s="221">
        <f t="shared" si="29"/>
        <v>0</v>
      </c>
      <c r="BD62" s="221">
        <f t="shared" si="30"/>
        <v>0</v>
      </c>
      <c r="BE62" s="221">
        <f t="shared" si="31"/>
        <v>0</v>
      </c>
      <c r="BF62" s="221">
        <f t="shared" si="32"/>
        <v>0</v>
      </c>
      <c r="BG62" s="221">
        <f t="shared" si="33"/>
        <v>0</v>
      </c>
      <c r="BH62" s="221">
        <f t="shared" si="34"/>
        <v>0</v>
      </c>
      <c r="BI62" s="3102"/>
      <c r="BJ62" s="3102"/>
      <c r="BK62" s="221">
        <f t="shared" si="35"/>
        <v>0</v>
      </c>
      <c r="BL62" s="221">
        <f t="shared" si="36"/>
        <v>1</v>
      </c>
      <c r="BM62" s="221">
        <f t="shared" si="37"/>
        <v>0</v>
      </c>
      <c r="BN62" s="221">
        <f t="shared" si="38"/>
        <v>1</v>
      </c>
      <c r="BO62" s="3101"/>
      <c r="BP62" s="1105"/>
      <c r="BQ62" s="1105"/>
      <c r="BR62" s="1105"/>
      <c r="BS62" s="1105"/>
      <c r="BT62" s="1105"/>
      <c r="BU62" s="1105"/>
    </row>
    <row r="63" spans="2:73" ht="15.75" customHeight="1">
      <c r="B63" s="71" t="s">
        <v>14328</v>
      </c>
      <c r="C63" s="2012" t="s">
        <v>14329</v>
      </c>
      <c r="D63" s="3063">
        <v>46749</v>
      </c>
      <c r="E63" s="72" t="s">
        <v>688</v>
      </c>
      <c r="F63" s="72">
        <v>3</v>
      </c>
      <c r="G63" s="1286">
        <v>0</v>
      </c>
      <c r="H63" s="1286">
        <v>0</v>
      </c>
      <c r="I63" s="1286">
        <v>0</v>
      </c>
      <c r="J63" s="1286">
        <v>0.90200000000000002</v>
      </c>
      <c r="K63" s="1286">
        <v>1.94</v>
      </c>
      <c r="L63" s="1286">
        <v>0.68899999999999995</v>
      </c>
      <c r="M63" s="1668">
        <v>7.3609999999999998</v>
      </c>
      <c r="N63" s="1625"/>
      <c r="O63" s="1670">
        <v>0</v>
      </c>
      <c r="P63" s="1286">
        <v>0</v>
      </c>
      <c r="Q63" s="1286">
        <v>0</v>
      </c>
      <c r="R63" s="1286">
        <v>0</v>
      </c>
      <c r="S63" s="1286">
        <v>0</v>
      </c>
      <c r="T63" s="1286">
        <v>0</v>
      </c>
      <c r="U63" s="1668">
        <v>0.17106942688930399</v>
      </c>
      <c r="W63" s="1670">
        <v>19256.915641130363</v>
      </c>
      <c r="X63" s="1286">
        <v>20088.00672317003</v>
      </c>
      <c r="Y63" s="1286">
        <v>18594.784127556413</v>
      </c>
      <c r="Z63" s="1286">
        <v>19337.960592768457</v>
      </c>
      <c r="AA63" s="1286">
        <v>20667.684549231733</v>
      </c>
      <c r="AB63" s="1286">
        <v>21896.991665029651</v>
      </c>
      <c r="AC63" s="1668">
        <v>21962.378782947937</v>
      </c>
      <c r="AD63" s="2222"/>
      <c r="AE63" s="1670">
        <v>25520</v>
      </c>
      <c r="AF63" s="1286" t="s">
        <v>14305</v>
      </c>
      <c r="AG63" s="1286">
        <v>0.25</v>
      </c>
      <c r="AH63" s="1766" t="s">
        <v>14163</v>
      </c>
      <c r="AI63" s="1862" t="s">
        <v>14163</v>
      </c>
      <c r="AJ63" s="1862">
        <v>0</v>
      </c>
      <c r="AK63" s="1862" t="s">
        <v>4941</v>
      </c>
      <c r="AL63" s="1862" t="s">
        <v>4941</v>
      </c>
      <c r="AM63" s="1863" t="s">
        <v>4941</v>
      </c>
      <c r="AN63" s="63"/>
      <c r="AO63" s="73" t="s">
        <v>14330</v>
      </c>
      <c r="AP63" s="3102"/>
      <c r="AQ63" s="3101"/>
      <c r="AR63" s="997" t="str">
        <f t="shared" si="18"/>
        <v>Please complete all cells in row</v>
      </c>
      <c r="AS63" s="3101"/>
      <c r="AT63" s="221">
        <f t="shared" si="21"/>
        <v>0</v>
      </c>
      <c r="AU63" s="221">
        <f t="shared" si="22"/>
        <v>0</v>
      </c>
      <c r="AV63" s="221">
        <f t="shared" si="23"/>
        <v>0</v>
      </c>
      <c r="AW63" s="221">
        <f t="shared" si="24"/>
        <v>0</v>
      </c>
      <c r="AX63" s="221">
        <f t="shared" si="25"/>
        <v>0</v>
      </c>
      <c r="AY63" s="221">
        <f t="shared" si="26"/>
        <v>0</v>
      </c>
      <c r="AZ63" s="221">
        <f t="shared" si="27"/>
        <v>0</v>
      </c>
      <c r="BA63" s="3102"/>
      <c r="BB63" s="221">
        <f t="shared" si="28"/>
        <v>0</v>
      </c>
      <c r="BC63" s="221">
        <f t="shared" si="29"/>
        <v>0</v>
      </c>
      <c r="BD63" s="221">
        <f t="shared" si="30"/>
        <v>0</v>
      </c>
      <c r="BE63" s="221">
        <f t="shared" si="31"/>
        <v>0</v>
      </c>
      <c r="BF63" s="221">
        <f t="shared" si="32"/>
        <v>0</v>
      </c>
      <c r="BG63" s="221">
        <f t="shared" si="33"/>
        <v>0</v>
      </c>
      <c r="BH63" s="221">
        <f t="shared" si="34"/>
        <v>0</v>
      </c>
      <c r="BI63" s="3102"/>
      <c r="BJ63" s="3102"/>
      <c r="BK63" s="221">
        <f t="shared" si="35"/>
        <v>0</v>
      </c>
      <c r="BL63" s="221">
        <f t="shared" si="36"/>
        <v>1</v>
      </c>
      <c r="BM63" s="221">
        <f t="shared" si="37"/>
        <v>0</v>
      </c>
      <c r="BN63" s="221">
        <f t="shared" si="38"/>
        <v>1</v>
      </c>
      <c r="BO63" s="3101"/>
      <c r="BP63" s="1105"/>
      <c r="BQ63" s="1105"/>
      <c r="BR63" s="1105"/>
      <c r="BS63" s="1105"/>
      <c r="BT63" s="1105"/>
      <c r="BU63" s="1105"/>
    </row>
    <row r="64" spans="2:73" ht="15.75" customHeight="1">
      <c r="B64" s="71" t="s">
        <v>14331</v>
      </c>
      <c r="C64" s="2012" t="s">
        <v>14332</v>
      </c>
      <c r="D64" s="3063">
        <v>46761</v>
      </c>
      <c r="E64" s="72" t="s">
        <v>688</v>
      </c>
      <c r="F64" s="72">
        <v>3</v>
      </c>
      <c r="G64" s="1286">
        <v>0</v>
      </c>
      <c r="H64" s="1286">
        <v>0</v>
      </c>
      <c r="I64" s="1286">
        <v>2.9000000000000001E-2</v>
      </c>
      <c r="J64" s="1286">
        <v>0.28599999999999998</v>
      </c>
      <c r="K64" s="1286">
        <v>0.184</v>
      </c>
      <c r="L64" s="1286">
        <v>3.5640000000000001</v>
      </c>
      <c r="M64" s="1668">
        <v>24.007000000000001</v>
      </c>
      <c r="N64" s="1625"/>
      <c r="O64" s="1670">
        <v>0</v>
      </c>
      <c r="P64" s="1286">
        <v>0</v>
      </c>
      <c r="Q64" s="1286">
        <v>0</v>
      </c>
      <c r="R64" s="1286">
        <v>0</v>
      </c>
      <c r="S64" s="1286">
        <v>0</v>
      </c>
      <c r="T64" s="1286">
        <v>0</v>
      </c>
      <c r="U64" s="1668">
        <v>0.15290864362960913</v>
      </c>
      <c r="W64" s="1670">
        <v>14666.179719876887</v>
      </c>
      <c r="X64" s="1286">
        <v>15308.351046665046</v>
      </c>
      <c r="Y64" s="1286">
        <v>14743.389377008802</v>
      </c>
      <c r="Z64" s="1286">
        <v>15456.22273706019</v>
      </c>
      <c r="AA64" s="1286">
        <v>15514.039377208233</v>
      </c>
      <c r="AB64" s="1286">
        <v>15511.290568635914</v>
      </c>
      <c r="AC64" s="1668">
        <v>15660.847011668968</v>
      </c>
      <c r="AD64" s="2222"/>
      <c r="AE64" s="1670">
        <v>16333</v>
      </c>
      <c r="AF64" s="1286" t="s">
        <v>14167</v>
      </c>
      <c r="AG64" s="1286">
        <v>0.25</v>
      </c>
      <c r="AH64" s="1766" t="s">
        <v>14163</v>
      </c>
      <c r="AI64" s="1862" t="s">
        <v>14163</v>
      </c>
      <c r="AJ64" s="1862">
        <v>0</v>
      </c>
      <c r="AK64" s="1862" t="s">
        <v>4941</v>
      </c>
      <c r="AL64" s="1862" t="s">
        <v>4941</v>
      </c>
      <c r="AM64" s="1863" t="s">
        <v>4941</v>
      </c>
      <c r="AN64" s="63"/>
      <c r="AO64" s="73" t="s">
        <v>14333</v>
      </c>
      <c r="AP64" s="3102"/>
      <c r="AQ64" s="3101"/>
      <c r="AR64" s="997" t="str">
        <f t="shared" si="18"/>
        <v>Please complete all cells in row</v>
      </c>
      <c r="AS64" s="3101"/>
      <c r="AT64" s="221">
        <f t="shared" si="21"/>
        <v>0</v>
      </c>
      <c r="AU64" s="221">
        <f t="shared" si="22"/>
        <v>0</v>
      </c>
      <c r="AV64" s="221">
        <f t="shared" si="23"/>
        <v>0</v>
      </c>
      <c r="AW64" s="221">
        <f t="shared" si="24"/>
        <v>0</v>
      </c>
      <c r="AX64" s="221">
        <f t="shared" si="25"/>
        <v>0</v>
      </c>
      <c r="AY64" s="221">
        <f t="shared" si="26"/>
        <v>0</v>
      </c>
      <c r="AZ64" s="221">
        <f t="shared" si="27"/>
        <v>0</v>
      </c>
      <c r="BA64" s="3102"/>
      <c r="BB64" s="221">
        <f t="shared" si="28"/>
        <v>0</v>
      </c>
      <c r="BC64" s="221">
        <f t="shared" si="29"/>
        <v>0</v>
      </c>
      <c r="BD64" s="221">
        <f t="shared" si="30"/>
        <v>0</v>
      </c>
      <c r="BE64" s="221">
        <f t="shared" si="31"/>
        <v>0</v>
      </c>
      <c r="BF64" s="221">
        <f t="shared" si="32"/>
        <v>0</v>
      </c>
      <c r="BG64" s="221">
        <f t="shared" si="33"/>
        <v>0</v>
      </c>
      <c r="BH64" s="221">
        <f t="shared" si="34"/>
        <v>0</v>
      </c>
      <c r="BI64" s="3102"/>
      <c r="BJ64" s="3102"/>
      <c r="BK64" s="221">
        <f t="shared" si="35"/>
        <v>0</v>
      </c>
      <c r="BL64" s="221">
        <f t="shared" si="36"/>
        <v>1</v>
      </c>
      <c r="BM64" s="221">
        <f t="shared" si="37"/>
        <v>0</v>
      </c>
      <c r="BN64" s="221">
        <f t="shared" si="38"/>
        <v>1</v>
      </c>
      <c r="BO64" s="3101"/>
      <c r="BP64" s="1105"/>
      <c r="BQ64" s="1105"/>
      <c r="BR64" s="1105"/>
      <c r="BS64" s="1105"/>
      <c r="BT64" s="1105"/>
      <c r="BU64" s="1105"/>
    </row>
    <row r="65" spans="2:73" ht="15.75" customHeight="1">
      <c r="B65" s="71" t="s">
        <v>14334</v>
      </c>
      <c r="C65" s="2012" t="s">
        <v>14335</v>
      </c>
      <c r="D65" s="3063">
        <v>45648</v>
      </c>
      <c r="E65" s="72" t="s">
        <v>688</v>
      </c>
      <c r="F65" s="72">
        <v>3</v>
      </c>
      <c r="G65" s="1286">
        <v>0</v>
      </c>
      <c r="H65" s="1286">
        <v>0</v>
      </c>
      <c r="I65" s="1286">
        <v>0</v>
      </c>
      <c r="J65" s="1286">
        <v>0.17699999999999999</v>
      </c>
      <c r="K65" s="1286">
        <v>0.70299999999999996</v>
      </c>
      <c r="L65" s="1286">
        <v>1.4650000000000001</v>
      </c>
      <c r="M65" s="1668">
        <v>5.6349999999999998</v>
      </c>
      <c r="N65" s="1625"/>
      <c r="O65" s="1670">
        <v>0</v>
      </c>
      <c r="P65" s="1286">
        <v>0</v>
      </c>
      <c r="Q65" s="1286">
        <v>0</v>
      </c>
      <c r="R65" s="1286">
        <v>0</v>
      </c>
      <c r="S65" s="1286">
        <v>0</v>
      </c>
      <c r="T65" s="1286">
        <v>0</v>
      </c>
      <c r="U65" s="1668">
        <v>0.19722409100513841</v>
      </c>
      <c r="W65" s="1670">
        <v>21092.017269718821</v>
      </c>
      <c r="X65" s="1286">
        <v>23391.122001980348</v>
      </c>
      <c r="Y65" s="1286">
        <v>22299.056450059936</v>
      </c>
      <c r="Z65" s="1286">
        <v>23080.205995004864</v>
      </c>
      <c r="AA65" s="1286">
        <v>21439.808744169881</v>
      </c>
      <c r="AB65" s="1286">
        <v>19742.994285425011</v>
      </c>
      <c r="AC65" s="1668">
        <v>20220.869150726252</v>
      </c>
      <c r="AD65" s="2222"/>
      <c r="AE65" s="1670">
        <v>28118</v>
      </c>
      <c r="AF65" s="1286" t="s">
        <v>14167</v>
      </c>
      <c r="AG65" s="1286">
        <v>1</v>
      </c>
      <c r="AH65" s="1766" t="s">
        <v>14163</v>
      </c>
      <c r="AI65" s="1862" t="s">
        <v>14163</v>
      </c>
      <c r="AJ65" s="1862">
        <v>0</v>
      </c>
      <c r="AK65" s="1862" t="s">
        <v>4941</v>
      </c>
      <c r="AL65" s="1862" t="s">
        <v>4941</v>
      </c>
      <c r="AM65" s="1863" t="s">
        <v>4941</v>
      </c>
      <c r="AN65" s="63"/>
      <c r="AO65" s="73" t="s">
        <v>14336</v>
      </c>
      <c r="AP65" s="3102"/>
      <c r="AQ65" s="3101"/>
      <c r="AR65" s="997" t="str">
        <f t="shared" si="18"/>
        <v>Please complete all cells in row</v>
      </c>
      <c r="AS65" s="3101"/>
      <c r="AT65" s="221">
        <f t="shared" si="21"/>
        <v>0</v>
      </c>
      <c r="AU65" s="221">
        <f t="shared" si="22"/>
        <v>0</v>
      </c>
      <c r="AV65" s="221">
        <f t="shared" si="23"/>
        <v>0</v>
      </c>
      <c r="AW65" s="221">
        <f t="shared" si="24"/>
        <v>0</v>
      </c>
      <c r="AX65" s="221">
        <f t="shared" si="25"/>
        <v>0</v>
      </c>
      <c r="AY65" s="221">
        <f t="shared" si="26"/>
        <v>0</v>
      </c>
      <c r="AZ65" s="221">
        <f t="shared" si="27"/>
        <v>0</v>
      </c>
      <c r="BA65" s="3102"/>
      <c r="BB65" s="221">
        <f t="shared" si="28"/>
        <v>0</v>
      </c>
      <c r="BC65" s="221">
        <f t="shared" si="29"/>
        <v>0</v>
      </c>
      <c r="BD65" s="221">
        <f t="shared" si="30"/>
        <v>0</v>
      </c>
      <c r="BE65" s="221">
        <f t="shared" si="31"/>
        <v>0</v>
      </c>
      <c r="BF65" s="221">
        <f t="shared" si="32"/>
        <v>0</v>
      </c>
      <c r="BG65" s="221">
        <f t="shared" si="33"/>
        <v>0</v>
      </c>
      <c r="BH65" s="221">
        <f t="shared" si="34"/>
        <v>0</v>
      </c>
      <c r="BI65" s="3102"/>
      <c r="BJ65" s="3102"/>
      <c r="BK65" s="221">
        <f t="shared" si="35"/>
        <v>0</v>
      </c>
      <c r="BL65" s="221">
        <f t="shared" si="36"/>
        <v>1</v>
      </c>
      <c r="BM65" s="221">
        <f t="shared" si="37"/>
        <v>0</v>
      </c>
      <c r="BN65" s="221">
        <f t="shared" si="38"/>
        <v>1</v>
      </c>
      <c r="BO65" s="3101"/>
      <c r="BP65" s="1105"/>
      <c r="BQ65" s="1105"/>
      <c r="BR65" s="1105"/>
      <c r="BS65" s="1105"/>
      <c r="BT65" s="1105"/>
      <c r="BU65" s="1105"/>
    </row>
    <row r="66" spans="2:73" ht="15.75" customHeight="1">
      <c r="B66" s="71" t="s">
        <v>14337</v>
      </c>
      <c r="C66" s="2012" t="s">
        <v>14338</v>
      </c>
      <c r="D66" s="3063">
        <v>45808</v>
      </c>
      <c r="E66" s="72" t="s">
        <v>688</v>
      </c>
      <c r="F66" s="72">
        <v>3</v>
      </c>
      <c r="G66" s="1286">
        <v>0</v>
      </c>
      <c r="H66" s="1286">
        <v>0</v>
      </c>
      <c r="I66" s="1286">
        <v>1E-3</v>
      </c>
      <c r="J66" s="1286">
        <v>0.63900000000000001</v>
      </c>
      <c r="K66" s="1286">
        <v>0.92600000000000005</v>
      </c>
      <c r="L66" s="1286">
        <v>0.19500000000000001</v>
      </c>
      <c r="M66" s="1668">
        <v>9.1989999999999998</v>
      </c>
      <c r="N66" s="1625"/>
      <c r="O66" s="1670">
        <v>0</v>
      </c>
      <c r="P66" s="1286">
        <v>0</v>
      </c>
      <c r="Q66" s="1286">
        <v>0</v>
      </c>
      <c r="R66" s="1286">
        <v>0</v>
      </c>
      <c r="S66" s="1286">
        <v>0</v>
      </c>
      <c r="T66" s="1286">
        <v>0</v>
      </c>
      <c r="U66" s="1668">
        <v>4.6839892716507001E-2</v>
      </c>
      <c r="W66" s="1670">
        <v>2689.1112975733427</v>
      </c>
      <c r="X66" s="1286">
        <v>2871.736070014415</v>
      </c>
      <c r="Y66" s="1286">
        <v>2749.2947188436606</v>
      </c>
      <c r="Z66" s="1286">
        <v>3026.6946225794372</v>
      </c>
      <c r="AA66" s="1286">
        <v>3038.2047440142801</v>
      </c>
      <c r="AB66" s="1286">
        <v>3037.3136063411184</v>
      </c>
      <c r="AC66" s="1668">
        <v>3038.069511314498</v>
      </c>
      <c r="AD66" s="2222"/>
      <c r="AE66" s="1670">
        <v>2811</v>
      </c>
      <c r="AF66" s="1286" t="s">
        <v>14162</v>
      </c>
      <c r="AG66" s="1286">
        <v>0.9</v>
      </c>
      <c r="AH66" s="1766" t="s">
        <v>14163</v>
      </c>
      <c r="AI66" s="1862" t="s">
        <v>14163</v>
      </c>
      <c r="AJ66" s="1862">
        <v>0</v>
      </c>
      <c r="AK66" s="1862" t="s">
        <v>4941</v>
      </c>
      <c r="AL66" s="1862" t="s">
        <v>4941</v>
      </c>
      <c r="AM66" s="1863" t="s">
        <v>4941</v>
      </c>
      <c r="AN66" s="63"/>
      <c r="AO66" s="73" t="s">
        <v>14339</v>
      </c>
      <c r="AP66" s="3102"/>
      <c r="AQ66" s="3101"/>
      <c r="AR66" s="997" t="str">
        <f t="shared" si="18"/>
        <v>Please complete all cells in row</v>
      </c>
      <c r="AS66" s="3101"/>
      <c r="AT66" s="221">
        <f t="shared" si="21"/>
        <v>0</v>
      </c>
      <c r="AU66" s="221">
        <f t="shared" si="22"/>
        <v>0</v>
      </c>
      <c r="AV66" s="221">
        <f t="shared" si="23"/>
        <v>0</v>
      </c>
      <c r="AW66" s="221">
        <f t="shared" si="24"/>
        <v>0</v>
      </c>
      <c r="AX66" s="221">
        <f t="shared" si="25"/>
        <v>0</v>
      </c>
      <c r="AY66" s="221">
        <f t="shared" si="26"/>
        <v>0</v>
      </c>
      <c r="AZ66" s="221">
        <f t="shared" si="27"/>
        <v>0</v>
      </c>
      <c r="BA66" s="3102"/>
      <c r="BB66" s="221">
        <f t="shared" si="28"/>
        <v>0</v>
      </c>
      <c r="BC66" s="221">
        <f t="shared" si="29"/>
        <v>0</v>
      </c>
      <c r="BD66" s="221">
        <f t="shared" si="30"/>
        <v>0</v>
      </c>
      <c r="BE66" s="221">
        <f t="shared" si="31"/>
        <v>0</v>
      </c>
      <c r="BF66" s="221">
        <f t="shared" si="32"/>
        <v>0</v>
      </c>
      <c r="BG66" s="221">
        <f t="shared" si="33"/>
        <v>0</v>
      </c>
      <c r="BH66" s="221">
        <f t="shared" si="34"/>
        <v>0</v>
      </c>
      <c r="BI66" s="3102"/>
      <c r="BJ66" s="3102"/>
      <c r="BK66" s="221">
        <f t="shared" si="35"/>
        <v>0</v>
      </c>
      <c r="BL66" s="221">
        <f t="shared" si="36"/>
        <v>1</v>
      </c>
      <c r="BM66" s="221">
        <f t="shared" si="37"/>
        <v>0</v>
      </c>
      <c r="BN66" s="221">
        <f t="shared" si="38"/>
        <v>1</v>
      </c>
      <c r="BO66" s="3101"/>
      <c r="BP66" s="1105"/>
      <c r="BQ66" s="1105"/>
      <c r="BR66" s="1105"/>
      <c r="BS66" s="1105"/>
      <c r="BT66" s="1105"/>
      <c r="BU66" s="1105"/>
    </row>
    <row r="67" spans="2:73" ht="15.75" customHeight="1">
      <c r="B67" s="71" t="s">
        <v>14340</v>
      </c>
      <c r="C67" s="2012" t="s">
        <v>14341</v>
      </c>
      <c r="D67" s="3063">
        <v>46936</v>
      </c>
      <c r="E67" s="72" t="s">
        <v>688</v>
      </c>
      <c r="F67" s="72">
        <v>3</v>
      </c>
      <c r="G67" s="1286">
        <v>0</v>
      </c>
      <c r="H67" s="1286">
        <v>0</v>
      </c>
      <c r="I67" s="1286">
        <v>0</v>
      </c>
      <c r="J67" s="1286">
        <v>0.4</v>
      </c>
      <c r="K67" s="1286">
        <v>0.20599999999999999</v>
      </c>
      <c r="L67" s="1286">
        <v>0.22</v>
      </c>
      <c r="M67" s="1668">
        <v>6.694</v>
      </c>
      <c r="N67" s="1625"/>
      <c r="O67" s="1670">
        <v>0</v>
      </c>
      <c r="P67" s="1286">
        <v>0</v>
      </c>
      <c r="Q67" s="1286">
        <v>0</v>
      </c>
      <c r="R67" s="1286">
        <v>0</v>
      </c>
      <c r="S67" s="1286">
        <v>0</v>
      </c>
      <c r="T67" s="1286">
        <v>0</v>
      </c>
      <c r="U67" s="1668">
        <v>0.1593351927073568</v>
      </c>
      <c r="W67" s="1670">
        <v>16330.682056093296</v>
      </c>
      <c r="X67" s="1286">
        <v>17645.957743109324</v>
      </c>
      <c r="Y67" s="1286">
        <v>17223.8192648732</v>
      </c>
      <c r="Z67" s="1286">
        <v>17941.46777421809</v>
      </c>
      <c r="AA67" s="1286">
        <v>16226.44292350562</v>
      </c>
      <c r="AB67" s="1286">
        <v>14475.918353020676</v>
      </c>
      <c r="AC67" s="1668">
        <v>14611.424641360807</v>
      </c>
      <c r="AD67" s="2222"/>
      <c r="AE67" s="1670">
        <v>19584</v>
      </c>
      <c r="AF67" s="1286" t="s">
        <v>14167</v>
      </c>
      <c r="AG67" s="1286">
        <v>0.3</v>
      </c>
      <c r="AH67" s="1766" t="s">
        <v>14163</v>
      </c>
      <c r="AI67" s="1862" t="s">
        <v>14163</v>
      </c>
      <c r="AJ67" s="1862">
        <v>0</v>
      </c>
      <c r="AK67" s="1862" t="s">
        <v>4941</v>
      </c>
      <c r="AL67" s="1862" t="s">
        <v>4941</v>
      </c>
      <c r="AM67" s="1863" t="s">
        <v>4941</v>
      </c>
      <c r="AN67" s="63"/>
      <c r="AO67" s="73" t="s">
        <v>14342</v>
      </c>
      <c r="AP67" s="3102"/>
      <c r="AQ67" s="3101"/>
      <c r="AR67" s="997" t="str">
        <f t="shared" si="18"/>
        <v>Please complete all cells in row</v>
      </c>
      <c r="AS67" s="3101"/>
      <c r="AT67" s="221">
        <f t="shared" si="21"/>
        <v>0</v>
      </c>
      <c r="AU67" s="221">
        <f t="shared" si="22"/>
        <v>0</v>
      </c>
      <c r="AV67" s="221">
        <f t="shared" si="23"/>
        <v>0</v>
      </c>
      <c r="AW67" s="221">
        <f t="shared" si="24"/>
        <v>0</v>
      </c>
      <c r="AX67" s="221">
        <f t="shared" si="25"/>
        <v>0</v>
      </c>
      <c r="AY67" s="221">
        <f t="shared" si="26"/>
        <v>0</v>
      </c>
      <c r="AZ67" s="221">
        <f t="shared" si="27"/>
        <v>0</v>
      </c>
      <c r="BA67" s="3102"/>
      <c r="BB67" s="221">
        <f t="shared" si="28"/>
        <v>0</v>
      </c>
      <c r="BC67" s="221">
        <f t="shared" si="29"/>
        <v>0</v>
      </c>
      <c r="BD67" s="221">
        <f t="shared" si="30"/>
        <v>0</v>
      </c>
      <c r="BE67" s="221">
        <f t="shared" si="31"/>
        <v>0</v>
      </c>
      <c r="BF67" s="221">
        <f t="shared" si="32"/>
        <v>0</v>
      </c>
      <c r="BG67" s="221">
        <f t="shared" si="33"/>
        <v>0</v>
      </c>
      <c r="BH67" s="221">
        <f t="shared" si="34"/>
        <v>0</v>
      </c>
      <c r="BI67" s="3102"/>
      <c r="BJ67" s="3102"/>
      <c r="BK67" s="221">
        <f t="shared" si="35"/>
        <v>0</v>
      </c>
      <c r="BL67" s="221">
        <f t="shared" si="36"/>
        <v>1</v>
      </c>
      <c r="BM67" s="221">
        <f t="shared" si="37"/>
        <v>0</v>
      </c>
      <c r="BN67" s="221">
        <f t="shared" si="38"/>
        <v>1</v>
      </c>
      <c r="BO67" s="3101"/>
      <c r="BP67" s="1105"/>
      <c r="BQ67" s="1105"/>
      <c r="BR67" s="1105"/>
      <c r="BS67" s="1105"/>
      <c r="BT67" s="1105"/>
      <c r="BU67" s="1105"/>
    </row>
    <row r="68" spans="2:73" ht="15.75" customHeight="1">
      <c r="B68" s="71" t="s">
        <v>14343</v>
      </c>
      <c r="C68" s="2012" t="s">
        <v>14344</v>
      </c>
      <c r="D68" s="3063">
        <v>46903</v>
      </c>
      <c r="E68" s="72" t="s">
        <v>688</v>
      </c>
      <c r="F68" s="72">
        <v>3</v>
      </c>
      <c r="G68" s="1286">
        <v>0</v>
      </c>
      <c r="H68" s="1286">
        <v>0</v>
      </c>
      <c r="I68" s="1286">
        <v>0</v>
      </c>
      <c r="J68" s="1286">
        <v>0.252</v>
      </c>
      <c r="K68" s="1286">
        <v>0.39600000000000002</v>
      </c>
      <c r="L68" s="1286">
        <v>0.42299999999999999</v>
      </c>
      <c r="M68" s="1668">
        <v>10.818</v>
      </c>
      <c r="N68" s="1625"/>
      <c r="O68" s="1670">
        <v>0</v>
      </c>
      <c r="P68" s="1286">
        <v>0</v>
      </c>
      <c r="Q68" s="1286">
        <v>0</v>
      </c>
      <c r="R68" s="1286">
        <v>0</v>
      </c>
      <c r="S68" s="1286">
        <v>0</v>
      </c>
      <c r="T68" s="1286">
        <v>0</v>
      </c>
      <c r="U68" s="1668">
        <v>0.1338899328707624</v>
      </c>
      <c r="W68" s="1670">
        <v>6047.998592164623</v>
      </c>
      <c r="X68" s="1286">
        <v>6438.6304571259716</v>
      </c>
      <c r="Y68" s="1286">
        <v>5835.785166270236</v>
      </c>
      <c r="Z68" s="1286">
        <v>6024.8448080678809</v>
      </c>
      <c r="AA68" s="1286">
        <v>6047.7565001988323</v>
      </c>
      <c r="AB68" s="1286">
        <v>6047.0689557225633</v>
      </c>
      <c r="AC68" s="1668">
        <v>6120.9449304037789</v>
      </c>
      <c r="AD68" s="2222"/>
      <c r="AE68" s="1670">
        <v>6712</v>
      </c>
      <c r="AF68" s="1286" t="s">
        <v>14162</v>
      </c>
      <c r="AG68" s="1286">
        <v>0.25</v>
      </c>
      <c r="AH68" s="1766" t="s">
        <v>14163</v>
      </c>
      <c r="AI68" s="1862" t="s">
        <v>14163</v>
      </c>
      <c r="AJ68" s="1862">
        <v>0</v>
      </c>
      <c r="AK68" s="1862" t="s">
        <v>4941</v>
      </c>
      <c r="AL68" s="1862" t="s">
        <v>4941</v>
      </c>
      <c r="AM68" s="1863" t="s">
        <v>4941</v>
      </c>
      <c r="AN68" s="63"/>
      <c r="AO68" s="73" t="s">
        <v>14345</v>
      </c>
      <c r="AP68" s="3102"/>
      <c r="AQ68" s="3101"/>
      <c r="AR68" s="997" t="str">
        <f t="shared" si="18"/>
        <v>Please complete all cells in row</v>
      </c>
      <c r="AS68" s="3101"/>
      <c r="AT68" s="221">
        <f t="shared" si="21"/>
        <v>0</v>
      </c>
      <c r="AU68" s="221">
        <f t="shared" si="22"/>
        <v>0</v>
      </c>
      <c r="AV68" s="221">
        <f t="shared" si="23"/>
        <v>0</v>
      </c>
      <c r="AW68" s="221">
        <f t="shared" si="24"/>
        <v>0</v>
      </c>
      <c r="AX68" s="221">
        <f t="shared" si="25"/>
        <v>0</v>
      </c>
      <c r="AY68" s="221">
        <f t="shared" si="26"/>
        <v>0</v>
      </c>
      <c r="AZ68" s="221">
        <f t="shared" si="27"/>
        <v>0</v>
      </c>
      <c r="BA68" s="3102"/>
      <c r="BB68" s="221">
        <f t="shared" si="28"/>
        <v>0</v>
      </c>
      <c r="BC68" s="221">
        <f t="shared" si="29"/>
        <v>0</v>
      </c>
      <c r="BD68" s="221">
        <f t="shared" si="30"/>
        <v>0</v>
      </c>
      <c r="BE68" s="221">
        <f t="shared" si="31"/>
        <v>0</v>
      </c>
      <c r="BF68" s="221">
        <f t="shared" si="32"/>
        <v>0</v>
      </c>
      <c r="BG68" s="221">
        <f t="shared" si="33"/>
        <v>0</v>
      </c>
      <c r="BH68" s="221">
        <f t="shared" si="34"/>
        <v>0</v>
      </c>
      <c r="BI68" s="3102"/>
      <c r="BJ68" s="3102"/>
      <c r="BK68" s="221">
        <f t="shared" si="35"/>
        <v>0</v>
      </c>
      <c r="BL68" s="221">
        <f t="shared" si="36"/>
        <v>1</v>
      </c>
      <c r="BM68" s="221">
        <f t="shared" si="37"/>
        <v>0</v>
      </c>
      <c r="BN68" s="221">
        <f t="shared" si="38"/>
        <v>1</v>
      </c>
      <c r="BO68" s="3101"/>
      <c r="BP68" s="1105"/>
      <c r="BQ68" s="1105"/>
      <c r="BR68" s="1105"/>
      <c r="BS68" s="1105"/>
      <c r="BT68" s="1105"/>
      <c r="BU68" s="1105"/>
    </row>
    <row r="69" spans="2:73" ht="15.75" customHeight="1">
      <c r="B69" s="71" t="s">
        <v>14346</v>
      </c>
      <c r="C69" s="2012" t="s">
        <v>14347</v>
      </c>
      <c r="D69" s="3063">
        <v>45648</v>
      </c>
      <c r="E69" s="72" t="s">
        <v>688</v>
      </c>
      <c r="F69" s="72">
        <v>3</v>
      </c>
      <c r="G69" s="1286">
        <v>0</v>
      </c>
      <c r="H69" s="1286">
        <v>0</v>
      </c>
      <c r="I69" s="1286">
        <v>0.126</v>
      </c>
      <c r="J69" s="1286">
        <v>1.075</v>
      </c>
      <c r="K69" s="1286">
        <v>4.0999999999999996</v>
      </c>
      <c r="L69" s="1286">
        <v>1.843</v>
      </c>
      <c r="M69" s="1668">
        <v>0.122</v>
      </c>
      <c r="N69" s="1625"/>
      <c r="O69" s="1670">
        <v>0</v>
      </c>
      <c r="P69" s="1286">
        <v>0</v>
      </c>
      <c r="Q69" s="1286">
        <v>0</v>
      </c>
      <c r="R69" s="1286">
        <v>0</v>
      </c>
      <c r="S69" s="1286">
        <v>0</v>
      </c>
      <c r="T69" s="1286">
        <v>3.4231267326235E-2</v>
      </c>
      <c r="U69" s="1668">
        <v>0.12603416355825259</v>
      </c>
      <c r="W69" s="1670">
        <v>2035.7300695384847</v>
      </c>
      <c r="X69" s="1286">
        <v>2153.6145245126463</v>
      </c>
      <c r="Y69" s="1286">
        <v>2120.8844973936807</v>
      </c>
      <c r="Z69" s="1286">
        <v>2210.2927065843023</v>
      </c>
      <c r="AA69" s="1286">
        <v>2226.2518831158909</v>
      </c>
      <c r="AB69" s="1286">
        <v>2233.4133618511337</v>
      </c>
      <c r="AC69" s="1668">
        <v>2240.8635240378808</v>
      </c>
      <c r="AD69" s="2222"/>
      <c r="AE69" s="1670">
        <v>2738</v>
      </c>
      <c r="AF69" s="1286" t="s">
        <v>14162</v>
      </c>
      <c r="AG69" s="1286">
        <v>0.4</v>
      </c>
      <c r="AH69" s="1766" t="s">
        <v>14163</v>
      </c>
      <c r="AI69" s="1862" t="s">
        <v>14163</v>
      </c>
      <c r="AJ69" s="1862">
        <v>0</v>
      </c>
      <c r="AK69" s="1862" t="s">
        <v>4941</v>
      </c>
      <c r="AL69" s="1862" t="s">
        <v>4941</v>
      </c>
      <c r="AM69" s="1863" t="s">
        <v>4941</v>
      </c>
      <c r="AN69" s="63"/>
      <c r="AO69" s="73" t="s">
        <v>14348</v>
      </c>
      <c r="AP69" s="3102"/>
      <c r="AQ69" s="3101"/>
      <c r="AR69" s="997" t="str">
        <f t="shared" si="18"/>
        <v>Please complete all cells in row</v>
      </c>
      <c r="AS69" s="3101"/>
      <c r="AT69" s="221">
        <f t="shared" si="21"/>
        <v>0</v>
      </c>
      <c r="AU69" s="221">
        <f t="shared" si="22"/>
        <v>0</v>
      </c>
      <c r="AV69" s="221">
        <f t="shared" si="23"/>
        <v>0</v>
      </c>
      <c r="AW69" s="221">
        <f t="shared" si="24"/>
        <v>0</v>
      </c>
      <c r="AX69" s="221">
        <f t="shared" si="25"/>
        <v>0</v>
      </c>
      <c r="AY69" s="221">
        <f t="shared" si="26"/>
        <v>0</v>
      </c>
      <c r="AZ69" s="221">
        <f t="shared" si="27"/>
        <v>0</v>
      </c>
      <c r="BA69" s="3102"/>
      <c r="BB69" s="221">
        <f t="shared" si="28"/>
        <v>0</v>
      </c>
      <c r="BC69" s="221">
        <f t="shared" si="29"/>
        <v>0</v>
      </c>
      <c r="BD69" s="221">
        <f t="shared" si="30"/>
        <v>0</v>
      </c>
      <c r="BE69" s="221">
        <f t="shared" si="31"/>
        <v>0</v>
      </c>
      <c r="BF69" s="221">
        <f t="shared" si="32"/>
        <v>0</v>
      </c>
      <c r="BG69" s="221">
        <f t="shared" si="33"/>
        <v>0</v>
      </c>
      <c r="BH69" s="221">
        <f t="shared" si="34"/>
        <v>0</v>
      </c>
      <c r="BI69" s="3102"/>
      <c r="BJ69" s="3102"/>
      <c r="BK69" s="221">
        <f t="shared" si="35"/>
        <v>0</v>
      </c>
      <c r="BL69" s="221">
        <f t="shared" si="36"/>
        <v>1</v>
      </c>
      <c r="BM69" s="221">
        <f t="shared" si="37"/>
        <v>0</v>
      </c>
      <c r="BN69" s="221">
        <f t="shared" si="38"/>
        <v>1</v>
      </c>
      <c r="BO69" s="3101"/>
      <c r="BP69" s="1105"/>
      <c r="BQ69" s="1105"/>
      <c r="BR69" s="1105"/>
      <c r="BS69" s="1105"/>
      <c r="BT69" s="1105"/>
      <c r="BU69" s="1105"/>
    </row>
    <row r="70" spans="2:73" ht="15.75" customHeight="1">
      <c r="B70" s="71" t="s">
        <v>14349</v>
      </c>
      <c r="C70" s="2012" t="s">
        <v>14350</v>
      </c>
      <c r="D70" s="3063">
        <v>43921</v>
      </c>
      <c r="E70" s="72" t="s">
        <v>688</v>
      </c>
      <c r="F70" s="72">
        <v>3</v>
      </c>
      <c r="G70" s="1286">
        <v>0.14000000000000001</v>
      </c>
      <c r="H70" s="1286">
        <v>9.9000000000000005E-2</v>
      </c>
      <c r="I70" s="1286">
        <v>0.32600000000000001</v>
      </c>
      <c r="J70" s="1286">
        <v>0</v>
      </c>
      <c r="K70" s="1286">
        <v>0</v>
      </c>
      <c r="L70" s="1286">
        <v>-2E-3</v>
      </c>
      <c r="M70" s="1668">
        <v>0</v>
      </c>
      <c r="N70" s="1625"/>
      <c r="O70" s="1670">
        <v>1.0640000000000001E-3</v>
      </c>
      <c r="P70" s="1286">
        <v>4.4762399999999994E-3</v>
      </c>
      <c r="Q70" s="1286">
        <v>4.5195840000000001E-3</v>
      </c>
      <c r="R70" s="1286">
        <v>7.7709600000000012E-3</v>
      </c>
      <c r="S70" s="1286">
        <v>7.371023190000001E-3</v>
      </c>
      <c r="T70" s="1286">
        <v>5.9625329882314329E-3</v>
      </c>
      <c r="U70" s="1668">
        <v>5.849825886133822E-3</v>
      </c>
      <c r="W70" s="1670">
        <v>423.68214249970111</v>
      </c>
      <c r="X70" s="1286">
        <v>436.85795610202501</v>
      </c>
      <c r="Y70" s="1286">
        <v>417.66289108565712</v>
      </c>
      <c r="Z70" s="1286">
        <v>431.11942916741248</v>
      </c>
      <c r="AA70" s="1286">
        <v>432.75891963520479</v>
      </c>
      <c r="AB70" s="1286">
        <v>433.05832365200649</v>
      </c>
      <c r="AC70" s="1668">
        <v>434.69220320482452</v>
      </c>
      <c r="AD70" s="2222"/>
      <c r="AE70" s="1670">
        <v>426</v>
      </c>
      <c r="AF70" s="1286" t="s">
        <v>14162</v>
      </c>
      <c r="AG70" s="1286">
        <v>1</v>
      </c>
      <c r="AH70" s="1766" t="s">
        <v>14163</v>
      </c>
      <c r="AI70" s="1862" t="s">
        <v>14163</v>
      </c>
      <c r="AJ70" s="1862">
        <v>0</v>
      </c>
      <c r="AK70" s="1862" t="s">
        <v>4941</v>
      </c>
      <c r="AL70" s="1862" t="s">
        <v>4941</v>
      </c>
      <c r="AM70" s="1863" t="s">
        <v>4941</v>
      </c>
      <c r="AN70" s="63"/>
      <c r="AO70" s="73" t="s">
        <v>14351</v>
      </c>
      <c r="AP70" s="3102"/>
      <c r="AQ70" s="3101"/>
      <c r="AR70" s="997" t="str">
        <f t="shared" si="18"/>
        <v>Please complete all cells in row</v>
      </c>
      <c r="AS70" s="3101"/>
      <c r="AT70" s="221">
        <f t="shared" si="21"/>
        <v>0</v>
      </c>
      <c r="AU70" s="221">
        <f t="shared" si="22"/>
        <v>0</v>
      </c>
      <c r="AV70" s="221">
        <f t="shared" si="23"/>
        <v>0</v>
      </c>
      <c r="AW70" s="221">
        <f t="shared" si="24"/>
        <v>0</v>
      </c>
      <c r="AX70" s="221">
        <f t="shared" si="25"/>
        <v>0</v>
      </c>
      <c r="AY70" s="221">
        <f t="shared" si="26"/>
        <v>0</v>
      </c>
      <c r="AZ70" s="221">
        <f t="shared" si="27"/>
        <v>0</v>
      </c>
      <c r="BA70" s="3102"/>
      <c r="BB70" s="221">
        <f t="shared" si="28"/>
        <v>0</v>
      </c>
      <c r="BC70" s="221">
        <f t="shared" si="29"/>
        <v>0</v>
      </c>
      <c r="BD70" s="221">
        <f t="shared" si="30"/>
        <v>0</v>
      </c>
      <c r="BE70" s="221">
        <f t="shared" si="31"/>
        <v>0</v>
      </c>
      <c r="BF70" s="221">
        <f t="shared" si="32"/>
        <v>0</v>
      </c>
      <c r="BG70" s="221">
        <f t="shared" si="33"/>
        <v>0</v>
      </c>
      <c r="BH70" s="221">
        <f t="shared" si="34"/>
        <v>0</v>
      </c>
      <c r="BI70" s="3102"/>
      <c r="BJ70" s="3102"/>
      <c r="BK70" s="221">
        <f t="shared" si="35"/>
        <v>0</v>
      </c>
      <c r="BL70" s="221">
        <f t="shared" si="36"/>
        <v>1</v>
      </c>
      <c r="BM70" s="221">
        <f t="shared" si="37"/>
        <v>0</v>
      </c>
      <c r="BN70" s="221">
        <f t="shared" si="38"/>
        <v>1</v>
      </c>
      <c r="BO70" s="3101"/>
      <c r="BP70" s="1105"/>
      <c r="BQ70" s="1105"/>
      <c r="BR70" s="1105"/>
      <c r="BS70" s="1105"/>
      <c r="BT70" s="1105"/>
      <c r="BU70" s="1105"/>
    </row>
    <row r="71" spans="2:73" ht="15.75" customHeight="1">
      <c r="B71" s="71" t="s">
        <v>14352</v>
      </c>
      <c r="C71" s="2012" t="s">
        <v>14353</v>
      </c>
      <c r="D71" s="3063">
        <v>45747</v>
      </c>
      <c r="E71" s="72" t="s">
        <v>688</v>
      </c>
      <c r="F71" s="72">
        <v>3</v>
      </c>
      <c r="G71" s="1286">
        <v>0</v>
      </c>
      <c r="H71" s="1286">
        <v>0</v>
      </c>
      <c r="I71" s="1286">
        <v>1E-3</v>
      </c>
      <c r="J71" s="1286">
        <v>0.53</v>
      </c>
      <c r="K71" s="1286">
        <v>0.68600000000000005</v>
      </c>
      <c r="L71" s="1286">
        <v>0.36099999999999999</v>
      </c>
      <c r="M71" s="1668">
        <v>4.2069999999999999</v>
      </c>
      <c r="N71" s="1625"/>
      <c r="O71" s="1670">
        <v>0</v>
      </c>
      <c r="P71" s="1286">
        <v>0</v>
      </c>
      <c r="Q71" s="1286">
        <v>0</v>
      </c>
      <c r="R71" s="1286">
        <v>0</v>
      </c>
      <c r="S71" s="1286">
        <v>0</v>
      </c>
      <c r="T71" s="1286">
        <v>0</v>
      </c>
      <c r="U71" s="1668">
        <v>3.8958349835063993E-2</v>
      </c>
      <c r="W71" s="1670">
        <v>2144.0792019327528</v>
      </c>
      <c r="X71" s="1286">
        <v>2264.6801065724831</v>
      </c>
      <c r="Y71" s="1286">
        <v>2010.7211201577852</v>
      </c>
      <c r="Z71" s="1286">
        <v>2068.9795436299109</v>
      </c>
      <c r="AA71" s="1286">
        <v>2076.8476006237452</v>
      </c>
      <c r="AB71" s="1286">
        <v>2076.7115066039401</v>
      </c>
      <c r="AC71" s="1668">
        <v>2077.997773283334</v>
      </c>
      <c r="AD71" s="2222"/>
      <c r="AE71" s="1670">
        <v>2272</v>
      </c>
      <c r="AF71" s="1286" t="s">
        <v>14162</v>
      </c>
      <c r="AG71" s="1286">
        <v>5.5</v>
      </c>
      <c r="AH71" s="1766" t="s">
        <v>14163</v>
      </c>
      <c r="AI71" s="1862" t="s">
        <v>14163</v>
      </c>
      <c r="AJ71" s="1862">
        <v>0</v>
      </c>
      <c r="AK71" s="1862" t="s">
        <v>4941</v>
      </c>
      <c r="AL71" s="1862" t="s">
        <v>4941</v>
      </c>
      <c r="AM71" s="1863" t="s">
        <v>4941</v>
      </c>
      <c r="AN71" s="63"/>
      <c r="AO71" s="73" t="s">
        <v>14354</v>
      </c>
      <c r="AP71" s="3102"/>
      <c r="AQ71" s="3101"/>
      <c r="AR71" s="997" t="str">
        <f t="shared" si="18"/>
        <v>Please complete all cells in row</v>
      </c>
      <c r="AS71" s="3101"/>
      <c r="AT71" s="221">
        <f t="shared" si="21"/>
        <v>0</v>
      </c>
      <c r="AU71" s="221">
        <f t="shared" si="22"/>
        <v>0</v>
      </c>
      <c r="AV71" s="221">
        <f t="shared" si="23"/>
        <v>0</v>
      </c>
      <c r="AW71" s="221">
        <f t="shared" si="24"/>
        <v>0</v>
      </c>
      <c r="AX71" s="221">
        <f t="shared" si="25"/>
        <v>0</v>
      </c>
      <c r="AY71" s="221">
        <f t="shared" si="26"/>
        <v>0</v>
      </c>
      <c r="AZ71" s="221">
        <f t="shared" si="27"/>
        <v>0</v>
      </c>
      <c r="BA71" s="3102"/>
      <c r="BB71" s="221">
        <f t="shared" si="28"/>
        <v>0</v>
      </c>
      <c r="BC71" s="221">
        <f t="shared" si="29"/>
        <v>0</v>
      </c>
      <c r="BD71" s="221">
        <f t="shared" si="30"/>
        <v>0</v>
      </c>
      <c r="BE71" s="221">
        <f t="shared" si="31"/>
        <v>0</v>
      </c>
      <c r="BF71" s="221">
        <f t="shared" si="32"/>
        <v>0</v>
      </c>
      <c r="BG71" s="221">
        <f t="shared" si="33"/>
        <v>0</v>
      </c>
      <c r="BH71" s="221">
        <f t="shared" si="34"/>
        <v>0</v>
      </c>
      <c r="BI71" s="3102"/>
      <c r="BJ71" s="3102"/>
      <c r="BK71" s="221">
        <f t="shared" si="35"/>
        <v>0</v>
      </c>
      <c r="BL71" s="221">
        <f t="shared" si="36"/>
        <v>1</v>
      </c>
      <c r="BM71" s="221">
        <f t="shared" si="37"/>
        <v>0</v>
      </c>
      <c r="BN71" s="221">
        <f t="shared" si="38"/>
        <v>1</v>
      </c>
      <c r="BO71" s="3101"/>
      <c r="BP71" s="1105"/>
      <c r="BQ71" s="1105"/>
      <c r="BR71" s="1105"/>
      <c r="BS71" s="1105"/>
      <c r="BT71" s="1105"/>
      <c r="BU71" s="1105"/>
    </row>
    <row r="72" spans="2:73" ht="15.75" customHeight="1">
      <c r="B72" s="71" t="s">
        <v>14355</v>
      </c>
      <c r="C72" s="2012" t="s">
        <v>14356</v>
      </c>
      <c r="D72" s="3063">
        <v>43921</v>
      </c>
      <c r="E72" s="72" t="s">
        <v>688</v>
      </c>
      <c r="F72" s="72">
        <v>3</v>
      </c>
      <c r="G72" s="1286">
        <v>0.94599999999999995</v>
      </c>
      <c r="H72" s="1286">
        <v>3.6999999999999998E-2</v>
      </c>
      <c r="I72" s="1286">
        <v>1E-3</v>
      </c>
      <c r="J72" s="1286">
        <v>0</v>
      </c>
      <c r="K72" s="1286">
        <v>0</v>
      </c>
      <c r="L72" s="1286">
        <v>0</v>
      </c>
      <c r="M72" s="1668">
        <v>0</v>
      </c>
      <c r="N72" s="1625"/>
      <c r="O72" s="1670">
        <v>1.488E-3</v>
      </c>
      <c r="P72" s="1286">
        <v>3.6227808000000006E-3</v>
      </c>
      <c r="Q72" s="1286">
        <v>3.8691568799999994E-3</v>
      </c>
      <c r="R72" s="1286">
        <v>6.1605263999999996E-3</v>
      </c>
      <c r="S72" s="1286">
        <v>5.8548391665500001E-3</v>
      </c>
      <c r="T72" s="1286">
        <v>5.5172266328687289E-3</v>
      </c>
      <c r="U72" s="1668">
        <v>5.5292816849368109E-3</v>
      </c>
      <c r="W72" s="1670">
        <v>648.16289580503189</v>
      </c>
      <c r="X72" s="1286">
        <v>691.77991111555536</v>
      </c>
      <c r="Y72" s="1286">
        <v>645.65318484342401</v>
      </c>
      <c r="Z72" s="1286">
        <v>670.30212617125096</v>
      </c>
      <c r="AA72" s="1286">
        <v>672.85119696706499</v>
      </c>
      <c r="AB72" s="1286">
        <v>673.20884858630097</v>
      </c>
      <c r="AC72" s="1668">
        <v>673.3447313461046</v>
      </c>
      <c r="AD72" s="2222"/>
      <c r="AE72" s="1670">
        <v>726</v>
      </c>
      <c r="AF72" s="1286" t="s">
        <v>14162</v>
      </c>
      <c r="AG72" s="1286">
        <v>0.7</v>
      </c>
      <c r="AH72" s="1766" t="s">
        <v>14163</v>
      </c>
      <c r="AI72" s="1862" t="s">
        <v>14163</v>
      </c>
      <c r="AJ72" s="1862">
        <v>0</v>
      </c>
      <c r="AK72" s="1862" t="s">
        <v>4941</v>
      </c>
      <c r="AL72" s="1862" t="s">
        <v>4941</v>
      </c>
      <c r="AM72" s="1863" t="s">
        <v>4941</v>
      </c>
      <c r="AN72" s="63"/>
      <c r="AO72" s="73" t="s">
        <v>14357</v>
      </c>
      <c r="AP72" s="3102"/>
      <c r="AQ72" s="3101"/>
      <c r="AR72" s="997" t="str">
        <f t="shared" si="18"/>
        <v>Please complete all cells in row</v>
      </c>
      <c r="AS72" s="3101"/>
      <c r="AT72" s="221">
        <f t="shared" si="21"/>
        <v>0</v>
      </c>
      <c r="AU72" s="221">
        <f t="shared" si="22"/>
        <v>0</v>
      </c>
      <c r="AV72" s="221">
        <f t="shared" si="23"/>
        <v>0</v>
      </c>
      <c r="AW72" s="221">
        <f t="shared" si="24"/>
        <v>0</v>
      </c>
      <c r="AX72" s="221">
        <f t="shared" si="25"/>
        <v>0</v>
      </c>
      <c r="AY72" s="221">
        <f t="shared" si="26"/>
        <v>0</v>
      </c>
      <c r="AZ72" s="221">
        <f t="shared" si="27"/>
        <v>0</v>
      </c>
      <c r="BA72" s="3102"/>
      <c r="BB72" s="221">
        <f t="shared" si="28"/>
        <v>0</v>
      </c>
      <c r="BC72" s="221">
        <f t="shared" si="29"/>
        <v>0</v>
      </c>
      <c r="BD72" s="221">
        <f t="shared" si="30"/>
        <v>0</v>
      </c>
      <c r="BE72" s="221">
        <f t="shared" si="31"/>
        <v>0</v>
      </c>
      <c r="BF72" s="221">
        <f t="shared" si="32"/>
        <v>0</v>
      </c>
      <c r="BG72" s="221">
        <f t="shared" si="33"/>
        <v>0</v>
      </c>
      <c r="BH72" s="221">
        <f t="shared" si="34"/>
        <v>0</v>
      </c>
      <c r="BI72" s="3102"/>
      <c r="BJ72" s="3102"/>
      <c r="BK72" s="221">
        <f t="shared" si="35"/>
        <v>0</v>
      </c>
      <c r="BL72" s="221">
        <f t="shared" si="36"/>
        <v>1</v>
      </c>
      <c r="BM72" s="221">
        <f t="shared" si="37"/>
        <v>0</v>
      </c>
      <c r="BN72" s="221">
        <f t="shared" si="38"/>
        <v>1</v>
      </c>
      <c r="BO72" s="3101"/>
      <c r="BP72" s="1105"/>
      <c r="BQ72" s="1105"/>
      <c r="BR72" s="1105"/>
      <c r="BS72" s="1105"/>
      <c r="BT72" s="1105"/>
      <c r="BU72" s="1105"/>
    </row>
    <row r="73" spans="2:73" ht="15.75" customHeight="1">
      <c r="B73" s="71" t="s">
        <v>14358</v>
      </c>
      <c r="C73" s="2012" t="s">
        <v>14359</v>
      </c>
      <c r="D73" s="3063">
        <v>45648</v>
      </c>
      <c r="E73" s="72" t="s">
        <v>688</v>
      </c>
      <c r="F73" s="72">
        <v>3</v>
      </c>
      <c r="G73" s="1286">
        <v>0</v>
      </c>
      <c r="H73" s="1286">
        <v>0</v>
      </c>
      <c r="I73" s="1286">
        <v>3.0000000000000001E-3</v>
      </c>
      <c r="J73" s="1286">
        <v>0.34200000000000003</v>
      </c>
      <c r="K73" s="1286">
        <v>0.46800000000000003</v>
      </c>
      <c r="L73" s="1286">
        <v>0.504</v>
      </c>
      <c r="M73" s="1668">
        <v>4.3650000000000002</v>
      </c>
      <c r="N73" s="1625"/>
      <c r="O73" s="1670">
        <v>0</v>
      </c>
      <c r="P73" s="1286">
        <v>0</v>
      </c>
      <c r="Q73" s="1286">
        <v>0</v>
      </c>
      <c r="R73" s="1286">
        <v>0</v>
      </c>
      <c r="S73" s="1286">
        <v>0</v>
      </c>
      <c r="T73" s="1286">
        <v>0</v>
      </c>
      <c r="U73" s="1668">
        <v>1.1921294570150998E-2</v>
      </c>
      <c r="W73" s="1670">
        <v>388.45873314948267</v>
      </c>
      <c r="X73" s="1286">
        <v>415.70260713824655</v>
      </c>
      <c r="Y73" s="1286">
        <v>392.75638840623719</v>
      </c>
      <c r="Z73" s="1286">
        <v>405.52786487893593</v>
      </c>
      <c r="AA73" s="1286">
        <v>360.63243302933734</v>
      </c>
      <c r="AB73" s="1286">
        <v>314.95150811055015</v>
      </c>
      <c r="AC73" s="1668">
        <v>315.64961496189511</v>
      </c>
      <c r="AD73" s="2222"/>
      <c r="AE73" s="1670">
        <v>423</v>
      </c>
      <c r="AF73" s="1286" t="s">
        <v>14162</v>
      </c>
      <c r="AG73" s="1286">
        <v>1</v>
      </c>
      <c r="AH73" s="1766" t="s">
        <v>14163</v>
      </c>
      <c r="AI73" s="1862" t="s">
        <v>14163</v>
      </c>
      <c r="AJ73" s="1862">
        <v>0</v>
      </c>
      <c r="AK73" s="1862" t="s">
        <v>4941</v>
      </c>
      <c r="AL73" s="1862" t="s">
        <v>4941</v>
      </c>
      <c r="AM73" s="1863" t="s">
        <v>4941</v>
      </c>
      <c r="AN73" s="63"/>
      <c r="AO73" s="73" t="s">
        <v>14360</v>
      </c>
      <c r="AP73" s="3102"/>
      <c r="AQ73" s="3101"/>
      <c r="AR73" s="997" t="str">
        <f t="shared" si="18"/>
        <v>Please complete all cells in row</v>
      </c>
      <c r="AS73" s="3101"/>
      <c r="AT73" s="221">
        <f t="shared" ref="AT73:AT104" si="39" xml:space="preserve"> IF(SUM($G73:$M73,$O73:$U73,$AE73:$AM73)&gt;0,IF( ISNUMBER(G73 ), 0, 1 ),0)</f>
        <v>0</v>
      </c>
      <c r="AU73" s="221">
        <f t="shared" ref="AU73:AU104" si="40" xml:space="preserve"> IF(SUM($G73:$M73,$O73:$U73,$AE73:$AM73)&gt;0,IF( ISNUMBER(H73 ), 0, 1 ),0)</f>
        <v>0</v>
      </c>
      <c r="AV73" s="221">
        <f t="shared" ref="AV73:AV104" si="41" xml:space="preserve"> IF(SUM($G73:$M73,$O73:$U73,$AE73:$AM73)&gt;0,IF( ISNUMBER(I73 ), 0, 1 ),0)</f>
        <v>0</v>
      </c>
      <c r="AW73" s="221">
        <f t="shared" ref="AW73:AW104" si="42" xml:space="preserve"> IF(SUM($G73:$M73,$O73:$U73,$AE73:$AM73)&gt;0,IF( ISNUMBER(J73 ), 0, 1 ),0)</f>
        <v>0</v>
      </c>
      <c r="AX73" s="221">
        <f t="shared" ref="AX73:AX104" si="43" xml:space="preserve"> IF(SUM($G73:$M73,$O73:$U73,$AE73:$AM73)&gt;0,IF( ISNUMBER(K73 ), 0, 1 ),0)</f>
        <v>0</v>
      </c>
      <c r="AY73" s="221">
        <f t="shared" ref="AY73:AY104" si="44" xml:space="preserve"> IF(SUM($G73:$M73,$O73:$U73,$AE73:$AM73)&gt;0,IF( ISNUMBER(L73 ), 0, 1 ),0)</f>
        <v>0</v>
      </c>
      <c r="AZ73" s="221">
        <f t="shared" ref="AZ73:AZ104" si="45" xml:space="preserve"> IF(SUM($G73:$M73,$O73:$U73,$AE73:$AM73)&gt;0,IF( ISNUMBER(M73 ), 0, 1 ),0)</f>
        <v>0</v>
      </c>
      <c r="BA73" s="3102"/>
      <c r="BB73" s="221">
        <f t="shared" ref="BB73:BB104" si="46" xml:space="preserve"> IF(SUM($G73:$M73,$O73:$U73,$AE73:$AM73)&gt;0,IF( ISNUMBER(O73 ), 0, 1 ),0)</f>
        <v>0</v>
      </c>
      <c r="BC73" s="221">
        <f t="shared" ref="BC73:BC104" si="47" xml:space="preserve"> IF(SUM($G73:$M73,$O73:$U73,$AE73:$AM73)&gt;0,IF( ISNUMBER(P73 ), 0, 1 ),0)</f>
        <v>0</v>
      </c>
      <c r="BD73" s="221">
        <f t="shared" ref="BD73:BD104" si="48" xml:space="preserve"> IF(SUM($G73:$M73,$O73:$U73,$AE73:$AM73)&gt;0,IF( ISNUMBER(Q73 ), 0, 1 ),0)</f>
        <v>0</v>
      </c>
      <c r="BE73" s="221">
        <f t="shared" ref="BE73:BE104" si="49" xml:space="preserve"> IF(SUM($G73:$M73,$O73:$U73,$AE73:$AM73)&gt;0,IF( ISNUMBER(R73 ), 0, 1 ),0)</f>
        <v>0</v>
      </c>
      <c r="BF73" s="221">
        <f t="shared" ref="BF73:BF104" si="50" xml:space="preserve"> IF(SUM($G73:$M73,$O73:$U73,$AE73:$AM73)&gt;0,IF( ISNUMBER(S73 ), 0, 1 ),0)</f>
        <v>0</v>
      </c>
      <c r="BG73" s="221">
        <f t="shared" ref="BG73:BG104" si="51" xml:space="preserve"> IF(SUM($G73:$M73,$O73:$U73,$AE73:$AM73)&gt;0,IF( ISNUMBER(T73 ), 0, 1 ),0)</f>
        <v>0</v>
      </c>
      <c r="BH73" s="221">
        <f t="shared" ref="BH73:BH104" si="52" xml:space="preserve"> IF(SUM($G73:$M73,$O73:$U73,$AE73:$AM73)&gt;0,IF( ISNUMBER(U73 ), 0, 1 ),0)</f>
        <v>0</v>
      </c>
      <c r="BI73" s="3102"/>
      <c r="BJ73" s="3102"/>
      <c r="BK73" s="221">
        <f t="shared" ref="BK73:BK104" si="53" xml:space="preserve"> IF(SUM($G73:$M73,$O73:$U73,$AE73:$AM73)&gt;0,IF( ISNUMBER(AE73 ), 0, 1 ),0)</f>
        <v>0</v>
      </c>
      <c r="BL73" s="221">
        <f t="shared" ref="BL73:BL104" si="54" xml:space="preserve"> IF(SUM($G73:$M73,$O73:$U73,$AE73:$AM73)&gt;0,IF( ISNUMBER(AF73 ), 0, 1 ),0)</f>
        <v>1</v>
      </c>
      <c r="BM73" s="221">
        <f t="shared" ref="BM73:BM104" si="55" xml:space="preserve"> IF(SUM($G73:$M73,$O73:$U73,$AE73:$AM73)&gt;0,IF( ISNUMBER(AG73 ), 0, 1 ),0)</f>
        <v>0</v>
      </c>
      <c r="BN73" s="221">
        <f t="shared" ref="BN73:BN104" si="56" xml:space="preserve"> IF(SUM($G73:$M73,$O73:$U73,$AE73:$AM73)&gt;0,IF( ISNUMBER(AM73 ), 0, 1 ),0)</f>
        <v>1</v>
      </c>
      <c r="BO73" s="3101"/>
      <c r="BP73" s="1105"/>
      <c r="BQ73" s="1105"/>
      <c r="BR73" s="1105"/>
      <c r="BS73" s="1105"/>
      <c r="BT73" s="1105"/>
      <c r="BU73" s="1105"/>
    </row>
    <row r="74" spans="2:73" ht="15.75" customHeight="1">
      <c r="B74" s="71" t="s">
        <v>14361</v>
      </c>
      <c r="C74" s="2012" t="s">
        <v>14362</v>
      </c>
      <c r="D74" s="3063">
        <v>46492</v>
      </c>
      <c r="E74" s="72" t="s">
        <v>688</v>
      </c>
      <c r="F74" s="72">
        <v>3</v>
      </c>
      <c r="G74" s="1286">
        <v>0</v>
      </c>
      <c r="H74" s="1286">
        <v>0</v>
      </c>
      <c r="I74" s="1286">
        <v>1E-3</v>
      </c>
      <c r="J74" s="1286">
        <v>0.28599999999999998</v>
      </c>
      <c r="K74" s="1286">
        <v>0.33</v>
      </c>
      <c r="L74" s="1286">
        <v>0</v>
      </c>
      <c r="M74" s="1668">
        <v>0</v>
      </c>
      <c r="N74" s="1625"/>
      <c r="O74" s="1670">
        <v>0</v>
      </c>
      <c r="P74" s="1286">
        <v>0</v>
      </c>
      <c r="Q74" s="1286">
        <v>0</v>
      </c>
      <c r="R74" s="1286">
        <v>0</v>
      </c>
      <c r="S74" s="1286">
        <v>0</v>
      </c>
      <c r="T74" s="1286">
        <v>0</v>
      </c>
      <c r="U74" s="1668">
        <v>0.12421353861189589</v>
      </c>
      <c r="W74" s="1670">
        <v>1666.6258828080809</v>
      </c>
      <c r="X74" s="1286">
        <v>1767.5294059236896</v>
      </c>
      <c r="Y74" s="1286">
        <v>1448.408925049343</v>
      </c>
      <c r="Z74" s="1286">
        <v>1503.0122564809108</v>
      </c>
      <c r="AA74" s="1286">
        <v>1508.7280143446524</v>
      </c>
      <c r="AB74" s="1286">
        <v>1508.8145685421043</v>
      </c>
      <c r="AC74" s="1668">
        <v>1509.5382464565544</v>
      </c>
      <c r="AD74" s="2222"/>
      <c r="AE74" s="1670">
        <v>1817</v>
      </c>
      <c r="AF74" s="1286" t="s">
        <v>14162</v>
      </c>
      <c r="AG74" s="1286">
        <v>0.25</v>
      </c>
      <c r="AH74" s="1766" t="s">
        <v>14163</v>
      </c>
      <c r="AI74" s="1862" t="s">
        <v>14163</v>
      </c>
      <c r="AJ74" s="1862">
        <v>0</v>
      </c>
      <c r="AK74" s="1862" t="s">
        <v>4941</v>
      </c>
      <c r="AL74" s="1862" t="s">
        <v>4941</v>
      </c>
      <c r="AM74" s="1863" t="s">
        <v>4941</v>
      </c>
      <c r="AN74" s="63"/>
      <c r="AO74" s="73" t="s">
        <v>14363</v>
      </c>
      <c r="AP74" s="3102"/>
      <c r="AQ74" s="3101"/>
      <c r="AR74" s="997" t="str">
        <f t="shared" ref="AR74:AR137" si="57">IF( SUM( AT74:BN74 ) = 0, 0, $AT$5 )</f>
        <v>Please complete all cells in row</v>
      </c>
      <c r="AS74" s="3101"/>
      <c r="AT74" s="221">
        <f t="shared" si="39"/>
        <v>0</v>
      </c>
      <c r="AU74" s="221">
        <f t="shared" si="40"/>
        <v>0</v>
      </c>
      <c r="AV74" s="221">
        <f t="shared" si="41"/>
        <v>0</v>
      </c>
      <c r="AW74" s="221">
        <f t="shared" si="42"/>
        <v>0</v>
      </c>
      <c r="AX74" s="221">
        <f t="shared" si="43"/>
        <v>0</v>
      </c>
      <c r="AY74" s="221">
        <f t="shared" si="44"/>
        <v>0</v>
      </c>
      <c r="AZ74" s="221">
        <f t="shared" si="45"/>
        <v>0</v>
      </c>
      <c r="BA74" s="3102"/>
      <c r="BB74" s="221">
        <f t="shared" si="46"/>
        <v>0</v>
      </c>
      <c r="BC74" s="221">
        <f t="shared" si="47"/>
        <v>0</v>
      </c>
      <c r="BD74" s="221">
        <f t="shared" si="48"/>
        <v>0</v>
      </c>
      <c r="BE74" s="221">
        <f t="shared" si="49"/>
        <v>0</v>
      </c>
      <c r="BF74" s="221">
        <f t="shared" si="50"/>
        <v>0</v>
      </c>
      <c r="BG74" s="221">
        <f t="shared" si="51"/>
        <v>0</v>
      </c>
      <c r="BH74" s="221">
        <f t="shared" si="52"/>
        <v>0</v>
      </c>
      <c r="BI74" s="3102"/>
      <c r="BJ74" s="3102"/>
      <c r="BK74" s="221">
        <f t="shared" si="53"/>
        <v>0</v>
      </c>
      <c r="BL74" s="221">
        <f t="shared" si="54"/>
        <v>1</v>
      </c>
      <c r="BM74" s="221">
        <f t="shared" si="55"/>
        <v>0</v>
      </c>
      <c r="BN74" s="221">
        <f t="shared" si="56"/>
        <v>1</v>
      </c>
      <c r="BO74" s="3101"/>
      <c r="BP74" s="1105"/>
      <c r="BQ74" s="1105"/>
      <c r="BR74" s="1105"/>
      <c r="BS74" s="1105"/>
      <c r="BT74" s="1105"/>
      <c r="BU74" s="1105"/>
    </row>
    <row r="75" spans="2:73" ht="15.75" customHeight="1">
      <c r="B75" s="71" t="s">
        <v>14364</v>
      </c>
      <c r="C75" s="2012" t="s">
        <v>14365</v>
      </c>
      <c r="D75" s="3063">
        <v>43921</v>
      </c>
      <c r="E75" s="72" t="s">
        <v>688</v>
      </c>
      <c r="F75" s="72">
        <v>3</v>
      </c>
      <c r="G75" s="1286">
        <v>-0.23400000000000001</v>
      </c>
      <c r="H75" s="1286">
        <v>5.1999999999999998E-2</v>
      </c>
      <c r="I75" s="1286">
        <v>0.01</v>
      </c>
      <c r="J75" s="1286">
        <v>0</v>
      </c>
      <c r="K75" s="1286">
        <v>0</v>
      </c>
      <c r="L75" s="1286">
        <v>0</v>
      </c>
      <c r="M75" s="1668">
        <v>0</v>
      </c>
      <c r="N75" s="1625"/>
      <c r="O75" s="1670">
        <v>1.93E-4</v>
      </c>
      <c r="P75" s="1286">
        <v>2.9448E-3</v>
      </c>
      <c r="Q75" s="1286">
        <v>3.1485239999999998E-3</v>
      </c>
      <c r="R75" s="1286">
        <v>5.3906400000000004E-3</v>
      </c>
      <c r="S75" s="1286">
        <v>5.1171054524999995E-3</v>
      </c>
      <c r="T75" s="1286">
        <v>4.4530211032638902E-3</v>
      </c>
      <c r="U75" s="1668">
        <v>4.4080414783855349E-3</v>
      </c>
      <c r="W75" s="1670">
        <v>410.766995551805</v>
      </c>
      <c r="X75" s="1286">
        <v>435.80018865383607</v>
      </c>
      <c r="Y75" s="1286">
        <v>409.28089499162161</v>
      </c>
      <c r="Z75" s="1286">
        <v>421.52259255923377</v>
      </c>
      <c r="AA75" s="1286">
        <v>355.69226271386697</v>
      </c>
      <c r="AB75" s="1286">
        <v>289.36169807656796</v>
      </c>
      <c r="AC75" s="1668">
        <v>289.55020651233804</v>
      </c>
      <c r="AD75" s="2222"/>
      <c r="AE75" s="1670">
        <v>355</v>
      </c>
      <c r="AF75" s="1286" t="s">
        <v>14162</v>
      </c>
      <c r="AG75" s="1286">
        <v>0.5</v>
      </c>
      <c r="AH75" s="1766" t="s">
        <v>14163</v>
      </c>
      <c r="AI75" s="1862" t="s">
        <v>14163</v>
      </c>
      <c r="AJ75" s="1862">
        <v>0</v>
      </c>
      <c r="AK75" s="1862" t="s">
        <v>4941</v>
      </c>
      <c r="AL75" s="1862" t="s">
        <v>4941</v>
      </c>
      <c r="AM75" s="1863" t="s">
        <v>4941</v>
      </c>
      <c r="AN75" s="63"/>
      <c r="AO75" s="73" t="s">
        <v>14366</v>
      </c>
      <c r="AP75" s="3102"/>
      <c r="AQ75" s="3101"/>
      <c r="AR75" s="997" t="str">
        <f t="shared" si="57"/>
        <v>Please complete all cells in row</v>
      </c>
      <c r="AS75" s="3101"/>
      <c r="AT75" s="221">
        <f t="shared" si="39"/>
        <v>0</v>
      </c>
      <c r="AU75" s="221">
        <f t="shared" si="40"/>
        <v>0</v>
      </c>
      <c r="AV75" s="221">
        <f t="shared" si="41"/>
        <v>0</v>
      </c>
      <c r="AW75" s="221">
        <f t="shared" si="42"/>
        <v>0</v>
      </c>
      <c r="AX75" s="221">
        <f t="shared" si="43"/>
        <v>0</v>
      </c>
      <c r="AY75" s="221">
        <f t="shared" si="44"/>
        <v>0</v>
      </c>
      <c r="AZ75" s="221">
        <f t="shared" si="45"/>
        <v>0</v>
      </c>
      <c r="BA75" s="3102"/>
      <c r="BB75" s="221">
        <f t="shared" si="46"/>
        <v>0</v>
      </c>
      <c r="BC75" s="221">
        <f t="shared" si="47"/>
        <v>0</v>
      </c>
      <c r="BD75" s="221">
        <f t="shared" si="48"/>
        <v>0</v>
      </c>
      <c r="BE75" s="221">
        <f t="shared" si="49"/>
        <v>0</v>
      </c>
      <c r="BF75" s="221">
        <f t="shared" si="50"/>
        <v>0</v>
      </c>
      <c r="BG75" s="221">
        <f t="shared" si="51"/>
        <v>0</v>
      </c>
      <c r="BH75" s="221">
        <f t="shared" si="52"/>
        <v>0</v>
      </c>
      <c r="BI75" s="3102"/>
      <c r="BJ75" s="3102"/>
      <c r="BK75" s="221">
        <f t="shared" si="53"/>
        <v>0</v>
      </c>
      <c r="BL75" s="221">
        <f t="shared" si="54"/>
        <v>1</v>
      </c>
      <c r="BM75" s="221">
        <f t="shared" si="55"/>
        <v>0</v>
      </c>
      <c r="BN75" s="221">
        <f t="shared" si="56"/>
        <v>1</v>
      </c>
      <c r="BO75" s="3101"/>
      <c r="BP75" s="1105"/>
      <c r="BQ75" s="1105"/>
      <c r="BR75" s="1105"/>
      <c r="BS75" s="1105"/>
      <c r="BT75" s="1105"/>
      <c r="BU75" s="1105"/>
    </row>
    <row r="76" spans="2:73" ht="15.75" customHeight="1">
      <c r="B76" s="71" t="s">
        <v>14367</v>
      </c>
      <c r="C76" s="2012" t="s">
        <v>14368</v>
      </c>
      <c r="D76" s="3063">
        <v>46890</v>
      </c>
      <c r="E76" s="72" t="s">
        <v>688</v>
      </c>
      <c r="F76" s="72">
        <v>3</v>
      </c>
      <c r="G76" s="1286">
        <v>0</v>
      </c>
      <c r="H76" s="1286">
        <v>0</v>
      </c>
      <c r="I76" s="1286">
        <v>1E-3</v>
      </c>
      <c r="J76" s="1286">
        <v>0.60299999999999998</v>
      </c>
      <c r="K76" s="1286">
        <v>1.089</v>
      </c>
      <c r="L76" s="1286">
        <v>0.46300000000000002</v>
      </c>
      <c r="M76" s="1668">
        <v>9.4890000000000008</v>
      </c>
      <c r="N76" s="1625"/>
      <c r="O76" s="1670">
        <v>0</v>
      </c>
      <c r="P76" s="1286">
        <v>0</v>
      </c>
      <c r="Q76" s="1286">
        <v>0</v>
      </c>
      <c r="R76" s="1286">
        <v>0</v>
      </c>
      <c r="S76" s="1286">
        <v>0</v>
      </c>
      <c r="T76" s="1286">
        <v>0</v>
      </c>
      <c r="U76" s="1668">
        <v>0.12239686724848459</v>
      </c>
      <c r="W76" s="1670">
        <v>761.45100299626779</v>
      </c>
      <c r="X76" s="1286">
        <v>803.9032606235811</v>
      </c>
      <c r="Y76" s="1286">
        <v>771.14364065127063</v>
      </c>
      <c r="Z76" s="1286">
        <v>799.24423854780582</v>
      </c>
      <c r="AA76" s="1286">
        <v>802.2836592323888</v>
      </c>
      <c r="AB76" s="1286">
        <v>802.14212221905746</v>
      </c>
      <c r="AC76" s="1668">
        <v>802.30302300293033</v>
      </c>
      <c r="AD76" s="2222"/>
      <c r="AE76" s="1670">
        <v>898</v>
      </c>
      <c r="AF76" s="1286" t="s">
        <v>14162</v>
      </c>
      <c r="AG76" s="1286">
        <v>0.3</v>
      </c>
      <c r="AH76" s="1766" t="s">
        <v>14163</v>
      </c>
      <c r="AI76" s="1862" t="s">
        <v>14163</v>
      </c>
      <c r="AJ76" s="1862">
        <v>0</v>
      </c>
      <c r="AK76" s="1862" t="s">
        <v>4941</v>
      </c>
      <c r="AL76" s="1862" t="s">
        <v>4941</v>
      </c>
      <c r="AM76" s="1863" t="s">
        <v>4941</v>
      </c>
      <c r="AN76" s="63"/>
      <c r="AO76" s="73" t="s">
        <v>14369</v>
      </c>
      <c r="AP76" s="3102"/>
      <c r="AQ76" s="3101"/>
      <c r="AR76" s="997" t="str">
        <f t="shared" si="57"/>
        <v>Please complete all cells in row</v>
      </c>
      <c r="AS76" s="3101"/>
      <c r="AT76" s="221">
        <f t="shared" si="39"/>
        <v>0</v>
      </c>
      <c r="AU76" s="221">
        <f t="shared" si="40"/>
        <v>0</v>
      </c>
      <c r="AV76" s="221">
        <f t="shared" si="41"/>
        <v>0</v>
      </c>
      <c r="AW76" s="221">
        <f t="shared" si="42"/>
        <v>0</v>
      </c>
      <c r="AX76" s="221">
        <f t="shared" si="43"/>
        <v>0</v>
      </c>
      <c r="AY76" s="221">
        <f t="shared" si="44"/>
        <v>0</v>
      </c>
      <c r="AZ76" s="221">
        <f t="shared" si="45"/>
        <v>0</v>
      </c>
      <c r="BA76" s="3102"/>
      <c r="BB76" s="221">
        <f t="shared" si="46"/>
        <v>0</v>
      </c>
      <c r="BC76" s="221">
        <f t="shared" si="47"/>
        <v>0</v>
      </c>
      <c r="BD76" s="221">
        <f t="shared" si="48"/>
        <v>0</v>
      </c>
      <c r="BE76" s="221">
        <f t="shared" si="49"/>
        <v>0</v>
      </c>
      <c r="BF76" s="221">
        <f t="shared" si="50"/>
        <v>0</v>
      </c>
      <c r="BG76" s="221">
        <f t="shared" si="51"/>
        <v>0</v>
      </c>
      <c r="BH76" s="221">
        <f t="shared" si="52"/>
        <v>0</v>
      </c>
      <c r="BI76" s="3102"/>
      <c r="BJ76" s="3102"/>
      <c r="BK76" s="221">
        <f t="shared" si="53"/>
        <v>0</v>
      </c>
      <c r="BL76" s="221">
        <f t="shared" si="54"/>
        <v>1</v>
      </c>
      <c r="BM76" s="221">
        <f t="shared" si="55"/>
        <v>0</v>
      </c>
      <c r="BN76" s="221">
        <f t="shared" si="56"/>
        <v>1</v>
      </c>
      <c r="BO76" s="3101"/>
      <c r="BP76" s="1105"/>
      <c r="BQ76" s="1105"/>
      <c r="BR76" s="1105"/>
      <c r="BS76" s="1105"/>
      <c r="BT76" s="1105"/>
      <c r="BU76" s="1105"/>
    </row>
    <row r="77" spans="2:73" ht="15.75" customHeight="1">
      <c r="B77" s="71" t="s">
        <v>14370</v>
      </c>
      <c r="C77" s="2012" t="s">
        <v>14371</v>
      </c>
      <c r="D77" s="3063">
        <v>47817</v>
      </c>
      <c r="E77" s="72" t="s">
        <v>688</v>
      </c>
      <c r="F77" s="72">
        <v>3</v>
      </c>
      <c r="G77" s="1286">
        <v>0</v>
      </c>
      <c r="H77" s="1286">
        <v>0</v>
      </c>
      <c r="I77" s="1286">
        <v>0.60799999999999998</v>
      </c>
      <c r="J77" s="1286">
        <v>0.17199999999999999</v>
      </c>
      <c r="K77" s="1286">
        <v>0.63800000000000001</v>
      </c>
      <c r="L77" s="1286">
        <v>1.4830000000000001</v>
      </c>
      <c r="M77" s="1668">
        <v>215.13800000000001</v>
      </c>
      <c r="N77" s="1625"/>
      <c r="O77" s="1670">
        <v>0</v>
      </c>
      <c r="P77" s="1286">
        <v>0</v>
      </c>
      <c r="Q77" s="1286">
        <v>0</v>
      </c>
      <c r="R77" s="1286">
        <v>0</v>
      </c>
      <c r="S77" s="1286">
        <v>0</v>
      </c>
      <c r="T77" s="1286">
        <v>0</v>
      </c>
      <c r="U77" s="1668">
        <v>1.4670381020596424</v>
      </c>
      <c r="W77" s="1670">
        <v>526378.10276206187</v>
      </c>
      <c r="X77" s="1286">
        <v>589718.02748447668</v>
      </c>
      <c r="Y77" s="1286">
        <v>545209.00516926975</v>
      </c>
      <c r="Z77" s="1286">
        <v>567164.69076478039</v>
      </c>
      <c r="AA77" s="1286">
        <v>570543.4896463363</v>
      </c>
      <c r="AB77" s="1286">
        <v>576154.80917870288</v>
      </c>
      <c r="AC77" s="1668">
        <v>581559.08136504481</v>
      </c>
      <c r="AD77" s="2222"/>
      <c r="AE77" s="1670">
        <v>681112</v>
      </c>
      <c r="AF77" s="1286" t="s">
        <v>14183</v>
      </c>
      <c r="AG77" s="1286">
        <v>0.25</v>
      </c>
      <c r="AH77" s="1766" t="s">
        <v>14163</v>
      </c>
      <c r="AI77" s="1862" t="s">
        <v>14163</v>
      </c>
      <c r="AJ77" s="1862">
        <v>0</v>
      </c>
      <c r="AK77" s="1862" t="s">
        <v>4941</v>
      </c>
      <c r="AL77" s="1862" t="s">
        <v>4941</v>
      </c>
      <c r="AM77" s="1863" t="s">
        <v>4941</v>
      </c>
      <c r="AN77" s="63"/>
      <c r="AO77" s="73" t="s">
        <v>14372</v>
      </c>
      <c r="AP77" s="3102"/>
      <c r="AQ77" s="3101"/>
      <c r="AR77" s="997" t="str">
        <f t="shared" si="57"/>
        <v>Please complete all cells in row</v>
      </c>
      <c r="AS77" s="3101"/>
      <c r="AT77" s="221">
        <f t="shared" si="39"/>
        <v>0</v>
      </c>
      <c r="AU77" s="221">
        <f t="shared" si="40"/>
        <v>0</v>
      </c>
      <c r="AV77" s="221">
        <f t="shared" si="41"/>
        <v>0</v>
      </c>
      <c r="AW77" s="221">
        <f t="shared" si="42"/>
        <v>0</v>
      </c>
      <c r="AX77" s="221">
        <f t="shared" si="43"/>
        <v>0</v>
      </c>
      <c r="AY77" s="221">
        <f t="shared" si="44"/>
        <v>0</v>
      </c>
      <c r="AZ77" s="221">
        <f t="shared" si="45"/>
        <v>0</v>
      </c>
      <c r="BA77" s="3102"/>
      <c r="BB77" s="221">
        <f t="shared" si="46"/>
        <v>0</v>
      </c>
      <c r="BC77" s="221">
        <f t="shared" si="47"/>
        <v>0</v>
      </c>
      <c r="BD77" s="221">
        <f t="shared" si="48"/>
        <v>0</v>
      </c>
      <c r="BE77" s="221">
        <f t="shared" si="49"/>
        <v>0</v>
      </c>
      <c r="BF77" s="221">
        <f t="shared" si="50"/>
        <v>0</v>
      </c>
      <c r="BG77" s="221">
        <f t="shared" si="51"/>
        <v>0</v>
      </c>
      <c r="BH77" s="221">
        <f t="shared" si="52"/>
        <v>0</v>
      </c>
      <c r="BI77" s="3102"/>
      <c r="BJ77" s="3102"/>
      <c r="BK77" s="221">
        <f t="shared" si="53"/>
        <v>0</v>
      </c>
      <c r="BL77" s="221">
        <f t="shared" si="54"/>
        <v>1</v>
      </c>
      <c r="BM77" s="221">
        <f t="shared" si="55"/>
        <v>0</v>
      </c>
      <c r="BN77" s="221">
        <f t="shared" si="56"/>
        <v>1</v>
      </c>
      <c r="BO77" s="3101"/>
      <c r="BP77" s="1105"/>
      <c r="BQ77" s="1105"/>
      <c r="BR77" s="1105"/>
      <c r="BS77" s="1105"/>
      <c r="BT77" s="1105"/>
      <c r="BU77" s="1105"/>
    </row>
    <row r="78" spans="2:73" ht="15.75" customHeight="1">
      <c r="B78" s="71" t="s">
        <v>14373</v>
      </c>
      <c r="C78" s="2012" t="s">
        <v>14374</v>
      </c>
      <c r="D78" s="3063">
        <v>43190</v>
      </c>
      <c r="E78" s="72" t="s">
        <v>688</v>
      </c>
      <c r="F78" s="72">
        <v>3</v>
      </c>
      <c r="G78" s="1286">
        <v>-0.38600000000000001</v>
      </c>
      <c r="H78" s="1286">
        <v>0</v>
      </c>
      <c r="I78" s="1286">
        <v>-2.5999999999999999E-2</v>
      </c>
      <c r="J78" s="1286">
        <v>0</v>
      </c>
      <c r="K78" s="1286">
        <v>0</v>
      </c>
      <c r="L78" s="1286">
        <v>0</v>
      </c>
      <c r="M78" s="1668">
        <v>0</v>
      </c>
      <c r="N78" s="1625"/>
      <c r="O78" s="1670">
        <v>6.4559999999999999E-3</v>
      </c>
      <c r="P78" s="1286">
        <v>6.6517545600000005E-3</v>
      </c>
      <c r="Q78" s="1286">
        <v>7.0723802160000005E-3</v>
      </c>
      <c r="R78" s="1286">
        <v>9.1950724800000001E-3</v>
      </c>
      <c r="S78" s="1286">
        <v>8.7903405230849978E-3</v>
      </c>
      <c r="T78" s="1286">
        <v>8.5157293574033999E-3</v>
      </c>
      <c r="U78" s="1668">
        <v>9.1060827641783991E-3</v>
      </c>
      <c r="W78" s="1670">
        <v>9933.8554450036281</v>
      </c>
      <c r="X78" s="1286">
        <v>10238.165653386446</v>
      </c>
      <c r="Y78" s="1286">
        <v>9308.4446209448452</v>
      </c>
      <c r="Z78" s="1286">
        <v>10548.669795016214</v>
      </c>
      <c r="AA78" s="1286">
        <v>10493.047632185508</v>
      </c>
      <c r="AB78" s="1286">
        <v>10397.462058130093</v>
      </c>
      <c r="AC78" s="1668">
        <v>10434.412098190329</v>
      </c>
      <c r="AD78" s="2222"/>
      <c r="AE78" s="1670">
        <v>11813</v>
      </c>
      <c r="AF78" s="1286" t="s">
        <v>14167</v>
      </c>
      <c r="AG78" s="1286">
        <v>0.5</v>
      </c>
      <c r="AH78" s="1766" t="s">
        <v>14250</v>
      </c>
      <c r="AI78" s="1862" t="s">
        <v>14163</v>
      </c>
      <c r="AJ78" s="1862">
        <v>0</v>
      </c>
      <c r="AK78" s="1862" t="s">
        <v>4941</v>
      </c>
      <c r="AL78" s="1862" t="s">
        <v>4941</v>
      </c>
      <c r="AM78" s="1863" t="s">
        <v>4941</v>
      </c>
      <c r="AN78" s="63"/>
      <c r="AO78" s="73" t="s">
        <v>14375</v>
      </c>
      <c r="AP78" s="3102"/>
      <c r="AQ78" s="3101"/>
      <c r="AR78" s="997" t="str">
        <f t="shared" si="57"/>
        <v>Please complete all cells in row</v>
      </c>
      <c r="AS78" s="3101"/>
      <c r="AT78" s="221">
        <f t="shared" si="39"/>
        <v>0</v>
      </c>
      <c r="AU78" s="221">
        <f t="shared" si="40"/>
        <v>0</v>
      </c>
      <c r="AV78" s="221">
        <f t="shared" si="41"/>
        <v>0</v>
      </c>
      <c r="AW78" s="221">
        <f t="shared" si="42"/>
        <v>0</v>
      </c>
      <c r="AX78" s="221">
        <f t="shared" si="43"/>
        <v>0</v>
      </c>
      <c r="AY78" s="221">
        <f t="shared" si="44"/>
        <v>0</v>
      </c>
      <c r="AZ78" s="221">
        <f t="shared" si="45"/>
        <v>0</v>
      </c>
      <c r="BA78" s="3102"/>
      <c r="BB78" s="221">
        <f t="shared" si="46"/>
        <v>0</v>
      </c>
      <c r="BC78" s="221">
        <f t="shared" si="47"/>
        <v>0</v>
      </c>
      <c r="BD78" s="221">
        <f t="shared" si="48"/>
        <v>0</v>
      </c>
      <c r="BE78" s="221">
        <f t="shared" si="49"/>
        <v>0</v>
      </c>
      <c r="BF78" s="221">
        <f t="shared" si="50"/>
        <v>0</v>
      </c>
      <c r="BG78" s="221">
        <f t="shared" si="51"/>
        <v>0</v>
      </c>
      <c r="BH78" s="221">
        <f t="shared" si="52"/>
        <v>0</v>
      </c>
      <c r="BI78" s="3102"/>
      <c r="BJ78" s="3102"/>
      <c r="BK78" s="221">
        <f t="shared" si="53"/>
        <v>0</v>
      </c>
      <c r="BL78" s="221">
        <f t="shared" si="54"/>
        <v>1</v>
      </c>
      <c r="BM78" s="221">
        <f t="shared" si="55"/>
        <v>0</v>
      </c>
      <c r="BN78" s="221">
        <f t="shared" si="56"/>
        <v>1</v>
      </c>
      <c r="BO78" s="3101"/>
      <c r="BP78" s="1105"/>
      <c r="BQ78" s="1105"/>
      <c r="BR78" s="1105"/>
      <c r="BS78" s="1105"/>
      <c r="BT78" s="1105"/>
      <c r="BU78" s="1105"/>
    </row>
    <row r="79" spans="2:73" ht="15.75" customHeight="1">
      <c r="B79" s="71" t="s">
        <v>14376</v>
      </c>
      <c r="C79" s="2012" t="s">
        <v>14377</v>
      </c>
      <c r="D79" s="3063">
        <v>45808</v>
      </c>
      <c r="E79" s="72" t="s">
        <v>688</v>
      </c>
      <c r="F79" s="72">
        <v>3</v>
      </c>
      <c r="G79" s="1286">
        <v>0</v>
      </c>
      <c r="H79" s="1286">
        <v>0</v>
      </c>
      <c r="I79" s="1286">
        <v>5.7000000000000002E-2</v>
      </c>
      <c r="J79" s="1286">
        <v>0.21099999999999999</v>
      </c>
      <c r="K79" s="1286">
        <v>0.40400000000000003</v>
      </c>
      <c r="L79" s="1286">
        <v>6.7000000000000004E-2</v>
      </c>
      <c r="M79" s="1668">
        <v>2.056</v>
      </c>
      <c r="N79" s="1625"/>
      <c r="O79" s="1670">
        <v>0</v>
      </c>
      <c r="P79" s="1286">
        <v>0</v>
      </c>
      <c r="Q79" s="1286">
        <v>0</v>
      </c>
      <c r="R79" s="1286">
        <v>0</v>
      </c>
      <c r="S79" s="1286">
        <v>0</v>
      </c>
      <c r="T79" s="1286">
        <v>3.8725918745749995E-3</v>
      </c>
      <c r="U79" s="1668">
        <v>4.2774829783220995E-2</v>
      </c>
      <c r="W79" s="1670">
        <v>2295.1197643334667</v>
      </c>
      <c r="X79" s="1286">
        <v>2440.2695029718438</v>
      </c>
      <c r="Y79" s="1286">
        <v>2335.4635974009907</v>
      </c>
      <c r="Z79" s="1286">
        <v>2429.2300255369269</v>
      </c>
      <c r="AA79" s="1286">
        <v>2438.4680677161768</v>
      </c>
      <c r="AB79" s="1286">
        <v>2424.2197262356549</v>
      </c>
      <c r="AC79" s="1668">
        <v>2449.0521417819355</v>
      </c>
      <c r="AD79" s="2222"/>
      <c r="AE79" s="1670">
        <v>2533</v>
      </c>
      <c r="AF79" s="1286" t="s">
        <v>14162</v>
      </c>
      <c r="AG79" s="1286">
        <v>0.9</v>
      </c>
      <c r="AH79" s="1766" t="s">
        <v>14163</v>
      </c>
      <c r="AI79" s="1862" t="s">
        <v>14163</v>
      </c>
      <c r="AJ79" s="1862">
        <v>0</v>
      </c>
      <c r="AK79" s="1862" t="s">
        <v>4941</v>
      </c>
      <c r="AL79" s="1862" t="s">
        <v>4941</v>
      </c>
      <c r="AM79" s="1863" t="s">
        <v>4941</v>
      </c>
      <c r="AN79" s="63"/>
      <c r="AO79" s="73" t="s">
        <v>14378</v>
      </c>
      <c r="AP79" s="3102"/>
      <c r="AQ79" s="3101"/>
      <c r="AR79" s="997" t="str">
        <f t="shared" si="57"/>
        <v>Please complete all cells in row</v>
      </c>
      <c r="AS79" s="3101"/>
      <c r="AT79" s="221">
        <f t="shared" si="39"/>
        <v>0</v>
      </c>
      <c r="AU79" s="221">
        <f t="shared" si="40"/>
        <v>0</v>
      </c>
      <c r="AV79" s="221">
        <f t="shared" si="41"/>
        <v>0</v>
      </c>
      <c r="AW79" s="221">
        <f t="shared" si="42"/>
        <v>0</v>
      </c>
      <c r="AX79" s="221">
        <f t="shared" si="43"/>
        <v>0</v>
      </c>
      <c r="AY79" s="221">
        <f t="shared" si="44"/>
        <v>0</v>
      </c>
      <c r="AZ79" s="221">
        <f t="shared" si="45"/>
        <v>0</v>
      </c>
      <c r="BA79" s="3102"/>
      <c r="BB79" s="221">
        <f t="shared" si="46"/>
        <v>0</v>
      </c>
      <c r="BC79" s="221">
        <f t="shared" si="47"/>
        <v>0</v>
      </c>
      <c r="BD79" s="221">
        <f t="shared" si="48"/>
        <v>0</v>
      </c>
      <c r="BE79" s="221">
        <f t="shared" si="49"/>
        <v>0</v>
      </c>
      <c r="BF79" s="221">
        <f t="shared" si="50"/>
        <v>0</v>
      </c>
      <c r="BG79" s="221">
        <f t="shared" si="51"/>
        <v>0</v>
      </c>
      <c r="BH79" s="221">
        <f t="shared" si="52"/>
        <v>0</v>
      </c>
      <c r="BI79" s="3102"/>
      <c r="BJ79" s="3102"/>
      <c r="BK79" s="221">
        <f t="shared" si="53"/>
        <v>0</v>
      </c>
      <c r="BL79" s="221">
        <f t="shared" si="54"/>
        <v>1</v>
      </c>
      <c r="BM79" s="221">
        <f t="shared" si="55"/>
        <v>0</v>
      </c>
      <c r="BN79" s="221">
        <f t="shared" si="56"/>
        <v>1</v>
      </c>
      <c r="BO79" s="3101"/>
      <c r="BP79" s="1105"/>
      <c r="BQ79" s="1105"/>
      <c r="BR79" s="1105"/>
      <c r="BS79" s="1105"/>
      <c r="BT79" s="1105"/>
      <c r="BU79" s="1105"/>
    </row>
    <row r="80" spans="2:73" ht="15.75" customHeight="1">
      <c r="B80" s="71" t="s">
        <v>14379</v>
      </c>
      <c r="C80" s="2012" t="s">
        <v>14380</v>
      </c>
      <c r="D80" s="3063">
        <v>46909</v>
      </c>
      <c r="E80" s="72" t="s">
        <v>688</v>
      </c>
      <c r="F80" s="72">
        <v>3</v>
      </c>
      <c r="G80" s="1286">
        <v>0</v>
      </c>
      <c r="H80" s="1286">
        <v>0</v>
      </c>
      <c r="I80" s="1286">
        <v>0</v>
      </c>
      <c r="J80" s="1286">
        <v>0.67900000000000005</v>
      </c>
      <c r="K80" s="1286">
        <v>0.93200000000000005</v>
      </c>
      <c r="L80" s="1286">
        <v>0.45500000000000002</v>
      </c>
      <c r="M80" s="1668">
        <v>7.0759999999999996</v>
      </c>
      <c r="N80" s="1625"/>
      <c r="O80" s="1670">
        <v>0</v>
      </c>
      <c r="P80" s="1286">
        <v>0</v>
      </c>
      <c r="Q80" s="1286">
        <v>0</v>
      </c>
      <c r="R80" s="1286">
        <v>0</v>
      </c>
      <c r="S80" s="1286">
        <v>0</v>
      </c>
      <c r="T80" s="1286">
        <v>0</v>
      </c>
      <c r="U80" s="1668">
        <v>0.13999624172993269</v>
      </c>
      <c r="W80" s="1670">
        <v>9280.0242570455721</v>
      </c>
      <c r="X80" s="1286">
        <v>9852.1941092562265</v>
      </c>
      <c r="Y80" s="1286">
        <v>9027.3503325110487</v>
      </c>
      <c r="Z80" s="1286">
        <v>9373.0793144276795</v>
      </c>
      <c r="AA80" s="1286">
        <v>9412.1858993663063</v>
      </c>
      <c r="AB80" s="1286">
        <v>9414.27016763336</v>
      </c>
      <c r="AC80" s="1668">
        <v>9400.5974623665734</v>
      </c>
      <c r="AD80" s="2222"/>
      <c r="AE80" s="1670">
        <v>9801</v>
      </c>
      <c r="AF80" s="1286" t="s">
        <v>14162</v>
      </c>
      <c r="AG80" s="1286">
        <v>0.4</v>
      </c>
      <c r="AH80" s="1766" t="s">
        <v>14163</v>
      </c>
      <c r="AI80" s="1862" t="s">
        <v>14163</v>
      </c>
      <c r="AJ80" s="1862">
        <v>0</v>
      </c>
      <c r="AK80" s="1862" t="s">
        <v>4941</v>
      </c>
      <c r="AL80" s="1862" t="s">
        <v>4941</v>
      </c>
      <c r="AM80" s="1863" t="s">
        <v>4941</v>
      </c>
      <c r="AN80" s="63"/>
      <c r="AO80" s="73" t="s">
        <v>14381</v>
      </c>
      <c r="AP80" s="3102"/>
      <c r="AQ80" s="3101"/>
      <c r="AR80" s="997" t="str">
        <f t="shared" si="57"/>
        <v>Please complete all cells in row</v>
      </c>
      <c r="AS80" s="3101"/>
      <c r="AT80" s="221">
        <f t="shared" si="39"/>
        <v>0</v>
      </c>
      <c r="AU80" s="221">
        <f t="shared" si="40"/>
        <v>0</v>
      </c>
      <c r="AV80" s="221">
        <f t="shared" si="41"/>
        <v>0</v>
      </c>
      <c r="AW80" s="221">
        <f t="shared" si="42"/>
        <v>0</v>
      </c>
      <c r="AX80" s="221">
        <f t="shared" si="43"/>
        <v>0</v>
      </c>
      <c r="AY80" s="221">
        <f t="shared" si="44"/>
        <v>0</v>
      </c>
      <c r="AZ80" s="221">
        <f t="shared" si="45"/>
        <v>0</v>
      </c>
      <c r="BA80" s="3102"/>
      <c r="BB80" s="221">
        <f t="shared" si="46"/>
        <v>0</v>
      </c>
      <c r="BC80" s="221">
        <f t="shared" si="47"/>
        <v>0</v>
      </c>
      <c r="BD80" s="221">
        <f t="shared" si="48"/>
        <v>0</v>
      </c>
      <c r="BE80" s="221">
        <f t="shared" si="49"/>
        <v>0</v>
      </c>
      <c r="BF80" s="221">
        <f t="shared" si="50"/>
        <v>0</v>
      </c>
      <c r="BG80" s="221">
        <f t="shared" si="51"/>
        <v>0</v>
      </c>
      <c r="BH80" s="221">
        <f t="shared" si="52"/>
        <v>0</v>
      </c>
      <c r="BI80" s="3102"/>
      <c r="BJ80" s="3102"/>
      <c r="BK80" s="221">
        <f t="shared" si="53"/>
        <v>0</v>
      </c>
      <c r="BL80" s="221">
        <f t="shared" si="54"/>
        <v>1</v>
      </c>
      <c r="BM80" s="221">
        <f t="shared" si="55"/>
        <v>0</v>
      </c>
      <c r="BN80" s="221">
        <f t="shared" si="56"/>
        <v>1</v>
      </c>
      <c r="BO80" s="3101"/>
      <c r="BP80" s="1105"/>
      <c r="BQ80" s="1105"/>
      <c r="BR80" s="1105"/>
      <c r="BS80" s="1105"/>
      <c r="BT80" s="1105"/>
      <c r="BU80" s="1105"/>
    </row>
    <row r="81" spans="2:73" ht="15.75" customHeight="1">
      <c r="B81" s="71" t="s">
        <v>14382</v>
      </c>
      <c r="C81" s="2012" t="s">
        <v>14383</v>
      </c>
      <c r="D81" s="3063">
        <v>45747</v>
      </c>
      <c r="E81" s="72" t="s">
        <v>688</v>
      </c>
      <c r="F81" s="72">
        <v>3</v>
      </c>
      <c r="G81" s="1286">
        <v>0</v>
      </c>
      <c r="H81" s="1286">
        <v>0</v>
      </c>
      <c r="I81" s="1286">
        <v>0</v>
      </c>
      <c r="J81" s="1286">
        <v>0</v>
      </c>
      <c r="K81" s="1286">
        <v>0</v>
      </c>
      <c r="L81" s="1286">
        <v>0</v>
      </c>
      <c r="M81" s="1668">
        <v>0</v>
      </c>
      <c r="N81" s="1625"/>
      <c r="O81" s="1670">
        <v>0</v>
      </c>
      <c r="P81" s="1286">
        <v>0</v>
      </c>
      <c r="Q81" s="1286">
        <v>0</v>
      </c>
      <c r="R81" s="1286">
        <v>0</v>
      </c>
      <c r="S81" s="1286">
        <v>0</v>
      </c>
      <c r="T81" s="1286">
        <v>0</v>
      </c>
      <c r="U81" s="1668">
        <v>0</v>
      </c>
      <c r="W81" s="1670">
        <v>9280.0242570455721</v>
      </c>
      <c r="X81" s="1286">
        <v>9852.1941092562265</v>
      </c>
      <c r="Y81" s="1286">
        <v>9027.3503325110487</v>
      </c>
      <c r="Z81" s="1286">
        <v>9373.0793144276795</v>
      </c>
      <c r="AA81" s="1286">
        <v>9412.1858993663063</v>
      </c>
      <c r="AB81" s="1286">
        <v>9414.27016763336</v>
      </c>
      <c r="AC81" s="1668">
        <v>9400.5974623665734</v>
      </c>
      <c r="AD81" s="2222"/>
      <c r="AE81" s="1670">
        <v>9801</v>
      </c>
      <c r="AF81" s="1286" t="s">
        <v>14162</v>
      </c>
      <c r="AG81" s="1286">
        <v>6</v>
      </c>
      <c r="AH81" s="1766" t="s">
        <v>14163</v>
      </c>
      <c r="AI81" s="1862" t="s">
        <v>14163</v>
      </c>
      <c r="AJ81" s="1862">
        <v>0</v>
      </c>
      <c r="AK81" s="1862" t="s">
        <v>4941</v>
      </c>
      <c r="AL81" s="1862" t="s">
        <v>4941</v>
      </c>
      <c r="AM81" s="1863" t="s">
        <v>4941</v>
      </c>
      <c r="AN81" s="63"/>
      <c r="AO81" s="73" t="s">
        <v>14384</v>
      </c>
      <c r="AP81" s="3102"/>
      <c r="AQ81" s="3101"/>
      <c r="AR81" s="997" t="str">
        <f t="shared" si="57"/>
        <v>Please complete all cells in row</v>
      </c>
      <c r="AS81" s="3101"/>
      <c r="AT81" s="221">
        <f t="shared" si="39"/>
        <v>0</v>
      </c>
      <c r="AU81" s="221">
        <f t="shared" si="40"/>
        <v>0</v>
      </c>
      <c r="AV81" s="221">
        <f t="shared" si="41"/>
        <v>0</v>
      </c>
      <c r="AW81" s="221">
        <f t="shared" si="42"/>
        <v>0</v>
      </c>
      <c r="AX81" s="221">
        <f t="shared" si="43"/>
        <v>0</v>
      </c>
      <c r="AY81" s="221">
        <f t="shared" si="44"/>
        <v>0</v>
      </c>
      <c r="AZ81" s="221">
        <f t="shared" si="45"/>
        <v>0</v>
      </c>
      <c r="BA81" s="3102"/>
      <c r="BB81" s="221">
        <f t="shared" si="46"/>
        <v>0</v>
      </c>
      <c r="BC81" s="221">
        <f t="shared" si="47"/>
        <v>0</v>
      </c>
      <c r="BD81" s="221">
        <f t="shared" si="48"/>
        <v>0</v>
      </c>
      <c r="BE81" s="221">
        <f t="shared" si="49"/>
        <v>0</v>
      </c>
      <c r="BF81" s="221">
        <f t="shared" si="50"/>
        <v>0</v>
      </c>
      <c r="BG81" s="221">
        <f t="shared" si="51"/>
        <v>0</v>
      </c>
      <c r="BH81" s="221">
        <f t="shared" si="52"/>
        <v>0</v>
      </c>
      <c r="BI81" s="3102"/>
      <c r="BJ81" s="3102"/>
      <c r="BK81" s="221">
        <f t="shared" si="53"/>
        <v>0</v>
      </c>
      <c r="BL81" s="221">
        <f t="shared" si="54"/>
        <v>1</v>
      </c>
      <c r="BM81" s="221">
        <f t="shared" si="55"/>
        <v>0</v>
      </c>
      <c r="BN81" s="221">
        <f t="shared" si="56"/>
        <v>1</v>
      </c>
      <c r="BO81" s="3101"/>
      <c r="BP81" s="1105"/>
      <c r="BQ81" s="1105"/>
      <c r="BR81" s="1105"/>
      <c r="BS81" s="1105"/>
      <c r="BT81" s="1105"/>
      <c r="BU81" s="1105"/>
    </row>
    <row r="82" spans="2:73" ht="15.75" customHeight="1">
      <c r="B82" s="71" t="s">
        <v>14385</v>
      </c>
      <c r="C82" s="2012" t="s">
        <v>14386</v>
      </c>
      <c r="D82" s="3063">
        <v>43921</v>
      </c>
      <c r="E82" s="72" t="s">
        <v>688</v>
      </c>
      <c r="F82" s="72">
        <v>3</v>
      </c>
      <c r="G82" s="1286">
        <v>-2.5999999999999999E-2</v>
      </c>
      <c r="H82" s="1286">
        <v>3.2000000000000001E-2</v>
      </c>
      <c r="I82" s="1286">
        <v>7.0000000000000001E-3</v>
      </c>
      <c r="J82" s="1286">
        <v>0</v>
      </c>
      <c r="K82" s="1286">
        <v>0</v>
      </c>
      <c r="L82" s="1286">
        <v>0</v>
      </c>
      <c r="M82" s="1668">
        <v>0</v>
      </c>
      <c r="N82" s="1625"/>
      <c r="O82" s="1670">
        <v>1.1360000000000001E-3</v>
      </c>
      <c r="P82" s="1286">
        <v>5.2934544000000005E-3</v>
      </c>
      <c r="Q82" s="1286">
        <v>5.4820524000000004E-3</v>
      </c>
      <c r="R82" s="1286">
        <v>8.5797191999999987E-3</v>
      </c>
      <c r="S82" s="1286">
        <v>8.1642613782499981E-3</v>
      </c>
      <c r="T82" s="1286">
        <v>7.3930557273003952E-3</v>
      </c>
      <c r="U82" s="1668">
        <v>7.535754425535615E-3</v>
      </c>
      <c r="W82" s="1670">
        <v>1661.6877112159468</v>
      </c>
      <c r="X82" s="1286">
        <v>1760.1250337863671</v>
      </c>
      <c r="Y82" s="1286">
        <v>1487.6845638899667</v>
      </c>
      <c r="Z82" s="1286">
        <v>1532.5409845060758</v>
      </c>
      <c r="AA82" s="1286">
        <v>1541.903454513204</v>
      </c>
      <c r="AB82" s="1286">
        <v>1544.8147297244936</v>
      </c>
      <c r="AC82" s="1668">
        <v>1545.9498486224636</v>
      </c>
      <c r="AD82" s="2222"/>
      <c r="AE82" s="1670">
        <v>1760</v>
      </c>
      <c r="AF82" s="1286" t="s">
        <v>14162</v>
      </c>
      <c r="AG82" s="1286">
        <v>1</v>
      </c>
      <c r="AH82" s="1766" t="s">
        <v>14163</v>
      </c>
      <c r="AI82" s="1862" t="s">
        <v>14163</v>
      </c>
      <c r="AJ82" s="1862">
        <v>0</v>
      </c>
      <c r="AK82" s="1862" t="s">
        <v>4941</v>
      </c>
      <c r="AL82" s="1862" t="s">
        <v>4941</v>
      </c>
      <c r="AM82" s="1863" t="s">
        <v>4941</v>
      </c>
      <c r="AN82" s="63"/>
      <c r="AO82" s="73" t="s">
        <v>14387</v>
      </c>
      <c r="AP82" s="3102"/>
      <c r="AQ82" s="3101"/>
      <c r="AR82" s="997" t="str">
        <f t="shared" si="57"/>
        <v>Please complete all cells in row</v>
      </c>
      <c r="AS82" s="3101"/>
      <c r="AT82" s="221">
        <f t="shared" si="39"/>
        <v>0</v>
      </c>
      <c r="AU82" s="221">
        <f t="shared" si="40"/>
        <v>0</v>
      </c>
      <c r="AV82" s="221">
        <f t="shared" si="41"/>
        <v>0</v>
      </c>
      <c r="AW82" s="221">
        <f t="shared" si="42"/>
        <v>0</v>
      </c>
      <c r="AX82" s="221">
        <f t="shared" si="43"/>
        <v>0</v>
      </c>
      <c r="AY82" s="221">
        <f t="shared" si="44"/>
        <v>0</v>
      </c>
      <c r="AZ82" s="221">
        <f t="shared" si="45"/>
        <v>0</v>
      </c>
      <c r="BA82" s="3102"/>
      <c r="BB82" s="221">
        <f t="shared" si="46"/>
        <v>0</v>
      </c>
      <c r="BC82" s="221">
        <f t="shared" si="47"/>
        <v>0</v>
      </c>
      <c r="BD82" s="221">
        <f t="shared" si="48"/>
        <v>0</v>
      </c>
      <c r="BE82" s="221">
        <f t="shared" si="49"/>
        <v>0</v>
      </c>
      <c r="BF82" s="221">
        <f t="shared" si="50"/>
        <v>0</v>
      </c>
      <c r="BG82" s="221">
        <f t="shared" si="51"/>
        <v>0</v>
      </c>
      <c r="BH82" s="221">
        <f t="shared" si="52"/>
        <v>0</v>
      </c>
      <c r="BI82" s="3102"/>
      <c r="BJ82" s="3102"/>
      <c r="BK82" s="221">
        <f t="shared" si="53"/>
        <v>0</v>
      </c>
      <c r="BL82" s="221">
        <f t="shared" si="54"/>
        <v>1</v>
      </c>
      <c r="BM82" s="221">
        <f t="shared" si="55"/>
        <v>0</v>
      </c>
      <c r="BN82" s="221">
        <f t="shared" si="56"/>
        <v>1</v>
      </c>
      <c r="BO82" s="3101"/>
      <c r="BP82" s="1105"/>
      <c r="BQ82" s="1105"/>
      <c r="BR82" s="1105"/>
      <c r="BS82" s="1105"/>
      <c r="BT82" s="1105"/>
      <c r="BU82" s="1105"/>
    </row>
    <row r="83" spans="2:73" ht="15.75" customHeight="1">
      <c r="B83" s="71" t="s">
        <v>14388</v>
      </c>
      <c r="C83" s="2012" t="s">
        <v>14389</v>
      </c>
      <c r="D83" s="3063">
        <v>43921</v>
      </c>
      <c r="E83" s="72" t="s">
        <v>688</v>
      </c>
      <c r="F83" s="72">
        <v>3</v>
      </c>
      <c r="G83" s="1286">
        <v>4.8000000000000001E-2</v>
      </c>
      <c r="H83" s="1286">
        <v>0.04</v>
      </c>
      <c r="I83" s="1286">
        <v>2.5999999999999999E-2</v>
      </c>
      <c r="J83" s="1286">
        <v>0</v>
      </c>
      <c r="K83" s="1286">
        <v>0</v>
      </c>
      <c r="L83" s="1286">
        <v>0</v>
      </c>
      <c r="M83" s="1668">
        <v>0</v>
      </c>
      <c r="N83" s="1625"/>
      <c r="O83" s="1670">
        <v>7.7399999999999995E-4</v>
      </c>
      <c r="P83" s="1286">
        <v>2.3175000000000001E-3</v>
      </c>
      <c r="Q83" s="1286">
        <v>2.476584E-3</v>
      </c>
      <c r="R83" s="1286">
        <v>4.1486400000000003E-3</v>
      </c>
      <c r="S83" s="1286">
        <v>3.9400712087500006E-3</v>
      </c>
      <c r="T83" s="1286">
        <v>3.5505358728488506E-3</v>
      </c>
      <c r="U83" s="1668">
        <v>3.5336543399806684E-3</v>
      </c>
      <c r="W83" s="1670">
        <v>336.72112995799631</v>
      </c>
      <c r="X83" s="1286">
        <v>340.60111831683304</v>
      </c>
      <c r="Y83" s="1286">
        <v>336.23778617216891</v>
      </c>
      <c r="Z83" s="1286">
        <v>346.47040882860546</v>
      </c>
      <c r="AA83" s="1286">
        <v>347.78799020911435</v>
      </c>
      <c r="AB83" s="1286">
        <v>348.4151058472961</v>
      </c>
      <c r="AC83" s="1668">
        <v>348.94484717492929</v>
      </c>
      <c r="AD83" s="2222"/>
      <c r="AE83" s="1670">
        <v>345</v>
      </c>
      <c r="AF83" s="1286" t="s">
        <v>14162</v>
      </c>
      <c r="AG83" s="1286">
        <v>0.5</v>
      </c>
      <c r="AH83" s="1766" t="s">
        <v>14163</v>
      </c>
      <c r="AI83" s="1862" t="s">
        <v>14163</v>
      </c>
      <c r="AJ83" s="1862">
        <v>0</v>
      </c>
      <c r="AK83" s="1862" t="s">
        <v>4941</v>
      </c>
      <c r="AL83" s="1862" t="s">
        <v>4941</v>
      </c>
      <c r="AM83" s="1863" t="s">
        <v>4941</v>
      </c>
      <c r="AN83" s="63"/>
      <c r="AO83" s="73" t="s">
        <v>14390</v>
      </c>
      <c r="AP83" s="3102"/>
      <c r="AQ83" s="3101"/>
      <c r="AR83" s="997" t="str">
        <f t="shared" si="57"/>
        <v>Please complete all cells in row</v>
      </c>
      <c r="AS83" s="3101"/>
      <c r="AT83" s="221">
        <f t="shared" si="39"/>
        <v>0</v>
      </c>
      <c r="AU83" s="221">
        <f t="shared" si="40"/>
        <v>0</v>
      </c>
      <c r="AV83" s="221">
        <f t="shared" si="41"/>
        <v>0</v>
      </c>
      <c r="AW83" s="221">
        <f t="shared" si="42"/>
        <v>0</v>
      </c>
      <c r="AX83" s="221">
        <f t="shared" si="43"/>
        <v>0</v>
      </c>
      <c r="AY83" s="221">
        <f t="shared" si="44"/>
        <v>0</v>
      </c>
      <c r="AZ83" s="221">
        <f t="shared" si="45"/>
        <v>0</v>
      </c>
      <c r="BA83" s="3102"/>
      <c r="BB83" s="221">
        <f t="shared" si="46"/>
        <v>0</v>
      </c>
      <c r="BC83" s="221">
        <f t="shared" si="47"/>
        <v>0</v>
      </c>
      <c r="BD83" s="221">
        <f t="shared" si="48"/>
        <v>0</v>
      </c>
      <c r="BE83" s="221">
        <f t="shared" si="49"/>
        <v>0</v>
      </c>
      <c r="BF83" s="221">
        <f t="shared" si="50"/>
        <v>0</v>
      </c>
      <c r="BG83" s="221">
        <f t="shared" si="51"/>
        <v>0</v>
      </c>
      <c r="BH83" s="221">
        <f t="shared" si="52"/>
        <v>0</v>
      </c>
      <c r="BI83" s="3102"/>
      <c r="BJ83" s="3102"/>
      <c r="BK83" s="221">
        <f t="shared" si="53"/>
        <v>0</v>
      </c>
      <c r="BL83" s="221">
        <f t="shared" si="54"/>
        <v>1</v>
      </c>
      <c r="BM83" s="221">
        <f t="shared" si="55"/>
        <v>0</v>
      </c>
      <c r="BN83" s="221">
        <f t="shared" si="56"/>
        <v>1</v>
      </c>
      <c r="BO83" s="3101"/>
      <c r="BP83" s="1105"/>
      <c r="BQ83" s="1105"/>
      <c r="BR83" s="1105"/>
      <c r="BS83" s="1105"/>
      <c r="BT83" s="1105"/>
      <c r="BU83" s="1105"/>
    </row>
    <row r="84" spans="2:73" ht="15.75" customHeight="1">
      <c r="B84" s="71" t="s">
        <v>14391</v>
      </c>
      <c r="C84" s="2012" t="s">
        <v>14392</v>
      </c>
      <c r="D84" s="3063">
        <v>46876</v>
      </c>
      <c r="E84" s="72" t="s">
        <v>688</v>
      </c>
      <c r="F84" s="72">
        <v>3</v>
      </c>
      <c r="G84" s="1286">
        <v>0</v>
      </c>
      <c r="H84" s="1286">
        <v>0</v>
      </c>
      <c r="I84" s="1286">
        <v>1E-3</v>
      </c>
      <c r="J84" s="1286">
        <v>0.41799999999999998</v>
      </c>
      <c r="K84" s="1286">
        <v>8.5999999999999993E-2</v>
      </c>
      <c r="L84" s="1286">
        <v>0.19600000000000001</v>
      </c>
      <c r="M84" s="1668">
        <v>5.2380000000000004</v>
      </c>
      <c r="N84" s="1625"/>
      <c r="O84" s="1670">
        <v>0</v>
      </c>
      <c r="P84" s="1286">
        <v>0</v>
      </c>
      <c r="Q84" s="1286">
        <v>0</v>
      </c>
      <c r="R84" s="1286">
        <v>0</v>
      </c>
      <c r="S84" s="1286">
        <v>0</v>
      </c>
      <c r="T84" s="1286">
        <v>0</v>
      </c>
      <c r="U84" s="1668">
        <v>0.12126218894315481</v>
      </c>
      <c r="W84" s="1670">
        <v>291.81195817129031</v>
      </c>
      <c r="X84" s="1286">
        <v>305.24623283030388</v>
      </c>
      <c r="Y84" s="1286">
        <v>297.0767552424058</v>
      </c>
      <c r="Z84" s="1286">
        <v>304.12538058729683</v>
      </c>
      <c r="AA84" s="1286">
        <v>301.76522196796816</v>
      </c>
      <c r="AB84" s="1286">
        <v>298.63294206039529</v>
      </c>
      <c r="AC84" s="1668">
        <v>298.47295238447629</v>
      </c>
      <c r="AD84" s="2222"/>
      <c r="AE84" s="1670">
        <v>324</v>
      </c>
      <c r="AF84" s="1286" t="s">
        <v>14162</v>
      </c>
      <c r="AG84" s="1286">
        <v>0.25</v>
      </c>
      <c r="AH84" s="1766" t="s">
        <v>14163</v>
      </c>
      <c r="AI84" s="1862" t="s">
        <v>14163</v>
      </c>
      <c r="AJ84" s="1862">
        <v>0</v>
      </c>
      <c r="AK84" s="1862" t="s">
        <v>4941</v>
      </c>
      <c r="AL84" s="1862" t="s">
        <v>4941</v>
      </c>
      <c r="AM84" s="1863" t="s">
        <v>4941</v>
      </c>
      <c r="AN84" s="63"/>
      <c r="AO84" s="73" t="s">
        <v>14393</v>
      </c>
      <c r="AP84" s="3102"/>
      <c r="AQ84" s="3101"/>
      <c r="AR84" s="997" t="str">
        <f t="shared" si="57"/>
        <v>Please complete all cells in row</v>
      </c>
      <c r="AS84" s="3101"/>
      <c r="AT84" s="221">
        <f t="shared" si="39"/>
        <v>0</v>
      </c>
      <c r="AU84" s="221">
        <f t="shared" si="40"/>
        <v>0</v>
      </c>
      <c r="AV84" s="221">
        <f t="shared" si="41"/>
        <v>0</v>
      </c>
      <c r="AW84" s="221">
        <f t="shared" si="42"/>
        <v>0</v>
      </c>
      <c r="AX84" s="221">
        <f t="shared" si="43"/>
        <v>0</v>
      </c>
      <c r="AY84" s="221">
        <f t="shared" si="44"/>
        <v>0</v>
      </c>
      <c r="AZ84" s="221">
        <f t="shared" si="45"/>
        <v>0</v>
      </c>
      <c r="BA84" s="3102"/>
      <c r="BB84" s="221">
        <f t="shared" si="46"/>
        <v>0</v>
      </c>
      <c r="BC84" s="221">
        <f t="shared" si="47"/>
        <v>0</v>
      </c>
      <c r="BD84" s="221">
        <f t="shared" si="48"/>
        <v>0</v>
      </c>
      <c r="BE84" s="221">
        <f t="shared" si="49"/>
        <v>0</v>
      </c>
      <c r="BF84" s="221">
        <f t="shared" si="50"/>
        <v>0</v>
      </c>
      <c r="BG84" s="221">
        <f t="shared" si="51"/>
        <v>0</v>
      </c>
      <c r="BH84" s="221">
        <f t="shared" si="52"/>
        <v>0</v>
      </c>
      <c r="BI84" s="3102"/>
      <c r="BJ84" s="3102"/>
      <c r="BK84" s="221">
        <f t="shared" si="53"/>
        <v>0</v>
      </c>
      <c r="BL84" s="221">
        <f t="shared" si="54"/>
        <v>1</v>
      </c>
      <c r="BM84" s="221">
        <f t="shared" si="55"/>
        <v>0</v>
      </c>
      <c r="BN84" s="221">
        <f t="shared" si="56"/>
        <v>1</v>
      </c>
      <c r="BO84" s="3101"/>
      <c r="BP84" s="1105"/>
      <c r="BQ84" s="1105"/>
      <c r="BR84" s="1105"/>
      <c r="BS84" s="1105"/>
      <c r="BT84" s="1105"/>
      <c r="BU84" s="1105"/>
    </row>
    <row r="85" spans="2:73" ht="15.75" customHeight="1">
      <c r="B85" s="71" t="s">
        <v>14394</v>
      </c>
      <c r="C85" s="2012" t="s">
        <v>14395</v>
      </c>
      <c r="D85" s="3063">
        <v>43190</v>
      </c>
      <c r="E85" s="72" t="s">
        <v>688</v>
      </c>
      <c r="F85" s="72">
        <v>3</v>
      </c>
      <c r="G85" s="1286">
        <v>-0.89200000000000002</v>
      </c>
      <c r="H85" s="1286">
        <v>0</v>
      </c>
      <c r="I85" s="1286">
        <v>-3.2000000000000001E-2</v>
      </c>
      <c r="J85" s="1286">
        <v>0</v>
      </c>
      <c r="K85" s="1286">
        <v>0</v>
      </c>
      <c r="L85" s="1286">
        <v>0</v>
      </c>
      <c r="M85" s="1668">
        <v>0</v>
      </c>
      <c r="N85" s="1625"/>
      <c r="O85" s="1670">
        <v>0.112606</v>
      </c>
      <c r="P85" s="1286">
        <v>0.11601803136000001</v>
      </c>
      <c r="Q85" s="1286">
        <v>0.12335446569600002</v>
      </c>
      <c r="R85" s="1286">
        <v>0.16037786688000003</v>
      </c>
      <c r="S85" s="1286">
        <v>0.15331864597125999</v>
      </c>
      <c r="T85" s="1286">
        <v>0.1485289552897304</v>
      </c>
      <c r="U85" s="1668">
        <v>0.15882573329663041</v>
      </c>
      <c r="W85" s="1670">
        <v>84881.126553737602</v>
      </c>
      <c r="X85" s="1286">
        <v>92558.632814979021</v>
      </c>
      <c r="Y85" s="1286">
        <v>79792.822434363959</v>
      </c>
      <c r="Z85" s="1286">
        <v>83571.469660496688</v>
      </c>
      <c r="AA85" s="1286">
        <v>86815.310473938036</v>
      </c>
      <c r="AB85" s="1286">
        <v>92365.13382846654</v>
      </c>
      <c r="AC85" s="1668">
        <v>92370.978424348665</v>
      </c>
      <c r="AD85" s="2222"/>
      <c r="AE85" s="1670">
        <v>96356</v>
      </c>
      <c r="AF85" s="1286" t="s">
        <v>14167</v>
      </c>
      <c r="AG85" s="1286">
        <v>0.7</v>
      </c>
      <c r="AH85" s="1766" t="s">
        <v>14250</v>
      </c>
      <c r="AI85" s="1862" t="s">
        <v>14163</v>
      </c>
      <c r="AJ85" s="1862">
        <v>0</v>
      </c>
      <c r="AK85" s="1862" t="s">
        <v>4941</v>
      </c>
      <c r="AL85" s="1862" t="s">
        <v>4941</v>
      </c>
      <c r="AM85" s="1863" t="s">
        <v>4941</v>
      </c>
      <c r="AN85" s="63"/>
      <c r="AO85" s="73" t="s">
        <v>14396</v>
      </c>
      <c r="AP85" s="3102"/>
      <c r="AQ85" s="3101"/>
      <c r="AR85" s="997" t="str">
        <f t="shared" si="57"/>
        <v>Please complete all cells in row</v>
      </c>
      <c r="AS85" s="3101"/>
      <c r="AT85" s="221">
        <f t="shared" si="39"/>
        <v>0</v>
      </c>
      <c r="AU85" s="221">
        <f t="shared" si="40"/>
        <v>0</v>
      </c>
      <c r="AV85" s="221">
        <f t="shared" si="41"/>
        <v>0</v>
      </c>
      <c r="AW85" s="221">
        <f t="shared" si="42"/>
        <v>0</v>
      </c>
      <c r="AX85" s="221">
        <f t="shared" si="43"/>
        <v>0</v>
      </c>
      <c r="AY85" s="221">
        <f t="shared" si="44"/>
        <v>0</v>
      </c>
      <c r="AZ85" s="221">
        <f t="shared" si="45"/>
        <v>0</v>
      </c>
      <c r="BA85" s="3102"/>
      <c r="BB85" s="221">
        <f t="shared" si="46"/>
        <v>0</v>
      </c>
      <c r="BC85" s="221">
        <f t="shared" si="47"/>
        <v>0</v>
      </c>
      <c r="BD85" s="221">
        <f t="shared" si="48"/>
        <v>0</v>
      </c>
      <c r="BE85" s="221">
        <f t="shared" si="49"/>
        <v>0</v>
      </c>
      <c r="BF85" s="221">
        <f t="shared" si="50"/>
        <v>0</v>
      </c>
      <c r="BG85" s="221">
        <f t="shared" si="51"/>
        <v>0</v>
      </c>
      <c r="BH85" s="221">
        <f t="shared" si="52"/>
        <v>0</v>
      </c>
      <c r="BI85" s="3102"/>
      <c r="BJ85" s="3102"/>
      <c r="BK85" s="221">
        <f t="shared" si="53"/>
        <v>0</v>
      </c>
      <c r="BL85" s="221">
        <f t="shared" si="54"/>
        <v>1</v>
      </c>
      <c r="BM85" s="221">
        <f t="shared" si="55"/>
        <v>0</v>
      </c>
      <c r="BN85" s="221">
        <f t="shared" si="56"/>
        <v>1</v>
      </c>
      <c r="BO85" s="3101"/>
      <c r="BP85" s="1105"/>
      <c r="BQ85" s="1105"/>
      <c r="BR85" s="1105"/>
      <c r="BS85" s="1105"/>
      <c r="BT85" s="1105"/>
      <c r="BU85" s="1105"/>
    </row>
    <row r="86" spans="2:73" ht="15.75" customHeight="1">
      <c r="B86" s="71" t="s">
        <v>14397</v>
      </c>
      <c r="C86" s="2012" t="s">
        <v>14398</v>
      </c>
      <c r="D86" s="3063">
        <v>46781</v>
      </c>
      <c r="E86" s="72" t="s">
        <v>688</v>
      </c>
      <c r="F86" s="72">
        <v>3</v>
      </c>
      <c r="G86" s="1286">
        <v>0</v>
      </c>
      <c r="H86" s="1286">
        <v>0</v>
      </c>
      <c r="I86" s="1286">
        <v>0</v>
      </c>
      <c r="J86" s="1286">
        <v>0.219</v>
      </c>
      <c r="K86" s="1286">
        <v>0.216</v>
      </c>
      <c r="L86" s="1286">
        <v>6.5000000000000002E-2</v>
      </c>
      <c r="M86" s="1668">
        <v>11.25</v>
      </c>
      <c r="N86" s="1625"/>
      <c r="O86" s="1670">
        <v>0</v>
      </c>
      <c r="P86" s="1286">
        <v>0</v>
      </c>
      <c r="Q86" s="1286">
        <v>0</v>
      </c>
      <c r="R86" s="1286">
        <v>0</v>
      </c>
      <c r="S86" s="1286">
        <v>0</v>
      </c>
      <c r="T86" s="1286">
        <v>0</v>
      </c>
      <c r="U86" s="1668">
        <v>0.13528554765048859</v>
      </c>
      <c r="W86" s="1670">
        <v>5504.9674174350239</v>
      </c>
      <c r="X86" s="1286">
        <v>5922.4399424097774</v>
      </c>
      <c r="Y86" s="1286">
        <v>4800.249420252816</v>
      </c>
      <c r="Z86" s="1286">
        <v>4967.7163447669654</v>
      </c>
      <c r="AA86" s="1286">
        <v>5002.4164614453011</v>
      </c>
      <c r="AB86" s="1286">
        <v>4777.437754544475</v>
      </c>
      <c r="AC86" s="1668">
        <v>4945.5090531293608</v>
      </c>
      <c r="AD86" s="2222"/>
      <c r="AE86" s="1670">
        <v>7418</v>
      </c>
      <c r="AF86" s="1286" t="s">
        <v>14162</v>
      </c>
      <c r="AG86" s="1286">
        <v>0.25</v>
      </c>
      <c r="AH86" s="1766" t="s">
        <v>14163</v>
      </c>
      <c r="AI86" s="1862" t="s">
        <v>14163</v>
      </c>
      <c r="AJ86" s="1862">
        <v>0</v>
      </c>
      <c r="AK86" s="1862" t="s">
        <v>4941</v>
      </c>
      <c r="AL86" s="1862" t="s">
        <v>4941</v>
      </c>
      <c r="AM86" s="1863" t="s">
        <v>4941</v>
      </c>
      <c r="AN86" s="63"/>
      <c r="AO86" s="73" t="s">
        <v>14399</v>
      </c>
      <c r="AP86" s="3102"/>
      <c r="AQ86" s="3101"/>
      <c r="AR86" s="997" t="str">
        <f t="shared" si="57"/>
        <v>Please complete all cells in row</v>
      </c>
      <c r="AS86" s="3101"/>
      <c r="AT86" s="221">
        <f t="shared" si="39"/>
        <v>0</v>
      </c>
      <c r="AU86" s="221">
        <f t="shared" si="40"/>
        <v>0</v>
      </c>
      <c r="AV86" s="221">
        <f t="shared" si="41"/>
        <v>0</v>
      </c>
      <c r="AW86" s="221">
        <f t="shared" si="42"/>
        <v>0</v>
      </c>
      <c r="AX86" s="221">
        <f t="shared" si="43"/>
        <v>0</v>
      </c>
      <c r="AY86" s="221">
        <f t="shared" si="44"/>
        <v>0</v>
      </c>
      <c r="AZ86" s="221">
        <f t="shared" si="45"/>
        <v>0</v>
      </c>
      <c r="BA86" s="3102"/>
      <c r="BB86" s="221">
        <f t="shared" si="46"/>
        <v>0</v>
      </c>
      <c r="BC86" s="221">
        <f t="shared" si="47"/>
        <v>0</v>
      </c>
      <c r="BD86" s="221">
        <f t="shared" si="48"/>
        <v>0</v>
      </c>
      <c r="BE86" s="221">
        <f t="shared" si="49"/>
        <v>0</v>
      </c>
      <c r="BF86" s="221">
        <f t="shared" si="50"/>
        <v>0</v>
      </c>
      <c r="BG86" s="221">
        <f t="shared" si="51"/>
        <v>0</v>
      </c>
      <c r="BH86" s="221">
        <f t="shared" si="52"/>
        <v>0</v>
      </c>
      <c r="BI86" s="3102"/>
      <c r="BJ86" s="3102"/>
      <c r="BK86" s="221">
        <f t="shared" si="53"/>
        <v>0</v>
      </c>
      <c r="BL86" s="221">
        <f t="shared" si="54"/>
        <v>1</v>
      </c>
      <c r="BM86" s="221">
        <f t="shared" si="55"/>
        <v>0</v>
      </c>
      <c r="BN86" s="221">
        <f t="shared" si="56"/>
        <v>1</v>
      </c>
      <c r="BO86" s="3101"/>
      <c r="BP86" s="1105"/>
      <c r="BQ86" s="1105"/>
      <c r="BR86" s="1105"/>
      <c r="BS86" s="1105"/>
      <c r="BT86" s="1105"/>
      <c r="BU86" s="1105"/>
    </row>
    <row r="87" spans="2:73" ht="15.75" customHeight="1">
      <c r="B87" s="71" t="s">
        <v>14400</v>
      </c>
      <c r="C87" s="2012" t="s">
        <v>14401</v>
      </c>
      <c r="D87" s="3063">
        <v>47722</v>
      </c>
      <c r="E87" s="72" t="s">
        <v>688</v>
      </c>
      <c r="F87" s="72">
        <v>3</v>
      </c>
      <c r="G87" s="1286">
        <v>0</v>
      </c>
      <c r="H87" s="1286">
        <v>0</v>
      </c>
      <c r="I87" s="1286">
        <v>0</v>
      </c>
      <c r="J87" s="1286">
        <v>8.6999999999999994E-2</v>
      </c>
      <c r="K87" s="1286">
        <v>0.46899999999999997</v>
      </c>
      <c r="L87" s="1286">
        <v>0.05</v>
      </c>
      <c r="M87" s="1668">
        <v>17.190999999999999</v>
      </c>
      <c r="N87" s="1625"/>
      <c r="O87" s="1670">
        <v>0</v>
      </c>
      <c r="P87" s="1286">
        <v>0</v>
      </c>
      <c r="Q87" s="1286">
        <v>0</v>
      </c>
      <c r="R87" s="1286">
        <v>0</v>
      </c>
      <c r="S87" s="1286">
        <v>0</v>
      </c>
      <c r="T87" s="1286">
        <v>0</v>
      </c>
      <c r="U87" s="1668">
        <v>0.17270423343722688</v>
      </c>
      <c r="W87" s="1670">
        <v>19603.200356219699</v>
      </c>
      <c r="X87" s="1286">
        <v>19886.204323432576</v>
      </c>
      <c r="Y87" s="1286">
        <v>18313.155697134593</v>
      </c>
      <c r="Z87" s="1286">
        <v>19155.994081200715</v>
      </c>
      <c r="AA87" s="1286">
        <v>19366.259757092164</v>
      </c>
      <c r="AB87" s="1286">
        <v>17992.737959260532</v>
      </c>
      <c r="AC87" s="1668">
        <v>18818.858966203057</v>
      </c>
      <c r="AD87" s="2222"/>
      <c r="AE87" s="1670">
        <v>26347</v>
      </c>
      <c r="AF87" s="1286" t="s">
        <v>14167</v>
      </c>
      <c r="AG87" s="1286">
        <v>0.25</v>
      </c>
      <c r="AH87" s="1766" t="s">
        <v>14163</v>
      </c>
      <c r="AI87" s="1862" t="s">
        <v>14163</v>
      </c>
      <c r="AJ87" s="1862">
        <v>0</v>
      </c>
      <c r="AK87" s="1862" t="s">
        <v>4941</v>
      </c>
      <c r="AL87" s="1862" t="s">
        <v>4941</v>
      </c>
      <c r="AM87" s="1863" t="s">
        <v>4941</v>
      </c>
      <c r="AN87" s="63"/>
      <c r="AO87" s="73" t="s">
        <v>14402</v>
      </c>
      <c r="AP87" s="3102"/>
      <c r="AQ87" s="3101"/>
      <c r="AR87" s="997" t="str">
        <f t="shared" si="57"/>
        <v>Please complete all cells in row</v>
      </c>
      <c r="AS87" s="3101"/>
      <c r="AT87" s="221">
        <f t="shared" si="39"/>
        <v>0</v>
      </c>
      <c r="AU87" s="221">
        <f t="shared" si="40"/>
        <v>0</v>
      </c>
      <c r="AV87" s="221">
        <f t="shared" si="41"/>
        <v>0</v>
      </c>
      <c r="AW87" s="221">
        <f t="shared" si="42"/>
        <v>0</v>
      </c>
      <c r="AX87" s="221">
        <f t="shared" si="43"/>
        <v>0</v>
      </c>
      <c r="AY87" s="221">
        <f t="shared" si="44"/>
        <v>0</v>
      </c>
      <c r="AZ87" s="221">
        <f t="shared" si="45"/>
        <v>0</v>
      </c>
      <c r="BA87" s="3102"/>
      <c r="BB87" s="221">
        <f t="shared" si="46"/>
        <v>0</v>
      </c>
      <c r="BC87" s="221">
        <f t="shared" si="47"/>
        <v>0</v>
      </c>
      <c r="BD87" s="221">
        <f t="shared" si="48"/>
        <v>0</v>
      </c>
      <c r="BE87" s="221">
        <f t="shared" si="49"/>
        <v>0</v>
      </c>
      <c r="BF87" s="221">
        <f t="shared" si="50"/>
        <v>0</v>
      </c>
      <c r="BG87" s="221">
        <f t="shared" si="51"/>
        <v>0</v>
      </c>
      <c r="BH87" s="221">
        <f t="shared" si="52"/>
        <v>0</v>
      </c>
      <c r="BI87" s="3102"/>
      <c r="BJ87" s="3102"/>
      <c r="BK87" s="221">
        <f t="shared" si="53"/>
        <v>0</v>
      </c>
      <c r="BL87" s="221">
        <f t="shared" si="54"/>
        <v>1</v>
      </c>
      <c r="BM87" s="221">
        <f t="shared" si="55"/>
        <v>0</v>
      </c>
      <c r="BN87" s="221">
        <f t="shared" si="56"/>
        <v>1</v>
      </c>
      <c r="BO87" s="3101"/>
      <c r="BP87" s="1105"/>
      <c r="BQ87" s="1105"/>
      <c r="BR87" s="1105"/>
      <c r="BS87" s="1105"/>
      <c r="BT87" s="1105"/>
      <c r="BU87" s="1105"/>
    </row>
    <row r="88" spans="2:73" ht="15.75" customHeight="1">
      <c r="B88" s="71" t="s">
        <v>14403</v>
      </c>
      <c r="C88" s="2012" t="s">
        <v>14404</v>
      </c>
      <c r="D88" s="3063">
        <v>43921</v>
      </c>
      <c r="E88" s="72" t="s">
        <v>688</v>
      </c>
      <c r="F88" s="72">
        <v>3</v>
      </c>
      <c r="G88" s="1286">
        <v>5.9</v>
      </c>
      <c r="H88" s="1286">
        <v>1.714</v>
      </c>
      <c r="I88" s="1286">
        <v>0.36499999999999999</v>
      </c>
      <c r="J88" s="1286">
        <v>0</v>
      </c>
      <c r="K88" s="1286">
        <v>0</v>
      </c>
      <c r="L88" s="1286">
        <v>1.4E-2</v>
      </c>
      <c r="M88" s="1668">
        <v>0</v>
      </c>
      <c r="N88" s="1625"/>
      <c r="O88" s="1670">
        <v>0</v>
      </c>
      <c r="P88" s="1286">
        <v>-5.4937200000000005E-3</v>
      </c>
      <c r="Q88" s="1286">
        <v>-5.4937200000000005E-3</v>
      </c>
      <c r="R88" s="1286">
        <v>-1.0341120000000001E-2</v>
      </c>
      <c r="S88" s="1286">
        <v>-9.798211200000002E-3</v>
      </c>
      <c r="T88" s="1286">
        <v>-8.9078323298318746E-3</v>
      </c>
      <c r="U88" s="1668">
        <v>-8.6038267131369004E-3</v>
      </c>
      <c r="W88" s="1670">
        <v>415</v>
      </c>
      <c r="X88" s="1286">
        <v>445</v>
      </c>
      <c r="Y88" s="1286" t="s">
        <v>14405</v>
      </c>
      <c r="Z88" s="1286" t="s">
        <v>14405</v>
      </c>
      <c r="AA88" s="1286" t="s">
        <v>14405</v>
      </c>
      <c r="AB88" s="1286" t="s">
        <v>14405</v>
      </c>
      <c r="AC88" s="1668" t="s">
        <v>14405</v>
      </c>
      <c r="AD88" s="2222"/>
      <c r="AE88" s="1670" t="s">
        <v>14406</v>
      </c>
      <c r="AF88" s="1286" t="s">
        <v>14162</v>
      </c>
      <c r="AG88" s="1286">
        <v>0.8</v>
      </c>
      <c r="AH88" s="1766" t="s">
        <v>14163</v>
      </c>
      <c r="AI88" s="1862" t="s">
        <v>14163</v>
      </c>
      <c r="AJ88" s="1862">
        <v>4.8949999999999996</v>
      </c>
      <c r="AK88" s="1862">
        <v>121.3</v>
      </c>
      <c r="AL88" s="1862" t="s">
        <v>4941</v>
      </c>
      <c r="AM88" s="1863" t="s">
        <v>4941</v>
      </c>
      <c r="AN88" s="63"/>
      <c r="AO88" s="73" t="s">
        <v>14407</v>
      </c>
      <c r="AP88" s="3102"/>
      <c r="AQ88" s="3101"/>
      <c r="AR88" s="997" t="str">
        <f t="shared" si="57"/>
        <v>Please complete all cells in row</v>
      </c>
      <c r="AS88" s="3101"/>
      <c r="AT88" s="221">
        <f t="shared" si="39"/>
        <v>0</v>
      </c>
      <c r="AU88" s="221">
        <f t="shared" si="40"/>
        <v>0</v>
      </c>
      <c r="AV88" s="221">
        <f t="shared" si="41"/>
        <v>0</v>
      </c>
      <c r="AW88" s="221">
        <f t="shared" si="42"/>
        <v>0</v>
      </c>
      <c r="AX88" s="221">
        <f t="shared" si="43"/>
        <v>0</v>
      </c>
      <c r="AY88" s="221">
        <f t="shared" si="44"/>
        <v>0</v>
      </c>
      <c r="AZ88" s="221">
        <f t="shared" si="45"/>
        <v>0</v>
      </c>
      <c r="BA88" s="3102"/>
      <c r="BB88" s="221">
        <f t="shared" si="46"/>
        <v>0</v>
      </c>
      <c r="BC88" s="221">
        <f t="shared" si="47"/>
        <v>0</v>
      </c>
      <c r="BD88" s="221">
        <f t="shared" si="48"/>
        <v>0</v>
      </c>
      <c r="BE88" s="221">
        <f t="shared" si="49"/>
        <v>0</v>
      </c>
      <c r="BF88" s="221">
        <f t="shared" si="50"/>
        <v>0</v>
      </c>
      <c r="BG88" s="221">
        <f t="shared" si="51"/>
        <v>0</v>
      </c>
      <c r="BH88" s="221">
        <f t="shared" si="52"/>
        <v>0</v>
      </c>
      <c r="BI88" s="3102"/>
      <c r="BJ88" s="3102"/>
      <c r="BK88" s="221">
        <f t="shared" si="53"/>
        <v>1</v>
      </c>
      <c r="BL88" s="221">
        <f t="shared" si="54"/>
        <v>1</v>
      </c>
      <c r="BM88" s="221">
        <f t="shared" si="55"/>
        <v>0</v>
      </c>
      <c r="BN88" s="221">
        <f t="shared" si="56"/>
        <v>1</v>
      </c>
      <c r="BO88" s="3101"/>
      <c r="BP88" s="1105"/>
      <c r="BQ88" s="1105"/>
      <c r="BR88" s="1105"/>
      <c r="BS88" s="1105"/>
      <c r="BT88" s="1105"/>
      <c r="BU88" s="1105"/>
    </row>
    <row r="89" spans="2:73" ht="15.75" customHeight="1">
      <c r="B89" s="71" t="s">
        <v>14408</v>
      </c>
      <c r="C89" s="2012" t="s">
        <v>14409</v>
      </c>
      <c r="D89" s="3063">
        <v>43190</v>
      </c>
      <c r="E89" s="72" t="s">
        <v>688</v>
      </c>
      <c r="F89" s="72">
        <v>3</v>
      </c>
      <c r="G89" s="1286">
        <v>-1.1739999999999999</v>
      </c>
      <c r="H89" s="1286">
        <v>-1E-3</v>
      </c>
      <c r="I89" s="1286">
        <v>-4.8000000000000001E-2</v>
      </c>
      <c r="J89" s="1286">
        <v>0</v>
      </c>
      <c r="K89" s="1286">
        <v>0</v>
      </c>
      <c r="L89" s="1286">
        <v>0</v>
      </c>
      <c r="M89" s="1668">
        <v>0</v>
      </c>
      <c r="N89" s="1625"/>
      <c r="O89" s="1670">
        <v>4.1319000000000002E-2</v>
      </c>
      <c r="P89" s="1286">
        <v>4.3174714050000007E-2</v>
      </c>
      <c r="Q89" s="1286">
        <v>4.6419408330000009E-2</v>
      </c>
      <c r="R89" s="1286">
        <v>6.0173173650000009E-2</v>
      </c>
      <c r="S89" s="1286">
        <v>5.7495735206675003E-2</v>
      </c>
      <c r="T89" s="1286">
        <v>5.5557754288840855E-2</v>
      </c>
      <c r="U89" s="1668">
        <v>5.9101103971530261E-2</v>
      </c>
      <c r="W89" s="1670">
        <v>34298.992801974717</v>
      </c>
      <c r="X89" s="1286">
        <v>35728.329674594686</v>
      </c>
      <c r="Y89" s="1286">
        <v>32983.58169500353</v>
      </c>
      <c r="Z89" s="1286">
        <v>34119.886960247735</v>
      </c>
      <c r="AA89" s="1286">
        <v>34026.458897269047</v>
      </c>
      <c r="AB89" s="1286">
        <v>33802.710350687914</v>
      </c>
      <c r="AC89" s="1668">
        <v>33914.765003096843</v>
      </c>
      <c r="AD89" s="2222"/>
      <c r="AE89" s="1670">
        <v>41005</v>
      </c>
      <c r="AF89" s="1286" t="s">
        <v>14167</v>
      </c>
      <c r="AG89" s="1286">
        <v>0.5</v>
      </c>
      <c r="AH89" s="1766" t="s">
        <v>14163</v>
      </c>
      <c r="AI89" s="1862" t="s">
        <v>14163</v>
      </c>
      <c r="AJ89" s="1862">
        <v>0</v>
      </c>
      <c r="AK89" s="1862" t="s">
        <v>4941</v>
      </c>
      <c r="AL89" s="1862" t="s">
        <v>4941</v>
      </c>
      <c r="AM89" s="1863" t="s">
        <v>4941</v>
      </c>
      <c r="AN89" s="63"/>
      <c r="AO89" s="73" t="s">
        <v>14410</v>
      </c>
      <c r="AP89" s="3102"/>
      <c r="AQ89" s="3101"/>
      <c r="AR89" s="997" t="str">
        <f t="shared" si="57"/>
        <v>Please complete all cells in row</v>
      </c>
      <c r="AS89" s="3101"/>
      <c r="AT89" s="221">
        <f t="shared" si="39"/>
        <v>0</v>
      </c>
      <c r="AU89" s="221">
        <f t="shared" si="40"/>
        <v>0</v>
      </c>
      <c r="AV89" s="221">
        <f t="shared" si="41"/>
        <v>0</v>
      </c>
      <c r="AW89" s="221">
        <f t="shared" si="42"/>
        <v>0</v>
      </c>
      <c r="AX89" s="221">
        <f t="shared" si="43"/>
        <v>0</v>
      </c>
      <c r="AY89" s="221">
        <f t="shared" si="44"/>
        <v>0</v>
      </c>
      <c r="AZ89" s="221">
        <f t="shared" si="45"/>
        <v>0</v>
      </c>
      <c r="BA89" s="3102"/>
      <c r="BB89" s="221">
        <f t="shared" si="46"/>
        <v>0</v>
      </c>
      <c r="BC89" s="221">
        <f t="shared" si="47"/>
        <v>0</v>
      </c>
      <c r="BD89" s="221">
        <f t="shared" si="48"/>
        <v>0</v>
      </c>
      <c r="BE89" s="221">
        <f t="shared" si="49"/>
        <v>0</v>
      </c>
      <c r="BF89" s="221">
        <f t="shared" si="50"/>
        <v>0</v>
      </c>
      <c r="BG89" s="221">
        <f t="shared" si="51"/>
        <v>0</v>
      </c>
      <c r="BH89" s="221">
        <f t="shared" si="52"/>
        <v>0</v>
      </c>
      <c r="BI89" s="3102"/>
      <c r="BJ89" s="3102"/>
      <c r="BK89" s="221">
        <f t="shared" si="53"/>
        <v>0</v>
      </c>
      <c r="BL89" s="221">
        <f t="shared" si="54"/>
        <v>1</v>
      </c>
      <c r="BM89" s="221">
        <f t="shared" si="55"/>
        <v>0</v>
      </c>
      <c r="BN89" s="221">
        <f t="shared" si="56"/>
        <v>1</v>
      </c>
      <c r="BO89" s="3101"/>
      <c r="BP89" s="1105"/>
      <c r="BQ89" s="1105"/>
      <c r="BR89" s="1105"/>
      <c r="BS89" s="1105"/>
      <c r="BT89" s="1105"/>
      <c r="BU89" s="1105"/>
    </row>
    <row r="90" spans="2:73" ht="15.75" customHeight="1">
      <c r="B90" s="71" t="s">
        <v>14411</v>
      </c>
      <c r="C90" s="2012" t="s">
        <v>14412</v>
      </c>
      <c r="D90" s="3063">
        <v>43921</v>
      </c>
      <c r="E90" s="72" t="s">
        <v>688</v>
      </c>
      <c r="F90" s="72">
        <v>3</v>
      </c>
      <c r="G90" s="1286">
        <v>0.86699999999999999</v>
      </c>
      <c r="H90" s="1286">
        <v>4.1000000000000002E-2</v>
      </c>
      <c r="I90" s="1286">
        <v>-3.0000000000000001E-3</v>
      </c>
      <c r="J90" s="1286">
        <v>0</v>
      </c>
      <c r="K90" s="1286">
        <v>0</v>
      </c>
      <c r="L90" s="1286">
        <v>0</v>
      </c>
      <c r="M90" s="1668">
        <v>0</v>
      </c>
      <c r="N90" s="1625"/>
      <c r="O90" s="1670">
        <v>1.5899999999999999E-4</v>
      </c>
      <c r="P90" s="1286">
        <v>2.3478048000000005E-3</v>
      </c>
      <c r="Q90" s="1286">
        <v>2.4052252800000002E-3</v>
      </c>
      <c r="R90" s="1286">
        <v>4.0319184000000008E-3</v>
      </c>
      <c r="S90" s="1286">
        <v>3.8308919018E-3</v>
      </c>
      <c r="T90" s="1286">
        <v>3.9714423323008808E-3</v>
      </c>
      <c r="U90" s="1668">
        <v>3.9561693897792989E-3</v>
      </c>
      <c r="W90" s="1670">
        <v>530.86664633017438</v>
      </c>
      <c r="X90" s="1286">
        <v>537.34586367997258</v>
      </c>
      <c r="Y90" s="1286">
        <v>548.90100135798525</v>
      </c>
      <c r="Z90" s="1286">
        <v>572.85732368820561</v>
      </c>
      <c r="AA90" s="1286">
        <v>578.98796097312788</v>
      </c>
      <c r="AB90" s="1286">
        <v>582.66029000451783</v>
      </c>
      <c r="AC90" s="1668">
        <v>587.39969211268783</v>
      </c>
      <c r="AD90" s="2222"/>
      <c r="AE90" s="1670">
        <v>506</v>
      </c>
      <c r="AF90" s="1286" t="s">
        <v>14162</v>
      </c>
      <c r="AG90" s="1286">
        <v>1</v>
      </c>
      <c r="AH90" s="1766" t="s">
        <v>14163</v>
      </c>
      <c r="AI90" s="1862" t="s">
        <v>14163</v>
      </c>
      <c r="AJ90" s="1862">
        <v>0</v>
      </c>
      <c r="AK90" s="1862" t="s">
        <v>4941</v>
      </c>
      <c r="AL90" s="1862" t="s">
        <v>4941</v>
      </c>
      <c r="AM90" s="1863" t="s">
        <v>4941</v>
      </c>
      <c r="AN90" s="63"/>
      <c r="AO90" s="73" t="s">
        <v>14413</v>
      </c>
      <c r="AP90" s="3102"/>
      <c r="AQ90" s="3101"/>
      <c r="AR90" s="997" t="str">
        <f t="shared" si="57"/>
        <v>Please complete all cells in row</v>
      </c>
      <c r="AS90" s="3101"/>
      <c r="AT90" s="221">
        <f t="shared" si="39"/>
        <v>0</v>
      </c>
      <c r="AU90" s="221">
        <f t="shared" si="40"/>
        <v>0</v>
      </c>
      <c r="AV90" s="221">
        <f t="shared" si="41"/>
        <v>0</v>
      </c>
      <c r="AW90" s="221">
        <f t="shared" si="42"/>
        <v>0</v>
      </c>
      <c r="AX90" s="221">
        <f t="shared" si="43"/>
        <v>0</v>
      </c>
      <c r="AY90" s="221">
        <f t="shared" si="44"/>
        <v>0</v>
      </c>
      <c r="AZ90" s="221">
        <f t="shared" si="45"/>
        <v>0</v>
      </c>
      <c r="BA90" s="3102"/>
      <c r="BB90" s="221">
        <f t="shared" si="46"/>
        <v>0</v>
      </c>
      <c r="BC90" s="221">
        <f t="shared" si="47"/>
        <v>0</v>
      </c>
      <c r="BD90" s="221">
        <f t="shared" si="48"/>
        <v>0</v>
      </c>
      <c r="BE90" s="221">
        <f t="shared" si="49"/>
        <v>0</v>
      </c>
      <c r="BF90" s="221">
        <f t="shared" si="50"/>
        <v>0</v>
      </c>
      <c r="BG90" s="221">
        <f t="shared" si="51"/>
        <v>0</v>
      </c>
      <c r="BH90" s="221">
        <f t="shared" si="52"/>
        <v>0</v>
      </c>
      <c r="BI90" s="3102"/>
      <c r="BJ90" s="3102"/>
      <c r="BK90" s="221">
        <f t="shared" si="53"/>
        <v>0</v>
      </c>
      <c r="BL90" s="221">
        <f t="shared" si="54"/>
        <v>1</v>
      </c>
      <c r="BM90" s="221">
        <f t="shared" si="55"/>
        <v>0</v>
      </c>
      <c r="BN90" s="221">
        <f t="shared" si="56"/>
        <v>1</v>
      </c>
      <c r="BO90" s="3101"/>
      <c r="BP90" s="1105"/>
      <c r="BQ90" s="1105"/>
      <c r="BR90" s="1105"/>
      <c r="BS90" s="1105"/>
      <c r="BT90" s="1105"/>
      <c r="BU90" s="1105"/>
    </row>
    <row r="91" spans="2:73" ht="15.75" customHeight="1">
      <c r="B91" s="71" t="s">
        <v>14414</v>
      </c>
      <c r="C91" s="2012" t="s">
        <v>14415</v>
      </c>
      <c r="D91" s="3063">
        <v>43921</v>
      </c>
      <c r="E91" s="72" t="s">
        <v>688</v>
      </c>
      <c r="F91" s="72">
        <v>3</v>
      </c>
      <c r="G91" s="1286">
        <v>1.629</v>
      </c>
      <c r="H91" s="1286">
        <v>1.7999999999999999E-2</v>
      </c>
      <c r="I91" s="1286">
        <v>1E-3</v>
      </c>
      <c r="J91" s="1286">
        <v>0</v>
      </c>
      <c r="K91" s="1286">
        <v>0</v>
      </c>
      <c r="L91" s="1286">
        <v>0</v>
      </c>
      <c r="M91" s="1668">
        <v>0</v>
      </c>
      <c r="N91" s="1625"/>
      <c r="O91" s="1670">
        <v>9.5500000000000001E-4</v>
      </c>
      <c r="P91" s="1286">
        <v>2.3369280000000003E-3</v>
      </c>
      <c r="Q91" s="1286">
        <v>2.4961428000000001E-3</v>
      </c>
      <c r="R91" s="1286">
        <v>4.0927440000000006E-3</v>
      </c>
      <c r="S91" s="1286">
        <v>3.8889088617500007E-3</v>
      </c>
      <c r="T91" s="1286">
        <v>3.9752981169197572E-3</v>
      </c>
      <c r="U91" s="1668">
        <v>3.9642381340619223E-3</v>
      </c>
      <c r="W91" s="1670">
        <v>504.46128948502735</v>
      </c>
      <c r="X91" s="1286">
        <v>528.88372409446129</v>
      </c>
      <c r="Y91" s="1286">
        <v>529.74215314304672</v>
      </c>
      <c r="Z91" s="1286">
        <v>545.29717753138482</v>
      </c>
      <c r="AA91" s="1286">
        <v>547.37087095411744</v>
      </c>
      <c r="AB91" s="1286">
        <v>547.22824534208087</v>
      </c>
      <c r="AC91" s="1668">
        <v>547.60927860409083</v>
      </c>
      <c r="AD91" s="2222"/>
      <c r="AE91" s="1670">
        <v>648</v>
      </c>
      <c r="AF91" s="1286" t="s">
        <v>14162</v>
      </c>
      <c r="AG91" s="1286">
        <v>1</v>
      </c>
      <c r="AH91" s="1766" t="s">
        <v>14163</v>
      </c>
      <c r="AI91" s="1862" t="s">
        <v>14163</v>
      </c>
      <c r="AJ91" s="1862">
        <v>0</v>
      </c>
      <c r="AK91" s="1862" t="s">
        <v>4941</v>
      </c>
      <c r="AL91" s="1862" t="s">
        <v>4941</v>
      </c>
      <c r="AM91" s="1863" t="s">
        <v>4941</v>
      </c>
      <c r="AN91" s="63"/>
      <c r="AO91" s="73" t="s">
        <v>14416</v>
      </c>
      <c r="AP91" s="3102"/>
      <c r="AQ91" s="3101"/>
      <c r="AR91" s="997" t="str">
        <f t="shared" si="57"/>
        <v>Please complete all cells in row</v>
      </c>
      <c r="AS91" s="3101"/>
      <c r="AT91" s="221">
        <f t="shared" si="39"/>
        <v>0</v>
      </c>
      <c r="AU91" s="221">
        <f t="shared" si="40"/>
        <v>0</v>
      </c>
      <c r="AV91" s="221">
        <f t="shared" si="41"/>
        <v>0</v>
      </c>
      <c r="AW91" s="221">
        <f t="shared" si="42"/>
        <v>0</v>
      </c>
      <c r="AX91" s="221">
        <f t="shared" si="43"/>
        <v>0</v>
      </c>
      <c r="AY91" s="221">
        <f t="shared" si="44"/>
        <v>0</v>
      </c>
      <c r="AZ91" s="221">
        <f t="shared" si="45"/>
        <v>0</v>
      </c>
      <c r="BA91" s="3102"/>
      <c r="BB91" s="221">
        <f t="shared" si="46"/>
        <v>0</v>
      </c>
      <c r="BC91" s="221">
        <f t="shared" si="47"/>
        <v>0</v>
      </c>
      <c r="BD91" s="221">
        <f t="shared" si="48"/>
        <v>0</v>
      </c>
      <c r="BE91" s="221">
        <f t="shared" si="49"/>
        <v>0</v>
      </c>
      <c r="BF91" s="221">
        <f t="shared" si="50"/>
        <v>0</v>
      </c>
      <c r="BG91" s="221">
        <f t="shared" si="51"/>
        <v>0</v>
      </c>
      <c r="BH91" s="221">
        <f t="shared" si="52"/>
        <v>0</v>
      </c>
      <c r="BI91" s="3102"/>
      <c r="BJ91" s="3102"/>
      <c r="BK91" s="221">
        <f t="shared" si="53"/>
        <v>0</v>
      </c>
      <c r="BL91" s="221">
        <f t="shared" si="54"/>
        <v>1</v>
      </c>
      <c r="BM91" s="221">
        <f t="shared" si="55"/>
        <v>0</v>
      </c>
      <c r="BN91" s="221">
        <f t="shared" si="56"/>
        <v>1</v>
      </c>
      <c r="BO91" s="3101"/>
      <c r="BP91" s="1105"/>
      <c r="BQ91" s="1105"/>
      <c r="BR91" s="1105"/>
      <c r="BS91" s="1105"/>
      <c r="BT91" s="1105"/>
      <c r="BU91" s="1105"/>
    </row>
    <row r="92" spans="2:73" ht="15.75" customHeight="1">
      <c r="B92" s="71" t="s">
        <v>14417</v>
      </c>
      <c r="C92" s="2012" t="s">
        <v>14418</v>
      </c>
      <c r="D92" s="3063">
        <v>46994</v>
      </c>
      <c r="E92" s="72" t="s">
        <v>688</v>
      </c>
      <c r="F92" s="72">
        <v>3</v>
      </c>
      <c r="G92" s="1286">
        <v>0</v>
      </c>
      <c r="H92" s="1286">
        <v>0</v>
      </c>
      <c r="I92" s="1286">
        <v>0</v>
      </c>
      <c r="J92" s="1286">
        <v>0.33800000000000002</v>
      </c>
      <c r="K92" s="1286">
        <v>0.40799999999999997</v>
      </c>
      <c r="L92" s="1286">
        <v>0.31</v>
      </c>
      <c r="M92" s="1668">
        <v>13.944000000000001</v>
      </c>
      <c r="N92" s="1625"/>
      <c r="O92" s="1670">
        <v>0</v>
      </c>
      <c r="P92" s="1286">
        <v>0</v>
      </c>
      <c r="Q92" s="1286">
        <v>0</v>
      </c>
      <c r="R92" s="1286">
        <v>0</v>
      </c>
      <c r="S92" s="1286">
        <v>0</v>
      </c>
      <c r="T92" s="1286">
        <v>0</v>
      </c>
      <c r="U92" s="1668">
        <v>9.4918766546162991E-2</v>
      </c>
      <c r="W92" s="1670">
        <v>5750.3827932524391</v>
      </c>
      <c r="X92" s="1286">
        <v>6082.1628270863048</v>
      </c>
      <c r="Y92" s="1286">
        <v>5769.6871399286983</v>
      </c>
      <c r="Z92" s="1286">
        <v>6076.027936644834</v>
      </c>
      <c r="AA92" s="1286">
        <v>6099.1342714797247</v>
      </c>
      <c r="AB92" s="1286">
        <v>6098.2485757905279</v>
      </c>
      <c r="AC92" s="1668">
        <v>6170.2105163435172</v>
      </c>
      <c r="AD92" s="2222"/>
      <c r="AE92" s="1670">
        <v>6099</v>
      </c>
      <c r="AF92" s="1286" t="s">
        <v>14162</v>
      </c>
      <c r="AG92" s="1286">
        <v>0.7</v>
      </c>
      <c r="AH92" s="1766" t="s">
        <v>14163</v>
      </c>
      <c r="AI92" s="1862" t="s">
        <v>14163</v>
      </c>
      <c r="AJ92" s="1862">
        <v>0</v>
      </c>
      <c r="AK92" s="1862" t="s">
        <v>4941</v>
      </c>
      <c r="AL92" s="1862" t="s">
        <v>4941</v>
      </c>
      <c r="AM92" s="1863" t="s">
        <v>4941</v>
      </c>
      <c r="AN92" s="63"/>
      <c r="AO92" s="73" t="s">
        <v>14419</v>
      </c>
      <c r="AP92" s="3102"/>
      <c r="AQ92" s="3101"/>
      <c r="AR92" s="997" t="str">
        <f t="shared" si="57"/>
        <v>Please complete all cells in row</v>
      </c>
      <c r="AS92" s="3101"/>
      <c r="AT92" s="221">
        <f t="shared" si="39"/>
        <v>0</v>
      </c>
      <c r="AU92" s="221">
        <f t="shared" si="40"/>
        <v>0</v>
      </c>
      <c r="AV92" s="221">
        <f t="shared" si="41"/>
        <v>0</v>
      </c>
      <c r="AW92" s="221">
        <f t="shared" si="42"/>
        <v>0</v>
      </c>
      <c r="AX92" s="221">
        <f t="shared" si="43"/>
        <v>0</v>
      </c>
      <c r="AY92" s="221">
        <f t="shared" si="44"/>
        <v>0</v>
      </c>
      <c r="AZ92" s="221">
        <f t="shared" si="45"/>
        <v>0</v>
      </c>
      <c r="BA92" s="3102"/>
      <c r="BB92" s="221">
        <f t="shared" si="46"/>
        <v>0</v>
      </c>
      <c r="BC92" s="221">
        <f t="shared" si="47"/>
        <v>0</v>
      </c>
      <c r="BD92" s="221">
        <f t="shared" si="48"/>
        <v>0</v>
      </c>
      <c r="BE92" s="221">
        <f t="shared" si="49"/>
        <v>0</v>
      </c>
      <c r="BF92" s="221">
        <f t="shared" si="50"/>
        <v>0</v>
      </c>
      <c r="BG92" s="221">
        <f t="shared" si="51"/>
        <v>0</v>
      </c>
      <c r="BH92" s="221">
        <f t="shared" si="52"/>
        <v>0</v>
      </c>
      <c r="BI92" s="3102"/>
      <c r="BJ92" s="3102"/>
      <c r="BK92" s="221">
        <f t="shared" si="53"/>
        <v>0</v>
      </c>
      <c r="BL92" s="221">
        <f t="shared" si="54"/>
        <v>1</v>
      </c>
      <c r="BM92" s="221">
        <f t="shared" si="55"/>
        <v>0</v>
      </c>
      <c r="BN92" s="221">
        <f t="shared" si="56"/>
        <v>1</v>
      </c>
      <c r="BO92" s="3101"/>
      <c r="BP92" s="1105"/>
      <c r="BQ92" s="1105"/>
      <c r="BR92" s="1105"/>
      <c r="BS92" s="1105"/>
      <c r="BT92" s="1105"/>
      <c r="BU92" s="1105"/>
    </row>
    <row r="93" spans="2:73" ht="15.75" customHeight="1">
      <c r="B93" s="71" t="s">
        <v>14420</v>
      </c>
      <c r="C93" s="2012" t="s">
        <v>14421</v>
      </c>
      <c r="D93" s="3063">
        <v>43921</v>
      </c>
      <c r="E93" s="72" t="s">
        <v>688</v>
      </c>
      <c r="F93" s="72">
        <v>3</v>
      </c>
      <c r="G93" s="1286">
        <v>1.0309999999999999</v>
      </c>
      <c r="H93" s="1286">
        <v>5.3999999999999999E-2</v>
      </c>
      <c r="I93" s="1286">
        <v>2E-3</v>
      </c>
      <c r="J93" s="1286">
        <v>0</v>
      </c>
      <c r="K93" s="1286">
        <v>0</v>
      </c>
      <c r="L93" s="1286">
        <v>0</v>
      </c>
      <c r="M93" s="1668">
        <v>0</v>
      </c>
      <c r="N93" s="1625"/>
      <c r="O93" s="1670">
        <v>0</v>
      </c>
      <c r="P93" s="1286">
        <v>5.3464665600000006E-3</v>
      </c>
      <c r="Q93" s="1286">
        <v>5.5402844160000004E-3</v>
      </c>
      <c r="R93" s="1286">
        <v>8.4739084800000003E-3</v>
      </c>
      <c r="S93" s="1286">
        <v>8.0649737969599993E-3</v>
      </c>
      <c r="T93" s="1286">
        <v>7.2917186663430745E-3</v>
      </c>
      <c r="U93" s="1668">
        <v>7.4488084878959705E-3</v>
      </c>
      <c r="W93" s="1670">
        <v>1884.8293881132286</v>
      </c>
      <c r="X93" s="1286">
        <v>2001.2960119734414</v>
      </c>
      <c r="Y93" s="1286">
        <v>1837.3335438125926</v>
      </c>
      <c r="Z93" s="1286">
        <v>1892.7914664130917</v>
      </c>
      <c r="AA93" s="1286">
        <v>2269.2650825893265</v>
      </c>
      <c r="AB93" s="1286">
        <v>2363.4362047299242</v>
      </c>
      <c r="AC93" s="1668">
        <v>2365.916340097142</v>
      </c>
      <c r="AD93" s="2222"/>
      <c r="AE93" s="1670">
        <v>2634</v>
      </c>
      <c r="AF93" s="1286" t="s">
        <v>14162</v>
      </c>
      <c r="AG93" s="1286">
        <v>0.6</v>
      </c>
      <c r="AH93" s="1766" t="s">
        <v>14163</v>
      </c>
      <c r="AI93" s="1862" t="s">
        <v>14163</v>
      </c>
      <c r="AJ93" s="1862">
        <v>0</v>
      </c>
      <c r="AK93" s="1862" t="s">
        <v>4941</v>
      </c>
      <c r="AL93" s="1862" t="s">
        <v>4941</v>
      </c>
      <c r="AM93" s="1863" t="s">
        <v>4941</v>
      </c>
      <c r="AN93" s="63"/>
      <c r="AO93" s="73" t="s">
        <v>14422</v>
      </c>
      <c r="AP93" s="3102"/>
      <c r="AQ93" s="3101"/>
      <c r="AR93" s="997" t="str">
        <f t="shared" si="57"/>
        <v>Please complete all cells in row</v>
      </c>
      <c r="AS93" s="3101"/>
      <c r="AT93" s="221">
        <f t="shared" si="39"/>
        <v>0</v>
      </c>
      <c r="AU93" s="221">
        <f t="shared" si="40"/>
        <v>0</v>
      </c>
      <c r="AV93" s="221">
        <f t="shared" si="41"/>
        <v>0</v>
      </c>
      <c r="AW93" s="221">
        <f t="shared" si="42"/>
        <v>0</v>
      </c>
      <c r="AX93" s="221">
        <f t="shared" si="43"/>
        <v>0</v>
      </c>
      <c r="AY93" s="221">
        <f t="shared" si="44"/>
        <v>0</v>
      </c>
      <c r="AZ93" s="221">
        <f t="shared" si="45"/>
        <v>0</v>
      </c>
      <c r="BA93" s="3102"/>
      <c r="BB93" s="221">
        <f t="shared" si="46"/>
        <v>0</v>
      </c>
      <c r="BC93" s="221">
        <f t="shared" si="47"/>
        <v>0</v>
      </c>
      <c r="BD93" s="221">
        <f t="shared" si="48"/>
        <v>0</v>
      </c>
      <c r="BE93" s="221">
        <f t="shared" si="49"/>
        <v>0</v>
      </c>
      <c r="BF93" s="221">
        <f t="shared" si="50"/>
        <v>0</v>
      </c>
      <c r="BG93" s="221">
        <f t="shared" si="51"/>
        <v>0</v>
      </c>
      <c r="BH93" s="221">
        <f t="shared" si="52"/>
        <v>0</v>
      </c>
      <c r="BI93" s="3102"/>
      <c r="BJ93" s="3102"/>
      <c r="BK93" s="221">
        <f t="shared" si="53"/>
        <v>0</v>
      </c>
      <c r="BL93" s="221">
        <f t="shared" si="54"/>
        <v>1</v>
      </c>
      <c r="BM93" s="221">
        <f t="shared" si="55"/>
        <v>0</v>
      </c>
      <c r="BN93" s="221">
        <f t="shared" si="56"/>
        <v>1</v>
      </c>
      <c r="BO93" s="3101"/>
      <c r="BP93" s="1105"/>
      <c r="BQ93" s="1105"/>
      <c r="BR93" s="1105"/>
      <c r="BS93" s="1105"/>
      <c r="BT93" s="1105"/>
      <c r="BU93" s="1105"/>
    </row>
    <row r="94" spans="2:73" ht="15.75" customHeight="1">
      <c r="B94" s="71" t="s">
        <v>14423</v>
      </c>
      <c r="C94" s="2012" t="s">
        <v>14424</v>
      </c>
      <c r="D94" s="3063">
        <v>46087</v>
      </c>
      <c r="E94" s="72" t="s">
        <v>688</v>
      </c>
      <c r="F94" s="72">
        <v>3</v>
      </c>
      <c r="G94" s="1286">
        <v>0</v>
      </c>
      <c r="H94" s="1286">
        <v>0</v>
      </c>
      <c r="I94" s="1286">
        <v>9.1999999999999998E-2</v>
      </c>
      <c r="J94" s="1286">
        <v>0.16900000000000001</v>
      </c>
      <c r="K94" s="1286">
        <v>0.52200000000000002</v>
      </c>
      <c r="L94" s="1286">
        <v>4.0540000000000003</v>
      </c>
      <c r="M94" s="1668">
        <v>5.548</v>
      </c>
      <c r="N94" s="1625"/>
      <c r="O94" s="1670">
        <v>0</v>
      </c>
      <c r="P94" s="1286">
        <v>0</v>
      </c>
      <c r="Q94" s="1286">
        <v>0</v>
      </c>
      <c r="R94" s="1286">
        <v>0</v>
      </c>
      <c r="S94" s="1286">
        <v>0</v>
      </c>
      <c r="T94" s="1286">
        <v>0</v>
      </c>
      <c r="U94" s="1668">
        <v>0.12302944051974858</v>
      </c>
      <c r="W94" s="1670">
        <v>1179.2378800797767</v>
      </c>
      <c r="X94" s="1286">
        <v>1244.9922865183619</v>
      </c>
      <c r="Y94" s="1286">
        <v>1201.2597830766376</v>
      </c>
      <c r="Z94" s="1286">
        <v>1238.2379951885955</v>
      </c>
      <c r="AA94" s="1286">
        <v>1146.1195131891268</v>
      </c>
      <c r="AB94" s="1286">
        <v>1051.1506583189612</v>
      </c>
      <c r="AC94" s="1668">
        <v>1055.6819562201542</v>
      </c>
      <c r="AD94" s="2222"/>
      <c r="AE94" s="1670">
        <v>1218</v>
      </c>
      <c r="AF94" s="1286" t="s">
        <v>14162</v>
      </c>
      <c r="AG94" s="1286">
        <v>0.4</v>
      </c>
      <c r="AH94" s="1766" t="s">
        <v>14163</v>
      </c>
      <c r="AI94" s="1862" t="s">
        <v>14163</v>
      </c>
      <c r="AJ94" s="1862">
        <v>0</v>
      </c>
      <c r="AK94" s="1862" t="s">
        <v>4941</v>
      </c>
      <c r="AL94" s="1862" t="s">
        <v>4941</v>
      </c>
      <c r="AM94" s="1863" t="s">
        <v>4941</v>
      </c>
      <c r="AN94" s="63"/>
      <c r="AO94" s="73" t="s">
        <v>14425</v>
      </c>
      <c r="AP94" s="3102"/>
      <c r="AQ94" s="3101"/>
      <c r="AR94" s="997" t="str">
        <f t="shared" si="57"/>
        <v>Please complete all cells in row</v>
      </c>
      <c r="AS94" s="3101"/>
      <c r="AT94" s="221">
        <f t="shared" si="39"/>
        <v>0</v>
      </c>
      <c r="AU94" s="221">
        <f t="shared" si="40"/>
        <v>0</v>
      </c>
      <c r="AV94" s="221">
        <f t="shared" si="41"/>
        <v>0</v>
      </c>
      <c r="AW94" s="221">
        <f t="shared" si="42"/>
        <v>0</v>
      </c>
      <c r="AX94" s="221">
        <f t="shared" si="43"/>
        <v>0</v>
      </c>
      <c r="AY94" s="221">
        <f t="shared" si="44"/>
        <v>0</v>
      </c>
      <c r="AZ94" s="221">
        <f t="shared" si="45"/>
        <v>0</v>
      </c>
      <c r="BA94" s="3102"/>
      <c r="BB94" s="221">
        <f t="shared" si="46"/>
        <v>0</v>
      </c>
      <c r="BC94" s="221">
        <f t="shared" si="47"/>
        <v>0</v>
      </c>
      <c r="BD94" s="221">
        <f t="shared" si="48"/>
        <v>0</v>
      </c>
      <c r="BE94" s="221">
        <f t="shared" si="49"/>
        <v>0</v>
      </c>
      <c r="BF94" s="221">
        <f t="shared" si="50"/>
        <v>0</v>
      </c>
      <c r="BG94" s="221">
        <f t="shared" si="51"/>
        <v>0</v>
      </c>
      <c r="BH94" s="221">
        <f t="shared" si="52"/>
        <v>0</v>
      </c>
      <c r="BI94" s="3102"/>
      <c r="BJ94" s="3102"/>
      <c r="BK94" s="221">
        <f t="shared" si="53"/>
        <v>0</v>
      </c>
      <c r="BL94" s="221">
        <f t="shared" si="54"/>
        <v>1</v>
      </c>
      <c r="BM94" s="221">
        <f t="shared" si="55"/>
        <v>0</v>
      </c>
      <c r="BN94" s="221">
        <f t="shared" si="56"/>
        <v>1</v>
      </c>
      <c r="BO94" s="3101"/>
      <c r="BP94" s="1105"/>
      <c r="BQ94" s="1105"/>
      <c r="BR94" s="1105"/>
      <c r="BS94" s="1105"/>
      <c r="BT94" s="1105"/>
      <c r="BU94" s="1105"/>
    </row>
    <row r="95" spans="2:73" ht="15.75" customHeight="1">
      <c r="B95" s="71" t="s">
        <v>14426</v>
      </c>
      <c r="C95" s="2012" t="s">
        <v>14427</v>
      </c>
      <c r="D95" s="3063">
        <v>45808</v>
      </c>
      <c r="E95" s="72" t="s">
        <v>688</v>
      </c>
      <c r="F95" s="72">
        <v>3</v>
      </c>
      <c r="G95" s="1286">
        <v>0</v>
      </c>
      <c r="H95" s="1286">
        <v>0</v>
      </c>
      <c r="I95" s="1286">
        <v>3.0000000000000001E-3</v>
      </c>
      <c r="J95" s="1286">
        <v>0.27300000000000002</v>
      </c>
      <c r="K95" s="1286">
        <v>0.42099999999999999</v>
      </c>
      <c r="L95" s="1286">
        <v>3.5000000000000003E-2</v>
      </c>
      <c r="M95" s="1668">
        <v>1.151</v>
      </c>
      <c r="N95" s="1625"/>
      <c r="O95" s="1670">
        <v>0</v>
      </c>
      <c r="P95" s="1286">
        <v>0</v>
      </c>
      <c r="Q95" s="1286">
        <v>0</v>
      </c>
      <c r="R95" s="1286">
        <v>0</v>
      </c>
      <c r="S95" s="1286">
        <v>0</v>
      </c>
      <c r="T95" s="1286">
        <v>0</v>
      </c>
      <c r="U95" s="1668">
        <v>1.1859951000000001E-2</v>
      </c>
      <c r="W95" s="1670">
        <v>320.34468894599826</v>
      </c>
      <c r="X95" s="1286">
        <v>339.54335086864415</v>
      </c>
      <c r="Y95" s="1286">
        <v>278.76124152735372</v>
      </c>
      <c r="Z95" s="1286">
        <v>287.41295277827504</v>
      </c>
      <c r="AA95" s="1286">
        <v>288.50594642346988</v>
      </c>
      <c r="AB95" s="1286">
        <v>289.36169807656796</v>
      </c>
      <c r="AC95" s="1668">
        <v>289.56039251976097</v>
      </c>
      <c r="AD95" s="2222"/>
      <c r="AE95" s="1670">
        <v>293</v>
      </c>
      <c r="AF95" s="1286" t="s">
        <v>14162</v>
      </c>
      <c r="AG95" s="1286">
        <v>2</v>
      </c>
      <c r="AH95" s="1766" t="s">
        <v>14163</v>
      </c>
      <c r="AI95" s="1862" t="s">
        <v>14163</v>
      </c>
      <c r="AJ95" s="1862">
        <v>0</v>
      </c>
      <c r="AK95" s="1862" t="s">
        <v>4941</v>
      </c>
      <c r="AL95" s="1862" t="s">
        <v>4941</v>
      </c>
      <c r="AM95" s="1863" t="s">
        <v>4941</v>
      </c>
      <c r="AN95" s="63"/>
      <c r="AO95" s="73" t="s">
        <v>14428</v>
      </c>
      <c r="AP95" s="3102"/>
      <c r="AQ95" s="3101"/>
      <c r="AR95" s="997" t="str">
        <f t="shared" si="57"/>
        <v>Please complete all cells in row</v>
      </c>
      <c r="AS95" s="3101"/>
      <c r="AT95" s="221">
        <f t="shared" si="39"/>
        <v>0</v>
      </c>
      <c r="AU95" s="221">
        <f t="shared" si="40"/>
        <v>0</v>
      </c>
      <c r="AV95" s="221">
        <f t="shared" si="41"/>
        <v>0</v>
      </c>
      <c r="AW95" s="221">
        <f t="shared" si="42"/>
        <v>0</v>
      </c>
      <c r="AX95" s="221">
        <f t="shared" si="43"/>
        <v>0</v>
      </c>
      <c r="AY95" s="221">
        <f t="shared" si="44"/>
        <v>0</v>
      </c>
      <c r="AZ95" s="221">
        <f t="shared" si="45"/>
        <v>0</v>
      </c>
      <c r="BA95" s="3102"/>
      <c r="BB95" s="221">
        <f t="shared" si="46"/>
        <v>0</v>
      </c>
      <c r="BC95" s="221">
        <f t="shared" si="47"/>
        <v>0</v>
      </c>
      <c r="BD95" s="221">
        <f t="shared" si="48"/>
        <v>0</v>
      </c>
      <c r="BE95" s="221">
        <f t="shared" si="49"/>
        <v>0</v>
      </c>
      <c r="BF95" s="221">
        <f t="shared" si="50"/>
        <v>0</v>
      </c>
      <c r="BG95" s="221">
        <f t="shared" si="51"/>
        <v>0</v>
      </c>
      <c r="BH95" s="221">
        <f t="shared" si="52"/>
        <v>0</v>
      </c>
      <c r="BI95" s="3102"/>
      <c r="BJ95" s="3102"/>
      <c r="BK95" s="221">
        <f t="shared" si="53"/>
        <v>0</v>
      </c>
      <c r="BL95" s="221">
        <f t="shared" si="54"/>
        <v>1</v>
      </c>
      <c r="BM95" s="221">
        <f t="shared" si="55"/>
        <v>0</v>
      </c>
      <c r="BN95" s="221">
        <f t="shared" si="56"/>
        <v>1</v>
      </c>
      <c r="BO95" s="3101"/>
      <c r="BP95" s="1105"/>
      <c r="BQ95" s="1105"/>
      <c r="BR95" s="1105"/>
      <c r="BS95" s="1105"/>
      <c r="BT95" s="1105"/>
      <c r="BU95" s="1105"/>
    </row>
    <row r="96" spans="2:73" ht="15.75" customHeight="1">
      <c r="B96" s="71" t="s">
        <v>14429</v>
      </c>
      <c r="C96" s="2012" t="s">
        <v>14430</v>
      </c>
      <c r="D96" s="3063">
        <v>43921</v>
      </c>
      <c r="E96" s="72" t="s">
        <v>688</v>
      </c>
      <c r="F96" s="72">
        <v>3</v>
      </c>
      <c r="G96" s="1286">
        <v>1.7150000000000001</v>
      </c>
      <c r="H96" s="1286">
        <v>3.5999999999999997E-2</v>
      </c>
      <c r="I96" s="1286">
        <v>1E-3</v>
      </c>
      <c r="J96" s="1286">
        <v>0</v>
      </c>
      <c r="K96" s="1286">
        <v>0</v>
      </c>
      <c r="L96" s="1286">
        <v>0</v>
      </c>
      <c r="M96" s="1668">
        <v>0</v>
      </c>
      <c r="N96" s="1625"/>
      <c r="O96" s="1670">
        <v>2.8499999999999999E-4</v>
      </c>
      <c r="P96" s="1286">
        <v>2.1583656E-3</v>
      </c>
      <c r="Q96" s="1286">
        <v>2.1992843999999998E-3</v>
      </c>
      <c r="R96" s="1286">
        <v>3.6868884000000003E-3</v>
      </c>
      <c r="S96" s="1286">
        <v>3.5144401857500002E-3</v>
      </c>
      <c r="T96" s="1286">
        <v>3.2149995828308644E-3</v>
      </c>
      <c r="U96" s="1668">
        <v>3.1909805793872599E-3</v>
      </c>
      <c r="W96" s="1670">
        <v>1219.4765247127434</v>
      </c>
      <c r="X96" s="1286">
        <v>1254.5121935520622</v>
      </c>
      <c r="Y96" s="1286">
        <v>1211.7971495948539</v>
      </c>
      <c r="Z96" s="1286">
        <v>1258.9081048062114</v>
      </c>
      <c r="AA96" s="1286">
        <v>1263.695566697322</v>
      </c>
      <c r="AB96" s="1286">
        <v>1263.7429262935825</v>
      </c>
      <c r="AC96" s="1668">
        <v>1265.9691295299635</v>
      </c>
      <c r="AD96" s="2222"/>
      <c r="AE96" s="1670">
        <v>1154</v>
      </c>
      <c r="AF96" s="1286" t="s">
        <v>14162</v>
      </c>
      <c r="AG96" s="1286">
        <v>0.9</v>
      </c>
      <c r="AH96" s="1766" t="s">
        <v>14163</v>
      </c>
      <c r="AI96" s="1862" t="s">
        <v>14163</v>
      </c>
      <c r="AJ96" s="1862">
        <v>0</v>
      </c>
      <c r="AK96" s="1862" t="s">
        <v>4941</v>
      </c>
      <c r="AL96" s="1862" t="s">
        <v>4941</v>
      </c>
      <c r="AM96" s="1863" t="s">
        <v>4941</v>
      </c>
      <c r="AN96" s="63"/>
      <c r="AO96" s="73" t="s">
        <v>14431</v>
      </c>
      <c r="AP96" s="3102"/>
      <c r="AQ96" s="3101"/>
      <c r="AR96" s="997" t="str">
        <f t="shared" si="57"/>
        <v>Please complete all cells in row</v>
      </c>
      <c r="AS96" s="3101"/>
      <c r="AT96" s="221">
        <f t="shared" si="39"/>
        <v>0</v>
      </c>
      <c r="AU96" s="221">
        <f t="shared" si="40"/>
        <v>0</v>
      </c>
      <c r="AV96" s="221">
        <f t="shared" si="41"/>
        <v>0</v>
      </c>
      <c r="AW96" s="221">
        <f t="shared" si="42"/>
        <v>0</v>
      </c>
      <c r="AX96" s="221">
        <f t="shared" si="43"/>
        <v>0</v>
      </c>
      <c r="AY96" s="221">
        <f t="shared" si="44"/>
        <v>0</v>
      </c>
      <c r="AZ96" s="221">
        <f t="shared" si="45"/>
        <v>0</v>
      </c>
      <c r="BA96" s="3102"/>
      <c r="BB96" s="221">
        <f t="shared" si="46"/>
        <v>0</v>
      </c>
      <c r="BC96" s="221">
        <f t="shared" si="47"/>
        <v>0</v>
      </c>
      <c r="BD96" s="221">
        <f t="shared" si="48"/>
        <v>0</v>
      </c>
      <c r="BE96" s="221">
        <f t="shared" si="49"/>
        <v>0</v>
      </c>
      <c r="BF96" s="221">
        <f t="shared" si="50"/>
        <v>0</v>
      </c>
      <c r="BG96" s="221">
        <f t="shared" si="51"/>
        <v>0</v>
      </c>
      <c r="BH96" s="221">
        <f t="shared" si="52"/>
        <v>0</v>
      </c>
      <c r="BI96" s="3102"/>
      <c r="BJ96" s="3102"/>
      <c r="BK96" s="221">
        <f t="shared" si="53"/>
        <v>0</v>
      </c>
      <c r="BL96" s="221">
        <f t="shared" si="54"/>
        <v>1</v>
      </c>
      <c r="BM96" s="221">
        <f t="shared" si="55"/>
        <v>0</v>
      </c>
      <c r="BN96" s="221">
        <f t="shared" si="56"/>
        <v>1</v>
      </c>
      <c r="BO96" s="3101"/>
      <c r="BP96" s="1105"/>
      <c r="BQ96" s="1105"/>
      <c r="BR96" s="1105"/>
      <c r="BS96" s="1105"/>
      <c r="BT96" s="1105"/>
      <c r="BU96" s="1105"/>
    </row>
    <row r="97" spans="2:73" ht="15.75" customHeight="1">
      <c r="B97" s="71" t="s">
        <v>14432</v>
      </c>
      <c r="C97" s="2012" t="s">
        <v>14433</v>
      </c>
      <c r="D97" s="3063">
        <v>46693</v>
      </c>
      <c r="E97" s="72" t="s">
        <v>688</v>
      </c>
      <c r="F97" s="72">
        <v>3</v>
      </c>
      <c r="G97" s="1286">
        <v>0</v>
      </c>
      <c r="H97" s="1286">
        <v>0</v>
      </c>
      <c r="I97" s="1286">
        <v>1E-3</v>
      </c>
      <c r="J97" s="1286">
        <v>0.30099999999999999</v>
      </c>
      <c r="K97" s="1286">
        <v>-2.4E-2</v>
      </c>
      <c r="L97" s="1286">
        <v>0.13600000000000001</v>
      </c>
      <c r="M97" s="1668">
        <v>9.6790000000000003</v>
      </c>
      <c r="N97" s="1625"/>
      <c r="O97" s="1670">
        <v>0</v>
      </c>
      <c r="P97" s="1286">
        <v>0</v>
      </c>
      <c r="Q97" s="1286">
        <v>0</v>
      </c>
      <c r="R97" s="1286">
        <v>0</v>
      </c>
      <c r="S97" s="1286">
        <v>0</v>
      </c>
      <c r="T97" s="1286">
        <v>0</v>
      </c>
      <c r="U97" s="1668">
        <v>0.12995809463156208</v>
      </c>
      <c r="W97" s="1670">
        <v>3780.7816964352801</v>
      </c>
      <c r="X97" s="1286">
        <v>3989.8988145686158</v>
      </c>
      <c r="Y97" s="1286">
        <v>3996.5357376361503</v>
      </c>
      <c r="Z97" s="1286">
        <v>4145.8334147331998</v>
      </c>
      <c r="AA97" s="1286">
        <v>4222.8575856640755</v>
      </c>
      <c r="AB97" s="1286">
        <v>4282.356286840637</v>
      </c>
      <c r="AC97" s="1668">
        <v>4286.9889684143545</v>
      </c>
      <c r="AD97" s="2222"/>
      <c r="AE97" s="1670">
        <v>4723</v>
      </c>
      <c r="AF97" s="1286" t="s">
        <v>14162</v>
      </c>
      <c r="AG97" s="1286">
        <v>0.4</v>
      </c>
      <c r="AH97" s="1766" t="s">
        <v>14163</v>
      </c>
      <c r="AI97" s="1862" t="s">
        <v>14163</v>
      </c>
      <c r="AJ97" s="1862">
        <v>0</v>
      </c>
      <c r="AK97" s="1862" t="s">
        <v>4941</v>
      </c>
      <c r="AL97" s="1862" t="s">
        <v>4941</v>
      </c>
      <c r="AM97" s="1863" t="s">
        <v>4941</v>
      </c>
      <c r="AN97" s="63"/>
      <c r="AO97" s="73" t="s">
        <v>14434</v>
      </c>
      <c r="AP97" s="3102"/>
      <c r="AQ97" s="3101"/>
      <c r="AR97" s="997" t="str">
        <f t="shared" si="57"/>
        <v>Please complete all cells in row</v>
      </c>
      <c r="AS97" s="3101"/>
      <c r="AT97" s="221">
        <f t="shared" si="39"/>
        <v>0</v>
      </c>
      <c r="AU97" s="221">
        <f t="shared" si="40"/>
        <v>0</v>
      </c>
      <c r="AV97" s="221">
        <f t="shared" si="41"/>
        <v>0</v>
      </c>
      <c r="AW97" s="221">
        <f t="shared" si="42"/>
        <v>0</v>
      </c>
      <c r="AX97" s="221">
        <f t="shared" si="43"/>
        <v>0</v>
      </c>
      <c r="AY97" s="221">
        <f t="shared" si="44"/>
        <v>0</v>
      </c>
      <c r="AZ97" s="221">
        <f t="shared" si="45"/>
        <v>0</v>
      </c>
      <c r="BA97" s="3102"/>
      <c r="BB97" s="221">
        <f t="shared" si="46"/>
        <v>0</v>
      </c>
      <c r="BC97" s="221">
        <f t="shared" si="47"/>
        <v>0</v>
      </c>
      <c r="BD97" s="221">
        <f t="shared" si="48"/>
        <v>0</v>
      </c>
      <c r="BE97" s="221">
        <f t="shared" si="49"/>
        <v>0</v>
      </c>
      <c r="BF97" s="221">
        <f t="shared" si="50"/>
        <v>0</v>
      </c>
      <c r="BG97" s="221">
        <f t="shared" si="51"/>
        <v>0</v>
      </c>
      <c r="BH97" s="221">
        <f t="shared" si="52"/>
        <v>0</v>
      </c>
      <c r="BI97" s="3102"/>
      <c r="BJ97" s="3102"/>
      <c r="BK97" s="221">
        <f t="shared" si="53"/>
        <v>0</v>
      </c>
      <c r="BL97" s="221">
        <f t="shared" si="54"/>
        <v>1</v>
      </c>
      <c r="BM97" s="221">
        <f t="shared" si="55"/>
        <v>0</v>
      </c>
      <c r="BN97" s="221">
        <f t="shared" si="56"/>
        <v>1</v>
      </c>
      <c r="BO97" s="3101"/>
      <c r="BP97" s="1105"/>
      <c r="BQ97" s="1105"/>
      <c r="BR97" s="1105"/>
      <c r="BS97" s="1105"/>
      <c r="BT97" s="1105"/>
      <c r="BU97" s="1105"/>
    </row>
    <row r="98" spans="2:73" ht="15.75" customHeight="1">
      <c r="B98" s="71" t="s">
        <v>14435</v>
      </c>
      <c r="C98" s="2012" t="s">
        <v>14436</v>
      </c>
      <c r="D98" s="3063">
        <v>47239</v>
      </c>
      <c r="E98" s="72" t="s">
        <v>688</v>
      </c>
      <c r="F98" s="72">
        <v>3</v>
      </c>
      <c r="G98" s="1286">
        <v>0</v>
      </c>
      <c r="H98" s="1286">
        <v>0</v>
      </c>
      <c r="I98" s="1286">
        <v>1E-3</v>
      </c>
      <c r="J98" s="1286">
        <v>0.19900000000000001</v>
      </c>
      <c r="K98" s="1286">
        <v>3.7999999999999999E-2</v>
      </c>
      <c r="L98" s="1286">
        <v>3.9E-2</v>
      </c>
      <c r="M98" s="1668">
        <v>11.442</v>
      </c>
      <c r="N98" s="1625"/>
      <c r="O98" s="1670">
        <v>0</v>
      </c>
      <c r="P98" s="1286">
        <v>0</v>
      </c>
      <c r="Q98" s="1286">
        <v>0</v>
      </c>
      <c r="R98" s="1286">
        <v>0</v>
      </c>
      <c r="S98" s="1286">
        <v>0</v>
      </c>
      <c r="T98" s="1286">
        <v>0</v>
      </c>
      <c r="U98" s="1668">
        <v>0.13956925477182949</v>
      </c>
      <c r="W98" s="1670">
        <v>8677.392120826471</v>
      </c>
      <c r="X98" s="1286">
        <v>9453.4079860654147</v>
      </c>
      <c r="Y98" s="1286">
        <v>7778.508107979017</v>
      </c>
      <c r="Z98" s="1286">
        <v>7652.7700489034887</v>
      </c>
      <c r="AA98" s="1286">
        <v>7638.7356144589257</v>
      </c>
      <c r="AB98" s="1286">
        <v>7595.4957933584965</v>
      </c>
      <c r="AC98" s="1668">
        <v>7851.4136903411081</v>
      </c>
      <c r="AD98" s="2222"/>
      <c r="AE98" s="1670">
        <v>9585</v>
      </c>
      <c r="AF98" s="1286" t="s">
        <v>14162</v>
      </c>
      <c r="AG98" s="1286">
        <v>0.25</v>
      </c>
      <c r="AH98" s="1766" t="s">
        <v>14163</v>
      </c>
      <c r="AI98" s="1862" t="s">
        <v>14163</v>
      </c>
      <c r="AJ98" s="1862">
        <v>0</v>
      </c>
      <c r="AK98" s="1862" t="s">
        <v>4941</v>
      </c>
      <c r="AL98" s="1862" t="s">
        <v>4941</v>
      </c>
      <c r="AM98" s="1863" t="s">
        <v>4941</v>
      </c>
      <c r="AN98" s="63"/>
      <c r="AO98" s="73" t="s">
        <v>14437</v>
      </c>
      <c r="AP98" s="3102"/>
      <c r="AQ98" s="3101"/>
      <c r="AR98" s="997" t="str">
        <f t="shared" si="57"/>
        <v>Please complete all cells in row</v>
      </c>
      <c r="AS98" s="3101"/>
      <c r="AT98" s="221">
        <f t="shared" si="39"/>
        <v>0</v>
      </c>
      <c r="AU98" s="221">
        <f t="shared" si="40"/>
        <v>0</v>
      </c>
      <c r="AV98" s="221">
        <f t="shared" si="41"/>
        <v>0</v>
      </c>
      <c r="AW98" s="221">
        <f t="shared" si="42"/>
        <v>0</v>
      </c>
      <c r="AX98" s="221">
        <f t="shared" si="43"/>
        <v>0</v>
      </c>
      <c r="AY98" s="221">
        <f t="shared" si="44"/>
        <v>0</v>
      </c>
      <c r="AZ98" s="221">
        <f t="shared" si="45"/>
        <v>0</v>
      </c>
      <c r="BA98" s="3102"/>
      <c r="BB98" s="221">
        <f t="shared" si="46"/>
        <v>0</v>
      </c>
      <c r="BC98" s="221">
        <f t="shared" si="47"/>
        <v>0</v>
      </c>
      <c r="BD98" s="221">
        <f t="shared" si="48"/>
        <v>0</v>
      </c>
      <c r="BE98" s="221">
        <f t="shared" si="49"/>
        <v>0</v>
      </c>
      <c r="BF98" s="221">
        <f t="shared" si="50"/>
        <v>0</v>
      </c>
      <c r="BG98" s="221">
        <f t="shared" si="51"/>
        <v>0</v>
      </c>
      <c r="BH98" s="221">
        <f t="shared" si="52"/>
        <v>0</v>
      </c>
      <c r="BI98" s="3102"/>
      <c r="BJ98" s="3102"/>
      <c r="BK98" s="221">
        <f t="shared" si="53"/>
        <v>0</v>
      </c>
      <c r="BL98" s="221">
        <f t="shared" si="54"/>
        <v>1</v>
      </c>
      <c r="BM98" s="221">
        <f t="shared" si="55"/>
        <v>0</v>
      </c>
      <c r="BN98" s="221">
        <f t="shared" si="56"/>
        <v>1</v>
      </c>
      <c r="BO98" s="3101"/>
      <c r="BP98" s="1105"/>
      <c r="BQ98" s="1105"/>
      <c r="BR98" s="1105"/>
      <c r="BS98" s="1105"/>
      <c r="BT98" s="1105"/>
      <c r="BU98" s="1105"/>
    </row>
    <row r="99" spans="2:73" ht="15.75" customHeight="1">
      <c r="B99" s="71" t="s">
        <v>14438</v>
      </c>
      <c r="C99" s="2012" t="s">
        <v>14439</v>
      </c>
      <c r="D99" s="3063">
        <v>46807</v>
      </c>
      <c r="E99" s="72" t="s">
        <v>688</v>
      </c>
      <c r="F99" s="72">
        <v>3</v>
      </c>
      <c r="G99" s="1286">
        <v>0</v>
      </c>
      <c r="H99" s="1286">
        <v>0</v>
      </c>
      <c r="I99" s="1286">
        <v>0</v>
      </c>
      <c r="J99" s="1286">
        <v>0.14699999999999999</v>
      </c>
      <c r="K99" s="1286">
        <v>0.29199999999999998</v>
      </c>
      <c r="L99" s="1286">
        <v>0.65400000000000003</v>
      </c>
      <c r="M99" s="1668">
        <v>23.721</v>
      </c>
      <c r="N99" s="1625"/>
      <c r="O99" s="1670">
        <v>0</v>
      </c>
      <c r="P99" s="1286">
        <v>0</v>
      </c>
      <c r="Q99" s="1286">
        <v>0</v>
      </c>
      <c r="R99" s="1286">
        <v>0</v>
      </c>
      <c r="S99" s="1286">
        <v>0</v>
      </c>
      <c r="T99" s="1286">
        <v>0</v>
      </c>
      <c r="U99" s="1668">
        <v>0.15621186218049077</v>
      </c>
      <c r="W99" s="1670">
        <v>9817.7770036272304</v>
      </c>
      <c r="X99" s="1286">
        <v>10408.862543334435</v>
      </c>
      <c r="Y99" s="1286">
        <v>12104.968884897618</v>
      </c>
      <c r="Z99" s="1286">
        <v>12549.980594564919</v>
      </c>
      <c r="AA99" s="1286">
        <v>12597.103777607796</v>
      </c>
      <c r="AB99" s="1286">
        <v>12633.206557950887</v>
      </c>
      <c r="AC99" s="1668">
        <v>12639.852035821408</v>
      </c>
      <c r="AD99" s="2222"/>
      <c r="AE99" s="1670">
        <v>18004</v>
      </c>
      <c r="AF99" s="1286" t="s">
        <v>14167</v>
      </c>
      <c r="AG99" s="1286">
        <v>0.25</v>
      </c>
      <c r="AH99" s="1766" t="s">
        <v>14163</v>
      </c>
      <c r="AI99" s="1862" t="s">
        <v>14163</v>
      </c>
      <c r="AJ99" s="1862">
        <v>0</v>
      </c>
      <c r="AK99" s="1862" t="s">
        <v>4941</v>
      </c>
      <c r="AL99" s="1862" t="s">
        <v>4941</v>
      </c>
      <c r="AM99" s="1863" t="s">
        <v>4941</v>
      </c>
      <c r="AN99" s="63"/>
      <c r="AO99" s="73" t="s">
        <v>14440</v>
      </c>
      <c r="AP99" s="3102"/>
      <c r="AQ99" s="3101"/>
      <c r="AR99" s="997" t="str">
        <f t="shared" si="57"/>
        <v>Please complete all cells in row</v>
      </c>
      <c r="AS99" s="3101"/>
      <c r="AT99" s="221">
        <f t="shared" si="39"/>
        <v>0</v>
      </c>
      <c r="AU99" s="221">
        <f t="shared" si="40"/>
        <v>0</v>
      </c>
      <c r="AV99" s="221">
        <f t="shared" si="41"/>
        <v>0</v>
      </c>
      <c r="AW99" s="221">
        <f t="shared" si="42"/>
        <v>0</v>
      </c>
      <c r="AX99" s="221">
        <f t="shared" si="43"/>
        <v>0</v>
      </c>
      <c r="AY99" s="221">
        <f t="shared" si="44"/>
        <v>0</v>
      </c>
      <c r="AZ99" s="221">
        <f t="shared" si="45"/>
        <v>0</v>
      </c>
      <c r="BA99" s="3102"/>
      <c r="BB99" s="221">
        <f t="shared" si="46"/>
        <v>0</v>
      </c>
      <c r="BC99" s="221">
        <f t="shared" si="47"/>
        <v>0</v>
      </c>
      <c r="BD99" s="221">
        <f t="shared" si="48"/>
        <v>0</v>
      </c>
      <c r="BE99" s="221">
        <f t="shared" si="49"/>
        <v>0</v>
      </c>
      <c r="BF99" s="221">
        <f t="shared" si="50"/>
        <v>0</v>
      </c>
      <c r="BG99" s="221">
        <f t="shared" si="51"/>
        <v>0</v>
      </c>
      <c r="BH99" s="221">
        <f t="shared" si="52"/>
        <v>0</v>
      </c>
      <c r="BI99" s="3102"/>
      <c r="BJ99" s="3102"/>
      <c r="BK99" s="221">
        <f t="shared" si="53"/>
        <v>0</v>
      </c>
      <c r="BL99" s="221">
        <f t="shared" si="54"/>
        <v>1</v>
      </c>
      <c r="BM99" s="221">
        <f t="shared" si="55"/>
        <v>0</v>
      </c>
      <c r="BN99" s="221">
        <f t="shared" si="56"/>
        <v>1</v>
      </c>
      <c r="BO99" s="3101"/>
      <c r="BP99" s="1105"/>
      <c r="BQ99" s="1105"/>
      <c r="BR99" s="1105"/>
      <c r="BS99" s="1105"/>
      <c r="BT99" s="1105"/>
      <c r="BU99" s="1105"/>
    </row>
    <row r="100" spans="2:73" ht="15.75" customHeight="1">
      <c r="B100" s="71" t="s">
        <v>14441</v>
      </c>
      <c r="C100" s="2012" t="s">
        <v>14442</v>
      </c>
      <c r="D100" s="3063">
        <v>45798</v>
      </c>
      <c r="E100" s="72" t="s">
        <v>688</v>
      </c>
      <c r="F100" s="72">
        <v>3</v>
      </c>
      <c r="G100" s="1286">
        <v>0</v>
      </c>
      <c r="H100" s="1286">
        <v>0</v>
      </c>
      <c r="I100" s="1286">
        <v>6.8000000000000005E-2</v>
      </c>
      <c r="J100" s="1286">
        <v>0.189</v>
      </c>
      <c r="K100" s="1286">
        <v>0.42599999999999999</v>
      </c>
      <c r="L100" s="1286">
        <v>0.17799999999999999</v>
      </c>
      <c r="M100" s="1668">
        <v>0.89600000000000002</v>
      </c>
      <c r="N100" s="1625"/>
      <c r="O100" s="1670">
        <v>0</v>
      </c>
      <c r="P100" s="1286">
        <v>0</v>
      </c>
      <c r="Q100" s="1286">
        <v>0</v>
      </c>
      <c r="R100" s="1286">
        <v>0</v>
      </c>
      <c r="S100" s="1286">
        <v>0</v>
      </c>
      <c r="T100" s="1286">
        <v>0</v>
      </c>
      <c r="U100" s="1668">
        <v>3.103293936801E-2</v>
      </c>
      <c r="W100" s="1670">
        <v>1380.4618541899988</v>
      </c>
      <c r="X100" s="1286">
        <v>1461.8489037110689</v>
      </c>
      <c r="Y100" s="1286">
        <v>1232.5799400334072</v>
      </c>
      <c r="Z100" s="1286">
        <v>1269.4540727652588</v>
      </c>
      <c r="AA100" s="1286">
        <v>1274.3006299817225</v>
      </c>
      <c r="AB100" s="1286">
        <v>1274.3070885014949</v>
      </c>
      <c r="AC100" s="1668">
        <v>1275.1101116781667</v>
      </c>
      <c r="AD100" s="2222"/>
      <c r="AE100" s="1670">
        <v>1730</v>
      </c>
      <c r="AF100" s="1286" t="s">
        <v>14162</v>
      </c>
      <c r="AG100" s="1286">
        <v>0.6</v>
      </c>
      <c r="AH100" s="1766" t="s">
        <v>14163</v>
      </c>
      <c r="AI100" s="1862" t="s">
        <v>14163</v>
      </c>
      <c r="AJ100" s="1862">
        <v>0</v>
      </c>
      <c r="AK100" s="1862" t="s">
        <v>4941</v>
      </c>
      <c r="AL100" s="1862" t="s">
        <v>4941</v>
      </c>
      <c r="AM100" s="1863" t="s">
        <v>4941</v>
      </c>
      <c r="AN100" s="63"/>
      <c r="AO100" s="73" t="s">
        <v>14443</v>
      </c>
      <c r="AP100" s="3102"/>
      <c r="AQ100" s="3101"/>
      <c r="AR100" s="997" t="str">
        <f t="shared" si="57"/>
        <v>Please complete all cells in row</v>
      </c>
      <c r="AS100" s="3101"/>
      <c r="AT100" s="221">
        <f t="shared" si="39"/>
        <v>0</v>
      </c>
      <c r="AU100" s="221">
        <f t="shared" si="40"/>
        <v>0</v>
      </c>
      <c r="AV100" s="221">
        <f t="shared" si="41"/>
        <v>0</v>
      </c>
      <c r="AW100" s="221">
        <f t="shared" si="42"/>
        <v>0</v>
      </c>
      <c r="AX100" s="221">
        <f t="shared" si="43"/>
        <v>0</v>
      </c>
      <c r="AY100" s="221">
        <f t="shared" si="44"/>
        <v>0</v>
      </c>
      <c r="AZ100" s="221">
        <f t="shared" si="45"/>
        <v>0</v>
      </c>
      <c r="BA100" s="3102"/>
      <c r="BB100" s="221">
        <f t="shared" si="46"/>
        <v>0</v>
      </c>
      <c r="BC100" s="221">
        <f t="shared" si="47"/>
        <v>0</v>
      </c>
      <c r="BD100" s="221">
        <f t="shared" si="48"/>
        <v>0</v>
      </c>
      <c r="BE100" s="221">
        <f t="shared" si="49"/>
        <v>0</v>
      </c>
      <c r="BF100" s="221">
        <f t="shared" si="50"/>
        <v>0</v>
      </c>
      <c r="BG100" s="221">
        <f t="shared" si="51"/>
        <v>0</v>
      </c>
      <c r="BH100" s="221">
        <f t="shared" si="52"/>
        <v>0</v>
      </c>
      <c r="BI100" s="3102"/>
      <c r="BJ100" s="3102"/>
      <c r="BK100" s="221">
        <f t="shared" si="53"/>
        <v>0</v>
      </c>
      <c r="BL100" s="221">
        <f t="shared" si="54"/>
        <v>1</v>
      </c>
      <c r="BM100" s="221">
        <f t="shared" si="55"/>
        <v>0</v>
      </c>
      <c r="BN100" s="221">
        <f t="shared" si="56"/>
        <v>1</v>
      </c>
      <c r="BO100" s="3101"/>
      <c r="BP100" s="1105"/>
      <c r="BQ100" s="1105"/>
      <c r="BR100" s="1105"/>
      <c r="BS100" s="1105"/>
      <c r="BT100" s="1105"/>
      <c r="BU100" s="1105"/>
    </row>
    <row r="101" spans="2:73" ht="15.75" customHeight="1">
      <c r="B101" s="71" t="s">
        <v>14444</v>
      </c>
      <c r="C101" s="2012" t="s">
        <v>14445</v>
      </c>
      <c r="D101" s="3063">
        <v>43921</v>
      </c>
      <c r="E101" s="72" t="s">
        <v>688</v>
      </c>
      <c r="F101" s="72">
        <v>3</v>
      </c>
      <c r="G101" s="1286">
        <v>-0.17899999999999999</v>
      </c>
      <c r="H101" s="1286">
        <v>2.5999999999999999E-2</v>
      </c>
      <c r="I101" s="1286">
        <v>3.6999999999999998E-2</v>
      </c>
      <c r="J101" s="1286">
        <v>0</v>
      </c>
      <c r="K101" s="1286">
        <v>0</v>
      </c>
      <c r="L101" s="1286">
        <v>0</v>
      </c>
      <c r="M101" s="1668">
        <v>0</v>
      </c>
      <c r="N101" s="1625"/>
      <c r="O101" s="1670">
        <v>2.9580000000000001E-3</v>
      </c>
      <c r="P101" s="1286">
        <v>7.6810440000000006E-3</v>
      </c>
      <c r="Q101" s="1286">
        <v>8.0447724000000005E-3</v>
      </c>
      <c r="R101" s="1286">
        <v>1.1533811999999999E-2</v>
      </c>
      <c r="S101" s="1286">
        <v>1.0995744037750001E-2</v>
      </c>
      <c r="T101" s="1286">
        <v>1.0220275493204176E-2</v>
      </c>
      <c r="U101" s="1668">
        <v>1.0633288135989752E-2</v>
      </c>
      <c r="W101" s="1670">
        <v>325.16311852541793</v>
      </c>
      <c r="X101" s="1286">
        <v>351.17879279872227</v>
      </c>
      <c r="Y101" s="1286">
        <v>326.41887646201297</v>
      </c>
      <c r="Z101" s="1286">
        <v>338.35000862168499</v>
      </c>
      <c r="AA101" s="1286">
        <v>326.0512408210447</v>
      </c>
      <c r="AB101" s="1286">
        <v>312.98306118485925</v>
      </c>
      <c r="AC101" s="1668">
        <v>313.57421369679224</v>
      </c>
      <c r="AD101" s="2222"/>
      <c r="AE101" s="1670">
        <v>342</v>
      </c>
      <c r="AF101" s="1286" t="s">
        <v>14162</v>
      </c>
      <c r="AG101" s="1286">
        <v>0.9</v>
      </c>
      <c r="AH101" s="1766" t="s">
        <v>14163</v>
      </c>
      <c r="AI101" s="1862" t="s">
        <v>14163</v>
      </c>
      <c r="AJ101" s="1862">
        <v>0</v>
      </c>
      <c r="AK101" s="1862" t="s">
        <v>4941</v>
      </c>
      <c r="AL101" s="1862" t="s">
        <v>4941</v>
      </c>
      <c r="AM101" s="1863" t="s">
        <v>4941</v>
      </c>
      <c r="AN101" s="63"/>
      <c r="AO101" s="73" t="s">
        <v>14446</v>
      </c>
      <c r="AP101" s="3102"/>
      <c r="AQ101" s="3101"/>
      <c r="AR101" s="997" t="str">
        <f t="shared" si="57"/>
        <v>Please complete all cells in row</v>
      </c>
      <c r="AS101" s="3101"/>
      <c r="AT101" s="221">
        <f t="shared" si="39"/>
        <v>0</v>
      </c>
      <c r="AU101" s="221">
        <f t="shared" si="40"/>
        <v>0</v>
      </c>
      <c r="AV101" s="221">
        <f t="shared" si="41"/>
        <v>0</v>
      </c>
      <c r="AW101" s="221">
        <f t="shared" si="42"/>
        <v>0</v>
      </c>
      <c r="AX101" s="221">
        <f t="shared" si="43"/>
        <v>0</v>
      </c>
      <c r="AY101" s="221">
        <f t="shared" si="44"/>
        <v>0</v>
      </c>
      <c r="AZ101" s="221">
        <f t="shared" si="45"/>
        <v>0</v>
      </c>
      <c r="BA101" s="3102"/>
      <c r="BB101" s="221">
        <f t="shared" si="46"/>
        <v>0</v>
      </c>
      <c r="BC101" s="221">
        <f t="shared" si="47"/>
        <v>0</v>
      </c>
      <c r="BD101" s="221">
        <f t="shared" si="48"/>
        <v>0</v>
      </c>
      <c r="BE101" s="221">
        <f t="shared" si="49"/>
        <v>0</v>
      </c>
      <c r="BF101" s="221">
        <f t="shared" si="50"/>
        <v>0</v>
      </c>
      <c r="BG101" s="221">
        <f t="shared" si="51"/>
        <v>0</v>
      </c>
      <c r="BH101" s="221">
        <f t="shared" si="52"/>
        <v>0</v>
      </c>
      <c r="BI101" s="3102"/>
      <c r="BJ101" s="3102"/>
      <c r="BK101" s="221">
        <f t="shared" si="53"/>
        <v>0</v>
      </c>
      <c r="BL101" s="221">
        <f t="shared" si="54"/>
        <v>1</v>
      </c>
      <c r="BM101" s="221">
        <f t="shared" si="55"/>
        <v>0</v>
      </c>
      <c r="BN101" s="221">
        <f t="shared" si="56"/>
        <v>1</v>
      </c>
      <c r="BO101" s="3101"/>
      <c r="BP101" s="1105"/>
      <c r="BQ101" s="1105"/>
      <c r="BR101" s="1105"/>
      <c r="BS101" s="1105"/>
      <c r="BT101" s="1105"/>
      <c r="BU101" s="1105"/>
    </row>
    <row r="102" spans="2:73" ht="15.75" customHeight="1">
      <c r="B102" s="71" t="s">
        <v>14447</v>
      </c>
      <c r="C102" s="2012" t="s">
        <v>14448</v>
      </c>
      <c r="D102" s="3063">
        <v>43921</v>
      </c>
      <c r="E102" s="72" t="s">
        <v>688</v>
      </c>
      <c r="F102" s="72">
        <v>3</v>
      </c>
      <c r="G102" s="1286">
        <v>1.7000000000000001E-2</v>
      </c>
      <c r="H102" s="1286">
        <v>0.10100000000000001</v>
      </c>
      <c r="I102" s="1286">
        <v>8.9999999999999993E-3</v>
      </c>
      <c r="J102" s="1286">
        <v>0</v>
      </c>
      <c r="K102" s="1286">
        <v>0</v>
      </c>
      <c r="L102" s="1286">
        <v>0</v>
      </c>
      <c r="M102" s="1668">
        <v>0</v>
      </c>
      <c r="N102" s="1625"/>
      <c r="O102" s="1670">
        <v>1.5499999999999999E-3</v>
      </c>
      <c r="P102" s="1286">
        <v>7.4679945600000007E-3</v>
      </c>
      <c r="Q102" s="1286">
        <v>7.9737662159999993E-3</v>
      </c>
      <c r="R102" s="1286">
        <v>1.2558792480000001E-2</v>
      </c>
      <c r="S102" s="1286">
        <v>1.1939042676835E-2</v>
      </c>
      <c r="T102" s="1286">
        <v>1.0656261744276445E-2</v>
      </c>
      <c r="U102" s="1668">
        <v>1.0739648691470604E-2</v>
      </c>
      <c r="W102" s="1670">
        <v>1667.4268567589668</v>
      </c>
      <c r="X102" s="1286">
        <v>1774.9337780610119</v>
      </c>
      <c r="Y102" s="1286">
        <v>1687.8945277360729</v>
      </c>
      <c r="Z102" s="1286">
        <v>1794.3623729958742</v>
      </c>
      <c r="AA102" s="1286">
        <v>1801.1860970204984</v>
      </c>
      <c r="AB102" s="1286">
        <v>1801.1289370072088</v>
      </c>
      <c r="AC102" s="1668">
        <v>1802.6415898148641</v>
      </c>
      <c r="AD102" s="2222"/>
      <c r="AE102" s="1670">
        <v>1489</v>
      </c>
      <c r="AF102" s="1286" t="s">
        <v>14162</v>
      </c>
      <c r="AG102" s="1286">
        <v>0.5</v>
      </c>
      <c r="AH102" s="1766" t="s">
        <v>14163</v>
      </c>
      <c r="AI102" s="1862" t="s">
        <v>14163</v>
      </c>
      <c r="AJ102" s="1862">
        <v>0</v>
      </c>
      <c r="AK102" s="1862" t="s">
        <v>4941</v>
      </c>
      <c r="AL102" s="1862" t="s">
        <v>4941</v>
      </c>
      <c r="AM102" s="1863" t="s">
        <v>4941</v>
      </c>
      <c r="AN102" s="63"/>
      <c r="AO102" s="73" t="s">
        <v>14449</v>
      </c>
      <c r="AP102" s="3102"/>
      <c r="AQ102" s="3101"/>
      <c r="AR102" s="997" t="str">
        <f t="shared" si="57"/>
        <v>Please complete all cells in row</v>
      </c>
      <c r="AS102" s="3101"/>
      <c r="AT102" s="221">
        <f t="shared" si="39"/>
        <v>0</v>
      </c>
      <c r="AU102" s="221">
        <f t="shared" si="40"/>
        <v>0</v>
      </c>
      <c r="AV102" s="221">
        <f t="shared" si="41"/>
        <v>0</v>
      </c>
      <c r="AW102" s="221">
        <f t="shared" si="42"/>
        <v>0</v>
      </c>
      <c r="AX102" s="221">
        <f t="shared" si="43"/>
        <v>0</v>
      </c>
      <c r="AY102" s="221">
        <f t="shared" si="44"/>
        <v>0</v>
      </c>
      <c r="AZ102" s="221">
        <f t="shared" si="45"/>
        <v>0</v>
      </c>
      <c r="BA102" s="3102"/>
      <c r="BB102" s="221">
        <f t="shared" si="46"/>
        <v>0</v>
      </c>
      <c r="BC102" s="221">
        <f t="shared" si="47"/>
        <v>0</v>
      </c>
      <c r="BD102" s="221">
        <f t="shared" si="48"/>
        <v>0</v>
      </c>
      <c r="BE102" s="221">
        <f t="shared" si="49"/>
        <v>0</v>
      </c>
      <c r="BF102" s="221">
        <f t="shared" si="50"/>
        <v>0</v>
      </c>
      <c r="BG102" s="221">
        <f t="shared" si="51"/>
        <v>0</v>
      </c>
      <c r="BH102" s="221">
        <f t="shared" si="52"/>
        <v>0</v>
      </c>
      <c r="BI102" s="3102"/>
      <c r="BJ102" s="3102"/>
      <c r="BK102" s="221">
        <f t="shared" si="53"/>
        <v>0</v>
      </c>
      <c r="BL102" s="221">
        <f t="shared" si="54"/>
        <v>1</v>
      </c>
      <c r="BM102" s="221">
        <f t="shared" si="55"/>
        <v>0</v>
      </c>
      <c r="BN102" s="221">
        <f t="shared" si="56"/>
        <v>1</v>
      </c>
      <c r="BO102" s="3101"/>
      <c r="BP102" s="1105"/>
      <c r="BQ102" s="1105"/>
      <c r="BR102" s="1105"/>
      <c r="BS102" s="1105"/>
      <c r="BT102" s="1105"/>
      <c r="BU102" s="1105"/>
    </row>
    <row r="103" spans="2:73" ht="15.75" customHeight="1">
      <c r="B103" s="71" t="s">
        <v>14450</v>
      </c>
      <c r="C103" s="2012" t="s">
        <v>14451</v>
      </c>
      <c r="D103" s="3063">
        <v>43921</v>
      </c>
      <c r="E103" s="72" t="s">
        <v>688</v>
      </c>
      <c r="F103" s="72">
        <v>3</v>
      </c>
      <c r="G103" s="1286">
        <v>0.39800000000000002</v>
      </c>
      <c r="H103" s="1286">
        <v>0.159</v>
      </c>
      <c r="I103" s="1286">
        <v>0.34699999999999998</v>
      </c>
      <c r="J103" s="1286">
        <v>0</v>
      </c>
      <c r="K103" s="1286">
        <v>0</v>
      </c>
      <c r="L103" s="1286">
        <v>0</v>
      </c>
      <c r="M103" s="1668">
        <v>0</v>
      </c>
      <c r="N103" s="1625"/>
      <c r="O103" s="1670">
        <v>8.3199999999999995E-4</v>
      </c>
      <c r="P103" s="1286">
        <v>1.1438625600000002E-2</v>
      </c>
      <c r="Q103" s="1286">
        <v>1.221673356E-2</v>
      </c>
      <c r="R103" s="1286">
        <v>1.7976376799999999E-2</v>
      </c>
      <c r="S103" s="1286">
        <v>1.7119827106724998E-2</v>
      </c>
      <c r="T103" s="1286">
        <v>1.5473797324196499E-2</v>
      </c>
      <c r="U103" s="1668">
        <v>1.5930592540164795E-2</v>
      </c>
      <c r="W103" s="1670">
        <v>3285.3061598604504</v>
      </c>
      <c r="X103" s="1286">
        <v>3481.1126719897438</v>
      </c>
      <c r="Y103" s="1286">
        <v>3304.901317076874</v>
      </c>
      <c r="Z103" s="1286">
        <v>3407.6152141040684</v>
      </c>
      <c r="AA103" s="1286">
        <v>3420.5739264316871</v>
      </c>
      <c r="AB103" s="1286">
        <v>3234.4827709500828</v>
      </c>
      <c r="AC103" s="1668">
        <v>3260.3599249001968</v>
      </c>
      <c r="AD103" s="2222"/>
      <c r="AE103" s="1670">
        <v>3239</v>
      </c>
      <c r="AF103" s="1286" t="s">
        <v>14162</v>
      </c>
      <c r="AG103" s="1286">
        <v>0.5</v>
      </c>
      <c r="AH103" s="1766" t="s">
        <v>14163</v>
      </c>
      <c r="AI103" s="1862" t="s">
        <v>14163</v>
      </c>
      <c r="AJ103" s="1862">
        <v>0</v>
      </c>
      <c r="AK103" s="1862" t="s">
        <v>4941</v>
      </c>
      <c r="AL103" s="1862" t="s">
        <v>4941</v>
      </c>
      <c r="AM103" s="1863" t="s">
        <v>4941</v>
      </c>
      <c r="AN103" s="63"/>
      <c r="AO103" s="73" t="s">
        <v>14452</v>
      </c>
      <c r="AP103" s="3102"/>
      <c r="AQ103" s="3101"/>
      <c r="AR103" s="997" t="str">
        <f t="shared" si="57"/>
        <v>Please complete all cells in row</v>
      </c>
      <c r="AS103" s="3101"/>
      <c r="AT103" s="221">
        <f t="shared" si="39"/>
        <v>0</v>
      </c>
      <c r="AU103" s="221">
        <f t="shared" si="40"/>
        <v>0</v>
      </c>
      <c r="AV103" s="221">
        <f t="shared" si="41"/>
        <v>0</v>
      </c>
      <c r="AW103" s="221">
        <f t="shared" si="42"/>
        <v>0</v>
      </c>
      <c r="AX103" s="221">
        <f t="shared" si="43"/>
        <v>0</v>
      </c>
      <c r="AY103" s="221">
        <f t="shared" si="44"/>
        <v>0</v>
      </c>
      <c r="AZ103" s="221">
        <f t="shared" si="45"/>
        <v>0</v>
      </c>
      <c r="BA103" s="3102"/>
      <c r="BB103" s="221">
        <f t="shared" si="46"/>
        <v>0</v>
      </c>
      <c r="BC103" s="221">
        <f t="shared" si="47"/>
        <v>0</v>
      </c>
      <c r="BD103" s="221">
        <f t="shared" si="48"/>
        <v>0</v>
      </c>
      <c r="BE103" s="221">
        <f t="shared" si="49"/>
        <v>0</v>
      </c>
      <c r="BF103" s="221">
        <f t="shared" si="50"/>
        <v>0</v>
      </c>
      <c r="BG103" s="221">
        <f t="shared" si="51"/>
        <v>0</v>
      </c>
      <c r="BH103" s="221">
        <f t="shared" si="52"/>
        <v>0</v>
      </c>
      <c r="BI103" s="3102"/>
      <c r="BJ103" s="3102"/>
      <c r="BK103" s="221">
        <f t="shared" si="53"/>
        <v>0</v>
      </c>
      <c r="BL103" s="221">
        <f t="shared" si="54"/>
        <v>1</v>
      </c>
      <c r="BM103" s="221">
        <f t="shared" si="55"/>
        <v>0</v>
      </c>
      <c r="BN103" s="221">
        <f t="shared" si="56"/>
        <v>1</v>
      </c>
      <c r="BO103" s="3101"/>
      <c r="BP103" s="1105"/>
      <c r="BQ103" s="1105"/>
      <c r="BR103" s="1105"/>
      <c r="BS103" s="1105"/>
      <c r="BT103" s="1105"/>
      <c r="BU103" s="1105"/>
    </row>
    <row r="104" spans="2:73" ht="15.75" customHeight="1">
      <c r="B104" s="71" t="s">
        <v>14453</v>
      </c>
      <c r="C104" s="2012" t="s">
        <v>14454</v>
      </c>
      <c r="D104" s="3063">
        <v>45808</v>
      </c>
      <c r="E104" s="72" t="s">
        <v>688</v>
      </c>
      <c r="F104" s="72">
        <v>3</v>
      </c>
      <c r="G104" s="1286">
        <v>0</v>
      </c>
      <c r="H104" s="1286">
        <v>0</v>
      </c>
      <c r="I104" s="1286">
        <v>1E-3</v>
      </c>
      <c r="J104" s="1286">
        <v>7.3999999999999996E-2</v>
      </c>
      <c r="K104" s="1286">
        <v>3.2000000000000001E-2</v>
      </c>
      <c r="L104" s="1286">
        <v>0.23699999999999999</v>
      </c>
      <c r="M104" s="1668">
        <v>2.3530000000000002</v>
      </c>
      <c r="N104" s="1625"/>
      <c r="O104" s="1670">
        <v>0</v>
      </c>
      <c r="P104" s="1286">
        <v>0</v>
      </c>
      <c r="Q104" s="1286">
        <v>0</v>
      </c>
      <c r="R104" s="1286">
        <v>0</v>
      </c>
      <c r="S104" s="1286">
        <v>0</v>
      </c>
      <c r="T104" s="1286">
        <v>0</v>
      </c>
      <c r="U104" s="1668">
        <v>5.1080425992237E-2</v>
      </c>
      <c r="W104" s="1670">
        <v>1706.3629696566409</v>
      </c>
      <c r="X104" s="1286">
        <v>2168.5087869609547</v>
      </c>
      <c r="Y104" s="1286">
        <v>1965.0287581570553</v>
      </c>
      <c r="Z104" s="1286">
        <v>2045.8429711623824</v>
      </c>
      <c r="AA104" s="1286">
        <v>2053.6230428151453</v>
      </c>
      <c r="AB104" s="1286">
        <v>2053.5765201057484</v>
      </c>
      <c r="AC104" s="1668">
        <v>2122.2061775716684</v>
      </c>
      <c r="AD104" s="2222"/>
      <c r="AE104" s="1670">
        <v>3101</v>
      </c>
      <c r="AF104" s="1286" t="s">
        <v>14162</v>
      </c>
      <c r="AG104" s="1286">
        <v>0.9</v>
      </c>
      <c r="AH104" s="1766" t="s">
        <v>14163</v>
      </c>
      <c r="AI104" s="1862" t="s">
        <v>14163</v>
      </c>
      <c r="AJ104" s="1862">
        <v>0</v>
      </c>
      <c r="AK104" s="1862" t="s">
        <v>4941</v>
      </c>
      <c r="AL104" s="1862" t="s">
        <v>4941</v>
      </c>
      <c r="AM104" s="1863" t="s">
        <v>4941</v>
      </c>
      <c r="AN104" s="63"/>
      <c r="AO104" s="73" t="s">
        <v>14455</v>
      </c>
      <c r="AP104" s="3102"/>
      <c r="AQ104" s="3101"/>
      <c r="AR104" s="997" t="str">
        <f t="shared" si="57"/>
        <v>Please complete all cells in row</v>
      </c>
      <c r="AS104" s="3101"/>
      <c r="AT104" s="221">
        <f t="shared" si="39"/>
        <v>0</v>
      </c>
      <c r="AU104" s="221">
        <f t="shared" si="40"/>
        <v>0</v>
      </c>
      <c r="AV104" s="221">
        <f t="shared" si="41"/>
        <v>0</v>
      </c>
      <c r="AW104" s="221">
        <f t="shared" si="42"/>
        <v>0</v>
      </c>
      <c r="AX104" s="221">
        <f t="shared" si="43"/>
        <v>0</v>
      </c>
      <c r="AY104" s="221">
        <f t="shared" si="44"/>
        <v>0</v>
      </c>
      <c r="AZ104" s="221">
        <f t="shared" si="45"/>
        <v>0</v>
      </c>
      <c r="BA104" s="3102"/>
      <c r="BB104" s="221">
        <f t="shared" si="46"/>
        <v>0</v>
      </c>
      <c r="BC104" s="221">
        <f t="shared" si="47"/>
        <v>0</v>
      </c>
      <c r="BD104" s="221">
        <f t="shared" si="48"/>
        <v>0</v>
      </c>
      <c r="BE104" s="221">
        <f t="shared" si="49"/>
        <v>0</v>
      </c>
      <c r="BF104" s="221">
        <f t="shared" si="50"/>
        <v>0</v>
      </c>
      <c r="BG104" s="221">
        <f t="shared" si="51"/>
        <v>0</v>
      </c>
      <c r="BH104" s="221">
        <f t="shared" si="52"/>
        <v>0</v>
      </c>
      <c r="BI104" s="3102"/>
      <c r="BJ104" s="3102"/>
      <c r="BK104" s="221">
        <f t="shared" si="53"/>
        <v>0</v>
      </c>
      <c r="BL104" s="221">
        <f t="shared" si="54"/>
        <v>1</v>
      </c>
      <c r="BM104" s="221">
        <f t="shared" si="55"/>
        <v>0</v>
      </c>
      <c r="BN104" s="221">
        <f t="shared" si="56"/>
        <v>1</v>
      </c>
      <c r="BO104" s="3101"/>
      <c r="BP104" s="1105"/>
      <c r="BQ104" s="1105"/>
      <c r="BR104" s="1105"/>
      <c r="BS104" s="1105"/>
      <c r="BT104" s="1105"/>
      <c r="BU104" s="1105"/>
    </row>
    <row r="105" spans="2:73" ht="15.75" customHeight="1">
      <c r="B105" s="71" t="s">
        <v>14456</v>
      </c>
      <c r="C105" s="2012" t="s">
        <v>14457</v>
      </c>
      <c r="D105" s="3063">
        <v>46553</v>
      </c>
      <c r="E105" s="72" t="s">
        <v>688</v>
      </c>
      <c r="F105" s="72">
        <v>3</v>
      </c>
      <c r="G105" s="1286">
        <v>0</v>
      </c>
      <c r="H105" s="1286">
        <v>0</v>
      </c>
      <c r="I105" s="1286">
        <v>1.4E-2</v>
      </c>
      <c r="J105" s="1286">
        <v>0.22</v>
      </c>
      <c r="K105" s="1286">
        <v>0.51600000000000001</v>
      </c>
      <c r="L105" s="1286">
        <v>0.51900000000000002</v>
      </c>
      <c r="M105" s="1668">
        <v>4.5940000000000003</v>
      </c>
      <c r="N105" s="1625"/>
      <c r="O105" s="1670">
        <v>0</v>
      </c>
      <c r="P105" s="1286">
        <v>0</v>
      </c>
      <c r="Q105" s="1286">
        <v>0</v>
      </c>
      <c r="R105" s="1286">
        <v>0</v>
      </c>
      <c r="S105" s="1286">
        <v>0</v>
      </c>
      <c r="T105" s="1286">
        <v>0</v>
      </c>
      <c r="U105" s="1668">
        <v>0.1229721135670403</v>
      </c>
      <c r="W105" s="1670">
        <v>1174.4204153738297</v>
      </c>
      <c r="X105" s="1286">
        <v>1245.3589278190359</v>
      </c>
      <c r="Y105" s="1286">
        <v>1181.1874996363806</v>
      </c>
      <c r="Z105" s="1286">
        <v>1223.264590164101</v>
      </c>
      <c r="AA105" s="1286">
        <v>1224.9292045235309</v>
      </c>
      <c r="AB105" s="1286">
        <v>1222.1734058936947</v>
      </c>
      <c r="AC105" s="1668">
        <v>1224.050515910345</v>
      </c>
      <c r="AD105" s="2222"/>
      <c r="AE105" s="1670">
        <v>1189</v>
      </c>
      <c r="AF105" s="1286" t="s">
        <v>14162</v>
      </c>
      <c r="AG105" s="1286">
        <v>0.4</v>
      </c>
      <c r="AH105" s="1766" t="s">
        <v>14163</v>
      </c>
      <c r="AI105" s="1862" t="s">
        <v>14163</v>
      </c>
      <c r="AJ105" s="1862">
        <v>0</v>
      </c>
      <c r="AK105" s="1862" t="s">
        <v>4941</v>
      </c>
      <c r="AL105" s="1862" t="s">
        <v>4941</v>
      </c>
      <c r="AM105" s="1863" t="s">
        <v>4941</v>
      </c>
      <c r="AN105" s="63"/>
      <c r="AO105" s="73" t="s">
        <v>14458</v>
      </c>
      <c r="AP105" s="3102"/>
      <c r="AQ105" s="3101"/>
      <c r="AR105" s="997" t="str">
        <f t="shared" si="57"/>
        <v>Please complete all cells in row</v>
      </c>
      <c r="AS105" s="3101"/>
      <c r="AT105" s="221">
        <f t="shared" ref="AT105:AT136" si="58" xml:space="preserve"> IF(SUM($G105:$M105,$O105:$U105,$AE105:$AM105)&gt;0,IF( ISNUMBER(G105 ), 0, 1 ),0)</f>
        <v>0</v>
      </c>
      <c r="AU105" s="221">
        <f t="shared" ref="AU105:AU136" si="59" xml:space="preserve"> IF(SUM($G105:$M105,$O105:$U105,$AE105:$AM105)&gt;0,IF( ISNUMBER(H105 ), 0, 1 ),0)</f>
        <v>0</v>
      </c>
      <c r="AV105" s="221">
        <f t="shared" ref="AV105:AV136" si="60" xml:space="preserve"> IF(SUM($G105:$M105,$O105:$U105,$AE105:$AM105)&gt;0,IF( ISNUMBER(I105 ), 0, 1 ),0)</f>
        <v>0</v>
      </c>
      <c r="AW105" s="221">
        <f t="shared" ref="AW105:AW136" si="61" xml:space="preserve"> IF(SUM($G105:$M105,$O105:$U105,$AE105:$AM105)&gt;0,IF( ISNUMBER(J105 ), 0, 1 ),0)</f>
        <v>0</v>
      </c>
      <c r="AX105" s="221">
        <f t="shared" ref="AX105:AX136" si="62" xml:space="preserve"> IF(SUM($G105:$M105,$O105:$U105,$AE105:$AM105)&gt;0,IF( ISNUMBER(K105 ), 0, 1 ),0)</f>
        <v>0</v>
      </c>
      <c r="AY105" s="221">
        <f t="shared" ref="AY105:AY136" si="63" xml:space="preserve"> IF(SUM($G105:$M105,$O105:$U105,$AE105:$AM105)&gt;0,IF( ISNUMBER(L105 ), 0, 1 ),0)</f>
        <v>0</v>
      </c>
      <c r="AZ105" s="221">
        <f t="shared" ref="AZ105:AZ136" si="64" xml:space="preserve"> IF(SUM($G105:$M105,$O105:$U105,$AE105:$AM105)&gt;0,IF( ISNUMBER(M105 ), 0, 1 ),0)</f>
        <v>0</v>
      </c>
      <c r="BA105" s="3102"/>
      <c r="BB105" s="221">
        <f t="shared" ref="BB105:BB136" si="65" xml:space="preserve"> IF(SUM($G105:$M105,$O105:$U105,$AE105:$AM105)&gt;0,IF( ISNUMBER(O105 ), 0, 1 ),0)</f>
        <v>0</v>
      </c>
      <c r="BC105" s="221">
        <f t="shared" ref="BC105:BC136" si="66" xml:space="preserve"> IF(SUM($G105:$M105,$O105:$U105,$AE105:$AM105)&gt;0,IF( ISNUMBER(P105 ), 0, 1 ),0)</f>
        <v>0</v>
      </c>
      <c r="BD105" s="221">
        <f t="shared" ref="BD105:BD136" si="67" xml:space="preserve"> IF(SUM($G105:$M105,$O105:$U105,$AE105:$AM105)&gt;0,IF( ISNUMBER(Q105 ), 0, 1 ),0)</f>
        <v>0</v>
      </c>
      <c r="BE105" s="221">
        <f t="shared" ref="BE105:BE136" si="68" xml:space="preserve"> IF(SUM($G105:$M105,$O105:$U105,$AE105:$AM105)&gt;0,IF( ISNUMBER(R105 ), 0, 1 ),0)</f>
        <v>0</v>
      </c>
      <c r="BF105" s="221">
        <f t="shared" ref="BF105:BF136" si="69" xml:space="preserve"> IF(SUM($G105:$M105,$O105:$U105,$AE105:$AM105)&gt;0,IF( ISNUMBER(S105 ), 0, 1 ),0)</f>
        <v>0</v>
      </c>
      <c r="BG105" s="221">
        <f t="shared" ref="BG105:BG136" si="70" xml:space="preserve"> IF(SUM($G105:$M105,$O105:$U105,$AE105:$AM105)&gt;0,IF( ISNUMBER(T105 ), 0, 1 ),0)</f>
        <v>0</v>
      </c>
      <c r="BH105" s="221">
        <f t="shared" ref="BH105:BH136" si="71" xml:space="preserve"> IF(SUM($G105:$M105,$O105:$U105,$AE105:$AM105)&gt;0,IF( ISNUMBER(U105 ), 0, 1 ),0)</f>
        <v>0</v>
      </c>
      <c r="BI105" s="3102"/>
      <c r="BJ105" s="3102"/>
      <c r="BK105" s="221">
        <f t="shared" ref="BK105:BK136" si="72" xml:space="preserve"> IF(SUM($G105:$M105,$O105:$U105,$AE105:$AM105)&gt;0,IF( ISNUMBER(AE105 ), 0, 1 ),0)</f>
        <v>0</v>
      </c>
      <c r="BL105" s="221">
        <f t="shared" ref="BL105:BL136" si="73" xml:space="preserve"> IF(SUM($G105:$M105,$O105:$U105,$AE105:$AM105)&gt;0,IF( ISNUMBER(AF105 ), 0, 1 ),0)</f>
        <v>1</v>
      </c>
      <c r="BM105" s="221">
        <f t="shared" ref="BM105:BM136" si="74" xml:space="preserve"> IF(SUM($G105:$M105,$O105:$U105,$AE105:$AM105)&gt;0,IF( ISNUMBER(AG105 ), 0, 1 ),0)</f>
        <v>0</v>
      </c>
      <c r="BN105" s="221">
        <f t="shared" ref="BN105:BN136" si="75" xml:space="preserve"> IF(SUM($G105:$M105,$O105:$U105,$AE105:$AM105)&gt;0,IF( ISNUMBER(AM105 ), 0, 1 ),0)</f>
        <v>1</v>
      </c>
      <c r="BO105" s="3101"/>
      <c r="BP105" s="1105"/>
      <c r="BQ105" s="1105"/>
      <c r="BR105" s="1105"/>
      <c r="BS105" s="1105"/>
      <c r="BT105" s="1105"/>
      <c r="BU105" s="1105"/>
    </row>
    <row r="106" spans="2:73" ht="15.75" customHeight="1">
      <c r="B106" s="71" t="s">
        <v>14459</v>
      </c>
      <c r="C106" s="2012" t="s">
        <v>14460</v>
      </c>
      <c r="D106" s="3063">
        <v>46529</v>
      </c>
      <c r="E106" s="72" t="s">
        <v>688</v>
      </c>
      <c r="F106" s="72">
        <v>3</v>
      </c>
      <c r="G106" s="1286">
        <v>0</v>
      </c>
      <c r="H106" s="1286">
        <v>0</v>
      </c>
      <c r="I106" s="1286">
        <v>0.159</v>
      </c>
      <c r="J106" s="1286">
        <v>0.22700000000000001</v>
      </c>
      <c r="K106" s="1286">
        <v>0.84099999999999997</v>
      </c>
      <c r="L106" s="1286">
        <v>1.1679999999999999</v>
      </c>
      <c r="M106" s="1668">
        <v>6.298</v>
      </c>
      <c r="N106" s="1625"/>
      <c r="O106" s="1670">
        <v>0</v>
      </c>
      <c r="P106" s="1286">
        <v>0</v>
      </c>
      <c r="Q106" s="1286">
        <v>0</v>
      </c>
      <c r="R106" s="1286">
        <v>0</v>
      </c>
      <c r="S106" s="1286">
        <v>0</v>
      </c>
      <c r="T106" s="1286">
        <v>0</v>
      </c>
      <c r="U106" s="1668">
        <v>0.1228811811592961</v>
      </c>
      <c r="W106" s="1670">
        <v>1163.6516747643645</v>
      </c>
      <c r="X106" s="1286">
        <v>1227.0102398991501</v>
      </c>
      <c r="Y106" s="1286">
        <v>1166.0553994816885</v>
      </c>
      <c r="Z106" s="1286">
        <v>1266.7824322795886</v>
      </c>
      <c r="AA106" s="1286">
        <v>1264.6836007604156</v>
      </c>
      <c r="AB106" s="1286">
        <v>1257.8375855165098</v>
      </c>
      <c r="AC106" s="1668">
        <v>1259.9255790557911</v>
      </c>
      <c r="AD106" s="2222"/>
      <c r="AE106" s="1670">
        <v>1143</v>
      </c>
      <c r="AF106" s="1286" t="s">
        <v>14162</v>
      </c>
      <c r="AG106" s="1286">
        <v>0.4</v>
      </c>
      <c r="AH106" s="1766" t="s">
        <v>14163</v>
      </c>
      <c r="AI106" s="1862" t="s">
        <v>14163</v>
      </c>
      <c r="AJ106" s="1862">
        <v>0</v>
      </c>
      <c r="AK106" s="1862" t="s">
        <v>4941</v>
      </c>
      <c r="AL106" s="1862" t="s">
        <v>4941</v>
      </c>
      <c r="AM106" s="1863" t="s">
        <v>4941</v>
      </c>
      <c r="AN106" s="63"/>
      <c r="AO106" s="73" t="s">
        <v>14461</v>
      </c>
      <c r="AP106" s="3102"/>
      <c r="AQ106" s="3101"/>
      <c r="AR106" s="997" t="str">
        <f t="shared" si="57"/>
        <v>Please complete all cells in row</v>
      </c>
      <c r="AS106" s="3101"/>
      <c r="AT106" s="221">
        <f t="shared" si="58"/>
        <v>0</v>
      </c>
      <c r="AU106" s="221">
        <f t="shared" si="59"/>
        <v>0</v>
      </c>
      <c r="AV106" s="221">
        <f t="shared" si="60"/>
        <v>0</v>
      </c>
      <c r="AW106" s="221">
        <f t="shared" si="61"/>
        <v>0</v>
      </c>
      <c r="AX106" s="221">
        <f t="shared" si="62"/>
        <v>0</v>
      </c>
      <c r="AY106" s="221">
        <f t="shared" si="63"/>
        <v>0</v>
      </c>
      <c r="AZ106" s="221">
        <f t="shared" si="64"/>
        <v>0</v>
      </c>
      <c r="BA106" s="3102"/>
      <c r="BB106" s="221">
        <f t="shared" si="65"/>
        <v>0</v>
      </c>
      <c r="BC106" s="221">
        <f t="shared" si="66"/>
        <v>0</v>
      </c>
      <c r="BD106" s="221">
        <f t="shared" si="67"/>
        <v>0</v>
      </c>
      <c r="BE106" s="221">
        <f t="shared" si="68"/>
        <v>0</v>
      </c>
      <c r="BF106" s="221">
        <f t="shared" si="69"/>
        <v>0</v>
      </c>
      <c r="BG106" s="221">
        <f t="shared" si="70"/>
        <v>0</v>
      </c>
      <c r="BH106" s="221">
        <f t="shared" si="71"/>
        <v>0</v>
      </c>
      <c r="BI106" s="3102"/>
      <c r="BJ106" s="3102"/>
      <c r="BK106" s="221">
        <f t="shared" si="72"/>
        <v>0</v>
      </c>
      <c r="BL106" s="221">
        <f t="shared" si="73"/>
        <v>1</v>
      </c>
      <c r="BM106" s="221">
        <f t="shared" si="74"/>
        <v>0</v>
      </c>
      <c r="BN106" s="221">
        <f t="shared" si="75"/>
        <v>1</v>
      </c>
      <c r="BO106" s="3101"/>
      <c r="BP106" s="1105"/>
      <c r="BQ106" s="1105"/>
      <c r="BR106" s="1105"/>
      <c r="BS106" s="1105"/>
      <c r="BT106" s="1105"/>
      <c r="BU106" s="1105"/>
    </row>
    <row r="107" spans="2:73" ht="15.75" customHeight="1">
      <c r="B107" s="71" t="s">
        <v>14462</v>
      </c>
      <c r="C107" s="2012" t="s">
        <v>14463</v>
      </c>
      <c r="D107" s="3063">
        <v>46510</v>
      </c>
      <c r="E107" s="72" t="s">
        <v>688</v>
      </c>
      <c r="F107" s="72">
        <v>3</v>
      </c>
      <c r="G107" s="1286">
        <v>0</v>
      </c>
      <c r="H107" s="1286">
        <v>0</v>
      </c>
      <c r="I107" s="1286">
        <v>1E-3</v>
      </c>
      <c r="J107" s="1286">
        <v>0.44500000000000001</v>
      </c>
      <c r="K107" s="1286">
        <v>0.39800000000000002</v>
      </c>
      <c r="L107" s="1286">
        <v>0.318</v>
      </c>
      <c r="M107" s="1668">
        <v>10.7</v>
      </c>
      <c r="N107" s="1625"/>
      <c r="O107" s="1670">
        <v>0</v>
      </c>
      <c r="P107" s="1286">
        <v>0</v>
      </c>
      <c r="Q107" s="1286">
        <v>0</v>
      </c>
      <c r="R107" s="1286">
        <v>0</v>
      </c>
      <c r="S107" s="1286">
        <v>0</v>
      </c>
      <c r="T107" s="1286">
        <v>0</v>
      </c>
      <c r="U107" s="1668">
        <v>0.12922272820371769</v>
      </c>
      <c r="W107" s="1670">
        <v>3936.8491841589994</v>
      </c>
      <c r="X107" s="1286">
        <v>4142.4361721949099</v>
      </c>
      <c r="Y107" s="1286">
        <v>4023.537178707209</v>
      </c>
      <c r="Z107" s="1286">
        <v>4146.0173932311218</v>
      </c>
      <c r="AA107" s="1286">
        <v>4173.6405606533162</v>
      </c>
      <c r="AB107" s="1286">
        <v>4185.102129905471</v>
      </c>
      <c r="AC107" s="1668">
        <v>4201.393902621182</v>
      </c>
      <c r="AD107" s="2222"/>
      <c r="AE107" s="1670">
        <v>4351</v>
      </c>
      <c r="AF107" s="1286" t="s">
        <v>14162</v>
      </c>
      <c r="AG107" s="1286">
        <v>0.25</v>
      </c>
      <c r="AH107" s="1766" t="s">
        <v>14163</v>
      </c>
      <c r="AI107" s="1862" t="s">
        <v>14163</v>
      </c>
      <c r="AJ107" s="1862">
        <v>0</v>
      </c>
      <c r="AK107" s="1862" t="s">
        <v>4941</v>
      </c>
      <c r="AL107" s="1862" t="s">
        <v>4941</v>
      </c>
      <c r="AM107" s="1863" t="s">
        <v>4941</v>
      </c>
      <c r="AN107" s="63"/>
      <c r="AO107" s="73" t="s">
        <v>14464</v>
      </c>
      <c r="AP107" s="3102"/>
      <c r="AQ107" s="3101"/>
      <c r="AR107" s="997" t="str">
        <f t="shared" si="57"/>
        <v>Please complete all cells in row</v>
      </c>
      <c r="AS107" s="3101"/>
      <c r="AT107" s="221">
        <f t="shared" si="58"/>
        <v>0</v>
      </c>
      <c r="AU107" s="221">
        <f t="shared" si="59"/>
        <v>0</v>
      </c>
      <c r="AV107" s="221">
        <f t="shared" si="60"/>
        <v>0</v>
      </c>
      <c r="AW107" s="221">
        <f t="shared" si="61"/>
        <v>0</v>
      </c>
      <c r="AX107" s="221">
        <f t="shared" si="62"/>
        <v>0</v>
      </c>
      <c r="AY107" s="221">
        <f t="shared" si="63"/>
        <v>0</v>
      </c>
      <c r="AZ107" s="221">
        <f t="shared" si="64"/>
        <v>0</v>
      </c>
      <c r="BA107" s="3102"/>
      <c r="BB107" s="221">
        <f t="shared" si="65"/>
        <v>0</v>
      </c>
      <c r="BC107" s="221">
        <f t="shared" si="66"/>
        <v>0</v>
      </c>
      <c r="BD107" s="221">
        <f t="shared" si="67"/>
        <v>0</v>
      </c>
      <c r="BE107" s="221">
        <f t="shared" si="68"/>
        <v>0</v>
      </c>
      <c r="BF107" s="221">
        <f t="shared" si="69"/>
        <v>0</v>
      </c>
      <c r="BG107" s="221">
        <f t="shared" si="70"/>
        <v>0</v>
      </c>
      <c r="BH107" s="221">
        <f t="shared" si="71"/>
        <v>0</v>
      </c>
      <c r="BI107" s="3102"/>
      <c r="BJ107" s="3102"/>
      <c r="BK107" s="221">
        <f t="shared" si="72"/>
        <v>0</v>
      </c>
      <c r="BL107" s="221">
        <f t="shared" si="73"/>
        <v>1</v>
      </c>
      <c r="BM107" s="221">
        <f t="shared" si="74"/>
        <v>0</v>
      </c>
      <c r="BN107" s="221">
        <f t="shared" si="75"/>
        <v>1</v>
      </c>
      <c r="BO107" s="3101"/>
      <c r="BP107" s="1105"/>
      <c r="BQ107" s="1105"/>
      <c r="BR107" s="1105"/>
      <c r="BS107" s="1105"/>
      <c r="BT107" s="1105"/>
      <c r="BU107" s="1105"/>
    </row>
    <row r="108" spans="2:73" ht="15.75" customHeight="1">
      <c r="B108" s="71" t="s">
        <v>14465</v>
      </c>
      <c r="C108" s="2012" t="s">
        <v>14466</v>
      </c>
      <c r="D108" s="3063">
        <v>46699</v>
      </c>
      <c r="E108" s="72" t="s">
        <v>688</v>
      </c>
      <c r="F108" s="72">
        <v>3</v>
      </c>
      <c r="G108" s="1286">
        <v>0</v>
      </c>
      <c r="H108" s="1286">
        <v>0</v>
      </c>
      <c r="I108" s="1286">
        <v>0</v>
      </c>
      <c r="J108" s="1286">
        <v>0.24</v>
      </c>
      <c r="K108" s="1286">
        <v>8.1000000000000003E-2</v>
      </c>
      <c r="L108" s="1286">
        <v>3.7999999999999999E-2</v>
      </c>
      <c r="M108" s="1668">
        <v>6.173</v>
      </c>
      <c r="N108" s="1625"/>
      <c r="O108" s="1670">
        <v>0</v>
      </c>
      <c r="P108" s="1286">
        <v>0</v>
      </c>
      <c r="Q108" s="1286">
        <v>0</v>
      </c>
      <c r="R108" s="1286">
        <v>0</v>
      </c>
      <c r="S108" s="1286">
        <v>0</v>
      </c>
      <c r="T108" s="1286">
        <v>0</v>
      </c>
      <c r="U108" s="1668">
        <v>0.123566998532</v>
      </c>
      <c r="W108" s="1670">
        <v>1049.854847467175</v>
      </c>
      <c r="X108" s="1286">
        <v>1128.9546103395041</v>
      </c>
      <c r="Y108" s="1286">
        <v>1027.7403487988261</v>
      </c>
      <c r="Z108" s="1286">
        <v>1102.9867231824933</v>
      </c>
      <c r="AA108" s="1286">
        <v>1108.3694765598023</v>
      </c>
      <c r="AB108" s="1286">
        <v>944.09856394157396</v>
      </c>
      <c r="AC108" s="1668">
        <v>1038.153476221954</v>
      </c>
      <c r="AD108" s="2222"/>
      <c r="AE108" s="1670">
        <v>1490</v>
      </c>
      <c r="AF108" s="1286" t="s">
        <v>14162</v>
      </c>
      <c r="AG108" s="1286">
        <v>0.25</v>
      </c>
      <c r="AH108" s="1766" t="s">
        <v>14163</v>
      </c>
      <c r="AI108" s="1862" t="s">
        <v>14163</v>
      </c>
      <c r="AJ108" s="1862">
        <v>3.75</v>
      </c>
      <c r="AK108" s="1862">
        <v>393</v>
      </c>
      <c r="AL108" s="1862" t="s">
        <v>4941</v>
      </c>
      <c r="AM108" s="1863" t="s">
        <v>4941</v>
      </c>
      <c r="AN108" s="63"/>
      <c r="AO108" s="73" t="s">
        <v>14467</v>
      </c>
      <c r="AP108" s="3102"/>
      <c r="AQ108" s="3101"/>
      <c r="AR108" s="997" t="str">
        <f t="shared" si="57"/>
        <v>Please complete all cells in row</v>
      </c>
      <c r="AS108" s="3101"/>
      <c r="AT108" s="221">
        <f t="shared" si="58"/>
        <v>0</v>
      </c>
      <c r="AU108" s="221">
        <f t="shared" si="59"/>
        <v>0</v>
      </c>
      <c r="AV108" s="221">
        <f t="shared" si="60"/>
        <v>0</v>
      </c>
      <c r="AW108" s="221">
        <f t="shared" si="61"/>
        <v>0</v>
      </c>
      <c r="AX108" s="221">
        <f t="shared" si="62"/>
        <v>0</v>
      </c>
      <c r="AY108" s="221">
        <f t="shared" si="63"/>
        <v>0</v>
      </c>
      <c r="AZ108" s="221">
        <f t="shared" si="64"/>
        <v>0</v>
      </c>
      <c r="BA108" s="3102"/>
      <c r="BB108" s="221">
        <f t="shared" si="65"/>
        <v>0</v>
      </c>
      <c r="BC108" s="221">
        <f t="shared" si="66"/>
        <v>0</v>
      </c>
      <c r="BD108" s="221">
        <f t="shared" si="67"/>
        <v>0</v>
      </c>
      <c r="BE108" s="221">
        <f t="shared" si="68"/>
        <v>0</v>
      </c>
      <c r="BF108" s="221">
        <f t="shared" si="69"/>
        <v>0</v>
      </c>
      <c r="BG108" s="221">
        <f t="shared" si="70"/>
        <v>0</v>
      </c>
      <c r="BH108" s="221">
        <f t="shared" si="71"/>
        <v>0</v>
      </c>
      <c r="BI108" s="3102"/>
      <c r="BJ108" s="3102"/>
      <c r="BK108" s="221">
        <f t="shared" si="72"/>
        <v>0</v>
      </c>
      <c r="BL108" s="221">
        <f t="shared" si="73"/>
        <v>1</v>
      </c>
      <c r="BM108" s="221">
        <f t="shared" si="74"/>
        <v>0</v>
      </c>
      <c r="BN108" s="221">
        <f t="shared" si="75"/>
        <v>1</v>
      </c>
      <c r="BO108" s="3101"/>
      <c r="BP108" s="1105"/>
      <c r="BQ108" s="1105"/>
      <c r="BR108" s="1105"/>
      <c r="BS108" s="1105"/>
      <c r="BT108" s="1105"/>
      <c r="BU108" s="1105"/>
    </row>
    <row r="109" spans="2:73" ht="15.75" customHeight="1">
      <c r="B109" s="71" t="s">
        <v>14468</v>
      </c>
      <c r="C109" s="2012" t="s">
        <v>14469</v>
      </c>
      <c r="D109" s="3063">
        <v>46341</v>
      </c>
      <c r="E109" s="72" t="s">
        <v>688</v>
      </c>
      <c r="F109" s="72">
        <v>3</v>
      </c>
      <c r="G109" s="1286">
        <v>0</v>
      </c>
      <c r="H109" s="1286">
        <v>0</v>
      </c>
      <c r="I109" s="1286">
        <v>0.108</v>
      </c>
      <c r="J109" s="1286">
        <v>0.249</v>
      </c>
      <c r="K109" s="1286">
        <v>0.33800000000000002</v>
      </c>
      <c r="L109" s="1286">
        <v>0.41399999999999998</v>
      </c>
      <c r="M109" s="1668">
        <v>7.3730000000000002</v>
      </c>
      <c r="N109" s="1625"/>
      <c r="O109" s="1670">
        <v>0</v>
      </c>
      <c r="P109" s="1286">
        <v>0</v>
      </c>
      <c r="Q109" s="1286">
        <v>0</v>
      </c>
      <c r="R109" s="1286">
        <v>0</v>
      </c>
      <c r="S109" s="1286">
        <v>0</v>
      </c>
      <c r="T109" s="1286">
        <v>0</v>
      </c>
      <c r="U109" s="1668">
        <v>6.096525528324899E-2</v>
      </c>
      <c r="W109" s="1670">
        <v>3341.0025077123164</v>
      </c>
      <c r="X109" s="1286">
        <v>3584.1883110237804</v>
      </c>
      <c r="Y109" s="1286">
        <v>3398.7449315089998</v>
      </c>
      <c r="Z109" s="1286">
        <v>3582.1471959414675</v>
      </c>
      <c r="AA109" s="1286">
        <v>3570.1124602666068</v>
      </c>
      <c r="AB109" s="1286">
        <v>3544.5327479302232</v>
      </c>
      <c r="AC109" s="1668">
        <v>3617.667683915422</v>
      </c>
      <c r="AD109" s="2222"/>
      <c r="AE109" s="1670">
        <v>4463</v>
      </c>
      <c r="AF109" s="1286" t="s">
        <v>14162</v>
      </c>
      <c r="AG109" s="1286">
        <v>0.5</v>
      </c>
      <c r="AH109" s="1766" t="s">
        <v>14163</v>
      </c>
      <c r="AI109" s="1862" t="s">
        <v>14163</v>
      </c>
      <c r="AJ109" s="1862">
        <v>0</v>
      </c>
      <c r="AK109" s="1862" t="s">
        <v>4941</v>
      </c>
      <c r="AL109" s="1862" t="s">
        <v>4941</v>
      </c>
      <c r="AM109" s="1863" t="s">
        <v>4941</v>
      </c>
      <c r="AN109" s="63"/>
      <c r="AO109" s="73" t="s">
        <v>14470</v>
      </c>
      <c r="AP109" s="3102"/>
      <c r="AQ109" s="3101"/>
      <c r="AR109" s="997" t="str">
        <f t="shared" si="57"/>
        <v>Please complete all cells in row</v>
      </c>
      <c r="AS109" s="3101"/>
      <c r="AT109" s="221">
        <f t="shared" si="58"/>
        <v>0</v>
      </c>
      <c r="AU109" s="221">
        <f t="shared" si="59"/>
        <v>0</v>
      </c>
      <c r="AV109" s="221">
        <f t="shared" si="60"/>
        <v>0</v>
      </c>
      <c r="AW109" s="221">
        <f t="shared" si="61"/>
        <v>0</v>
      </c>
      <c r="AX109" s="221">
        <f t="shared" si="62"/>
        <v>0</v>
      </c>
      <c r="AY109" s="221">
        <f t="shared" si="63"/>
        <v>0</v>
      </c>
      <c r="AZ109" s="221">
        <f t="shared" si="64"/>
        <v>0</v>
      </c>
      <c r="BA109" s="3102"/>
      <c r="BB109" s="221">
        <f t="shared" si="65"/>
        <v>0</v>
      </c>
      <c r="BC109" s="221">
        <f t="shared" si="66"/>
        <v>0</v>
      </c>
      <c r="BD109" s="221">
        <f t="shared" si="67"/>
        <v>0</v>
      </c>
      <c r="BE109" s="221">
        <f t="shared" si="68"/>
        <v>0</v>
      </c>
      <c r="BF109" s="221">
        <f t="shared" si="69"/>
        <v>0</v>
      </c>
      <c r="BG109" s="221">
        <f t="shared" si="70"/>
        <v>0</v>
      </c>
      <c r="BH109" s="221">
        <f t="shared" si="71"/>
        <v>0</v>
      </c>
      <c r="BI109" s="3102"/>
      <c r="BJ109" s="3102"/>
      <c r="BK109" s="221">
        <f t="shared" si="72"/>
        <v>0</v>
      </c>
      <c r="BL109" s="221">
        <f t="shared" si="73"/>
        <v>1</v>
      </c>
      <c r="BM109" s="221">
        <f t="shared" si="74"/>
        <v>0</v>
      </c>
      <c r="BN109" s="221">
        <f t="shared" si="75"/>
        <v>1</v>
      </c>
      <c r="BO109" s="3101"/>
      <c r="BP109" s="1105"/>
      <c r="BQ109" s="1105"/>
      <c r="BR109" s="1105"/>
      <c r="BS109" s="1105"/>
      <c r="BT109" s="1105"/>
      <c r="BU109" s="1105"/>
    </row>
    <row r="110" spans="2:73" ht="15.75" customHeight="1">
      <c r="B110" s="71" t="s">
        <v>14471</v>
      </c>
      <c r="C110" s="2012" t="s">
        <v>14472</v>
      </c>
      <c r="D110" s="3063">
        <v>43921</v>
      </c>
      <c r="E110" s="72" t="s">
        <v>688</v>
      </c>
      <c r="F110" s="72">
        <v>3</v>
      </c>
      <c r="G110" s="1286">
        <v>0.76300000000000001</v>
      </c>
      <c r="H110" s="1286">
        <v>0.17699999999999999</v>
      </c>
      <c r="I110" s="1286">
        <v>0.23</v>
      </c>
      <c r="J110" s="1286">
        <v>0</v>
      </c>
      <c r="K110" s="1286">
        <v>0</v>
      </c>
      <c r="L110" s="1286">
        <v>3.0000000000000001E-3</v>
      </c>
      <c r="M110" s="1668">
        <v>0</v>
      </c>
      <c r="N110" s="1625"/>
      <c r="O110" s="1670">
        <v>0</v>
      </c>
      <c r="P110" s="1286">
        <v>7.3484880000000011E-3</v>
      </c>
      <c r="Q110" s="1286">
        <v>7.7084238000000001E-3</v>
      </c>
      <c r="R110" s="1286">
        <v>1.0826364E-2</v>
      </c>
      <c r="S110" s="1286">
        <v>1.0324733681124999E-2</v>
      </c>
      <c r="T110" s="1286">
        <v>9.5654422784072525E-3</v>
      </c>
      <c r="U110" s="1668">
        <v>9.9928596113459008E-3</v>
      </c>
      <c r="W110" s="1670">
        <v>2447.5225642061396</v>
      </c>
      <c r="X110" s="1286">
        <v>2645.4763879204952</v>
      </c>
      <c r="Y110" s="1286">
        <v>2321.0944612397871</v>
      </c>
      <c r="Z110" s="1286">
        <v>2463.6802082329527</v>
      </c>
      <c r="AA110" s="1286">
        <v>2473.0492599244694</v>
      </c>
      <c r="AB110" s="1286">
        <v>2298.6099013995413</v>
      </c>
      <c r="AC110" s="1668">
        <v>2416.3898201443767</v>
      </c>
      <c r="AD110" s="2222"/>
      <c r="AE110" s="1670">
        <v>2653</v>
      </c>
      <c r="AF110" s="1286" t="s">
        <v>14162</v>
      </c>
      <c r="AG110" s="1286">
        <v>0.5</v>
      </c>
      <c r="AH110" s="1766" t="s">
        <v>14163</v>
      </c>
      <c r="AI110" s="1862" t="s">
        <v>14163</v>
      </c>
      <c r="AJ110" s="1862">
        <v>0</v>
      </c>
      <c r="AK110" s="1862" t="s">
        <v>4941</v>
      </c>
      <c r="AL110" s="1862" t="s">
        <v>4941</v>
      </c>
      <c r="AM110" s="1863" t="s">
        <v>4941</v>
      </c>
      <c r="AN110" s="63"/>
      <c r="AO110" s="73" t="s">
        <v>14473</v>
      </c>
      <c r="AP110" s="3102"/>
      <c r="AQ110" s="3101"/>
      <c r="AR110" s="997" t="str">
        <f t="shared" si="57"/>
        <v>Please complete all cells in row</v>
      </c>
      <c r="AS110" s="3101"/>
      <c r="AT110" s="221">
        <f t="shared" si="58"/>
        <v>0</v>
      </c>
      <c r="AU110" s="221">
        <f t="shared" si="59"/>
        <v>0</v>
      </c>
      <c r="AV110" s="221">
        <f t="shared" si="60"/>
        <v>0</v>
      </c>
      <c r="AW110" s="221">
        <f t="shared" si="61"/>
        <v>0</v>
      </c>
      <c r="AX110" s="221">
        <f t="shared" si="62"/>
        <v>0</v>
      </c>
      <c r="AY110" s="221">
        <f t="shared" si="63"/>
        <v>0</v>
      </c>
      <c r="AZ110" s="221">
        <f t="shared" si="64"/>
        <v>0</v>
      </c>
      <c r="BA110" s="3102"/>
      <c r="BB110" s="221">
        <f t="shared" si="65"/>
        <v>0</v>
      </c>
      <c r="BC110" s="221">
        <f t="shared" si="66"/>
        <v>0</v>
      </c>
      <c r="BD110" s="221">
        <f t="shared" si="67"/>
        <v>0</v>
      </c>
      <c r="BE110" s="221">
        <f t="shared" si="68"/>
        <v>0</v>
      </c>
      <c r="BF110" s="221">
        <f t="shared" si="69"/>
        <v>0</v>
      </c>
      <c r="BG110" s="221">
        <f t="shared" si="70"/>
        <v>0</v>
      </c>
      <c r="BH110" s="221">
        <f t="shared" si="71"/>
        <v>0</v>
      </c>
      <c r="BI110" s="3102"/>
      <c r="BJ110" s="3102"/>
      <c r="BK110" s="221">
        <f t="shared" si="72"/>
        <v>0</v>
      </c>
      <c r="BL110" s="221">
        <f t="shared" si="73"/>
        <v>1</v>
      </c>
      <c r="BM110" s="221">
        <f t="shared" si="74"/>
        <v>0</v>
      </c>
      <c r="BN110" s="221">
        <f t="shared" si="75"/>
        <v>1</v>
      </c>
      <c r="BO110" s="3101"/>
      <c r="BP110" s="1105"/>
      <c r="BQ110" s="1105"/>
      <c r="BR110" s="1105"/>
      <c r="BS110" s="1105"/>
      <c r="BT110" s="1105"/>
      <c r="BU110" s="1105"/>
    </row>
    <row r="111" spans="2:73" ht="15.75" customHeight="1">
      <c r="B111" s="71" t="s">
        <v>14474</v>
      </c>
      <c r="C111" s="2012" t="s">
        <v>14475</v>
      </c>
      <c r="D111" s="3063">
        <v>46502</v>
      </c>
      <c r="E111" s="72" t="s">
        <v>688</v>
      </c>
      <c r="F111" s="72">
        <v>3</v>
      </c>
      <c r="G111" s="1286">
        <v>0</v>
      </c>
      <c r="H111" s="1286">
        <v>0</v>
      </c>
      <c r="I111" s="1286">
        <v>0</v>
      </c>
      <c r="J111" s="1286">
        <v>0.10199999999999999</v>
      </c>
      <c r="K111" s="1286">
        <v>7.1999999999999995E-2</v>
      </c>
      <c r="L111" s="1286">
        <v>0.315</v>
      </c>
      <c r="M111" s="1668">
        <v>4.2140000000000004</v>
      </c>
      <c r="N111" s="1625"/>
      <c r="O111" s="1670">
        <v>0</v>
      </c>
      <c r="P111" s="1286">
        <v>0</v>
      </c>
      <c r="Q111" s="1286">
        <v>0</v>
      </c>
      <c r="R111" s="1286">
        <v>0</v>
      </c>
      <c r="S111" s="1286">
        <v>0</v>
      </c>
      <c r="T111" s="1286">
        <v>0</v>
      </c>
      <c r="U111" s="1668">
        <v>6.3260992263557997E-2</v>
      </c>
      <c r="W111" s="1670">
        <v>2850.5010971519268</v>
      </c>
      <c r="X111" s="1286">
        <v>2983.9619713409506</v>
      </c>
      <c r="Y111" s="1286">
        <v>2732.0517554502158</v>
      </c>
      <c r="Z111" s="1286">
        <v>2936.139856635597</v>
      </c>
      <c r="AA111" s="1286">
        <v>2766.4953766634098</v>
      </c>
      <c r="AB111" s="1286">
        <v>2588.5077072835843</v>
      </c>
      <c r="AC111" s="1668">
        <v>2667.1944973417653</v>
      </c>
      <c r="AD111" s="2222"/>
      <c r="AE111" s="1670">
        <v>3934</v>
      </c>
      <c r="AF111" s="1286" t="s">
        <v>14162</v>
      </c>
      <c r="AG111" s="1286">
        <v>0.6</v>
      </c>
      <c r="AH111" s="1766" t="s">
        <v>14163</v>
      </c>
      <c r="AI111" s="1862" t="s">
        <v>14163</v>
      </c>
      <c r="AJ111" s="1862">
        <v>0</v>
      </c>
      <c r="AK111" s="1862" t="s">
        <v>4941</v>
      </c>
      <c r="AL111" s="1862" t="s">
        <v>4941</v>
      </c>
      <c r="AM111" s="1863" t="s">
        <v>4941</v>
      </c>
      <c r="AN111" s="63"/>
      <c r="AO111" s="73" t="s">
        <v>14476</v>
      </c>
      <c r="AP111" s="3102"/>
      <c r="AQ111" s="3101"/>
      <c r="AR111" s="997" t="str">
        <f t="shared" si="57"/>
        <v>Please complete all cells in row</v>
      </c>
      <c r="AS111" s="3101"/>
      <c r="AT111" s="221">
        <f t="shared" si="58"/>
        <v>0</v>
      </c>
      <c r="AU111" s="221">
        <f t="shared" si="59"/>
        <v>0</v>
      </c>
      <c r="AV111" s="221">
        <f t="shared" si="60"/>
        <v>0</v>
      </c>
      <c r="AW111" s="221">
        <f t="shared" si="61"/>
        <v>0</v>
      </c>
      <c r="AX111" s="221">
        <f t="shared" si="62"/>
        <v>0</v>
      </c>
      <c r="AY111" s="221">
        <f t="shared" si="63"/>
        <v>0</v>
      </c>
      <c r="AZ111" s="221">
        <f t="shared" si="64"/>
        <v>0</v>
      </c>
      <c r="BA111" s="3102"/>
      <c r="BB111" s="221">
        <f t="shared" si="65"/>
        <v>0</v>
      </c>
      <c r="BC111" s="221">
        <f t="shared" si="66"/>
        <v>0</v>
      </c>
      <c r="BD111" s="221">
        <f t="shared" si="67"/>
        <v>0</v>
      </c>
      <c r="BE111" s="221">
        <f t="shared" si="68"/>
        <v>0</v>
      </c>
      <c r="BF111" s="221">
        <f t="shared" si="69"/>
        <v>0</v>
      </c>
      <c r="BG111" s="221">
        <f t="shared" si="70"/>
        <v>0</v>
      </c>
      <c r="BH111" s="221">
        <f t="shared" si="71"/>
        <v>0</v>
      </c>
      <c r="BI111" s="3102"/>
      <c r="BJ111" s="3102"/>
      <c r="BK111" s="221">
        <f t="shared" si="72"/>
        <v>0</v>
      </c>
      <c r="BL111" s="221">
        <f t="shared" si="73"/>
        <v>1</v>
      </c>
      <c r="BM111" s="221">
        <f t="shared" si="74"/>
        <v>0</v>
      </c>
      <c r="BN111" s="221">
        <f t="shared" si="75"/>
        <v>1</v>
      </c>
      <c r="BO111" s="3101"/>
      <c r="BP111" s="1105"/>
      <c r="BQ111" s="1105"/>
      <c r="BR111" s="1105"/>
      <c r="BS111" s="1105"/>
      <c r="BT111" s="1105"/>
      <c r="BU111" s="1105"/>
    </row>
    <row r="112" spans="2:73" ht="15.75" customHeight="1">
      <c r="B112" s="71" t="s">
        <v>14477</v>
      </c>
      <c r="C112" s="2012" t="s">
        <v>14478</v>
      </c>
      <c r="D112" s="3063">
        <v>46852</v>
      </c>
      <c r="E112" s="72" t="s">
        <v>688</v>
      </c>
      <c r="F112" s="72">
        <v>3</v>
      </c>
      <c r="G112" s="1286">
        <v>0</v>
      </c>
      <c r="H112" s="1286">
        <v>0</v>
      </c>
      <c r="I112" s="1286">
        <v>1E-3</v>
      </c>
      <c r="J112" s="1286">
        <v>0.80400000000000005</v>
      </c>
      <c r="K112" s="1286">
        <v>0.84599999999999997</v>
      </c>
      <c r="L112" s="1286">
        <v>0.41699999999999998</v>
      </c>
      <c r="M112" s="1668">
        <v>8.1440000000000001</v>
      </c>
      <c r="N112" s="1625"/>
      <c r="O112" s="1670">
        <v>0</v>
      </c>
      <c r="P112" s="1286">
        <v>0</v>
      </c>
      <c r="Q112" s="1286">
        <v>0</v>
      </c>
      <c r="R112" s="1286">
        <v>0</v>
      </c>
      <c r="S112" s="1286">
        <v>0</v>
      </c>
      <c r="T112" s="1286">
        <v>0</v>
      </c>
      <c r="U112" s="1668">
        <v>0.12278827196007919</v>
      </c>
      <c r="W112" s="1670">
        <v>1026.2271866215824</v>
      </c>
      <c r="X112" s="1286">
        <v>1143.4466114922252</v>
      </c>
      <c r="Y112" s="1286">
        <v>1018.2927826239759</v>
      </c>
      <c r="Z112" s="1286">
        <v>1052.2070086300546</v>
      </c>
      <c r="AA112" s="1286">
        <v>1056.208413447566</v>
      </c>
      <c r="AB112" s="1286">
        <v>1056.0717756331885</v>
      </c>
      <c r="AC112" s="1668">
        <v>1056.1268835660503</v>
      </c>
      <c r="AD112" s="2222"/>
      <c r="AE112" s="1670">
        <v>1096</v>
      </c>
      <c r="AF112" s="1286" t="s">
        <v>14162</v>
      </c>
      <c r="AG112" s="1286">
        <v>0.4</v>
      </c>
      <c r="AH112" s="1766" t="s">
        <v>14163</v>
      </c>
      <c r="AI112" s="1862" t="s">
        <v>14163</v>
      </c>
      <c r="AJ112" s="1862">
        <v>0</v>
      </c>
      <c r="AK112" s="1862" t="s">
        <v>4941</v>
      </c>
      <c r="AL112" s="1862" t="s">
        <v>4941</v>
      </c>
      <c r="AM112" s="1863" t="s">
        <v>4941</v>
      </c>
      <c r="AN112" s="63"/>
      <c r="AO112" s="73" t="s">
        <v>14479</v>
      </c>
      <c r="AP112" s="3102"/>
      <c r="AQ112" s="3101"/>
      <c r="AR112" s="997" t="str">
        <f t="shared" si="57"/>
        <v>Please complete all cells in row</v>
      </c>
      <c r="AS112" s="3101"/>
      <c r="AT112" s="221">
        <f t="shared" si="58"/>
        <v>0</v>
      </c>
      <c r="AU112" s="221">
        <f t="shared" si="59"/>
        <v>0</v>
      </c>
      <c r="AV112" s="221">
        <f t="shared" si="60"/>
        <v>0</v>
      </c>
      <c r="AW112" s="221">
        <f t="shared" si="61"/>
        <v>0</v>
      </c>
      <c r="AX112" s="221">
        <f t="shared" si="62"/>
        <v>0</v>
      </c>
      <c r="AY112" s="221">
        <f t="shared" si="63"/>
        <v>0</v>
      </c>
      <c r="AZ112" s="221">
        <f t="shared" si="64"/>
        <v>0</v>
      </c>
      <c r="BA112" s="3102"/>
      <c r="BB112" s="221">
        <f t="shared" si="65"/>
        <v>0</v>
      </c>
      <c r="BC112" s="221">
        <f t="shared" si="66"/>
        <v>0</v>
      </c>
      <c r="BD112" s="221">
        <f t="shared" si="67"/>
        <v>0</v>
      </c>
      <c r="BE112" s="221">
        <f t="shared" si="68"/>
        <v>0</v>
      </c>
      <c r="BF112" s="221">
        <f t="shared" si="69"/>
        <v>0</v>
      </c>
      <c r="BG112" s="221">
        <f t="shared" si="70"/>
        <v>0</v>
      </c>
      <c r="BH112" s="221">
        <f t="shared" si="71"/>
        <v>0</v>
      </c>
      <c r="BI112" s="3102"/>
      <c r="BJ112" s="3102"/>
      <c r="BK112" s="221">
        <f t="shared" si="72"/>
        <v>0</v>
      </c>
      <c r="BL112" s="221">
        <f t="shared" si="73"/>
        <v>1</v>
      </c>
      <c r="BM112" s="221">
        <f t="shared" si="74"/>
        <v>0</v>
      </c>
      <c r="BN112" s="221">
        <f t="shared" si="75"/>
        <v>1</v>
      </c>
      <c r="BO112" s="3101"/>
      <c r="BP112" s="1105"/>
      <c r="BQ112" s="1105"/>
      <c r="BR112" s="1105"/>
      <c r="BS112" s="1105"/>
      <c r="BT112" s="1105"/>
      <c r="BU112" s="1105"/>
    </row>
    <row r="113" spans="2:73" ht="15.75" customHeight="1">
      <c r="B113" s="71" t="s">
        <v>14480</v>
      </c>
      <c r="C113" s="2012" t="s">
        <v>14481</v>
      </c>
      <c r="D113" s="3063">
        <v>45808</v>
      </c>
      <c r="E113" s="72" t="s">
        <v>688</v>
      </c>
      <c r="F113" s="72">
        <v>3</v>
      </c>
      <c r="G113" s="1286">
        <v>0</v>
      </c>
      <c r="H113" s="1286">
        <v>0</v>
      </c>
      <c r="I113" s="1286">
        <v>2.5999999999999999E-2</v>
      </c>
      <c r="J113" s="1286">
        <v>0.20300000000000001</v>
      </c>
      <c r="K113" s="1286">
        <v>0.505</v>
      </c>
      <c r="L113" s="1286">
        <v>0.505</v>
      </c>
      <c r="M113" s="1668">
        <v>9.76</v>
      </c>
      <c r="N113" s="1625"/>
      <c r="O113" s="1670">
        <v>0</v>
      </c>
      <c r="P113" s="1286">
        <v>0</v>
      </c>
      <c r="Q113" s="1286">
        <v>0</v>
      </c>
      <c r="R113" s="1286">
        <v>0</v>
      </c>
      <c r="S113" s="1286">
        <v>0</v>
      </c>
      <c r="T113" s="1286">
        <v>0</v>
      </c>
      <c r="U113" s="1668">
        <v>1.4670329935106996E-2</v>
      </c>
      <c r="W113" s="1670">
        <v>549.13717510036497</v>
      </c>
      <c r="X113" s="1286">
        <v>580.71432905571851</v>
      </c>
      <c r="Y113" s="1286">
        <v>455.9805875155339</v>
      </c>
      <c r="Z113" s="1286">
        <v>478.36539400767685</v>
      </c>
      <c r="AA113" s="1286">
        <v>482.16062278990853</v>
      </c>
      <c r="AB113" s="1286">
        <v>484.23794371997087</v>
      </c>
      <c r="AC113" s="1668">
        <v>486.30528938406587</v>
      </c>
      <c r="AD113" s="2222"/>
      <c r="AE113" s="1670">
        <v>521</v>
      </c>
      <c r="AF113" s="1286" t="s">
        <v>14162</v>
      </c>
      <c r="AG113" s="1286">
        <v>0.8</v>
      </c>
      <c r="AH113" s="1766" t="s">
        <v>14163</v>
      </c>
      <c r="AI113" s="1862" t="s">
        <v>14163</v>
      </c>
      <c r="AJ113" s="1862">
        <v>0</v>
      </c>
      <c r="AK113" s="1862" t="s">
        <v>4941</v>
      </c>
      <c r="AL113" s="1862" t="s">
        <v>4941</v>
      </c>
      <c r="AM113" s="1863" t="s">
        <v>4941</v>
      </c>
      <c r="AN113" s="63"/>
      <c r="AO113" s="73" t="s">
        <v>14482</v>
      </c>
      <c r="AP113" s="3102"/>
      <c r="AQ113" s="3101"/>
      <c r="AR113" s="997" t="str">
        <f t="shared" si="57"/>
        <v>Please complete all cells in row</v>
      </c>
      <c r="AS113" s="3101"/>
      <c r="AT113" s="221">
        <f t="shared" si="58"/>
        <v>0</v>
      </c>
      <c r="AU113" s="221">
        <f t="shared" si="59"/>
        <v>0</v>
      </c>
      <c r="AV113" s="221">
        <f t="shared" si="60"/>
        <v>0</v>
      </c>
      <c r="AW113" s="221">
        <f t="shared" si="61"/>
        <v>0</v>
      </c>
      <c r="AX113" s="221">
        <f t="shared" si="62"/>
        <v>0</v>
      </c>
      <c r="AY113" s="221">
        <f t="shared" si="63"/>
        <v>0</v>
      </c>
      <c r="AZ113" s="221">
        <f t="shared" si="64"/>
        <v>0</v>
      </c>
      <c r="BA113" s="3102"/>
      <c r="BB113" s="221">
        <f t="shared" si="65"/>
        <v>0</v>
      </c>
      <c r="BC113" s="221">
        <f t="shared" si="66"/>
        <v>0</v>
      </c>
      <c r="BD113" s="221">
        <f t="shared" si="67"/>
        <v>0</v>
      </c>
      <c r="BE113" s="221">
        <f t="shared" si="68"/>
        <v>0</v>
      </c>
      <c r="BF113" s="221">
        <f t="shared" si="69"/>
        <v>0</v>
      </c>
      <c r="BG113" s="221">
        <f t="shared" si="70"/>
        <v>0</v>
      </c>
      <c r="BH113" s="221">
        <f t="shared" si="71"/>
        <v>0</v>
      </c>
      <c r="BI113" s="3102"/>
      <c r="BJ113" s="3102"/>
      <c r="BK113" s="221">
        <f t="shared" si="72"/>
        <v>0</v>
      </c>
      <c r="BL113" s="221">
        <f t="shared" si="73"/>
        <v>1</v>
      </c>
      <c r="BM113" s="221">
        <f t="shared" si="74"/>
        <v>0</v>
      </c>
      <c r="BN113" s="221">
        <f t="shared" si="75"/>
        <v>1</v>
      </c>
      <c r="BO113" s="3101"/>
      <c r="BP113" s="1105"/>
      <c r="BQ113" s="1105"/>
      <c r="BR113" s="1105"/>
      <c r="BS113" s="1105"/>
      <c r="BT113" s="1105"/>
      <c r="BU113" s="1105"/>
    </row>
    <row r="114" spans="2:73" ht="15.75" customHeight="1">
      <c r="B114" s="71" t="s">
        <v>14483</v>
      </c>
      <c r="C114" s="2012" t="s">
        <v>14484</v>
      </c>
      <c r="D114" s="3063">
        <v>43921</v>
      </c>
      <c r="E114" s="72" t="s">
        <v>688</v>
      </c>
      <c r="F114" s="72">
        <v>3</v>
      </c>
      <c r="G114" s="1286">
        <v>1.8620000000000001</v>
      </c>
      <c r="H114" s="1286">
        <v>0.23799999999999999</v>
      </c>
      <c r="I114" s="1286">
        <v>7.2999999999999995E-2</v>
      </c>
      <c r="J114" s="1286">
        <v>0</v>
      </c>
      <c r="K114" s="1286">
        <v>0.14899999999999999</v>
      </c>
      <c r="L114" s="1286">
        <v>0</v>
      </c>
      <c r="M114" s="1668">
        <v>0</v>
      </c>
      <c r="N114" s="1625"/>
      <c r="O114" s="1670">
        <v>0</v>
      </c>
      <c r="P114" s="1286">
        <v>4.2832224000000007E-3</v>
      </c>
      <c r="Q114" s="1286">
        <v>4.5825386399999998E-3</v>
      </c>
      <c r="R114" s="1286">
        <v>8.3149391999999996E-3</v>
      </c>
      <c r="S114" s="1286">
        <v>7.8878923421499998E-3</v>
      </c>
      <c r="T114" s="1286">
        <v>5.9120322933384406E-3</v>
      </c>
      <c r="U114" s="1668">
        <v>5.8174109822473697E-3</v>
      </c>
      <c r="W114" s="1670">
        <v>201.22373832324706</v>
      </c>
      <c r="X114" s="1286">
        <v>243.28651308345221</v>
      </c>
      <c r="Y114" s="1286">
        <v>225.11646652552619</v>
      </c>
      <c r="Z114" s="1286">
        <v>233.27695139880538</v>
      </c>
      <c r="AA114" s="1286">
        <v>234.16407295329574</v>
      </c>
      <c r="AB114" s="1286">
        <v>234.2451841572217</v>
      </c>
      <c r="AC114" s="1668">
        <v>234.30023101647271</v>
      </c>
      <c r="AD114" s="2222"/>
      <c r="AE114" s="1670">
        <v>239</v>
      </c>
      <c r="AF114" s="1286" t="s">
        <v>14162</v>
      </c>
      <c r="AG114" s="1286">
        <v>0.7</v>
      </c>
      <c r="AH114" s="1766" t="s">
        <v>14163</v>
      </c>
      <c r="AI114" s="1862" t="s">
        <v>14163</v>
      </c>
      <c r="AJ114" s="1862">
        <v>0</v>
      </c>
      <c r="AK114" s="1862" t="s">
        <v>4941</v>
      </c>
      <c r="AL114" s="1862" t="s">
        <v>4941</v>
      </c>
      <c r="AM114" s="1863" t="s">
        <v>4941</v>
      </c>
      <c r="AN114" s="63"/>
      <c r="AO114" s="73" t="s">
        <v>14485</v>
      </c>
      <c r="AP114" s="3102"/>
      <c r="AQ114" s="3101"/>
      <c r="AR114" s="997" t="str">
        <f t="shared" si="57"/>
        <v>Please complete all cells in row</v>
      </c>
      <c r="AS114" s="3101"/>
      <c r="AT114" s="221">
        <f t="shared" si="58"/>
        <v>0</v>
      </c>
      <c r="AU114" s="221">
        <f t="shared" si="59"/>
        <v>0</v>
      </c>
      <c r="AV114" s="221">
        <f t="shared" si="60"/>
        <v>0</v>
      </c>
      <c r="AW114" s="221">
        <f t="shared" si="61"/>
        <v>0</v>
      </c>
      <c r="AX114" s="221">
        <f t="shared" si="62"/>
        <v>0</v>
      </c>
      <c r="AY114" s="221">
        <f t="shared" si="63"/>
        <v>0</v>
      </c>
      <c r="AZ114" s="221">
        <f t="shared" si="64"/>
        <v>0</v>
      </c>
      <c r="BA114" s="3102"/>
      <c r="BB114" s="221">
        <f t="shared" si="65"/>
        <v>0</v>
      </c>
      <c r="BC114" s="221">
        <f t="shared" si="66"/>
        <v>0</v>
      </c>
      <c r="BD114" s="221">
        <f t="shared" si="67"/>
        <v>0</v>
      </c>
      <c r="BE114" s="221">
        <f t="shared" si="68"/>
        <v>0</v>
      </c>
      <c r="BF114" s="221">
        <f t="shared" si="69"/>
        <v>0</v>
      </c>
      <c r="BG114" s="221">
        <f t="shared" si="70"/>
        <v>0</v>
      </c>
      <c r="BH114" s="221">
        <f t="shared" si="71"/>
        <v>0</v>
      </c>
      <c r="BI114" s="3102"/>
      <c r="BJ114" s="3102"/>
      <c r="BK114" s="221">
        <f t="shared" si="72"/>
        <v>0</v>
      </c>
      <c r="BL114" s="221">
        <f t="shared" si="73"/>
        <v>1</v>
      </c>
      <c r="BM114" s="221">
        <f t="shared" si="74"/>
        <v>0</v>
      </c>
      <c r="BN114" s="221">
        <f t="shared" si="75"/>
        <v>1</v>
      </c>
      <c r="BO114" s="3101"/>
      <c r="BP114" s="1105"/>
      <c r="BQ114" s="1105"/>
      <c r="BR114" s="1105"/>
      <c r="BS114" s="1105"/>
      <c r="BT114" s="1105"/>
      <c r="BU114" s="1105"/>
    </row>
    <row r="115" spans="2:73" ht="15.75" customHeight="1">
      <c r="B115" s="71" t="s">
        <v>14486</v>
      </c>
      <c r="C115" s="2012" t="s">
        <v>14487</v>
      </c>
      <c r="D115" s="3063">
        <v>43921</v>
      </c>
      <c r="E115" s="72" t="s">
        <v>688</v>
      </c>
      <c r="F115" s="72">
        <v>3</v>
      </c>
      <c r="G115" s="1286">
        <v>1.927</v>
      </c>
      <c r="H115" s="1286">
        <v>0.121</v>
      </c>
      <c r="I115" s="1286">
        <v>4.3999999999999997E-2</v>
      </c>
      <c r="J115" s="1286">
        <v>0</v>
      </c>
      <c r="K115" s="1286">
        <v>0</v>
      </c>
      <c r="L115" s="1286">
        <v>0</v>
      </c>
      <c r="M115" s="1668">
        <v>0</v>
      </c>
      <c r="N115" s="1625"/>
      <c r="O115" s="1670">
        <v>6.4499999999999996E-4</v>
      </c>
      <c r="P115" s="1286">
        <v>4.5513840000000003E-3</v>
      </c>
      <c r="Q115" s="1286">
        <v>4.8765384000000007E-3</v>
      </c>
      <c r="R115" s="1286">
        <v>8.3965920000000013E-3</v>
      </c>
      <c r="S115" s="1286">
        <v>7.9771497414999996E-3</v>
      </c>
      <c r="T115" s="1286">
        <v>6.3490552687184834E-3</v>
      </c>
      <c r="U115" s="1668">
        <v>6.3738112512525934E-3</v>
      </c>
      <c r="W115" s="1670">
        <v>705.79984597802229</v>
      </c>
      <c r="X115" s="1286">
        <v>802.84549317539222</v>
      </c>
      <c r="Y115" s="1286">
        <v>728.03623216765914</v>
      </c>
      <c r="Z115" s="1286">
        <v>759.87260118091888</v>
      </c>
      <c r="AA115" s="1286">
        <v>738.06144513127401</v>
      </c>
      <c r="AB115" s="1286">
        <v>713.56201056296527</v>
      </c>
      <c r="AC115" s="1668">
        <v>713.18252075076305</v>
      </c>
      <c r="AD115" s="2222"/>
      <c r="AE115" s="1670">
        <v>879</v>
      </c>
      <c r="AF115" s="1286" t="s">
        <v>14162</v>
      </c>
      <c r="AG115" s="1286">
        <v>0.5</v>
      </c>
      <c r="AH115" s="1766" t="s">
        <v>14163</v>
      </c>
      <c r="AI115" s="1862" t="s">
        <v>14163</v>
      </c>
      <c r="AJ115" s="1862">
        <v>0</v>
      </c>
      <c r="AK115" s="1862" t="s">
        <v>4941</v>
      </c>
      <c r="AL115" s="1862" t="s">
        <v>4941</v>
      </c>
      <c r="AM115" s="1863" t="s">
        <v>4941</v>
      </c>
      <c r="AN115" s="63"/>
      <c r="AO115" s="73" t="s">
        <v>14488</v>
      </c>
      <c r="AP115" s="3102"/>
      <c r="AQ115" s="3101"/>
      <c r="AR115" s="997" t="str">
        <f t="shared" si="57"/>
        <v>Please complete all cells in row</v>
      </c>
      <c r="AS115" s="3101"/>
      <c r="AT115" s="221">
        <f t="shared" si="58"/>
        <v>0</v>
      </c>
      <c r="AU115" s="221">
        <f t="shared" si="59"/>
        <v>0</v>
      </c>
      <c r="AV115" s="221">
        <f t="shared" si="60"/>
        <v>0</v>
      </c>
      <c r="AW115" s="221">
        <f t="shared" si="61"/>
        <v>0</v>
      </c>
      <c r="AX115" s="221">
        <f t="shared" si="62"/>
        <v>0</v>
      </c>
      <c r="AY115" s="221">
        <f t="shared" si="63"/>
        <v>0</v>
      </c>
      <c r="AZ115" s="221">
        <f t="shared" si="64"/>
        <v>0</v>
      </c>
      <c r="BA115" s="3102"/>
      <c r="BB115" s="221">
        <f t="shared" si="65"/>
        <v>0</v>
      </c>
      <c r="BC115" s="221">
        <f t="shared" si="66"/>
        <v>0</v>
      </c>
      <c r="BD115" s="221">
        <f t="shared" si="67"/>
        <v>0</v>
      </c>
      <c r="BE115" s="221">
        <f t="shared" si="68"/>
        <v>0</v>
      </c>
      <c r="BF115" s="221">
        <f t="shared" si="69"/>
        <v>0</v>
      </c>
      <c r="BG115" s="221">
        <f t="shared" si="70"/>
        <v>0</v>
      </c>
      <c r="BH115" s="221">
        <f t="shared" si="71"/>
        <v>0</v>
      </c>
      <c r="BI115" s="3102"/>
      <c r="BJ115" s="3102"/>
      <c r="BK115" s="221">
        <f t="shared" si="72"/>
        <v>0</v>
      </c>
      <c r="BL115" s="221">
        <f t="shared" si="73"/>
        <v>1</v>
      </c>
      <c r="BM115" s="221">
        <f t="shared" si="74"/>
        <v>0</v>
      </c>
      <c r="BN115" s="221">
        <f t="shared" si="75"/>
        <v>1</v>
      </c>
      <c r="BO115" s="3101"/>
      <c r="BP115" s="1105"/>
      <c r="BQ115" s="1105"/>
      <c r="BR115" s="1105"/>
      <c r="BS115" s="1105"/>
      <c r="BT115" s="1105"/>
      <c r="BU115" s="1105"/>
    </row>
    <row r="116" spans="2:73" ht="15.75" customHeight="1">
      <c r="B116" s="71" t="s">
        <v>14489</v>
      </c>
      <c r="C116" s="2012" t="s">
        <v>14490</v>
      </c>
      <c r="D116" s="3063">
        <v>46013</v>
      </c>
      <c r="E116" s="72" t="s">
        <v>688</v>
      </c>
      <c r="F116" s="72">
        <v>3</v>
      </c>
      <c r="G116" s="1286">
        <v>0</v>
      </c>
      <c r="H116" s="1286">
        <v>0</v>
      </c>
      <c r="I116" s="1286">
        <v>0</v>
      </c>
      <c r="J116" s="1286">
        <v>7.0000000000000007E-2</v>
      </c>
      <c r="K116" s="1286">
        <v>0.61699999999999999</v>
      </c>
      <c r="L116" s="1286">
        <v>4.133</v>
      </c>
      <c r="M116" s="1668">
        <v>1.2749999999999999</v>
      </c>
      <c r="N116" s="1625"/>
      <c r="O116" s="1670">
        <v>0</v>
      </c>
      <c r="P116" s="1286">
        <v>0</v>
      </c>
      <c r="Q116" s="1286">
        <v>0</v>
      </c>
      <c r="R116" s="1286">
        <v>0</v>
      </c>
      <c r="S116" s="1286">
        <v>0</v>
      </c>
      <c r="T116" s="1286">
        <v>0</v>
      </c>
      <c r="U116" s="1668">
        <v>3.2348966936339998E-2</v>
      </c>
      <c r="W116" s="1670">
        <v>1430.7541543113173</v>
      </c>
      <c r="X116" s="1286">
        <v>1517.8962881511038</v>
      </c>
      <c r="Y116" s="1286">
        <v>1465.6518884427876</v>
      </c>
      <c r="Z116" s="1286">
        <v>1544.352475716142</v>
      </c>
      <c r="AA116" s="1286">
        <v>1373.367347700764</v>
      </c>
      <c r="AB116" s="1286">
        <v>1199.768401208627</v>
      </c>
      <c r="AC116" s="1668">
        <v>1200.6632087967678</v>
      </c>
      <c r="AD116" s="2222"/>
      <c r="AE116" s="1670">
        <v>1820</v>
      </c>
      <c r="AF116" s="1286" t="s">
        <v>14162</v>
      </c>
      <c r="AG116" s="1286">
        <v>0.7</v>
      </c>
      <c r="AH116" s="1766" t="s">
        <v>14163</v>
      </c>
      <c r="AI116" s="1862" t="s">
        <v>14163</v>
      </c>
      <c r="AJ116" s="1862">
        <v>0</v>
      </c>
      <c r="AK116" s="1862" t="s">
        <v>4941</v>
      </c>
      <c r="AL116" s="1862" t="s">
        <v>4941</v>
      </c>
      <c r="AM116" s="1863" t="s">
        <v>4941</v>
      </c>
      <c r="AN116" s="63"/>
      <c r="AO116" s="73" t="s">
        <v>14491</v>
      </c>
      <c r="AP116" s="3102"/>
      <c r="AQ116" s="3101"/>
      <c r="AR116" s="997" t="str">
        <f t="shared" si="57"/>
        <v>Please complete all cells in row</v>
      </c>
      <c r="AS116" s="3101"/>
      <c r="AT116" s="221">
        <f t="shared" si="58"/>
        <v>0</v>
      </c>
      <c r="AU116" s="221">
        <f t="shared" si="59"/>
        <v>0</v>
      </c>
      <c r="AV116" s="221">
        <f t="shared" si="60"/>
        <v>0</v>
      </c>
      <c r="AW116" s="221">
        <f t="shared" si="61"/>
        <v>0</v>
      </c>
      <c r="AX116" s="221">
        <f t="shared" si="62"/>
        <v>0</v>
      </c>
      <c r="AY116" s="221">
        <f t="shared" si="63"/>
        <v>0</v>
      </c>
      <c r="AZ116" s="221">
        <f t="shared" si="64"/>
        <v>0</v>
      </c>
      <c r="BA116" s="3102"/>
      <c r="BB116" s="221">
        <f t="shared" si="65"/>
        <v>0</v>
      </c>
      <c r="BC116" s="221">
        <f t="shared" si="66"/>
        <v>0</v>
      </c>
      <c r="BD116" s="221">
        <f t="shared" si="67"/>
        <v>0</v>
      </c>
      <c r="BE116" s="221">
        <f t="shared" si="68"/>
        <v>0</v>
      </c>
      <c r="BF116" s="221">
        <f t="shared" si="69"/>
        <v>0</v>
      </c>
      <c r="BG116" s="221">
        <f t="shared" si="70"/>
        <v>0</v>
      </c>
      <c r="BH116" s="221">
        <f t="shared" si="71"/>
        <v>0</v>
      </c>
      <c r="BI116" s="3102"/>
      <c r="BJ116" s="3102"/>
      <c r="BK116" s="221">
        <f t="shared" si="72"/>
        <v>0</v>
      </c>
      <c r="BL116" s="221">
        <f t="shared" si="73"/>
        <v>1</v>
      </c>
      <c r="BM116" s="221">
        <f t="shared" si="74"/>
        <v>0</v>
      </c>
      <c r="BN116" s="221">
        <f t="shared" si="75"/>
        <v>1</v>
      </c>
      <c r="BO116" s="3101"/>
      <c r="BP116" s="1105"/>
      <c r="BQ116" s="1105"/>
      <c r="BR116" s="1105"/>
      <c r="BS116" s="1105"/>
      <c r="BT116" s="1105"/>
      <c r="BU116" s="1105"/>
    </row>
    <row r="117" spans="2:73" ht="15.75" customHeight="1">
      <c r="B117" s="71" t="s">
        <v>14492</v>
      </c>
      <c r="C117" s="2012" t="s">
        <v>14493</v>
      </c>
      <c r="D117" s="3063">
        <v>47002</v>
      </c>
      <c r="E117" s="72" t="s">
        <v>688</v>
      </c>
      <c r="F117" s="72">
        <v>3</v>
      </c>
      <c r="G117" s="1286">
        <v>0</v>
      </c>
      <c r="H117" s="1286">
        <v>0</v>
      </c>
      <c r="I117" s="1286">
        <v>0</v>
      </c>
      <c r="J117" s="1286">
        <v>0.246</v>
      </c>
      <c r="K117" s="1286">
        <v>6.4000000000000001E-2</v>
      </c>
      <c r="L117" s="1286">
        <v>7.8E-2</v>
      </c>
      <c r="M117" s="1668">
        <v>11.988</v>
      </c>
      <c r="N117" s="1625"/>
      <c r="O117" s="1670">
        <v>0</v>
      </c>
      <c r="P117" s="1286">
        <v>0</v>
      </c>
      <c r="Q117" s="1286">
        <v>0</v>
      </c>
      <c r="R117" s="1286">
        <v>0</v>
      </c>
      <c r="S117" s="1286">
        <v>0</v>
      </c>
      <c r="T117" s="1286">
        <v>0</v>
      </c>
      <c r="U117" s="1668">
        <v>0.1783380891344219</v>
      </c>
      <c r="W117" s="1670">
        <v>23392.63826929831</v>
      </c>
      <c r="X117" s="1286">
        <v>24832.038539389192</v>
      </c>
      <c r="Y117" s="1286">
        <v>23663.4666970812</v>
      </c>
      <c r="Z117" s="1286">
        <v>24971.195360964863</v>
      </c>
      <c r="AA117" s="1286">
        <v>25023.339088853227</v>
      </c>
      <c r="AB117" s="1286">
        <v>24978.009949036616</v>
      </c>
      <c r="AC117" s="1668">
        <v>25026.076573186088</v>
      </c>
      <c r="AD117" s="2222"/>
      <c r="AE117" s="1670">
        <v>29197</v>
      </c>
      <c r="AF117" s="1286" t="s">
        <v>14167</v>
      </c>
      <c r="AG117" s="1286">
        <v>0.25</v>
      </c>
      <c r="AH117" s="1766" t="s">
        <v>14163</v>
      </c>
      <c r="AI117" s="1862" t="s">
        <v>14163</v>
      </c>
      <c r="AJ117" s="1862">
        <v>0</v>
      </c>
      <c r="AK117" s="1862" t="s">
        <v>4941</v>
      </c>
      <c r="AL117" s="1862" t="s">
        <v>4941</v>
      </c>
      <c r="AM117" s="1863" t="s">
        <v>4941</v>
      </c>
      <c r="AN117" s="63"/>
      <c r="AO117" s="73" t="s">
        <v>14494</v>
      </c>
      <c r="AP117" s="3102"/>
      <c r="AQ117" s="3101"/>
      <c r="AR117" s="997" t="str">
        <f t="shared" si="57"/>
        <v>Please complete all cells in row</v>
      </c>
      <c r="AS117" s="3101"/>
      <c r="AT117" s="221">
        <f t="shared" si="58"/>
        <v>0</v>
      </c>
      <c r="AU117" s="221">
        <f t="shared" si="59"/>
        <v>0</v>
      </c>
      <c r="AV117" s="221">
        <f t="shared" si="60"/>
        <v>0</v>
      </c>
      <c r="AW117" s="221">
        <f t="shared" si="61"/>
        <v>0</v>
      </c>
      <c r="AX117" s="221">
        <f t="shared" si="62"/>
        <v>0</v>
      </c>
      <c r="AY117" s="221">
        <f t="shared" si="63"/>
        <v>0</v>
      </c>
      <c r="AZ117" s="221">
        <f t="shared" si="64"/>
        <v>0</v>
      </c>
      <c r="BA117" s="3102"/>
      <c r="BB117" s="221">
        <f t="shared" si="65"/>
        <v>0</v>
      </c>
      <c r="BC117" s="221">
        <f t="shared" si="66"/>
        <v>0</v>
      </c>
      <c r="BD117" s="221">
        <f t="shared" si="67"/>
        <v>0</v>
      </c>
      <c r="BE117" s="221">
        <f t="shared" si="68"/>
        <v>0</v>
      </c>
      <c r="BF117" s="221">
        <f t="shared" si="69"/>
        <v>0</v>
      </c>
      <c r="BG117" s="221">
        <f t="shared" si="70"/>
        <v>0</v>
      </c>
      <c r="BH117" s="221">
        <f t="shared" si="71"/>
        <v>0</v>
      </c>
      <c r="BI117" s="3102"/>
      <c r="BJ117" s="3102"/>
      <c r="BK117" s="221">
        <f t="shared" si="72"/>
        <v>0</v>
      </c>
      <c r="BL117" s="221">
        <f t="shared" si="73"/>
        <v>1</v>
      </c>
      <c r="BM117" s="221">
        <f t="shared" si="74"/>
        <v>0</v>
      </c>
      <c r="BN117" s="221">
        <f t="shared" si="75"/>
        <v>1</v>
      </c>
      <c r="BO117" s="3101"/>
      <c r="BP117" s="1105"/>
      <c r="BQ117" s="1105"/>
      <c r="BR117" s="1105"/>
      <c r="BS117" s="1105"/>
      <c r="BT117" s="1105"/>
      <c r="BU117" s="1105"/>
    </row>
    <row r="118" spans="2:73" ht="15.75" customHeight="1">
      <c r="B118" s="71" t="s">
        <v>14495</v>
      </c>
      <c r="C118" s="2012" t="s">
        <v>14496</v>
      </c>
      <c r="D118" s="3063">
        <v>47022</v>
      </c>
      <c r="E118" s="72" t="s">
        <v>688</v>
      </c>
      <c r="F118" s="72">
        <v>3</v>
      </c>
      <c r="G118" s="1286">
        <v>0</v>
      </c>
      <c r="H118" s="1286">
        <v>0</v>
      </c>
      <c r="I118" s="1286">
        <v>0</v>
      </c>
      <c r="J118" s="1286">
        <v>0.501</v>
      </c>
      <c r="K118" s="1286">
        <v>0.47399999999999998</v>
      </c>
      <c r="L118" s="1286">
        <v>0.373</v>
      </c>
      <c r="M118" s="1668">
        <v>55.320999999999998</v>
      </c>
      <c r="N118" s="1625"/>
      <c r="O118" s="1670">
        <v>0</v>
      </c>
      <c r="P118" s="1286">
        <v>0</v>
      </c>
      <c r="Q118" s="1286">
        <v>0</v>
      </c>
      <c r="R118" s="1286">
        <v>0</v>
      </c>
      <c r="S118" s="1286">
        <v>0</v>
      </c>
      <c r="T118" s="1286">
        <v>0</v>
      </c>
      <c r="U118" s="1668">
        <v>0.29999972032174338</v>
      </c>
      <c r="W118" s="1670">
        <v>77612.941061402729</v>
      </c>
      <c r="X118" s="1286">
        <v>82273.857802360289</v>
      </c>
      <c r="Y118" s="1286">
        <v>75815.223321420854</v>
      </c>
      <c r="Z118" s="1286">
        <v>78248.307971974005</v>
      </c>
      <c r="AA118" s="1286">
        <v>78569.730696601167</v>
      </c>
      <c r="AB118" s="1286">
        <v>78097.199681669095</v>
      </c>
      <c r="AC118" s="1668">
        <v>78169.555085227272</v>
      </c>
      <c r="AD118" s="2222"/>
      <c r="AE118" s="1670">
        <v>90742</v>
      </c>
      <c r="AF118" s="1286" t="s">
        <v>14167</v>
      </c>
      <c r="AG118" s="1286">
        <v>0.25</v>
      </c>
      <c r="AH118" s="1766" t="s">
        <v>14163</v>
      </c>
      <c r="AI118" s="1862" t="s">
        <v>14163</v>
      </c>
      <c r="AJ118" s="1862">
        <v>0</v>
      </c>
      <c r="AK118" s="1862" t="s">
        <v>4941</v>
      </c>
      <c r="AL118" s="1862" t="s">
        <v>4941</v>
      </c>
      <c r="AM118" s="1863" t="s">
        <v>4941</v>
      </c>
      <c r="AN118" s="63"/>
      <c r="AO118" s="73" t="s">
        <v>14497</v>
      </c>
      <c r="AP118" s="3102"/>
      <c r="AQ118" s="3101"/>
      <c r="AR118" s="997" t="str">
        <f t="shared" si="57"/>
        <v>Please complete all cells in row</v>
      </c>
      <c r="AS118" s="3101"/>
      <c r="AT118" s="221">
        <f t="shared" si="58"/>
        <v>0</v>
      </c>
      <c r="AU118" s="221">
        <f t="shared" si="59"/>
        <v>0</v>
      </c>
      <c r="AV118" s="221">
        <f t="shared" si="60"/>
        <v>0</v>
      </c>
      <c r="AW118" s="221">
        <f t="shared" si="61"/>
        <v>0</v>
      </c>
      <c r="AX118" s="221">
        <f t="shared" si="62"/>
        <v>0</v>
      </c>
      <c r="AY118" s="221">
        <f t="shared" si="63"/>
        <v>0</v>
      </c>
      <c r="AZ118" s="221">
        <f t="shared" si="64"/>
        <v>0</v>
      </c>
      <c r="BA118" s="3102"/>
      <c r="BB118" s="221">
        <f t="shared" si="65"/>
        <v>0</v>
      </c>
      <c r="BC118" s="221">
        <f t="shared" si="66"/>
        <v>0</v>
      </c>
      <c r="BD118" s="221">
        <f t="shared" si="67"/>
        <v>0</v>
      </c>
      <c r="BE118" s="221">
        <f t="shared" si="68"/>
        <v>0</v>
      </c>
      <c r="BF118" s="221">
        <f t="shared" si="69"/>
        <v>0</v>
      </c>
      <c r="BG118" s="221">
        <f t="shared" si="70"/>
        <v>0</v>
      </c>
      <c r="BH118" s="221">
        <f t="shared" si="71"/>
        <v>0</v>
      </c>
      <c r="BI118" s="3102"/>
      <c r="BJ118" s="3102"/>
      <c r="BK118" s="221">
        <f t="shared" si="72"/>
        <v>0</v>
      </c>
      <c r="BL118" s="221">
        <f t="shared" si="73"/>
        <v>1</v>
      </c>
      <c r="BM118" s="221">
        <f t="shared" si="74"/>
        <v>0</v>
      </c>
      <c r="BN118" s="221">
        <f t="shared" si="75"/>
        <v>1</v>
      </c>
      <c r="BO118" s="3101"/>
      <c r="BP118" s="1105"/>
      <c r="BQ118" s="1105"/>
      <c r="BR118" s="1105"/>
      <c r="BS118" s="1105"/>
      <c r="BT118" s="1105"/>
      <c r="BU118" s="1105"/>
    </row>
    <row r="119" spans="2:73" ht="15.75" customHeight="1">
      <c r="B119" s="71" t="s">
        <v>14498</v>
      </c>
      <c r="C119" s="2012" t="s">
        <v>14499</v>
      </c>
      <c r="D119" s="3063">
        <v>43921</v>
      </c>
      <c r="E119" s="72" t="s">
        <v>688</v>
      </c>
      <c r="F119" s="72">
        <v>3</v>
      </c>
      <c r="G119" s="1286">
        <v>0.83899999999999997</v>
      </c>
      <c r="H119" s="1286">
        <v>0.08</v>
      </c>
      <c r="I119" s="1286">
        <v>1.4E-2</v>
      </c>
      <c r="J119" s="1286">
        <v>0</v>
      </c>
      <c r="K119" s="1286">
        <v>0</v>
      </c>
      <c r="L119" s="1286">
        <v>0</v>
      </c>
      <c r="M119" s="1668">
        <v>0</v>
      </c>
      <c r="N119" s="1625"/>
      <c r="O119" s="1670">
        <v>5.8180000000000003E-3</v>
      </c>
      <c r="P119" s="1286">
        <v>1.137852E-2</v>
      </c>
      <c r="Q119" s="1286">
        <v>1.2561101999999999E-2</v>
      </c>
      <c r="R119" s="1286">
        <v>1.6240319999999999E-2</v>
      </c>
      <c r="S119" s="1286">
        <v>1.5481438901249998E-2</v>
      </c>
      <c r="T119" s="1286">
        <v>1.5930966806592228E-2</v>
      </c>
      <c r="U119" s="1668">
        <v>1.6445855019300556E-2</v>
      </c>
      <c r="W119" s="1670">
        <v>4493.2610142772373</v>
      </c>
      <c r="X119" s="1286">
        <v>4919.0071846842611</v>
      </c>
      <c r="Y119" s="1286">
        <v>4720.9298238177907</v>
      </c>
      <c r="Z119" s="1286">
        <v>4924.9900280209686</v>
      </c>
      <c r="AA119" s="1286">
        <v>4942.9418989300111</v>
      </c>
      <c r="AB119" s="1286">
        <v>4941.5942307140422</v>
      </c>
      <c r="AC119" s="1668">
        <v>5110.9685077858794</v>
      </c>
      <c r="AD119" s="2222"/>
      <c r="AE119" s="1670">
        <v>4486</v>
      </c>
      <c r="AF119" s="1286" t="s">
        <v>14162</v>
      </c>
      <c r="AG119" s="1286">
        <v>1</v>
      </c>
      <c r="AH119" s="1766" t="s">
        <v>14163</v>
      </c>
      <c r="AI119" s="1862" t="s">
        <v>14163</v>
      </c>
      <c r="AJ119" s="1862">
        <v>0</v>
      </c>
      <c r="AK119" s="1862" t="s">
        <v>4941</v>
      </c>
      <c r="AL119" s="1862" t="s">
        <v>4941</v>
      </c>
      <c r="AM119" s="1863" t="s">
        <v>4941</v>
      </c>
      <c r="AN119" s="63"/>
      <c r="AO119" s="73" t="s">
        <v>14500</v>
      </c>
      <c r="AP119" s="3102"/>
      <c r="AQ119" s="3101"/>
      <c r="AR119" s="997" t="str">
        <f t="shared" si="57"/>
        <v>Please complete all cells in row</v>
      </c>
      <c r="AS119" s="3101"/>
      <c r="AT119" s="221">
        <f t="shared" si="58"/>
        <v>0</v>
      </c>
      <c r="AU119" s="221">
        <f t="shared" si="59"/>
        <v>0</v>
      </c>
      <c r="AV119" s="221">
        <f t="shared" si="60"/>
        <v>0</v>
      </c>
      <c r="AW119" s="221">
        <f t="shared" si="61"/>
        <v>0</v>
      </c>
      <c r="AX119" s="221">
        <f t="shared" si="62"/>
        <v>0</v>
      </c>
      <c r="AY119" s="221">
        <f t="shared" si="63"/>
        <v>0</v>
      </c>
      <c r="AZ119" s="221">
        <f t="shared" si="64"/>
        <v>0</v>
      </c>
      <c r="BA119" s="3102"/>
      <c r="BB119" s="221">
        <f t="shared" si="65"/>
        <v>0</v>
      </c>
      <c r="BC119" s="221">
        <f t="shared" si="66"/>
        <v>0</v>
      </c>
      <c r="BD119" s="221">
        <f t="shared" si="67"/>
        <v>0</v>
      </c>
      <c r="BE119" s="221">
        <f t="shared" si="68"/>
        <v>0</v>
      </c>
      <c r="BF119" s="221">
        <f t="shared" si="69"/>
        <v>0</v>
      </c>
      <c r="BG119" s="221">
        <f t="shared" si="70"/>
        <v>0</v>
      </c>
      <c r="BH119" s="221">
        <f t="shared" si="71"/>
        <v>0</v>
      </c>
      <c r="BI119" s="3102"/>
      <c r="BJ119" s="3102"/>
      <c r="BK119" s="221">
        <f t="shared" si="72"/>
        <v>0</v>
      </c>
      <c r="BL119" s="221">
        <f t="shared" si="73"/>
        <v>1</v>
      </c>
      <c r="BM119" s="221">
        <f t="shared" si="74"/>
        <v>0</v>
      </c>
      <c r="BN119" s="221">
        <f t="shared" si="75"/>
        <v>1</v>
      </c>
      <c r="BO119" s="3101"/>
      <c r="BP119" s="1105"/>
      <c r="BQ119" s="1105"/>
      <c r="BR119" s="1105"/>
      <c r="BS119" s="1105"/>
      <c r="BT119" s="1105"/>
      <c r="BU119" s="1105"/>
    </row>
    <row r="120" spans="2:73" ht="15.75" customHeight="1">
      <c r="B120" s="71" t="s">
        <v>14501</v>
      </c>
      <c r="C120" s="2012" t="s">
        <v>14502</v>
      </c>
      <c r="D120" s="3063">
        <v>45621</v>
      </c>
      <c r="E120" s="72" t="s">
        <v>688</v>
      </c>
      <c r="F120" s="72">
        <v>3</v>
      </c>
      <c r="G120" s="1286">
        <v>0</v>
      </c>
      <c r="H120" s="1286">
        <v>0</v>
      </c>
      <c r="I120" s="1286">
        <v>2.5999999999999999E-2</v>
      </c>
      <c r="J120" s="1286">
        <v>0.34100000000000003</v>
      </c>
      <c r="K120" s="1286">
        <v>2.6219999999999999</v>
      </c>
      <c r="L120" s="1286">
        <v>2.593</v>
      </c>
      <c r="M120" s="1668">
        <v>0.121</v>
      </c>
      <c r="N120" s="1625"/>
      <c r="O120" s="1670">
        <v>0</v>
      </c>
      <c r="P120" s="1286">
        <v>0</v>
      </c>
      <c r="Q120" s="1286">
        <v>0</v>
      </c>
      <c r="R120" s="1286">
        <v>0</v>
      </c>
      <c r="S120" s="1286">
        <v>0</v>
      </c>
      <c r="T120" s="1286">
        <v>1.9070034305899999E-2</v>
      </c>
      <c r="U120" s="1668">
        <v>5.2659659074232992E-2</v>
      </c>
      <c r="W120" s="1670">
        <v>3286.3173344248889</v>
      </c>
      <c r="X120" s="1286">
        <v>3427.1665321321088</v>
      </c>
      <c r="Y120" s="1286">
        <v>3313.5227987735962</v>
      </c>
      <c r="Z120" s="1286">
        <v>3453.8768880101607</v>
      </c>
      <c r="AA120" s="1286">
        <v>3467.0115273971087</v>
      </c>
      <c r="AB120" s="1286">
        <v>3466.4350361417428</v>
      </c>
      <c r="AC120" s="1668">
        <v>3515.0864173262271</v>
      </c>
      <c r="AD120" s="2222"/>
      <c r="AE120" s="1670">
        <v>3209</v>
      </c>
      <c r="AF120" s="1286" t="s">
        <v>14162</v>
      </c>
      <c r="AG120" s="1286">
        <v>0.5</v>
      </c>
      <c r="AH120" s="1766" t="s">
        <v>14163</v>
      </c>
      <c r="AI120" s="1862" t="s">
        <v>14163</v>
      </c>
      <c r="AJ120" s="1862">
        <v>0</v>
      </c>
      <c r="AK120" s="1862" t="s">
        <v>4941</v>
      </c>
      <c r="AL120" s="1862" t="s">
        <v>4941</v>
      </c>
      <c r="AM120" s="1863" t="s">
        <v>4941</v>
      </c>
      <c r="AN120" s="63"/>
      <c r="AO120" s="73" t="s">
        <v>14503</v>
      </c>
      <c r="AP120" s="3102"/>
      <c r="AQ120" s="3101"/>
      <c r="AR120" s="997" t="str">
        <f t="shared" si="57"/>
        <v>Please complete all cells in row</v>
      </c>
      <c r="AS120" s="3101"/>
      <c r="AT120" s="221">
        <f t="shared" si="58"/>
        <v>0</v>
      </c>
      <c r="AU120" s="221">
        <f t="shared" si="59"/>
        <v>0</v>
      </c>
      <c r="AV120" s="221">
        <f t="shared" si="60"/>
        <v>0</v>
      </c>
      <c r="AW120" s="221">
        <f t="shared" si="61"/>
        <v>0</v>
      </c>
      <c r="AX120" s="221">
        <f t="shared" si="62"/>
        <v>0</v>
      </c>
      <c r="AY120" s="221">
        <f t="shared" si="63"/>
        <v>0</v>
      </c>
      <c r="AZ120" s="221">
        <f t="shared" si="64"/>
        <v>0</v>
      </c>
      <c r="BA120" s="3102"/>
      <c r="BB120" s="221">
        <f t="shared" si="65"/>
        <v>0</v>
      </c>
      <c r="BC120" s="221">
        <f t="shared" si="66"/>
        <v>0</v>
      </c>
      <c r="BD120" s="221">
        <f t="shared" si="67"/>
        <v>0</v>
      </c>
      <c r="BE120" s="221">
        <f t="shared" si="68"/>
        <v>0</v>
      </c>
      <c r="BF120" s="221">
        <f t="shared" si="69"/>
        <v>0</v>
      </c>
      <c r="BG120" s="221">
        <f t="shared" si="70"/>
        <v>0</v>
      </c>
      <c r="BH120" s="221">
        <f t="shared" si="71"/>
        <v>0</v>
      </c>
      <c r="BI120" s="3102"/>
      <c r="BJ120" s="3102"/>
      <c r="BK120" s="221">
        <f t="shared" si="72"/>
        <v>0</v>
      </c>
      <c r="BL120" s="221">
        <f t="shared" si="73"/>
        <v>1</v>
      </c>
      <c r="BM120" s="221">
        <f t="shared" si="74"/>
        <v>0</v>
      </c>
      <c r="BN120" s="221">
        <f t="shared" si="75"/>
        <v>1</v>
      </c>
      <c r="BO120" s="3101"/>
      <c r="BP120" s="1105"/>
      <c r="BQ120" s="1105"/>
      <c r="BR120" s="1105"/>
      <c r="BS120" s="1105"/>
      <c r="BT120" s="1105"/>
      <c r="BU120" s="1105"/>
    </row>
    <row r="121" spans="2:73" ht="15.75" customHeight="1">
      <c r="B121" s="71" t="s">
        <v>14504</v>
      </c>
      <c r="C121" s="2012" t="s">
        <v>14505</v>
      </c>
      <c r="D121" s="3063">
        <v>43190</v>
      </c>
      <c r="E121" s="72" t="s">
        <v>688</v>
      </c>
      <c r="F121" s="72">
        <v>3</v>
      </c>
      <c r="G121" s="1286">
        <v>0.105</v>
      </c>
      <c r="H121" s="1286">
        <v>6.4000000000000001E-2</v>
      </c>
      <c r="I121" s="1286">
        <v>-2.5999999999999999E-2</v>
      </c>
      <c r="J121" s="1286">
        <v>-1.0999999999999999E-2</v>
      </c>
      <c r="K121" s="1286">
        <v>0</v>
      </c>
      <c r="L121" s="1286">
        <v>0</v>
      </c>
      <c r="M121" s="1668">
        <v>0</v>
      </c>
      <c r="N121" s="1625"/>
      <c r="O121" s="1670">
        <v>5.3889999999999997E-3</v>
      </c>
      <c r="P121" s="1286">
        <v>4.6549891200000004E-3</v>
      </c>
      <c r="Q121" s="1286">
        <v>4.7846884319999988E-3</v>
      </c>
      <c r="R121" s="1286">
        <v>6.0801849599999994E-3</v>
      </c>
      <c r="S121" s="1286">
        <v>5.8431154761699987E-3</v>
      </c>
      <c r="T121" s="1286">
        <v>5.8068484947438907E-3</v>
      </c>
      <c r="U121" s="1668">
        <v>6.536301269606035E-3</v>
      </c>
      <c r="W121" s="1670">
        <v>8049.56991874919</v>
      </c>
      <c r="X121" s="1286">
        <v>8364.3523954140401</v>
      </c>
      <c r="Y121" s="1286">
        <v>6823.5794382586982</v>
      </c>
      <c r="Z121" s="1286">
        <v>6969.6067040090456</v>
      </c>
      <c r="AA121" s="1286">
        <v>7027.3898203191466</v>
      </c>
      <c r="AB121" s="1286">
        <v>7056.3876728954256</v>
      </c>
      <c r="AC121" s="1668">
        <v>7145.8591349284197</v>
      </c>
      <c r="AD121" s="2222"/>
      <c r="AE121" s="1670">
        <v>8009</v>
      </c>
      <c r="AF121" s="1286" t="s">
        <v>14162</v>
      </c>
      <c r="AG121" s="1286">
        <v>4</v>
      </c>
      <c r="AH121" s="1766" t="s">
        <v>14163</v>
      </c>
      <c r="AI121" s="1862" t="s">
        <v>14163</v>
      </c>
      <c r="AJ121" s="1862">
        <v>0</v>
      </c>
      <c r="AK121" s="1862" t="s">
        <v>4941</v>
      </c>
      <c r="AL121" s="1862" t="s">
        <v>4941</v>
      </c>
      <c r="AM121" s="1863" t="s">
        <v>4941</v>
      </c>
      <c r="AN121" s="63"/>
      <c r="AO121" s="73" t="s">
        <v>14506</v>
      </c>
      <c r="AP121" s="3102"/>
      <c r="AQ121" s="3101"/>
      <c r="AR121" s="997" t="str">
        <f t="shared" si="57"/>
        <v>Please complete all cells in row</v>
      </c>
      <c r="AS121" s="3101"/>
      <c r="AT121" s="221">
        <f t="shared" si="58"/>
        <v>0</v>
      </c>
      <c r="AU121" s="221">
        <f t="shared" si="59"/>
        <v>0</v>
      </c>
      <c r="AV121" s="221">
        <f t="shared" si="60"/>
        <v>0</v>
      </c>
      <c r="AW121" s="221">
        <f t="shared" si="61"/>
        <v>0</v>
      </c>
      <c r="AX121" s="221">
        <f t="shared" si="62"/>
        <v>0</v>
      </c>
      <c r="AY121" s="221">
        <f t="shared" si="63"/>
        <v>0</v>
      </c>
      <c r="AZ121" s="221">
        <f t="shared" si="64"/>
        <v>0</v>
      </c>
      <c r="BA121" s="3102"/>
      <c r="BB121" s="221">
        <f t="shared" si="65"/>
        <v>0</v>
      </c>
      <c r="BC121" s="221">
        <f t="shared" si="66"/>
        <v>0</v>
      </c>
      <c r="BD121" s="221">
        <f t="shared" si="67"/>
        <v>0</v>
      </c>
      <c r="BE121" s="221">
        <f t="shared" si="68"/>
        <v>0</v>
      </c>
      <c r="BF121" s="221">
        <f t="shared" si="69"/>
        <v>0</v>
      </c>
      <c r="BG121" s="221">
        <f t="shared" si="70"/>
        <v>0</v>
      </c>
      <c r="BH121" s="221">
        <f t="shared" si="71"/>
        <v>0</v>
      </c>
      <c r="BI121" s="3102"/>
      <c r="BJ121" s="3102"/>
      <c r="BK121" s="221">
        <f t="shared" si="72"/>
        <v>0</v>
      </c>
      <c r="BL121" s="221">
        <f t="shared" si="73"/>
        <v>1</v>
      </c>
      <c r="BM121" s="221">
        <f t="shared" si="74"/>
        <v>0</v>
      </c>
      <c r="BN121" s="221">
        <f t="shared" si="75"/>
        <v>1</v>
      </c>
      <c r="BO121" s="3101"/>
      <c r="BP121" s="1105"/>
      <c r="BQ121" s="1105"/>
      <c r="BR121" s="1105"/>
      <c r="BS121" s="1105"/>
      <c r="BT121" s="1105"/>
      <c r="BU121" s="1105"/>
    </row>
    <row r="122" spans="2:73" ht="15.75" customHeight="1">
      <c r="B122" s="71" t="s">
        <v>14507</v>
      </c>
      <c r="C122" s="2012"/>
      <c r="D122" s="3063" t="s">
        <v>3696</v>
      </c>
      <c r="E122" s="72" t="s">
        <v>688</v>
      </c>
      <c r="F122" s="72">
        <v>3</v>
      </c>
      <c r="G122" s="1286">
        <v>0.34399999999999997</v>
      </c>
      <c r="H122" s="1286">
        <v>0</v>
      </c>
      <c r="I122" s="1286">
        <v>0</v>
      </c>
      <c r="J122" s="1286">
        <v>0</v>
      </c>
      <c r="K122" s="1286">
        <v>0</v>
      </c>
      <c r="L122" s="1286">
        <v>-0.60499999999999998</v>
      </c>
      <c r="M122" s="1668">
        <v>0</v>
      </c>
      <c r="N122" s="1625"/>
      <c r="O122" s="1670"/>
      <c r="P122" s="1286"/>
      <c r="Q122" s="1286"/>
      <c r="R122" s="1286"/>
      <c r="S122" s="1286"/>
      <c r="T122" s="1286"/>
      <c r="U122" s="1668"/>
      <c r="W122" s="1670" t="s">
        <v>4941</v>
      </c>
      <c r="X122" s="1286" t="s">
        <v>4941</v>
      </c>
      <c r="Y122" s="1286" t="s">
        <v>4941</v>
      </c>
      <c r="Z122" s="1286" t="s">
        <v>4941</v>
      </c>
      <c r="AA122" s="1286" t="s">
        <v>4941</v>
      </c>
      <c r="AB122" s="1286" t="s">
        <v>4941</v>
      </c>
      <c r="AC122" s="1668" t="s">
        <v>4941</v>
      </c>
      <c r="AD122" s="2222"/>
      <c r="AE122" s="1670" t="s">
        <v>4941</v>
      </c>
      <c r="AF122" s="1286" t="s">
        <v>4941</v>
      </c>
      <c r="AG122" s="1286" t="s">
        <v>4941</v>
      </c>
      <c r="AH122" s="1766" t="s">
        <v>4941</v>
      </c>
      <c r="AI122" s="1862" t="s">
        <v>4941</v>
      </c>
      <c r="AJ122" s="1862" t="s">
        <v>4941</v>
      </c>
      <c r="AK122" s="1862" t="s">
        <v>4941</v>
      </c>
      <c r="AL122" s="1862" t="s">
        <v>4941</v>
      </c>
      <c r="AM122" s="1863" t="s">
        <v>4941</v>
      </c>
      <c r="AN122" s="63"/>
      <c r="AO122" s="73" t="s">
        <v>14508</v>
      </c>
      <c r="AP122" s="3102"/>
      <c r="AQ122" s="3101"/>
      <c r="AR122" s="997">
        <f t="shared" si="57"/>
        <v>0</v>
      </c>
      <c r="AS122" s="3101"/>
      <c r="AT122" s="221">
        <f t="shared" si="58"/>
        <v>0</v>
      </c>
      <c r="AU122" s="221">
        <f t="shared" si="59"/>
        <v>0</v>
      </c>
      <c r="AV122" s="221">
        <f t="shared" si="60"/>
        <v>0</v>
      </c>
      <c r="AW122" s="221">
        <f t="shared" si="61"/>
        <v>0</v>
      </c>
      <c r="AX122" s="221">
        <f t="shared" si="62"/>
        <v>0</v>
      </c>
      <c r="AY122" s="221">
        <f t="shared" si="63"/>
        <v>0</v>
      </c>
      <c r="AZ122" s="221">
        <f t="shared" si="64"/>
        <v>0</v>
      </c>
      <c r="BA122" s="3102"/>
      <c r="BB122" s="221">
        <f t="shared" si="65"/>
        <v>0</v>
      </c>
      <c r="BC122" s="221">
        <f t="shared" si="66"/>
        <v>0</v>
      </c>
      <c r="BD122" s="221">
        <f t="shared" si="67"/>
        <v>0</v>
      </c>
      <c r="BE122" s="221">
        <f t="shared" si="68"/>
        <v>0</v>
      </c>
      <c r="BF122" s="221">
        <f t="shared" si="69"/>
        <v>0</v>
      </c>
      <c r="BG122" s="221">
        <f t="shared" si="70"/>
        <v>0</v>
      </c>
      <c r="BH122" s="221">
        <f t="shared" si="71"/>
        <v>0</v>
      </c>
      <c r="BI122" s="3102"/>
      <c r="BJ122" s="3102"/>
      <c r="BK122" s="221">
        <f t="shared" si="72"/>
        <v>0</v>
      </c>
      <c r="BL122" s="221">
        <f t="shared" si="73"/>
        <v>0</v>
      </c>
      <c r="BM122" s="221">
        <f t="shared" si="74"/>
        <v>0</v>
      </c>
      <c r="BN122" s="221">
        <f t="shared" si="75"/>
        <v>0</v>
      </c>
      <c r="BO122" s="3101"/>
      <c r="BP122" s="1105"/>
      <c r="BQ122" s="1105"/>
      <c r="BR122" s="1105"/>
      <c r="BS122" s="1105"/>
      <c r="BT122" s="1105"/>
      <c r="BU122" s="1105"/>
    </row>
    <row r="123" spans="2:73" ht="15.75" customHeight="1">
      <c r="B123" s="71" t="s">
        <v>14507</v>
      </c>
      <c r="C123" s="2012"/>
      <c r="D123" s="3063" t="s">
        <v>3696</v>
      </c>
      <c r="E123" s="72" t="s">
        <v>688</v>
      </c>
      <c r="F123" s="72">
        <v>3</v>
      </c>
      <c r="G123" s="1286">
        <v>0</v>
      </c>
      <c r="H123" s="1286">
        <v>0</v>
      </c>
      <c r="I123" s="1286">
        <v>3.7999999999999999E-2</v>
      </c>
      <c r="J123" s="1286">
        <v>0</v>
      </c>
      <c r="K123" s="1286">
        <v>0</v>
      </c>
      <c r="L123" s="1286">
        <v>0</v>
      </c>
      <c r="M123" s="1668">
        <v>0</v>
      </c>
      <c r="N123" s="1625"/>
      <c r="O123" s="1670"/>
      <c r="P123" s="1286"/>
      <c r="Q123" s="1286"/>
      <c r="R123" s="1286"/>
      <c r="S123" s="1286"/>
      <c r="T123" s="1286"/>
      <c r="U123" s="1668"/>
      <c r="W123" s="1670" t="s">
        <v>4941</v>
      </c>
      <c r="X123" s="1286" t="s">
        <v>4941</v>
      </c>
      <c r="Y123" s="1286" t="s">
        <v>4941</v>
      </c>
      <c r="Z123" s="1286" t="s">
        <v>4941</v>
      </c>
      <c r="AA123" s="1286" t="s">
        <v>4941</v>
      </c>
      <c r="AB123" s="1286" t="s">
        <v>4941</v>
      </c>
      <c r="AC123" s="1668" t="s">
        <v>4941</v>
      </c>
      <c r="AD123" s="2222"/>
      <c r="AE123" s="1670" t="s">
        <v>4941</v>
      </c>
      <c r="AF123" s="1286" t="s">
        <v>4941</v>
      </c>
      <c r="AG123" s="1286" t="s">
        <v>4941</v>
      </c>
      <c r="AH123" s="1766" t="s">
        <v>4941</v>
      </c>
      <c r="AI123" s="1862" t="s">
        <v>4941</v>
      </c>
      <c r="AJ123" s="1862" t="s">
        <v>4941</v>
      </c>
      <c r="AK123" s="1862" t="s">
        <v>4941</v>
      </c>
      <c r="AL123" s="1862" t="s">
        <v>4941</v>
      </c>
      <c r="AM123" s="1863" t="s">
        <v>4941</v>
      </c>
      <c r="AN123" s="63"/>
      <c r="AO123" s="73" t="s">
        <v>14509</v>
      </c>
      <c r="AP123" s="3102"/>
      <c r="AQ123" s="3101"/>
      <c r="AR123" s="997" t="str">
        <f t="shared" si="57"/>
        <v>Please complete all cells in row</v>
      </c>
      <c r="AS123" s="3101"/>
      <c r="AT123" s="221">
        <f t="shared" si="58"/>
        <v>0</v>
      </c>
      <c r="AU123" s="221">
        <f t="shared" si="59"/>
        <v>0</v>
      </c>
      <c r="AV123" s="221">
        <f t="shared" si="60"/>
        <v>0</v>
      </c>
      <c r="AW123" s="221">
        <f t="shared" si="61"/>
        <v>0</v>
      </c>
      <c r="AX123" s="221">
        <f t="shared" si="62"/>
        <v>0</v>
      </c>
      <c r="AY123" s="221">
        <f t="shared" si="63"/>
        <v>0</v>
      </c>
      <c r="AZ123" s="221">
        <f t="shared" si="64"/>
        <v>0</v>
      </c>
      <c r="BA123" s="3102"/>
      <c r="BB123" s="221">
        <f t="shared" si="65"/>
        <v>1</v>
      </c>
      <c r="BC123" s="221">
        <f t="shared" si="66"/>
        <v>1</v>
      </c>
      <c r="BD123" s="221">
        <f t="shared" si="67"/>
        <v>1</v>
      </c>
      <c r="BE123" s="221">
        <f t="shared" si="68"/>
        <v>1</v>
      </c>
      <c r="BF123" s="221">
        <f t="shared" si="69"/>
        <v>1</v>
      </c>
      <c r="BG123" s="221">
        <f t="shared" si="70"/>
        <v>1</v>
      </c>
      <c r="BH123" s="221">
        <f t="shared" si="71"/>
        <v>1</v>
      </c>
      <c r="BI123" s="3102"/>
      <c r="BJ123" s="3102"/>
      <c r="BK123" s="221">
        <f t="shared" si="72"/>
        <v>1</v>
      </c>
      <c r="BL123" s="221">
        <f t="shared" si="73"/>
        <v>1</v>
      </c>
      <c r="BM123" s="221">
        <f t="shared" si="74"/>
        <v>1</v>
      </c>
      <c r="BN123" s="221">
        <f t="shared" si="75"/>
        <v>1</v>
      </c>
      <c r="BO123" s="3101"/>
      <c r="BP123" s="1105"/>
      <c r="BQ123" s="1105"/>
      <c r="BR123" s="1105"/>
      <c r="BS123" s="1105"/>
      <c r="BT123" s="1105"/>
      <c r="BU123" s="1105"/>
    </row>
    <row r="124" spans="2:73" ht="15.75" customHeight="1">
      <c r="B124" s="71" t="s">
        <v>14507</v>
      </c>
      <c r="C124" s="2012"/>
      <c r="D124" s="3063" t="s">
        <v>3696</v>
      </c>
      <c r="E124" s="72" t="s">
        <v>688</v>
      </c>
      <c r="F124" s="72">
        <v>3</v>
      </c>
      <c r="G124" s="1286">
        <v>0</v>
      </c>
      <c r="H124" s="1286">
        <v>0</v>
      </c>
      <c r="I124" s="1286">
        <v>-3.093</v>
      </c>
      <c r="J124" s="1286">
        <v>0</v>
      </c>
      <c r="K124" s="1286">
        <v>0</v>
      </c>
      <c r="L124" s="1286">
        <v>0</v>
      </c>
      <c r="M124" s="1668">
        <v>0</v>
      </c>
      <c r="N124" s="1625"/>
      <c r="O124" s="1670"/>
      <c r="P124" s="1286"/>
      <c r="Q124" s="1286"/>
      <c r="R124" s="1286"/>
      <c r="S124" s="1286"/>
      <c r="T124" s="1286"/>
      <c r="U124" s="1668"/>
      <c r="W124" s="1670" t="s">
        <v>4941</v>
      </c>
      <c r="X124" s="1286" t="s">
        <v>4941</v>
      </c>
      <c r="Y124" s="1286" t="s">
        <v>4941</v>
      </c>
      <c r="Z124" s="1286" t="s">
        <v>4941</v>
      </c>
      <c r="AA124" s="1286" t="s">
        <v>4941</v>
      </c>
      <c r="AB124" s="1286" t="s">
        <v>4941</v>
      </c>
      <c r="AC124" s="1668" t="s">
        <v>4941</v>
      </c>
      <c r="AD124" s="2222"/>
      <c r="AE124" s="1670" t="s">
        <v>4941</v>
      </c>
      <c r="AF124" s="1286" t="s">
        <v>4941</v>
      </c>
      <c r="AG124" s="1286" t="s">
        <v>4941</v>
      </c>
      <c r="AH124" s="1766" t="s">
        <v>4941</v>
      </c>
      <c r="AI124" s="1862" t="s">
        <v>4941</v>
      </c>
      <c r="AJ124" s="1862" t="s">
        <v>4941</v>
      </c>
      <c r="AK124" s="1862" t="s">
        <v>4941</v>
      </c>
      <c r="AL124" s="1862" t="s">
        <v>4941</v>
      </c>
      <c r="AM124" s="1863" t="s">
        <v>4941</v>
      </c>
      <c r="AN124" s="63"/>
      <c r="AO124" s="73" t="s">
        <v>14510</v>
      </c>
      <c r="AP124" s="3102"/>
      <c r="AQ124" s="3101"/>
      <c r="AR124" s="997">
        <f t="shared" si="57"/>
        <v>0</v>
      </c>
      <c r="AS124" s="3101"/>
      <c r="AT124" s="221">
        <f t="shared" si="58"/>
        <v>0</v>
      </c>
      <c r="AU124" s="221">
        <f t="shared" si="59"/>
        <v>0</v>
      </c>
      <c r="AV124" s="221">
        <f t="shared" si="60"/>
        <v>0</v>
      </c>
      <c r="AW124" s="221">
        <f t="shared" si="61"/>
        <v>0</v>
      </c>
      <c r="AX124" s="221">
        <f t="shared" si="62"/>
        <v>0</v>
      </c>
      <c r="AY124" s="221">
        <f t="shared" si="63"/>
        <v>0</v>
      </c>
      <c r="AZ124" s="221">
        <f t="shared" si="64"/>
        <v>0</v>
      </c>
      <c r="BA124" s="3102"/>
      <c r="BB124" s="221">
        <f t="shared" si="65"/>
        <v>0</v>
      </c>
      <c r="BC124" s="221">
        <f t="shared" si="66"/>
        <v>0</v>
      </c>
      <c r="BD124" s="221">
        <f t="shared" si="67"/>
        <v>0</v>
      </c>
      <c r="BE124" s="221">
        <f t="shared" si="68"/>
        <v>0</v>
      </c>
      <c r="BF124" s="221">
        <f t="shared" si="69"/>
        <v>0</v>
      </c>
      <c r="BG124" s="221">
        <f t="shared" si="70"/>
        <v>0</v>
      </c>
      <c r="BH124" s="221">
        <f t="shared" si="71"/>
        <v>0</v>
      </c>
      <c r="BI124" s="3102"/>
      <c r="BJ124" s="3102"/>
      <c r="BK124" s="221">
        <f t="shared" si="72"/>
        <v>0</v>
      </c>
      <c r="BL124" s="221">
        <f t="shared" si="73"/>
        <v>0</v>
      </c>
      <c r="BM124" s="221">
        <f t="shared" si="74"/>
        <v>0</v>
      </c>
      <c r="BN124" s="221">
        <f t="shared" si="75"/>
        <v>0</v>
      </c>
      <c r="BO124" s="3101"/>
      <c r="BP124" s="1105"/>
      <c r="BQ124" s="1105"/>
      <c r="BR124" s="1105"/>
      <c r="BS124" s="1105"/>
      <c r="BT124" s="1105"/>
      <c r="BU124" s="1105"/>
    </row>
    <row r="125" spans="2:73" ht="15.75" customHeight="1">
      <c r="B125" s="71" t="s">
        <v>14511</v>
      </c>
      <c r="C125" s="2012" t="s">
        <v>14512</v>
      </c>
      <c r="D125" s="3063">
        <v>47616</v>
      </c>
      <c r="E125" s="72" t="s">
        <v>688</v>
      </c>
      <c r="F125" s="72">
        <v>3</v>
      </c>
      <c r="G125" s="1286">
        <v>0</v>
      </c>
      <c r="H125" s="1286">
        <v>0</v>
      </c>
      <c r="I125" s="1286">
        <v>0</v>
      </c>
      <c r="J125" s="1286">
        <v>0</v>
      </c>
      <c r="K125" s="1286">
        <v>0</v>
      </c>
      <c r="L125" s="1286">
        <v>3.0000000000000001E-3</v>
      </c>
      <c r="M125" s="1668">
        <v>19.876000000000001</v>
      </c>
      <c r="N125" s="1625"/>
      <c r="O125" s="1670">
        <v>0</v>
      </c>
      <c r="P125" s="1286">
        <v>0</v>
      </c>
      <c r="Q125" s="1286">
        <v>0</v>
      </c>
      <c r="R125" s="1286">
        <v>0</v>
      </c>
      <c r="S125" s="1286">
        <v>0</v>
      </c>
      <c r="T125" s="1286">
        <v>0</v>
      </c>
      <c r="U125" s="1668">
        <v>0.42313519060651517</v>
      </c>
      <c r="W125" s="1670">
        <v>87061.519678961675</v>
      </c>
      <c r="X125" s="1286">
        <v>105036.45835939673</v>
      </c>
      <c r="Y125" s="1286">
        <v>91579.535058951529</v>
      </c>
      <c r="Z125" s="1286">
        <v>96896.071070127669</v>
      </c>
      <c r="AA125" s="1286">
        <v>98111.158920973263</v>
      </c>
      <c r="AB125" s="1286">
        <v>95617.593845336902</v>
      </c>
      <c r="AC125" s="1668">
        <v>97617.266677530366</v>
      </c>
      <c r="AD125" s="2222"/>
      <c r="AE125" s="1670">
        <v>120104</v>
      </c>
      <c r="AF125" s="1286" t="s">
        <v>14167</v>
      </c>
      <c r="AG125" s="1286">
        <v>1</v>
      </c>
      <c r="AH125" s="1766" t="s">
        <v>14163</v>
      </c>
      <c r="AI125" s="1862" t="s">
        <v>14163</v>
      </c>
      <c r="AJ125" s="1862" t="s">
        <v>4941</v>
      </c>
      <c r="AK125" s="1862" t="s">
        <v>4941</v>
      </c>
      <c r="AL125" s="1862" t="s">
        <v>4941</v>
      </c>
      <c r="AM125" s="1863" t="s">
        <v>4941</v>
      </c>
      <c r="AN125" s="63"/>
      <c r="AO125" s="73" t="s">
        <v>14513</v>
      </c>
      <c r="AP125" s="3102"/>
      <c r="AQ125" s="3101"/>
      <c r="AR125" s="997" t="str">
        <f t="shared" si="57"/>
        <v>Please complete all cells in row</v>
      </c>
      <c r="AS125" s="3101"/>
      <c r="AT125" s="221">
        <f t="shared" si="58"/>
        <v>0</v>
      </c>
      <c r="AU125" s="221">
        <f t="shared" si="59"/>
        <v>0</v>
      </c>
      <c r="AV125" s="221">
        <f t="shared" si="60"/>
        <v>0</v>
      </c>
      <c r="AW125" s="221">
        <f t="shared" si="61"/>
        <v>0</v>
      </c>
      <c r="AX125" s="221">
        <f t="shared" si="62"/>
        <v>0</v>
      </c>
      <c r="AY125" s="221">
        <f t="shared" si="63"/>
        <v>0</v>
      </c>
      <c r="AZ125" s="221">
        <f t="shared" si="64"/>
        <v>0</v>
      </c>
      <c r="BA125" s="3102"/>
      <c r="BB125" s="221">
        <f t="shared" si="65"/>
        <v>0</v>
      </c>
      <c r="BC125" s="221">
        <f t="shared" si="66"/>
        <v>0</v>
      </c>
      <c r="BD125" s="221">
        <f t="shared" si="67"/>
        <v>0</v>
      </c>
      <c r="BE125" s="221">
        <f t="shared" si="68"/>
        <v>0</v>
      </c>
      <c r="BF125" s="221">
        <f t="shared" si="69"/>
        <v>0</v>
      </c>
      <c r="BG125" s="221">
        <f t="shared" si="70"/>
        <v>0</v>
      </c>
      <c r="BH125" s="221">
        <f t="shared" si="71"/>
        <v>0</v>
      </c>
      <c r="BI125" s="3102"/>
      <c r="BJ125" s="3102"/>
      <c r="BK125" s="221">
        <f t="shared" si="72"/>
        <v>0</v>
      </c>
      <c r="BL125" s="221">
        <f t="shared" si="73"/>
        <v>1</v>
      </c>
      <c r="BM125" s="221">
        <f t="shared" si="74"/>
        <v>0</v>
      </c>
      <c r="BN125" s="221">
        <f t="shared" si="75"/>
        <v>1</v>
      </c>
      <c r="BO125" s="3101"/>
      <c r="BP125" s="1105"/>
      <c r="BQ125" s="1105"/>
      <c r="BR125" s="1105"/>
      <c r="BS125" s="1105"/>
      <c r="BT125" s="1105"/>
      <c r="BU125" s="1105"/>
    </row>
    <row r="126" spans="2:73" ht="15.75" customHeight="1">
      <c r="B126" s="71" t="s">
        <v>14514</v>
      </c>
      <c r="C126" s="2012" t="s">
        <v>14515</v>
      </c>
      <c r="D126" s="3063">
        <v>46112</v>
      </c>
      <c r="E126" s="72" t="s">
        <v>688</v>
      </c>
      <c r="F126" s="72">
        <v>3</v>
      </c>
      <c r="G126" s="1286">
        <v>0</v>
      </c>
      <c r="H126" s="1286">
        <v>0</v>
      </c>
      <c r="I126" s="1286">
        <v>0</v>
      </c>
      <c r="J126" s="1286">
        <v>0</v>
      </c>
      <c r="K126" s="1286">
        <v>0</v>
      </c>
      <c r="L126" s="1286">
        <v>4.2000000000000003E-2</v>
      </c>
      <c r="M126" s="1668">
        <v>9.2110000000000003</v>
      </c>
      <c r="N126" s="1625"/>
      <c r="O126" s="1670">
        <v>0</v>
      </c>
      <c r="P126" s="1286">
        <v>0</v>
      </c>
      <c r="Q126" s="1286">
        <v>0</v>
      </c>
      <c r="R126" s="1286">
        <v>0</v>
      </c>
      <c r="S126" s="1286">
        <v>0</v>
      </c>
      <c r="T126" s="1286">
        <v>0</v>
      </c>
      <c r="U126" s="1668">
        <v>0.14651372321542461</v>
      </c>
      <c r="W126" s="1670">
        <v>12758.314261367359</v>
      </c>
      <c r="X126" s="1286">
        <v>13336.3191947344</v>
      </c>
      <c r="Y126" s="1286">
        <v>12139.645719864948</v>
      </c>
      <c r="Z126" s="1286">
        <v>12772.924820274691</v>
      </c>
      <c r="AA126" s="1286">
        <v>12745.443166226092</v>
      </c>
      <c r="AB126" s="1286">
        <v>12668.728922937651</v>
      </c>
      <c r="AC126" s="1668">
        <v>12727.480243474702</v>
      </c>
      <c r="AD126" s="2222"/>
      <c r="AE126" s="1670">
        <v>13098</v>
      </c>
      <c r="AF126" s="1286" t="s">
        <v>14167</v>
      </c>
      <c r="AG126" s="1286">
        <v>0.25</v>
      </c>
      <c r="AH126" s="1766" t="s">
        <v>14163</v>
      </c>
      <c r="AI126" s="1862" t="s">
        <v>14163</v>
      </c>
      <c r="AJ126" s="1862" t="s">
        <v>4941</v>
      </c>
      <c r="AK126" s="1862" t="s">
        <v>4941</v>
      </c>
      <c r="AL126" s="1862" t="s">
        <v>4941</v>
      </c>
      <c r="AM126" s="1863" t="s">
        <v>4941</v>
      </c>
      <c r="AN126" s="63"/>
      <c r="AO126" s="73" t="s">
        <v>14516</v>
      </c>
      <c r="AP126" s="3102"/>
      <c r="AQ126" s="3101"/>
      <c r="AR126" s="997" t="str">
        <f t="shared" si="57"/>
        <v>Please complete all cells in row</v>
      </c>
      <c r="AS126" s="3101"/>
      <c r="AT126" s="221">
        <f t="shared" si="58"/>
        <v>0</v>
      </c>
      <c r="AU126" s="221">
        <f t="shared" si="59"/>
        <v>0</v>
      </c>
      <c r="AV126" s="221">
        <f t="shared" si="60"/>
        <v>0</v>
      </c>
      <c r="AW126" s="221">
        <f t="shared" si="61"/>
        <v>0</v>
      </c>
      <c r="AX126" s="221">
        <f t="shared" si="62"/>
        <v>0</v>
      </c>
      <c r="AY126" s="221">
        <f t="shared" si="63"/>
        <v>0</v>
      </c>
      <c r="AZ126" s="221">
        <f t="shared" si="64"/>
        <v>0</v>
      </c>
      <c r="BA126" s="3102"/>
      <c r="BB126" s="221">
        <f t="shared" si="65"/>
        <v>0</v>
      </c>
      <c r="BC126" s="221">
        <f t="shared" si="66"/>
        <v>0</v>
      </c>
      <c r="BD126" s="221">
        <f t="shared" si="67"/>
        <v>0</v>
      </c>
      <c r="BE126" s="221">
        <f t="shared" si="68"/>
        <v>0</v>
      </c>
      <c r="BF126" s="221">
        <f t="shared" si="69"/>
        <v>0</v>
      </c>
      <c r="BG126" s="221">
        <f t="shared" si="70"/>
        <v>0</v>
      </c>
      <c r="BH126" s="221">
        <f t="shared" si="71"/>
        <v>0</v>
      </c>
      <c r="BI126" s="3102"/>
      <c r="BJ126" s="3102"/>
      <c r="BK126" s="221">
        <f t="shared" si="72"/>
        <v>0</v>
      </c>
      <c r="BL126" s="221">
        <f t="shared" si="73"/>
        <v>1</v>
      </c>
      <c r="BM126" s="221">
        <f t="shared" si="74"/>
        <v>0</v>
      </c>
      <c r="BN126" s="221">
        <f t="shared" si="75"/>
        <v>1</v>
      </c>
      <c r="BO126" s="3101"/>
      <c r="BP126" s="1105"/>
      <c r="BQ126" s="1105"/>
      <c r="BR126" s="1105"/>
      <c r="BS126" s="1105"/>
      <c r="BT126" s="1105"/>
      <c r="BU126" s="1105"/>
    </row>
    <row r="127" spans="2:73" ht="15.75" customHeight="1">
      <c r="B127" s="71" t="s">
        <v>14517</v>
      </c>
      <c r="C127" s="2012" t="s">
        <v>14518</v>
      </c>
      <c r="D127" s="3063">
        <v>46112</v>
      </c>
      <c r="E127" s="72" t="s">
        <v>688</v>
      </c>
      <c r="F127" s="72">
        <v>3</v>
      </c>
      <c r="G127" s="1286">
        <v>0</v>
      </c>
      <c r="H127" s="1286">
        <v>0</v>
      </c>
      <c r="I127" s="1286">
        <v>0</v>
      </c>
      <c r="J127" s="1286">
        <v>0</v>
      </c>
      <c r="K127" s="1286">
        <v>0</v>
      </c>
      <c r="L127" s="1286">
        <v>5.5E-2</v>
      </c>
      <c r="M127" s="1668">
        <v>11.292999999999999</v>
      </c>
      <c r="N127" s="1625"/>
      <c r="O127" s="1670">
        <v>0</v>
      </c>
      <c r="P127" s="1286">
        <v>0</v>
      </c>
      <c r="Q127" s="1286">
        <v>0</v>
      </c>
      <c r="R127" s="1286">
        <v>0</v>
      </c>
      <c r="S127" s="1286">
        <v>0</v>
      </c>
      <c r="T127" s="1286">
        <v>0</v>
      </c>
      <c r="U127" s="1668">
        <v>0.1363115024248199</v>
      </c>
      <c r="W127" s="1670">
        <v>7513.027013777516</v>
      </c>
      <c r="X127" s="1286">
        <v>7852.865535354561</v>
      </c>
      <c r="Y127" s="1286">
        <v>7036.0870069361272</v>
      </c>
      <c r="Z127" s="1286">
        <v>7256.1927667172713</v>
      </c>
      <c r="AA127" s="1286">
        <v>7283.7871131295196</v>
      </c>
      <c r="AB127" s="1286">
        <v>6875.1983722950054</v>
      </c>
      <c r="AC127" s="1668">
        <v>6876.6821736733227</v>
      </c>
      <c r="AD127" s="2222"/>
      <c r="AE127" s="1670">
        <v>7937</v>
      </c>
      <c r="AF127" s="1286" t="s">
        <v>14162</v>
      </c>
      <c r="AG127" s="1286">
        <v>0.25</v>
      </c>
      <c r="AH127" s="1766" t="s">
        <v>14163</v>
      </c>
      <c r="AI127" s="1862" t="s">
        <v>14163</v>
      </c>
      <c r="AJ127" s="1862" t="s">
        <v>4941</v>
      </c>
      <c r="AK127" s="1862" t="s">
        <v>4941</v>
      </c>
      <c r="AL127" s="1862" t="s">
        <v>4941</v>
      </c>
      <c r="AM127" s="1863" t="s">
        <v>4941</v>
      </c>
      <c r="AN127" s="63"/>
      <c r="AO127" s="73" t="s">
        <v>14519</v>
      </c>
      <c r="AP127" s="3102"/>
      <c r="AQ127" s="3101"/>
      <c r="AR127" s="997" t="str">
        <f t="shared" si="57"/>
        <v>Please complete all cells in row</v>
      </c>
      <c r="AS127" s="3101"/>
      <c r="AT127" s="221">
        <f t="shared" si="58"/>
        <v>0</v>
      </c>
      <c r="AU127" s="221">
        <f t="shared" si="59"/>
        <v>0</v>
      </c>
      <c r="AV127" s="221">
        <f t="shared" si="60"/>
        <v>0</v>
      </c>
      <c r="AW127" s="221">
        <f t="shared" si="61"/>
        <v>0</v>
      </c>
      <c r="AX127" s="221">
        <f t="shared" si="62"/>
        <v>0</v>
      </c>
      <c r="AY127" s="221">
        <f t="shared" si="63"/>
        <v>0</v>
      </c>
      <c r="AZ127" s="221">
        <f t="shared" si="64"/>
        <v>0</v>
      </c>
      <c r="BA127" s="3102"/>
      <c r="BB127" s="221">
        <f t="shared" si="65"/>
        <v>0</v>
      </c>
      <c r="BC127" s="221">
        <f t="shared" si="66"/>
        <v>0</v>
      </c>
      <c r="BD127" s="221">
        <f t="shared" si="67"/>
        <v>0</v>
      </c>
      <c r="BE127" s="221">
        <f t="shared" si="68"/>
        <v>0</v>
      </c>
      <c r="BF127" s="221">
        <f t="shared" si="69"/>
        <v>0</v>
      </c>
      <c r="BG127" s="221">
        <f t="shared" si="70"/>
        <v>0</v>
      </c>
      <c r="BH127" s="221">
        <f t="shared" si="71"/>
        <v>0</v>
      </c>
      <c r="BI127" s="3102"/>
      <c r="BJ127" s="3102"/>
      <c r="BK127" s="221">
        <f t="shared" si="72"/>
        <v>0</v>
      </c>
      <c r="BL127" s="221">
        <f t="shared" si="73"/>
        <v>1</v>
      </c>
      <c r="BM127" s="221">
        <f t="shared" si="74"/>
        <v>0</v>
      </c>
      <c r="BN127" s="221">
        <f t="shared" si="75"/>
        <v>1</v>
      </c>
      <c r="BO127" s="3101"/>
      <c r="BP127" s="1105"/>
      <c r="BQ127" s="1105"/>
      <c r="BR127" s="1105"/>
      <c r="BS127" s="1105"/>
      <c r="BT127" s="1105"/>
      <c r="BU127" s="1105"/>
    </row>
    <row r="128" spans="2:73" ht="15.75" customHeight="1">
      <c r="B128" s="71" t="s">
        <v>14520</v>
      </c>
      <c r="C128" s="2012" t="s">
        <v>14521</v>
      </c>
      <c r="D128" s="3063">
        <v>47573</v>
      </c>
      <c r="E128" s="72" t="s">
        <v>688</v>
      </c>
      <c r="F128" s="72">
        <v>3</v>
      </c>
      <c r="G128" s="1286">
        <v>0</v>
      </c>
      <c r="H128" s="1286">
        <v>0</v>
      </c>
      <c r="I128" s="1286">
        <v>0</v>
      </c>
      <c r="J128" s="1286">
        <v>0</v>
      </c>
      <c r="K128" s="1286">
        <v>0</v>
      </c>
      <c r="L128" s="1286">
        <v>0.112</v>
      </c>
      <c r="M128" s="1668">
        <v>42.107999999999997</v>
      </c>
      <c r="N128" s="1625"/>
      <c r="O128" s="1670">
        <v>0</v>
      </c>
      <c r="P128" s="1286">
        <v>0</v>
      </c>
      <c r="Q128" s="1286">
        <v>0</v>
      </c>
      <c r="R128" s="1286">
        <v>0</v>
      </c>
      <c r="S128" s="1286">
        <v>0</v>
      </c>
      <c r="T128" s="1286">
        <v>0</v>
      </c>
      <c r="U128" s="1668">
        <v>0.5978369611390344</v>
      </c>
      <c r="W128" s="1670">
        <v>224201.93721434646</v>
      </c>
      <c r="X128" s="1286">
        <v>236050.68477559494</v>
      </c>
      <c r="Y128" s="1286">
        <v>203779.72913675231</v>
      </c>
      <c r="Z128" s="1286">
        <v>209747.53487755489</v>
      </c>
      <c r="AA128" s="1286">
        <v>213472.35703379553</v>
      </c>
      <c r="AB128" s="1286">
        <v>215762.08147770923</v>
      </c>
      <c r="AC128" s="1668">
        <v>218082.39177685403</v>
      </c>
      <c r="AD128" s="2222"/>
      <c r="AE128" s="1670">
        <v>241409</v>
      </c>
      <c r="AF128" s="1286" t="s">
        <v>14183</v>
      </c>
      <c r="AG128" s="1286" t="s">
        <v>14522</v>
      </c>
      <c r="AH128" s="1766" t="s">
        <v>14163</v>
      </c>
      <c r="AI128" s="1862" t="s">
        <v>14163</v>
      </c>
      <c r="AJ128" s="1862" t="s">
        <v>4941</v>
      </c>
      <c r="AK128" s="1862" t="s">
        <v>4941</v>
      </c>
      <c r="AL128" s="1862" t="s">
        <v>4941</v>
      </c>
      <c r="AM128" s="1863" t="s">
        <v>4941</v>
      </c>
      <c r="AN128" s="63"/>
      <c r="AO128" s="73" t="s">
        <v>14523</v>
      </c>
      <c r="AP128" s="3102"/>
      <c r="AQ128" s="3101"/>
      <c r="AR128" s="997" t="str">
        <f t="shared" si="57"/>
        <v>Please complete all cells in row</v>
      </c>
      <c r="AS128" s="3101"/>
      <c r="AT128" s="221">
        <f t="shared" si="58"/>
        <v>0</v>
      </c>
      <c r="AU128" s="221">
        <f t="shared" si="59"/>
        <v>0</v>
      </c>
      <c r="AV128" s="221">
        <f t="shared" si="60"/>
        <v>0</v>
      </c>
      <c r="AW128" s="221">
        <f t="shared" si="61"/>
        <v>0</v>
      </c>
      <c r="AX128" s="221">
        <f t="shared" si="62"/>
        <v>0</v>
      </c>
      <c r="AY128" s="221">
        <f t="shared" si="63"/>
        <v>0</v>
      </c>
      <c r="AZ128" s="221">
        <f t="shared" si="64"/>
        <v>0</v>
      </c>
      <c r="BA128" s="3102"/>
      <c r="BB128" s="221">
        <f t="shared" si="65"/>
        <v>0</v>
      </c>
      <c r="BC128" s="221">
        <f t="shared" si="66"/>
        <v>0</v>
      </c>
      <c r="BD128" s="221">
        <f t="shared" si="67"/>
        <v>0</v>
      </c>
      <c r="BE128" s="221">
        <f t="shared" si="68"/>
        <v>0</v>
      </c>
      <c r="BF128" s="221">
        <f t="shared" si="69"/>
        <v>0</v>
      </c>
      <c r="BG128" s="221">
        <f t="shared" si="70"/>
        <v>0</v>
      </c>
      <c r="BH128" s="221">
        <f t="shared" si="71"/>
        <v>0</v>
      </c>
      <c r="BI128" s="3102"/>
      <c r="BJ128" s="3102"/>
      <c r="BK128" s="221">
        <f t="shared" si="72"/>
        <v>0</v>
      </c>
      <c r="BL128" s="221">
        <f t="shared" si="73"/>
        <v>1</v>
      </c>
      <c r="BM128" s="221">
        <f t="shared" si="74"/>
        <v>1</v>
      </c>
      <c r="BN128" s="221">
        <f t="shared" si="75"/>
        <v>1</v>
      </c>
      <c r="BO128" s="3101"/>
      <c r="BP128" s="1105"/>
      <c r="BQ128" s="1105"/>
      <c r="BR128" s="1105"/>
      <c r="BS128" s="1105"/>
      <c r="BT128" s="1105"/>
      <c r="BU128" s="1105"/>
    </row>
    <row r="129" spans="2:73" ht="15.75" customHeight="1">
      <c r="B129" s="71" t="s">
        <v>14524</v>
      </c>
      <c r="C129" s="2012" t="s">
        <v>14525</v>
      </c>
      <c r="D129" s="3063">
        <v>47573</v>
      </c>
      <c r="E129" s="72" t="s">
        <v>688</v>
      </c>
      <c r="F129" s="72">
        <v>3</v>
      </c>
      <c r="G129" s="1286">
        <v>0</v>
      </c>
      <c r="H129" s="1286">
        <v>0</v>
      </c>
      <c r="I129" s="1286">
        <v>0</v>
      </c>
      <c r="J129" s="1286">
        <v>0</v>
      </c>
      <c r="K129" s="1286">
        <v>0</v>
      </c>
      <c r="L129" s="1286">
        <v>2E-3</v>
      </c>
      <c r="M129" s="1668">
        <v>6.2110000000000003</v>
      </c>
      <c r="N129" s="1625"/>
      <c r="O129" s="1670">
        <v>0</v>
      </c>
      <c r="P129" s="1286">
        <v>0</v>
      </c>
      <c r="Q129" s="1286">
        <v>0</v>
      </c>
      <c r="R129" s="1286">
        <v>0</v>
      </c>
      <c r="S129" s="1286">
        <v>0</v>
      </c>
      <c r="T129" s="1286">
        <v>0</v>
      </c>
      <c r="U129" s="1668">
        <v>0.1444400689605623</v>
      </c>
      <c r="W129" s="1670">
        <v>3199.3212943179215</v>
      </c>
      <c r="X129" s="1286">
        <v>3352.0650433106957</v>
      </c>
      <c r="Y129" s="1286">
        <v>3078.7937245623248</v>
      </c>
      <c r="Z129" s="1286">
        <v>3248.125986464584</v>
      </c>
      <c r="AA129" s="1286">
        <v>3260.4781822430982</v>
      </c>
      <c r="AB129" s="1286">
        <v>3070.8723432627098</v>
      </c>
      <c r="AC129" s="1668">
        <v>3177.7236280268944</v>
      </c>
      <c r="AD129" s="2222"/>
      <c r="AE129" s="1670">
        <v>12049</v>
      </c>
      <c r="AF129" s="1286" t="s">
        <v>14162</v>
      </c>
      <c r="AG129" s="1286">
        <v>0.25</v>
      </c>
      <c r="AH129" s="1766" t="s">
        <v>14163</v>
      </c>
      <c r="AI129" s="1862" t="s">
        <v>14163</v>
      </c>
      <c r="AJ129" s="1862" t="s">
        <v>4941</v>
      </c>
      <c r="AK129" s="1862" t="s">
        <v>4941</v>
      </c>
      <c r="AL129" s="1862" t="s">
        <v>4941</v>
      </c>
      <c r="AM129" s="1863" t="s">
        <v>4941</v>
      </c>
      <c r="AN129" s="63"/>
      <c r="AO129" s="73" t="s">
        <v>14526</v>
      </c>
      <c r="AP129" s="3102"/>
      <c r="AQ129" s="3101"/>
      <c r="AR129" s="997" t="str">
        <f t="shared" si="57"/>
        <v>Please complete all cells in row</v>
      </c>
      <c r="AS129" s="3101"/>
      <c r="AT129" s="221">
        <f t="shared" si="58"/>
        <v>0</v>
      </c>
      <c r="AU129" s="221">
        <f t="shared" si="59"/>
        <v>0</v>
      </c>
      <c r="AV129" s="221">
        <f t="shared" si="60"/>
        <v>0</v>
      </c>
      <c r="AW129" s="221">
        <f t="shared" si="61"/>
        <v>0</v>
      </c>
      <c r="AX129" s="221">
        <f t="shared" si="62"/>
        <v>0</v>
      </c>
      <c r="AY129" s="221">
        <f t="shared" si="63"/>
        <v>0</v>
      </c>
      <c r="AZ129" s="221">
        <f t="shared" si="64"/>
        <v>0</v>
      </c>
      <c r="BA129" s="3102"/>
      <c r="BB129" s="221">
        <f t="shared" si="65"/>
        <v>0</v>
      </c>
      <c r="BC129" s="221">
        <f t="shared" si="66"/>
        <v>0</v>
      </c>
      <c r="BD129" s="221">
        <f t="shared" si="67"/>
        <v>0</v>
      </c>
      <c r="BE129" s="221">
        <f t="shared" si="68"/>
        <v>0</v>
      </c>
      <c r="BF129" s="221">
        <f t="shared" si="69"/>
        <v>0</v>
      </c>
      <c r="BG129" s="221">
        <f t="shared" si="70"/>
        <v>0</v>
      </c>
      <c r="BH129" s="221">
        <f t="shared" si="71"/>
        <v>0</v>
      </c>
      <c r="BI129" s="3102"/>
      <c r="BJ129" s="3102"/>
      <c r="BK129" s="221">
        <f t="shared" si="72"/>
        <v>0</v>
      </c>
      <c r="BL129" s="221">
        <f t="shared" si="73"/>
        <v>1</v>
      </c>
      <c r="BM129" s="221">
        <f t="shared" si="74"/>
        <v>0</v>
      </c>
      <c r="BN129" s="221">
        <f t="shared" si="75"/>
        <v>1</v>
      </c>
      <c r="BO129" s="3101"/>
      <c r="BP129" s="1105"/>
      <c r="BQ129" s="1105"/>
      <c r="BR129" s="1105"/>
      <c r="BS129" s="1105"/>
      <c r="BT129" s="1105"/>
      <c r="BU129" s="1105"/>
    </row>
    <row r="130" spans="2:73" ht="15.75" customHeight="1">
      <c r="B130" s="71" t="s">
        <v>14527</v>
      </c>
      <c r="C130" s="2012" t="s">
        <v>14528</v>
      </c>
      <c r="D130" s="3063">
        <v>47573</v>
      </c>
      <c r="E130" s="72" t="s">
        <v>688</v>
      </c>
      <c r="F130" s="72">
        <v>3</v>
      </c>
      <c r="G130" s="1286">
        <v>0</v>
      </c>
      <c r="H130" s="1286">
        <v>0</v>
      </c>
      <c r="I130" s="1286">
        <v>0</v>
      </c>
      <c r="J130" s="1286">
        <v>0</v>
      </c>
      <c r="K130" s="1286">
        <v>0</v>
      </c>
      <c r="L130" s="1286">
        <v>4.0000000000000001E-3</v>
      </c>
      <c r="M130" s="1668">
        <v>0</v>
      </c>
      <c r="N130" s="1625"/>
      <c r="O130" s="1670">
        <v>0</v>
      </c>
      <c r="P130" s="1286">
        <v>0</v>
      </c>
      <c r="Q130" s="1286">
        <v>0</v>
      </c>
      <c r="R130" s="1286">
        <v>0</v>
      </c>
      <c r="S130" s="1286">
        <v>0</v>
      </c>
      <c r="T130" s="1286">
        <v>0</v>
      </c>
      <c r="U130" s="1668">
        <v>0.31286072564312961</v>
      </c>
      <c r="W130" s="1670">
        <v>82999.241853833402</v>
      </c>
      <c r="X130" s="1286">
        <v>86219.762330318044</v>
      </c>
      <c r="Y130" s="1286">
        <v>81457.5091992823</v>
      </c>
      <c r="Z130" s="1286">
        <v>84525.804241681544</v>
      </c>
      <c r="AA130" s="1286">
        <v>80685.906912093094</v>
      </c>
      <c r="AB130" s="1286">
        <v>76595.303453428482</v>
      </c>
      <c r="AC130" s="1668">
        <v>76954.890368187378</v>
      </c>
      <c r="AD130" s="2222"/>
      <c r="AE130" s="1670">
        <v>97248</v>
      </c>
      <c r="AF130" s="1286" t="s">
        <v>14167</v>
      </c>
      <c r="AG130" s="1286">
        <v>0.25</v>
      </c>
      <c r="AH130" s="1766" t="s">
        <v>14163</v>
      </c>
      <c r="AI130" s="1862" t="s">
        <v>14163</v>
      </c>
      <c r="AJ130" s="1862" t="s">
        <v>4941</v>
      </c>
      <c r="AK130" s="1862" t="s">
        <v>4941</v>
      </c>
      <c r="AL130" s="1862" t="s">
        <v>4941</v>
      </c>
      <c r="AM130" s="1863" t="s">
        <v>4941</v>
      </c>
      <c r="AN130" s="63"/>
      <c r="AO130" s="73" t="s">
        <v>14529</v>
      </c>
      <c r="AP130" s="3102"/>
      <c r="AQ130" s="3101"/>
      <c r="AR130" s="997" t="str">
        <f t="shared" si="57"/>
        <v>Please complete all cells in row</v>
      </c>
      <c r="AS130" s="3101"/>
      <c r="AT130" s="221">
        <f t="shared" si="58"/>
        <v>0</v>
      </c>
      <c r="AU130" s="221">
        <f t="shared" si="59"/>
        <v>0</v>
      </c>
      <c r="AV130" s="221">
        <f t="shared" si="60"/>
        <v>0</v>
      </c>
      <c r="AW130" s="221">
        <f t="shared" si="61"/>
        <v>0</v>
      </c>
      <c r="AX130" s="221">
        <f t="shared" si="62"/>
        <v>0</v>
      </c>
      <c r="AY130" s="221">
        <f t="shared" si="63"/>
        <v>0</v>
      </c>
      <c r="AZ130" s="221">
        <f t="shared" si="64"/>
        <v>0</v>
      </c>
      <c r="BA130" s="3102"/>
      <c r="BB130" s="221">
        <f t="shared" si="65"/>
        <v>0</v>
      </c>
      <c r="BC130" s="221">
        <f t="shared" si="66"/>
        <v>0</v>
      </c>
      <c r="BD130" s="221">
        <f t="shared" si="67"/>
        <v>0</v>
      </c>
      <c r="BE130" s="221">
        <f t="shared" si="68"/>
        <v>0</v>
      </c>
      <c r="BF130" s="221">
        <f t="shared" si="69"/>
        <v>0</v>
      </c>
      <c r="BG130" s="221">
        <f t="shared" si="70"/>
        <v>0</v>
      </c>
      <c r="BH130" s="221">
        <f t="shared" si="71"/>
        <v>0</v>
      </c>
      <c r="BI130" s="3102"/>
      <c r="BJ130" s="3102"/>
      <c r="BK130" s="221">
        <f t="shared" si="72"/>
        <v>0</v>
      </c>
      <c r="BL130" s="221">
        <f t="shared" si="73"/>
        <v>1</v>
      </c>
      <c r="BM130" s="221">
        <f t="shared" si="74"/>
        <v>0</v>
      </c>
      <c r="BN130" s="221">
        <f t="shared" si="75"/>
        <v>1</v>
      </c>
      <c r="BO130" s="3101"/>
      <c r="BP130" s="1105"/>
      <c r="BQ130" s="1105"/>
      <c r="BR130" s="1105"/>
      <c r="BS130" s="1105"/>
      <c r="BT130" s="1105"/>
      <c r="BU130" s="1105"/>
    </row>
    <row r="131" spans="2:73" ht="15.75" customHeight="1">
      <c r="B131" s="71" t="s">
        <v>14530</v>
      </c>
      <c r="C131" s="2012" t="s">
        <v>14531</v>
      </c>
      <c r="D131" s="3063">
        <v>46112</v>
      </c>
      <c r="E131" s="72" t="s">
        <v>688</v>
      </c>
      <c r="F131" s="72">
        <v>3</v>
      </c>
      <c r="G131" s="1286">
        <v>0</v>
      </c>
      <c r="H131" s="1286">
        <v>0</v>
      </c>
      <c r="I131" s="1286">
        <v>0</v>
      </c>
      <c r="J131" s="1286">
        <v>0</v>
      </c>
      <c r="K131" s="1286">
        <v>0</v>
      </c>
      <c r="L131" s="1286">
        <v>1E-3</v>
      </c>
      <c r="M131" s="1668">
        <v>6.4560000000000004</v>
      </c>
      <c r="N131" s="1625"/>
      <c r="O131" s="1670">
        <v>0</v>
      </c>
      <c r="P131" s="1286">
        <v>0</v>
      </c>
      <c r="Q131" s="1286">
        <v>0</v>
      </c>
      <c r="R131" s="1286">
        <v>0</v>
      </c>
      <c r="S131" s="1286">
        <v>0</v>
      </c>
      <c r="T131" s="1286">
        <v>0</v>
      </c>
      <c r="U131" s="1668">
        <v>0.13266629894916107</v>
      </c>
      <c r="W131" s="1670">
        <v>4793.978610002584</v>
      </c>
      <c r="X131" s="1286">
        <v>6273.6187352084989</v>
      </c>
      <c r="Y131" s="1286">
        <v>5722.7479618020998</v>
      </c>
      <c r="Z131" s="1286">
        <v>5923.4628418481461</v>
      </c>
      <c r="AA131" s="1286">
        <v>5945.9889917001428</v>
      </c>
      <c r="AB131" s="1286">
        <v>6007.7358132381869</v>
      </c>
      <c r="AC131" s="1668">
        <v>6038.6234878063324</v>
      </c>
      <c r="AD131" s="2222"/>
      <c r="AE131" s="1670">
        <v>6093</v>
      </c>
      <c r="AF131" s="1286" t="s">
        <v>14162</v>
      </c>
      <c r="AG131" s="1286">
        <v>0.4</v>
      </c>
      <c r="AH131" s="1766" t="s">
        <v>14163</v>
      </c>
      <c r="AI131" s="1862" t="s">
        <v>14163</v>
      </c>
      <c r="AJ131" s="1862" t="s">
        <v>4941</v>
      </c>
      <c r="AK131" s="1862" t="s">
        <v>4941</v>
      </c>
      <c r="AL131" s="1862" t="s">
        <v>4941</v>
      </c>
      <c r="AM131" s="1863" t="s">
        <v>4941</v>
      </c>
      <c r="AN131" s="63"/>
      <c r="AO131" s="73" t="s">
        <v>14532</v>
      </c>
      <c r="AP131" s="3102"/>
      <c r="AQ131" s="3101"/>
      <c r="AR131" s="997" t="str">
        <f t="shared" si="57"/>
        <v>Please complete all cells in row</v>
      </c>
      <c r="AS131" s="3101"/>
      <c r="AT131" s="221">
        <f t="shared" si="58"/>
        <v>0</v>
      </c>
      <c r="AU131" s="221">
        <f t="shared" si="59"/>
        <v>0</v>
      </c>
      <c r="AV131" s="221">
        <f t="shared" si="60"/>
        <v>0</v>
      </c>
      <c r="AW131" s="221">
        <f t="shared" si="61"/>
        <v>0</v>
      </c>
      <c r="AX131" s="221">
        <f t="shared" si="62"/>
        <v>0</v>
      </c>
      <c r="AY131" s="221">
        <f t="shared" si="63"/>
        <v>0</v>
      </c>
      <c r="AZ131" s="221">
        <f t="shared" si="64"/>
        <v>0</v>
      </c>
      <c r="BA131" s="3102"/>
      <c r="BB131" s="221">
        <f t="shared" si="65"/>
        <v>0</v>
      </c>
      <c r="BC131" s="221">
        <f t="shared" si="66"/>
        <v>0</v>
      </c>
      <c r="BD131" s="221">
        <f t="shared" si="67"/>
        <v>0</v>
      </c>
      <c r="BE131" s="221">
        <f t="shared" si="68"/>
        <v>0</v>
      </c>
      <c r="BF131" s="221">
        <f t="shared" si="69"/>
        <v>0</v>
      </c>
      <c r="BG131" s="221">
        <f t="shared" si="70"/>
        <v>0</v>
      </c>
      <c r="BH131" s="221">
        <f t="shared" si="71"/>
        <v>0</v>
      </c>
      <c r="BI131" s="3102"/>
      <c r="BJ131" s="3102"/>
      <c r="BK131" s="221">
        <f t="shared" si="72"/>
        <v>0</v>
      </c>
      <c r="BL131" s="221">
        <f t="shared" si="73"/>
        <v>1</v>
      </c>
      <c r="BM131" s="221">
        <f t="shared" si="74"/>
        <v>0</v>
      </c>
      <c r="BN131" s="221">
        <f t="shared" si="75"/>
        <v>1</v>
      </c>
      <c r="BO131" s="3101"/>
      <c r="BP131" s="1105"/>
      <c r="BQ131" s="1105"/>
      <c r="BR131" s="1105"/>
      <c r="BS131" s="1105"/>
      <c r="BT131" s="1105"/>
      <c r="BU131" s="1105"/>
    </row>
    <row r="132" spans="2:73" ht="15.75" customHeight="1">
      <c r="B132" s="71" t="s">
        <v>14533</v>
      </c>
      <c r="C132" s="2012" t="s">
        <v>14534</v>
      </c>
      <c r="D132" s="3063">
        <v>46112</v>
      </c>
      <c r="E132" s="72" t="s">
        <v>688</v>
      </c>
      <c r="F132" s="72">
        <v>3</v>
      </c>
      <c r="G132" s="1286">
        <v>0</v>
      </c>
      <c r="H132" s="1286">
        <v>0</v>
      </c>
      <c r="I132" s="1286">
        <v>0</v>
      </c>
      <c r="J132" s="1286">
        <v>0</v>
      </c>
      <c r="K132" s="1286">
        <v>0</v>
      </c>
      <c r="L132" s="1286">
        <v>9.5000000000000001E-2</v>
      </c>
      <c r="M132" s="1668">
        <v>2.4020000000000001</v>
      </c>
      <c r="N132" s="1625"/>
      <c r="O132" s="1670">
        <v>0</v>
      </c>
      <c r="P132" s="1286">
        <v>0</v>
      </c>
      <c r="Q132" s="1286">
        <v>0</v>
      </c>
      <c r="R132" s="1286">
        <v>0</v>
      </c>
      <c r="S132" s="1286">
        <v>0</v>
      </c>
      <c r="T132" s="1286">
        <v>0</v>
      </c>
      <c r="U132" s="1668">
        <v>1.4918912920235998E-2</v>
      </c>
      <c r="W132" s="1670">
        <v>563.17591777244479</v>
      </c>
      <c r="X132" s="1286">
        <v>595.52307333036333</v>
      </c>
      <c r="Y132" s="1286">
        <v>566.86242155948992</v>
      </c>
      <c r="Z132" s="1286">
        <v>633.88336160688038</v>
      </c>
      <c r="AA132" s="1286">
        <v>635.30590256949017</v>
      </c>
      <c r="AB132" s="1286">
        <v>633.83991007248221</v>
      </c>
      <c r="AC132" s="1668">
        <v>632.33978857034015</v>
      </c>
      <c r="AD132" s="2222"/>
      <c r="AE132" s="1670">
        <v>628</v>
      </c>
      <c r="AF132" s="1286" t="s">
        <v>14162</v>
      </c>
      <c r="AG132" s="1286">
        <v>2.9</v>
      </c>
      <c r="AH132" s="1766" t="s">
        <v>14163</v>
      </c>
      <c r="AI132" s="1862" t="s">
        <v>14163</v>
      </c>
      <c r="AJ132" s="1862" t="s">
        <v>4941</v>
      </c>
      <c r="AK132" s="1862" t="s">
        <v>4941</v>
      </c>
      <c r="AL132" s="1862" t="s">
        <v>4941</v>
      </c>
      <c r="AM132" s="1863" t="s">
        <v>4941</v>
      </c>
      <c r="AN132" s="63"/>
      <c r="AO132" s="73" t="s">
        <v>14535</v>
      </c>
      <c r="AP132" s="3102"/>
      <c r="AQ132" s="3101"/>
      <c r="AR132" s="997" t="str">
        <f t="shared" si="57"/>
        <v>Please complete all cells in row</v>
      </c>
      <c r="AS132" s="3101"/>
      <c r="AT132" s="221">
        <f t="shared" si="58"/>
        <v>0</v>
      </c>
      <c r="AU132" s="221">
        <f t="shared" si="59"/>
        <v>0</v>
      </c>
      <c r="AV132" s="221">
        <f t="shared" si="60"/>
        <v>0</v>
      </c>
      <c r="AW132" s="221">
        <f t="shared" si="61"/>
        <v>0</v>
      </c>
      <c r="AX132" s="221">
        <f t="shared" si="62"/>
        <v>0</v>
      </c>
      <c r="AY132" s="221">
        <f t="shared" si="63"/>
        <v>0</v>
      </c>
      <c r="AZ132" s="221">
        <f t="shared" si="64"/>
        <v>0</v>
      </c>
      <c r="BA132" s="3102"/>
      <c r="BB132" s="221">
        <f t="shared" si="65"/>
        <v>0</v>
      </c>
      <c r="BC132" s="221">
        <f t="shared" si="66"/>
        <v>0</v>
      </c>
      <c r="BD132" s="221">
        <f t="shared" si="67"/>
        <v>0</v>
      </c>
      <c r="BE132" s="221">
        <f t="shared" si="68"/>
        <v>0</v>
      </c>
      <c r="BF132" s="221">
        <f t="shared" si="69"/>
        <v>0</v>
      </c>
      <c r="BG132" s="221">
        <f t="shared" si="70"/>
        <v>0</v>
      </c>
      <c r="BH132" s="221">
        <f t="shared" si="71"/>
        <v>0</v>
      </c>
      <c r="BI132" s="3102"/>
      <c r="BJ132" s="3102"/>
      <c r="BK132" s="221">
        <f t="shared" si="72"/>
        <v>0</v>
      </c>
      <c r="BL132" s="221">
        <f t="shared" si="73"/>
        <v>1</v>
      </c>
      <c r="BM132" s="221">
        <f t="shared" si="74"/>
        <v>0</v>
      </c>
      <c r="BN132" s="221">
        <f t="shared" si="75"/>
        <v>1</v>
      </c>
      <c r="BO132" s="3101"/>
      <c r="BP132" s="1105"/>
      <c r="BQ132" s="1105"/>
      <c r="BR132" s="1105"/>
      <c r="BS132" s="1105"/>
      <c r="BT132" s="1105"/>
      <c r="BU132" s="1105"/>
    </row>
    <row r="133" spans="2:73" ht="15.75" customHeight="1">
      <c r="B133" s="71" t="s">
        <v>14536</v>
      </c>
      <c r="C133" s="2012" t="s">
        <v>14537</v>
      </c>
      <c r="D133" s="2012"/>
      <c r="E133" s="72" t="s">
        <v>688</v>
      </c>
      <c r="F133" s="72">
        <v>3</v>
      </c>
      <c r="G133" s="1286"/>
      <c r="H133" s="1286"/>
      <c r="I133" s="1286"/>
      <c r="J133" s="1286"/>
      <c r="K133" s="1286"/>
      <c r="L133" s="1286"/>
      <c r="M133" s="1668"/>
      <c r="N133" s="1625"/>
      <c r="O133" s="1670"/>
      <c r="P133" s="1286"/>
      <c r="Q133" s="1286"/>
      <c r="R133" s="1286"/>
      <c r="S133" s="1286"/>
      <c r="T133" s="1286"/>
      <c r="U133" s="1668"/>
      <c r="W133" s="1670"/>
      <c r="X133" s="1286"/>
      <c r="Y133" s="1286"/>
      <c r="Z133" s="1286"/>
      <c r="AA133" s="1286"/>
      <c r="AB133" s="1286"/>
      <c r="AC133" s="1668"/>
      <c r="AD133" s="2222"/>
      <c r="AE133" s="1670"/>
      <c r="AF133" s="1286"/>
      <c r="AG133" s="1286"/>
      <c r="AH133" s="1766"/>
      <c r="AI133" s="1862"/>
      <c r="AJ133" s="1862"/>
      <c r="AK133" s="1862"/>
      <c r="AL133" s="1862"/>
      <c r="AM133" s="1863"/>
      <c r="AN133" s="63"/>
      <c r="AO133" s="73" t="s">
        <v>14538</v>
      </c>
      <c r="AP133" s="3102"/>
      <c r="AQ133" s="3101"/>
      <c r="AR133" s="997">
        <f t="shared" si="57"/>
        <v>0</v>
      </c>
      <c r="AS133" s="3101"/>
      <c r="AT133" s="221">
        <f t="shared" si="58"/>
        <v>0</v>
      </c>
      <c r="AU133" s="221">
        <f t="shared" si="59"/>
        <v>0</v>
      </c>
      <c r="AV133" s="221">
        <f t="shared" si="60"/>
        <v>0</v>
      </c>
      <c r="AW133" s="221">
        <f t="shared" si="61"/>
        <v>0</v>
      </c>
      <c r="AX133" s="221">
        <f t="shared" si="62"/>
        <v>0</v>
      </c>
      <c r="AY133" s="221">
        <f t="shared" si="63"/>
        <v>0</v>
      </c>
      <c r="AZ133" s="221">
        <f t="shared" si="64"/>
        <v>0</v>
      </c>
      <c r="BA133" s="3102"/>
      <c r="BB133" s="221">
        <f t="shared" si="65"/>
        <v>0</v>
      </c>
      <c r="BC133" s="221">
        <f t="shared" si="66"/>
        <v>0</v>
      </c>
      <c r="BD133" s="221">
        <f t="shared" si="67"/>
        <v>0</v>
      </c>
      <c r="BE133" s="221">
        <f t="shared" si="68"/>
        <v>0</v>
      </c>
      <c r="BF133" s="221">
        <f t="shared" si="69"/>
        <v>0</v>
      </c>
      <c r="BG133" s="221">
        <f t="shared" si="70"/>
        <v>0</v>
      </c>
      <c r="BH133" s="221">
        <f t="shared" si="71"/>
        <v>0</v>
      </c>
      <c r="BI133" s="3102"/>
      <c r="BJ133" s="3102"/>
      <c r="BK133" s="221">
        <f t="shared" si="72"/>
        <v>0</v>
      </c>
      <c r="BL133" s="221">
        <f t="shared" si="73"/>
        <v>0</v>
      </c>
      <c r="BM133" s="221">
        <f t="shared" si="74"/>
        <v>0</v>
      </c>
      <c r="BN133" s="221">
        <f t="shared" si="75"/>
        <v>0</v>
      </c>
      <c r="BO133" s="3101"/>
      <c r="BP133" s="1105"/>
      <c r="BQ133" s="1105"/>
      <c r="BR133" s="1105"/>
      <c r="BS133" s="1105"/>
      <c r="BT133" s="1105"/>
      <c r="BU133" s="1105"/>
    </row>
    <row r="134" spans="2:73" ht="15.75" customHeight="1">
      <c r="B134" s="71" t="s">
        <v>14539</v>
      </c>
      <c r="C134" s="2012" t="s">
        <v>14537</v>
      </c>
      <c r="D134" s="2012"/>
      <c r="E134" s="72" t="s">
        <v>688</v>
      </c>
      <c r="F134" s="72">
        <v>3</v>
      </c>
      <c r="G134" s="1286"/>
      <c r="H134" s="1286"/>
      <c r="I134" s="1286"/>
      <c r="J134" s="1286"/>
      <c r="K134" s="1286"/>
      <c r="L134" s="1286"/>
      <c r="M134" s="1668"/>
      <c r="N134" s="1625"/>
      <c r="O134" s="1670"/>
      <c r="P134" s="1286"/>
      <c r="Q134" s="1286"/>
      <c r="R134" s="1286"/>
      <c r="S134" s="1286"/>
      <c r="T134" s="1286"/>
      <c r="U134" s="1668"/>
      <c r="W134" s="1670"/>
      <c r="X134" s="1286"/>
      <c r="Y134" s="1286"/>
      <c r="Z134" s="1286"/>
      <c r="AA134" s="1286"/>
      <c r="AB134" s="1286"/>
      <c r="AC134" s="1668"/>
      <c r="AD134" s="2222"/>
      <c r="AE134" s="1670"/>
      <c r="AF134" s="1286"/>
      <c r="AG134" s="1286"/>
      <c r="AH134" s="1766"/>
      <c r="AI134" s="1862"/>
      <c r="AJ134" s="1862"/>
      <c r="AK134" s="1862"/>
      <c r="AL134" s="1862"/>
      <c r="AM134" s="1863"/>
      <c r="AN134" s="63"/>
      <c r="AO134" s="73" t="s">
        <v>14540</v>
      </c>
      <c r="AP134" s="3102"/>
      <c r="AQ134" s="3101"/>
      <c r="AR134" s="997">
        <f t="shared" si="57"/>
        <v>0</v>
      </c>
      <c r="AS134" s="3101"/>
      <c r="AT134" s="221">
        <f t="shared" si="58"/>
        <v>0</v>
      </c>
      <c r="AU134" s="221">
        <f t="shared" si="59"/>
        <v>0</v>
      </c>
      <c r="AV134" s="221">
        <f t="shared" si="60"/>
        <v>0</v>
      </c>
      <c r="AW134" s="221">
        <f t="shared" si="61"/>
        <v>0</v>
      </c>
      <c r="AX134" s="221">
        <f t="shared" si="62"/>
        <v>0</v>
      </c>
      <c r="AY134" s="221">
        <f t="shared" si="63"/>
        <v>0</v>
      </c>
      <c r="AZ134" s="221">
        <f t="shared" si="64"/>
        <v>0</v>
      </c>
      <c r="BA134" s="3102"/>
      <c r="BB134" s="221">
        <f t="shared" si="65"/>
        <v>0</v>
      </c>
      <c r="BC134" s="221">
        <f t="shared" si="66"/>
        <v>0</v>
      </c>
      <c r="BD134" s="221">
        <f t="shared" si="67"/>
        <v>0</v>
      </c>
      <c r="BE134" s="221">
        <f t="shared" si="68"/>
        <v>0</v>
      </c>
      <c r="BF134" s="221">
        <f t="shared" si="69"/>
        <v>0</v>
      </c>
      <c r="BG134" s="221">
        <f t="shared" si="70"/>
        <v>0</v>
      </c>
      <c r="BH134" s="221">
        <f t="shared" si="71"/>
        <v>0</v>
      </c>
      <c r="BI134" s="3102"/>
      <c r="BJ134" s="3102"/>
      <c r="BK134" s="221">
        <f t="shared" si="72"/>
        <v>0</v>
      </c>
      <c r="BL134" s="221">
        <f t="shared" si="73"/>
        <v>0</v>
      </c>
      <c r="BM134" s="221">
        <f t="shared" si="74"/>
        <v>0</v>
      </c>
      <c r="BN134" s="221">
        <f t="shared" si="75"/>
        <v>0</v>
      </c>
      <c r="BO134" s="3101"/>
      <c r="BP134" s="1105"/>
      <c r="BQ134" s="1105"/>
      <c r="BR134" s="1105"/>
      <c r="BS134" s="1105"/>
      <c r="BT134" s="1105"/>
      <c r="BU134" s="1105"/>
    </row>
    <row r="135" spans="2:73" ht="15.75" customHeight="1">
      <c r="B135" s="71" t="s">
        <v>14541</v>
      </c>
      <c r="C135" s="2012" t="s">
        <v>14537</v>
      </c>
      <c r="D135" s="2012"/>
      <c r="E135" s="72" t="s">
        <v>688</v>
      </c>
      <c r="F135" s="72">
        <v>3</v>
      </c>
      <c r="G135" s="1286"/>
      <c r="H135" s="1286"/>
      <c r="I135" s="1286"/>
      <c r="J135" s="1286"/>
      <c r="K135" s="1286"/>
      <c r="L135" s="1286"/>
      <c r="M135" s="1668"/>
      <c r="N135" s="1625"/>
      <c r="O135" s="1670"/>
      <c r="P135" s="1286"/>
      <c r="Q135" s="1286"/>
      <c r="R135" s="1286"/>
      <c r="S135" s="1286"/>
      <c r="T135" s="1286"/>
      <c r="U135" s="1668"/>
      <c r="W135" s="1670"/>
      <c r="X135" s="1286"/>
      <c r="Y135" s="1286"/>
      <c r="Z135" s="1286"/>
      <c r="AA135" s="1286"/>
      <c r="AB135" s="1286"/>
      <c r="AC135" s="1668"/>
      <c r="AD135" s="2222"/>
      <c r="AE135" s="1670"/>
      <c r="AF135" s="1286"/>
      <c r="AG135" s="1286"/>
      <c r="AH135" s="1766"/>
      <c r="AI135" s="1862"/>
      <c r="AJ135" s="1862"/>
      <c r="AK135" s="1862"/>
      <c r="AL135" s="1862"/>
      <c r="AM135" s="1863"/>
      <c r="AN135" s="63"/>
      <c r="AO135" s="73" t="s">
        <v>14542</v>
      </c>
      <c r="AP135" s="3102"/>
      <c r="AQ135" s="3101"/>
      <c r="AR135" s="997">
        <f t="shared" si="57"/>
        <v>0</v>
      </c>
      <c r="AS135" s="3101"/>
      <c r="AT135" s="221">
        <f t="shared" si="58"/>
        <v>0</v>
      </c>
      <c r="AU135" s="221">
        <f t="shared" si="59"/>
        <v>0</v>
      </c>
      <c r="AV135" s="221">
        <f t="shared" si="60"/>
        <v>0</v>
      </c>
      <c r="AW135" s="221">
        <f t="shared" si="61"/>
        <v>0</v>
      </c>
      <c r="AX135" s="221">
        <f t="shared" si="62"/>
        <v>0</v>
      </c>
      <c r="AY135" s="221">
        <f t="shared" si="63"/>
        <v>0</v>
      </c>
      <c r="AZ135" s="221">
        <f t="shared" si="64"/>
        <v>0</v>
      </c>
      <c r="BA135" s="3102"/>
      <c r="BB135" s="221">
        <f t="shared" si="65"/>
        <v>0</v>
      </c>
      <c r="BC135" s="221">
        <f t="shared" si="66"/>
        <v>0</v>
      </c>
      <c r="BD135" s="221">
        <f t="shared" si="67"/>
        <v>0</v>
      </c>
      <c r="BE135" s="221">
        <f t="shared" si="68"/>
        <v>0</v>
      </c>
      <c r="BF135" s="221">
        <f t="shared" si="69"/>
        <v>0</v>
      </c>
      <c r="BG135" s="221">
        <f t="shared" si="70"/>
        <v>0</v>
      </c>
      <c r="BH135" s="221">
        <f t="shared" si="71"/>
        <v>0</v>
      </c>
      <c r="BI135" s="3102"/>
      <c r="BJ135" s="3102"/>
      <c r="BK135" s="221">
        <f t="shared" si="72"/>
        <v>0</v>
      </c>
      <c r="BL135" s="221">
        <f t="shared" si="73"/>
        <v>0</v>
      </c>
      <c r="BM135" s="221">
        <f t="shared" si="74"/>
        <v>0</v>
      </c>
      <c r="BN135" s="221">
        <f t="shared" si="75"/>
        <v>0</v>
      </c>
      <c r="BO135" s="3101"/>
      <c r="BP135" s="1105"/>
      <c r="BQ135" s="1105"/>
      <c r="BR135" s="1105"/>
      <c r="BS135" s="1105"/>
      <c r="BT135" s="1105"/>
      <c r="BU135" s="1105"/>
    </row>
    <row r="136" spans="2:73" ht="15.75" customHeight="1">
      <c r="B136" s="71" t="s">
        <v>14543</v>
      </c>
      <c r="C136" s="2012" t="s">
        <v>14537</v>
      </c>
      <c r="D136" s="2012"/>
      <c r="E136" s="72" t="s">
        <v>688</v>
      </c>
      <c r="F136" s="72">
        <v>3</v>
      </c>
      <c r="G136" s="1286"/>
      <c r="H136" s="1286"/>
      <c r="I136" s="1286"/>
      <c r="J136" s="1286"/>
      <c r="K136" s="1286"/>
      <c r="L136" s="1286"/>
      <c r="M136" s="1668"/>
      <c r="N136" s="1625"/>
      <c r="O136" s="1670"/>
      <c r="P136" s="1286"/>
      <c r="Q136" s="1286"/>
      <c r="R136" s="1286"/>
      <c r="S136" s="1286"/>
      <c r="T136" s="1286"/>
      <c r="U136" s="1668"/>
      <c r="W136" s="1670"/>
      <c r="X136" s="1286"/>
      <c r="Y136" s="1286"/>
      <c r="Z136" s="1286"/>
      <c r="AA136" s="1286"/>
      <c r="AB136" s="1286"/>
      <c r="AC136" s="1668"/>
      <c r="AD136" s="2222"/>
      <c r="AE136" s="1670"/>
      <c r="AF136" s="1286"/>
      <c r="AG136" s="1286"/>
      <c r="AH136" s="1766"/>
      <c r="AI136" s="1862"/>
      <c r="AJ136" s="1862"/>
      <c r="AK136" s="1862"/>
      <c r="AL136" s="1862"/>
      <c r="AM136" s="1863"/>
      <c r="AN136" s="63"/>
      <c r="AO136" s="73" t="s">
        <v>14544</v>
      </c>
      <c r="AP136" s="3102"/>
      <c r="AQ136" s="3101"/>
      <c r="AR136" s="997">
        <f t="shared" si="57"/>
        <v>0</v>
      </c>
      <c r="AS136" s="3101"/>
      <c r="AT136" s="221">
        <f t="shared" si="58"/>
        <v>0</v>
      </c>
      <c r="AU136" s="221">
        <f t="shared" si="59"/>
        <v>0</v>
      </c>
      <c r="AV136" s="221">
        <f t="shared" si="60"/>
        <v>0</v>
      </c>
      <c r="AW136" s="221">
        <f t="shared" si="61"/>
        <v>0</v>
      </c>
      <c r="AX136" s="221">
        <f t="shared" si="62"/>
        <v>0</v>
      </c>
      <c r="AY136" s="221">
        <f t="shared" si="63"/>
        <v>0</v>
      </c>
      <c r="AZ136" s="221">
        <f t="shared" si="64"/>
        <v>0</v>
      </c>
      <c r="BA136" s="3102"/>
      <c r="BB136" s="221">
        <f t="shared" si="65"/>
        <v>0</v>
      </c>
      <c r="BC136" s="221">
        <f t="shared" si="66"/>
        <v>0</v>
      </c>
      <c r="BD136" s="221">
        <f t="shared" si="67"/>
        <v>0</v>
      </c>
      <c r="BE136" s="221">
        <f t="shared" si="68"/>
        <v>0</v>
      </c>
      <c r="BF136" s="221">
        <f t="shared" si="69"/>
        <v>0</v>
      </c>
      <c r="BG136" s="221">
        <f t="shared" si="70"/>
        <v>0</v>
      </c>
      <c r="BH136" s="221">
        <f t="shared" si="71"/>
        <v>0</v>
      </c>
      <c r="BI136" s="3102"/>
      <c r="BJ136" s="3102"/>
      <c r="BK136" s="221">
        <f t="shared" si="72"/>
        <v>0</v>
      </c>
      <c r="BL136" s="221">
        <f t="shared" si="73"/>
        <v>0</v>
      </c>
      <c r="BM136" s="221">
        <f t="shared" si="74"/>
        <v>0</v>
      </c>
      <c r="BN136" s="221">
        <f t="shared" si="75"/>
        <v>0</v>
      </c>
      <c r="BO136" s="3101"/>
      <c r="BP136" s="1105"/>
      <c r="BQ136" s="1105"/>
      <c r="BR136" s="1105"/>
      <c r="BS136" s="1105"/>
      <c r="BT136" s="1105"/>
      <c r="BU136" s="1105"/>
    </row>
    <row r="137" spans="2:73" ht="15.75" customHeight="1">
      <c r="B137" s="71" t="s">
        <v>14545</v>
      </c>
      <c r="C137" s="2012" t="s">
        <v>14537</v>
      </c>
      <c r="D137" s="2012"/>
      <c r="E137" s="72" t="s">
        <v>688</v>
      </c>
      <c r="F137" s="72">
        <v>3</v>
      </c>
      <c r="G137" s="1286"/>
      <c r="H137" s="1286"/>
      <c r="I137" s="1286"/>
      <c r="J137" s="1286"/>
      <c r="K137" s="1286"/>
      <c r="L137" s="1286"/>
      <c r="M137" s="1668"/>
      <c r="N137" s="1625"/>
      <c r="O137" s="1670"/>
      <c r="P137" s="1286"/>
      <c r="Q137" s="1286"/>
      <c r="R137" s="1286"/>
      <c r="S137" s="1286"/>
      <c r="T137" s="1286"/>
      <c r="U137" s="1668"/>
      <c r="W137" s="1670"/>
      <c r="X137" s="1286"/>
      <c r="Y137" s="1286"/>
      <c r="Z137" s="1286"/>
      <c r="AA137" s="1286"/>
      <c r="AB137" s="1286"/>
      <c r="AC137" s="1668"/>
      <c r="AD137" s="2222"/>
      <c r="AE137" s="1670"/>
      <c r="AF137" s="1286"/>
      <c r="AG137" s="1286"/>
      <c r="AH137" s="1766"/>
      <c r="AI137" s="1862"/>
      <c r="AJ137" s="1862"/>
      <c r="AK137" s="1862"/>
      <c r="AL137" s="1862"/>
      <c r="AM137" s="1863"/>
      <c r="AN137" s="63"/>
      <c r="AO137" s="73" t="s">
        <v>14546</v>
      </c>
      <c r="AP137" s="3102"/>
      <c r="AQ137" s="3101"/>
      <c r="AR137" s="997">
        <f t="shared" si="57"/>
        <v>0</v>
      </c>
      <c r="AS137" s="3101"/>
      <c r="AT137" s="221">
        <f t="shared" ref="AT137:AT168" si="76" xml:space="preserve"> IF(SUM($G137:$M137,$O137:$U137,$AE137:$AM137)&gt;0,IF( ISNUMBER(G137 ), 0, 1 ),0)</f>
        <v>0</v>
      </c>
      <c r="AU137" s="221">
        <f t="shared" ref="AU137:AU168" si="77" xml:space="preserve"> IF(SUM($G137:$M137,$O137:$U137,$AE137:$AM137)&gt;0,IF( ISNUMBER(H137 ), 0, 1 ),0)</f>
        <v>0</v>
      </c>
      <c r="AV137" s="221">
        <f t="shared" ref="AV137:AV168" si="78" xml:space="preserve"> IF(SUM($G137:$M137,$O137:$U137,$AE137:$AM137)&gt;0,IF( ISNUMBER(I137 ), 0, 1 ),0)</f>
        <v>0</v>
      </c>
      <c r="AW137" s="221">
        <f t="shared" ref="AW137:AW168" si="79" xml:space="preserve"> IF(SUM($G137:$M137,$O137:$U137,$AE137:$AM137)&gt;0,IF( ISNUMBER(J137 ), 0, 1 ),0)</f>
        <v>0</v>
      </c>
      <c r="AX137" s="221">
        <f t="shared" ref="AX137:AX168" si="80" xml:space="preserve"> IF(SUM($G137:$M137,$O137:$U137,$AE137:$AM137)&gt;0,IF( ISNUMBER(K137 ), 0, 1 ),0)</f>
        <v>0</v>
      </c>
      <c r="AY137" s="221">
        <f t="shared" ref="AY137:AY168" si="81" xml:space="preserve"> IF(SUM($G137:$M137,$O137:$U137,$AE137:$AM137)&gt;0,IF( ISNUMBER(L137 ), 0, 1 ),0)</f>
        <v>0</v>
      </c>
      <c r="AZ137" s="221">
        <f t="shared" ref="AZ137:AZ168" si="82" xml:space="preserve"> IF(SUM($G137:$M137,$O137:$U137,$AE137:$AM137)&gt;0,IF( ISNUMBER(M137 ), 0, 1 ),0)</f>
        <v>0</v>
      </c>
      <c r="BA137" s="3102"/>
      <c r="BB137" s="221">
        <f t="shared" ref="BB137:BB168" si="83" xml:space="preserve"> IF(SUM($G137:$M137,$O137:$U137,$AE137:$AM137)&gt;0,IF( ISNUMBER(O137 ), 0, 1 ),0)</f>
        <v>0</v>
      </c>
      <c r="BC137" s="221">
        <f t="shared" ref="BC137:BC168" si="84" xml:space="preserve"> IF(SUM($G137:$M137,$O137:$U137,$AE137:$AM137)&gt;0,IF( ISNUMBER(P137 ), 0, 1 ),0)</f>
        <v>0</v>
      </c>
      <c r="BD137" s="221">
        <f t="shared" ref="BD137:BD168" si="85" xml:space="preserve"> IF(SUM($G137:$M137,$O137:$U137,$AE137:$AM137)&gt;0,IF( ISNUMBER(Q137 ), 0, 1 ),0)</f>
        <v>0</v>
      </c>
      <c r="BE137" s="221">
        <f t="shared" ref="BE137:BE168" si="86" xml:space="preserve"> IF(SUM($G137:$M137,$O137:$U137,$AE137:$AM137)&gt;0,IF( ISNUMBER(R137 ), 0, 1 ),0)</f>
        <v>0</v>
      </c>
      <c r="BF137" s="221">
        <f t="shared" ref="BF137:BF168" si="87" xml:space="preserve"> IF(SUM($G137:$M137,$O137:$U137,$AE137:$AM137)&gt;0,IF( ISNUMBER(S137 ), 0, 1 ),0)</f>
        <v>0</v>
      </c>
      <c r="BG137" s="221">
        <f t="shared" ref="BG137:BG168" si="88" xml:space="preserve"> IF(SUM($G137:$M137,$O137:$U137,$AE137:$AM137)&gt;0,IF( ISNUMBER(T137 ), 0, 1 ),0)</f>
        <v>0</v>
      </c>
      <c r="BH137" s="221">
        <f t="shared" ref="BH137:BH168" si="89" xml:space="preserve"> IF(SUM($G137:$M137,$O137:$U137,$AE137:$AM137)&gt;0,IF( ISNUMBER(U137 ), 0, 1 ),0)</f>
        <v>0</v>
      </c>
      <c r="BI137" s="3102"/>
      <c r="BJ137" s="3102"/>
      <c r="BK137" s="221">
        <f t="shared" ref="BK137:BK168" si="90" xml:space="preserve"> IF(SUM($G137:$M137,$O137:$U137,$AE137:$AM137)&gt;0,IF( ISNUMBER(AE137 ), 0, 1 ),0)</f>
        <v>0</v>
      </c>
      <c r="BL137" s="221">
        <f t="shared" ref="BL137:BL168" si="91" xml:space="preserve"> IF(SUM($G137:$M137,$O137:$U137,$AE137:$AM137)&gt;0,IF( ISNUMBER(AF137 ), 0, 1 ),0)</f>
        <v>0</v>
      </c>
      <c r="BM137" s="221">
        <f t="shared" ref="BM137:BM168" si="92" xml:space="preserve"> IF(SUM($G137:$M137,$O137:$U137,$AE137:$AM137)&gt;0,IF( ISNUMBER(AG137 ), 0, 1 ),0)</f>
        <v>0</v>
      </c>
      <c r="BN137" s="221">
        <f t="shared" ref="BN137:BN168" si="93" xml:space="preserve"> IF(SUM($G137:$M137,$O137:$U137,$AE137:$AM137)&gt;0,IF( ISNUMBER(AM137 ), 0, 1 ),0)</f>
        <v>0</v>
      </c>
      <c r="BO137" s="3101"/>
      <c r="BP137" s="1105"/>
      <c r="BQ137" s="1105"/>
      <c r="BR137" s="1105"/>
      <c r="BS137" s="1105"/>
      <c r="BT137" s="1105"/>
      <c r="BU137" s="1105"/>
    </row>
    <row r="138" spans="2:73" ht="15.75" customHeight="1">
      <c r="B138" s="71" t="s">
        <v>14547</v>
      </c>
      <c r="C138" s="2012" t="s">
        <v>14537</v>
      </c>
      <c r="D138" s="2012"/>
      <c r="E138" s="72" t="s">
        <v>688</v>
      </c>
      <c r="F138" s="72">
        <v>3</v>
      </c>
      <c r="G138" s="1286"/>
      <c r="H138" s="1286"/>
      <c r="I138" s="1286"/>
      <c r="J138" s="1286"/>
      <c r="K138" s="1286"/>
      <c r="L138" s="1286"/>
      <c r="M138" s="1668"/>
      <c r="N138" s="1625"/>
      <c r="O138" s="1670"/>
      <c r="P138" s="1286"/>
      <c r="Q138" s="1286"/>
      <c r="R138" s="1286"/>
      <c r="S138" s="1286"/>
      <c r="T138" s="1286"/>
      <c r="U138" s="1668"/>
      <c r="W138" s="1670"/>
      <c r="X138" s="1286"/>
      <c r="Y138" s="1286"/>
      <c r="Z138" s="1286"/>
      <c r="AA138" s="1286"/>
      <c r="AB138" s="1286"/>
      <c r="AC138" s="1668"/>
      <c r="AD138" s="2222"/>
      <c r="AE138" s="1670"/>
      <c r="AF138" s="1286"/>
      <c r="AG138" s="1286"/>
      <c r="AH138" s="1766"/>
      <c r="AI138" s="1862"/>
      <c r="AJ138" s="1862"/>
      <c r="AK138" s="1862"/>
      <c r="AL138" s="1862"/>
      <c r="AM138" s="1863"/>
      <c r="AN138" s="63"/>
      <c r="AO138" s="73" t="s">
        <v>14548</v>
      </c>
      <c r="AP138" s="3102"/>
      <c r="AQ138" s="3101"/>
      <c r="AR138" s="997">
        <f t="shared" ref="AR138:AR201" si="94">IF( SUM( AT138:BN138 ) = 0, 0, $AT$5 )</f>
        <v>0</v>
      </c>
      <c r="AS138" s="3101"/>
      <c r="AT138" s="221">
        <f t="shared" si="76"/>
        <v>0</v>
      </c>
      <c r="AU138" s="221">
        <f t="shared" si="77"/>
        <v>0</v>
      </c>
      <c r="AV138" s="221">
        <f t="shared" si="78"/>
        <v>0</v>
      </c>
      <c r="AW138" s="221">
        <f t="shared" si="79"/>
        <v>0</v>
      </c>
      <c r="AX138" s="221">
        <f t="shared" si="80"/>
        <v>0</v>
      </c>
      <c r="AY138" s="221">
        <f t="shared" si="81"/>
        <v>0</v>
      </c>
      <c r="AZ138" s="221">
        <f t="shared" si="82"/>
        <v>0</v>
      </c>
      <c r="BA138" s="3102"/>
      <c r="BB138" s="221">
        <f t="shared" si="83"/>
        <v>0</v>
      </c>
      <c r="BC138" s="221">
        <f t="shared" si="84"/>
        <v>0</v>
      </c>
      <c r="BD138" s="221">
        <f t="shared" si="85"/>
        <v>0</v>
      </c>
      <c r="BE138" s="221">
        <f t="shared" si="86"/>
        <v>0</v>
      </c>
      <c r="BF138" s="221">
        <f t="shared" si="87"/>
        <v>0</v>
      </c>
      <c r="BG138" s="221">
        <f t="shared" si="88"/>
        <v>0</v>
      </c>
      <c r="BH138" s="221">
        <f t="shared" si="89"/>
        <v>0</v>
      </c>
      <c r="BI138" s="3102"/>
      <c r="BJ138" s="3102"/>
      <c r="BK138" s="221">
        <f t="shared" si="90"/>
        <v>0</v>
      </c>
      <c r="BL138" s="221">
        <f t="shared" si="91"/>
        <v>0</v>
      </c>
      <c r="BM138" s="221">
        <f t="shared" si="92"/>
        <v>0</v>
      </c>
      <c r="BN138" s="221">
        <f t="shared" si="93"/>
        <v>0</v>
      </c>
      <c r="BO138" s="3101"/>
      <c r="BP138" s="1105"/>
      <c r="BQ138" s="1105"/>
      <c r="BR138" s="1105"/>
      <c r="BS138" s="1105"/>
      <c r="BT138" s="1105"/>
      <c r="BU138" s="1105"/>
    </row>
    <row r="139" spans="2:73" ht="15.75" customHeight="1">
      <c r="B139" s="71" t="s">
        <v>14549</v>
      </c>
      <c r="C139" s="2012" t="s">
        <v>14537</v>
      </c>
      <c r="D139" s="2012"/>
      <c r="E139" s="72" t="s">
        <v>688</v>
      </c>
      <c r="F139" s="72">
        <v>3</v>
      </c>
      <c r="G139" s="1286"/>
      <c r="H139" s="1286"/>
      <c r="I139" s="1286"/>
      <c r="J139" s="1286"/>
      <c r="K139" s="1286"/>
      <c r="L139" s="1286"/>
      <c r="M139" s="1668"/>
      <c r="N139" s="1625"/>
      <c r="O139" s="1670"/>
      <c r="P139" s="1286"/>
      <c r="Q139" s="1286"/>
      <c r="R139" s="1286"/>
      <c r="S139" s="1286"/>
      <c r="T139" s="1286"/>
      <c r="U139" s="1668"/>
      <c r="W139" s="1670"/>
      <c r="X139" s="1286"/>
      <c r="Y139" s="1286"/>
      <c r="Z139" s="1286"/>
      <c r="AA139" s="1286"/>
      <c r="AB139" s="1286"/>
      <c r="AC139" s="1668"/>
      <c r="AD139" s="2222"/>
      <c r="AE139" s="1670"/>
      <c r="AF139" s="1286"/>
      <c r="AG139" s="1286"/>
      <c r="AH139" s="1766"/>
      <c r="AI139" s="1862"/>
      <c r="AJ139" s="1862"/>
      <c r="AK139" s="1862"/>
      <c r="AL139" s="1862"/>
      <c r="AM139" s="1863"/>
      <c r="AN139" s="63"/>
      <c r="AO139" s="73" t="s">
        <v>14550</v>
      </c>
      <c r="AP139" s="3102"/>
      <c r="AQ139" s="3101"/>
      <c r="AR139" s="997">
        <f t="shared" si="94"/>
        <v>0</v>
      </c>
      <c r="AS139" s="3101"/>
      <c r="AT139" s="221">
        <f t="shared" si="76"/>
        <v>0</v>
      </c>
      <c r="AU139" s="221">
        <f t="shared" si="77"/>
        <v>0</v>
      </c>
      <c r="AV139" s="221">
        <f t="shared" si="78"/>
        <v>0</v>
      </c>
      <c r="AW139" s="221">
        <f t="shared" si="79"/>
        <v>0</v>
      </c>
      <c r="AX139" s="221">
        <f t="shared" si="80"/>
        <v>0</v>
      </c>
      <c r="AY139" s="221">
        <f t="shared" si="81"/>
        <v>0</v>
      </c>
      <c r="AZ139" s="221">
        <f t="shared" si="82"/>
        <v>0</v>
      </c>
      <c r="BA139" s="3102"/>
      <c r="BB139" s="221">
        <f t="shared" si="83"/>
        <v>0</v>
      </c>
      <c r="BC139" s="221">
        <f t="shared" si="84"/>
        <v>0</v>
      </c>
      <c r="BD139" s="221">
        <f t="shared" si="85"/>
        <v>0</v>
      </c>
      <c r="BE139" s="221">
        <f t="shared" si="86"/>
        <v>0</v>
      </c>
      <c r="BF139" s="221">
        <f t="shared" si="87"/>
        <v>0</v>
      </c>
      <c r="BG139" s="221">
        <f t="shared" si="88"/>
        <v>0</v>
      </c>
      <c r="BH139" s="221">
        <f t="shared" si="89"/>
        <v>0</v>
      </c>
      <c r="BI139" s="3102"/>
      <c r="BJ139" s="3102"/>
      <c r="BK139" s="221">
        <f t="shared" si="90"/>
        <v>0</v>
      </c>
      <c r="BL139" s="221">
        <f t="shared" si="91"/>
        <v>0</v>
      </c>
      <c r="BM139" s="221">
        <f t="shared" si="92"/>
        <v>0</v>
      </c>
      <c r="BN139" s="221">
        <f t="shared" si="93"/>
        <v>0</v>
      </c>
      <c r="BO139" s="3101"/>
      <c r="BP139" s="1105"/>
      <c r="BQ139" s="1105"/>
      <c r="BR139" s="1105"/>
      <c r="BS139" s="1105"/>
      <c r="BT139" s="1105"/>
      <c r="BU139" s="1105"/>
    </row>
    <row r="140" spans="2:73" ht="15.75" customHeight="1">
      <c r="B140" s="71" t="s">
        <v>14551</v>
      </c>
      <c r="C140" s="2012" t="s">
        <v>14537</v>
      </c>
      <c r="D140" s="2012"/>
      <c r="E140" s="72" t="s">
        <v>688</v>
      </c>
      <c r="F140" s="72">
        <v>3</v>
      </c>
      <c r="G140" s="1286"/>
      <c r="H140" s="1286"/>
      <c r="I140" s="1286"/>
      <c r="J140" s="1286"/>
      <c r="K140" s="1286"/>
      <c r="L140" s="1286"/>
      <c r="M140" s="1668"/>
      <c r="N140" s="1625"/>
      <c r="O140" s="1670"/>
      <c r="P140" s="1286"/>
      <c r="Q140" s="1286"/>
      <c r="R140" s="1286"/>
      <c r="S140" s="1286"/>
      <c r="T140" s="1286"/>
      <c r="U140" s="1668"/>
      <c r="W140" s="1670"/>
      <c r="X140" s="1286"/>
      <c r="Y140" s="1286"/>
      <c r="Z140" s="1286"/>
      <c r="AA140" s="1286"/>
      <c r="AB140" s="1286"/>
      <c r="AC140" s="1668"/>
      <c r="AD140" s="2222"/>
      <c r="AE140" s="1670"/>
      <c r="AF140" s="1286"/>
      <c r="AG140" s="1286"/>
      <c r="AH140" s="1766"/>
      <c r="AI140" s="1862"/>
      <c r="AJ140" s="1862"/>
      <c r="AK140" s="1862"/>
      <c r="AL140" s="1862"/>
      <c r="AM140" s="1863"/>
      <c r="AN140" s="63"/>
      <c r="AO140" s="73" t="s">
        <v>14552</v>
      </c>
      <c r="AP140" s="3102"/>
      <c r="AQ140" s="3101"/>
      <c r="AR140" s="997">
        <f t="shared" si="94"/>
        <v>0</v>
      </c>
      <c r="AS140" s="3101"/>
      <c r="AT140" s="221">
        <f t="shared" si="76"/>
        <v>0</v>
      </c>
      <c r="AU140" s="221">
        <f t="shared" si="77"/>
        <v>0</v>
      </c>
      <c r="AV140" s="221">
        <f t="shared" si="78"/>
        <v>0</v>
      </c>
      <c r="AW140" s="221">
        <f t="shared" si="79"/>
        <v>0</v>
      </c>
      <c r="AX140" s="221">
        <f t="shared" si="80"/>
        <v>0</v>
      </c>
      <c r="AY140" s="221">
        <f t="shared" si="81"/>
        <v>0</v>
      </c>
      <c r="AZ140" s="221">
        <f t="shared" si="82"/>
        <v>0</v>
      </c>
      <c r="BA140" s="3102"/>
      <c r="BB140" s="221">
        <f t="shared" si="83"/>
        <v>0</v>
      </c>
      <c r="BC140" s="221">
        <f t="shared" si="84"/>
        <v>0</v>
      </c>
      <c r="BD140" s="221">
        <f t="shared" si="85"/>
        <v>0</v>
      </c>
      <c r="BE140" s="221">
        <f t="shared" si="86"/>
        <v>0</v>
      </c>
      <c r="BF140" s="221">
        <f t="shared" si="87"/>
        <v>0</v>
      </c>
      <c r="BG140" s="221">
        <f t="shared" si="88"/>
        <v>0</v>
      </c>
      <c r="BH140" s="221">
        <f t="shared" si="89"/>
        <v>0</v>
      </c>
      <c r="BI140" s="3102"/>
      <c r="BJ140" s="3102"/>
      <c r="BK140" s="221">
        <f t="shared" si="90"/>
        <v>0</v>
      </c>
      <c r="BL140" s="221">
        <f t="shared" si="91"/>
        <v>0</v>
      </c>
      <c r="BM140" s="221">
        <f t="shared" si="92"/>
        <v>0</v>
      </c>
      <c r="BN140" s="221">
        <f t="shared" si="93"/>
        <v>0</v>
      </c>
      <c r="BO140" s="3101"/>
      <c r="BP140" s="1105"/>
      <c r="BQ140" s="1105"/>
      <c r="BR140" s="1105"/>
      <c r="BS140" s="1105"/>
      <c r="BT140" s="1105"/>
      <c r="BU140" s="1105"/>
    </row>
    <row r="141" spans="2:73" ht="15.75" customHeight="1">
      <c r="B141" s="71" t="s">
        <v>14553</v>
      </c>
      <c r="C141" s="2012" t="s">
        <v>14537</v>
      </c>
      <c r="D141" s="2012"/>
      <c r="E141" s="72" t="s">
        <v>688</v>
      </c>
      <c r="F141" s="72">
        <v>3</v>
      </c>
      <c r="G141" s="1286"/>
      <c r="H141" s="1286"/>
      <c r="I141" s="1286"/>
      <c r="J141" s="1286"/>
      <c r="K141" s="1286"/>
      <c r="L141" s="1286"/>
      <c r="M141" s="1668"/>
      <c r="N141" s="1625"/>
      <c r="O141" s="1670"/>
      <c r="P141" s="1286"/>
      <c r="Q141" s="1286"/>
      <c r="R141" s="1286"/>
      <c r="S141" s="1286"/>
      <c r="T141" s="1286"/>
      <c r="U141" s="1668"/>
      <c r="W141" s="1670"/>
      <c r="X141" s="1286"/>
      <c r="Y141" s="1286"/>
      <c r="Z141" s="1286"/>
      <c r="AA141" s="1286"/>
      <c r="AB141" s="1286"/>
      <c r="AC141" s="1668"/>
      <c r="AD141" s="2222"/>
      <c r="AE141" s="1670"/>
      <c r="AF141" s="1286"/>
      <c r="AG141" s="1286"/>
      <c r="AH141" s="1766"/>
      <c r="AI141" s="1862"/>
      <c r="AJ141" s="1862"/>
      <c r="AK141" s="1862"/>
      <c r="AL141" s="1862"/>
      <c r="AM141" s="1863"/>
      <c r="AN141" s="63"/>
      <c r="AO141" s="73" t="s">
        <v>14554</v>
      </c>
      <c r="AP141" s="3102"/>
      <c r="AQ141" s="3101"/>
      <c r="AR141" s="997">
        <f t="shared" si="94"/>
        <v>0</v>
      </c>
      <c r="AS141" s="3101"/>
      <c r="AT141" s="221">
        <f t="shared" si="76"/>
        <v>0</v>
      </c>
      <c r="AU141" s="221">
        <f t="shared" si="77"/>
        <v>0</v>
      </c>
      <c r="AV141" s="221">
        <f t="shared" si="78"/>
        <v>0</v>
      </c>
      <c r="AW141" s="221">
        <f t="shared" si="79"/>
        <v>0</v>
      </c>
      <c r="AX141" s="221">
        <f t="shared" si="80"/>
        <v>0</v>
      </c>
      <c r="AY141" s="221">
        <f t="shared" si="81"/>
        <v>0</v>
      </c>
      <c r="AZ141" s="221">
        <f t="shared" si="82"/>
        <v>0</v>
      </c>
      <c r="BA141" s="3102"/>
      <c r="BB141" s="221">
        <f t="shared" si="83"/>
        <v>0</v>
      </c>
      <c r="BC141" s="221">
        <f t="shared" si="84"/>
        <v>0</v>
      </c>
      <c r="BD141" s="221">
        <f t="shared" si="85"/>
        <v>0</v>
      </c>
      <c r="BE141" s="221">
        <f t="shared" si="86"/>
        <v>0</v>
      </c>
      <c r="BF141" s="221">
        <f t="shared" si="87"/>
        <v>0</v>
      </c>
      <c r="BG141" s="221">
        <f t="shared" si="88"/>
        <v>0</v>
      </c>
      <c r="BH141" s="221">
        <f t="shared" si="89"/>
        <v>0</v>
      </c>
      <c r="BI141" s="3102"/>
      <c r="BJ141" s="3102"/>
      <c r="BK141" s="221">
        <f t="shared" si="90"/>
        <v>0</v>
      </c>
      <c r="BL141" s="221">
        <f t="shared" si="91"/>
        <v>0</v>
      </c>
      <c r="BM141" s="221">
        <f t="shared" si="92"/>
        <v>0</v>
      </c>
      <c r="BN141" s="221">
        <f t="shared" si="93"/>
        <v>0</v>
      </c>
      <c r="BO141" s="3101"/>
      <c r="BP141" s="1105"/>
      <c r="BQ141" s="1105"/>
      <c r="BR141" s="1105"/>
      <c r="BS141" s="1105"/>
      <c r="BT141" s="1105"/>
      <c r="BU141" s="1105"/>
    </row>
    <row r="142" spans="2:73" ht="15.75" customHeight="1">
      <c r="B142" s="71" t="s">
        <v>14555</v>
      </c>
      <c r="C142" s="2012" t="s">
        <v>14537</v>
      </c>
      <c r="D142" s="2012"/>
      <c r="E142" s="72" t="s">
        <v>688</v>
      </c>
      <c r="F142" s="72">
        <v>3</v>
      </c>
      <c r="G142" s="1286"/>
      <c r="H142" s="1286"/>
      <c r="I142" s="1286"/>
      <c r="J142" s="1286"/>
      <c r="K142" s="1286"/>
      <c r="L142" s="1286"/>
      <c r="M142" s="1668"/>
      <c r="N142" s="1625"/>
      <c r="O142" s="1670"/>
      <c r="P142" s="1286"/>
      <c r="Q142" s="1286"/>
      <c r="R142" s="1286"/>
      <c r="S142" s="1286"/>
      <c r="T142" s="1286"/>
      <c r="U142" s="1668"/>
      <c r="W142" s="1670"/>
      <c r="X142" s="1286"/>
      <c r="Y142" s="1286"/>
      <c r="Z142" s="1286"/>
      <c r="AA142" s="1286"/>
      <c r="AB142" s="1286"/>
      <c r="AC142" s="1668"/>
      <c r="AD142" s="2222"/>
      <c r="AE142" s="1670"/>
      <c r="AF142" s="1286"/>
      <c r="AG142" s="1286"/>
      <c r="AH142" s="1766"/>
      <c r="AI142" s="1862"/>
      <c r="AJ142" s="1862"/>
      <c r="AK142" s="1862"/>
      <c r="AL142" s="1862"/>
      <c r="AM142" s="1863"/>
      <c r="AN142" s="63"/>
      <c r="AO142" s="73" t="s">
        <v>14556</v>
      </c>
      <c r="AP142" s="3102"/>
      <c r="AQ142" s="3101"/>
      <c r="AR142" s="997">
        <f t="shared" si="94"/>
        <v>0</v>
      </c>
      <c r="AS142" s="3101"/>
      <c r="AT142" s="221">
        <f t="shared" si="76"/>
        <v>0</v>
      </c>
      <c r="AU142" s="221">
        <f t="shared" si="77"/>
        <v>0</v>
      </c>
      <c r="AV142" s="221">
        <f t="shared" si="78"/>
        <v>0</v>
      </c>
      <c r="AW142" s="221">
        <f t="shared" si="79"/>
        <v>0</v>
      </c>
      <c r="AX142" s="221">
        <f t="shared" si="80"/>
        <v>0</v>
      </c>
      <c r="AY142" s="221">
        <f t="shared" si="81"/>
        <v>0</v>
      </c>
      <c r="AZ142" s="221">
        <f t="shared" si="82"/>
        <v>0</v>
      </c>
      <c r="BA142" s="3102"/>
      <c r="BB142" s="221">
        <f t="shared" si="83"/>
        <v>0</v>
      </c>
      <c r="BC142" s="221">
        <f t="shared" si="84"/>
        <v>0</v>
      </c>
      <c r="BD142" s="221">
        <f t="shared" si="85"/>
        <v>0</v>
      </c>
      <c r="BE142" s="221">
        <f t="shared" si="86"/>
        <v>0</v>
      </c>
      <c r="BF142" s="221">
        <f t="shared" si="87"/>
        <v>0</v>
      </c>
      <c r="BG142" s="221">
        <f t="shared" si="88"/>
        <v>0</v>
      </c>
      <c r="BH142" s="221">
        <f t="shared" si="89"/>
        <v>0</v>
      </c>
      <c r="BI142" s="3102"/>
      <c r="BJ142" s="3102"/>
      <c r="BK142" s="221">
        <f t="shared" si="90"/>
        <v>0</v>
      </c>
      <c r="BL142" s="221">
        <f t="shared" si="91"/>
        <v>0</v>
      </c>
      <c r="BM142" s="221">
        <f t="shared" si="92"/>
        <v>0</v>
      </c>
      <c r="BN142" s="221">
        <f t="shared" si="93"/>
        <v>0</v>
      </c>
      <c r="BO142" s="3101"/>
      <c r="BP142" s="1105"/>
      <c r="BQ142" s="1105"/>
      <c r="BR142" s="1105"/>
      <c r="BS142" s="1105"/>
      <c r="BT142" s="1105"/>
      <c r="BU142" s="1105"/>
    </row>
    <row r="143" spans="2:73" ht="15.75" customHeight="1">
      <c r="B143" s="71" t="s">
        <v>14557</v>
      </c>
      <c r="C143" s="2012" t="s">
        <v>14537</v>
      </c>
      <c r="D143" s="2012"/>
      <c r="E143" s="72" t="s">
        <v>688</v>
      </c>
      <c r="F143" s="72">
        <v>3</v>
      </c>
      <c r="G143" s="1286"/>
      <c r="H143" s="1286"/>
      <c r="I143" s="1286"/>
      <c r="J143" s="1286"/>
      <c r="K143" s="1286"/>
      <c r="L143" s="1286"/>
      <c r="M143" s="1668"/>
      <c r="N143" s="1625"/>
      <c r="O143" s="1670"/>
      <c r="P143" s="1286"/>
      <c r="Q143" s="1286"/>
      <c r="R143" s="1286"/>
      <c r="S143" s="1286"/>
      <c r="T143" s="1286"/>
      <c r="U143" s="1668"/>
      <c r="W143" s="1670"/>
      <c r="X143" s="1286"/>
      <c r="Y143" s="1286"/>
      <c r="Z143" s="1286"/>
      <c r="AA143" s="1286"/>
      <c r="AB143" s="1286"/>
      <c r="AC143" s="1668"/>
      <c r="AD143" s="2222"/>
      <c r="AE143" s="1670"/>
      <c r="AF143" s="1286"/>
      <c r="AG143" s="1286"/>
      <c r="AH143" s="1766"/>
      <c r="AI143" s="1862"/>
      <c r="AJ143" s="1862"/>
      <c r="AK143" s="1862"/>
      <c r="AL143" s="1862"/>
      <c r="AM143" s="1863"/>
      <c r="AN143" s="63"/>
      <c r="AO143" s="73" t="s">
        <v>14558</v>
      </c>
      <c r="AP143" s="3102"/>
      <c r="AQ143" s="3101"/>
      <c r="AR143" s="997">
        <f t="shared" si="94"/>
        <v>0</v>
      </c>
      <c r="AS143" s="3101"/>
      <c r="AT143" s="221">
        <f t="shared" si="76"/>
        <v>0</v>
      </c>
      <c r="AU143" s="221">
        <f t="shared" si="77"/>
        <v>0</v>
      </c>
      <c r="AV143" s="221">
        <f t="shared" si="78"/>
        <v>0</v>
      </c>
      <c r="AW143" s="221">
        <f t="shared" si="79"/>
        <v>0</v>
      </c>
      <c r="AX143" s="221">
        <f t="shared" si="80"/>
        <v>0</v>
      </c>
      <c r="AY143" s="221">
        <f t="shared" si="81"/>
        <v>0</v>
      </c>
      <c r="AZ143" s="221">
        <f t="shared" si="82"/>
        <v>0</v>
      </c>
      <c r="BA143" s="3102"/>
      <c r="BB143" s="221">
        <f t="shared" si="83"/>
        <v>0</v>
      </c>
      <c r="BC143" s="221">
        <f t="shared" si="84"/>
        <v>0</v>
      </c>
      <c r="BD143" s="221">
        <f t="shared" si="85"/>
        <v>0</v>
      </c>
      <c r="BE143" s="221">
        <f t="shared" si="86"/>
        <v>0</v>
      </c>
      <c r="BF143" s="221">
        <f t="shared" si="87"/>
        <v>0</v>
      </c>
      <c r="BG143" s="221">
        <f t="shared" si="88"/>
        <v>0</v>
      </c>
      <c r="BH143" s="221">
        <f t="shared" si="89"/>
        <v>0</v>
      </c>
      <c r="BI143" s="3102"/>
      <c r="BJ143" s="3102"/>
      <c r="BK143" s="221">
        <f t="shared" si="90"/>
        <v>0</v>
      </c>
      <c r="BL143" s="221">
        <f t="shared" si="91"/>
        <v>0</v>
      </c>
      <c r="BM143" s="221">
        <f t="shared" si="92"/>
        <v>0</v>
      </c>
      <c r="BN143" s="221">
        <f t="shared" si="93"/>
        <v>0</v>
      </c>
      <c r="BO143" s="3101"/>
      <c r="BP143" s="1105"/>
      <c r="BQ143" s="1105"/>
      <c r="BR143" s="1105"/>
      <c r="BS143" s="1105"/>
      <c r="BT143" s="1105"/>
      <c r="BU143" s="1105"/>
    </row>
    <row r="144" spans="2:73" ht="15.75" customHeight="1">
      <c r="B144" s="71" t="s">
        <v>14559</v>
      </c>
      <c r="C144" s="2012" t="s">
        <v>14537</v>
      </c>
      <c r="D144" s="2012"/>
      <c r="E144" s="72" t="s">
        <v>688</v>
      </c>
      <c r="F144" s="72">
        <v>3</v>
      </c>
      <c r="G144" s="1286"/>
      <c r="H144" s="1286"/>
      <c r="I144" s="1286"/>
      <c r="J144" s="1286"/>
      <c r="K144" s="1286"/>
      <c r="L144" s="1286"/>
      <c r="M144" s="1668"/>
      <c r="N144" s="1625"/>
      <c r="O144" s="1670"/>
      <c r="P144" s="1286"/>
      <c r="Q144" s="1286"/>
      <c r="R144" s="1286"/>
      <c r="S144" s="1286"/>
      <c r="T144" s="1286"/>
      <c r="U144" s="1668"/>
      <c r="W144" s="1670"/>
      <c r="X144" s="1286"/>
      <c r="Y144" s="1286"/>
      <c r="Z144" s="1286"/>
      <c r="AA144" s="1286"/>
      <c r="AB144" s="1286"/>
      <c r="AC144" s="1668"/>
      <c r="AD144" s="2222"/>
      <c r="AE144" s="1670"/>
      <c r="AF144" s="1286"/>
      <c r="AG144" s="1286"/>
      <c r="AH144" s="1766"/>
      <c r="AI144" s="1862"/>
      <c r="AJ144" s="1862"/>
      <c r="AK144" s="1862"/>
      <c r="AL144" s="1862"/>
      <c r="AM144" s="1863"/>
      <c r="AN144" s="63"/>
      <c r="AO144" s="73" t="s">
        <v>14560</v>
      </c>
      <c r="AP144" s="3102"/>
      <c r="AQ144" s="3101"/>
      <c r="AR144" s="997">
        <f t="shared" si="94"/>
        <v>0</v>
      </c>
      <c r="AS144" s="3101"/>
      <c r="AT144" s="221">
        <f t="shared" si="76"/>
        <v>0</v>
      </c>
      <c r="AU144" s="221">
        <f t="shared" si="77"/>
        <v>0</v>
      </c>
      <c r="AV144" s="221">
        <f t="shared" si="78"/>
        <v>0</v>
      </c>
      <c r="AW144" s="221">
        <f t="shared" si="79"/>
        <v>0</v>
      </c>
      <c r="AX144" s="221">
        <f t="shared" si="80"/>
        <v>0</v>
      </c>
      <c r="AY144" s="221">
        <f t="shared" si="81"/>
        <v>0</v>
      </c>
      <c r="AZ144" s="221">
        <f t="shared" si="82"/>
        <v>0</v>
      </c>
      <c r="BA144" s="3102"/>
      <c r="BB144" s="221">
        <f t="shared" si="83"/>
        <v>0</v>
      </c>
      <c r="BC144" s="221">
        <f t="shared" si="84"/>
        <v>0</v>
      </c>
      <c r="BD144" s="221">
        <f t="shared" si="85"/>
        <v>0</v>
      </c>
      <c r="BE144" s="221">
        <f t="shared" si="86"/>
        <v>0</v>
      </c>
      <c r="BF144" s="221">
        <f t="shared" si="87"/>
        <v>0</v>
      </c>
      <c r="BG144" s="221">
        <f t="shared" si="88"/>
        <v>0</v>
      </c>
      <c r="BH144" s="221">
        <f t="shared" si="89"/>
        <v>0</v>
      </c>
      <c r="BI144" s="3102"/>
      <c r="BJ144" s="3102"/>
      <c r="BK144" s="221">
        <f t="shared" si="90"/>
        <v>0</v>
      </c>
      <c r="BL144" s="221">
        <f t="shared" si="91"/>
        <v>0</v>
      </c>
      <c r="BM144" s="221">
        <f t="shared" si="92"/>
        <v>0</v>
      </c>
      <c r="BN144" s="221">
        <f t="shared" si="93"/>
        <v>0</v>
      </c>
      <c r="BO144" s="3101"/>
      <c r="BP144" s="1105"/>
      <c r="BQ144" s="1105"/>
      <c r="BR144" s="1105"/>
      <c r="BS144" s="1105"/>
      <c r="BT144" s="1105"/>
      <c r="BU144" s="1105"/>
    </row>
    <row r="145" spans="2:73" ht="15.75" customHeight="1">
      <c r="B145" s="71" t="s">
        <v>14561</v>
      </c>
      <c r="C145" s="2012" t="s">
        <v>14537</v>
      </c>
      <c r="D145" s="2012"/>
      <c r="E145" s="72" t="s">
        <v>688</v>
      </c>
      <c r="F145" s="72">
        <v>3</v>
      </c>
      <c r="G145" s="1286"/>
      <c r="H145" s="1286"/>
      <c r="I145" s="1286"/>
      <c r="J145" s="1286"/>
      <c r="K145" s="1286"/>
      <c r="L145" s="1286"/>
      <c r="M145" s="1668"/>
      <c r="N145" s="1625"/>
      <c r="O145" s="1670"/>
      <c r="P145" s="1286"/>
      <c r="Q145" s="1286"/>
      <c r="R145" s="1286"/>
      <c r="S145" s="1286"/>
      <c r="T145" s="1286"/>
      <c r="U145" s="1668"/>
      <c r="W145" s="1670"/>
      <c r="X145" s="1286"/>
      <c r="Y145" s="1286"/>
      <c r="Z145" s="1286"/>
      <c r="AA145" s="1286"/>
      <c r="AB145" s="1286"/>
      <c r="AC145" s="1668"/>
      <c r="AD145" s="2222"/>
      <c r="AE145" s="1670"/>
      <c r="AF145" s="1286"/>
      <c r="AG145" s="1286"/>
      <c r="AH145" s="1766"/>
      <c r="AI145" s="1862"/>
      <c r="AJ145" s="1862"/>
      <c r="AK145" s="1862"/>
      <c r="AL145" s="1862"/>
      <c r="AM145" s="1863"/>
      <c r="AN145" s="63"/>
      <c r="AO145" s="73" t="s">
        <v>14562</v>
      </c>
      <c r="AP145" s="3102"/>
      <c r="AQ145" s="3101"/>
      <c r="AR145" s="997">
        <f t="shared" si="94"/>
        <v>0</v>
      </c>
      <c r="AS145" s="3101"/>
      <c r="AT145" s="221">
        <f t="shared" si="76"/>
        <v>0</v>
      </c>
      <c r="AU145" s="221">
        <f t="shared" si="77"/>
        <v>0</v>
      </c>
      <c r="AV145" s="221">
        <f t="shared" si="78"/>
        <v>0</v>
      </c>
      <c r="AW145" s="221">
        <f t="shared" si="79"/>
        <v>0</v>
      </c>
      <c r="AX145" s="221">
        <f t="shared" si="80"/>
        <v>0</v>
      </c>
      <c r="AY145" s="221">
        <f t="shared" si="81"/>
        <v>0</v>
      </c>
      <c r="AZ145" s="221">
        <f t="shared" si="82"/>
        <v>0</v>
      </c>
      <c r="BA145" s="3102"/>
      <c r="BB145" s="221">
        <f t="shared" si="83"/>
        <v>0</v>
      </c>
      <c r="BC145" s="221">
        <f t="shared" si="84"/>
        <v>0</v>
      </c>
      <c r="BD145" s="221">
        <f t="shared" si="85"/>
        <v>0</v>
      </c>
      <c r="BE145" s="221">
        <f t="shared" si="86"/>
        <v>0</v>
      </c>
      <c r="BF145" s="221">
        <f t="shared" si="87"/>
        <v>0</v>
      </c>
      <c r="BG145" s="221">
        <f t="shared" si="88"/>
        <v>0</v>
      </c>
      <c r="BH145" s="221">
        <f t="shared" si="89"/>
        <v>0</v>
      </c>
      <c r="BI145" s="3102"/>
      <c r="BJ145" s="3102"/>
      <c r="BK145" s="221">
        <f t="shared" si="90"/>
        <v>0</v>
      </c>
      <c r="BL145" s="221">
        <f t="shared" si="91"/>
        <v>0</v>
      </c>
      <c r="BM145" s="221">
        <f t="shared" si="92"/>
        <v>0</v>
      </c>
      <c r="BN145" s="221">
        <f t="shared" si="93"/>
        <v>0</v>
      </c>
      <c r="BO145" s="3101"/>
      <c r="BP145" s="1105"/>
      <c r="BQ145" s="1105"/>
      <c r="BR145" s="1105"/>
      <c r="BS145" s="1105"/>
      <c r="BT145" s="1105"/>
      <c r="BU145" s="1105"/>
    </row>
    <row r="146" spans="2:73" ht="15.75" customHeight="1">
      <c r="B146" s="71" t="s">
        <v>14563</v>
      </c>
      <c r="C146" s="2012" t="s">
        <v>14537</v>
      </c>
      <c r="D146" s="2012"/>
      <c r="E146" s="72" t="s">
        <v>688</v>
      </c>
      <c r="F146" s="72">
        <v>3</v>
      </c>
      <c r="G146" s="1286"/>
      <c r="H146" s="1286"/>
      <c r="I146" s="1286"/>
      <c r="J146" s="1286"/>
      <c r="K146" s="1286"/>
      <c r="L146" s="1286"/>
      <c r="M146" s="1668"/>
      <c r="N146" s="1625"/>
      <c r="O146" s="1670"/>
      <c r="P146" s="1286"/>
      <c r="Q146" s="1286"/>
      <c r="R146" s="1286"/>
      <c r="S146" s="1286"/>
      <c r="T146" s="1286"/>
      <c r="U146" s="1668"/>
      <c r="W146" s="1670"/>
      <c r="X146" s="1286"/>
      <c r="Y146" s="1286"/>
      <c r="Z146" s="1286"/>
      <c r="AA146" s="1286"/>
      <c r="AB146" s="1286"/>
      <c r="AC146" s="1668"/>
      <c r="AD146" s="2222"/>
      <c r="AE146" s="1670"/>
      <c r="AF146" s="1286"/>
      <c r="AG146" s="1286"/>
      <c r="AH146" s="1766"/>
      <c r="AI146" s="1862"/>
      <c r="AJ146" s="1862"/>
      <c r="AK146" s="1862"/>
      <c r="AL146" s="1862"/>
      <c r="AM146" s="1863"/>
      <c r="AN146" s="63"/>
      <c r="AO146" s="73" t="s">
        <v>14564</v>
      </c>
      <c r="AP146" s="3102"/>
      <c r="AQ146" s="3101"/>
      <c r="AR146" s="997">
        <f t="shared" si="94"/>
        <v>0</v>
      </c>
      <c r="AS146" s="3101"/>
      <c r="AT146" s="221">
        <f t="shared" si="76"/>
        <v>0</v>
      </c>
      <c r="AU146" s="221">
        <f t="shared" si="77"/>
        <v>0</v>
      </c>
      <c r="AV146" s="221">
        <f t="shared" si="78"/>
        <v>0</v>
      </c>
      <c r="AW146" s="221">
        <f t="shared" si="79"/>
        <v>0</v>
      </c>
      <c r="AX146" s="221">
        <f t="shared" si="80"/>
        <v>0</v>
      </c>
      <c r="AY146" s="221">
        <f t="shared" si="81"/>
        <v>0</v>
      </c>
      <c r="AZ146" s="221">
        <f t="shared" si="82"/>
        <v>0</v>
      </c>
      <c r="BA146" s="3102"/>
      <c r="BB146" s="221">
        <f t="shared" si="83"/>
        <v>0</v>
      </c>
      <c r="BC146" s="221">
        <f t="shared" si="84"/>
        <v>0</v>
      </c>
      <c r="BD146" s="221">
        <f t="shared" si="85"/>
        <v>0</v>
      </c>
      <c r="BE146" s="221">
        <f t="shared" si="86"/>
        <v>0</v>
      </c>
      <c r="BF146" s="221">
        <f t="shared" si="87"/>
        <v>0</v>
      </c>
      <c r="BG146" s="221">
        <f t="shared" si="88"/>
        <v>0</v>
      </c>
      <c r="BH146" s="221">
        <f t="shared" si="89"/>
        <v>0</v>
      </c>
      <c r="BI146" s="3102"/>
      <c r="BJ146" s="3102"/>
      <c r="BK146" s="221">
        <f t="shared" si="90"/>
        <v>0</v>
      </c>
      <c r="BL146" s="221">
        <f t="shared" si="91"/>
        <v>0</v>
      </c>
      <c r="BM146" s="221">
        <f t="shared" si="92"/>
        <v>0</v>
      </c>
      <c r="BN146" s="221">
        <f t="shared" si="93"/>
        <v>0</v>
      </c>
      <c r="BO146" s="3101"/>
      <c r="BP146" s="1105"/>
      <c r="BQ146" s="1105"/>
      <c r="BR146" s="1105"/>
      <c r="BS146" s="1105"/>
      <c r="BT146" s="1105"/>
      <c r="BU146" s="1105"/>
    </row>
    <row r="147" spans="2:73" ht="15.75" customHeight="1">
      <c r="B147" s="71" t="s">
        <v>14565</v>
      </c>
      <c r="C147" s="2012" t="s">
        <v>14537</v>
      </c>
      <c r="D147" s="2012"/>
      <c r="E147" s="72" t="s">
        <v>688</v>
      </c>
      <c r="F147" s="72">
        <v>3</v>
      </c>
      <c r="G147" s="1286"/>
      <c r="H147" s="1286"/>
      <c r="I147" s="1286"/>
      <c r="J147" s="1286"/>
      <c r="K147" s="1286"/>
      <c r="L147" s="1286"/>
      <c r="M147" s="1668"/>
      <c r="N147" s="1625"/>
      <c r="O147" s="1670"/>
      <c r="P147" s="1286"/>
      <c r="Q147" s="1286"/>
      <c r="R147" s="1286"/>
      <c r="S147" s="1286"/>
      <c r="T147" s="1286"/>
      <c r="U147" s="1668"/>
      <c r="W147" s="1670"/>
      <c r="X147" s="1286"/>
      <c r="Y147" s="1286"/>
      <c r="Z147" s="1286"/>
      <c r="AA147" s="1286"/>
      <c r="AB147" s="1286"/>
      <c r="AC147" s="1668"/>
      <c r="AD147" s="2222"/>
      <c r="AE147" s="1670"/>
      <c r="AF147" s="1286"/>
      <c r="AG147" s="1286"/>
      <c r="AH147" s="1766"/>
      <c r="AI147" s="1862"/>
      <c r="AJ147" s="1862"/>
      <c r="AK147" s="1862"/>
      <c r="AL147" s="1862"/>
      <c r="AM147" s="1863"/>
      <c r="AN147" s="63"/>
      <c r="AO147" s="73" t="s">
        <v>14566</v>
      </c>
      <c r="AP147" s="3102"/>
      <c r="AQ147" s="3101"/>
      <c r="AR147" s="997">
        <f t="shared" si="94"/>
        <v>0</v>
      </c>
      <c r="AS147" s="3101"/>
      <c r="AT147" s="221">
        <f t="shared" si="76"/>
        <v>0</v>
      </c>
      <c r="AU147" s="221">
        <f t="shared" si="77"/>
        <v>0</v>
      </c>
      <c r="AV147" s="221">
        <f t="shared" si="78"/>
        <v>0</v>
      </c>
      <c r="AW147" s="221">
        <f t="shared" si="79"/>
        <v>0</v>
      </c>
      <c r="AX147" s="221">
        <f t="shared" si="80"/>
        <v>0</v>
      </c>
      <c r="AY147" s="221">
        <f t="shared" si="81"/>
        <v>0</v>
      </c>
      <c r="AZ147" s="221">
        <f t="shared" si="82"/>
        <v>0</v>
      </c>
      <c r="BA147" s="3102"/>
      <c r="BB147" s="221">
        <f t="shared" si="83"/>
        <v>0</v>
      </c>
      <c r="BC147" s="221">
        <f t="shared" si="84"/>
        <v>0</v>
      </c>
      <c r="BD147" s="221">
        <f t="shared" si="85"/>
        <v>0</v>
      </c>
      <c r="BE147" s="221">
        <f t="shared" si="86"/>
        <v>0</v>
      </c>
      <c r="BF147" s="221">
        <f t="shared" si="87"/>
        <v>0</v>
      </c>
      <c r="BG147" s="221">
        <f t="shared" si="88"/>
        <v>0</v>
      </c>
      <c r="BH147" s="221">
        <f t="shared" si="89"/>
        <v>0</v>
      </c>
      <c r="BI147" s="3102"/>
      <c r="BJ147" s="3102"/>
      <c r="BK147" s="221">
        <f t="shared" si="90"/>
        <v>0</v>
      </c>
      <c r="BL147" s="221">
        <f t="shared" si="91"/>
        <v>0</v>
      </c>
      <c r="BM147" s="221">
        <f t="shared" si="92"/>
        <v>0</v>
      </c>
      <c r="BN147" s="221">
        <f t="shared" si="93"/>
        <v>0</v>
      </c>
      <c r="BO147" s="3101"/>
      <c r="BP147" s="1105"/>
      <c r="BQ147" s="1105"/>
      <c r="BR147" s="1105"/>
      <c r="BS147" s="1105"/>
      <c r="BT147" s="1105"/>
      <c r="BU147" s="1105"/>
    </row>
    <row r="148" spans="2:73" ht="15.75" customHeight="1">
      <c r="B148" s="71" t="s">
        <v>14567</v>
      </c>
      <c r="C148" s="2012" t="s">
        <v>14537</v>
      </c>
      <c r="D148" s="2012"/>
      <c r="E148" s="72" t="s">
        <v>688</v>
      </c>
      <c r="F148" s="72">
        <v>3</v>
      </c>
      <c r="G148" s="1286"/>
      <c r="H148" s="1286"/>
      <c r="I148" s="1286"/>
      <c r="J148" s="1286"/>
      <c r="K148" s="1286"/>
      <c r="L148" s="1286"/>
      <c r="M148" s="1668"/>
      <c r="N148" s="1625"/>
      <c r="O148" s="1670"/>
      <c r="P148" s="1286"/>
      <c r="Q148" s="1286"/>
      <c r="R148" s="1286"/>
      <c r="S148" s="1286"/>
      <c r="T148" s="1286"/>
      <c r="U148" s="1668"/>
      <c r="W148" s="1670"/>
      <c r="X148" s="1286"/>
      <c r="Y148" s="1286"/>
      <c r="Z148" s="1286"/>
      <c r="AA148" s="1286"/>
      <c r="AB148" s="1286"/>
      <c r="AC148" s="1668"/>
      <c r="AD148" s="2222"/>
      <c r="AE148" s="1670"/>
      <c r="AF148" s="1286"/>
      <c r="AG148" s="1286"/>
      <c r="AH148" s="1766"/>
      <c r="AI148" s="1862"/>
      <c r="AJ148" s="1862"/>
      <c r="AK148" s="1862"/>
      <c r="AL148" s="1862"/>
      <c r="AM148" s="1863"/>
      <c r="AN148" s="63"/>
      <c r="AO148" s="73" t="s">
        <v>14568</v>
      </c>
      <c r="AP148" s="3102"/>
      <c r="AQ148" s="3101"/>
      <c r="AR148" s="997">
        <f t="shared" si="94"/>
        <v>0</v>
      </c>
      <c r="AS148" s="3101"/>
      <c r="AT148" s="221">
        <f t="shared" si="76"/>
        <v>0</v>
      </c>
      <c r="AU148" s="221">
        <f t="shared" si="77"/>
        <v>0</v>
      </c>
      <c r="AV148" s="221">
        <f t="shared" si="78"/>
        <v>0</v>
      </c>
      <c r="AW148" s="221">
        <f t="shared" si="79"/>
        <v>0</v>
      </c>
      <c r="AX148" s="221">
        <f t="shared" si="80"/>
        <v>0</v>
      </c>
      <c r="AY148" s="221">
        <f t="shared" si="81"/>
        <v>0</v>
      </c>
      <c r="AZ148" s="221">
        <f t="shared" si="82"/>
        <v>0</v>
      </c>
      <c r="BA148" s="3102"/>
      <c r="BB148" s="221">
        <f t="shared" si="83"/>
        <v>0</v>
      </c>
      <c r="BC148" s="221">
        <f t="shared" si="84"/>
        <v>0</v>
      </c>
      <c r="BD148" s="221">
        <f t="shared" si="85"/>
        <v>0</v>
      </c>
      <c r="BE148" s="221">
        <f t="shared" si="86"/>
        <v>0</v>
      </c>
      <c r="BF148" s="221">
        <f t="shared" si="87"/>
        <v>0</v>
      </c>
      <c r="BG148" s="221">
        <f t="shared" si="88"/>
        <v>0</v>
      </c>
      <c r="BH148" s="221">
        <f t="shared" si="89"/>
        <v>0</v>
      </c>
      <c r="BI148" s="3102"/>
      <c r="BJ148" s="3102"/>
      <c r="BK148" s="221">
        <f t="shared" si="90"/>
        <v>0</v>
      </c>
      <c r="BL148" s="221">
        <f t="shared" si="91"/>
        <v>0</v>
      </c>
      <c r="BM148" s="221">
        <f t="shared" si="92"/>
        <v>0</v>
      </c>
      <c r="BN148" s="221">
        <f t="shared" si="93"/>
        <v>0</v>
      </c>
      <c r="BO148" s="3101"/>
      <c r="BP148" s="1105"/>
      <c r="BQ148" s="1105"/>
      <c r="BR148" s="1105"/>
      <c r="BS148" s="1105"/>
      <c r="BT148" s="1105"/>
      <c r="BU148" s="1105"/>
    </row>
    <row r="149" spans="2:73" ht="15.75" customHeight="1">
      <c r="B149" s="71" t="s">
        <v>14569</v>
      </c>
      <c r="C149" s="2012" t="s">
        <v>14537</v>
      </c>
      <c r="D149" s="2012"/>
      <c r="E149" s="72" t="s">
        <v>688</v>
      </c>
      <c r="F149" s="72">
        <v>3</v>
      </c>
      <c r="G149" s="1286"/>
      <c r="H149" s="1286"/>
      <c r="I149" s="1286"/>
      <c r="J149" s="1286"/>
      <c r="K149" s="1286"/>
      <c r="L149" s="1286"/>
      <c r="M149" s="1668"/>
      <c r="N149" s="1625"/>
      <c r="O149" s="1670"/>
      <c r="P149" s="1286"/>
      <c r="Q149" s="1286"/>
      <c r="R149" s="1286"/>
      <c r="S149" s="1286"/>
      <c r="T149" s="1286"/>
      <c r="U149" s="1668"/>
      <c r="W149" s="1670"/>
      <c r="X149" s="1286"/>
      <c r="Y149" s="1286"/>
      <c r="Z149" s="1286"/>
      <c r="AA149" s="1286"/>
      <c r="AB149" s="1286"/>
      <c r="AC149" s="1668"/>
      <c r="AD149" s="2222"/>
      <c r="AE149" s="1670"/>
      <c r="AF149" s="1286"/>
      <c r="AG149" s="1286"/>
      <c r="AH149" s="1766"/>
      <c r="AI149" s="1862"/>
      <c r="AJ149" s="1862"/>
      <c r="AK149" s="1862"/>
      <c r="AL149" s="1862"/>
      <c r="AM149" s="1863"/>
      <c r="AN149" s="63"/>
      <c r="AO149" s="73" t="s">
        <v>14570</v>
      </c>
      <c r="AP149" s="3102"/>
      <c r="AQ149" s="3101"/>
      <c r="AR149" s="997">
        <f t="shared" si="94"/>
        <v>0</v>
      </c>
      <c r="AS149" s="3101"/>
      <c r="AT149" s="221">
        <f t="shared" si="76"/>
        <v>0</v>
      </c>
      <c r="AU149" s="221">
        <f t="shared" si="77"/>
        <v>0</v>
      </c>
      <c r="AV149" s="221">
        <f t="shared" si="78"/>
        <v>0</v>
      </c>
      <c r="AW149" s="221">
        <f t="shared" si="79"/>
        <v>0</v>
      </c>
      <c r="AX149" s="221">
        <f t="shared" si="80"/>
        <v>0</v>
      </c>
      <c r="AY149" s="221">
        <f t="shared" si="81"/>
        <v>0</v>
      </c>
      <c r="AZ149" s="221">
        <f t="shared" si="82"/>
        <v>0</v>
      </c>
      <c r="BA149" s="3102"/>
      <c r="BB149" s="221">
        <f t="shared" si="83"/>
        <v>0</v>
      </c>
      <c r="BC149" s="221">
        <f t="shared" si="84"/>
        <v>0</v>
      </c>
      <c r="BD149" s="221">
        <f t="shared" si="85"/>
        <v>0</v>
      </c>
      <c r="BE149" s="221">
        <f t="shared" si="86"/>
        <v>0</v>
      </c>
      <c r="BF149" s="221">
        <f t="shared" si="87"/>
        <v>0</v>
      </c>
      <c r="BG149" s="221">
        <f t="shared" si="88"/>
        <v>0</v>
      </c>
      <c r="BH149" s="221">
        <f t="shared" si="89"/>
        <v>0</v>
      </c>
      <c r="BI149" s="3102"/>
      <c r="BJ149" s="3102"/>
      <c r="BK149" s="221">
        <f t="shared" si="90"/>
        <v>0</v>
      </c>
      <c r="BL149" s="221">
        <f t="shared" si="91"/>
        <v>0</v>
      </c>
      <c r="BM149" s="221">
        <f t="shared" si="92"/>
        <v>0</v>
      </c>
      <c r="BN149" s="221">
        <f t="shared" si="93"/>
        <v>0</v>
      </c>
      <c r="BO149" s="3101"/>
      <c r="BP149" s="1105"/>
      <c r="BQ149" s="1105"/>
      <c r="BR149" s="1105"/>
      <c r="BS149" s="1105"/>
      <c r="BT149" s="1105"/>
      <c r="BU149" s="1105"/>
    </row>
    <row r="150" spans="2:73" ht="15.75" customHeight="1">
      <c r="B150" s="71" t="s">
        <v>14571</v>
      </c>
      <c r="C150" s="2012" t="s">
        <v>14537</v>
      </c>
      <c r="D150" s="2012"/>
      <c r="E150" s="72" t="s">
        <v>688</v>
      </c>
      <c r="F150" s="72">
        <v>3</v>
      </c>
      <c r="G150" s="1286"/>
      <c r="H150" s="1286"/>
      <c r="I150" s="1286"/>
      <c r="J150" s="1286"/>
      <c r="K150" s="1286"/>
      <c r="L150" s="1286"/>
      <c r="M150" s="1668"/>
      <c r="N150" s="1625"/>
      <c r="O150" s="1670"/>
      <c r="P150" s="1286"/>
      <c r="Q150" s="1286"/>
      <c r="R150" s="1286"/>
      <c r="S150" s="1286"/>
      <c r="T150" s="1286"/>
      <c r="U150" s="1668"/>
      <c r="W150" s="1670"/>
      <c r="X150" s="1286"/>
      <c r="Y150" s="1286"/>
      <c r="Z150" s="1286"/>
      <c r="AA150" s="1286"/>
      <c r="AB150" s="1286"/>
      <c r="AC150" s="1668"/>
      <c r="AD150" s="2222"/>
      <c r="AE150" s="1670"/>
      <c r="AF150" s="1286"/>
      <c r="AG150" s="1286"/>
      <c r="AH150" s="1766"/>
      <c r="AI150" s="1862"/>
      <c r="AJ150" s="1862"/>
      <c r="AK150" s="1862"/>
      <c r="AL150" s="1862"/>
      <c r="AM150" s="1863"/>
      <c r="AN150" s="63"/>
      <c r="AO150" s="73" t="s">
        <v>14572</v>
      </c>
      <c r="AP150" s="3102"/>
      <c r="AQ150" s="3101"/>
      <c r="AR150" s="997">
        <f t="shared" si="94"/>
        <v>0</v>
      </c>
      <c r="AS150" s="3101"/>
      <c r="AT150" s="221">
        <f t="shared" si="76"/>
        <v>0</v>
      </c>
      <c r="AU150" s="221">
        <f t="shared" si="77"/>
        <v>0</v>
      </c>
      <c r="AV150" s="221">
        <f t="shared" si="78"/>
        <v>0</v>
      </c>
      <c r="AW150" s="221">
        <f t="shared" si="79"/>
        <v>0</v>
      </c>
      <c r="AX150" s="221">
        <f t="shared" si="80"/>
        <v>0</v>
      </c>
      <c r="AY150" s="221">
        <f t="shared" si="81"/>
        <v>0</v>
      </c>
      <c r="AZ150" s="221">
        <f t="shared" si="82"/>
        <v>0</v>
      </c>
      <c r="BA150" s="3102"/>
      <c r="BB150" s="221">
        <f t="shared" si="83"/>
        <v>0</v>
      </c>
      <c r="BC150" s="221">
        <f t="shared" si="84"/>
        <v>0</v>
      </c>
      <c r="BD150" s="221">
        <f t="shared" si="85"/>
        <v>0</v>
      </c>
      <c r="BE150" s="221">
        <f t="shared" si="86"/>
        <v>0</v>
      </c>
      <c r="BF150" s="221">
        <f t="shared" si="87"/>
        <v>0</v>
      </c>
      <c r="BG150" s="221">
        <f t="shared" si="88"/>
        <v>0</v>
      </c>
      <c r="BH150" s="221">
        <f t="shared" si="89"/>
        <v>0</v>
      </c>
      <c r="BI150" s="3102"/>
      <c r="BJ150" s="3102"/>
      <c r="BK150" s="221">
        <f t="shared" si="90"/>
        <v>0</v>
      </c>
      <c r="BL150" s="221">
        <f t="shared" si="91"/>
        <v>0</v>
      </c>
      <c r="BM150" s="221">
        <f t="shared" si="92"/>
        <v>0</v>
      </c>
      <c r="BN150" s="221">
        <f t="shared" si="93"/>
        <v>0</v>
      </c>
      <c r="BO150" s="3101"/>
      <c r="BP150" s="1105"/>
      <c r="BQ150" s="1105"/>
      <c r="BR150" s="1105"/>
      <c r="BS150" s="1105"/>
      <c r="BT150" s="1105"/>
      <c r="BU150" s="1105"/>
    </row>
    <row r="151" spans="2:73" ht="15.75" customHeight="1">
      <c r="B151" s="71" t="s">
        <v>14573</v>
      </c>
      <c r="C151" s="2012" t="s">
        <v>14537</v>
      </c>
      <c r="D151" s="2012"/>
      <c r="E151" s="72" t="s">
        <v>688</v>
      </c>
      <c r="F151" s="72">
        <v>3</v>
      </c>
      <c r="G151" s="1286"/>
      <c r="H151" s="1286"/>
      <c r="I151" s="1286"/>
      <c r="J151" s="1286"/>
      <c r="K151" s="1286"/>
      <c r="L151" s="1286"/>
      <c r="M151" s="1668"/>
      <c r="N151" s="1625"/>
      <c r="O151" s="1670"/>
      <c r="P151" s="1286"/>
      <c r="Q151" s="1286"/>
      <c r="R151" s="1286"/>
      <c r="S151" s="1286"/>
      <c r="T151" s="1286"/>
      <c r="U151" s="1668"/>
      <c r="W151" s="1670"/>
      <c r="X151" s="1286"/>
      <c r="Y151" s="1286"/>
      <c r="Z151" s="1286"/>
      <c r="AA151" s="1286"/>
      <c r="AB151" s="1286"/>
      <c r="AC151" s="1668"/>
      <c r="AD151" s="2222"/>
      <c r="AE151" s="1670"/>
      <c r="AF151" s="1286"/>
      <c r="AG151" s="1286"/>
      <c r="AH151" s="1766"/>
      <c r="AI151" s="1862"/>
      <c r="AJ151" s="1862"/>
      <c r="AK151" s="1862"/>
      <c r="AL151" s="1862"/>
      <c r="AM151" s="1863"/>
      <c r="AN151" s="63"/>
      <c r="AO151" s="73" t="s">
        <v>14574</v>
      </c>
      <c r="AP151" s="3102"/>
      <c r="AQ151" s="3101"/>
      <c r="AR151" s="997">
        <f t="shared" si="94"/>
        <v>0</v>
      </c>
      <c r="AS151" s="3101"/>
      <c r="AT151" s="221">
        <f t="shared" si="76"/>
        <v>0</v>
      </c>
      <c r="AU151" s="221">
        <f t="shared" si="77"/>
        <v>0</v>
      </c>
      <c r="AV151" s="221">
        <f t="shared" si="78"/>
        <v>0</v>
      </c>
      <c r="AW151" s="221">
        <f t="shared" si="79"/>
        <v>0</v>
      </c>
      <c r="AX151" s="221">
        <f t="shared" si="80"/>
        <v>0</v>
      </c>
      <c r="AY151" s="221">
        <f t="shared" si="81"/>
        <v>0</v>
      </c>
      <c r="AZ151" s="221">
        <f t="shared" si="82"/>
        <v>0</v>
      </c>
      <c r="BA151" s="3102"/>
      <c r="BB151" s="221">
        <f t="shared" si="83"/>
        <v>0</v>
      </c>
      <c r="BC151" s="221">
        <f t="shared" si="84"/>
        <v>0</v>
      </c>
      <c r="BD151" s="221">
        <f t="shared" si="85"/>
        <v>0</v>
      </c>
      <c r="BE151" s="221">
        <f t="shared" si="86"/>
        <v>0</v>
      </c>
      <c r="BF151" s="221">
        <f t="shared" si="87"/>
        <v>0</v>
      </c>
      <c r="BG151" s="221">
        <f t="shared" si="88"/>
        <v>0</v>
      </c>
      <c r="BH151" s="221">
        <f t="shared" si="89"/>
        <v>0</v>
      </c>
      <c r="BI151" s="3102"/>
      <c r="BJ151" s="3102"/>
      <c r="BK151" s="221">
        <f t="shared" si="90"/>
        <v>0</v>
      </c>
      <c r="BL151" s="221">
        <f t="shared" si="91"/>
        <v>0</v>
      </c>
      <c r="BM151" s="221">
        <f t="shared" si="92"/>
        <v>0</v>
      </c>
      <c r="BN151" s="221">
        <f t="shared" si="93"/>
        <v>0</v>
      </c>
      <c r="BO151" s="3101"/>
      <c r="BP151" s="1105"/>
      <c r="BQ151" s="1105"/>
      <c r="BR151" s="1105"/>
      <c r="BS151" s="1105"/>
      <c r="BT151" s="1105"/>
      <c r="BU151" s="1105"/>
    </row>
    <row r="152" spans="2:73" ht="15.75" customHeight="1">
      <c r="B152" s="71" t="s">
        <v>14575</v>
      </c>
      <c r="C152" s="2012" t="s">
        <v>14537</v>
      </c>
      <c r="D152" s="2012"/>
      <c r="E152" s="72" t="s">
        <v>688</v>
      </c>
      <c r="F152" s="72">
        <v>3</v>
      </c>
      <c r="G152" s="1286"/>
      <c r="H152" s="1286"/>
      <c r="I152" s="1286"/>
      <c r="J152" s="1286"/>
      <c r="K152" s="1286"/>
      <c r="L152" s="1286"/>
      <c r="M152" s="1668"/>
      <c r="N152" s="1625"/>
      <c r="O152" s="1670"/>
      <c r="P152" s="1286"/>
      <c r="Q152" s="1286"/>
      <c r="R152" s="1286"/>
      <c r="S152" s="1286"/>
      <c r="T152" s="1286"/>
      <c r="U152" s="1668"/>
      <c r="W152" s="1670"/>
      <c r="X152" s="1286"/>
      <c r="Y152" s="1286"/>
      <c r="Z152" s="1286"/>
      <c r="AA152" s="1286"/>
      <c r="AB152" s="1286"/>
      <c r="AC152" s="1668"/>
      <c r="AD152" s="2222"/>
      <c r="AE152" s="1670"/>
      <c r="AF152" s="1286"/>
      <c r="AG152" s="1286"/>
      <c r="AH152" s="1766"/>
      <c r="AI152" s="1862"/>
      <c r="AJ152" s="1862"/>
      <c r="AK152" s="1862"/>
      <c r="AL152" s="1862"/>
      <c r="AM152" s="1863"/>
      <c r="AN152" s="63"/>
      <c r="AO152" s="73" t="s">
        <v>14576</v>
      </c>
      <c r="AP152" s="3102"/>
      <c r="AQ152" s="3101"/>
      <c r="AR152" s="997">
        <f t="shared" si="94"/>
        <v>0</v>
      </c>
      <c r="AS152" s="3101"/>
      <c r="AT152" s="221">
        <f t="shared" si="76"/>
        <v>0</v>
      </c>
      <c r="AU152" s="221">
        <f t="shared" si="77"/>
        <v>0</v>
      </c>
      <c r="AV152" s="221">
        <f t="shared" si="78"/>
        <v>0</v>
      </c>
      <c r="AW152" s="221">
        <f t="shared" si="79"/>
        <v>0</v>
      </c>
      <c r="AX152" s="221">
        <f t="shared" si="80"/>
        <v>0</v>
      </c>
      <c r="AY152" s="221">
        <f t="shared" si="81"/>
        <v>0</v>
      </c>
      <c r="AZ152" s="221">
        <f t="shared" si="82"/>
        <v>0</v>
      </c>
      <c r="BA152" s="3102"/>
      <c r="BB152" s="221">
        <f t="shared" si="83"/>
        <v>0</v>
      </c>
      <c r="BC152" s="221">
        <f t="shared" si="84"/>
        <v>0</v>
      </c>
      <c r="BD152" s="221">
        <f t="shared" si="85"/>
        <v>0</v>
      </c>
      <c r="BE152" s="221">
        <f t="shared" si="86"/>
        <v>0</v>
      </c>
      <c r="BF152" s="221">
        <f t="shared" si="87"/>
        <v>0</v>
      </c>
      <c r="BG152" s="221">
        <f t="shared" si="88"/>
        <v>0</v>
      </c>
      <c r="BH152" s="221">
        <f t="shared" si="89"/>
        <v>0</v>
      </c>
      <c r="BI152" s="3102"/>
      <c r="BJ152" s="3102"/>
      <c r="BK152" s="221">
        <f t="shared" si="90"/>
        <v>0</v>
      </c>
      <c r="BL152" s="221">
        <f t="shared" si="91"/>
        <v>0</v>
      </c>
      <c r="BM152" s="221">
        <f t="shared" si="92"/>
        <v>0</v>
      </c>
      <c r="BN152" s="221">
        <f t="shared" si="93"/>
        <v>0</v>
      </c>
      <c r="BO152" s="3101"/>
      <c r="BP152" s="1105"/>
      <c r="BQ152" s="1105"/>
      <c r="BR152" s="1105"/>
      <c r="BS152" s="1105"/>
      <c r="BT152" s="1105"/>
      <c r="BU152" s="1105"/>
    </row>
    <row r="153" spans="2:73" ht="15.75" customHeight="1">
      <c r="B153" s="71" t="s">
        <v>14577</v>
      </c>
      <c r="C153" s="2012" t="s">
        <v>14537</v>
      </c>
      <c r="D153" s="2012"/>
      <c r="E153" s="72" t="s">
        <v>688</v>
      </c>
      <c r="F153" s="72">
        <v>3</v>
      </c>
      <c r="G153" s="1286"/>
      <c r="H153" s="1286"/>
      <c r="I153" s="1286"/>
      <c r="J153" s="1286"/>
      <c r="K153" s="1286"/>
      <c r="L153" s="1286"/>
      <c r="M153" s="1668"/>
      <c r="N153" s="1625"/>
      <c r="O153" s="1670"/>
      <c r="P153" s="1286"/>
      <c r="Q153" s="1286"/>
      <c r="R153" s="1286"/>
      <c r="S153" s="1286"/>
      <c r="T153" s="1286"/>
      <c r="U153" s="1668"/>
      <c r="W153" s="1670"/>
      <c r="X153" s="1286"/>
      <c r="Y153" s="1286"/>
      <c r="Z153" s="1286"/>
      <c r="AA153" s="1286"/>
      <c r="AB153" s="1286"/>
      <c r="AC153" s="1668"/>
      <c r="AD153" s="2222"/>
      <c r="AE153" s="1670"/>
      <c r="AF153" s="1286"/>
      <c r="AG153" s="1286"/>
      <c r="AH153" s="1766"/>
      <c r="AI153" s="1862"/>
      <c r="AJ153" s="1862"/>
      <c r="AK153" s="1862"/>
      <c r="AL153" s="1862"/>
      <c r="AM153" s="1863"/>
      <c r="AN153" s="63"/>
      <c r="AO153" s="73" t="s">
        <v>14578</v>
      </c>
      <c r="AP153" s="3102"/>
      <c r="AQ153" s="3101"/>
      <c r="AR153" s="997">
        <f t="shared" si="94"/>
        <v>0</v>
      </c>
      <c r="AS153" s="3101"/>
      <c r="AT153" s="221">
        <f t="shared" si="76"/>
        <v>0</v>
      </c>
      <c r="AU153" s="221">
        <f t="shared" si="77"/>
        <v>0</v>
      </c>
      <c r="AV153" s="221">
        <f t="shared" si="78"/>
        <v>0</v>
      </c>
      <c r="AW153" s="221">
        <f t="shared" si="79"/>
        <v>0</v>
      </c>
      <c r="AX153" s="221">
        <f t="shared" si="80"/>
        <v>0</v>
      </c>
      <c r="AY153" s="221">
        <f t="shared" si="81"/>
        <v>0</v>
      </c>
      <c r="AZ153" s="221">
        <f t="shared" si="82"/>
        <v>0</v>
      </c>
      <c r="BA153" s="3102"/>
      <c r="BB153" s="221">
        <f t="shared" si="83"/>
        <v>0</v>
      </c>
      <c r="BC153" s="221">
        <f t="shared" si="84"/>
        <v>0</v>
      </c>
      <c r="BD153" s="221">
        <f t="shared" si="85"/>
        <v>0</v>
      </c>
      <c r="BE153" s="221">
        <f t="shared" si="86"/>
        <v>0</v>
      </c>
      <c r="BF153" s="221">
        <f t="shared" si="87"/>
        <v>0</v>
      </c>
      <c r="BG153" s="221">
        <f t="shared" si="88"/>
        <v>0</v>
      </c>
      <c r="BH153" s="221">
        <f t="shared" si="89"/>
        <v>0</v>
      </c>
      <c r="BI153" s="3102"/>
      <c r="BJ153" s="3102"/>
      <c r="BK153" s="221">
        <f t="shared" si="90"/>
        <v>0</v>
      </c>
      <c r="BL153" s="221">
        <f t="shared" si="91"/>
        <v>0</v>
      </c>
      <c r="BM153" s="221">
        <f t="shared" si="92"/>
        <v>0</v>
      </c>
      <c r="BN153" s="221">
        <f t="shared" si="93"/>
        <v>0</v>
      </c>
      <c r="BO153" s="3101"/>
      <c r="BP153" s="1105"/>
      <c r="BQ153" s="1105"/>
      <c r="BR153" s="1105"/>
      <c r="BS153" s="1105"/>
      <c r="BT153" s="1105"/>
      <c r="BU153" s="1105"/>
    </row>
    <row r="154" spans="2:73" ht="15.75" customHeight="1">
      <c r="B154" s="71" t="s">
        <v>14579</v>
      </c>
      <c r="C154" s="2012" t="s">
        <v>14537</v>
      </c>
      <c r="D154" s="2012"/>
      <c r="E154" s="72" t="s">
        <v>688</v>
      </c>
      <c r="F154" s="72">
        <v>3</v>
      </c>
      <c r="G154" s="1286"/>
      <c r="H154" s="1286"/>
      <c r="I154" s="1286"/>
      <c r="J154" s="1286"/>
      <c r="K154" s="1286"/>
      <c r="L154" s="1286"/>
      <c r="M154" s="1668"/>
      <c r="N154" s="1625"/>
      <c r="O154" s="1670"/>
      <c r="P154" s="1286"/>
      <c r="Q154" s="1286"/>
      <c r="R154" s="1286"/>
      <c r="S154" s="1286"/>
      <c r="T154" s="1286"/>
      <c r="U154" s="1668"/>
      <c r="W154" s="1670"/>
      <c r="X154" s="1286"/>
      <c r="Y154" s="1286"/>
      <c r="Z154" s="1286"/>
      <c r="AA154" s="1286"/>
      <c r="AB154" s="1286"/>
      <c r="AC154" s="1668"/>
      <c r="AD154" s="2222"/>
      <c r="AE154" s="1670"/>
      <c r="AF154" s="1286"/>
      <c r="AG154" s="1286"/>
      <c r="AH154" s="1766"/>
      <c r="AI154" s="1862"/>
      <c r="AJ154" s="1862"/>
      <c r="AK154" s="1862"/>
      <c r="AL154" s="1862"/>
      <c r="AM154" s="1863"/>
      <c r="AN154" s="63"/>
      <c r="AO154" s="73" t="s">
        <v>14580</v>
      </c>
      <c r="AP154" s="3102"/>
      <c r="AQ154" s="3101"/>
      <c r="AR154" s="997">
        <f t="shared" si="94"/>
        <v>0</v>
      </c>
      <c r="AS154" s="3101"/>
      <c r="AT154" s="221">
        <f t="shared" si="76"/>
        <v>0</v>
      </c>
      <c r="AU154" s="221">
        <f t="shared" si="77"/>
        <v>0</v>
      </c>
      <c r="AV154" s="221">
        <f t="shared" si="78"/>
        <v>0</v>
      </c>
      <c r="AW154" s="221">
        <f t="shared" si="79"/>
        <v>0</v>
      </c>
      <c r="AX154" s="221">
        <f t="shared" si="80"/>
        <v>0</v>
      </c>
      <c r="AY154" s="221">
        <f t="shared" si="81"/>
        <v>0</v>
      </c>
      <c r="AZ154" s="221">
        <f t="shared" si="82"/>
        <v>0</v>
      </c>
      <c r="BA154" s="3102"/>
      <c r="BB154" s="221">
        <f t="shared" si="83"/>
        <v>0</v>
      </c>
      <c r="BC154" s="221">
        <f t="shared" si="84"/>
        <v>0</v>
      </c>
      <c r="BD154" s="221">
        <f t="shared" si="85"/>
        <v>0</v>
      </c>
      <c r="BE154" s="221">
        <f t="shared" si="86"/>
        <v>0</v>
      </c>
      <c r="BF154" s="221">
        <f t="shared" si="87"/>
        <v>0</v>
      </c>
      <c r="BG154" s="221">
        <f t="shared" si="88"/>
        <v>0</v>
      </c>
      <c r="BH154" s="221">
        <f t="shared" si="89"/>
        <v>0</v>
      </c>
      <c r="BI154" s="3102"/>
      <c r="BJ154" s="3102"/>
      <c r="BK154" s="221">
        <f t="shared" si="90"/>
        <v>0</v>
      </c>
      <c r="BL154" s="221">
        <f t="shared" si="91"/>
        <v>0</v>
      </c>
      <c r="BM154" s="221">
        <f t="shared" si="92"/>
        <v>0</v>
      </c>
      <c r="BN154" s="221">
        <f t="shared" si="93"/>
        <v>0</v>
      </c>
      <c r="BO154" s="3101"/>
      <c r="BP154" s="1105"/>
      <c r="BQ154" s="1105"/>
      <c r="BR154" s="1105"/>
      <c r="BS154" s="1105"/>
      <c r="BT154" s="1105"/>
      <c r="BU154" s="1105"/>
    </row>
    <row r="155" spans="2:73" ht="15.75" customHeight="1">
      <c r="B155" s="71" t="s">
        <v>14581</v>
      </c>
      <c r="C155" s="2012" t="s">
        <v>14537</v>
      </c>
      <c r="D155" s="2012"/>
      <c r="E155" s="72" t="s">
        <v>688</v>
      </c>
      <c r="F155" s="72">
        <v>3</v>
      </c>
      <c r="G155" s="1286"/>
      <c r="H155" s="1286"/>
      <c r="I155" s="1286"/>
      <c r="J155" s="1286"/>
      <c r="K155" s="1286"/>
      <c r="L155" s="1286"/>
      <c r="M155" s="1668"/>
      <c r="N155" s="1625"/>
      <c r="O155" s="1670"/>
      <c r="P155" s="1286"/>
      <c r="Q155" s="1286"/>
      <c r="R155" s="1286"/>
      <c r="S155" s="1286"/>
      <c r="T155" s="1286"/>
      <c r="U155" s="1668"/>
      <c r="W155" s="1670"/>
      <c r="X155" s="1286"/>
      <c r="Y155" s="1286"/>
      <c r="Z155" s="1286"/>
      <c r="AA155" s="1286"/>
      <c r="AB155" s="1286"/>
      <c r="AC155" s="1668"/>
      <c r="AD155" s="2222"/>
      <c r="AE155" s="1670"/>
      <c r="AF155" s="1286"/>
      <c r="AG155" s="1286"/>
      <c r="AH155" s="1766"/>
      <c r="AI155" s="1862"/>
      <c r="AJ155" s="1862"/>
      <c r="AK155" s="1862"/>
      <c r="AL155" s="1862"/>
      <c r="AM155" s="1863"/>
      <c r="AN155" s="63"/>
      <c r="AO155" s="73" t="s">
        <v>14582</v>
      </c>
      <c r="AP155" s="3102"/>
      <c r="AQ155" s="3101"/>
      <c r="AR155" s="997">
        <f t="shared" si="94"/>
        <v>0</v>
      </c>
      <c r="AS155" s="3101"/>
      <c r="AT155" s="221">
        <f t="shared" si="76"/>
        <v>0</v>
      </c>
      <c r="AU155" s="221">
        <f t="shared" si="77"/>
        <v>0</v>
      </c>
      <c r="AV155" s="221">
        <f t="shared" si="78"/>
        <v>0</v>
      </c>
      <c r="AW155" s="221">
        <f t="shared" si="79"/>
        <v>0</v>
      </c>
      <c r="AX155" s="221">
        <f t="shared" si="80"/>
        <v>0</v>
      </c>
      <c r="AY155" s="221">
        <f t="shared" si="81"/>
        <v>0</v>
      </c>
      <c r="AZ155" s="221">
        <f t="shared" si="82"/>
        <v>0</v>
      </c>
      <c r="BA155" s="3102"/>
      <c r="BB155" s="221">
        <f t="shared" si="83"/>
        <v>0</v>
      </c>
      <c r="BC155" s="221">
        <f t="shared" si="84"/>
        <v>0</v>
      </c>
      <c r="BD155" s="221">
        <f t="shared" si="85"/>
        <v>0</v>
      </c>
      <c r="BE155" s="221">
        <f t="shared" si="86"/>
        <v>0</v>
      </c>
      <c r="BF155" s="221">
        <f t="shared" si="87"/>
        <v>0</v>
      </c>
      <c r="BG155" s="221">
        <f t="shared" si="88"/>
        <v>0</v>
      </c>
      <c r="BH155" s="221">
        <f t="shared" si="89"/>
        <v>0</v>
      </c>
      <c r="BI155" s="3102"/>
      <c r="BJ155" s="3102"/>
      <c r="BK155" s="221">
        <f t="shared" si="90"/>
        <v>0</v>
      </c>
      <c r="BL155" s="221">
        <f t="shared" si="91"/>
        <v>0</v>
      </c>
      <c r="BM155" s="221">
        <f t="shared" si="92"/>
        <v>0</v>
      </c>
      <c r="BN155" s="221">
        <f t="shared" si="93"/>
        <v>0</v>
      </c>
      <c r="BO155" s="3101"/>
      <c r="BP155" s="1105"/>
      <c r="BQ155" s="1105"/>
      <c r="BR155" s="1105"/>
      <c r="BS155" s="1105"/>
      <c r="BT155" s="1105"/>
      <c r="BU155" s="1105"/>
    </row>
    <row r="156" spans="2:73" ht="15.75" customHeight="1">
      <c r="B156" s="71" t="s">
        <v>14583</v>
      </c>
      <c r="C156" s="2012" t="s">
        <v>14537</v>
      </c>
      <c r="D156" s="2012"/>
      <c r="E156" s="72" t="s">
        <v>688</v>
      </c>
      <c r="F156" s="72">
        <v>3</v>
      </c>
      <c r="G156" s="1286"/>
      <c r="H156" s="1286"/>
      <c r="I156" s="1286"/>
      <c r="J156" s="1286"/>
      <c r="K156" s="1286"/>
      <c r="L156" s="1286"/>
      <c r="M156" s="1668"/>
      <c r="N156" s="1625"/>
      <c r="O156" s="1670"/>
      <c r="P156" s="1286"/>
      <c r="Q156" s="1286"/>
      <c r="R156" s="1286"/>
      <c r="S156" s="1286"/>
      <c r="T156" s="1286"/>
      <c r="U156" s="1668"/>
      <c r="W156" s="1670"/>
      <c r="X156" s="1286"/>
      <c r="Y156" s="1286"/>
      <c r="Z156" s="1286"/>
      <c r="AA156" s="1286"/>
      <c r="AB156" s="1286"/>
      <c r="AC156" s="1668"/>
      <c r="AD156" s="2222"/>
      <c r="AE156" s="1670"/>
      <c r="AF156" s="1286"/>
      <c r="AG156" s="1286"/>
      <c r="AH156" s="1766"/>
      <c r="AI156" s="1862"/>
      <c r="AJ156" s="1862"/>
      <c r="AK156" s="1862"/>
      <c r="AL156" s="1862"/>
      <c r="AM156" s="1863"/>
      <c r="AN156" s="63"/>
      <c r="AO156" s="73" t="s">
        <v>14584</v>
      </c>
      <c r="AP156" s="3102"/>
      <c r="AQ156" s="3101"/>
      <c r="AR156" s="997">
        <f t="shared" si="94"/>
        <v>0</v>
      </c>
      <c r="AS156" s="3101"/>
      <c r="AT156" s="221">
        <f t="shared" si="76"/>
        <v>0</v>
      </c>
      <c r="AU156" s="221">
        <f t="shared" si="77"/>
        <v>0</v>
      </c>
      <c r="AV156" s="221">
        <f t="shared" si="78"/>
        <v>0</v>
      </c>
      <c r="AW156" s="221">
        <f t="shared" si="79"/>
        <v>0</v>
      </c>
      <c r="AX156" s="221">
        <f t="shared" si="80"/>
        <v>0</v>
      </c>
      <c r="AY156" s="221">
        <f t="shared" si="81"/>
        <v>0</v>
      </c>
      <c r="AZ156" s="221">
        <f t="shared" si="82"/>
        <v>0</v>
      </c>
      <c r="BA156" s="3102"/>
      <c r="BB156" s="221">
        <f t="shared" si="83"/>
        <v>0</v>
      </c>
      <c r="BC156" s="221">
        <f t="shared" si="84"/>
        <v>0</v>
      </c>
      <c r="BD156" s="221">
        <f t="shared" si="85"/>
        <v>0</v>
      </c>
      <c r="BE156" s="221">
        <f t="shared" si="86"/>
        <v>0</v>
      </c>
      <c r="BF156" s="221">
        <f t="shared" si="87"/>
        <v>0</v>
      </c>
      <c r="BG156" s="221">
        <f t="shared" si="88"/>
        <v>0</v>
      </c>
      <c r="BH156" s="221">
        <f t="shared" si="89"/>
        <v>0</v>
      </c>
      <c r="BI156" s="3102"/>
      <c r="BJ156" s="3102"/>
      <c r="BK156" s="221">
        <f t="shared" si="90"/>
        <v>0</v>
      </c>
      <c r="BL156" s="221">
        <f t="shared" si="91"/>
        <v>0</v>
      </c>
      <c r="BM156" s="221">
        <f t="shared" si="92"/>
        <v>0</v>
      </c>
      <c r="BN156" s="221">
        <f t="shared" si="93"/>
        <v>0</v>
      </c>
      <c r="BO156" s="3101"/>
      <c r="BP156" s="1105"/>
      <c r="BQ156" s="1105"/>
      <c r="BR156" s="1105"/>
      <c r="BS156" s="1105"/>
      <c r="BT156" s="1105"/>
      <c r="BU156" s="1105"/>
    </row>
    <row r="157" spans="2:73" ht="15.75" customHeight="1">
      <c r="B157" s="71" t="s">
        <v>14585</v>
      </c>
      <c r="C157" s="2012" t="s">
        <v>14537</v>
      </c>
      <c r="D157" s="2012"/>
      <c r="E157" s="72" t="s">
        <v>688</v>
      </c>
      <c r="F157" s="72">
        <v>3</v>
      </c>
      <c r="G157" s="1286"/>
      <c r="H157" s="1286"/>
      <c r="I157" s="1286"/>
      <c r="J157" s="1286"/>
      <c r="K157" s="1286"/>
      <c r="L157" s="1286"/>
      <c r="M157" s="1668"/>
      <c r="N157" s="1625"/>
      <c r="O157" s="1670"/>
      <c r="P157" s="1286"/>
      <c r="Q157" s="1286"/>
      <c r="R157" s="1286"/>
      <c r="S157" s="1286"/>
      <c r="T157" s="1286"/>
      <c r="U157" s="1668"/>
      <c r="W157" s="1670"/>
      <c r="X157" s="1286"/>
      <c r="Y157" s="1286"/>
      <c r="Z157" s="1286"/>
      <c r="AA157" s="1286"/>
      <c r="AB157" s="1286"/>
      <c r="AC157" s="1668"/>
      <c r="AD157" s="2222"/>
      <c r="AE157" s="1670"/>
      <c r="AF157" s="1286"/>
      <c r="AG157" s="1286"/>
      <c r="AH157" s="1766"/>
      <c r="AI157" s="1862"/>
      <c r="AJ157" s="1862"/>
      <c r="AK157" s="1862"/>
      <c r="AL157" s="1862"/>
      <c r="AM157" s="1863"/>
      <c r="AN157" s="63"/>
      <c r="AO157" s="73" t="s">
        <v>14586</v>
      </c>
      <c r="AP157" s="3102"/>
      <c r="AQ157" s="3101"/>
      <c r="AR157" s="997">
        <f t="shared" si="94"/>
        <v>0</v>
      </c>
      <c r="AS157" s="3101"/>
      <c r="AT157" s="221">
        <f t="shared" si="76"/>
        <v>0</v>
      </c>
      <c r="AU157" s="221">
        <f t="shared" si="77"/>
        <v>0</v>
      </c>
      <c r="AV157" s="221">
        <f t="shared" si="78"/>
        <v>0</v>
      </c>
      <c r="AW157" s="221">
        <f t="shared" si="79"/>
        <v>0</v>
      </c>
      <c r="AX157" s="221">
        <f t="shared" si="80"/>
        <v>0</v>
      </c>
      <c r="AY157" s="221">
        <f t="shared" si="81"/>
        <v>0</v>
      </c>
      <c r="AZ157" s="221">
        <f t="shared" si="82"/>
        <v>0</v>
      </c>
      <c r="BA157" s="3102"/>
      <c r="BB157" s="221">
        <f t="shared" si="83"/>
        <v>0</v>
      </c>
      <c r="BC157" s="221">
        <f t="shared" si="84"/>
        <v>0</v>
      </c>
      <c r="BD157" s="221">
        <f t="shared" si="85"/>
        <v>0</v>
      </c>
      <c r="BE157" s="221">
        <f t="shared" si="86"/>
        <v>0</v>
      </c>
      <c r="BF157" s="221">
        <f t="shared" si="87"/>
        <v>0</v>
      </c>
      <c r="BG157" s="221">
        <f t="shared" si="88"/>
        <v>0</v>
      </c>
      <c r="BH157" s="221">
        <f t="shared" si="89"/>
        <v>0</v>
      </c>
      <c r="BI157" s="3102"/>
      <c r="BJ157" s="3102"/>
      <c r="BK157" s="221">
        <f t="shared" si="90"/>
        <v>0</v>
      </c>
      <c r="BL157" s="221">
        <f t="shared" si="91"/>
        <v>0</v>
      </c>
      <c r="BM157" s="221">
        <f t="shared" si="92"/>
        <v>0</v>
      </c>
      <c r="BN157" s="221">
        <f t="shared" si="93"/>
        <v>0</v>
      </c>
      <c r="BO157" s="3101"/>
      <c r="BP157" s="1105"/>
      <c r="BQ157" s="1105"/>
      <c r="BR157" s="1105"/>
      <c r="BS157" s="1105"/>
      <c r="BT157" s="1105"/>
      <c r="BU157" s="1105"/>
    </row>
    <row r="158" spans="2:73" ht="15.75" customHeight="1">
      <c r="B158" s="71" t="s">
        <v>14587</v>
      </c>
      <c r="C158" s="2012" t="s">
        <v>14537</v>
      </c>
      <c r="D158" s="2012"/>
      <c r="E158" s="72" t="s">
        <v>688</v>
      </c>
      <c r="F158" s="72">
        <v>3</v>
      </c>
      <c r="G158" s="1286"/>
      <c r="H158" s="1286"/>
      <c r="I158" s="1286"/>
      <c r="J158" s="1286"/>
      <c r="K158" s="1286"/>
      <c r="L158" s="1286"/>
      <c r="M158" s="1668"/>
      <c r="N158" s="1625"/>
      <c r="O158" s="1670"/>
      <c r="P158" s="1286"/>
      <c r="Q158" s="1286"/>
      <c r="R158" s="1286"/>
      <c r="S158" s="1286"/>
      <c r="T158" s="1286"/>
      <c r="U158" s="1668"/>
      <c r="W158" s="1670"/>
      <c r="X158" s="1286"/>
      <c r="Y158" s="1286"/>
      <c r="Z158" s="1286"/>
      <c r="AA158" s="1286"/>
      <c r="AB158" s="1286"/>
      <c r="AC158" s="1668"/>
      <c r="AD158" s="2222"/>
      <c r="AE158" s="1670"/>
      <c r="AF158" s="1286"/>
      <c r="AG158" s="1286"/>
      <c r="AH158" s="1766"/>
      <c r="AI158" s="1862"/>
      <c r="AJ158" s="1862"/>
      <c r="AK158" s="1862"/>
      <c r="AL158" s="1862"/>
      <c r="AM158" s="1863"/>
      <c r="AN158" s="63"/>
      <c r="AO158" s="73" t="s">
        <v>14588</v>
      </c>
      <c r="AP158" s="3102"/>
      <c r="AQ158" s="3101"/>
      <c r="AR158" s="997">
        <f t="shared" si="94"/>
        <v>0</v>
      </c>
      <c r="AS158" s="3101"/>
      <c r="AT158" s="221">
        <f t="shared" si="76"/>
        <v>0</v>
      </c>
      <c r="AU158" s="221">
        <f t="shared" si="77"/>
        <v>0</v>
      </c>
      <c r="AV158" s="221">
        <f t="shared" si="78"/>
        <v>0</v>
      </c>
      <c r="AW158" s="221">
        <f t="shared" si="79"/>
        <v>0</v>
      </c>
      <c r="AX158" s="221">
        <f t="shared" si="80"/>
        <v>0</v>
      </c>
      <c r="AY158" s="221">
        <f t="shared" si="81"/>
        <v>0</v>
      </c>
      <c r="AZ158" s="221">
        <f t="shared" si="82"/>
        <v>0</v>
      </c>
      <c r="BA158" s="3102"/>
      <c r="BB158" s="221">
        <f t="shared" si="83"/>
        <v>0</v>
      </c>
      <c r="BC158" s="221">
        <f t="shared" si="84"/>
        <v>0</v>
      </c>
      <c r="BD158" s="221">
        <f t="shared" si="85"/>
        <v>0</v>
      </c>
      <c r="BE158" s="221">
        <f t="shared" si="86"/>
        <v>0</v>
      </c>
      <c r="BF158" s="221">
        <f t="shared" si="87"/>
        <v>0</v>
      </c>
      <c r="BG158" s="221">
        <f t="shared" si="88"/>
        <v>0</v>
      </c>
      <c r="BH158" s="221">
        <f t="shared" si="89"/>
        <v>0</v>
      </c>
      <c r="BI158" s="3102"/>
      <c r="BJ158" s="3102"/>
      <c r="BK158" s="221">
        <f t="shared" si="90"/>
        <v>0</v>
      </c>
      <c r="BL158" s="221">
        <f t="shared" si="91"/>
        <v>0</v>
      </c>
      <c r="BM158" s="221">
        <f t="shared" si="92"/>
        <v>0</v>
      </c>
      <c r="BN158" s="221">
        <f t="shared" si="93"/>
        <v>0</v>
      </c>
      <c r="BO158" s="3101"/>
      <c r="BP158" s="1105"/>
      <c r="BQ158" s="1105"/>
      <c r="BR158" s="1105"/>
      <c r="BS158" s="1105"/>
      <c r="BT158" s="1105"/>
      <c r="BU158" s="1105"/>
    </row>
    <row r="159" spans="2:73" ht="15.75" customHeight="1">
      <c r="B159" s="71" t="s">
        <v>14589</v>
      </c>
      <c r="C159" s="2012" t="s">
        <v>14537</v>
      </c>
      <c r="D159" s="2012"/>
      <c r="E159" s="72" t="s">
        <v>688</v>
      </c>
      <c r="F159" s="72">
        <v>3</v>
      </c>
      <c r="G159" s="1286"/>
      <c r="H159" s="1286"/>
      <c r="I159" s="1286"/>
      <c r="J159" s="1286"/>
      <c r="K159" s="1286"/>
      <c r="L159" s="1286"/>
      <c r="M159" s="1668"/>
      <c r="N159" s="1625"/>
      <c r="O159" s="1670"/>
      <c r="P159" s="1286"/>
      <c r="Q159" s="1286"/>
      <c r="R159" s="1286"/>
      <c r="S159" s="1286"/>
      <c r="T159" s="1286"/>
      <c r="U159" s="1668"/>
      <c r="W159" s="1670"/>
      <c r="X159" s="1286"/>
      <c r="Y159" s="1286"/>
      <c r="Z159" s="1286"/>
      <c r="AA159" s="1286"/>
      <c r="AB159" s="1286"/>
      <c r="AC159" s="1668"/>
      <c r="AD159" s="2222"/>
      <c r="AE159" s="1670"/>
      <c r="AF159" s="1286"/>
      <c r="AG159" s="1286"/>
      <c r="AH159" s="1766"/>
      <c r="AI159" s="1862"/>
      <c r="AJ159" s="1862"/>
      <c r="AK159" s="1862"/>
      <c r="AL159" s="1862"/>
      <c r="AM159" s="1863"/>
      <c r="AN159" s="63"/>
      <c r="AO159" s="73" t="s">
        <v>14590</v>
      </c>
      <c r="AP159" s="3102"/>
      <c r="AQ159" s="3101"/>
      <c r="AR159" s="997">
        <f t="shared" si="94"/>
        <v>0</v>
      </c>
      <c r="AS159" s="3101"/>
      <c r="AT159" s="221">
        <f t="shared" si="76"/>
        <v>0</v>
      </c>
      <c r="AU159" s="221">
        <f t="shared" si="77"/>
        <v>0</v>
      </c>
      <c r="AV159" s="221">
        <f t="shared" si="78"/>
        <v>0</v>
      </c>
      <c r="AW159" s="221">
        <f t="shared" si="79"/>
        <v>0</v>
      </c>
      <c r="AX159" s="221">
        <f t="shared" si="80"/>
        <v>0</v>
      </c>
      <c r="AY159" s="221">
        <f t="shared" si="81"/>
        <v>0</v>
      </c>
      <c r="AZ159" s="221">
        <f t="shared" si="82"/>
        <v>0</v>
      </c>
      <c r="BA159" s="3102"/>
      <c r="BB159" s="221">
        <f t="shared" si="83"/>
        <v>0</v>
      </c>
      <c r="BC159" s="221">
        <f t="shared" si="84"/>
        <v>0</v>
      </c>
      <c r="BD159" s="221">
        <f t="shared" si="85"/>
        <v>0</v>
      </c>
      <c r="BE159" s="221">
        <f t="shared" si="86"/>
        <v>0</v>
      </c>
      <c r="BF159" s="221">
        <f t="shared" si="87"/>
        <v>0</v>
      </c>
      <c r="BG159" s="221">
        <f t="shared" si="88"/>
        <v>0</v>
      </c>
      <c r="BH159" s="221">
        <f t="shared" si="89"/>
        <v>0</v>
      </c>
      <c r="BI159" s="3102"/>
      <c r="BJ159" s="3102"/>
      <c r="BK159" s="221">
        <f t="shared" si="90"/>
        <v>0</v>
      </c>
      <c r="BL159" s="221">
        <f t="shared" si="91"/>
        <v>0</v>
      </c>
      <c r="BM159" s="221">
        <f t="shared" si="92"/>
        <v>0</v>
      </c>
      <c r="BN159" s="221">
        <f t="shared" si="93"/>
        <v>0</v>
      </c>
      <c r="BO159" s="3101"/>
      <c r="BP159" s="1105"/>
      <c r="BQ159" s="1105"/>
      <c r="BR159" s="1105"/>
      <c r="BS159" s="1105"/>
      <c r="BT159" s="1105"/>
      <c r="BU159" s="1105"/>
    </row>
    <row r="160" spans="2:73" ht="15.75" customHeight="1">
      <c r="B160" s="71" t="s">
        <v>14591</v>
      </c>
      <c r="C160" s="2012" t="s">
        <v>14537</v>
      </c>
      <c r="D160" s="2012"/>
      <c r="E160" s="72" t="s">
        <v>688</v>
      </c>
      <c r="F160" s="72">
        <v>3</v>
      </c>
      <c r="G160" s="1286"/>
      <c r="H160" s="1286"/>
      <c r="I160" s="1286"/>
      <c r="J160" s="1286"/>
      <c r="K160" s="1286"/>
      <c r="L160" s="1286"/>
      <c r="M160" s="1668"/>
      <c r="N160" s="1625"/>
      <c r="O160" s="1670"/>
      <c r="P160" s="1286"/>
      <c r="Q160" s="1286"/>
      <c r="R160" s="1286"/>
      <c r="S160" s="1286"/>
      <c r="T160" s="1286"/>
      <c r="U160" s="1668"/>
      <c r="W160" s="1670"/>
      <c r="X160" s="1286"/>
      <c r="Y160" s="1286"/>
      <c r="Z160" s="1286"/>
      <c r="AA160" s="1286"/>
      <c r="AB160" s="1286"/>
      <c r="AC160" s="1668"/>
      <c r="AD160" s="2222"/>
      <c r="AE160" s="1670"/>
      <c r="AF160" s="1286"/>
      <c r="AG160" s="1286"/>
      <c r="AH160" s="1766"/>
      <c r="AI160" s="1862"/>
      <c r="AJ160" s="1862"/>
      <c r="AK160" s="1862"/>
      <c r="AL160" s="1862"/>
      <c r="AM160" s="1863"/>
      <c r="AN160" s="63"/>
      <c r="AO160" s="73" t="s">
        <v>14592</v>
      </c>
      <c r="AP160" s="3102"/>
      <c r="AQ160" s="3101"/>
      <c r="AR160" s="997">
        <f t="shared" si="94"/>
        <v>0</v>
      </c>
      <c r="AS160" s="3101"/>
      <c r="AT160" s="221">
        <f t="shared" si="76"/>
        <v>0</v>
      </c>
      <c r="AU160" s="221">
        <f t="shared" si="77"/>
        <v>0</v>
      </c>
      <c r="AV160" s="221">
        <f t="shared" si="78"/>
        <v>0</v>
      </c>
      <c r="AW160" s="221">
        <f t="shared" si="79"/>
        <v>0</v>
      </c>
      <c r="AX160" s="221">
        <f t="shared" si="80"/>
        <v>0</v>
      </c>
      <c r="AY160" s="221">
        <f t="shared" si="81"/>
        <v>0</v>
      </c>
      <c r="AZ160" s="221">
        <f t="shared" si="82"/>
        <v>0</v>
      </c>
      <c r="BA160" s="3102"/>
      <c r="BB160" s="221">
        <f t="shared" si="83"/>
        <v>0</v>
      </c>
      <c r="BC160" s="221">
        <f t="shared" si="84"/>
        <v>0</v>
      </c>
      <c r="BD160" s="221">
        <f t="shared" si="85"/>
        <v>0</v>
      </c>
      <c r="BE160" s="221">
        <f t="shared" si="86"/>
        <v>0</v>
      </c>
      <c r="BF160" s="221">
        <f t="shared" si="87"/>
        <v>0</v>
      </c>
      <c r="BG160" s="221">
        <f t="shared" si="88"/>
        <v>0</v>
      </c>
      <c r="BH160" s="221">
        <f t="shared" si="89"/>
        <v>0</v>
      </c>
      <c r="BI160" s="3102"/>
      <c r="BJ160" s="3102"/>
      <c r="BK160" s="221">
        <f t="shared" si="90"/>
        <v>0</v>
      </c>
      <c r="BL160" s="221">
        <f t="shared" si="91"/>
        <v>0</v>
      </c>
      <c r="BM160" s="221">
        <f t="shared" si="92"/>
        <v>0</v>
      </c>
      <c r="BN160" s="221">
        <f t="shared" si="93"/>
        <v>0</v>
      </c>
      <c r="BO160" s="3101"/>
      <c r="BP160" s="1105"/>
      <c r="BQ160" s="1105"/>
      <c r="BR160" s="1105"/>
      <c r="BS160" s="1105"/>
      <c r="BT160" s="1105"/>
      <c r="BU160" s="1105"/>
    </row>
    <row r="161" spans="2:73" ht="15.75" customHeight="1">
      <c r="B161" s="71" t="s">
        <v>14593</v>
      </c>
      <c r="C161" s="2012" t="s">
        <v>14537</v>
      </c>
      <c r="D161" s="2012"/>
      <c r="E161" s="72" t="s">
        <v>688</v>
      </c>
      <c r="F161" s="72">
        <v>3</v>
      </c>
      <c r="G161" s="1286"/>
      <c r="H161" s="1286"/>
      <c r="I161" s="1286"/>
      <c r="J161" s="1286"/>
      <c r="K161" s="1286"/>
      <c r="L161" s="1286"/>
      <c r="M161" s="1668"/>
      <c r="N161" s="1625"/>
      <c r="O161" s="1670"/>
      <c r="P161" s="1286"/>
      <c r="Q161" s="1286"/>
      <c r="R161" s="1286"/>
      <c r="S161" s="1286"/>
      <c r="T161" s="1286"/>
      <c r="U161" s="1668"/>
      <c r="W161" s="1670"/>
      <c r="X161" s="1286"/>
      <c r="Y161" s="1286"/>
      <c r="Z161" s="1286"/>
      <c r="AA161" s="1286"/>
      <c r="AB161" s="1286"/>
      <c r="AC161" s="1668"/>
      <c r="AD161" s="2222"/>
      <c r="AE161" s="1670"/>
      <c r="AF161" s="1286"/>
      <c r="AG161" s="1286"/>
      <c r="AH161" s="1766"/>
      <c r="AI161" s="1862"/>
      <c r="AJ161" s="1862"/>
      <c r="AK161" s="1862"/>
      <c r="AL161" s="1862"/>
      <c r="AM161" s="1863"/>
      <c r="AN161" s="63"/>
      <c r="AO161" s="73" t="s">
        <v>14594</v>
      </c>
      <c r="AP161" s="3102"/>
      <c r="AQ161" s="3101"/>
      <c r="AR161" s="997">
        <f t="shared" si="94"/>
        <v>0</v>
      </c>
      <c r="AS161" s="3101"/>
      <c r="AT161" s="221">
        <f t="shared" si="76"/>
        <v>0</v>
      </c>
      <c r="AU161" s="221">
        <f t="shared" si="77"/>
        <v>0</v>
      </c>
      <c r="AV161" s="221">
        <f t="shared" si="78"/>
        <v>0</v>
      </c>
      <c r="AW161" s="221">
        <f t="shared" si="79"/>
        <v>0</v>
      </c>
      <c r="AX161" s="221">
        <f t="shared" si="80"/>
        <v>0</v>
      </c>
      <c r="AY161" s="221">
        <f t="shared" si="81"/>
        <v>0</v>
      </c>
      <c r="AZ161" s="221">
        <f t="shared" si="82"/>
        <v>0</v>
      </c>
      <c r="BA161" s="3102"/>
      <c r="BB161" s="221">
        <f t="shared" si="83"/>
        <v>0</v>
      </c>
      <c r="BC161" s="221">
        <f t="shared" si="84"/>
        <v>0</v>
      </c>
      <c r="BD161" s="221">
        <f t="shared" si="85"/>
        <v>0</v>
      </c>
      <c r="BE161" s="221">
        <f t="shared" si="86"/>
        <v>0</v>
      </c>
      <c r="BF161" s="221">
        <f t="shared" si="87"/>
        <v>0</v>
      </c>
      <c r="BG161" s="221">
        <f t="shared" si="88"/>
        <v>0</v>
      </c>
      <c r="BH161" s="221">
        <f t="shared" si="89"/>
        <v>0</v>
      </c>
      <c r="BI161" s="3102"/>
      <c r="BJ161" s="3102"/>
      <c r="BK161" s="221">
        <f t="shared" si="90"/>
        <v>0</v>
      </c>
      <c r="BL161" s="221">
        <f t="shared" si="91"/>
        <v>0</v>
      </c>
      <c r="BM161" s="221">
        <f t="shared" si="92"/>
        <v>0</v>
      </c>
      <c r="BN161" s="221">
        <f t="shared" si="93"/>
        <v>0</v>
      </c>
      <c r="BO161" s="3101"/>
      <c r="BP161" s="1105"/>
      <c r="BQ161" s="1105"/>
      <c r="BR161" s="1105"/>
      <c r="BS161" s="1105"/>
      <c r="BT161" s="1105"/>
      <c r="BU161" s="1105"/>
    </row>
    <row r="162" spans="2:73" ht="15.75" customHeight="1">
      <c r="B162" s="71" t="s">
        <v>14595</v>
      </c>
      <c r="C162" s="2012" t="s">
        <v>14537</v>
      </c>
      <c r="D162" s="2012"/>
      <c r="E162" s="72" t="s">
        <v>688</v>
      </c>
      <c r="F162" s="72">
        <v>3</v>
      </c>
      <c r="G162" s="1286"/>
      <c r="H162" s="1286"/>
      <c r="I162" s="1286"/>
      <c r="J162" s="1286"/>
      <c r="K162" s="1286"/>
      <c r="L162" s="1286"/>
      <c r="M162" s="1668"/>
      <c r="N162" s="1625"/>
      <c r="O162" s="1670"/>
      <c r="P162" s="1286"/>
      <c r="Q162" s="1286"/>
      <c r="R162" s="1286"/>
      <c r="S162" s="1286"/>
      <c r="T162" s="1286"/>
      <c r="U162" s="1668"/>
      <c r="W162" s="1670"/>
      <c r="X162" s="1286"/>
      <c r="Y162" s="1286"/>
      <c r="Z162" s="1286"/>
      <c r="AA162" s="1286"/>
      <c r="AB162" s="1286"/>
      <c r="AC162" s="1668"/>
      <c r="AD162" s="2222"/>
      <c r="AE162" s="1670"/>
      <c r="AF162" s="1286"/>
      <c r="AG162" s="1286"/>
      <c r="AH162" s="1766"/>
      <c r="AI162" s="1862"/>
      <c r="AJ162" s="1862"/>
      <c r="AK162" s="1862"/>
      <c r="AL162" s="1862"/>
      <c r="AM162" s="1863"/>
      <c r="AN162" s="63"/>
      <c r="AO162" s="73" t="s">
        <v>14596</v>
      </c>
      <c r="AP162" s="3102"/>
      <c r="AQ162" s="3101"/>
      <c r="AR162" s="997">
        <f t="shared" si="94"/>
        <v>0</v>
      </c>
      <c r="AS162" s="3101"/>
      <c r="AT162" s="221">
        <f t="shared" si="76"/>
        <v>0</v>
      </c>
      <c r="AU162" s="221">
        <f t="shared" si="77"/>
        <v>0</v>
      </c>
      <c r="AV162" s="221">
        <f t="shared" si="78"/>
        <v>0</v>
      </c>
      <c r="AW162" s="221">
        <f t="shared" si="79"/>
        <v>0</v>
      </c>
      <c r="AX162" s="221">
        <f t="shared" si="80"/>
        <v>0</v>
      </c>
      <c r="AY162" s="221">
        <f t="shared" si="81"/>
        <v>0</v>
      </c>
      <c r="AZ162" s="221">
        <f t="shared" si="82"/>
        <v>0</v>
      </c>
      <c r="BA162" s="3102"/>
      <c r="BB162" s="221">
        <f t="shared" si="83"/>
        <v>0</v>
      </c>
      <c r="BC162" s="221">
        <f t="shared" si="84"/>
        <v>0</v>
      </c>
      <c r="BD162" s="221">
        <f t="shared" si="85"/>
        <v>0</v>
      </c>
      <c r="BE162" s="221">
        <f t="shared" si="86"/>
        <v>0</v>
      </c>
      <c r="BF162" s="221">
        <f t="shared" si="87"/>
        <v>0</v>
      </c>
      <c r="BG162" s="221">
        <f t="shared" si="88"/>
        <v>0</v>
      </c>
      <c r="BH162" s="221">
        <f t="shared" si="89"/>
        <v>0</v>
      </c>
      <c r="BI162" s="3102"/>
      <c r="BJ162" s="3102"/>
      <c r="BK162" s="221">
        <f t="shared" si="90"/>
        <v>0</v>
      </c>
      <c r="BL162" s="221">
        <f t="shared" si="91"/>
        <v>0</v>
      </c>
      <c r="BM162" s="221">
        <f t="shared" si="92"/>
        <v>0</v>
      </c>
      <c r="BN162" s="221">
        <f t="shared" si="93"/>
        <v>0</v>
      </c>
      <c r="BO162" s="3101"/>
      <c r="BP162" s="1105"/>
      <c r="BQ162" s="1105"/>
      <c r="BR162" s="1105"/>
      <c r="BS162" s="1105"/>
      <c r="BT162" s="1105"/>
      <c r="BU162" s="1105"/>
    </row>
    <row r="163" spans="2:73" ht="15.75" customHeight="1">
      <c r="B163" s="71" t="s">
        <v>14597</v>
      </c>
      <c r="C163" s="2012" t="s">
        <v>14537</v>
      </c>
      <c r="D163" s="2012"/>
      <c r="E163" s="72" t="s">
        <v>688</v>
      </c>
      <c r="F163" s="72">
        <v>3</v>
      </c>
      <c r="G163" s="1286"/>
      <c r="H163" s="1286"/>
      <c r="I163" s="1286"/>
      <c r="J163" s="1286"/>
      <c r="K163" s="1286"/>
      <c r="L163" s="1286"/>
      <c r="M163" s="1668"/>
      <c r="N163" s="1625"/>
      <c r="O163" s="1670"/>
      <c r="P163" s="1286"/>
      <c r="Q163" s="1286"/>
      <c r="R163" s="1286"/>
      <c r="S163" s="1286"/>
      <c r="T163" s="1286"/>
      <c r="U163" s="1668"/>
      <c r="W163" s="1670"/>
      <c r="X163" s="1286"/>
      <c r="Y163" s="1286"/>
      <c r="Z163" s="1286"/>
      <c r="AA163" s="1286"/>
      <c r="AB163" s="1286"/>
      <c r="AC163" s="1668"/>
      <c r="AD163" s="2222"/>
      <c r="AE163" s="1670"/>
      <c r="AF163" s="1286"/>
      <c r="AG163" s="1286"/>
      <c r="AH163" s="1766"/>
      <c r="AI163" s="1862"/>
      <c r="AJ163" s="1862"/>
      <c r="AK163" s="1862"/>
      <c r="AL163" s="1862"/>
      <c r="AM163" s="1863"/>
      <c r="AN163" s="63"/>
      <c r="AO163" s="73" t="s">
        <v>14598</v>
      </c>
      <c r="AP163" s="3102"/>
      <c r="AQ163" s="3101"/>
      <c r="AR163" s="997">
        <f t="shared" si="94"/>
        <v>0</v>
      </c>
      <c r="AS163" s="3101"/>
      <c r="AT163" s="221">
        <f t="shared" si="76"/>
        <v>0</v>
      </c>
      <c r="AU163" s="221">
        <f t="shared" si="77"/>
        <v>0</v>
      </c>
      <c r="AV163" s="221">
        <f t="shared" si="78"/>
        <v>0</v>
      </c>
      <c r="AW163" s="221">
        <f t="shared" si="79"/>
        <v>0</v>
      </c>
      <c r="AX163" s="221">
        <f t="shared" si="80"/>
        <v>0</v>
      </c>
      <c r="AY163" s="221">
        <f t="shared" si="81"/>
        <v>0</v>
      </c>
      <c r="AZ163" s="221">
        <f t="shared" si="82"/>
        <v>0</v>
      </c>
      <c r="BA163" s="3102"/>
      <c r="BB163" s="221">
        <f t="shared" si="83"/>
        <v>0</v>
      </c>
      <c r="BC163" s="221">
        <f t="shared" si="84"/>
        <v>0</v>
      </c>
      <c r="BD163" s="221">
        <f t="shared" si="85"/>
        <v>0</v>
      </c>
      <c r="BE163" s="221">
        <f t="shared" si="86"/>
        <v>0</v>
      </c>
      <c r="BF163" s="221">
        <f t="shared" si="87"/>
        <v>0</v>
      </c>
      <c r="BG163" s="221">
        <f t="shared" si="88"/>
        <v>0</v>
      </c>
      <c r="BH163" s="221">
        <f t="shared" si="89"/>
        <v>0</v>
      </c>
      <c r="BI163" s="3102"/>
      <c r="BJ163" s="3102"/>
      <c r="BK163" s="221">
        <f t="shared" si="90"/>
        <v>0</v>
      </c>
      <c r="BL163" s="221">
        <f t="shared" si="91"/>
        <v>0</v>
      </c>
      <c r="BM163" s="221">
        <f t="shared" si="92"/>
        <v>0</v>
      </c>
      <c r="BN163" s="221">
        <f t="shared" si="93"/>
        <v>0</v>
      </c>
      <c r="BO163" s="3101"/>
      <c r="BP163" s="1105"/>
      <c r="BQ163" s="1105"/>
      <c r="BR163" s="1105"/>
      <c r="BS163" s="1105"/>
      <c r="BT163" s="1105"/>
      <c r="BU163" s="1105"/>
    </row>
    <row r="164" spans="2:73" ht="15.75" customHeight="1">
      <c r="B164" s="71" t="s">
        <v>14599</v>
      </c>
      <c r="C164" s="2012" t="s">
        <v>14537</v>
      </c>
      <c r="D164" s="2012"/>
      <c r="E164" s="72" t="s">
        <v>688</v>
      </c>
      <c r="F164" s="72">
        <v>3</v>
      </c>
      <c r="G164" s="1286"/>
      <c r="H164" s="1286"/>
      <c r="I164" s="1286"/>
      <c r="J164" s="1286"/>
      <c r="K164" s="1286"/>
      <c r="L164" s="1286"/>
      <c r="M164" s="1668"/>
      <c r="N164" s="1625"/>
      <c r="O164" s="1670"/>
      <c r="P164" s="1286"/>
      <c r="Q164" s="1286"/>
      <c r="R164" s="1286"/>
      <c r="S164" s="1286"/>
      <c r="T164" s="1286"/>
      <c r="U164" s="1668"/>
      <c r="W164" s="1670"/>
      <c r="X164" s="1286"/>
      <c r="Y164" s="1286"/>
      <c r="Z164" s="1286"/>
      <c r="AA164" s="1286"/>
      <c r="AB164" s="1286"/>
      <c r="AC164" s="1668"/>
      <c r="AD164" s="2222"/>
      <c r="AE164" s="1670"/>
      <c r="AF164" s="1286"/>
      <c r="AG164" s="1286"/>
      <c r="AH164" s="1766"/>
      <c r="AI164" s="1862"/>
      <c r="AJ164" s="1862"/>
      <c r="AK164" s="1862"/>
      <c r="AL164" s="1862"/>
      <c r="AM164" s="1863"/>
      <c r="AN164" s="63"/>
      <c r="AO164" s="73" t="s">
        <v>14600</v>
      </c>
      <c r="AP164" s="3102"/>
      <c r="AQ164" s="3101"/>
      <c r="AR164" s="997">
        <f t="shared" si="94"/>
        <v>0</v>
      </c>
      <c r="AS164" s="3101"/>
      <c r="AT164" s="221">
        <f t="shared" si="76"/>
        <v>0</v>
      </c>
      <c r="AU164" s="221">
        <f t="shared" si="77"/>
        <v>0</v>
      </c>
      <c r="AV164" s="221">
        <f t="shared" si="78"/>
        <v>0</v>
      </c>
      <c r="AW164" s="221">
        <f t="shared" si="79"/>
        <v>0</v>
      </c>
      <c r="AX164" s="221">
        <f t="shared" si="80"/>
        <v>0</v>
      </c>
      <c r="AY164" s="221">
        <f t="shared" si="81"/>
        <v>0</v>
      </c>
      <c r="AZ164" s="221">
        <f t="shared" si="82"/>
        <v>0</v>
      </c>
      <c r="BA164" s="3102"/>
      <c r="BB164" s="221">
        <f t="shared" si="83"/>
        <v>0</v>
      </c>
      <c r="BC164" s="221">
        <f t="shared" si="84"/>
        <v>0</v>
      </c>
      <c r="BD164" s="221">
        <f t="shared" si="85"/>
        <v>0</v>
      </c>
      <c r="BE164" s="221">
        <f t="shared" si="86"/>
        <v>0</v>
      </c>
      <c r="BF164" s="221">
        <f t="shared" si="87"/>
        <v>0</v>
      </c>
      <c r="BG164" s="221">
        <f t="shared" si="88"/>
        <v>0</v>
      </c>
      <c r="BH164" s="221">
        <f t="shared" si="89"/>
        <v>0</v>
      </c>
      <c r="BI164" s="3102"/>
      <c r="BJ164" s="3102"/>
      <c r="BK164" s="221">
        <f t="shared" si="90"/>
        <v>0</v>
      </c>
      <c r="BL164" s="221">
        <f t="shared" si="91"/>
        <v>0</v>
      </c>
      <c r="BM164" s="221">
        <f t="shared" si="92"/>
        <v>0</v>
      </c>
      <c r="BN164" s="221">
        <f t="shared" si="93"/>
        <v>0</v>
      </c>
      <c r="BO164" s="3101"/>
      <c r="BP164" s="1105"/>
      <c r="BQ164" s="1105"/>
      <c r="BR164" s="1105"/>
      <c r="BS164" s="1105"/>
      <c r="BT164" s="1105"/>
      <c r="BU164" s="1105"/>
    </row>
    <row r="165" spans="2:73" ht="15.75" customHeight="1">
      <c r="B165" s="71" t="s">
        <v>14601</v>
      </c>
      <c r="C165" s="2012" t="s">
        <v>14537</v>
      </c>
      <c r="D165" s="2012"/>
      <c r="E165" s="72" t="s">
        <v>688</v>
      </c>
      <c r="F165" s="72">
        <v>3</v>
      </c>
      <c r="G165" s="1286"/>
      <c r="H165" s="1286"/>
      <c r="I165" s="1286"/>
      <c r="J165" s="1286"/>
      <c r="K165" s="1286"/>
      <c r="L165" s="1286"/>
      <c r="M165" s="1668"/>
      <c r="N165" s="1625"/>
      <c r="O165" s="1670"/>
      <c r="P165" s="1286"/>
      <c r="Q165" s="1286"/>
      <c r="R165" s="1286"/>
      <c r="S165" s="1286"/>
      <c r="T165" s="1286"/>
      <c r="U165" s="1668"/>
      <c r="W165" s="1670"/>
      <c r="X165" s="1286"/>
      <c r="Y165" s="1286"/>
      <c r="Z165" s="1286"/>
      <c r="AA165" s="1286"/>
      <c r="AB165" s="1286"/>
      <c r="AC165" s="1668"/>
      <c r="AD165" s="2222"/>
      <c r="AE165" s="1670"/>
      <c r="AF165" s="1286"/>
      <c r="AG165" s="1286"/>
      <c r="AH165" s="1766"/>
      <c r="AI165" s="1862"/>
      <c r="AJ165" s="1862"/>
      <c r="AK165" s="1862"/>
      <c r="AL165" s="1862"/>
      <c r="AM165" s="1863"/>
      <c r="AN165" s="63"/>
      <c r="AO165" s="73" t="s">
        <v>14602</v>
      </c>
      <c r="AP165" s="3102"/>
      <c r="AQ165" s="3101"/>
      <c r="AR165" s="997">
        <f t="shared" si="94"/>
        <v>0</v>
      </c>
      <c r="AS165" s="3101"/>
      <c r="AT165" s="221">
        <f t="shared" si="76"/>
        <v>0</v>
      </c>
      <c r="AU165" s="221">
        <f t="shared" si="77"/>
        <v>0</v>
      </c>
      <c r="AV165" s="221">
        <f t="shared" si="78"/>
        <v>0</v>
      </c>
      <c r="AW165" s="221">
        <f t="shared" si="79"/>
        <v>0</v>
      </c>
      <c r="AX165" s="221">
        <f t="shared" si="80"/>
        <v>0</v>
      </c>
      <c r="AY165" s="221">
        <f t="shared" si="81"/>
        <v>0</v>
      </c>
      <c r="AZ165" s="221">
        <f t="shared" si="82"/>
        <v>0</v>
      </c>
      <c r="BA165" s="3102"/>
      <c r="BB165" s="221">
        <f t="shared" si="83"/>
        <v>0</v>
      </c>
      <c r="BC165" s="221">
        <f t="shared" si="84"/>
        <v>0</v>
      </c>
      <c r="BD165" s="221">
        <f t="shared" si="85"/>
        <v>0</v>
      </c>
      <c r="BE165" s="221">
        <f t="shared" si="86"/>
        <v>0</v>
      </c>
      <c r="BF165" s="221">
        <f t="shared" si="87"/>
        <v>0</v>
      </c>
      <c r="BG165" s="221">
        <f t="shared" si="88"/>
        <v>0</v>
      </c>
      <c r="BH165" s="221">
        <f t="shared" si="89"/>
        <v>0</v>
      </c>
      <c r="BI165" s="3102"/>
      <c r="BJ165" s="3102"/>
      <c r="BK165" s="221">
        <f t="shared" si="90"/>
        <v>0</v>
      </c>
      <c r="BL165" s="221">
        <f t="shared" si="91"/>
        <v>0</v>
      </c>
      <c r="BM165" s="221">
        <f t="shared" si="92"/>
        <v>0</v>
      </c>
      <c r="BN165" s="221">
        <f t="shared" si="93"/>
        <v>0</v>
      </c>
      <c r="BO165" s="3101"/>
      <c r="BP165" s="1105"/>
      <c r="BQ165" s="1105"/>
      <c r="BR165" s="1105"/>
      <c r="BS165" s="1105"/>
      <c r="BT165" s="1105"/>
      <c r="BU165" s="1105"/>
    </row>
    <row r="166" spans="2:73" ht="15.75" customHeight="1">
      <c r="B166" s="71" t="s">
        <v>14603</v>
      </c>
      <c r="C166" s="2012" t="s">
        <v>14537</v>
      </c>
      <c r="D166" s="2012"/>
      <c r="E166" s="72" t="s">
        <v>688</v>
      </c>
      <c r="F166" s="72">
        <v>3</v>
      </c>
      <c r="G166" s="1286"/>
      <c r="H166" s="1286"/>
      <c r="I166" s="1286"/>
      <c r="J166" s="1286"/>
      <c r="K166" s="1286"/>
      <c r="L166" s="1286"/>
      <c r="M166" s="1668"/>
      <c r="N166" s="1625"/>
      <c r="O166" s="1670"/>
      <c r="P166" s="1286"/>
      <c r="Q166" s="1286"/>
      <c r="R166" s="1286"/>
      <c r="S166" s="1286"/>
      <c r="T166" s="1286"/>
      <c r="U166" s="1668"/>
      <c r="W166" s="1670"/>
      <c r="X166" s="1286"/>
      <c r="Y166" s="1286"/>
      <c r="Z166" s="1286"/>
      <c r="AA166" s="1286"/>
      <c r="AB166" s="1286"/>
      <c r="AC166" s="1668"/>
      <c r="AD166" s="2222"/>
      <c r="AE166" s="1670"/>
      <c r="AF166" s="1286"/>
      <c r="AG166" s="1286"/>
      <c r="AH166" s="1766"/>
      <c r="AI166" s="1862"/>
      <c r="AJ166" s="1862"/>
      <c r="AK166" s="1862"/>
      <c r="AL166" s="1862"/>
      <c r="AM166" s="1863"/>
      <c r="AN166" s="63"/>
      <c r="AO166" s="73" t="s">
        <v>14604</v>
      </c>
      <c r="AP166" s="3102"/>
      <c r="AQ166" s="3101"/>
      <c r="AR166" s="997">
        <f t="shared" si="94"/>
        <v>0</v>
      </c>
      <c r="AS166" s="3101"/>
      <c r="AT166" s="221">
        <f t="shared" si="76"/>
        <v>0</v>
      </c>
      <c r="AU166" s="221">
        <f t="shared" si="77"/>
        <v>0</v>
      </c>
      <c r="AV166" s="221">
        <f t="shared" si="78"/>
        <v>0</v>
      </c>
      <c r="AW166" s="221">
        <f t="shared" si="79"/>
        <v>0</v>
      </c>
      <c r="AX166" s="221">
        <f t="shared" si="80"/>
        <v>0</v>
      </c>
      <c r="AY166" s="221">
        <f t="shared" si="81"/>
        <v>0</v>
      </c>
      <c r="AZ166" s="221">
        <f t="shared" si="82"/>
        <v>0</v>
      </c>
      <c r="BA166" s="3102"/>
      <c r="BB166" s="221">
        <f t="shared" si="83"/>
        <v>0</v>
      </c>
      <c r="BC166" s="221">
        <f t="shared" si="84"/>
        <v>0</v>
      </c>
      <c r="BD166" s="221">
        <f t="shared" si="85"/>
        <v>0</v>
      </c>
      <c r="BE166" s="221">
        <f t="shared" si="86"/>
        <v>0</v>
      </c>
      <c r="BF166" s="221">
        <f t="shared" si="87"/>
        <v>0</v>
      </c>
      <c r="BG166" s="221">
        <f t="shared" si="88"/>
        <v>0</v>
      </c>
      <c r="BH166" s="221">
        <f t="shared" si="89"/>
        <v>0</v>
      </c>
      <c r="BI166" s="3102"/>
      <c r="BJ166" s="3102"/>
      <c r="BK166" s="221">
        <f t="shared" si="90"/>
        <v>0</v>
      </c>
      <c r="BL166" s="221">
        <f t="shared" si="91"/>
        <v>0</v>
      </c>
      <c r="BM166" s="221">
        <f t="shared" si="92"/>
        <v>0</v>
      </c>
      <c r="BN166" s="221">
        <f t="shared" si="93"/>
        <v>0</v>
      </c>
      <c r="BO166" s="3101"/>
      <c r="BP166" s="1105"/>
      <c r="BQ166" s="1105"/>
      <c r="BR166" s="1105"/>
      <c r="BS166" s="1105"/>
      <c r="BT166" s="1105"/>
      <c r="BU166" s="1105"/>
    </row>
    <row r="167" spans="2:73" ht="15.75" customHeight="1">
      <c r="B167" s="71" t="s">
        <v>14605</v>
      </c>
      <c r="C167" s="2012" t="s">
        <v>14537</v>
      </c>
      <c r="D167" s="2012"/>
      <c r="E167" s="72" t="s">
        <v>688</v>
      </c>
      <c r="F167" s="72">
        <v>3</v>
      </c>
      <c r="G167" s="1286"/>
      <c r="H167" s="1286"/>
      <c r="I167" s="1286"/>
      <c r="J167" s="1286"/>
      <c r="K167" s="1286"/>
      <c r="L167" s="1286"/>
      <c r="M167" s="1668"/>
      <c r="N167" s="1625"/>
      <c r="O167" s="1670"/>
      <c r="P167" s="1286"/>
      <c r="Q167" s="1286"/>
      <c r="R167" s="1286"/>
      <c r="S167" s="1286"/>
      <c r="T167" s="1286"/>
      <c r="U167" s="1668"/>
      <c r="W167" s="1670"/>
      <c r="X167" s="1286"/>
      <c r="Y167" s="1286"/>
      <c r="Z167" s="1286"/>
      <c r="AA167" s="1286"/>
      <c r="AB167" s="1286"/>
      <c r="AC167" s="1668"/>
      <c r="AD167" s="2222"/>
      <c r="AE167" s="1670"/>
      <c r="AF167" s="1286"/>
      <c r="AG167" s="1286"/>
      <c r="AH167" s="1766"/>
      <c r="AI167" s="1862"/>
      <c r="AJ167" s="1862"/>
      <c r="AK167" s="1862"/>
      <c r="AL167" s="1862"/>
      <c r="AM167" s="1863"/>
      <c r="AN167" s="63"/>
      <c r="AO167" s="73" t="s">
        <v>14606</v>
      </c>
      <c r="AP167" s="3102"/>
      <c r="AQ167" s="3101"/>
      <c r="AR167" s="997">
        <f t="shared" si="94"/>
        <v>0</v>
      </c>
      <c r="AS167" s="3101"/>
      <c r="AT167" s="221">
        <f t="shared" si="76"/>
        <v>0</v>
      </c>
      <c r="AU167" s="221">
        <f t="shared" si="77"/>
        <v>0</v>
      </c>
      <c r="AV167" s="221">
        <f t="shared" si="78"/>
        <v>0</v>
      </c>
      <c r="AW167" s="221">
        <f t="shared" si="79"/>
        <v>0</v>
      </c>
      <c r="AX167" s="221">
        <f t="shared" si="80"/>
        <v>0</v>
      </c>
      <c r="AY167" s="221">
        <f t="shared" si="81"/>
        <v>0</v>
      </c>
      <c r="AZ167" s="221">
        <f t="shared" si="82"/>
        <v>0</v>
      </c>
      <c r="BA167" s="3102"/>
      <c r="BB167" s="221">
        <f t="shared" si="83"/>
        <v>0</v>
      </c>
      <c r="BC167" s="221">
        <f t="shared" si="84"/>
        <v>0</v>
      </c>
      <c r="BD167" s="221">
        <f t="shared" si="85"/>
        <v>0</v>
      </c>
      <c r="BE167" s="221">
        <f t="shared" si="86"/>
        <v>0</v>
      </c>
      <c r="BF167" s="221">
        <f t="shared" si="87"/>
        <v>0</v>
      </c>
      <c r="BG167" s="221">
        <f t="shared" si="88"/>
        <v>0</v>
      </c>
      <c r="BH167" s="221">
        <f t="shared" si="89"/>
        <v>0</v>
      </c>
      <c r="BI167" s="3102"/>
      <c r="BJ167" s="3102"/>
      <c r="BK167" s="221">
        <f t="shared" si="90"/>
        <v>0</v>
      </c>
      <c r="BL167" s="221">
        <f t="shared" si="91"/>
        <v>0</v>
      </c>
      <c r="BM167" s="221">
        <f t="shared" si="92"/>
        <v>0</v>
      </c>
      <c r="BN167" s="221">
        <f t="shared" si="93"/>
        <v>0</v>
      </c>
      <c r="BO167" s="3101"/>
      <c r="BP167" s="1105"/>
      <c r="BQ167" s="1105"/>
      <c r="BR167" s="1105"/>
      <c r="BS167" s="1105"/>
      <c r="BT167" s="1105"/>
      <c r="BU167" s="1105"/>
    </row>
    <row r="168" spans="2:73" ht="15.75" customHeight="1">
      <c r="B168" s="71" t="s">
        <v>14607</v>
      </c>
      <c r="C168" s="2012" t="s">
        <v>14537</v>
      </c>
      <c r="D168" s="2012"/>
      <c r="E168" s="72" t="s">
        <v>688</v>
      </c>
      <c r="F168" s="72">
        <v>3</v>
      </c>
      <c r="G168" s="1286"/>
      <c r="H168" s="1286"/>
      <c r="I168" s="1286"/>
      <c r="J168" s="1286"/>
      <c r="K168" s="1286"/>
      <c r="L168" s="1286"/>
      <c r="M168" s="1668"/>
      <c r="N168" s="1625"/>
      <c r="O168" s="1670"/>
      <c r="P168" s="1286"/>
      <c r="Q168" s="1286"/>
      <c r="R168" s="1286"/>
      <c r="S168" s="1286"/>
      <c r="T168" s="1286"/>
      <c r="U168" s="1668"/>
      <c r="W168" s="1670"/>
      <c r="X168" s="1286"/>
      <c r="Y168" s="1286"/>
      <c r="Z168" s="1286"/>
      <c r="AA168" s="1286"/>
      <c r="AB168" s="1286"/>
      <c r="AC168" s="1668"/>
      <c r="AD168" s="2222"/>
      <c r="AE168" s="1670"/>
      <c r="AF168" s="1286"/>
      <c r="AG168" s="1286"/>
      <c r="AH168" s="1766"/>
      <c r="AI168" s="1862"/>
      <c r="AJ168" s="1862"/>
      <c r="AK168" s="1862"/>
      <c r="AL168" s="1862"/>
      <c r="AM168" s="1863"/>
      <c r="AN168" s="63"/>
      <c r="AO168" s="73" t="s">
        <v>14608</v>
      </c>
      <c r="AP168" s="3102"/>
      <c r="AQ168" s="3101"/>
      <c r="AR168" s="997">
        <f t="shared" si="94"/>
        <v>0</v>
      </c>
      <c r="AS168" s="3101"/>
      <c r="AT168" s="221">
        <f t="shared" si="76"/>
        <v>0</v>
      </c>
      <c r="AU168" s="221">
        <f t="shared" si="77"/>
        <v>0</v>
      </c>
      <c r="AV168" s="221">
        <f t="shared" si="78"/>
        <v>0</v>
      </c>
      <c r="AW168" s="221">
        <f t="shared" si="79"/>
        <v>0</v>
      </c>
      <c r="AX168" s="221">
        <f t="shared" si="80"/>
        <v>0</v>
      </c>
      <c r="AY168" s="221">
        <f t="shared" si="81"/>
        <v>0</v>
      </c>
      <c r="AZ168" s="221">
        <f t="shared" si="82"/>
        <v>0</v>
      </c>
      <c r="BA168" s="3102"/>
      <c r="BB168" s="221">
        <f t="shared" si="83"/>
        <v>0</v>
      </c>
      <c r="BC168" s="221">
        <f t="shared" si="84"/>
        <v>0</v>
      </c>
      <c r="BD168" s="221">
        <f t="shared" si="85"/>
        <v>0</v>
      </c>
      <c r="BE168" s="221">
        <f t="shared" si="86"/>
        <v>0</v>
      </c>
      <c r="BF168" s="221">
        <f t="shared" si="87"/>
        <v>0</v>
      </c>
      <c r="BG168" s="221">
        <f t="shared" si="88"/>
        <v>0</v>
      </c>
      <c r="BH168" s="221">
        <f t="shared" si="89"/>
        <v>0</v>
      </c>
      <c r="BI168" s="3102"/>
      <c r="BJ168" s="3102"/>
      <c r="BK168" s="221">
        <f t="shared" si="90"/>
        <v>0</v>
      </c>
      <c r="BL168" s="221">
        <f t="shared" si="91"/>
        <v>0</v>
      </c>
      <c r="BM168" s="221">
        <f t="shared" si="92"/>
        <v>0</v>
      </c>
      <c r="BN168" s="221">
        <f t="shared" si="93"/>
        <v>0</v>
      </c>
      <c r="BO168" s="3101"/>
      <c r="BP168" s="1105"/>
      <c r="BQ168" s="1105"/>
      <c r="BR168" s="1105"/>
      <c r="BS168" s="1105"/>
      <c r="BT168" s="1105"/>
      <c r="BU168" s="1105"/>
    </row>
    <row r="169" spans="2:73" ht="15.75" customHeight="1">
      <c r="B169" s="71" t="s">
        <v>14609</v>
      </c>
      <c r="C169" s="2012" t="s">
        <v>14537</v>
      </c>
      <c r="D169" s="2012"/>
      <c r="E169" s="72" t="s">
        <v>688</v>
      </c>
      <c r="F169" s="72">
        <v>3</v>
      </c>
      <c r="G169" s="1286"/>
      <c r="H169" s="1286"/>
      <c r="I169" s="1286"/>
      <c r="J169" s="1286"/>
      <c r="K169" s="1286"/>
      <c r="L169" s="1286"/>
      <c r="M169" s="1668"/>
      <c r="N169" s="1625"/>
      <c r="O169" s="1670"/>
      <c r="P169" s="1286"/>
      <c r="Q169" s="1286"/>
      <c r="R169" s="1286"/>
      <c r="S169" s="1286"/>
      <c r="T169" s="1286"/>
      <c r="U169" s="1668"/>
      <c r="W169" s="1670"/>
      <c r="X169" s="1286"/>
      <c r="Y169" s="1286"/>
      <c r="Z169" s="1286"/>
      <c r="AA169" s="1286"/>
      <c r="AB169" s="1286"/>
      <c r="AC169" s="1668"/>
      <c r="AD169" s="2222"/>
      <c r="AE169" s="1670"/>
      <c r="AF169" s="1286"/>
      <c r="AG169" s="1286"/>
      <c r="AH169" s="1766"/>
      <c r="AI169" s="1862"/>
      <c r="AJ169" s="1862"/>
      <c r="AK169" s="1862"/>
      <c r="AL169" s="1862"/>
      <c r="AM169" s="1863"/>
      <c r="AN169" s="63"/>
      <c r="AO169" s="73" t="s">
        <v>14610</v>
      </c>
      <c r="AP169" s="3102"/>
      <c r="AQ169" s="3101"/>
      <c r="AR169" s="997">
        <f t="shared" si="94"/>
        <v>0</v>
      </c>
      <c r="AS169" s="3101"/>
      <c r="AT169" s="221">
        <f t="shared" ref="AT169:AT200" si="95" xml:space="preserve"> IF(SUM($G169:$M169,$O169:$U169,$AE169:$AM169)&gt;0,IF( ISNUMBER(G169 ), 0, 1 ),0)</f>
        <v>0</v>
      </c>
      <c r="AU169" s="221">
        <f t="shared" ref="AU169:AU200" si="96" xml:space="preserve"> IF(SUM($G169:$M169,$O169:$U169,$AE169:$AM169)&gt;0,IF( ISNUMBER(H169 ), 0, 1 ),0)</f>
        <v>0</v>
      </c>
      <c r="AV169" s="221">
        <f t="shared" ref="AV169:AV200" si="97" xml:space="preserve"> IF(SUM($G169:$M169,$O169:$U169,$AE169:$AM169)&gt;0,IF( ISNUMBER(I169 ), 0, 1 ),0)</f>
        <v>0</v>
      </c>
      <c r="AW169" s="221">
        <f t="shared" ref="AW169:AW200" si="98" xml:space="preserve"> IF(SUM($G169:$M169,$O169:$U169,$AE169:$AM169)&gt;0,IF( ISNUMBER(J169 ), 0, 1 ),0)</f>
        <v>0</v>
      </c>
      <c r="AX169" s="221">
        <f t="shared" ref="AX169:AX200" si="99" xml:space="preserve"> IF(SUM($G169:$M169,$O169:$U169,$AE169:$AM169)&gt;0,IF( ISNUMBER(K169 ), 0, 1 ),0)</f>
        <v>0</v>
      </c>
      <c r="AY169" s="221">
        <f t="shared" ref="AY169:AY200" si="100" xml:space="preserve"> IF(SUM($G169:$M169,$O169:$U169,$AE169:$AM169)&gt;0,IF( ISNUMBER(L169 ), 0, 1 ),0)</f>
        <v>0</v>
      </c>
      <c r="AZ169" s="221">
        <f t="shared" ref="AZ169:AZ200" si="101" xml:space="preserve"> IF(SUM($G169:$M169,$O169:$U169,$AE169:$AM169)&gt;0,IF( ISNUMBER(M169 ), 0, 1 ),0)</f>
        <v>0</v>
      </c>
      <c r="BA169" s="3102"/>
      <c r="BB169" s="221">
        <f t="shared" ref="BB169:BB200" si="102" xml:space="preserve"> IF(SUM($G169:$M169,$O169:$U169,$AE169:$AM169)&gt;0,IF( ISNUMBER(O169 ), 0, 1 ),0)</f>
        <v>0</v>
      </c>
      <c r="BC169" s="221">
        <f t="shared" ref="BC169:BC200" si="103" xml:space="preserve"> IF(SUM($G169:$M169,$O169:$U169,$AE169:$AM169)&gt;0,IF( ISNUMBER(P169 ), 0, 1 ),0)</f>
        <v>0</v>
      </c>
      <c r="BD169" s="221">
        <f t="shared" ref="BD169:BD200" si="104" xml:space="preserve"> IF(SUM($G169:$M169,$O169:$U169,$AE169:$AM169)&gt;0,IF( ISNUMBER(Q169 ), 0, 1 ),0)</f>
        <v>0</v>
      </c>
      <c r="BE169" s="221">
        <f t="shared" ref="BE169:BE200" si="105" xml:space="preserve"> IF(SUM($G169:$M169,$O169:$U169,$AE169:$AM169)&gt;0,IF( ISNUMBER(R169 ), 0, 1 ),0)</f>
        <v>0</v>
      </c>
      <c r="BF169" s="221">
        <f t="shared" ref="BF169:BF200" si="106" xml:space="preserve"> IF(SUM($G169:$M169,$O169:$U169,$AE169:$AM169)&gt;0,IF( ISNUMBER(S169 ), 0, 1 ),0)</f>
        <v>0</v>
      </c>
      <c r="BG169" s="221">
        <f t="shared" ref="BG169:BG200" si="107" xml:space="preserve"> IF(SUM($G169:$M169,$O169:$U169,$AE169:$AM169)&gt;0,IF( ISNUMBER(T169 ), 0, 1 ),0)</f>
        <v>0</v>
      </c>
      <c r="BH169" s="221">
        <f t="shared" ref="BH169:BH200" si="108" xml:space="preserve"> IF(SUM($G169:$M169,$O169:$U169,$AE169:$AM169)&gt;0,IF( ISNUMBER(U169 ), 0, 1 ),0)</f>
        <v>0</v>
      </c>
      <c r="BI169" s="3102"/>
      <c r="BJ169" s="3102"/>
      <c r="BK169" s="221">
        <f t="shared" ref="BK169:BK200" si="109" xml:space="preserve"> IF(SUM($G169:$M169,$O169:$U169,$AE169:$AM169)&gt;0,IF( ISNUMBER(AE169 ), 0, 1 ),0)</f>
        <v>0</v>
      </c>
      <c r="BL169" s="221">
        <f t="shared" ref="BL169:BL200" si="110" xml:space="preserve"> IF(SUM($G169:$M169,$O169:$U169,$AE169:$AM169)&gt;0,IF( ISNUMBER(AF169 ), 0, 1 ),0)</f>
        <v>0</v>
      </c>
      <c r="BM169" s="221">
        <f t="shared" ref="BM169:BM200" si="111" xml:space="preserve"> IF(SUM($G169:$M169,$O169:$U169,$AE169:$AM169)&gt;0,IF( ISNUMBER(AG169 ), 0, 1 ),0)</f>
        <v>0</v>
      </c>
      <c r="BN169" s="221">
        <f t="shared" ref="BN169:BN200" si="112" xml:space="preserve"> IF(SUM($G169:$M169,$O169:$U169,$AE169:$AM169)&gt;0,IF( ISNUMBER(AM169 ), 0, 1 ),0)</f>
        <v>0</v>
      </c>
      <c r="BO169" s="3101"/>
      <c r="BP169" s="1105"/>
      <c r="BQ169" s="1105"/>
      <c r="BR169" s="1105"/>
      <c r="BS169" s="1105"/>
      <c r="BT169" s="1105"/>
      <c r="BU169" s="1105"/>
    </row>
    <row r="170" spans="2:73" ht="15.75" customHeight="1">
      <c r="B170" s="71" t="s">
        <v>14611</v>
      </c>
      <c r="C170" s="2012" t="s">
        <v>14537</v>
      </c>
      <c r="D170" s="2012"/>
      <c r="E170" s="72" t="s">
        <v>688</v>
      </c>
      <c r="F170" s="72">
        <v>3</v>
      </c>
      <c r="G170" s="1286"/>
      <c r="H170" s="1286"/>
      <c r="I170" s="1286"/>
      <c r="J170" s="1286"/>
      <c r="K170" s="1286"/>
      <c r="L170" s="1286"/>
      <c r="M170" s="1668"/>
      <c r="N170" s="1625"/>
      <c r="O170" s="1670"/>
      <c r="P170" s="1286"/>
      <c r="Q170" s="1286"/>
      <c r="R170" s="1286"/>
      <c r="S170" s="1286"/>
      <c r="T170" s="1286"/>
      <c r="U170" s="1668"/>
      <c r="W170" s="1670"/>
      <c r="X170" s="1286"/>
      <c r="Y170" s="1286"/>
      <c r="Z170" s="1286"/>
      <c r="AA170" s="1286"/>
      <c r="AB170" s="1286"/>
      <c r="AC170" s="1668"/>
      <c r="AD170" s="2222"/>
      <c r="AE170" s="1670"/>
      <c r="AF170" s="1286"/>
      <c r="AG170" s="1286"/>
      <c r="AH170" s="1766"/>
      <c r="AI170" s="1862"/>
      <c r="AJ170" s="1862"/>
      <c r="AK170" s="1862"/>
      <c r="AL170" s="1862"/>
      <c r="AM170" s="1863"/>
      <c r="AN170" s="63"/>
      <c r="AO170" s="73" t="s">
        <v>14612</v>
      </c>
      <c r="AP170" s="3102"/>
      <c r="AQ170" s="3101"/>
      <c r="AR170" s="997">
        <f t="shared" si="94"/>
        <v>0</v>
      </c>
      <c r="AS170" s="3101"/>
      <c r="AT170" s="221">
        <f t="shared" si="95"/>
        <v>0</v>
      </c>
      <c r="AU170" s="221">
        <f t="shared" si="96"/>
        <v>0</v>
      </c>
      <c r="AV170" s="221">
        <f t="shared" si="97"/>
        <v>0</v>
      </c>
      <c r="AW170" s="221">
        <f t="shared" si="98"/>
        <v>0</v>
      </c>
      <c r="AX170" s="221">
        <f t="shared" si="99"/>
        <v>0</v>
      </c>
      <c r="AY170" s="221">
        <f t="shared" si="100"/>
        <v>0</v>
      </c>
      <c r="AZ170" s="221">
        <f t="shared" si="101"/>
        <v>0</v>
      </c>
      <c r="BA170" s="3102"/>
      <c r="BB170" s="221">
        <f t="shared" si="102"/>
        <v>0</v>
      </c>
      <c r="BC170" s="221">
        <f t="shared" si="103"/>
        <v>0</v>
      </c>
      <c r="BD170" s="221">
        <f t="shared" si="104"/>
        <v>0</v>
      </c>
      <c r="BE170" s="221">
        <f t="shared" si="105"/>
        <v>0</v>
      </c>
      <c r="BF170" s="221">
        <f t="shared" si="106"/>
        <v>0</v>
      </c>
      <c r="BG170" s="221">
        <f t="shared" si="107"/>
        <v>0</v>
      </c>
      <c r="BH170" s="221">
        <f t="shared" si="108"/>
        <v>0</v>
      </c>
      <c r="BI170" s="3102"/>
      <c r="BJ170" s="3102"/>
      <c r="BK170" s="221">
        <f t="shared" si="109"/>
        <v>0</v>
      </c>
      <c r="BL170" s="221">
        <f t="shared" si="110"/>
        <v>0</v>
      </c>
      <c r="BM170" s="221">
        <f t="shared" si="111"/>
        <v>0</v>
      </c>
      <c r="BN170" s="221">
        <f t="shared" si="112"/>
        <v>0</v>
      </c>
      <c r="BO170" s="3101"/>
      <c r="BP170" s="1105"/>
      <c r="BQ170" s="1105"/>
      <c r="BR170" s="1105"/>
      <c r="BS170" s="1105"/>
      <c r="BT170" s="1105"/>
      <c r="BU170" s="1105"/>
    </row>
    <row r="171" spans="2:73" ht="15.75" customHeight="1">
      <c r="B171" s="71" t="s">
        <v>14613</v>
      </c>
      <c r="C171" s="2012" t="s">
        <v>14537</v>
      </c>
      <c r="D171" s="2012"/>
      <c r="E171" s="72" t="s">
        <v>688</v>
      </c>
      <c r="F171" s="72">
        <v>3</v>
      </c>
      <c r="G171" s="1286"/>
      <c r="H171" s="1286"/>
      <c r="I171" s="1286"/>
      <c r="J171" s="1286"/>
      <c r="K171" s="1286"/>
      <c r="L171" s="1286"/>
      <c r="M171" s="1668"/>
      <c r="N171" s="1625"/>
      <c r="O171" s="1670"/>
      <c r="P171" s="1286"/>
      <c r="Q171" s="1286"/>
      <c r="R171" s="1286"/>
      <c r="S171" s="1286"/>
      <c r="T171" s="1286"/>
      <c r="U171" s="1668"/>
      <c r="W171" s="1670"/>
      <c r="X171" s="1286"/>
      <c r="Y171" s="1286"/>
      <c r="Z171" s="1286"/>
      <c r="AA171" s="1286"/>
      <c r="AB171" s="1286"/>
      <c r="AC171" s="1668"/>
      <c r="AD171" s="2222"/>
      <c r="AE171" s="1670"/>
      <c r="AF171" s="1286"/>
      <c r="AG171" s="1286"/>
      <c r="AH171" s="1766"/>
      <c r="AI171" s="1862"/>
      <c r="AJ171" s="1862"/>
      <c r="AK171" s="1862"/>
      <c r="AL171" s="1862"/>
      <c r="AM171" s="1863"/>
      <c r="AN171" s="63"/>
      <c r="AO171" s="73" t="s">
        <v>14614</v>
      </c>
      <c r="AP171" s="3102"/>
      <c r="AQ171" s="3101"/>
      <c r="AR171" s="997">
        <f t="shared" si="94"/>
        <v>0</v>
      </c>
      <c r="AS171" s="3101"/>
      <c r="AT171" s="221">
        <f t="shared" si="95"/>
        <v>0</v>
      </c>
      <c r="AU171" s="221">
        <f t="shared" si="96"/>
        <v>0</v>
      </c>
      <c r="AV171" s="221">
        <f t="shared" si="97"/>
        <v>0</v>
      </c>
      <c r="AW171" s="221">
        <f t="shared" si="98"/>
        <v>0</v>
      </c>
      <c r="AX171" s="221">
        <f t="shared" si="99"/>
        <v>0</v>
      </c>
      <c r="AY171" s="221">
        <f t="shared" si="100"/>
        <v>0</v>
      </c>
      <c r="AZ171" s="221">
        <f t="shared" si="101"/>
        <v>0</v>
      </c>
      <c r="BA171" s="3102"/>
      <c r="BB171" s="221">
        <f t="shared" si="102"/>
        <v>0</v>
      </c>
      <c r="BC171" s="221">
        <f t="shared" si="103"/>
        <v>0</v>
      </c>
      <c r="BD171" s="221">
        <f t="shared" si="104"/>
        <v>0</v>
      </c>
      <c r="BE171" s="221">
        <f t="shared" si="105"/>
        <v>0</v>
      </c>
      <c r="BF171" s="221">
        <f t="shared" si="106"/>
        <v>0</v>
      </c>
      <c r="BG171" s="221">
        <f t="shared" si="107"/>
        <v>0</v>
      </c>
      <c r="BH171" s="221">
        <f t="shared" si="108"/>
        <v>0</v>
      </c>
      <c r="BI171" s="3102"/>
      <c r="BJ171" s="3102"/>
      <c r="BK171" s="221">
        <f t="shared" si="109"/>
        <v>0</v>
      </c>
      <c r="BL171" s="221">
        <f t="shared" si="110"/>
        <v>0</v>
      </c>
      <c r="BM171" s="221">
        <f t="shared" si="111"/>
        <v>0</v>
      </c>
      <c r="BN171" s="221">
        <f t="shared" si="112"/>
        <v>0</v>
      </c>
      <c r="BO171" s="3101"/>
      <c r="BP171" s="1105"/>
      <c r="BQ171" s="1105"/>
      <c r="BR171" s="1105"/>
      <c r="BS171" s="1105"/>
      <c r="BT171" s="1105"/>
      <c r="BU171" s="1105"/>
    </row>
    <row r="172" spans="2:73" ht="15.75" customHeight="1">
      <c r="B172" s="71" t="s">
        <v>14615</v>
      </c>
      <c r="C172" s="2012" t="s">
        <v>14537</v>
      </c>
      <c r="D172" s="2012"/>
      <c r="E172" s="72" t="s">
        <v>688</v>
      </c>
      <c r="F172" s="72">
        <v>3</v>
      </c>
      <c r="G172" s="1286"/>
      <c r="H172" s="1286"/>
      <c r="I172" s="1286"/>
      <c r="J172" s="1286"/>
      <c r="K172" s="1286"/>
      <c r="L172" s="1286"/>
      <c r="M172" s="1668"/>
      <c r="N172" s="1625"/>
      <c r="O172" s="1670"/>
      <c r="P172" s="1286"/>
      <c r="Q172" s="1286"/>
      <c r="R172" s="1286"/>
      <c r="S172" s="1286"/>
      <c r="T172" s="1286"/>
      <c r="U172" s="1668"/>
      <c r="W172" s="1670"/>
      <c r="X172" s="1286"/>
      <c r="Y172" s="1286"/>
      <c r="Z172" s="1286"/>
      <c r="AA172" s="1286"/>
      <c r="AB172" s="1286"/>
      <c r="AC172" s="1668"/>
      <c r="AD172" s="2222"/>
      <c r="AE172" s="1670"/>
      <c r="AF172" s="1286"/>
      <c r="AG172" s="1286"/>
      <c r="AH172" s="1766"/>
      <c r="AI172" s="1862"/>
      <c r="AJ172" s="1862"/>
      <c r="AK172" s="1862"/>
      <c r="AL172" s="1862"/>
      <c r="AM172" s="1863"/>
      <c r="AN172" s="63"/>
      <c r="AO172" s="73" t="s">
        <v>14616</v>
      </c>
      <c r="AP172" s="3102"/>
      <c r="AQ172" s="3101"/>
      <c r="AR172" s="997">
        <f t="shared" si="94"/>
        <v>0</v>
      </c>
      <c r="AS172" s="3101"/>
      <c r="AT172" s="221">
        <f t="shared" si="95"/>
        <v>0</v>
      </c>
      <c r="AU172" s="221">
        <f t="shared" si="96"/>
        <v>0</v>
      </c>
      <c r="AV172" s="221">
        <f t="shared" si="97"/>
        <v>0</v>
      </c>
      <c r="AW172" s="221">
        <f t="shared" si="98"/>
        <v>0</v>
      </c>
      <c r="AX172" s="221">
        <f t="shared" si="99"/>
        <v>0</v>
      </c>
      <c r="AY172" s="221">
        <f t="shared" si="100"/>
        <v>0</v>
      </c>
      <c r="AZ172" s="221">
        <f t="shared" si="101"/>
        <v>0</v>
      </c>
      <c r="BA172" s="3102"/>
      <c r="BB172" s="221">
        <f t="shared" si="102"/>
        <v>0</v>
      </c>
      <c r="BC172" s="221">
        <f t="shared" si="103"/>
        <v>0</v>
      </c>
      <c r="BD172" s="221">
        <f t="shared" si="104"/>
        <v>0</v>
      </c>
      <c r="BE172" s="221">
        <f t="shared" si="105"/>
        <v>0</v>
      </c>
      <c r="BF172" s="221">
        <f t="shared" si="106"/>
        <v>0</v>
      </c>
      <c r="BG172" s="221">
        <f t="shared" si="107"/>
        <v>0</v>
      </c>
      <c r="BH172" s="221">
        <f t="shared" si="108"/>
        <v>0</v>
      </c>
      <c r="BI172" s="3102"/>
      <c r="BJ172" s="3102"/>
      <c r="BK172" s="221">
        <f t="shared" si="109"/>
        <v>0</v>
      </c>
      <c r="BL172" s="221">
        <f t="shared" si="110"/>
        <v>0</v>
      </c>
      <c r="BM172" s="221">
        <f t="shared" si="111"/>
        <v>0</v>
      </c>
      <c r="BN172" s="221">
        <f t="shared" si="112"/>
        <v>0</v>
      </c>
      <c r="BO172" s="3101"/>
      <c r="BP172" s="1105"/>
      <c r="BQ172" s="1105"/>
      <c r="BR172" s="1105"/>
      <c r="BS172" s="1105"/>
      <c r="BT172" s="1105"/>
      <c r="BU172" s="1105"/>
    </row>
    <row r="173" spans="2:73" ht="15.75" customHeight="1">
      <c r="B173" s="71" t="s">
        <v>14617</v>
      </c>
      <c r="C173" s="2012" t="s">
        <v>14537</v>
      </c>
      <c r="D173" s="2012"/>
      <c r="E173" s="72" t="s">
        <v>688</v>
      </c>
      <c r="F173" s="72">
        <v>3</v>
      </c>
      <c r="G173" s="1286"/>
      <c r="H173" s="1286"/>
      <c r="I173" s="1286"/>
      <c r="J173" s="1286"/>
      <c r="K173" s="1286"/>
      <c r="L173" s="1286"/>
      <c r="M173" s="1668"/>
      <c r="N173" s="1625"/>
      <c r="O173" s="1670"/>
      <c r="P173" s="1286"/>
      <c r="Q173" s="1286"/>
      <c r="R173" s="1286"/>
      <c r="S173" s="1286"/>
      <c r="T173" s="1286"/>
      <c r="U173" s="1668"/>
      <c r="W173" s="1670"/>
      <c r="X173" s="1286"/>
      <c r="Y173" s="1286"/>
      <c r="Z173" s="1286"/>
      <c r="AA173" s="1286"/>
      <c r="AB173" s="1286"/>
      <c r="AC173" s="1668"/>
      <c r="AD173" s="2222"/>
      <c r="AE173" s="1670"/>
      <c r="AF173" s="1286"/>
      <c r="AG173" s="1286"/>
      <c r="AH173" s="1766"/>
      <c r="AI173" s="1862"/>
      <c r="AJ173" s="1862"/>
      <c r="AK173" s="1862"/>
      <c r="AL173" s="1862"/>
      <c r="AM173" s="1863"/>
      <c r="AN173" s="63"/>
      <c r="AO173" s="73" t="s">
        <v>14618</v>
      </c>
      <c r="AP173" s="3102"/>
      <c r="AQ173" s="3101"/>
      <c r="AR173" s="997">
        <f t="shared" si="94"/>
        <v>0</v>
      </c>
      <c r="AS173" s="3101"/>
      <c r="AT173" s="221">
        <f t="shared" si="95"/>
        <v>0</v>
      </c>
      <c r="AU173" s="221">
        <f t="shared" si="96"/>
        <v>0</v>
      </c>
      <c r="AV173" s="221">
        <f t="shared" si="97"/>
        <v>0</v>
      </c>
      <c r="AW173" s="221">
        <f t="shared" si="98"/>
        <v>0</v>
      </c>
      <c r="AX173" s="221">
        <f t="shared" si="99"/>
        <v>0</v>
      </c>
      <c r="AY173" s="221">
        <f t="shared" si="100"/>
        <v>0</v>
      </c>
      <c r="AZ173" s="221">
        <f t="shared" si="101"/>
        <v>0</v>
      </c>
      <c r="BA173" s="3102"/>
      <c r="BB173" s="221">
        <f t="shared" si="102"/>
        <v>0</v>
      </c>
      <c r="BC173" s="221">
        <f t="shared" si="103"/>
        <v>0</v>
      </c>
      <c r="BD173" s="221">
        <f t="shared" si="104"/>
        <v>0</v>
      </c>
      <c r="BE173" s="221">
        <f t="shared" si="105"/>
        <v>0</v>
      </c>
      <c r="BF173" s="221">
        <f t="shared" si="106"/>
        <v>0</v>
      </c>
      <c r="BG173" s="221">
        <f t="shared" si="107"/>
        <v>0</v>
      </c>
      <c r="BH173" s="221">
        <f t="shared" si="108"/>
        <v>0</v>
      </c>
      <c r="BI173" s="3102"/>
      <c r="BJ173" s="3102"/>
      <c r="BK173" s="221">
        <f t="shared" si="109"/>
        <v>0</v>
      </c>
      <c r="BL173" s="221">
        <f t="shared" si="110"/>
        <v>0</v>
      </c>
      <c r="BM173" s="221">
        <f t="shared" si="111"/>
        <v>0</v>
      </c>
      <c r="BN173" s="221">
        <f t="shared" si="112"/>
        <v>0</v>
      </c>
      <c r="BO173" s="3101"/>
      <c r="BP173" s="1105"/>
      <c r="BQ173" s="1105"/>
      <c r="BR173" s="1105"/>
      <c r="BS173" s="1105"/>
      <c r="BT173" s="1105"/>
      <c r="BU173" s="1105"/>
    </row>
    <row r="174" spans="2:73" ht="15.75" customHeight="1">
      <c r="B174" s="71" t="s">
        <v>14619</v>
      </c>
      <c r="C174" s="2012" t="s">
        <v>14537</v>
      </c>
      <c r="D174" s="2012"/>
      <c r="E174" s="72" t="s">
        <v>688</v>
      </c>
      <c r="F174" s="72">
        <v>3</v>
      </c>
      <c r="G174" s="1286"/>
      <c r="H174" s="1286"/>
      <c r="I174" s="1286"/>
      <c r="J174" s="1286"/>
      <c r="K174" s="1286"/>
      <c r="L174" s="1286"/>
      <c r="M174" s="1668"/>
      <c r="N174" s="1625"/>
      <c r="O174" s="1670"/>
      <c r="P174" s="1286"/>
      <c r="Q174" s="1286"/>
      <c r="R174" s="1286"/>
      <c r="S174" s="1286"/>
      <c r="T174" s="1286"/>
      <c r="U174" s="1668"/>
      <c r="W174" s="1670"/>
      <c r="X174" s="1286"/>
      <c r="Y174" s="1286"/>
      <c r="Z174" s="1286"/>
      <c r="AA174" s="1286"/>
      <c r="AB174" s="1286"/>
      <c r="AC174" s="1668"/>
      <c r="AD174" s="2222"/>
      <c r="AE174" s="1670"/>
      <c r="AF174" s="1286"/>
      <c r="AG174" s="1286"/>
      <c r="AH174" s="1766"/>
      <c r="AI174" s="1862"/>
      <c r="AJ174" s="1862"/>
      <c r="AK174" s="1862"/>
      <c r="AL174" s="1862"/>
      <c r="AM174" s="1863"/>
      <c r="AN174" s="63"/>
      <c r="AO174" s="73" t="s">
        <v>14620</v>
      </c>
      <c r="AP174" s="3102"/>
      <c r="AQ174" s="3101"/>
      <c r="AR174" s="997">
        <f t="shared" si="94"/>
        <v>0</v>
      </c>
      <c r="AS174" s="3101"/>
      <c r="AT174" s="221">
        <f t="shared" si="95"/>
        <v>0</v>
      </c>
      <c r="AU174" s="221">
        <f t="shared" si="96"/>
        <v>0</v>
      </c>
      <c r="AV174" s="221">
        <f t="shared" si="97"/>
        <v>0</v>
      </c>
      <c r="AW174" s="221">
        <f t="shared" si="98"/>
        <v>0</v>
      </c>
      <c r="AX174" s="221">
        <f t="shared" si="99"/>
        <v>0</v>
      </c>
      <c r="AY174" s="221">
        <f t="shared" si="100"/>
        <v>0</v>
      </c>
      <c r="AZ174" s="221">
        <f t="shared" si="101"/>
        <v>0</v>
      </c>
      <c r="BA174" s="3102"/>
      <c r="BB174" s="221">
        <f t="shared" si="102"/>
        <v>0</v>
      </c>
      <c r="BC174" s="221">
        <f t="shared" si="103"/>
        <v>0</v>
      </c>
      <c r="BD174" s="221">
        <f t="shared" si="104"/>
        <v>0</v>
      </c>
      <c r="BE174" s="221">
        <f t="shared" si="105"/>
        <v>0</v>
      </c>
      <c r="BF174" s="221">
        <f t="shared" si="106"/>
        <v>0</v>
      </c>
      <c r="BG174" s="221">
        <f t="shared" si="107"/>
        <v>0</v>
      </c>
      <c r="BH174" s="221">
        <f t="shared" si="108"/>
        <v>0</v>
      </c>
      <c r="BI174" s="3102"/>
      <c r="BJ174" s="3102"/>
      <c r="BK174" s="221">
        <f t="shared" si="109"/>
        <v>0</v>
      </c>
      <c r="BL174" s="221">
        <f t="shared" si="110"/>
        <v>0</v>
      </c>
      <c r="BM174" s="221">
        <f t="shared" si="111"/>
        <v>0</v>
      </c>
      <c r="BN174" s="221">
        <f t="shared" si="112"/>
        <v>0</v>
      </c>
      <c r="BO174" s="3101"/>
      <c r="BP174" s="1105"/>
      <c r="BQ174" s="1105"/>
      <c r="BR174" s="1105"/>
      <c r="BS174" s="1105"/>
      <c r="BT174" s="1105"/>
      <c r="BU174" s="1105"/>
    </row>
    <row r="175" spans="2:73" ht="15.75" customHeight="1">
      <c r="B175" s="71" t="s">
        <v>14621</v>
      </c>
      <c r="C175" s="2012" t="s">
        <v>14537</v>
      </c>
      <c r="D175" s="2012"/>
      <c r="E175" s="72" t="s">
        <v>688</v>
      </c>
      <c r="F175" s="72">
        <v>3</v>
      </c>
      <c r="G175" s="1286"/>
      <c r="H175" s="1286"/>
      <c r="I175" s="1286"/>
      <c r="J175" s="1286"/>
      <c r="K175" s="1286"/>
      <c r="L175" s="1286"/>
      <c r="M175" s="1668"/>
      <c r="N175" s="1625"/>
      <c r="O175" s="1670"/>
      <c r="P175" s="1286"/>
      <c r="Q175" s="1286"/>
      <c r="R175" s="1286"/>
      <c r="S175" s="1286"/>
      <c r="T175" s="1286"/>
      <c r="U175" s="1668"/>
      <c r="W175" s="1670"/>
      <c r="X175" s="1286"/>
      <c r="Y175" s="1286"/>
      <c r="Z175" s="1286"/>
      <c r="AA175" s="1286"/>
      <c r="AB175" s="1286"/>
      <c r="AC175" s="1668"/>
      <c r="AD175" s="2222"/>
      <c r="AE175" s="1670"/>
      <c r="AF175" s="1286"/>
      <c r="AG175" s="1286"/>
      <c r="AH175" s="1766"/>
      <c r="AI175" s="1862"/>
      <c r="AJ175" s="1862"/>
      <c r="AK175" s="1862"/>
      <c r="AL175" s="1862"/>
      <c r="AM175" s="1863"/>
      <c r="AN175" s="63"/>
      <c r="AO175" s="73" t="s">
        <v>14622</v>
      </c>
      <c r="AP175" s="3102"/>
      <c r="AQ175" s="3101"/>
      <c r="AR175" s="997">
        <f t="shared" si="94"/>
        <v>0</v>
      </c>
      <c r="AS175" s="3101"/>
      <c r="AT175" s="221">
        <f t="shared" si="95"/>
        <v>0</v>
      </c>
      <c r="AU175" s="221">
        <f t="shared" si="96"/>
        <v>0</v>
      </c>
      <c r="AV175" s="221">
        <f t="shared" si="97"/>
        <v>0</v>
      </c>
      <c r="AW175" s="221">
        <f t="shared" si="98"/>
        <v>0</v>
      </c>
      <c r="AX175" s="221">
        <f t="shared" si="99"/>
        <v>0</v>
      </c>
      <c r="AY175" s="221">
        <f t="shared" si="100"/>
        <v>0</v>
      </c>
      <c r="AZ175" s="221">
        <f t="shared" si="101"/>
        <v>0</v>
      </c>
      <c r="BA175" s="3102"/>
      <c r="BB175" s="221">
        <f t="shared" si="102"/>
        <v>0</v>
      </c>
      <c r="BC175" s="221">
        <f t="shared" si="103"/>
        <v>0</v>
      </c>
      <c r="BD175" s="221">
        <f t="shared" si="104"/>
        <v>0</v>
      </c>
      <c r="BE175" s="221">
        <f t="shared" si="105"/>
        <v>0</v>
      </c>
      <c r="BF175" s="221">
        <f t="shared" si="106"/>
        <v>0</v>
      </c>
      <c r="BG175" s="221">
        <f t="shared" si="107"/>
        <v>0</v>
      </c>
      <c r="BH175" s="221">
        <f t="shared" si="108"/>
        <v>0</v>
      </c>
      <c r="BI175" s="3102"/>
      <c r="BJ175" s="3102"/>
      <c r="BK175" s="221">
        <f t="shared" si="109"/>
        <v>0</v>
      </c>
      <c r="BL175" s="221">
        <f t="shared" si="110"/>
        <v>0</v>
      </c>
      <c r="BM175" s="221">
        <f t="shared" si="111"/>
        <v>0</v>
      </c>
      <c r="BN175" s="221">
        <f t="shared" si="112"/>
        <v>0</v>
      </c>
      <c r="BO175" s="3101"/>
      <c r="BP175" s="1105"/>
      <c r="BQ175" s="1105"/>
      <c r="BR175" s="1105"/>
      <c r="BS175" s="1105"/>
      <c r="BT175" s="1105"/>
      <c r="BU175" s="1105"/>
    </row>
    <row r="176" spans="2:73" ht="15.75" customHeight="1">
      <c r="B176" s="71" t="s">
        <v>14623</v>
      </c>
      <c r="C176" s="2012" t="s">
        <v>14537</v>
      </c>
      <c r="D176" s="2012"/>
      <c r="E176" s="72" t="s">
        <v>688</v>
      </c>
      <c r="F176" s="72">
        <v>3</v>
      </c>
      <c r="G176" s="1286"/>
      <c r="H176" s="1286"/>
      <c r="I176" s="1286"/>
      <c r="J176" s="1286"/>
      <c r="K176" s="1286"/>
      <c r="L176" s="1286"/>
      <c r="M176" s="1668"/>
      <c r="N176" s="1625"/>
      <c r="O176" s="1670"/>
      <c r="P176" s="1286"/>
      <c r="Q176" s="1286"/>
      <c r="R176" s="1286"/>
      <c r="S176" s="1286"/>
      <c r="T176" s="1286"/>
      <c r="U176" s="1668"/>
      <c r="W176" s="1670"/>
      <c r="X176" s="1286"/>
      <c r="Y176" s="1286"/>
      <c r="Z176" s="1286"/>
      <c r="AA176" s="1286"/>
      <c r="AB176" s="1286"/>
      <c r="AC176" s="1668"/>
      <c r="AD176" s="2222"/>
      <c r="AE176" s="1670"/>
      <c r="AF176" s="1286"/>
      <c r="AG176" s="1286"/>
      <c r="AH176" s="1766"/>
      <c r="AI176" s="1862"/>
      <c r="AJ176" s="1862"/>
      <c r="AK176" s="1862"/>
      <c r="AL176" s="1862"/>
      <c r="AM176" s="1863"/>
      <c r="AN176" s="63"/>
      <c r="AO176" s="73" t="s">
        <v>14624</v>
      </c>
      <c r="AP176" s="3102"/>
      <c r="AQ176" s="3101"/>
      <c r="AR176" s="997">
        <f t="shared" si="94"/>
        <v>0</v>
      </c>
      <c r="AS176" s="3101"/>
      <c r="AT176" s="221">
        <f t="shared" si="95"/>
        <v>0</v>
      </c>
      <c r="AU176" s="221">
        <f t="shared" si="96"/>
        <v>0</v>
      </c>
      <c r="AV176" s="221">
        <f t="shared" si="97"/>
        <v>0</v>
      </c>
      <c r="AW176" s="221">
        <f t="shared" si="98"/>
        <v>0</v>
      </c>
      <c r="AX176" s="221">
        <f t="shared" si="99"/>
        <v>0</v>
      </c>
      <c r="AY176" s="221">
        <f t="shared" si="100"/>
        <v>0</v>
      </c>
      <c r="AZ176" s="221">
        <f t="shared" si="101"/>
        <v>0</v>
      </c>
      <c r="BA176" s="3102"/>
      <c r="BB176" s="221">
        <f t="shared" si="102"/>
        <v>0</v>
      </c>
      <c r="BC176" s="221">
        <f t="shared" si="103"/>
        <v>0</v>
      </c>
      <c r="BD176" s="221">
        <f t="shared" si="104"/>
        <v>0</v>
      </c>
      <c r="BE176" s="221">
        <f t="shared" si="105"/>
        <v>0</v>
      </c>
      <c r="BF176" s="221">
        <f t="shared" si="106"/>
        <v>0</v>
      </c>
      <c r="BG176" s="221">
        <f t="shared" si="107"/>
        <v>0</v>
      </c>
      <c r="BH176" s="221">
        <f t="shared" si="108"/>
        <v>0</v>
      </c>
      <c r="BI176" s="3102"/>
      <c r="BJ176" s="3102"/>
      <c r="BK176" s="221">
        <f t="shared" si="109"/>
        <v>0</v>
      </c>
      <c r="BL176" s="221">
        <f t="shared" si="110"/>
        <v>0</v>
      </c>
      <c r="BM176" s="221">
        <f t="shared" si="111"/>
        <v>0</v>
      </c>
      <c r="BN176" s="221">
        <f t="shared" si="112"/>
        <v>0</v>
      </c>
      <c r="BO176" s="3101"/>
      <c r="BP176" s="1105"/>
      <c r="BQ176" s="1105"/>
      <c r="BR176" s="1105"/>
      <c r="BS176" s="1105"/>
      <c r="BT176" s="1105"/>
      <c r="BU176" s="1105"/>
    </row>
    <row r="177" spans="2:73" ht="15.75" customHeight="1">
      <c r="B177" s="71" t="s">
        <v>14625</v>
      </c>
      <c r="C177" s="2012" t="s">
        <v>14537</v>
      </c>
      <c r="D177" s="2012"/>
      <c r="E177" s="72" t="s">
        <v>688</v>
      </c>
      <c r="F177" s="72">
        <v>3</v>
      </c>
      <c r="G177" s="1286"/>
      <c r="H177" s="1286"/>
      <c r="I177" s="1286"/>
      <c r="J177" s="1286"/>
      <c r="K177" s="1286"/>
      <c r="L177" s="1286"/>
      <c r="M177" s="1668"/>
      <c r="N177" s="1625"/>
      <c r="O177" s="1670"/>
      <c r="P177" s="1286"/>
      <c r="Q177" s="1286"/>
      <c r="R177" s="1286"/>
      <c r="S177" s="1286"/>
      <c r="T177" s="1286"/>
      <c r="U177" s="1668"/>
      <c r="W177" s="1670"/>
      <c r="X177" s="1286"/>
      <c r="Y177" s="1286"/>
      <c r="Z177" s="1286"/>
      <c r="AA177" s="1286"/>
      <c r="AB177" s="1286"/>
      <c r="AC177" s="1668"/>
      <c r="AD177" s="2222"/>
      <c r="AE177" s="1670"/>
      <c r="AF177" s="1286"/>
      <c r="AG177" s="1286"/>
      <c r="AH177" s="1766"/>
      <c r="AI177" s="1862"/>
      <c r="AJ177" s="1862"/>
      <c r="AK177" s="1862"/>
      <c r="AL177" s="1862"/>
      <c r="AM177" s="1863"/>
      <c r="AN177" s="63"/>
      <c r="AO177" s="73" t="s">
        <v>14626</v>
      </c>
      <c r="AP177" s="3102"/>
      <c r="AQ177" s="3101"/>
      <c r="AR177" s="997">
        <f t="shared" si="94"/>
        <v>0</v>
      </c>
      <c r="AS177" s="3101"/>
      <c r="AT177" s="221">
        <f t="shared" si="95"/>
        <v>0</v>
      </c>
      <c r="AU177" s="221">
        <f t="shared" si="96"/>
        <v>0</v>
      </c>
      <c r="AV177" s="221">
        <f t="shared" si="97"/>
        <v>0</v>
      </c>
      <c r="AW177" s="221">
        <f t="shared" si="98"/>
        <v>0</v>
      </c>
      <c r="AX177" s="221">
        <f t="shared" si="99"/>
        <v>0</v>
      </c>
      <c r="AY177" s="221">
        <f t="shared" si="100"/>
        <v>0</v>
      </c>
      <c r="AZ177" s="221">
        <f t="shared" si="101"/>
        <v>0</v>
      </c>
      <c r="BA177" s="3102"/>
      <c r="BB177" s="221">
        <f t="shared" si="102"/>
        <v>0</v>
      </c>
      <c r="BC177" s="221">
        <f t="shared" si="103"/>
        <v>0</v>
      </c>
      <c r="BD177" s="221">
        <f t="shared" si="104"/>
        <v>0</v>
      </c>
      <c r="BE177" s="221">
        <f t="shared" si="105"/>
        <v>0</v>
      </c>
      <c r="BF177" s="221">
        <f t="shared" si="106"/>
        <v>0</v>
      </c>
      <c r="BG177" s="221">
        <f t="shared" si="107"/>
        <v>0</v>
      </c>
      <c r="BH177" s="221">
        <f t="shared" si="108"/>
        <v>0</v>
      </c>
      <c r="BI177" s="3102"/>
      <c r="BJ177" s="3102"/>
      <c r="BK177" s="221">
        <f t="shared" si="109"/>
        <v>0</v>
      </c>
      <c r="BL177" s="221">
        <f t="shared" si="110"/>
        <v>0</v>
      </c>
      <c r="BM177" s="221">
        <f t="shared" si="111"/>
        <v>0</v>
      </c>
      <c r="BN177" s="221">
        <f t="shared" si="112"/>
        <v>0</v>
      </c>
      <c r="BO177" s="3101"/>
      <c r="BP177" s="1105"/>
      <c r="BQ177" s="1105"/>
      <c r="BR177" s="1105"/>
      <c r="BS177" s="1105"/>
      <c r="BT177" s="1105"/>
      <c r="BU177" s="1105"/>
    </row>
    <row r="178" spans="2:73" ht="15.75" customHeight="1">
      <c r="B178" s="71" t="s">
        <v>14627</v>
      </c>
      <c r="C178" s="2012" t="s">
        <v>14537</v>
      </c>
      <c r="D178" s="2012"/>
      <c r="E178" s="72" t="s">
        <v>688</v>
      </c>
      <c r="F178" s="72">
        <v>3</v>
      </c>
      <c r="G178" s="1286"/>
      <c r="H178" s="1286"/>
      <c r="I178" s="1286"/>
      <c r="J178" s="1286"/>
      <c r="K178" s="1286"/>
      <c r="L178" s="1286"/>
      <c r="M178" s="1668"/>
      <c r="N178" s="1625"/>
      <c r="O178" s="1670"/>
      <c r="P178" s="1286"/>
      <c r="Q178" s="1286"/>
      <c r="R178" s="1286"/>
      <c r="S178" s="1286"/>
      <c r="T178" s="1286"/>
      <c r="U178" s="1668"/>
      <c r="W178" s="1670"/>
      <c r="X178" s="1286"/>
      <c r="Y178" s="1286"/>
      <c r="Z178" s="1286"/>
      <c r="AA178" s="1286"/>
      <c r="AB178" s="1286"/>
      <c r="AC178" s="1668"/>
      <c r="AD178" s="2222"/>
      <c r="AE178" s="1670"/>
      <c r="AF178" s="1286"/>
      <c r="AG178" s="1286"/>
      <c r="AH178" s="1766"/>
      <c r="AI178" s="1862"/>
      <c r="AJ178" s="1862"/>
      <c r="AK178" s="1862"/>
      <c r="AL178" s="1862"/>
      <c r="AM178" s="1863"/>
      <c r="AN178" s="63"/>
      <c r="AO178" s="73" t="s">
        <v>14628</v>
      </c>
      <c r="AP178" s="3102"/>
      <c r="AQ178" s="3101"/>
      <c r="AR178" s="997">
        <f t="shared" si="94"/>
        <v>0</v>
      </c>
      <c r="AS178" s="3101"/>
      <c r="AT178" s="221">
        <f t="shared" si="95"/>
        <v>0</v>
      </c>
      <c r="AU178" s="221">
        <f t="shared" si="96"/>
        <v>0</v>
      </c>
      <c r="AV178" s="221">
        <f t="shared" si="97"/>
        <v>0</v>
      </c>
      <c r="AW178" s="221">
        <f t="shared" si="98"/>
        <v>0</v>
      </c>
      <c r="AX178" s="221">
        <f t="shared" si="99"/>
        <v>0</v>
      </c>
      <c r="AY178" s="221">
        <f t="shared" si="100"/>
        <v>0</v>
      </c>
      <c r="AZ178" s="221">
        <f t="shared" si="101"/>
        <v>0</v>
      </c>
      <c r="BA178" s="3102"/>
      <c r="BB178" s="221">
        <f t="shared" si="102"/>
        <v>0</v>
      </c>
      <c r="BC178" s="221">
        <f t="shared" si="103"/>
        <v>0</v>
      </c>
      <c r="BD178" s="221">
        <f t="shared" si="104"/>
        <v>0</v>
      </c>
      <c r="BE178" s="221">
        <f t="shared" si="105"/>
        <v>0</v>
      </c>
      <c r="BF178" s="221">
        <f t="shared" si="106"/>
        <v>0</v>
      </c>
      <c r="BG178" s="221">
        <f t="shared" si="107"/>
        <v>0</v>
      </c>
      <c r="BH178" s="221">
        <f t="shared" si="108"/>
        <v>0</v>
      </c>
      <c r="BI178" s="3102"/>
      <c r="BJ178" s="3102"/>
      <c r="BK178" s="221">
        <f t="shared" si="109"/>
        <v>0</v>
      </c>
      <c r="BL178" s="221">
        <f t="shared" si="110"/>
        <v>0</v>
      </c>
      <c r="BM178" s="221">
        <f t="shared" si="111"/>
        <v>0</v>
      </c>
      <c r="BN178" s="221">
        <f t="shared" si="112"/>
        <v>0</v>
      </c>
      <c r="BO178" s="3101"/>
      <c r="BP178" s="1105"/>
      <c r="BQ178" s="1105"/>
      <c r="BR178" s="1105"/>
      <c r="BS178" s="1105"/>
      <c r="BT178" s="1105"/>
      <c r="BU178" s="1105"/>
    </row>
    <row r="179" spans="2:73" ht="15.75" customHeight="1">
      <c r="B179" s="71" t="s">
        <v>14629</v>
      </c>
      <c r="C179" s="2012" t="s">
        <v>14537</v>
      </c>
      <c r="D179" s="2012"/>
      <c r="E179" s="72" t="s">
        <v>688</v>
      </c>
      <c r="F179" s="72">
        <v>3</v>
      </c>
      <c r="G179" s="1286"/>
      <c r="H179" s="1286"/>
      <c r="I179" s="1286"/>
      <c r="J179" s="1286"/>
      <c r="K179" s="1286"/>
      <c r="L179" s="1286"/>
      <c r="M179" s="1668"/>
      <c r="N179" s="1625"/>
      <c r="O179" s="1670"/>
      <c r="P179" s="1286"/>
      <c r="Q179" s="1286"/>
      <c r="R179" s="1286"/>
      <c r="S179" s="1286"/>
      <c r="T179" s="1286"/>
      <c r="U179" s="1668"/>
      <c r="W179" s="1670"/>
      <c r="X179" s="1286"/>
      <c r="Y179" s="1286"/>
      <c r="Z179" s="1286"/>
      <c r="AA179" s="1286"/>
      <c r="AB179" s="1286"/>
      <c r="AC179" s="1668"/>
      <c r="AD179" s="2222"/>
      <c r="AE179" s="1670"/>
      <c r="AF179" s="1286"/>
      <c r="AG179" s="1286"/>
      <c r="AH179" s="1766"/>
      <c r="AI179" s="1862"/>
      <c r="AJ179" s="1862"/>
      <c r="AK179" s="1862"/>
      <c r="AL179" s="1862"/>
      <c r="AM179" s="1863"/>
      <c r="AN179" s="63"/>
      <c r="AO179" s="73" t="s">
        <v>14630</v>
      </c>
      <c r="AP179" s="3102"/>
      <c r="AQ179" s="3101"/>
      <c r="AR179" s="997">
        <f t="shared" si="94"/>
        <v>0</v>
      </c>
      <c r="AS179" s="3101"/>
      <c r="AT179" s="221">
        <f t="shared" si="95"/>
        <v>0</v>
      </c>
      <c r="AU179" s="221">
        <f t="shared" si="96"/>
        <v>0</v>
      </c>
      <c r="AV179" s="221">
        <f t="shared" si="97"/>
        <v>0</v>
      </c>
      <c r="AW179" s="221">
        <f t="shared" si="98"/>
        <v>0</v>
      </c>
      <c r="AX179" s="221">
        <f t="shared" si="99"/>
        <v>0</v>
      </c>
      <c r="AY179" s="221">
        <f t="shared" si="100"/>
        <v>0</v>
      </c>
      <c r="AZ179" s="221">
        <f t="shared" si="101"/>
        <v>0</v>
      </c>
      <c r="BA179" s="3102"/>
      <c r="BB179" s="221">
        <f t="shared" si="102"/>
        <v>0</v>
      </c>
      <c r="BC179" s="221">
        <f t="shared" si="103"/>
        <v>0</v>
      </c>
      <c r="BD179" s="221">
        <f t="shared" si="104"/>
        <v>0</v>
      </c>
      <c r="BE179" s="221">
        <f t="shared" si="105"/>
        <v>0</v>
      </c>
      <c r="BF179" s="221">
        <f t="shared" si="106"/>
        <v>0</v>
      </c>
      <c r="BG179" s="221">
        <f t="shared" si="107"/>
        <v>0</v>
      </c>
      <c r="BH179" s="221">
        <f t="shared" si="108"/>
        <v>0</v>
      </c>
      <c r="BI179" s="3102"/>
      <c r="BJ179" s="3102"/>
      <c r="BK179" s="221">
        <f t="shared" si="109"/>
        <v>0</v>
      </c>
      <c r="BL179" s="221">
        <f t="shared" si="110"/>
        <v>0</v>
      </c>
      <c r="BM179" s="221">
        <f t="shared" si="111"/>
        <v>0</v>
      </c>
      <c r="BN179" s="221">
        <f t="shared" si="112"/>
        <v>0</v>
      </c>
      <c r="BO179" s="3101"/>
      <c r="BP179" s="1105"/>
      <c r="BQ179" s="1105"/>
      <c r="BR179" s="1105"/>
      <c r="BS179" s="1105"/>
      <c r="BT179" s="1105"/>
      <c r="BU179" s="1105"/>
    </row>
    <row r="180" spans="2:73" ht="15.75" customHeight="1">
      <c r="B180" s="71" t="s">
        <v>14631</v>
      </c>
      <c r="C180" s="2012" t="s">
        <v>14537</v>
      </c>
      <c r="D180" s="2012"/>
      <c r="E180" s="72" t="s">
        <v>688</v>
      </c>
      <c r="F180" s="72">
        <v>3</v>
      </c>
      <c r="G180" s="1286"/>
      <c r="H180" s="1286"/>
      <c r="I180" s="1286"/>
      <c r="J180" s="1286"/>
      <c r="K180" s="1286"/>
      <c r="L180" s="1286"/>
      <c r="M180" s="1668"/>
      <c r="N180" s="1625"/>
      <c r="O180" s="1670"/>
      <c r="P180" s="1286"/>
      <c r="Q180" s="1286"/>
      <c r="R180" s="1286"/>
      <c r="S180" s="1286"/>
      <c r="T180" s="1286"/>
      <c r="U180" s="1668"/>
      <c r="W180" s="1670"/>
      <c r="X180" s="1286"/>
      <c r="Y180" s="1286"/>
      <c r="Z180" s="1286"/>
      <c r="AA180" s="1286"/>
      <c r="AB180" s="1286"/>
      <c r="AC180" s="1668"/>
      <c r="AD180" s="2222"/>
      <c r="AE180" s="1670"/>
      <c r="AF180" s="1286"/>
      <c r="AG180" s="1286"/>
      <c r="AH180" s="1766"/>
      <c r="AI180" s="1862"/>
      <c r="AJ180" s="1862"/>
      <c r="AK180" s="1862"/>
      <c r="AL180" s="1862"/>
      <c r="AM180" s="1863"/>
      <c r="AN180" s="63"/>
      <c r="AO180" s="73" t="s">
        <v>14632</v>
      </c>
      <c r="AP180" s="3102"/>
      <c r="AQ180" s="3101"/>
      <c r="AR180" s="997">
        <f t="shared" si="94"/>
        <v>0</v>
      </c>
      <c r="AS180" s="3101"/>
      <c r="AT180" s="221">
        <f t="shared" si="95"/>
        <v>0</v>
      </c>
      <c r="AU180" s="221">
        <f t="shared" si="96"/>
        <v>0</v>
      </c>
      <c r="AV180" s="221">
        <f t="shared" si="97"/>
        <v>0</v>
      </c>
      <c r="AW180" s="221">
        <f t="shared" si="98"/>
        <v>0</v>
      </c>
      <c r="AX180" s="221">
        <f t="shared" si="99"/>
        <v>0</v>
      </c>
      <c r="AY180" s="221">
        <f t="shared" si="100"/>
        <v>0</v>
      </c>
      <c r="AZ180" s="221">
        <f t="shared" si="101"/>
        <v>0</v>
      </c>
      <c r="BA180" s="3102"/>
      <c r="BB180" s="221">
        <f t="shared" si="102"/>
        <v>0</v>
      </c>
      <c r="BC180" s="221">
        <f t="shared" si="103"/>
        <v>0</v>
      </c>
      <c r="BD180" s="221">
        <f t="shared" si="104"/>
        <v>0</v>
      </c>
      <c r="BE180" s="221">
        <f t="shared" si="105"/>
        <v>0</v>
      </c>
      <c r="BF180" s="221">
        <f t="shared" si="106"/>
        <v>0</v>
      </c>
      <c r="BG180" s="221">
        <f t="shared" si="107"/>
        <v>0</v>
      </c>
      <c r="BH180" s="221">
        <f t="shared" si="108"/>
        <v>0</v>
      </c>
      <c r="BI180" s="3102"/>
      <c r="BJ180" s="3102"/>
      <c r="BK180" s="221">
        <f t="shared" si="109"/>
        <v>0</v>
      </c>
      <c r="BL180" s="221">
        <f t="shared" si="110"/>
        <v>0</v>
      </c>
      <c r="BM180" s="221">
        <f t="shared" si="111"/>
        <v>0</v>
      </c>
      <c r="BN180" s="221">
        <f t="shared" si="112"/>
        <v>0</v>
      </c>
      <c r="BO180" s="3101"/>
      <c r="BP180" s="1105"/>
      <c r="BQ180" s="1105"/>
      <c r="BR180" s="1105"/>
      <c r="BS180" s="1105"/>
      <c r="BT180" s="1105"/>
      <c r="BU180" s="1105"/>
    </row>
    <row r="181" spans="2:73" ht="15.75" customHeight="1">
      <c r="B181" s="71" t="s">
        <v>14633</v>
      </c>
      <c r="C181" s="2012" t="s">
        <v>14537</v>
      </c>
      <c r="D181" s="2012"/>
      <c r="E181" s="72" t="s">
        <v>688</v>
      </c>
      <c r="F181" s="72">
        <v>3</v>
      </c>
      <c r="G181" s="1286"/>
      <c r="H181" s="1286"/>
      <c r="I181" s="1286"/>
      <c r="J181" s="1286"/>
      <c r="K181" s="1286"/>
      <c r="L181" s="1286"/>
      <c r="M181" s="1668"/>
      <c r="N181" s="1625"/>
      <c r="O181" s="1670"/>
      <c r="P181" s="1286"/>
      <c r="Q181" s="1286"/>
      <c r="R181" s="1286"/>
      <c r="S181" s="1286"/>
      <c r="T181" s="1286"/>
      <c r="U181" s="1668"/>
      <c r="W181" s="1670"/>
      <c r="X181" s="1286"/>
      <c r="Y181" s="1286"/>
      <c r="Z181" s="1286"/>
      <c r="AA181" s="1286"/>
      <c r="AB181" s="1286"/>
      <c r="AC181" s="1668"/>
      <c r="AD181" s="2222"/>
      <c r="AE181" s="1670"/>
      <c r="AF181" s="1286"/>
      <c r="AG181" s="1286"/>
      <c r="AH181" s="1766"/>
      <c r="AI181" s="1862"/>
      <c r="AJ181" s="1862"/>
      <c r="AK181" s="1862"/>
      <c r="AL181" s="1862"/>
      <c r="AM181" s="1863"/>
      <c r="AN181" s="63"/>
      <c r="AO181" s="73" t="s">
        <v>14634</v>
      </c>
      <c r="AP181" s="3102"/>
      <c r="AQ181" s="3101"/>
      <c r="AR181" s="997">
        <f t="shared" si="94"/>
        <v>0</v>
      </c>
      <c r="AS181" s="3101"/>
      <c r="AT181" s="221">
        <f t="shared" si="95"/>
        <v>0</v>
      </c>
      <c r="AU181" s="221">
        <f t="shared" si="96"/>
        <v>0</v>
      </c>
      <c r="AV181" s="221">
        <f t="shared" si="97"/>
        <v>0</v>
      </c>
      <c r="AW181" s="221">
        <f t="shared" si="98"/>
        <v>0</v>
      </c>
      <c r="AX181" s="221">
        <f t="shared" si="99"/>
        <v>0</v>
      </c>
      <c r="AY181" s="221">
        <f t="shared" si="100"/>
        <v>0</v>
      </c>
      <c r="AZ181" s="221">
        <f t="shared" si="101"/>
        <v>0</v>
      </c>
      <c r="BA181" s="3102"/>
      <c r="BB181" s="221">
        <f t="shared" si="102"/>
        <v>0</v>
      </c>
      <c r="BC181" s="221">
        <f t="shared" si="103"/>
        <v>0</v>
      </c>
      <c r="BD181" s="221">
        <f t="shared" si="104"/>
        <v>0</v>
      </c>
      <c r="BE181" s="221">
        <f t="shared" si="105"/>
        <v>0</v>
      </c>
      <c r="BF181" s="221">
        <f t="shared" si="106"/>
        <v>0</v>
      </c>
      <c r="BG181" s="221">
        <f t="shared" si="107"/>
        <v>0</v>
      </c>
      <c r="BH181" s="221">
        <f t="shared" si="108"/>
        <v>0</v>
      </c>
      <c r="BI181" s="3102"/>
      <c r="BJ181" s="3102"/>
      <c r="BK181" s="221">
        <f t="shared" si="109"/>
        <v>0</v>
      </c>
      <c r="BL181" s="221">
        <f t="shared" si="110"/>
        <v>0</v>
      </c>
      <c r="BM181" s="221">
        <f t="shared" si="111"/>
        <v>0</v>
      </c>
      <c r="BN181" s="221">
        <f t="shared" si="112"/>
        <v>0</v>
      </c>
      <c r="BO181" s="3101"/>
      <c r="BP181" s="1105"/>
      <c r="BQ181" s="1105"/>
      <c r="BR181" s="1105"/>
      <c r="BS181" s="1105"/>
      <c r="BT181" s="1105"/>
      <c r="BU181" s="1105"/>
    </row>
    <row r="182" spans="2:73" ht="15.75" customHeight="1">
      <c r="B182" s="71" t="s">
        <v>14635</v>
      </c>
      <c r="C182" s="2012" t="s">
        <v>14537</v>
      </c>
      <c r="D182" s="2012"/>
      <c r="E182" s="72" t="s">
        <v>688</v>
      </c>
      <c r="F182" s="72">
        <v>3</v>
      </c>
      <c r="G182" s="1286"/>
      <c r="H182" s="1286"/>
      <c r="I182" s="1286"/>
      <c r="J182" s="1286"/>
      <c r="K182" s="1286"/>
      <c r="L182" s="1286"/>
      <c r="M182" s="1668"/>
      <c r="N182" s="1625"/>
      <c r="O182" s="1670"/>
      <c r="P182" s="1286"/>
      <c r="Q182" s="1286"/>
      <c r="R182" s="1286"/>
      <c r="S182" s="1286"/>
      <c r="T182" s="1286"/>
      <c r="U182" s="1668"/>
      <c r="W182" s="1670"/>
      <c r="X182" s="1286"/>
      <c r="Y182" s="1286"/>
      <c r="Z182" s="1286"/>
      <c r="AA182" s="1286"/>
      <c r="AB182" s="1286"/>
      <c r="AC182" s="1668"/>
      <c r="AD182" s="2222"/>
      <c r="AE182" s="1670"/>
      <c r="AF182" s="1286"/>
      <c r="AG182" s="1286"/>
      <c r="AH182" s="1766"/>
      <c r="AI182" s="1862"/>
      <c r="AJ182" s="1862"/>
      <c r="AK182" s="1862"/>
      <c r="AL182" s="1862"/>
      <c r="AM182" s="1863"/>
      <c r="AN182" s="63"/>
      <c r="AO182" s="73" t="s">
        <v>14636</v>
      </c>
      <c r="AP182" s="3102"/>
      <c r="AQ182" s="3101"/>
      <c r="AR182" s="997">
        <f t="shared" si="94"/>
        <v>0</v>
      </c>
      <c r="AS182" s="3101"/>
      <c r="AT182" s="221">
        <f t="shared" si="95"/>
        <v>0</v>
      </c>
      <c r="AU182" s="221">
        <f t="shared" si="96"/>
        <v>0</v>
      </c>
      <c r="AV182" s="221">
        <f t="shared" si="97"/>
        <v>0</v>
      </c>
      <c r="AW182" s="221">
        <f t="shared" si="98"/>
        <v>0</v>
      </c>
      <c r="AX182" s="221">
        <f t="shared" si="99"/>
        <v>0</v>
      </c>
      <c r="AY182" s="221">
        <f t="shared" si="100"/>
        <v>0</v>
      </c>
      <c r="AZ182" s="221">
        <f t="shared" si="101"/>
        <v>0</v>
      </c>
      <c r="BA182" s="3102"/>
      <c r="BB182" s="221">
        <f t="shared" si="102"/>
        <v>0</v>
      </c>
      <c r="BC182" s="221">
        <f t="shared" si="103"/>
        <v>0</v>
      </c>
      <c r="BD182" s="221">
        <f t="shared" si="104"/>
        <v>0</v>
      </c>
      <c r="BE182" s="221">
        <f t="shared" si="105"/>
        <v>0</v>
      </c>
      <c r="BF182" s="221">
        <f t="shared" si="106"/>
        <v>0</v>
      </c>
      <c r="BG182" s="221">
        <f t="shared" si="107"/>
        <v>0</v>
      </c>
      <c r="BH182" s="221">
        <f t="shared" si="108"/>
        <v>0</v>
      </c>
      <c r="BI182" s="3102"/>
      <c r="BJ182" s="3102"/>
      <c r="BK182" s="221">
        <f t="shared" si="109"/>
        <v>0</v>
      </c>
      <c r="BL182" s="221">
        <f t="shared" si="110"/>
        <v>0</v>
      </c>
      <c r="BM182" s="221">
        <f t="shared" si="111"/>
        <v>0</v>
      </c>
      <c r="BN182" s="221">
        <f t="shared" si="112"/>
        <v>0</v>
      </c>
      <c r="BO182" s="3101"/>
      <c r="BP182" s="1105"/>
      <c r="BQ182" s="1105"/>
      <c r="BR182" s="1105"/>
      <c r="BS182" s="1105"/>
      <c r="BT182" s="1105"/>
      <c r="BU182" s="1105"/>
    </row>
    <row r="183" spans="2:73" ht="15.75" customHeight="1">
      <c r="B183" s="71" t="s">
        <v>14637</v>
      </c>
      <c r="C183" s="2012" t="s">
        <v>14537</v>
      </c>
      <c r="D183" s="2012"/>
      <c r="E183" s="72" t="s">
        <v>688</v>
      </c>
      <c r="F183" s="72">
        <v>3</v>
      </c>
      <c r="G183" s="1286"/>
      <c r="H183" s="1286"/>
      <c r="I183" s="1286"/>
      <c r="J183" s="1286"/>
      <c r="K183" s="1286"/>
      <c r="L183" s="1286"/>
      <c r="M183" s="1668"/>
      <c r="N183" s="1625"/>
      <c r="O183" s="1670"/>
      <c r="P183" s="1286"/>
      <c r="Q183" s="1286"/>
      <c r="R183" s="1286"/>
      <c r="S183" s="1286"/>
      <c r="T183" s="1286"/>
      <c r="U183" s="1668"/>
      <c r="W183" s="1670"/>
      <c r="X183" s="1286"/>
      <c r="Y183" s="1286"/>
      <c r="Z183" s="1286"/>
      <c r="AA183" s="1286"/>
      <c r="AB183" s="1286"/>
      <c r="AC183" s="1668"/>
      <c r="AD183" s="2222"/>
      <c r="AE183" s="1670"/>
      <c r="AF183" s="1286"/>
      <c r="AG183" s="1286"/>
      <c r="AH183" s="1766"/>
      <c r="AI183" s="1862"/>
      <c r="AJ183" s="1862"/>
      <c r="AK183" s="1862"/>
      <c r="AL183" s="1862"/>
      <c r="AM183" s="1863"/>
      <c r="AN183" s="63"/>
      <c r="AO183" s="73" t="s">
        <v>14638</v>
      </c>
      <c r="AP183" s="3102"/>
      <c r="AQ183" s="3101"/>
      <c r="AR183" s="997">
        <f t="shared" si="94"/>
        <v>0</v>
      </c>
      <c r="AS183" s="3101"/>
      <c r="AT183" s="221">
        <f t="shared" si="95"/>
        <v>0</v>
      </c>
      <c r="AU183" s="221">
        <f t="shared" si="96"/>
        <v>0</v>
      </c>
      <c r="AV183" s="221">
        <f t="shared" si="97"/>
        <v>0</v>
      </c>
      <c r="AW183" s="221">
        <f t="shared" si="98"/>
        <v>0</v>
      </c>
      <c r="AX183" s="221">
        <f t="shared" si="99"/>
        <v>0</v>
      </c>
      <c r="AY183" s="221">
        <f t="shared" si="100"/>
        <v>0</v>
      </c>
      <c r="AZ183" s="221">
        <f t="shared" si="101"/>
        <v>0</v>
      </c>
      <c r="BA183" s="3102"/>
      <c r="BB183" s="221">
        <f t="shared" si="102"/>
        <v>0</v>
      </c>
      <c r="BC183" s="221">
        <f t="shared" si="103"/>
        <v>0</v>
      </c>
      <c r="BD183" s="221">
        <f t="shared" si="104"/>
        <v>0</v>
      </c>
      <c r="BE183" s="221">
        <f t="shared" si="105"/>
        <v>0</v>
      </c>
      <c r="BF183" s="221">
        <f t="shared" si="106"/>
        <v>0</v>
      </c>
      <c r="BG183" s="221">
        <f t="shared" si="107"/>
        <v>0</v>
      </c>
      <c r="BH183" s="221">
        <f t="shared" si="108"/>
        <v>0</v>
      </c>
      <c r="BI183" s="3102"/>
      <c r="BJ183" s="3102"/>
      <c r="BK183" s="221">
        <f t="shared" si="109"/>
        <v>0</v>
      </c>
      <c r="BL183" s="221">
        <f t="shared" si="110"/>
        <v>0</v>
      </c>
      <c r="BM183" s="221">
        <f t="shared" si="111"/>
        <v>0</v>
      </c>
      <c r="BN183" s="221">
        <f t="shared" si="112"/>
        <v>0</v>
      </c>
      <c r="BO183" s="3101"/>
      <c r="BP183" s="1105"/>
      <c r="BQ183" s="1105"/>
      <c r="BR183" s="1105"/>
      <c r="BS183" s="1105"/>
      <c r="BT183" s="1105"/>
      <c r="BU183" s="1105"/>
    </row>
    <row r="184" spans="2:73" ht="15.75" customHeight="1">
      <c r="B184" s="71" t="s">
        <v>14639</v>
      </c>
      <c r="C184" s="2012" t="s">
        <v>14537</v>
      </c>
      <c r="D184" s="2012"/>
      <c r="E184" s="72" t="s">
        <v>688</v>
      </c>
      <c r="F184" s="72">
        <v>3</v>
      </c>
      <c r="G184" s="1286"/>
      <c r="H184" s="1286"/>
      <c r="I184" s="1286"/>
      <c r="J184" s="1286"/>
      <c r="K184" s="1286"/>
      <c r="L184" s="1286"/>
      <c r="M184" s="1668"/>
      <c r="N184" s="1625"/>
      <c r="O184" s="1670"/>
      <c r="P184" s="1286"/>
      <c r="Q184" s="1286"/>
      <c r="R184" s="1286"/>
      <c r="S184" s="1286"/>
      <c r="T184" s="1286"/>
      <c r="U184" s="1668"/>
      <c r="W184" s="1670"/>
      <c r="X184" s="1286"/>
      <c r="Y184" s="1286"/>
      <c r="Z184" s="1286"/>
      <c r="AA184" s="1286"/>
      <c r="AB184" s="1286"/>
      <c r="AC184" s="1668"/>
      <c r="AD184" s="2222"/>
      <c r="AE184" s="1670"/>
      <c r="AF184" s="1286"/>
      <c r="AG184" s="1286"/>
      <c r="AH184" s="1766"/>
      <c r="AI184" s="1862"/>
      <c r="AJ184" s="1862"/>
      <c r="AK184" s="1862"/>
      <c r="AL184" s="1862"/>
      <c r="AM184" s="1863"/>
      <c r="AN184" s="63"/>
      <c r="AO184" s="73" t="s">
        <v>14640</v>
      </c>
      <c r="AP184" s="3102"/>
      <c r="AQ184" s="3101"/>
      <c r="AR184" s="997">
        <f t="shared" si="94"/>
        <v>0</v>
      </c>
      <c r="AS184" s="3101"/>
      <c r="AT184" s="221">
        <f t="shared" si="95"/>
        <v>0</v>
      </c>
      <c r="AU184" s="221">
        <f t="shared" si="96"/>
        <v>0</v>
      </c>
      <c r="AV184" s="221">
        <f t="shared" si="97"/>
        <v>0</v>
      </c>
      <c r="AW184" s="221">
        <f t="shared" si="98"/>
        <v>0</v>
      </c>
      <c r="AX184" s="221">
        <f t="shared" si="99"/>
        <v>0</v>
      </c>
      <c r="AY184" s="221">
        <f t="shared" si="100"/>
        <v>0</v>
      </c>
      <c r="AZ184" s="221">
        <f t="shared" si="101"/>
        <v>0</v>
      </c>
      <c r="BA184" s="3102"/>
      <c r="BB184" s="221">
        <f t="shared" si="102"/>
        <v>0</v>
      </c>
      <c r="BC184" s="221">
        <f t="shared" si="103"/>
        <v>0</v>
      </c>
      <c r="BD184" s="221">
        <f t="shared" si="104"/>
        <v>0</v>
      </c>
      <c r="BE184" s="221">
        <f t="shared" si="105"/>
        <v>0</v>
      </c>
      <c r="BF184" s="221">
        <f t="shared" si="106"/>
        <v>0</v>
      </c>
      <c r="BG184" s="221">
        <f t="shared" si="107"/>
        <v>0</v>
      </c>
      <c r="BH184" s="221">
        <f t="shared" si="108"/>
        <v>0</v>
      </c>
      <c r="BI184" s="3102"/>
      <c r="BJ184" s="3102"/>
      <c r="BK184" s="221">
        <f t="shared" si="109"/>
        <v>0</v>
      </c>
      <c r="BL184" s="221">
        <f t="shared" si="110"/>
        <v>0</v>
      </c>
      <c r="BM184" s="221">
        <f t="shared" si="111"/>
        <v>0</v>
      </c>
      <c r="BN184" s="221">
        <f t="shared" si="112"/>
        <v>0</v>
      </c>
      <c r="BO184" s="3101"/>
      <c r="BP184" s="1105"/>
      <c r="BQ184" s="1105"/>
      <c r="BR184" s="1105"/>
      <c r="BS184" s="1105"/>
      <c r="BT184" s="1105"/>
      <c r="BU184" s="1105"/>
    </row>
    <row r="185" spans="2:73" ht="15.75" customHeight="1">
      <c r="B185" s="71" t="s">
        <v>14641</v>
      </c>
      <c r="C185" s="2012" t="s">
        <v>14537</v>
      </c>
      <c r="D185" s="2012"/>
      <c r="E185" s="72" t="s">
        <v>688</v>
      </c>
      <c r="F185" s="72">
        <v>3</v>
      </c>
      <c r="G185" s="1286"/>
      <c r="H185" s="1286"/>
      <c r="I185" s="1286"/>
      <c r="J185" s="1286"/>
      <c r="K185" s="1286"/>
      <c r="L185" s="1286"/>
      <c r="M185" s="1668"/>
      <c r="N185" s="1625"/>
      <c r="O185" s="1670"/>
      <c r="P185" s="1286"/>
      <c r="Q185" s="1286"/>
      <c r="R185" s="1286"/>
      <c r="S185" s="1286"/>
      <c r="T185" s="1286"/>
      <c r="U185" s="1668"/>
      <c r="W185" s="1670"/>
      <c r="X185" s="1286"/>
      <c r="Y185" s="1286"/>
      <c r="Z185" s="1286"/>
      <c r="AA185" s="1286"/>
      <c r="AB185" s="1286"/>
      <c r="AC185" s="1668"/>
      <c r="AD185" s="2222"/>
      <c r="AE185" s="1670"/>
      <c r="AF185" s="1286"/>
      <c r="AG185" s="1286"/>
      <c r="AH185" s="1766"/>
      <c r="AI185" s="1862"/>
      <c r="AJ185" s="1862"/>
      <c r="AK185" s="1862"/>
      <c r="AL185" s="1862"/>
      <c r="AM185" s="1863"/>
      <c r="AN185" s="63"/>
      <c r="AO185" s="73" t="s">
        <v>14642</v>
      </c>
      <c r="AP185" s="3102"/>
      <c r="AQ185" s="3101"/>
      <c r="AR185" s="997">
        <f t="shared" si="94"/>
        <v>0</v>
      </c>
      <c r="AS185" s="3101"/>
      <c r="AT185" s="221">
        <f t="shared" si="95"/>
        <v>0</v>
      </c>
      <c r="AU185" s="221">
        <f t="shared" si="96"/>
        <v>0</v>
      </c>
      <c r="AV185" s="221">
        <f t="shared" si="97"/>
        <v>0</v>
      </c>
      <c r="AW185" s="221">
        <f t="shared" si="98"/>
        <v>0</v>
      </c>
      <c r="AX185" s="221">
        <f t="shared" si="99"/>
        <v>0</v>
      </c>
      <c r="AY185" s="221">
        <f t="shared" si="100"/>
        <v>0</v>
      </c>
      <c r="AZ185" s="221">
        <f t="shared" si="101"/>
        <v>0</v>
      </c>
      <c r="BA185" s="3102"/>
      <c r="BB185" s="221">
        <f t="shared" si="102"/>
        <v>0</v>
      </c>
      <c r="BC185" s="221">
        <f t="shared" si="103"/>
        <v>0</v>
      </c>
      <c r="BD185" s="221">
        <f t="shared" si="104"/>
        <v>0</v>
      </c>
      <c r="BE185" s="221">
        <f t="shared" si="105"/>
        <v>0</v>
      </c>
      <c r="BF185" s="221">
        <f t="shared" si="106"/>
        <v>0</v>
      </c>
      <c r="BG185" s="221">
        <f t="shared" si="107"/>
        <v>0</v>
      </c>
      <c r="BH185" s="221">
        <f t="shared" si="108"/>
        <v>0</v>
      </c>
      <c r="BI185" s="3102"/>
      <c r="BJ185" s="3102"/>
      <c r="BK185" s="221">
        <f t="shared" si="109"/>
        <v>0</v>
      </c>
      <c r="BL185" s="221">
        <f t="shared" si="110"/>
        <v>0</v>
      </c>
      <c r="BM185" s="221">
        <f t="shared" si="111"/>
        <v>0</v>
      </c>
      <c r="BN185" s="221">
        <f t="shared" si="112"/>
        <v>0</v>
      </c>
      <c r="BO185" s="3101"/>
      <c r="BP185" s="1105"/>
      <c r="BQ185" s="1105"/>
      <c r="BR185" s="1105"/>
      <c r="BS185" s="1105"/>
      <c r="BT185" s="1105"/>
      <c r="BU185" s="1105"/>
    </row>
    <row r="186" spans="2:73" ht="15.75" customHeight="1">
      <c r="B186" s="71" t="s">
        <v>14643</v>
      </c>
      <c r="C186" s="2012" t="s">
        <v>14537</v>
      </c>
      <c r="D186" s="2012"/>
      <c r="E186" s="72" t="s">
        <v>688</v>
      </c>
      <c r="F186" s="72">
        <v>3</v>
      </c>
      <c r="G186" s="1286"/>
      <c r="H186" s="1286"/>
      <c r="I186" s="1286"/>
      <c r="J186" s="1286"/>
      <c r="K186" s="1286"/>
      <c r="L186" s="1286"/>
      <c r="M186" s="1668"/>
      <c r="N186" s="1625"/>
      <c r="O186" s="1670"/>
      <c r="P186" s="1286"/>
      <c r="Q186" s="1286"/>
      <c r="R186" s="1286"/>
      <c r="S186" s="1286"/>
      <c r="T186" s="1286"/>
      <c r="U186" s="1668"/>
      <c r="W186" s="1670"/>
      <c r="X186" s="1286"/>
      <c r="Y186" s="1286"/>
      <c r="Z186" s="1286"/>
      <c r="AA186" s="1286"/>
      <c r="AB186" s="1286"/>
      <c r="AC186" s="1668"/>
      <c r="AD186" s="2222"/>
      <c r="AE186" s="1670"/>
      <c r="AF186" s="1286"/>
      <c r="AG186" s="1286"/>
      <c r="AH186" s="1766"/>
      <c r="AI186" s="1862"/>
      <c r="AJ186" s="1862"/>
      <c r="AK186" s="1862"/>
      <c r="AL186" s="1862"/>
      <c r="AM186" s="1863"/>
      <c r="AN186" s="63"/>
      <c r="AO186" s="73" t="s">
        <v>14644</v>
      </c>
      <c r="AP186" s="3102"/>
      <c r="AQ186" s="3101"/>
      <c r="AR186" s="997">
        <f t="shared" si="94"/>
        <v>0</v>
      </c>
      <c r="AS186" s="3101"/>
      <c r="AT186" s="221">
        <f t="shared" si="95"/>
        <v>0</v>
      </c>
      <c r="AU186" s="221">
        <f t="shared" si="96"/>
        <v>0</v>
      </c>
      <c r="AV186" s="221">
        <f t="shared" si="97"/>
        <v>0</v>
      </c>
      <c r="AW186" s="221">
        <f t="shared" si="98"/>
        <v>0</v>
      </c>
      <c r="AX186" s="221">
        <f t="shared" si="99"/>
        <v>0</v>
      </c>
      <c r="AY186" s="221">
        <f t="shared" si="100"/>
        <v>0</v>
      </c>
      <c r="AZ186" s="221">
        <f t="shared" si="101"/>
        <v>0</v>
      </c>
      <c r="BA186" s="3102"/>
      <c r="BB186" s="221">
        <f t="shared" si="102"/>
        <v>0</v>
      </c>
      <c r="BC186" s="221">
        <f t="shared" si="103"/>
        <v>0</v>
      </c>
      <c r="BD186" s="221">
        <f t="shared" si="104"/>
        <v>0</v>
      </c>
      <c r="BE186" s="221">
        <f t="shared" si="105"/>
        <v>0</v>
      </c>
      <c r="BF186" s="221">
        <f t="shared" si="106"/>
        <v>0</v>
      </c>
      <c r="BG186" s="221">
        <f t="shared" si="107"/>
        <v>0</v>
      </c>
      <c r="BH186" s="221">
        <f t="shared" si="108"/>
        <v>0</v>
      </c>
      <c r="BI186" s="3102"/>
      <c r="BJ186" s="3102"/>
      <c r="BK186" s="221">
        <f t="shared" si="109"/>
        <v>0</v>
      </c>
      <c r="BL186" s="221">
        <f t="shared" si="110"/>
        <v>0</v>
      </c>
      <c r="BM186" s="221">
        <f t="shared" si="111"/>
        <v>0</v>
      </c>
      <c r="BN186" s="221">
        <f t="shared" si="112"/>
        <v>0</v>
      </c>
      <c r="BO186" s="3101"/>
      <c r="BP186" s="1105"/>
      <c r="BQ186" s="1105"/>
      <c r="BR186" s="1105"/>
      <c r="BS186" s="1105"/>
      <c r="BT186" s="1105"/>
      <c r="BU186" s="1105"/>
    </row>
    <row r="187" spans="2:73" ht="15.75" customHeight="1">
      <c r="B187" s="71" t="s">
        <v>14645</v>
      </c>
      <c r="C187" s="2012" t="s">
        <v>14537</v>
      </c>
      <c r="D187" s="2012"/>
      <c r="E187" s="72" t="s">
        <v>688</v>
      </c>
      <c r="F187" s="72">
        <v>3</v>
      </c>
      <c r="G187" s="1286"/>
      <c r="H187" s="1286"/>
      <c r="I187" s="1286"/>
      <c r="J187" s="1286"/>
      <c r="K187" s="1286"/>
      <c r="L187" s="1286"/>
      <c r="M187" s="1668"/>
      <c r="N187" s="1625"/>
      <c r="O187" s="1670"/>
      <c r="P187" s="1286"/>
      <c r="Q187" s="1286"/>
      <c r="R187" s="1286"/>
      <c r="S187" s="1286"/>
      <c r="T187" s="1286"/>
      <c r="U187" s="1668"/>
      <c r="W187" s="1670"/>
      <c r="X187" s="1286"/>
      <c r="Y187" s="1286"/>
      <c r="Z187" s="1286"/>
      <c r="AA187" s="1286"/>
      <c r="AB187" s="1286"/>
      <c r="AC187" s="1668"/>
      <c r="AD187" s="2222"/>
      <c r="AE187" s="1670"/>
      <c r="AF187" s="1286"/>
      <c r="AG187" s="1286"/>
      <c r="AH187" s="1766"/>
      <c r="AI187" s="1862"/>
      <c r="AJ187" s="1862"/>
      <c r="AK187" s="1862"/>
      <c r="AL187" s="1862"/>
      <c r="AM187" s="1863"/>
      <c r="AN187" s="63"/>
      <c r="AO187" s="73" t="s">
        <v>14646</v>
      </c>
      <c r="AP187" s="3102"/>
      <c r="AQ187" s="3101"/>
      <c r="AR187" s="997">
        <f t="shared" si="94"/>
        <v>0</v>
      </c>
      <c r="AS187" s="3101"/>
      <c r="AT187" s="221">
        <f t="shared" si="95"/>
        <v>0</v>
      </c>
      <c r="AU187" s="221">
        <f t="shared" si="96"/>
        <v>0</v>
      </c>
      <c r="AV187" s="221">
        <f t="shared" si="97"/>
        <v>0</v>
      </c>
      <c r="AW187" s="221">
        <f t="shared" si="98"/>
        <v>0</v>
      </c>
      <c r="AX187" s="221">
        <f t="shared" si="99"/>
        <v>0</v>
      </c>
      <c r="AY187" s="221">
        <f t="shared" si="100"/>
        <v>0</v>
      </c>
      <c r="AZ187" s="221">
        <f t="shared" si="101"/>
        <v>0</v>
      </c>
      <c r="BA187" s="3102"/>
      <c r="BB187" s="221">
        <f t="shared" si="102"/>
        <v>0</v>
      </c>
      <c r="BC187" s="221">
        <f t="shared" si="103"/>
        <v>0</v>
      </c>
      <c r="BD187" s="221">
        <f t="shared" si="104"/>
        <v>0</v>
      </c>
      <c r="BE187" s="221">
        <f t="shared" si="105"/>
        <v>0</v>
      </c>
      <c r="BF187" s="221">
        <f t="shared" si="106"/>
        <v>0</v>
      </c>
      <c r="BG187" s="221">
        <f t="shared" si="107"/>
        <v>0</v>
      </c>
      <c r="BH187" s="221">
        <f t="shared" si="108"/>
        <v>0</v>
      </c>
      <c r="BI187" s="3102"/>
      <c r="BJ187" s="3102"/>
      <c r="BK187" s="221">
        <f t="shared" si="109"/>
        <v>0</v>
      </c>
      <c r="BL187" s="221">
        <f t="shared" si="110"/>
        <v>0</v>
      </c>
      <c r="BM187" s="221">
        <f t="shared" si="111"/>
        <v>0</v>
      </c>
      <c r="BN187" s="221">
        <f t="shared" si="112"/>
        <v>0</v>
      </c>
      <c r="BO187" s="3101"/>
      <c r="BP187" s="1105"/>
      <c r="BQ187" s="1105"/>
      <c r="BR187" s="1105"/>
      <c r="BS187" s="1105"/>
      <c r="BT187" s="1105"/>
      <c r="BU187" s="1105"/>
    </row>
    <row r="188" spans="2:73" ht="15.75" customHeight="1">
      <c r="B188" s="71" t="s">
        <v>14647</v>
      </c>
      <c r="C188" s="2012" t="s">
        <v>14537</v>
      </c>
      <c r="D188" s="2012"/>
      <c r="E188" s="72" t="s">
        <v>688</v>
      </c>
      <c r="F188" s="72">
        <v>3</v>
      </c>
      <c r="G188" s="1286"/>
      <c r="H188" s="1286"/>
      <c r="I188" s="1286"/>
      <c r="J188" s="1286"/>
      <c r="K188" s="1286"/>
      <c r="L188" s="1286"/>
      <c r="M188" s="1668"/>
      <c r="N188" s="1625"/>
      <c r="O188" s="1670"/>
      <c r="P188" s="1286"/>
      <c r="Q188" s="1286"/>
      <c r="R188" s="1286"/>
      <c r="S188" s="1286"/>
      <c r="T188" s="1286"/>
      <c r="U188" s="1668"/>
      <c r="W188" s="1670"/>
      <c r="X188" s="1286"/>
      <c r="Y188" s="1286"/>
      <c r="Z188" s="1286"/>
      <c r="AA188" s="1286"/>
      <c r="AB188" s="1286"/>
      <c r="AC188" s="1668"/>
      <c r="AD188" s="2222"/>
      <c r="AE188" s="1670"/>
      <c r="AF188" s="1286"/>
      <c r="AG188" s="1286"/>
      <c r="AH188" s="1766"/>
      <c r="AI188" s="1862"/>
      <c r="AJ188" s="1862"/>
      <c r="AK188" s="1862"/>
      <c r="AL188" s="1862"/>
      <c r="AM188" s="1863"/>
      <c r="AN188" s="63"/>
      <c r="AO188" s="73" t="s">
        <v>14648</v>
      </c>
      <c r="AP188" s="3102"/>
      <c r="AQ188" s="3101"/>
      <c r="AR188" s="997">
        <f t="shared" si="94"/>
        <v>0</v>
      </c>
      <c r="AS188" s="3101"/>
      <c r="AT188" s="221">
        <f t="shared" si="95"/>
        <v>0</v>
      </c>
      <c r="AU188" s="221">
        <f t="shared" si="96"/>
        <v>0</v>
      </c>
      <c r="AV188" s="221">
        <f t="shared" si="97"/>
        <v>0</v>
      </c>
      <c r="AW188" s="221">
        <f t="shared" si="98"/>
        <v>0</v>
      </c>
      <c r="AX188" s="221">
        <f t="shared" si="99"/>
        <v>0</v>
      </c>
      <c r="AY188" s="221">
        <f t="shared" si="100"/>
        <v>0</v>
      </c>
      <c r="AZ188" s="221">
        <f t="shared" si="101"/>
        <v>0</v>
      </c>
      <c r="BA188" s="3102"/>
      <c r="BB188" s="221">
        <f t="shared" si="102"/>
        <v>0</v>
      </c>
      <c r="BC188" s="221">
        <f t="shared" si="103"/>
        <v>0</v>
      </c>
      <c r="BD188" s="221">
        <f t="shared" si="104"/>
        <v>0</v>
      </c>
      <c r="BE188" s="221">
        <f t="shared" si="105"/>
        <v>0</v>
      </c>
      <c r="BF188" s="221">
        <f t="shared" si="106"/>
        <v>0</v>
      </c>
      <c r="BG188" s="221">
        <f t="shared" si="107"/>
        <v>0</v>
      </c>
      <c r="BH188" s="221">
        <f t="shared" si="108"/>
        <v>0</v>
      </c>
      <c r="BI188" s="3102"/>
      <c r="BJ188" s="3102"/>
      <c r="BK188" s="221">
        <f t="shared" si="109"/>
        <v>0</v>
      </c>
      <c r="BL188" s="221">
        <f t="shared" si="110"/>
        <v>0</v>
      </c>
      <c r="BM188" s="221">
        <f t="shared" si="111"/>
        <v>0</v>
      </c>
      <c r="BN188" s="221">
        <f t="shared" si="112"/>
        <v>0</v>
      </c>
      <c r="BO188" s="3101"/>
      <c r="BP188" s="1105"/>
      <c r="BQ188" s="1105"/>
      <c r="BR188" s="1105"/>
      <c r="BS188" s="1105"/>
      <c r="BT188" s="1105"/>
      <c r="BU188" s="1105"/>
    </row>
    <row r="189" spans="2:73" ht="15.75" customHeight="1">
      <c r="B189" s="71" t="s">
        <v>14649</v>
      </c>
      <c r="C189" s="2012" t="s">
        <v>14537</v>
      </c>
      <c r="D189" s="2012"/>
      <c r="E189" s="72" t="s">
        <v>688</v>
      </c>
      <c r="F189" s="72">
        <v>3</v>
      </c>
      <c r="G189" s="1286"/>
      <c r="H189" s="1286"/>
      <c r="I189" s="1286"/>
      <c r="J189" s="1286"/>
      <c r="K189" s="1286"/>
      <c r="L189" s="1286"/>
      <c r="M189" s="1668"/>
      <c r="N189" s="1625"/>
      <c r="O189" s="1670"/>
      <c r="P189" s="1286"/>
      <c r="Q189" s="1286"/>
      <c r="R189" s="1286"/>
      <c r="S189" s="1286"/>
      <c r="T189" s="1286"/>
      <c r="U189" s="1668"/>
      <c r="W189" s="1670"/>
      <c r="X189" s="1286"/>
      <c r="Y189" s="1286"/>
      <c r="Z189" s="1286"/>
      <c r="AA189" s="1286"/>
      <c r="AB189" s="1286"/>
      <c r="AC189" s="1668"/>
      <c r="AD189" s="2222"/>
      <c r="AE189" s="1670"/>
      <c r="AF189" s="1286"/>
      <c r="AG189" s="1286"/>
      <c r="AH189" s="1766"/>
      <c r="AI189" s="1862"/>
      <c r="AJ189" s="1862"/>
      <c r="AK189" s="1862"/>
      <c r="AL189" s="1862"/>
      <c r="AM189" s="1863"/>
      <c r="AN189" s="63"/>
      <c r="AO189" s="73" t="s">
        <v>14650</v>
      </c>
      <c r="AP189" s="3102"/>
      <c r="AQ189" s="3101"/>
      <c r="AR189" s="997">
        <f t="shared" si="94"/>
        <v>0</v>
      </c>
      <c r="AS189" s="3101"/>
      <c r="AT189" s="221">
        <f t="shared" si="95"/>
        <v>0</v>
      </c>
      <c r="AU189" s="221">
        <f t="shared" si="96"/>
        <v>0</v>
      </c>
      <c r="AV189" s="221">
        <f t="shared" si="97"/>
        <v>0</v>
      </c>
      <c r="AW189" s="221">
        <f t="shared" si="98"/>
        <v>0</v>
      </c>
      <c r="AX189" s="221">
        <f t="shared" si="99"/>
        <v>0</v>
      </c>
      <c r="AY189" s="221">
        <f t="shared" si="100"/>
        <v>0</v>
      </c>
      <c r="AZ189" s="221">
        <f t="shared" si="101"/>
        <v>0</v>
      </c>
      <c r="BA189" s="3102"/>
      <c r="BB189" s="221">
        <f t="shared" si="102"/>
        <v>0</v>
      </c>
      <c r="BC189" s="221">
        <f t="shared" si="103"/>
        <v>0</v>
      </c>
      <c r="BD189" s="221">
        <f t="shared" si="104"/>
        <v>0</v>
      </c>
      <c r="BE189" s="221">
        <f t="shared" si="105"/>
        <v>0</v>
      </c>
      <c r="BF189" s="221">
        <f t="shared" si="106"/>
        <v>0</v>
      </c>
      <c r="BG189" s="221">
        <f t="shared" si="107"/>
        <v>0</v>
      </c>
      <c r="BH189" s="221">
        <f t="shared" si="108"/>
        <v>0</v>
      </c>
      <c r="BI189" s="3102"/>
      <c r="BJ189" s="3102"/>
      <c r="BK189" s="221">
        <f t="shared" si="109"/>
        <v>0</v>
      </c>
      <c r="BL189" s="221">
        <f t="shared" si="110"/>
        <v>0</v>
      </c>
      <c r="BM189" s="221">
        <f t="shared" si="111"/>
        <v>0</v>
      </c>
      <c r="BN189" s="221">
        <f t="shared" si="112"/>
        <v>0</v>
      </c>
      <c r="BO189" s="3101"/>
      <c r="BP189" s="1105"/>
      <c r="BQ189" s="1105"/>
      <c r="BR189" s="1105"/>
      <c r="BS189" s="1105"/>
      <c r="BT189" s="1105"/>
      <c r="BU189" s="1105"/>
    </row>
    <row r="190" spans="2:73" ht="15.75" customHeight="1">
      <c r="B190" s="71" t="s">
        <v>14651</v>
      </c>
      <c r="C190" s="2012" t="s">
        <v>14537</v>
      </c>
      <c r="D190" s="2012"/>
      <c r="E190" s="72" t="s">
        <v>688</v>
      </c>
      <c r="F190" s="72">
        <v>3</v>
      </c>
      <c r="G190" s="1286"/>
      <c r="H190" s="1286"/>
      <c r="I190" s="1286"/>
      <c r="J190" s="1286"/>
      <c r="K190" s="1286"/>
      <c r="L190" s="1286"/>
      <c r="M190" s="1668"/>
      <c r="N190" s="1625"/>
      <c r="O190" s="1670"/>
      <c r="P190" s="1286"/>
      <c r="Q190" s="1286"/>
      <c r="R190" s="1286"/>
      <c r="S190" s="1286"/>
      <c r="T190" s="1286"/>
      <c r="U190" s="1668"/>
      <c r="W190" s="1670"/>
      <c r="X190" s="1286"/>
      <c r="Y190" s="1286"/>
      <c r="Z190" s="1286"/>
      <c r="AA190" s="1286"/>
      <c r="AB190" s="1286"/>
      <c r="AC190" s="1668"/>
      <c r="AD190" s="2222"/>
      <c r="AE190" s="1670"/>
      <c r="AF190" s="1286"/>
      <c r="AG190" s="1286"/>
      <c r="AH190" s="1766"/>
      <c r="AI190" s="1862"/>
      <c r="AJ190" s="1862"/>
      <c r="AK190" s="1862"/>
      <c r="AL190" s="1862"/>
      <c r="AM190" s="1863"/>
      <c r="AN190" s="63"/>
      <c r="AO190" s="73" t="s">
        <v>14652</v>
      </c>
      <c r="AP190" s="3102"/>
      <c r="AQ190" s="3101"/>
      <c r="AR190" s="997">
        <f t="shared" si="94"/>
        <v>0</v>
      </c>
      <c r="AS190" s="3101"/>
      <c r="AT190" s="221">
        <f t="shared" si="95"/>
        <v>0</v>
      </c>
      <c r="AU190" s="221">
        <f t="shared" si="96"/>
        <v>0</v>
      </c>
      <c r="AV190" s="221">
        <f t="shared" si="97"/>
        <v>0</v>
      </c>
      <c r="AW190" s="221">
        <f t="shared" si="98"/>
        <v>0</v>
      </c>
      <c r="AX190" s="221">
        <f t="shared" si="99"/>
        <v>0</v>
      </c>
      <c r="AY190" s="221">
        <f t="shared" si="100"/>
        <v>0</v>
      </c>
      <c r="AZ190" s="221">
        <f t="shared" si="101"/>
        <v>0</v>
      </c>
      <c r="BA190" s="3102"/>
      <c r="BB190" s="221">
        <f t="shared" si="102"/>
        <v>0</v>
      </c>
      <c r="BC190" s="221">
        <f t="shared" si="103"/>
        <v>0</v>
      </c>
      <c r="BD190" s="221">
        <f t="shared" si="104"/>
        <v>0</v>
      </c>
      <c r="BE190" s="221">
        <f t="shared" si="105"/>
        <v>0</v>
      </c>
      <c r="BF190" s="221">
        <f t="shared" si="106"/>
        <v>0</v>
      </c>
      <c r="BG190" s="221">
        <f t="shared" si="107"/>
        <v>0</v>
      </c>
      <c r="BH190" s="221">
        <f t="shared" si="108"/>
        <v>0</v>
      </c>
      <c r="BI190" s="3102"/>
      <c r="BJ190" s="3102"/>
      <c r="BK190" s="221">
        <f t="shared" si="109"/>
        <v>0</v>
      </c>
      <c r="BL190" s="221">
        <f t="shared" si="110"/>
        <v>0</v>
      </c>
      <c r="BM190" s="221">
        <f t="shared" si="111"/>
        <v>0</v>
      </c>
      <c r="BN190" s="221">
        <f t="shared" si="112"/>
        <v>0</v>
      </c>
      <c r="BO190" s="3101"/>
      <c r="BP190" s="1105"/>
      <c r="BQ190" s="1105"/>
      <c r="BR190" s="1105"/>
      <c r="BS190" s="1105"/>
      <c r="BT190" s="1105"/>
      <c r="BU190" s="1105"/>
    </row>
    <row r="191" spans="2:73" ht="15.75" customHeight="1">
      <c r="B191" s="71" t="s">
        <v>14653</v>
      </c>
      <c r="C191" s="2012" t="s">
        <v>14537</v>
      </c>
      <c r="D191" s="2012"/>
      <c r="E191" s="72" t="s">
        <v>688</v>
      </c>
      <c r="F191" s="72">
        <v>3</v>
      </c>
      <c r="G191" s="1286"/>
      <c r="H191" s="1286"/>
      <c r="I191" s="1286"/>
      <c r="J191" s="1286"/>
      <c r="K191" s="1286"/>
      <c r="L191" s="1286"/>
      <c r="M191" s="1668"/>
      <c r="N191" s="1625"/>
      <c r="O191" s="1670"/>
      <c r="P191" s="1286"/>
      <c r="Q191" s="1286"/>
      <c r="R191" s="1286"/>
      <c r="S191" s="1286"/>
      <c r="T191" s="1286"/>
      <c r="U191" s="1668"/>
      <c r="W191" s="1670"/>
      <c r="X191" s="1286"/>
      <c r="Y191" s="1286"/>
      <c r="Z191" s="1286"/>
      <c r="AA191" s="1286"/>
      <c r="AB191" s="1286"/>
      <c r="AC191" s="1668"/>
      <c r="AD191" s="2222"/>
      <c r="AE191" s="1670"/>
      <c r="AF191" s="1286"/>
      <c r="AG191" s="1286"/>
      <c r="AH191" s="1766"/>
      <c r="AI191" s="1862"/>
      <c r="AJ191" s="1862"/>
      <c r="AK191" s="1862"/>
      <c r="AL191" s="1862"/>
      <c r="AM191" s="1863"/>
      <c r="AN191" s="63"/>
      <c r="AO191" s="73" t="s">
        <v>14654</v>
      </c>
      <c r="AP191" s="3102"/>
      <c r="AQ191" s="3101"/>
      <c r="AR191" s="997">
        <f t="shared" si="94"/>
        <v>0</v>
      </c>
      <c r="AS191" s="3101"/>
      <c r="AT191" s="221">
        <f t="shared" si="95"/>
        <v>0</v>
      </c>
      <c r="AU191" s="221">
        <f t="shared" si="96"/>
        <v>0</v>
      </c>
      <c r="AV191" s="221">
        <f t="shared" si="97"/>
        <v>0</v>
      </c>
      <c r="AW191" s="221">
        <f t="shared" si="98"/>
        <v>0</v>
      </c>
      <c r="AX191" s="221">
        <f t="shared" si="99"/>
        <v>0</v>
      </c>
      <c r="AY191" s="221">
        <f t="shared" si="100"/>
        <v>0</v>
      </c>
      <c r="AZ191" s="221">
        <f t="shared" si="101"/>
        <v>0</v>
      </c>
      <c r="BA191" s="3102"/>
      <c r="BB191" s="221">
        <f t="shared" si="102"/>
        <v>0</v>
      </c>
      <c r="BC191" s="221">
        <f t="shared" si="103"/>
        <v>0</v>
      </c>
      <c r="BD191" s="221">
        <f t="shared" si="104"/>
        <v>0</v>
      </c>
      <c r="BE191" s="221">
        <f t="shared" si="105"/>
        <v>0</v>
      </c>
      <c r="BF191" s="221">
        <f t="shared" si="106"/>
        <v>0</v>
      </c>
      <c r="BG191" s="221">
        <f t="shared" si="107"/>
        <v>0</v>
      </c>
      <c r="BH191" s="221">
        <f t="shared" si="108"/>
        <v>0</v>
      </c>
      <c r="BI191" s="3102"/>
      <c r="BJ191" s="3102"/>
      <c r="BK191" s="221">
        <f t="shared" si="109"/>
        <v>0</v>
      </c>
      <c r="BL191" s="221">
        <f t="shared" si="110"/>
        <v>0</v>
      </c>
      <c r="BM191" s="221">
        <f t="shared" si="111"/>
        <v>0</v>
      </c>
      <c r="BN191" s="221">
        <f t="shared" si="112"/>
        <v>0</v>
      </c>
      <c r="BO191" s="3101"/>
      <c r="BP191" s="1105"/>
      <c r="BQ191" s="1105"/>
      <c r="BR191" s="1105"/>
      <c r="BS191" s="1105"/>
      <c r="BT191" s="1105"/>
      <c r="BU191" s="1105"/>
    </row>
    <row r="192" spans="2:73" ht="15.75" customHeight="1">
      <c r="B192" s="71" t="s">
        <v>14655</v>
      </c>
      <c r="C192" s="2012" t="s">
        <v>14537</v>
      </c>
      <c r="D192" s="2012"/>
      <c r="E192" s="72" t="s">
        <v>688</v>
      </c>
      <c r="F192" s="72">
        <v>3</v>
      </c>
      <c r="G192" s="1286"/>
      <c r="H192" s="1286"/>
      <c r="I192" s="1286"/>
      <c r="J192" s="1286"/>
      <c r="K192" s="1286"/>
      <c r="L192" s="1286"/>
      <c r="M192" s="1668"/>
      <c r="N192" s="1625"/>
      <c r="O192" s="1670"/>
      <c r="P192" s="1286"/>
      <c r="Q192" s="1286"/>
      <c r="R192" s="1286"/>
      <c r="S192" s="1286"/>
      <c r="T192" s="1286"/>
      <c r="U192" s="1668"/>
      <c r="W192" s="1670"/>
      <c r="X192" s="1286"/>
      <c r="Y192" s="1286"/>
      <c r="Z192" s="1286"/>
      <c r="AA192" s="1286"/>
      <c r="AB192" s="1286"/>
      <c r="AC192" s="1668"/>
      <c r="AD192" s="2222"/>
      <c r="AE192" s="1670"/>
      <c r="AF192" s="1286"/>
      <c r="AG192" s="1286"/>
      <c r="AH192" s="1766"/>
      <c r="AI192" s="1862"/>
      <c r="AJ192" s="1862"/>
      <c r="AK192" s="1862"/>
      <c r="AL192" s="1862"/>
      <c r="AM192" s="1863"/>
      <c r="AN192" s="63"/>
      <c r="AO192" s="73" t="s">
        <v>14656</v>
      </c>
      <c r="AP192" s="3102"/>
      <c r="AQ192" s="3101"/>
      <c r="AR192" s="997">
        <f t="shared" si="94"/>
        <v>0</v>
      </c>
      <c r="AS192" s="3101"/>
      <c r="AT192" s="221">
        <f t="shared" si="95"/>
        <v>0</v>
      </c>
      <c r="AU192" s="221">
        <f t="shared" si="96"/>
        <v>0</v>
      </c>
      <c r="AV192" s="221">
        <f t="shared" si="97"/>
        <v>0</v>
      </c>
      <c r="AW192" s="221">
        <f t="shared" si="98"/>
        <v>0</v>
      </c>
      <c r="AX192" s="221">
        <f t="shared" si="99"/>
        <v>0</v>
      </c>
      <c r="AY192" s="221">
        <f t="shared" si="100"/>
        <v>0</v>
      </c>
      <c r="AZ192" s="221">
        <f t="shared" si="101"/>
        <v>0</v>
      </c>
      <c r="BA192" s="3102"/>
      <c r="BB192" s="221">
        <f t="shared" si="102"/>
        <v>0</v>
      </c>
      <c r="BC192" s="221">
        <f t="shared" si="103"/>
        <v>0</v>
      </c>
      <c r="BD192" s="221">
        <f t="shared" si="104"/>
        <v>0</v>
      </c>
      <c r="BE192" s="221">
        <f t="shared" si="105"/>
        <v>0</v>
      </c>
      <c r="BF192" s="221">
        <f t="shared" si="106"/>
        <v>0</v>
      </c>
      <c r="BG192" s="221">
        <f t="shared" si="107"/>
        <v>0</v>
      </c>
      <c r="BH192" s="221">
        <f t="shared" si="108"/>
        <v>0</v>
      </c>
      <c r="BI192" s="3102"/>
      <c r="BJ192" s="3102"/>
      <c r="BK192" s="221">
        <f t="shared" si="109"/>
        <v>0</v>
      </c>
      <c r="BL192" s="221">
        <f t="shared" si="110"/>
        <v>0</v>
      </c>
      <c r="BM192" s="221">
        <f t="shared" si="111"/>
        <v>0</v>
      </c>
      <c r="BN192" s="221">
        <f t="shared" si="112"/>
        <v>0</v>
      </c>
      <c r="BO192" s="3101"/>
      <c r="BP192" s="1105"/>
      <c r="BQ192" s="1105"/>
      <c r="BR192" s="1105"/>
      <c r="BS192" s="1105"/>
      <c r="BT192" s="1105"/>
      <c r="BU192" s="1105"/>
    </row>
    <row r="193" spans="2:73" ht="15.75" customHeight="1">
      <c r="B193" s="71" t="s">
        <v>14657</v>
      </c>
      <c r="C193" s="2012" t="s">
        <v>14537</v>
      </c>
      <c r="D193" s="2012"/>
      <c r="E193" s="72" t="s">
        <v>688</v>
      </c>
      <c r="F193" s="72">
        <v>3</v>
      </c>
      <c r="G193" s="1286"/>
      <c r="H193" s="1286"/>
      <c r="I193" s="1286"/>
      <c r="J193" s="1286"/>
      <c r="K193" s="1286"/>
      <c r="L193" s="1286"/>
      <c r="M193" s="1668"/>
      <c r="N193" s="1625"/>
      <c r="O193" s="1670"/>
      <c r="P193" s="1286"/>
      <c r="Q193" s="1286"/>
      <c r="R193" s="1286"/>
      <c r="S193" s="1286"/>
      <c r="T193" s="1286"/>
      <c r="U193" s="1668"/>
      <c r="W193" s="1670"/>
      <c r="X193" s="1286"/>
      <c r="Y193" s="1286"/>
      <c r="Z193" s="1286"/>
      <c r="AA193" s="1286"/>
      <c r="AB193" s="1286"/>
      <c r="AC193" s="1668"/>
      <c r="AD193" s="2222"/>
      <c r="AE193" s="1670"/>
      <c r="AF193" s="1286"/>
      <c r="AG193" s="1286"/>
      <c r="AH193" s="1766"/>
      <c r="AI193" s="1862"/>
      <c r="AJ193" s="1862"/>
      <c r="AK193" s="1862"/>
      <c r="AL193" s="1862"/>
      <c r="AM193" s="1863"/>
      <c r="AN193" s="63"/>
      <c r="AO193" s="73" t="s">
        <v>14658</v>
      </c>
      <c r="AP193" s="3102"/>
      <c r="AQ193" s="3101"/>
      <c r="AR193" s="997">
        <f t="shared" si="94"/>
        <v>0</v>
      </c>
      <c r="AS193" s="3101"/>
      <c r="AT193" s="221">
        <f t="shared" si="95"/>
        <v>0</v>
      </c>
      <c r="AU193" s="221">
        <f t="shared" si="96"/>
        <v>0</v>
      </c>
      <c r="AV193" s="221">
        <f t="shared" si="97"/>
        <v>0</v>
      </c>
      <c r="AW193" s="221">
        <f t="shared" si="98"/>
        <v>0</v>
      </c>
      <c r="AX193" s="221">
        <f t="shared" si="99"/>
        <v>0</v>
      </c>
      <c r="AY193" s="221">
        <f t="shared" si="100"/>
        <v>0</v>
      </c>
      <c r="AZ193" s="221">
        <f t="shared" si="101"/>
        <v>0</v>
      </c>
      <c r="BA193" s="3102"/>
      <c r="BB193" s="221">
        <f t="shared" si="102"/>
        <v>0</v>
      </c>
      <c r="BC193" s="221">
        <f t="shared" si="103"/>
        <v>0</v>
      </c>
      <c r="BD193" s="221">
        <f t="shared" si="104"/>
        <v>0</v>
      </c>
      <c r="BE193" s="221">
        <f t="shared" si="105"/>
        <v>0</v>
      </c>
      <c r="BF193" s="221">
        <f t="shared" si="106"/>
        <v>0</v>
      </c>
      <c r="BG193" s="221">
        <f t="shared" si="107"/>
        <v>0</v>
      </c>
      <c r="BH193" s="221">
        <f t="shared" si="108"/>
        <v>0</v>
      </c>
      <c r="BI193" s="3102"/>
      <c r="BJ193" s="3102"/>
      <c r="BK193" s="221">
        <f t="shared" si="109"/>
        <v>0</v>
      </c>
      <c r="BL193" s="221">
        <f t="shared" si="110"/>
        <v>0</v>
      </c>
      <c r="BM193" s="221">
        <f t="shared" si="111"/>
        <v>0</v>
      </c>
      <c r="BN193" s="221">
        <f t="shared" si="112"/>
        <v>0</v>
      </c>
      <c r="BO193" s="3101"/>
      <c r="BP193" s="1105"/>
      <c r="BQ193" s="1105"/>
      <c r="BR193" s="1105"/>
      <c r="BS193" s="1105"/>
      <c r="BT193" s="1105"/>
      <c r="BU193" s="1105"/>
    </row>
    <row r="194" spans="2:73" ht="15.75" customHeight="1">
      <c r="B194" s="71" t="s">
        <v>14659</v>
      </c>
      <c r="C194" s="2012" t="s">
        <v>14537</v>
      </c>
      <c r="D194" s="2012"/>
      <c r="E194" s="72" t="s">
        <v>688</v>
      </c>
      <c r="F194" s="72">
        <v>3</v>
      </c>
      <c r="G194" s="1286"/>
      <c r="H194" s="1286"/>
      <c r="I194" s="1286"/>
      <c r="J194" s="1286"/>
      <c r="K194" s="1286"/>
      <c r="L194" s="1286"/>
      <c r="M194" s="1668"/>
      <c r="N194" s="1625"/>
      <c r="O194" s="1670"/>
      <c r="P194" s="1286"/>
      <c r="Q194" s="1286"/>
      <c r="R194" s="1286"/>
      <c r="S194" s="1286"/>
      <c r="T194" s="1286"/>
      <c r="U194" s="1668"/>
      <c r="W194" s="1670"/>
      <c r="X194" s="1286"/>
      <c r="Y194" s="1286"/>
      <c r="Z194" s="1286"/>
      <c r="AA194" s="1286"/>
      <c r="AB194" s="1286"/>
      <c r="AC194" s="1668"/>
      <c r="AD194" s="2222"/>
      <c r="AE194" s="1670"/>
      <c r="AF194" s="1286"/>
      <c r="AG194" s="1286"/>
      <c r="AH194" s="1766"/>
      <c r="AI194" s="1862"/>
      <c r="AJ194" s="1862"/>
      <c r="AK194" s="1862"/>
      <c r="AL194" s="1862"/>
      <c r="AM194" s="1863"/>
      <c r="AN194" s="63"/>
      <c r="AO194" s="73" t="s">
        <v>14660</v>
      </c>
      <c r="AP194" s="3102"/>
      <c r="AQ194" s="3101"/>
      <c r="AR194" s="997">
        <f t="shared" si="94"/>
        <v>0</v>
      </c>
      <c r="AS194" s="3101"/>
      <c r="AT194" s="221">
        <f t="shared" si="95"/>
        <v>0</v>
      </c>
      <c r="AU194" s="221">
        <f t="shared" si="96"/>
        <v>0</v>
      </c>
      <c r="AV194" s="221">
        <f t="shared" si="97"/>
        <v>0</v>
      </c>
      <c r="AW194" s="221">
        <f t="shared" si="98"/>
        <v>0</v>
      </c>
      <c r="AX194" s="221">
        <f t="shared" si="99"/>
        <v>0</v>
      </c>
      <c r="AY194" s="221">
        <f t="shared" si="100"/>
        <v>0</v>
      </c>
      <c r="AZ194" s="221">
        <f t="shared" si="101"/>
        <v>0</v>
      </c>
      <c r="BA194" s="3102"/>
      <c r="BB194" s="221">
        <f t="shared" si="102"/>
        <v>0</v>
      </c>
      <c r="BC194" s="221">
        <f t="shared" si="103"/>
        <v>0</v>
      </c>
      <c r="BD194" s="221">
        <f t="shared" si="104"/>
        <v>0</v>
      </c>
      <c r="BE194" s="221">
        <f t="shared" si="105"/>
        <v>0</v>
      </c>
      <c r="BF194" s="221">
        <f t="shared" si="106"/>
        <v>0</v>
      </c>
      <c r="BG194" s="221">
        <f t="shared" si="107"/>
        <v>0</v>
      </c>
      <c r="BH194" s="221">
        <f t="shared" si="108"/>
        <v>0</v>
      </c>
      <c r="BI194" s="3102"/>
      <c r="BJ194" s="3102"/>
      <c r="BK194" s="221">
        <f t="shared" si="109"/>
        <v>0</v>
      </c>
      <c r="BL194" s="221">
        <f t="shared" si="110"/>
        <v>0</v>
      </c>
      <c r="BM194" s="221">
        <f t="shared" si="111"/>
        <v>0</v>
      </c>
      <c r="BN194" s="221">
        <f t="shared" si="112"/>
        <v>0</v>
      </c>
      <c r="BO194" s="3101"/>
      <c r="BP194" s="1105"/>
      <c r="BQ194" s="1105"/>
      <c r="BR194" s="1105"/>
      <c r="BS194" s="1105"/>
      <c r="BT194" s="1105"/>
      <c r="BU194" s="1105"/>
    </row>
    <row r="195" spans="2:73" ht="15.75" customHeight="1">
      <c r="B195" s="71" t="s">
        <v>14661</v>
      </c>
      <c r="C195" s="2012" t="s">
        <v>14537</v>
      </c>
      <c r="D195" s="2012"/>
      <c r="E195" s="72" t="s">
        <v>688</v>
      </c>
      <c r="F195" s="72">
        <v>3</v>
      </c>
      <c r="G195" s="1286"/>
      <c r="H195" s="1286"/>
      <c r="I195" s="1286"/>
      <c r="J195" s="1286"/>
      <c r="K195" s="1286"/>
      <c r="L195" s="1286"/>
      <c r="M195" s="1668"/>
      <c r="N195" s="1625"/>
      <c r="O195" s="1670"/>
      <c r="P195" s="1286"/>
      <c r="Q195" s="1286"/>
      <c r="R195" s="1286"/>
      <c r="S195" s="1286"/>
      <c r="T195" s="1286"/>
      <c r="U195" s="1668"/>
      <c r="W195" s="1670"/>
      <c r="X195" s="1286"/>
      <c r="Y195" s="1286"/>
      <c r="Z195" s="1286"/>
      <c r="AA195" s="1286"/>
      <c r="AB195" s="1286"/>
      <c r="AC195" s="1668"/>
      <c r="AD195" s="2222"/>
      <c r="AE195" s="1670"/>
      <c r="AF195" s="1286"/>
      <c r="AG195" s="1286"/>
      <c r="AH195" s="1766"/>
      <c r="AI195" s="1862"/>
      <c r="AJ195" s="1862"/>
      <c r="AK195" s="1862"/>
      <c r="AL195" s="1862"/>
      <c r="AM195" s="1863"/>
      <c r="AN195" s="63"/>
      <c r="AO195" s="73" t="s">
        <v>14662</v>
      </c>
      <c r="AP195" s="3102"/>
      <c r="AQ195" s="3101"/>
      <c r="AR195" s="997">
        <f t="shared" si="94"/>
        <v>0</v>
      </c>
      <c r="AS195" s="3101"/>
      <c r="AT195" s="221">
        <f t="shared" si="95"/>
        <v>0</v>
      </c>
      <c r="AU195" s="221">
        <f t="shared" si="96"/>
        <v>0</v>
      </c>
      <c r="AV195" s="221">
        <f t="shared" si="97"/>
        <v>0</v>
      </c>
      <c r="AW195" s="221">
        <f t="shared" si="98"/>
        <v>0</v>
      </c>
      <c r="AX195" s="221">
        <f t="shared" si="99"/>
        <v>0</v>
      </c>
      <c r="AY195" s="221">
        <f t="shared" si="100"/>
        <v>0</v>
      </c>
      <c r="AZ195" s="221">
        <f t="shared" si="101"/>
        <v>0</v>
      </c>
      <c r="BA195" s="3102"/>
      <c r="BB195" s="221">
        <f t="shared" si="102"/>
        <v>0</v>
      </c>
      <c r="BC195" s="221">
        <f t="shared" si="103"/>
        <v>0</v>
      </c>
      <c r="BD195" s="221">
        <f t="shared" si="104"/>
        <v>0</v>
      </c>
      <c r="BE195" s="221">
        <f t="shared" si="105"/>
        <v>0</v>
      </c>
      <c r="BF195" s="221">
        <f t="shared" si="106"/>
        <v>0</v>
      </c>
      <c r="BG195" s="221">
        <f t="shared" si="107"/>
        <v>0</v>
      </c>
      <c r="BH195" s="221">
        <f t="shared" si="108"/>
        <v>0</v>
      </c>
      <c r="BI195" s="3102"/>
      <c r="BJ195" s="3102"/>
      <c r="BK195" s="221">
        <f t="shared" si="109"/>
        <v>0</v>
      </c>
      <c r="BL195" s="221">
        <f t="shared" si="110"/>
        <v>0</v>
      </c>
      <c r="BM195" s="221">
        <f t="shared" si="111"/>
        <v>0</v>
      </c>
      <c r="BN195" s="221">
        <f t="shared" si="112"/>
        <v>0</v>
      </c>
      <c r="BO195" s="3101"/>
      <c r="BP195" s="1105"/>
      <c r="BQ195" s="1105"/>
      <c r="BR195" s="1105"/>
      <c r="BS195" s="1105"/>
      <c r="BT195" s="1105"/>
      <c r="BU195" s="1105"/>
    </row>
    <row r="196" spans="2:73" ht="15.75" customHeight="1">
      <c r="B196" s="71" t="s">
        <v>14663</v>
      </c>
      <c r="C196" s="2012" t="s">
        <v>14537</v>
      </c>
      <c r="D196" s="2012"/>
      <c r="E196" s="72" t="s">
        <v>688</v>
      </c>
      <c r="F196" s="72">
        <v>3</v>
      </c>
      <c r="G196" s="1286"/>
      <c r="H196" s="1286"/>
      <c r="I196" s="1286"/>
      <c r="J196" s="1286"/>
      <c r="K196" s="1286"/>
      <c r="L196" s="1286"/>
      <c r="M196" s="1668"/>
      <c r="N196" s="1625"/>
      <c r="O196" s="1670"/>
      <c r="P196" s="1286"/>
      <c r="Q196" s="1286"/>
      <c r="R196" s="1286"/>
      <c r="S196" s="1286"/>
      <c r="T196" s="1286"/>
      <c r="U196" s="1668"/>
      <c r="W196" s="1670"/>
      <c r="X196" s="1286"/>
      <c r="Y196" s="1286"/>
      <c r="Z196" s="1286"/>
      <c r="AA196" s="1286"/>
      <c r="AB196" s="1286"/>
      <c r="AC196" s="1668"/>
      <c r="AD196" s="2222"/>
      <c r="AE196" s="1670"/>
      <c r="AF196" s="1286"/>
      <c r="AG196" s="1286"/>
      <c r="AH196" s="1766"/>
      <c r="AI196" s="1862"/>
      <c r="AJ196" s="1862"/>
      <c r="AK196" s="1862"/>
      <c r="AL196" s="1862"/>
      <c r="AM196" s="1863"/>
      <c r="AN196" s="63"/>
      <c r="AO196" s="73" t="s">
        <v>14664</v>
      </c>
      <c r="AP196" s="3102"/>
      <c r="AQ196" s="3101"/>
      <c r="AR196" s="997">
        <f t="shared" si="94"/>
        <v>0</v>
      </c>
      <c r="AS196" s="3101"/>
      <c r="AT196" s="221">
        <f t="shared" si="95"/>
        <v>0</v>
      </c>
      <c r="AU196" s="221">
        <f t="shared" si="96"/>
        <v>0</v>
      </c>
      <c r="AV196" s="221">
        <f t="shared" si="97"/>
        <v>0</v>
      </c>
      <c r="AW196" s="221">
        <f t="shared" si="98"/>
        <v>0</v>
      </c>
      <c r="AX196" s="221">
        <f t="shared" si="99"/>
        <v>0</v>
      </c>
      <c r="AY196" s="221">
        <f t="shared" si="100"/>
        <v>0</v>
      </c>
      <c r="AZ196" s="221">
        <f t="shared" si="101"/>
        <v>0</v>
      </c>
      <c r="BA196" s="3102"/>
      <c r="BB196" s="221">
        <f t="shared" si="102"/>
        <v>0</v>
      </c>
      <c r="BC196" s="221">
        <f t="shared" si="103"/>
        <v>0</v>
      </c>
      <c r="BD196" s="221">
        <f t="shared" si="104"/>
        <v>0</v>
      </c>
      <c r="BE196" s="221">
        <f t="shared" si="105"/>
        <v>0</v>
      </c>
      <c r="BF196" s="221">
        <f t="shared" si="106"/>
        <v>0</v>
      </c>
      <c r="BG196" s="221">
        <f t="shared" si="107"/>
        <v>0</v>
      </c>
      <c r="BH196" s="221">
        <f t="shared" si="108"/>
        <v>0</v>
      </c>
      <c r="BI196" s="3102"/>
      <c r="BJ196" s="3102"/>
      <c r="BK196" s="221">
        <f t="shared" si="109"/>
        <v>0</v>
      </c>
      <c r="BL196" s="221">
        <f t="shared" si="110"/>
        <v>0</v>
      </c>
      <c r="BM196" s="221">
        <f t="shared" si="111"/>
        <v>0</v>
      </c>
      <c r="BN196" s="221">
        <f t="shared" si="112"/>
        <v>0</v>
      </c>
      <c r="BO196" s="3101"/>
      <c r="BP196" s="1105"/>
      <c r="BQ196" s="1105"/>
      <c r="BR196" s="1105"/>
      <c r="BS196" s="1105"/>
      <c r="BT196" s="1105"/>
      <c r="BU196" s="1105"/>
    </row>
    <row r="197" spans="2:73" ht="15.75" customHeight="1">
      <c r="B197" s="71" t="s">
        <v>14665</v>
      </c>
      <c r="C197" s="2012" t="s">
        <v>14537</v>
      </c>
      <c r="D197" s="2012"/>
      <c r="E197" s="72" t="s">
        <v>688</v>
      </c>
      <c r="F197" s="72">
        <v>3</v>
      </c>
      <c r="G197" s="1286"/>
      <c r="H197" s="1286"/>
      <c r="I197" s="1286"/>
      <c r="J197" s="1286"/>
      <c r="K197" s="1286"/>
      <c r="L197" s="1286"/>
      <c r="M197" s="1668"/>
      <c r="N197" s="1625"/>
      <c r="O197" s="1670"/>
      <c r="P197" s="1286"/>
      <c r="Q197" s="1286"/>
      <c r="R197" s="1286"/>
      <c r="S197" s="1286"/>
      <c r="T197" s="1286"/>
      <c r="U197" s="1668"/>
      <c r="W197" s="1670"/>
      <c r="X197" s="1286"/>
      <c r="Y197" s="1286"/>
      <c r="Z197" s="1286"/>
      <c r="AA197" s="1286"/>
      <c r="AB197" s="1286"/>
      <c r="AC197" s="1668"/>
      <c r="AD197" s="2222"/>
      <c r="AE197" s="1670"/>
      <c r="AF197" s="1286"/>
      <c r="AG197" s="1286"/>
      <c r="AH197" s="1766"/>
      <c r="AI197" s="1862"/>
      <c r="AJ197" s="1862"/>
      <c r="AK197" s="1862"/>
      <c r="AL197" s="1862"/>
      <c r="AM197" s="1863"/>
      <c r="AN197" s="63"/>
      <c r="AO197" s="73" t="s">
        <v>14666</v>
      </c>
      <c r="AP197" s="3102"/>
      <c r="AQ197" s="3101"/>
      <c r="AR197" s="997">
        <f t="shared" si="94"/>
        <v>0</v>
      </c>
      <c r="AS197" s="3101"/>
      <c r="AT197" s="221">
        <f t="shared" si="95"/>
        <v>0</v>
      </c>
      <c r="AU197" s="221">
        <f t="shared" si="96"/>
        <v>0</v>
      </c>
      <c r="AV197" s="221">
        <f t="shared" si="97"/>
        <v>0</v>
      </c>
      <c r="AW197" s="221">
        <f t="shared" si="98"/>
        <v>0</v>
      </c>
      <c r="AX197" s="221">
        <f t="shared" si="99"/>
        <v>0</v>
      </c>
      <c r="AY197" s="221">
        <f t="shared" si="100"/>
        <v>0</v>
      </c>
      <c r="AZ197" s="221">
        <f t="shared" si="101"/>
        <v>0</v>
      </c>
      <c r="BA197" s="3102"/>
      <c r="BB197" s="221">
        <f t="shared" si="102"/>
        <v>0</v>
      </c>
      <c r="BC197" s="221">
        <f t="shared" si="103"/>
        <v>0</v>
      </c>
      <c r="BD197" s="221">
        <f t="shared" si="104"/>
        <v>0</v>
      </c>
      <c r="BE197" s="221">
        <f t="shared" si="105"/>
        <v>0</v>
      </c>
      <c r="BF197" s="221">
        <f t="shared" si="106"/>
        <v>0</v>
      </c>
      <c r="BG197" s="221">
        <f t="shared" si="107"/>
        <v>0</v>
      </c>
      <c r="BH197" s="221">
        <f t="shared" si="108"/>
        <v>0</v>
      </c>
      <c r="BI197" s="3102"/>
      <c r="BJ197" s="3102"/>
      <c r="BK197" s="221">
        <f t="shared" si="109"/>
        <v>0</v>
      </c>
      <c r="BL197" s="221">
        <f t="shared" si="110"/>
        <v>0</v>
      </c>
      <c r="BM197" s="221">
        <f t="shared" si="111"/>
        <v>0</v>
      </c>
      <c r="BN197" s="221">
        <f t="shared" si="112"/>
        <v>0</v>
      </c>
      <c r="BO197" s="3101"/>
      <c r="BP197" s="1105"/>
      <c r="BQ197" s="1105"/>
      <c r="BR197" s="1105"/>
      <c r="BS197" s="1105"/>
      <c r="BT197" s="1105"/>
      <c r="BU197" s="1105"/>
    </row>
    <row r="198" spans="2:73" ht="15.75" customHeight="1">
      <c r="B198" s="71" t="s">
        <v>14667</v>
      </c>
      <c r="C198" s="2012" t="s">
        <v>14537</v>
      </c>
      <c r="D198" s="2012"/>
      <c r="E198" s="72" t="s">
        <v>688</v>
      </c>
      <c r="F198" s="72">
        <v>3</v>
      </c>
      <c r="G198" s="1286"/>
      <c r="H198" s="1286"/>
      <c r="I198" s="1286"/>
      <c r="J198" s="1286"/>
      <c r="K198" s="1286"/>
      <c r="L198" s="1286"/>
      <c r="M198" s="1668"/>
      <c r="N198" s="1625"/>
      <c r="O198" s="1670"/>
      <c r="P198" s="1286"/>
      <c r="Q198" s="1286"/>
      <c r="R198" s="1286"/>
      <c r="S198" s="1286"/>
      <c r="T198" s="1286"/>
      <c r="U198" s="1668"/>
      <c r="W198" s="1670"/>
      <c r="X198" s="1286"/>
      <c r="Y198" s="1286"/>
      <c r="Z198" s="1286"/>
      <c r="AA198" s="1286"/>
      <c r="AB198" s="1286"/>
      <c r="AC198" s="1668"/>
      <c r="AD198" s="2222"/>
      <c r="AE198" s="1670"/>
      <c r="AF198" s="1286"/>
      <c r="AG198" s="1286"/>
      <c r="AH198" s="1766"/>
      <c r="AI198" s="1862"/>
      <c r="AJ198" s="1862"/>
      <c r="AK198" s="1862"/>
      <c r="AL198" s="1862"/>
      <c r="AM198" s="1863"/>
      <c r="AN198" s="63"/>
      <c r="AO198" s="73" t="s">
        <v>14668</v>
      </c>
      <c r="AP198" s="3102"/>
      <c r="AQ198" s="3101"/>
      <c r="AR198" s="997">
        <f t="shared" si="94"/>
        <v>0</v>
      </c>
      <c r="AS198" s="3101"/>
      <c r="AT198" s="221">
        <f t="shared" si="95"/>
        <v>0</v>
      </c>
      <c r="AU198" s="221">
        <f t="shared" si="96"/>
        <v>0</v>
      </c>
      <c r="AV198" s="221">
        <f t="shared" si="97"/>
        <v>0</v>
      </c>
      <c r="AW198" s="221">
        <f t="shared" si="98"/>
        <v>0</v>
      </c>
      <c r="AX198" s="221">
        <f t="shared" si="99"/>
        <v>0</v>
      </c>
      <c r="AY198" s="221">
        <f t="shared" si="100"/>
        <v>0</v>
      </c>
      <c r="AZ198" s="221">
        <f t="shared" si="101"/>
        <v>0</v>
      </c>
      <c r="BA198" s="3102"/>
      <c r="BB198" s="221">
        <f t="shared" si="102"/>
        <v>0</v>
      </c>
      <c r="BC198" s="221">
        <f t="shared" si="103"/>
        <v>0</v>
      </c>
      <c r="BD198" s="221">
        <f t="shared" si="104"/>
        <v>0</v>
      </c>
      <c r="BE198" s="221">
        <f t="shared" si="105"/>
        <v>0</v>
      </c>
      <c r="BF198" s="221">
        <f t="shared" si="106"/>
        <v>0</v>
      </c>
      <c r="BG198" s="221">
        <f t="shared" si="107"/>
        <v>0</v>
      </c>
      <c r="BH198" s="221">
        <f t="shared" si="108"/>
        <v>0</v>
      </c>
      <c r="BI198" s="3102"/>
      <c r="BJ198" s="3102"/>
      <c r="BK198" s="221">
        <f t="shared" si="109"/>
        <v>0</v>
      </c>
      <c r="BL198" s="221">
        <f t="shared" si="110"/>
        <v>0</v>
      </c>
      <c r="BM198" s="221">
        <f t="shared" si="111"/>
        <v>0</v>
      </c>
      <c r="BN198" s="221">
        <f t="shared" si="112"/>
        <v>0</v>
      </c>
      <c r="BO198" s="3101"/>
      <c r="BP198" s="1105"/>
      <c r="BQ198" s="1105"/>
      <c r="BR198" s="1105"/>
      <c r="BS198" s="1105"/>
      <c r="BT198" s="1105"/>
      <c r="BU198" s="1105"/>
    </row>
    <row r="199" spans="2:73" ht="15.75" customHeight="1">
      <c r="B199" s="71" t="s">
        <v>14669</v>
      </c>
      <c r="C199" s="2012" t="s">
        <v>14537</v>
      </c>
      <c r="D199" s="2012"/>
      <c r="E199" s="72" t="s">
        <v>688</v>
      </c>
      <c r="F199" s="72">
        <v>3</v>
      </c>
      <c r="G199" s="1286"/>
      <c r="H199" s="1286"/>
      <c r="I199" s="1286"/>
      <c r="J199" s="1286"/>
      <c r="K199" s="1286"/>
      <c r="L199" s="1286"/>
      <c r="M199" s="1668"/>
      <c r="N199" s="1625"/>
      <c r="O199" s="1670"/>
      <c r="P199" s="1286"/>
      <c r="Q199" s="1286"/>
      <c r="R199" s="1286"/>
      <c r="S199" s="1286"/>
      <c r="T199" s="1286"/>
      <c r="U199" s="1668"/>
      <c r="W199" s="1670"/>
      <c r="X199" s="1286"/>
      <c r="Y199" s="1286"/>
      <c r="Z199" s="1286"/>
      <c r="AA199" s="1286"/>
      <c r="AB199" s="1286"/>
      <c r="AC199" s="1668"/>
      <c r="AD199" s="2222"/>
      <c r="AE199" s="1670"/>
      <c r="AF199" s="1286"/>
      <c r="AG199" s="1286"/>
      <c r="AH199" s="1766"/>
      <c r="AI199" s="1862"/>
      <c r="AJ199" s="1862"/>
      <c r="AK199" s="1862"/>
      <c r="AL199" s="1862"/>
      <c r="AM199" s="1863"/>
      <c r="AN199" s="63"/>
      <c r="AO199" s="73" t="s">
        <v>14670</v>
      </c>
      <c r="AP199" s="3102"/>
      <c r="AQ199" s="3101"/>
      <c r="AR199" s="997">
        <f t="shared" si="94"/>
        <v>0</v>
      </c>
      <c r="AS199" s="3101"/>
      <c r="AT199" s="221">
        <f t="shared" si="95"/>
        <v>0</v>
      </c>
      <c r="AU199" s="221">
        <f t="shared" si="96"/>
        <v>0</v>
      </c>
      <c r="AV199" s="221">
        <f t="shared" si="97"/>
        <v>0</v>
      </c>
      <c r="AW199" s="221">
        <f t="shared" si="98"/>
        <v>0</v>
      </c>
      <c r="AX199" s="221">
        <f t="shared" si="99"/>
        <v>0</v>
      </c>
      <c r="AY199" s="221">
        <f t="shared" si="100"/>
        <v>0</v>
      </c>
      <c r="AZ199" s="221">
        <f t="shared" si="101"/>
        <v>0</v>
      </c>
      <c r="BA199" s="3102"/>
      <c r="BB199" s="221">
        <f t="shared" si="102"/>
        <v>0</v>
      </c>
      <c r="BC199" s="221">
        <f t="shared" si="103"/>
        <v>0</v>
      </c>
      <c r="BD199" s="221">
        <f t="shared" si="104"/>
        <v>0</v>
      </c>
      <c r="BE199" s="221">
        <f t="shared" si="105"/>
        <v>0</v>
      </c>
      <c r="BF199" s="221">
        <f t="shared" si="106"/>
        <v>0</v>
      </c>
      <c r="BG199" s="221">
        <f t="shared" si="107"/>
        <v>0</v>
      </c>
      <c r="BH199" s="221">
        <f t="shared" si="108"/>
        <v>0</v>
      </c>
      <c r="BI199" s="3102"/>
      <c r="BJ199" s="3102"/>
      <c r="BK199" s="221">
        <f t="shared" si="109"/>
        <v>0</v>
      </c>
      <c r="BL199" s="221">
        <f t="shared" si="110"/>
        <v>0</v>
      </c>
      <c r="BM199" s="221">
        <f t="shared" si="111"/>
        <v>0</v>
      </c>
      <c r="BN199" s="221">
        <f t="shared" si="112"/>
        <v>0</v>
      </c>
      <c r="BO199" s="3101"/>
      <c r="BP199" s="1105"/>
      <c r="BQ199" s="1105"/>
      <c r="BR199" s="1105"/>
      <c r="BS199" s="1105"/>
      <c r="BT199" s="1105"/>
      <c r="BU199" s="1105"/>
    </row>
    <row r="200" spans="2:73" ht="15.75" customHeight="1">
      <c r="B200" s="71" t="s">
        <v>14671</v>
      </c>
      <c r="C200" s="2012" t="s">
        <v>14537</v>
      </c>
      <c r="D200" s="2012"/>
      <c r="E200" s="72" t="s">
        <v>688</v>
      </c>
      <c r="F200" s="72">
        <v>3</v>
      </c>
      <c r="G200" s="1286"/>
      <c r="H200" s="1286"/>
      <c r="I200" s="1286"/>
      <c r="J200" s="1286"/>
      <c r="K200" s="1286"/>
      <c r="L200" s="1286"/>
      <c r="M200" s="1668"/>
      <c r="N200" s="1625"/>
      <c r="O200" s="1670"/>
      <c r="P200" s="1286"/>
      <c r="Q200" s="1286"/>
      <c r="R200" s="1286"/>
      <c r="S200" s="1286"/>
      <c r="T200" s="1286"/>
      <c r="U200" s="1668"/>
      <c r="W200" s="1670"/>
      <c r="X200" s="1286"/>
      <c r="Y200" s="1286"/>
      <c r="Z200" s="1286"/>
      <c r="AA200" s="1286"/>
      <c r="AB200" s="1286"/>
      <c r="AC200" s="1668"/>
      <c r="AD200" s="2222"/>
      <c r="AE200" s="1670"/>
      <c r="AF200" s="1286"/>
      <c r="AG200" s="1286"/>
      <c r="AH200" s="1766"/>
      <c r="AI200" s="1862"/>
      <c r="AJ200" s="1862"/>
      <c r="AK200" s="1862"/>
      <c r="AL200" s="1862"/>
      <c r="AM200" s="1863"/>
      <c r="AN200" s="63"/>
      <c r="AO200" s="73" t="s">
        <v>14672</v>
      </c>
      <c r="AP200" s="3102"/>
      <c r="AQ200" s="3101"/>
      <c r="AR200" s="997">
        <f t="shared" si="94"/>
        <v>0</v>
      </c>
      <c r="AS200" s="3101"/>
      <c r="AT200" s="221">
        <f t="shared" si="95"/>
        <v>0</v>
      </c>
      <c r="AU200" s="221">
        <f t="shared" si="96"/>
        <v>0</v>
      </c>
      <c r="AV200" s="221">
        <f t="shared" si="97"/>
        <v>0</v>
      </c>
      <c r="AW200" s="221">
        <f t="shared" si="98"/>
        <v>0</v>
      </c>
      <c r="AX200" s="221">
        <f t="shared" si="99"/>
        <v>0</v>
      </c>
      <c r="AY200" s="221">
        <f t="shared" si="100"/>
        <v>0</v>
      </c>
      <c r="AZ200" s="221">
        <f t="shared" si="101"/>
        <v>0</v>
      </c>
      <c r="BA200" s="3102"/>
      <c r="BB200" s="221">
        <f t="shared" si="102"/>
        <v>0</v>
      </c>
      <c r="BC200" s="221">
        <f t="shared" si="103"/>
        <v>0</v>
      </c>
      <c r="BD200" s="221">
        <f t="shared" si="104"/>
        <v>0</v>
      </c>
      <c r="BE200" s="221">
        <f t="shared" si="105"/>
        <v>0</v>
      </c>
      <c r="BF200" s="221">
        <f t="shared" si="106"/>
        <v>0</v>
      </c>
      <c r="BG200" s="221">
        <f t="shared" si="107"/>
        <v>0</v>
      </c>
      <c r="BH200" s="221">
        <f t="shared" si="108"/>
        <v>0</v>
      </c>
      <c r="BI200" s="3102"/>
      <c r="BJ200" s="3102"/>
      <c r="BK200" s="221">
        <f t="shared" si="109"/>
        <v>0</v>
      </c>
      <c r="BL200" s="221">
        <f t="shared" si="110"/>
        <v>0</v>
      </c>
      <c r="BM200" s="221">
        <f t="shared" si="111"/>
        <v>0</v>
      </c>
      <c r="BN200" s="221">
        <f t="shared" si="112"/>
        <v>0</v>
      </c>
      <c r="BO200" s="3101"/>
      <c r="BP200" s="1105"/>
      <c r="BQ200" s="1105"/>
      <c r="BR200" s="1105"/>
      <c r="BS200" s="1105"/>
      <c r="BT200" s="1105"/>
      <c r="BU200" s="1105"/>
    </row>
    <row r="201" spans="2:73" ht="15.75" customHeight="1">
      <c r="B201" s="71" t="s">
        <v>14673</v>
      </c>
      <c r="C201" s="2012" t="s">
        <v>14537</v>
      </c>
      <c r="D201" s="2012"/>
      <c r="E201" s="72" t="s">
        <v>688</v>
      </c>
      <c r="F201" s="72">
        <v>3</v>
      </c>
      <c r="G201" s="1286"/>
      <c r="H201" s="1286"/>
      <c r="I201" s="1286"/>
      <c r="J201" s="1286"/>
      <c r="K201" s="1286"/>
      <c r="L201" s="1286"/>
      <c r="M201" s="1668"/>
      <c r="N201" s="1625"/>
      <c r="O201" s="1670"/>
      <c r="P201" s="1286"/>
      <c r="Q201" s="1286"/>
      <c r="R201" s="1286"/>
      <c r="S201" s="1286"/>
      <c r="T201" s="1286"/>
      <c r="U201" s="1668"/>
      <c r="W201" s="1670"/>
      <c r="X201" s="1286"/>
      <c r="Y201" s="1286"/>
      <c r="Z201" s="1286"/>
      <c r="AA201" s="1286"/>
      <c r="AB201" s="1286"/>
      <c r="AC201" s="1668"/>
      <c r="AD201" s="2222"/>
      <c r="AE201" s="1670"/>
      <c r="AF201" s="1286"/>
      <c r="AG201" s="1286"/>
      <c r="AH201" s="1766"/>
      <c r="AI201" s="1862"/>
      <c r="AJ201" s="1862"/>
      <c r="AK201" s="1862"/>
      <c r="AL201" s="1862"/>
      <c r="AM201" s="1863"/>
      <c r="AN201" s="63"/>
      <c r="AO201" s="73" t="s">
        <v>14674</v>
      </c>
      <c r="AP201" s="3102"/>
      <c r="AQ201" s="3101"/>
      <c r="AR201" s="997">
        <f t="shared" si="94"/>
        <v>0</v>
      </c>
      <c r="AS201" s="3101"/>
      <c r="AT201" s="221">
        <f t="shared" ref="AT201:AT208" si="113" xml:space="preserve"> IF(SUM($G201:$M201,$O201:$U201,$AE201:$AM201)&gt;0,IF( ISNUMBER(G201 ), 0, 1 ),0)</f>
        <v>0</v>
      </c>
      <c r="AU201" s="221">
        <f t="shared" ref="AU201:AU208" si="114" xml:space="preserve"> IF(SUM($G201:$M201,$O201:$U201,$AE201:$AM201)&gt;0,IF( ISNUMBER(H201 ), 0, 1 ),0)</f>
        <v>0</v>
      </c>
      <c r="AV201" s="221">
        <f t="shared" ref="AV201:AV208" si="115" xml:space="preserve"> IF(SUM($G201:$M201,$O201:$U201,$AE201:$AM201)&gt;0,IF( ISNUMBER(I201 ), 0, 1 ),0)</f>
        <v>0</v>
      </c>
      <c r="AW201" s="221">
        <f t="shared" ref="AW201:AW208" si="116" xml:space="preserve"> IF(SUM($G201:$M201,$O201:$U201,$AE201:$AM201)&gt;0,IF( ISNUMBER(J201 ), 0, 1 ),0)</f>
        <v>0</v>
      </c>
      <c r="AX201" s="221">
        <f t="shared" ref="AX201:AX208" si="117" xml:space="preserve"> IF(SUM($G201:$M201,$O201:$U201,$AE201:$AM201)&gt;0,IF( ISNUMBER(K201 ), 0, 1 ),0)</f>
        <v>0</v>
      </c>
      <c r="AY201" s="221">
        <f t="shared" ref="AY201:AY208" si="118" xml:space="preserve"> IF(SUM($G201:$M201,$O201:$U201,$AE201:$AM201)&gt;0,IF( ISNUMBER(L201 ), 0, 1 ),0)</f>
        <v>0</v>
      </c>
      <c r="AZ201" s="221">
        <f t="shared" ref="AZ201:AZ208" si="119" xml:space="preserve"> IF(SUM($G201:$M201,$O201:$U201,$AE201:$AM201)&gt;0,IF( ISNUMBER(M201 ), 0, 1 ),0)</f>
        <v>0</v>
      </c>
      <c r="BA201" s="3102"/>
      <c r="BB201" s="221">
        <f t="shared" ref="BB201:BB208" si="120" xml:space="preserve"> IF(SUM($G201:$M201,$O201:$U201,$AE201:$AM201)&gt;0,IF( ISNUMBER(O201 ), 0, 1 ),0)</f>
        <v>0</v>
      </c>
      <c r="BC201" s="221">
        <f t="shared" ref="BC201:BC208" si="121" xml:space="preserve"> IF(SUM($G201:$M201,$O201:$U201,$AE201:$AM201)&gt;0,IF( ISNUMBER(P201 ), 0, 1 ),0)</f>
        <v>0</v>
      </c>
      <c r="BD201" s="221">
        <f t="shared" ref="BD201:BD208" si="122" xml:space="preserve"> IF(SUM($G201:$M201,$O201:$U201,$AE201:$AM201)&gt;0,IF( ISNUMBER(Q201 ), 0, 1 ),0)</f>
        <v>0</v>
      </c>
      <c r="BE201" s="221">
        <f t="shared" ref="BE201:BE208" si="123" xml:space="preserve"> IF(SUM($G201:$M201,$O201:$U201,$AE201:$AM201)&gt;0,IF( ISNUMBER(R201 ), 0, 1 ),0)</f>
        <v>0</v>
      </c>
      <c r="BF201" s="221">
        <f t="shared" ref="BF201:BF208" si="124" xml:space="preserve"> IF(SUM($G201:$M201,$O201:$U201,$AE201:$AM201)&gt;0,IF( ISNUMBER(S201 ), 0, 1 ),0)</f>
        <v>0</v>
      </c>
      <c r="BG201" s="221">
        <f t="shared" ref="BG201:BG208" si="125" xml:space="preserve"> IF(SUM($G201:$M201,$O201:$U201,$AE201:$AM201)&gt;0,IF( ISNUMBER(T201 ), 0, 1 ),0)</f>
        <v>0</v>
      </c>
      <c r="BH201" s="221">
        <f t="shared" ref="BH201:BH208" si="126" xml:space="preserve"> IF(SUM($G201:$M201,$O201:$U201,$AE201:$AM201)&gt;0,IF( ISNUMBER(U201 ), 0, 1 ),0)</f>
        <v>0</v>
      </c>
      <c r="BI201" s="3102"/>
      <c r="BJ201" s="3102"/>
      <c r="BK201" s="221">
        <f t="shared" ref="BK201:BK208" si="127" xml:space="preserve"> IF(SUM($G201:$M201,$O201:$U201,$AE201:$AM201)&gt;0,IF( ISNUMBER(AE201 ), 0, 1 ),0)</f>
        <v>0</v>
      </c>
      <c r="BL201" s="221">
        <f t="shared" ref="BL201:BL208" si="128" xml:space="preserve"> IF(SUM($G201:$M201,$O201:$U201,$AE201:$AM201)&gt;0,IF( ISNUMBER(AF201 ), 0, 1 ),0)</f>
        <v>0</v>
      </c>
      <c r="BM201" s="221">
        <f t="shared" ref="BM201:BM208" si="129" xml:space="preserve"> IF(SUM($G201:$M201,$O201:$U201,$AE201:$AM201)&gt;0,IF( ISNUMBER(AG201 ), 0, 1 ),0)</f>
        <v>0</v>
      </c>
      <c r="BN201" s="221">
        <f t="shared" ref="BN201:BN208" si="130" xml:space="preserve"> IF(SUM($G201:$M201,$O201:$U201,$AE201:$AM201)&gt;0,IF( ISNUMBER(AM201 ), 0, 1 ),0)</f>
        <v>0</v>
      </c>
      <c r="BO201" s="3101"/>
      <c r="BP201" s="1105"/>
      <c r="BQ201" s="1105"/>
      <c r="BR201" s="1105"/>
      <c r="BS201" s="1105"/>
      <c r="BT201" s="1105"/>
      <c r="BU201" s="1105"/>
    </row>
    <row r="202" spans="2:73" ht="15.75" customHeight="1">
      <c r="B202" s="71" t="s">
        <v>14675</v>
      </c>
      <c r="C202" s="2012" t="s">
        <v>14537</v>
      </c>
      <c r="D202" s="2012"/>
      <c r="E202" s="72" t="s">
        <v>688</v>
      </c>
      <c r="F202" s="72">
        <v>3</v>
      </c>
      <c r="G202" s="1286"/>
      <c r="H202" s="1286"/>
      <c r="I202" s="1286"/>
      <c r="J202" s="1286"/>
      <c r="K202" s="1286"/>
      <c r="L202" s="1286"/>
      <c r="M202" s="1668"/>
      <c r="N202" s="1625"/>
      <c r="O202" s="1670"/>
      <c r="P202" s="1286"/>
      <c r="Q202" s="1286"/>
      <c r="R202" s="1286"/>
      <c r="S202" s="1286"/>
      <c r="T202" s="1286"/>
      <c r="U202" s="1668"/>
      <c r="W202" s="1670"/>
      <c r="X202" s="1286"/>
      <c r="Y202" s="1286"/>
      <c r="Z202" s="1286"/>
      <c r="AA202" s="1286"/>
      <c r="AB202" s="1286"/>
      <c r="AC202" s="1668"/>
      <c r="AD202" s="2222"/>
      <c r="AE202" s="1670"/>
      <c r="AF202" s="1286"/>
      <c r="AG202" s="1286"/>
      <c r="AH202" s="1766"/>
      <c r="AI202" s="1862"/>
      <c r="AJ202" s="1862"/>
      <c r="AK202" s="1862"/>
      <c r="AL202" s="1862"/>
      <c r="AM202" s="1863"/>
      <c r="AN202" s="63"/>
      <c r="AO202" s="73" t="s">
        <v>14676</v>
      </c>
      <c r="AP202" s="3102"/>
      <c r="AQ202" s="3101"/>
      <c r="AR202" s="997">
        <f t="shared" ref="AR202:AR208" si="131">IF( SUM( AT202:BN202 ) = 0, 0, $AT$5 )</f>
        <v>0</v>
      </c>
      <c r="AS202" s="3101"/>
      <c r="AT202" s="221">
        <f t="shared" si="113"/>
        <v>0</v>
      </c>
      <c r="AU202" s="221">
        <f t="shared" si="114"/>
        <v>0</v>
      </c>
      <c r="AV202" s="221">
        <f t="shared" si="115"/>
        <v>0</v>
      </c>
      <c r="AW202" s="221">
        <f t="shared" si="116"/>
        <v>0</v>
      </c>
      <c r="AX202" s="221">
        <f t="shared" si="117"/>
        <v>0</v>
      </c>
      <c r="AY202" s="221">
        <f t="shared" si="118"/>
        <v>0</v>
      </c>
      <c r="AZ202" s="221">
        <f t="shared" si="119"/>
        <v>0</v>
      </c>
      <c r="BA202" s="3102"/>
      <c r="BB202" s="221">
        <f t="shared" si="120"/>
        <v>0</v>
      </c>
      <c r="BC202" s="221">
        <f t="shared" si="121"/>
        <v>0</v>
      </c>
      <c r="BD202" s="221">
        <f t="shared" si="122"/>
        <v>0</v>
      </c>
      <c r="BE202" s="221">
        <f t="shared" si="123"/>
        <v>0</v>
      </c>
      <c r="BF202" s="221">
        <f t="shared" si="124"/>
        <v>0</v>
      </c>
      <c r="BG202" s="221">
        <f t="shared" si="125"/>
        <v>0</v>
      </c>
      <c r="BH202" s="221">
        <f t="shared" si="126"/>
        <v>0</v>
      </c>
      <c r="BI202" s="3102"/>
      <c r="BJ202" s="3102"/>
      <c r="BK202" s="221">
        <f t="shared" si="127"/>
        <v>0</v>
      </c>
      <c r="BL202" s="221">
        <f t="shared" si="128"/>
        <v>0</v>
      </c>
      <c r="BM202" s="221">
        <f t="shared" si="129"/>
        <v>0</v>
      </c>
      <c r="BN202" s="221">
        <f t="shared" si="130"/>
        <v>0</v>
      </c>
      <c r="BO202" s="3101"/>
      <c r="BP202" s="1105"/>
      <c r="BQ202" s="1105"/>
      <c r="BR202" s="1105"/>
      <c r="BS202" s="1105"/>
      <c r="BT202" s="1105"/>
      <c r="BU202" s="1105"/>
    </row>
    <row r="203" spans="2:73" ht="15.75" customHeight="1">
      <c r="B203" s="71" t="s">
        <v>14677</v>
      </c>
      <c r="C203" s="2012" t="s">
        <v>14537</v>
      </c>
      <c r="D203" s="2012"/>
      <c r="E203" s="72" t="s">
        <v>688</v>
      </c>
      <c r="F203" s="72">
        <v>3</v>
      </c>
      <c r="G203" s="1286"/>
      <c r="H203" s="1286"/>
      <c r="I203" s="1286"/>
      <c r="J203" s="1286"/>
      <c r="K203" s="1286"/>
      <c r="L203" s="1286"/>
      <c r="M203" s="1668"/>
      <c r="N203" s="1625"/>
      <c r="O203" s="1670"/>
      <c r="P203" s="1286"/>
      <c r="Q203" s="1286"/>
      <c r="R203" s="1286"/>
      <c r="S203" s="1286"/>
      <c r="T203" s="1286"/>
      <c r="U203" s="1668"/>
      <c r="W203" s="1670"/>
      <c r="X203" s="1286"/>
      <c r="Y203" s="1286"/>
      <c r="Z203" s="1286"/>
      <c r="AA203" s="1286"/>
      <c r="AB203" s="1286"/>
      <c r="AC203" s="1668"/>
      <c r="AD203" s="2222"/>
      <c r="AE203" s="1670"/>
      <c r="AF203" s="1286"/>
      <c r="AG203" s="1286"/>
      <c r="AH203" s="1766"/>
      <c r="AI203" s="1862"/>
      <c r="AJ203" s="1862"/>
      <c r="AK203" s="1862"/>
      <c r="AL203" s="1862"/>
      <c r="AM203" s="1863"/>
      <c r="AN203" s="63"/>
      <c r="AO203" s="73" t="s">
        <v>14678</v>
      </c>
      <c r="AP203" s="3102"/>
      <c r="AQ203" s="3101"/>
      <c r="AR203" s="997">
        <f t="shared" si="131"/>
        <v>0</v>
      </c>
      <c r="AS203" s="3101"/>
      <c r="AT203" s="221">
        <f t="shared" si="113"/>
        <v>0</v>
      </c>
      <c r="AU203" s="221">
        <f t="shared" si="114"/>
        <v>0</v>
      </c>
      <c r="AV203" s="221">
        <f t="shared" si="115"/>
        <v>0</v>
      </c>
      <c r="AW203" s="221">
        <f t="shared" si="116"/>
        <v>0</v>
      </c>
      <c r="AX203" s="221">
        <f t="shared" si="117"/>
        <v>0</v>
      </c>
      <c r="AY203" s="221">
        <f t="shared" si="118"/>
        <v>0</v>
      </c>
      <c r="AZ203" s="221">
        <f t="shared" si="119"/>
        <v>0</v>
      </c>
      <c r="BA203" s="3102"/>
      <c r="BB203" s="221">
        <f t="shared" si="120"/>
        <v>0</v>
      </c>
      <c r="BC203" s="221">
        <f t="shared" si="121"/>
        <v>0</v>
      </c>
      <c r="BD203" s="221">
        <f t="shared" si="122"/>
        <v>0</v>
      </c>
      <c r="BE203" s="221">
        <f t="shared" si="123"/>
        <v>0</v>
      </c>
      <c r="BF203" s="221">
        <f t="shared" si="124"/>
        <v>0</v>
      </c>
      <c r="BG203" s="221">
        <f t="shared" si="125"/>
        <v>0</v>
      </c>
      <c r="BH203" s="221">
        <f t="shared" si="126"/>
        <v>0</v>
      </c>
      <c r="BI203" s="3102"/>
      <c r="BJ203" s="3102"/>
      <c r="BK203" s="221">
        <f t="shared" si="127"/>
        <v>0</v>
      </c>
      <c r="BL203" s="221">
        <f t="shared" si="128"/>
        <v>0</v>
      </c>
      <c r="BM203" s="221">
        <f t="shared" si="129"/>
        <v>0</v>
      </c>
      <c r="BN203" s="221">
        <f t="shared" si="130"/>
        <v>0</v>
      </c>
      <c r="BO203" s="3101"/>
      <c r="BP203" s="1105"/>
      <c r="BQ203" s="1105"/>
      <c r="BR203" s="1105"/>
      <c r="BS203" s="1105"/>
      <c r="BT203" s="1105"/>
      <c r="BU203" s="1105"/>
    </row>
    <row r="204" spans="2:73" ht="15.75" customHeight="1">
      <c r="B204" s="71" t="s">
        <v>14679</v>
      </c>
      <c r="C204" s="2012" t="s">
        <v>14537</v>
      </c>
      <c r="D204" s="2012"/>
      <c r="E204" s="72" t="s">
        <v>688</v>
      </c>
      <c r="F204" s="72">
        <v>3</v>
      </c>
      <c r="G204" s="1286"/>
      <c r="H204" s="1286"/>
      <c r="I204" s="1286"/>
      <c r="J204" s="1286"/>
      <c r="K204" s="1286"/>
      <c r="L204" s="1286"/>
      <c r="M204" s="1668"/>
      <c r="N204" s="1625"/>
      <c r="O204" s="1670"/>
      <c r="P204" s="1286"/>
      <c r="Q204" s="1286"/>
      <c r="R204" s="1286"/>
      <c r="S204" s="1286"/>
      <c r="T204" s="1286"/>
      <c r="U204" s="1668"/>
      <c r="W204" s="1670"/>
      <c r="X204" s="1286"/>
      <c r="Y204" s="1286"/>
      <c r="Z204" s="1286"/>
      <c r="AA204" s="1286"/>
      <c r="AB204" s="1286"/>
      <c r="AC204" s="1668"/>
      <c r="AD204" s="2222"/>
      <c r="AE204" s="1670"/>
      <c r="AF204" s="1286"/>
      <c r="AG204" s="1286"/>
      <c r="AH204" s="1766"/>
      <c r="AI204" s="1862"/>
      <c r="AJ204" s="1862"/>
      <c r="AK204" s="1862"/>
      <c r="AL204" s="1862"/>
      <c r="AM204" s="1863"/>
      <c r="AN204" s="63"/>
      <c r="AO204" s="73" t="s">
        <v>14680</v>
      </c>
      <c r="AP204" s="3102"/>
      <c r="AQ204" s="3101"/>
      <c r="AR204" s="997">
        <f t="shared" si="131"/>
        <v>0</v>
      </c>
      <c r="AS204" s="3101"/>
      <c r="AT204" s="221">
        <f t="shared" si="113"/>
        <v>0</v>
      </c>
      <c r="AU204" s="221">
        <f t="shared" si="114"/>
        <v>0</v>
      </c>
      <c r="AV204" s="221">
        <f t="shared" si="115"/>
        <v>0</v>
      </c>
      <c r="AW204" s="221">
        <f t="shared" si="116"/>
        <v>0</v>
      </c>
      <c r="AX204" s="221">
        <f t="shared" si="117"/>
        <v>0</v>
      </c>
      <c r="AY204" s="221">
        <f t="shared" si="118"/>
        <v>0</v>
      </c>
      <c r="AZ204" s="221">
        <f t="shared" si="119"/>
        <v>0</v>
      </c>
      <c r="BA204" s="3102"/>
      <c r="BB204" s="221">
        <f t="shared" si="120"/>
        <v>0</v>
      </c>
      <c r="BC204" s="221">
        <f t="shared" si="121"/>
        <v>0</v>
      </c>
      <c r="BD204" s="221">
        <f t="shared" si="122"/>
        <v>0</v>
      </c>
      <c r="BE204" s="221">
        <f t="shared" si="123"/>
        <v>0</v>
      </c>
      <c r="BF204" s="221">
        <f t="shared" si="124"/>
        <v>0</v>
      </c>
      <c r="BG204" s="221">
        <f t="shared" si="125"/>
        <v>0</v>
      </c>
      <c r="BH204" s="221">
        <f t="shared" si="126"/>
        <v>0</v>
      </c>
      <c r="BI204" s="3102"/>
      <c r="BJ204" s="3102"/>
      <c r="BK204" s="221">
        <f t="shared" si="127"/>
        <v>0</v>
      </c>
      <c r="BL204" s="221">
        <f t="shared" si="128"/>
        <v>0</v>
      </c>
      <c r="BM204" s="221">
        <f t="shared" si="129"/>
        <v>0</v>
      </c>
      <c r="BN204" s="221">
        <f t="shared" si="130"/>
        <v>0</v>
      </c>
      <c r="BO204" s="3101"/>
      <c r="BP204" s="1105"/>
      <c r="BQ204" s="1105"/>
      <c r="BR204" s="1105"/>
      <c r="BS204" s="1105"/>
      <c r="BT204" s="1105"/>
      <c r="BU204" s="1105"/>
    </row>
    <row r="205" spans="2:73" ht="15.75" customHeight="1">
      <c r="B205" s="71" t="s">
        <v>14681</v>
      </c>
      <c r="C205" s="2012" t="s">
        <v>14537</v>
      </c>
      <c r="D205" s="2012"/>
      <c r="E205" s="72" t="s">
        <v>688</v>
      </c>
      <c r="F205" s="72">
        <v>3</v>
      </c>
      <c r="G205" s="1286"/>
      <c r="H205" s="1286"/>
      <c r="I205" s="1286"/>
      <c r="J205" s="1286"/>
      <c r="K205" s="1286"/>
      <c r="L205" s="1286"/>
      <c r="M205" s="1668"/>
      <c r="N205" s="1625"/>
      <c r="O205" s="1670"/>
      <c r="P205" s="1286"/>
      <c r="Q205" s="1286"/>
      <c r="R205" s="1286"/>
      <c r="S205" s="1286"/>
      <c r="T205" s="1286"/>
      <c r="U205" s="1668"/>
      <c r="W205" s="1670"/>
      <c r="X205" s="1286"/>
      <c r="Y205" s="1286"/>
      <c r="Z205" s="1286"/>
      <c r="AA205" s="1286"/>
      <c r="AB205" s="1286"/>
      <c r="AC205" s="1668"/>
      <c r="AD205" s="2222"/>
      <c r="AE205" s="1670"/>
      <c r="AF205" s="1286"/>
      <c r="AG205" s="1286"/>
      <c r="AH205" s="1766"/>
      <c r="AI205" s="1862"/>
      <c r="AJ205" s="1862"/>
      <c r="AK205" s="1862"/>
      <c r="AL205" s="1862"/>
      <c r="AM205" s="1863"/>
      <c r="AN205" s="63"/>
      <c r="AO205" s="73" t="s">
        <v>14682</v>
      </c>
      <c r="AP205" s="3102"/>
      <c r="AQ205" s="3101"/>
      <c r="AR205" s="997">
        <f t="shared" si="131"/>
        <v>0</v>
      </c>
      <c r="AS205" s="3101"/>
      <c r="AT205" s="221">
        <f t="shared" si="113"/>
        <v>0</v>
      </c>
      <c r="AU205" s="221">
        <f t="shared" si="114"/>
        <v>0</v>
      </c>
      <c r="AV205" s="221">
        <f t="shared" si="115"/>
        <v>0</v>
      </c>
      <c r="AW205" s="221">
        <f t="shared" si="116"/>
        <v>0</v>
      </c>
      <c r="AX205" s="221">
        <f t="shared" si="117"/>
        <v>0</v>
      </c>
      <c r="AY205" s="221">
        <f t="shared" si="118"/>
        <v>0</v>
      </c>
      <c r="AZ205" s="221">
        <f t="shared" si="119"/>
        <v>0</v>
      </c>
      <c r="BA205" s="3102"/>
      <c r="BB205" s="221">
        <f t="shared" si="120"/>
        <v>0</v>
      </c>
      <c r="BC205" s="221">
        <f t="shared" si="121"/>
        <v>0</v>
      </c>
      <c r="BD205" s="221">
        <f t="shared" si="122"/>
        <v>0</v>
      </c>
      <c r="BE205" s="221">
        <f t="shared" si="123"/>
        <v>0</v>
      </c>
      <c r="BF205" s="221">
        <f t="shared" si="124"/>
        <v>0</v>
      </c>
      <c r="BG205" s="221">
        <f t="shared" si="125"/>
        <v>0</v>
      </c>
      <c r="BH205" s="221">
        <f t="shared" si="126"/>
        <v>0</v>
      </c>
      <c r="BI205" s="3102"/>
      <c r="BJ205" s="3102"/>
      <c r="BK205" s="221">
        <f t="shared" si="127"/>
        <v>0</v>
      </c>
      <c r="BL205" s="221">
        <f t="shared" si="128"/>
        <v>0</v>
      </c>
      <c r="BM205" s="221">
        <f t="shared" si="129"/>
        <v>0</v>
      </c>
      <c r="BN205" s="221">
        <f t="shared" si="130"/>
        <v>0</v>
      </c>
      <c r="BO205" s="3101"/>
      <c r="BP205" s="1105"/>
      <c r="BQ205" s="1105"/>
      <c r="BR205" s="1105"/>
      <c r="BS205" s="1105"/>
      <c r="BT205" s="1105"/>
      <c r="BU205" s="1105"/>
    </row>
    <row r="206" spans="2:73" ht="15.75" customHeight="1">
      <c r="B206" s="71" t="s">
        <v>14683</v>
      </c>
      <c r="C206" s="2012" t="s">
        <v>14537</v>
      </c>
      <c r="D206" s="2012"/>
      <c r="E206" s="72" t="s">
        <v>688</v>
      </c>
      <c r="F206" s="72">
        <v>3</v>
      </c>
      <c r="G206" s="1286"/>
      <c r="H206" s="1286"/>
      <c r="I206" s="1286"/>
      <c r="J206" s="1286"/>
      <c r="K206" s="1286"/>
      <c r="L206" s="1286"/>
      <c r="M206" s="1668"/>
      <c r="N206" s="1625"/>
      <c r="O206" s="1670"/>
      <c r="P206" s="1286"/>
      <c r="Q206" s="1286"/>
      <c r="R206" s="1286"/>
      <c r="S206" s="1286"/>
      <c r="T206" s="1286"/>
      <c r="U206" s="1668"/>
      <c r="W206" s="1670"/>
      <c r="X206" s="1286"/>
      <c r="Y206" s="1286"/>
      <c r="Z206" s="1286"/>
      <c r="AA206" s="1286"/>
      <c r="AB206" s="1286"/>
      <c r="AC206" s="1668"/>
      <c r="AD206" s="2222"/>
      <c r="AE206" s="1670"/>
      <c r="AF206" s="1286"/>
      <c r="AG206" s="1286"/>
      <c r="AH206" s="1766"/>
      <c r="AI206" s="1862"/>
      <c r="AJ206" s="1862"/>
      <c r="AK206" s="1862"/>
      <c r="AL206" s="1862"/>
      <c r="AM206" s="1863"/>
      <c r="AN206" s="63"/>
      <c r="AO206" s="73" t="s">
        <v>14684</v>
      </c>
      <c r="AP206" s="3102"/>
      <c r="AQ206" s="3101"/>
      <c r="AR206" s="997">
        <f t="shared" si="131"/>
        <v>0</v>
      </c>
      <c r="AS206" s="3101"/>
      <c r="AT206" s="221">
        <f t="shared" si="113"/>
        <v>0</v>
      </c>
      <c r="AU206" s="221">
        <f t="shared" si="114"/>
        <v>0</v>
      </c>
      <c r="AV206" s="221">
        <f t="shared" si="115"/>
        <v>0</v>
      </c>
      <c r="AW206" s="221">
        <f t="shared" si="116"/>
        <v>0</v>
      </c>
      <c r="AX206" s="221">
        <f t="shared" si="117"/>
        <v>0</v>
      </c>
      <c r="AY206" s="221">
        <f t="shared" si="118"/>
        <v>0</v>
      </c>
      <c r="AZ206" s="221">
        <f t="shared" si="119"/>
        <v>0</v>
      </c>
      <c r="BA206" s="3102"/>
      <c r="BB206" s="221">
        <f t="shared" si="120"/>
        <v>0</v>
      </c>
      <c r="BC206" s="221">
        <f t="shared" si="121"/>
        <v>0</v>
      </c>
      <c r="BD206" s="221">
        <f t="shared" si="122"/>
        <v>0</v>
      </c>
      <c r="BE206" s="221">
        <f t="shared" si="123"/>
        <v>0</v>
      </c>
      <c r="BF206" s="221">
        <f t="shared" si="124"/>
        <v>0</v>
      </c>
      <c r="BG206" s="221">
        <f t="shared" si="125"/>
        <v>0</v>
      </c>
      <c r="BH206" s="221">
        <f t="shared" si="126"/>
        <v>0</v>
      </c>
      <c r="BI206" s="3102"/>
      <c r="BJ206" s="3102"/>
      <c r="BK206" s="221">
        <f t="shared" si="127"/>
        <v>0</v>
      </c>
      <c r="BL206" s="221">
        <f t="shared" si="128"/>
        <v>0</v>
      </c>
      <c r="BM206" s="221">
        <f t="shared" si="129"/>
        <v>0</v>
      </c>
      <c r="BN206" s="221">
        <f t="shared" si="130"/>
        <v>0</v>
      </c>
      <c r="BO206" s="3101"/>
      <c r="BP206" s="1105"/>
      <c r="BQ206" s="1105"/>
      <c r="BR206" s="1105"/>
      <c r="BS206" s="1105"/>
      <c r="BT206" s="1105"/>
      <c r="BU206" s="1105"/>
    </row>
    <row r="207" spans="2:73" ht="15.75" customHeight="1">
      <c r="B207" s="71" t="s">
        <v>14685</v>
      </c>
      <c r="C207" s="2012" t="s">
        <v>14537</v>
      </c>
      <c r="D207" s="2012"/>
      <c r="E207" s="72" t="s">
        <v>688</v>
      </c>
      <c r="F207" s="72">
        <v>3</v>
      </c>
      <c r="G207" s="1286"/>
      <c r="H207" s="1286"/>
      <c r="I207" s="1286"/>
      <c r="J207" s="1286"/>
      <c r="K207" s="1286"/>
      <c r="L207" s="1286"/>
      <c r="M207" s="1668"/>
      <c r="N207" s="1625"/>
      <c r="O207" s="1670"/>
      <c r="P207" s="1286"/>
      <c r="Q207" s="1286"/>
      <c r="R207" s="1286"/>
      <c r="S207" s="1286"/>
      <c r="T207" s="1286"/>
      <c r="U207" s="1668"/>
      <c r="W207" s="1670"/>
      <c r="X207" s="1286"/>
      <c r="Y207" s="1286"/>
      <c r="Z207" s="1286"/>
      <c r="AA207" s="1286"/>
      <c r="AB207" s="1286"/>
      <c r="AC207" s="1668"/>
      <c r="AD207" s="2222"/>
      <c r="AE207" s="1670"/>
      <c r="AF207" s="1286"/>
      <c r="AG207" s="1286"/>
      <c r="AH207" s="1766"/>
      <c r="AI207" s="1862"/>
      <c r="AJ207" s="1862"/>
      <c r="AK207" s="1862"/>
      <c r="AL207" s="1862"/>
      <c r="AM207" s="1863"/>
      <c r="AN207" s="63"/>
      <c r="AO207" s="73" t="s">
        <v>14686</v>
      </c>
      <c r="AP207" s="3102"/>
      <c r="AQ207" s="3101"/>
      <c r="AR207" s="997">
        <f t="shared" si="131"/>
        <v>0</v>
      </c>
      <c r="AS207" s="3101"/>
      <c r="AT207" s="221">
        <f t="shared" si="113"/>
        <v>0</v>
      </c>
      <c r="AU207" s="221">
        <f t="shared" si="114"/>
        <v>0</v>
      </c>
      <c r="AV207" s="221">
        <f t="shared" si="115"/>
        <v>0</v>
      </c>
      <c r="AW207" s="221">
        <f t="shared" si="116"/>
        <v>0</v>
      </c>
      <c r="AX207" s="221">
        <f t="shared" si="117"/>
        <v>0</v>
      </c>
      <c r="AY207" s="221">
        <f t="shared" si="118"/>
        <v>0</v>
      </c>
      <c r="AZ207" s="221">
        <f t="shared" si="119"/>
        <v>0</v>
      </c>
      <c r="BA207" s="3102"/>
      <c r="BB207" s="221">
        <f t="shared" si="120"/>
        <v>0</v>
      </c>
      <c r="BC207" s="221">
        <f t="shared" si="121"/>
        <v>0</v>
      </c>
      <c r="BD207" s="221">
        <f t="shared" si="122"/>
        <v>0</v>
      </c>
      <c r="BE207" s="221">
        <f t="shared" si="123"/>
        <v>0</v>
      </c>
      <c r="BF207" s="221">
        <f t="shared" si="124"/>
        <v>0</v>
      </c>
      <c r="BG207" s="221">
        <f t="shared" si="125"/>
        <v>0</v>
      </c>
      <c r="BH207" s="221">
        <f t="shared" si="126"/>
        <v>0</v>
      </c>
      <c r="BI207" s="3102"/>
      <c r="BJ207" s="3102"/>
      <c r="BK207" s="221">
        <f t="shared" si="127"/>
        <v>0</v>
      </c>
      <c r="BL207" s="221">
        <f t="shared" si="128"/>
        <v>0</v>
      </c>
      <c r="BM207" s="221">
        <f t="shared" si="129"/>
        <v>0</v>
      </c>
      <c r="BN207" s="221">
        <f t="shared" si="130"/>
        <v>0</v>
      </c>
      <c r="BO207" s="3101"/>
      <c r="BP207" s="1105"/>
      <c r="BQ207" s="1105"/>
      <c r="BR207" s="1105"/>
      <c r="BS207" s="1105"/>
      <c r="BT207" s="1105"/>
      <c r="BU207" s="1105"/>
    </row>
    <row r="208" spans="2:73" ht="15.75" customHeight="1">
      <c r="B208" s="71" t="s">
        <v>14687</v>
      </c>
      <c r="C208" s="2012" t="s">
        <v>14537</v>
      </c>
      <c r="D208" s="2012"/>
      <c r="E208" s="72" t="s">
        <v>688</v>
      </c>
      <c r="F208" s="72">
        <v>3</v>
      </c>
      <c r="G208" s="1286"/>
      <c r="H208" s="1286"/>
      <c r="I208" s="1286"/>
      <c r="J208" s="1286"/>
      <c r="K208" s="1286"/>
      <c r="L208" s="1286"/>
      <c r="M208" s="1668"/>
      <c r="N208" s="1625"/>
      <c r="O208" s="1670"/>
      <c r="P208" s="1286"/>
      <c r="Q208" s="1286"/>
      <c r="R208" s="1286"/>
      <c r="S208" s="1286"/>
      <c r="T208" s="1286"/>
      <c r="U208" s="1668"/>
      <c r="W208" s="1670"/>
      <c r="X208" s="1286"/>
      <c r="Y208" s="1286"/>
      <c r="Z208" s="1286"/>
      <c r="AA208" s="1286"/>
      <c r="AB208" s="1286"/>
      <c r="AC208" s="1668"/>
      <c r="AD208" s="2222"/>
      <c r="AE208" s="1670"/>
      <c r="AF208" s="1286"/>
      <c r="AG208" s="1286"/>
      <c r="AH208" s="1766"/>
      <c r="AI208" s="1862"/>
      <c r="AJ208" s="1862"/>
      <c r="AK208" s="1862"/>
      <c r="AL208" s="1862"/>
      <c r="AM208" s="1863"/>
      <c r="AN208" s="63"/>
      <c r="AO208" s="73" t="s">
        <v>14688</v>
      </c>
      <c r="AP208" s="3102"/>
      <c r="AQ208" s="3101"/>
      <c r="AR208" s="997">
        <f t="shared" si="131"/>
        <v>0</v>
      </c>
      <c r="AS208" s="3101"/>
      <c r="AT208" s="221">
        <f t="shared" si="113"/>
        <v>0</v>
      </c>
      <c r="AU208" s="221">
        <f t="shared" si="114"/>
        <v>0</v>
      </c>
      <c r="AV208" s="221">
        <f t="shared" si="115"/>
        <v>0</v>
      </c>
      <c r="AW208" s="221">
        <f t="shared" si="116"/>
        <v>0</v>
      </c>
      <c r="AX208" s="221">
        <f t="shared" si="117"/>
        <v>0</v>
      </c>
      <c r="AY208" s="221">
        <f t="shared" si="118"/>
        <v>0</v>
      </c>
      <c r="AZ208" s="221">
        <f t="shared" si="119"/>
        <v>0</v>
      </c>
      <c r="BA208" s="3102"/>
      <c r="BB208" s="221">
        <f t="shared" si="120"/>
        <v>0</v>
      </c>
      <c r="BC208" s="221">
        <f t="shared" si="121"/>
        <v>0</v>
      </c>
      <c r="BD208" s="221">
        <f t="shared" si="122"/>
        <v>0</v>
      </c>
      <c r="BE208" s="221">
        <f t="shared" si="123"/>
        <v>0</v>
      </c>
      <c r="BF208" s="221">
        <f t="shared" si="124"/>
        <v>0</v>
      </c>
      <c r="BG208" s="221">
        <f t="shared" si="125"/>
        <v>0</v>
      </c>
      <c r="BH208" s="221">
        <f t="shared" si="126"/>
        <v>0</v>
      </c>
      <c r="BI208" s="3102"/>
      <c r="BJ208" s="3102"/>
      <c r="BK208" s="221">
        <f t="shared" si="127"/>
        <v>0</v>
      </c>
      <c r="BL208" s="221">
        <f t="shared" si="128"/>
        <v>0</v>
      </c>
      <c r="BM208" s="221">
        <f t="shared" si="129"/>
        <v>0</v>
      </c>
      <c r="BN208" s="221">
        <f t="shared" si="130"/>
        <v>0</v>
      </c>
      <c r="BO208" s="3101"/>
      <c r="BP208" s="1105"/>
      <c r="BQ208" s="1105"/>
      <c r="BR208" s="1105"/>
      <c r="BS208" s="1105"/>
      <c r="BT208" s="1105"/>
      <c r="BU208" s="1105"/>
    </row>
    <row r="209" spans="1:73" ht="15.75" customHeight="1" thickBot="1">
      <c r="A209" s="2394" t="s">
        <v>784</v>
      </c>
      <c r="B209" s="75" t="s">
        <v>902</v>
      </c>
      <c r="C209" s="2013"/>
      <c r="D209" s="2013"/>
      <c r="E209" s="76" t="s">
        <v>688</v>
      </c>
      <c r="F209" s="76">
        <v>3</v>
      </c>
      <c r="G209" s="1297">
        <f>IFERROR(SUM(G9:G208),0)</f>
        <v>15.018999999999998</v>
      </c>
      <c r="H209" s="1297">
        <f t="shared" ref="H209:M209" si="132">IFERROR(SUM(H9:H208),0)</f>
        <v>4.1869999999999994</v>
      </c>
      <c r="I209" s="1297">
        <f t="shared" si="132"/>
        <v>3.5750000000000028</v>
      </c>
      <c r="J209" s="1297">
        <f t="shared" si="132"/>
        <v>35.833999999999989</v>
      </c>
      <c r="K209" s="1297">
        <f t="shared" si="132"/>
        <v>66.269000000000005</v>
      </c>
      <c r="L209" s="1297">
        <f t="shared" si="132"/>
        <v>69.457999999999998</v>
      </c>
      <c r="M209" s="1289">
        <f t="shared" si="132"/>
        <v>949.62000000000012</v>
      </c>
      <c r="N209" s="60"/>
      <c r="O209" s="1671">
        <f t="shared" ref="O209:U209" si="133">IFERROR(SUM(O9:O208),0)</f>
        <v>1.2229710000000007</v>
      </c>
      <c r="P209" s="1297">
        <f t="shared" si="133"/>
        <v>1.38943517171</v>
      </c>
      <c r="Q209" s="1297">
        <f t="shared" si="133"/>
        <v>1.5122849119739996</v>
      </c>
      <c r="R209" s="1297">
        <f t="shared" si="133"/>
        <v>1.9468117569699988</v>
      </c>
      <c r="S209" s="1297">
        <f t="shared" si="133"/>
        <v>1.6784835803285989</v>
      </c>
      <c r="T209" s="1297">
        <f t="shared" si="133"/>
        <v>1.570298355137095</v>
      </c>
      <c r="U209" s="1289">
        <f t="shared" si="133"/>
        <v>13.513391260554361</v>
      </c>
      <c r="W209" s="1671">
        <f t="shared" ref="W209:AC209" si="134">IFERROR(SUM(W9:W208),0)</f>
        <v>3313884.8624664512</v>
      </c>
      <c r="X209" s="1297">
        <f t="shared" si="134"/>
        <v>3587147.2766037169</v>
      </c>
      <c r="Y209" s="1297">
        <f t="shared" si="134"/>
        <v>3247441.5516319652</v>
      </c>
      <c r="Z209" s="1297">
        <f t="shared" si="134"/>
        <v>3384038.7373459488</v>
      </c>
      <c r="AA209" s="1297">
        <f t="shared" si="134"/>
        <v>3386060.1348835421</v>
      </c>
      <c r="AB209" s="1297">
        <f t="shared" si="134"/>
        <v>3359214.9003043273</v>
      </c>
      <c r="AC209" s="1289">
        <f t="shared" si="134"/>
        <v>3384931.1786105796</v>
      </c>
      <c r="AD209" s="63"/>
      <c r="AE209" s="2358"/>
      <c r="AF209" s="2359"/>
      <c r="AG209" s="2359"/>
      <c r="AH209" s="2360"/>
      <c r="AI209" s="2360"/>
      <c r="AJ209" s="2360"/>
      <c r="AK209" s="2360"/>
      <c r="AL209" s="2360"/>
      <c r="AM209" s="2361"/>
      <c r="AN209" s="63"/>
      <c r="AO209" s="77" t="s">
        <v>14689</v>
      </c>
      <c r="AP209" s="3102"/>
      <c r="AQ209" s="3101"/>
      <c r="AR209" s="3102"/>
      <c r="AS209" s="3101"/>
      <c r="AT209" s="3102"/>
      <c r="AU209" s="3102"/>
      <c r="AV209" s="3102"/>
      <c r="AW209" s="3102"/>
      <c r="AX209" s="3102"/>
      <c r="AY209" s="3102"/>
      <c r="AZ209" s="3102"/>
      <c r="BA209" s="3102"/>
      <c r="BB209" s="3102"/>
      <c r="BC209" s="3102"/>
      <c r="BD209" s="3102"/>
      <c r="BE209" s="3102"/>
      <c r="BF209" s="3102"/>
      <c r="BG209" s="3102"/>
      <c r="BH209" s="3102"/>
      <c r="BI209" s="3102"/>
      <c r="BJ209" s="3102"/>
      <c r="BK209" s="3102"/>
      <c r="BL209" s="3102"/>
      <c r="BM209" s="3102"/>
      <c r="BN209" s="3102"/>
      <c r="BO209" s="3101"/>
      <c r="BP209" s="1105"/>
      <c r="BQ209" s="1105"/>
      <c r="BR209" s="1105"/>
      <c r="BS209" s="1105"/>
      <c r="BT209" s="1105"/>
      <c r="BU209" s="1105"/>
    </row>
    <row r="210" spans="1:73" ht="16" thickTop="1">
      <c r="A210" s="3102"/>
      <c r="B210" s="286"/>
      <c r="C210" s="286"/>
      <c r="D210" s="286"/>
      <c r="E210" s="60"/>
      <c r="F210" s="60"/>
      <c r="G210" s="61"/>
      <c r="H210" s="61"/>
      <c r="I210" s="61"/>
      <c r="J210" s="61"/>
      <c r="K210" s="61"/>
      <c r="L210" s="61"/>
      <c r="M210" s="59"/>
      <c r="N210" s="61"/>
      <c r="O210" s="2981"/>
      <c r="P210" s="2981"/>
      <c r="Q210" s="2981"/>
      <c r="R210" s="2981"/>
      <c r="S210" s="2981"/>
      <c r="T210" s="2981"/>
      <c r="U210" s="2981"/>
      <c r="W210" s="2981"/>
      <c r="X210" s="2981"/>
      <c r="Y210" s="2981"/>
      <c r="Z210" s="2981"/>
      <c r="AA210" s="2981"/>
      <c r="AB210" s="2981"/>
      <c r="AC210" s="2981"/>
      <c r="AD210" s="2981"/>
      <c r="AE210" s="2981"/>
      <c r="AF210" s="2981"/>
      <c r="AG210" s="2981"/>
      <c r="AH210" s="2981"/>
      <c r="AI210" s="2981"/>
      <c r="AJ210" s="2981"/>
      <c r="AK210" s="2981"/>
      <c r="AL210" s="2981"/>
      <c r="AM210" s="2981"/>
      <c r="AN210" s="2412"/>
      <c r="AO210" s="2412"/>
      <c r="AP210" s="3663" t="s">
        <v>826</v>
      </c>
      <c r="AQ210" s="3664"/>
      <c r="AR210" s="3102"/>
      <c r="AS210" s="3102"/>
      <c r="AT210" s="3102"/>
      <c r="AU210" s="3102"/>
      <c r="AV210" s="3102"/>
      <c r="AW210" s="3102"/>
      <c r="AX210" s="3102"/>
      <c r="AY210" s="3102"/>
      <c r="AZ210" s="3102"/>
      <c r="BA210" s="3102"/>
      <c r="BB210" s="3102"/>
      <c r="BC210" s="3102"/>
      <c r="BD210" s="3102"/>
      <c r="BE210" s="3102"/>
      <c r="BF210" s="3102"/>
      <c r="BG210" s="3102"/>
      <c r="BH210" s="3102"/>
      <c r="BI210" s="3102"/>
      <c r="BJ210" s="3102"/>
      <c r="BK210" s="3102"/>
      <c r="BL210" s="3102"/>
      <c r="BM210" s="3102"/>
      <c r="BN210" s="3102"/>
      <c r="BO210" s="3102"/>
      <c r="BP210" s="2981"/>
      <c r="BQ210" s="2981"/>
      <c r="BR210" s="2981"/>
      <c r="BS210" s="2981"/>
      <c r="BT210" s="2981"/>
      <c r="BU210" s="2981"/>
    </row>
    <row r="211" spans="1:73" ht="15.5">
      <c r="A211" s="3102"/>
      <c r="B211" s="286"/>
      <c r="C211" s="286"/>
      <c r="D211" s="286"/>
      <c r="E211" s="3102"/>
      <c r="F211" s="3102"/>
      <c r="G211" s="3102"/>
      <c r="H211" s="3102"/>
      <c r="I211" s="3102"/>
      <c r="J211" s="3102"/>
      <c r="K211" s="3102"/>
      <c r="L211" s="3102"/>
      <c r="M211" s="3102"/>
      <c r="N211" s="3102"/>
      <c r="O211" s="3102"/>
      <c r="P211" s="3102"/>
      <c r="Q211" s="3102"/>
      <c r="R211" s="3102"/>
      <c r="S211" s="3102"/>
      <c r="T211" s="3102"/>
      <c r="U211" s="3102"/>
      <c r="W211" s="3102"/>
      <c r="X211" s="3102"/>
      <c r="Y211" s="3102"/>
      <c r="Z211" s="3102"/>
      <c r="AA211" s="3102"/>
      <c r="AB211" s="3102"/>
      <c r="AC211" s="3102"/>
      <c r="AD211" s="3102"/>
      <c r="AE211" s="3102"/>
      <c r="AF211" s="3102"/>
      <c r="AG211" s="3102"/>
      <c r="AH211" s="3102"/>
      <c r="AI211" s="3102"/>
      <c r="AJ211" s="3102"/>
      <c r="AK211" s="3102"/>
      <c r="AL211" s="3102"/>
      <c r="AM211" s="3102"/>
      <c r="AN211" s="3102"/>
      <c r="AO211" s="3102"/>
      <c r="AP211" s="3102"/>
      <c r="AQ211" s="3102"/>
      <c r="AR211" s="3102"/>
      <c r="AS211" s="3102"/>
      <c r="AT211" s="3102"/>
      <c r="AU211" s="3102"/>
      <c r="AV211" s="3102"/>
      <c r="AW211" s="3102"/>
      <c r="AX211" s="3102"/>
      <c r="AY211" s="3102"/>
      <c r="AZ211" s="3102"/>
      <c r="BA211" s="3102"/>
      <c r="BB211" s="3102"/>
      <c r="BC211" s="3102"/>
      <c r="BD211" s="3102"/>
      <c r="BE211" s="3102"/>
      <c r="BF211" s="3102"/>
      <c r="BG211" s="3102"/>
      <c r="BH211" s="3102"/>
      <c r="BI211" s="3102"/>
      <c r="BJ211" s="3102"/>
      <c r="BK211" s="3102"/>
      <c r="BL211" s="3102"/>
      <c r="BM211" s="3102"/>
      <c r="BN211" s="3102"/>
      <c r="BO211" s="3102"/>
      <c r="BP211" s="3102"/>
      <c r="BQ211" s="3102"/>
      <c r="BR211" s="3102"/>
      <c r="BS211" s="3102"/>
      <c r="BT211" s="3102"/>
      <c r="BU211" s="3102"/>
    </row>
  </sheetData>
  <sheetProtection formatColumns="0" formatRows="0"/>
  <autoFilter ref="A9:BU9" xr:uid="{17C25991-0A9E-47D2-9AED-495607FDD9E2}"/>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topLeftCell="B1" workbookViewId="0"/>
  </sheetViews>
  <sheetFormatPr defaultColWidth="9" defaultRowHeight="14"/>
  <cols>
    <col min="1" max="1" width="11.08203125" style="184" hidden="1" customWidth="1"/>
    <col min="2" max="2" width="85.58203125" style="184" bestFit="1" customWidth="1"/>
    <col min="3" max="3" width="12.08203125" style="184" bestFit="1" customWidth="1"/>
    <col min="4" max="4" width="4.6640625" style="184" bestFit="1" customWidth="1"/>
    <col min="5" max="5" width="10.9140625" style="184" bestFit="1" customWidth="1"/>
    <col min="6" max="6" width="1.58203125" style="184" customWidth="1"/>
    <col min="7" max="7" width="11.6640625" style="184" customWidth="1"/>
    <col min="8" max="8" width="1.58203125" style="184" customWidth="1"/>
    <col min="9" max="9" width="29.5" style="184" customWidth="1"/>
    <col min="10" max="10" width="1.58203125" style="184" hidden="1" customWidth="1"/>
    <col min="11" max="11" width="1.58203125" style="184" customWidth="1"/>
    <col min="12" max="12" width="25" style="184" customWidth="1"/>
    <col min="13" max="13" width="1.58203125" style="184" customWidth="1"/>
    <col min="14" max="14" width="25" style="184" hidden="1" customWidth="1"/>
    <col min="15" max="15" width="1.58203125" style="184" hidden="1" customWidth="1"/>
    <col min="16" max="16" width="1.58203125" style="184" customWidth="1"/>
    <col min="17" max="17" width="90.1640625" style="184" bestFit="1" customWidth="1"/>
    <col min="18" max="18" width="12.5" style="184" customWidth="1"/>
    <col min="19" max="19" width="1.58203125" style="184" customWidth="1"/>
    <col min="20" max="16384" width="9" style="184"/>
  </cols>
  <sheetData>
    <row r="1" spans="1:18" ht="30" customHeight="1">
      <c r="A1" s="3102"/>
      <c r="B1" s="995" t="s">
        <v>14690</v>
      </c>
      <c r="C1" s="995"/>
      <c r="D1" s="995"/>
      <c r="E1" s="995"/>
      <c r="F1" s="1102"/>
      <c r="G1" s="199"/>
      <c r="H1" s="3102"/>
      <c r="I1" s="3102"/>
      <c r="J1" s="3102"/>
      <c r="K1" s="3101"/>
      <c r="L1" s="3102"/>
      <c r="M1" s="3101"/>
      <c r="N1" s="3102"/>
      <c r="O1" s="3101"/>
      <c r="P1" s="3102"/>
      <c r="Q1" s="995" t="s">
        <v>667</v>
      </c>
      <c r="R1" s="995"/>
    </row>
    <row r="2" spans="1:18" ht="30" customHeight="1">
      <c r="A2" s="3102"/>
      <c r="B2" s="995" t="str">
        <f>SelectCompany!B4</f>
        <v>Thames Water</v>
      </c>
      <c r="C2" s="418"/>
      <c r="D2" s="418"/>
      <c r="E2" s="418"/>
      <c r="F2" s="417"/>
      <c r="G2" s="199"/>
      <c r="H2" s="3102"/>
      <c r="I2" s="3102"/>
      <c r="J2" s="3102"/>
      <c r="K2" s="3101"/>
      <c r="L2" s="3102"/>
      <c r="M2" s="3101"/>
      <c r="N2" s="3102"/>
      <c r="O2" s="3101"/>
      <c r="P2" s="3102"/>
      <c r="Q2" s="995"/>
      <c r="R2" s="418"/>
    </row>
    <row r="3" spans="1:18" ht="45.75" customHeight="1">
      <c r="A3" s="3102"/>
      <c r="B3" s="3486" t="s">
        <v>14691</v>
      </c>
      <c r="C3" s="3486"/>
      <c r="D3" s="3486"/>
      <c r="E3" s="3486"/>
      <c r="F3" s="3486"/>
      <c r="G3" s="3486"/>
      <c r="H3" s="3486"/>
      <c r="I3" s="3486"/>
      <c r="J3" s="3102"/>
      <c r="K3" s="3101"/>
      <c r="L3" s="1004" t="s">
        <v>669</v>
      </c>
      <c r="M3" s="3101"/>
      <c r="N3" s="3102"/>
      <c r="O3" s="3101"/>
      <c r="P3" s="3102"/>
      <c r="Q3" s="3486" t="s">
        <v>14691</v>
      </c>
      <c r="R3" s="3486"/>
    </row>
    <row r="4" spans="1:18" ht="15" customHeight="1" thickBot="1">
      <c r="A4" s="3102"/>
      <c r="B4" s="558"/>
      <c r="C4" s="558"/>
      <c r="D4" s="558"/>
      <c r="E4" s="558"/>
      <c r="F4" s="655"/>
      <c r="G4" s="199"/>
      <c r="H4" s="3102"/>
      <c r="I4" s="3102"/>
      <c r="J4" s="3102"/>
      <c r="K4" s="3101"/>
      <c r="L4" s="3102"/>
      <c r="M4" s="3101"/>
      <c r="N4" s="3185" t="s">
        <v>670</v>
      </c>
      <c r="O4" s="3101"/>
      <c r="P4" s="3102"/>
      <c r="Q4" s="558"/>
      <c r="R4" s="558"/>
    </row>
    <row r="5" spans="1:18" ht="47.5" thickTop="1" thickBot="1">
      <c r="A5" s="2265" t="s">
        <v>680</v>
      </c>
      <c r="B5" s="2975" t="s">
        <v>671</v>
      </c>
      <c r="C5" s="2976" t="s">
        <v>672</v>
      </c>
      <c r="D5" s="2976" t="s">
        <v>673</v>
      </c>
      <c r="E5" s="2977" t="s">
        <v>902</v>
      </c>
      <c r="F5" s="171"/>
      <c r="G5" s="2952" t="s">
        <v>677</v>
      </c>
      <c r="H5" s="192"/>
      <c r="I5" s="2952" t="s">
        <v>678</v>
      </c>
      <c r="J5" s="192"/>
      <c r="K5" s="3101"/>
      <c r="L5" s="3102"/>
      <c r="M5" s="3101"/>
      <c r="N5" s="206" t="s">
        <v>679</v>
      </c>
      <c r="O5" s="3101"/>
      <c r="P5" s="3102"/>
      <c r="Q5" s="2975" t="s">
        <v>671</v>
      </c>
      <c r="R5" s="2977" t="s">
        <v>902</v>
      </c>
    </row>
    <row r="6" spans="1:18" ht="15.75" customHeight="1" thickTop="1" thickBot="1">
      <c r="A6" s="2394" t="s">
        <v>684</v>
      </c>
      <c r="B6" s="3102"/>
      <c r="C6" s="59"/>
      <c r="D6" s="59"/>
      <c r="E6" s="687"/>
      <c r="F6" s="171"/>
      <c r="G6" s="199"/>
      <c r="H6" s="192"/>
      <c r="I6" s="192"/>
      <c r="J6" s="192"/>
      <c r="K6" s="3101"/>
      <c r="L6" s="3102"/>
      <c r="M6" s="3101"/>
      <c r="N6" s="3102"/>
      <c r="O6" s="3101"/>
      <c r="P6" s="3102"/>
      <c r="Q6" s="286"/>
      <c r="R6" s="2856" t="s">
        <v>831</v>
      </c>
    </row>
    <row r="7" spans="1:18" ht="16" thickTop="1">
      <c r="A7" s="2394" t="s">
        <v>686</v>
      </c>
      <c r="B7" s="2919" t="s">
        <v>14692</v>
      </c>
      <c r="C7" s="213" t="s">
        <v>14693</v>
      </c>
      <c r="D7" s="213">
        <v>1</v>
      </c>
      <c r="E7" s="3011">
        <v>373.3</v>
      </c>
      <c r="F7" s="81"/>
      <c r="G7" s="217" t="s">
        <v>14694</v>
      </c>
      <c r="H7" s="192"/>
      <c r="I7" s="996"/>
      <c r="J7" s="192"/>
      <c r="K7" s="3101"/>
      <c r="L7" s="997">
        <f>IF( SUM( N7:N7 ) = 0, 0, $N$5 )</f>
        <v>0</v>
      </c>
      <c r="M7" s="3101"/>
      <c r="N7" s="221">
        <f xml:space="preserve"> IF( ISNUMBER(E7 ), 0, 1 )</f>
        <v>0</v>
      </c>
      <c r="O7" s="3101"/>
      <c r="P7" s="3102"/>
      <c r="Q7" s="2919" t="s">
        <v>14692</v>
      </c>
      <c r="R7" s="770" t="s">
        <v>14695</v>
      </c>
    </row>
    <row r="8" spans="1:18" ht="18.5">
      <c r="A8" s="192"/>
      <c r="B8" s="2917" t="s">
        <v>14696</v>
      </c>
      <c r="C8" s="222" t="s">
        <v>14693</v>
      </c>
      <c r="D8" s="222">
        <v>1</v>
      </c>
      <c r="E8" s="3007">
        <v>1.2</v>
      </c>
      <c r="F8" s="81"/>
      <c r="G8" s="226" t="s">
        <v>14697</v>
      </c>
      <c r="H8" s="192"/>
      <c r="I8" s="998"/>
      <c r="J8" s="192"/>
      <c r="K8" s="3101"/>
      <c r="L8" s="997">
        <f t="shared" ref="L8" si="0">IF( SUM( N8:N8 ) = 0, 0, $N$5 )</f>
        <v>0</v>
      </c>
      <c r="M8" s="3101"/>
      <c r="N8" s="221">
        <f t="shared" ref="N8" si="1" xml:space="preserve"> IF( ISNUMBER(E8 ), 0, 1 )</f>
        <v>0</v>
      </c>
      <c r="O8" s="3101"/>
      <c r="P8" s="3102"/>
      <c r="Q8" s="2917" t="s">
        <v>14696</v>
      </c>
      <c r="R8" s="774" t="s">
        <v>14698</v>
      </c>
    </row>
    <row r="9" spans="1:18" ht="15.5">
      <c r="A9" s="192"/>
      <c r="B9" s="2917" t="s">
        <v>14699</v>
      </c>
      <c r="C9" s="222" t="s">
        <v>14693</v>
      </c>
      <c r="D9" s="222">
        <v>1</v>
      </c>
      <c r="E9" s="3008">
        <v>374.5</v>
      </c>
      <c r="F9" s="81"/>
      <c r="G9" s="226" t="s">
        <v>14700</v>
      </c>
      <c r="H9" s="192"/>
      <c r="I9" s="998"/>
      <c r="J9" s="192"/>
      <c r="K9" s="3101"/>
      <c r="L9" s="3102"/>
      <c r="M9" s="3101"/>
      <c r="N9" s="3102"/>
      <c r="O9" s="3101"/>
      <c r="P9" s="3102"/>
      <c r="Q9" s="2917" t="s">
        <v>14699</v>
      </c>
      <c r="R9" s="1106" t="s">
        <v>14701</v>
      </c>
    </row>
    <row r="10" spans="1:18" ht="15.75" customHeight="1" thickBot="1">
      <c r="A10" s="192"/>
      <c r="B10" s="2930" t="s">
        <v>14702</v>
      </c>
      <c r="C10" s="283" t="s">
        <v>14693</v>
      </c>
      <c r="D10" s="283">
        <v>1</v>
      </c>
      <c r="E10" s="3012">
        <v>8.1999999999999993</v>
      </c>
      <c r="F10" s="81"/>
      <c r="G10" s="284" t="s">
        <v>14703</v>
      </c>
      <c r="H10" s="192"/>
      <c r="I10" s="1002"/>
      <c r="J10" s="192"/>
      <c r="K10" s="3101"/>
      <c r="L10" s="997">
        <f>IF( SUM( N10:N10 ) = 0, 0, $N$5 )</f>
        <v>0</v>
      </c>
      <c r="M10" s="3101"/>
      <c r="N10" s="221">
        <f xml:space="preserve"> IF( ISNUMBER(E10 ), 0, 1 )</f>
        <v>0</v>
      </c>
      <c r="O10" s="3101"/>
      <c r="P10" s="3102"/>
      <c r="Q10" s="2930" t="s">
        <v>14702</v>
      </c>
      <c r="R10" s="1021" t="s">
        <v>14704</v>
      </c>
    </row>
    <row r="11" spans="1:18" ht="15.75" customHeight="1" thickTop="1" thickBot="1">
      <c r="A11" s="192"/>
      <c r="B11" s="335"/>
      <c r="C11" s="61"/>
      <c r="D11" s="61"/>
      <c r="E11" s="3019"/>
      <c r="F11" s="81"/>
      <c r="G11" s="199"/>
      <c r="H11" s="192"/>
      <c r="I11" s="192"/>
      <c r="J11" s="192"/>
      <c r="K11" s="3101"/>
      <c r="L11" s="3102"/>
      <c r="M11" s="3101"/>
      <c r="N11" s="3102"/>
      <c r="O11" s="3101"/>
      <c r="P11" s="3102"/>
      <c r="Q11" s="335"/>
      <c r="R11" s="279"/>
    </row>
    <row r="12" spans="1:18" ht="15.75" customHeight="1" thickTop="1" thickBot="1">
      <c r="A12" s="192"/>
      <c r="B12" s="374" t="s">
        <v>14705</v>
      </c>
      <c r="C12" s="297" t="s">
        <v>1292</v>
      </c>
      <c r="D12" s="297">
        <v>2</v>
      </c>
      <c r="E12" s="3020">
        <v>90.83</v>
      </c>
      <c r="F12" s="81"/>
      <c r="G12" s="300" t="s">
        <v>14706</v>
      </c>
      <c r="H12" s="192"/>
      <c r="I12" s="1108"/>
      <c r="J12" s="192"/>
      <c r="K12" s="3101"/>
      <c r="L12" s="997">
        <f>IF( SUM( N12:N12 ) = 0, 0, $N$5 )</f>
        <v>0</v>
      </c>
      <c r="M12" s="3101"/>
      <c r="N12" s="221">
        <f xml:space="preserve"> IF( ISNUMBER(E12 ), 0, 1 )</f>
        <v>0</v>
      </c>
      <c r="O12" s="3101"/>
      <c r="P12" s="3102"/>
      <c r="Q12" s="374" t="s">
        <v>14705</v>
      </c>
      <c r="R12" s="1107" t="s">
        <v>14707</v>
      </c>
    </row>
    <row r="13" spans="1:18" ht="15.75" customHeight="1" thickTop="1" thickBot="1">
      <c r="A13" s="192"/>
      <c r="B13" s="362"/>
      <c r="C13" s="279"/>
      <c r="D13" s="279"/>
      <c r="E13" s="3019"/>
      <c r="F13" s="81"/>
      <c r="G13" s="199"/>
      <c r="H13" s="192"/>
      <c r="I13" s="192"/>
      <c r="J13" s="192"/>
      <c r="K13" s="3101"/>
      <c r="L13" s="3102"/>
      <c r="M13" s="3101"/>
      <c r="N13" s="3102"/>
      <c r="O13" s="3101"/>
      <c r="P13" s="3102"/>
      <c r="Q13" s="362"/>
      <c r="R13" s="279"/>
    </row>
    <row r="14" spans="1:18" ht="15.75" customHeight="1" thickTop="1">
      <c r="A14" s="192"/>
      <c r="B14" s="2919" t="s">
        <v>14708</v>
      </c>
      <c r="C14" s="213" t="s">
        <v>14693</v>
      </c>
      <c r="D14" s="213">
        <v>1</v>
      </c>
      <c r="E14" s="3007">
        <v>229.6</v>
      </c>
      <c r="F14" s="81"/>
      <c r="G14" s="217" t="s">
        <v>14709</v>
      </c>
      <c r="H14" s="192"/>
      <c r="I14" s="996"/>
      <c r="J14" s="192"/>
      <c r="K14" s="3101"/>
      <c r="L14" s="997">
        <f>IF( SUM( N14:N14 ) = 0, 0, $N$5 )</f>
        <v>0</v>
      </c>
      <c r="M14" s="3101"/>
      <c r="N14" s="221">
        <f t="shared" ref="N14:N15" si="2" xml:space="preserve"> IF( ISNUMBER(E14 ), 0, 1 )</f>
        <v>0</v>
      </c>
      <c r="O14" s="3101"/>
      <c r="P14" s="3102"/>
      <c r="Q14" s="2919" t="s">
        <v>14708</v>
      </c>
      <c r="R14" s="770" t="s">
        <v>14710</v>
      </c>
    </row>
    <row r="15" spans="1:18" ht="15.75" customHeight="1">
      <c r="A15" s="192"/>
      <c r="B15" s="2917" t="s">
        <v>14711</v>
      </c>
      <c r="C15" s="222" t="s">
        <v>14693</v>
      </c>
      <c r="D15" s="222">
        <v>1</v>
      </c>
      <c r="E15" s="3007">
        <v>1.2</v>
      </c>
      <c r="F15" s="81"/>
      <c r="G15" s="226" t="s">
        <v>14712</v>
      </c>
      <c r="H15" s="192"/>
      <c r="I15" s="998"/>
      <c r="J15" s="192"/>
      <c r="K15" s="3101"/>
      <c r="L15" s="997">
        <f>IF( SUM( N15:N15 ) = 0, 0, $N$5 )</f>
        <v>0</v>
      </c>
      <c r="M15" s="3101"/>
      <c r="N15" s="221">
        <f t="shared" si="2"/>
        <v>0</v>
      </c>
      <c r="O15" s="3101"/>
      <c r="P15" s="3102"/>
      <c r="Q15" s="2917" t="s">
        <v>14711</v>
      </c>
      <c r="R15" s="774" t="s">
        <v>14713</v>
      </c>
    </row>
    <row r="16" spans="1:18" ht="15.75" customHeight="1" thickBot="1">
      <c r="A16" s="192"/>
      <c r="B16" s="2930" t="s">
        <v>14714</v>
      </c>
      <c r="C16" s="283" t="s">
        <v>14693</v>
      </c>
      <c r="D16" s="283">
        <v>1</v>
      </c>
      <c r="E16" s="3021">
        <v>230.7</v>
      </c>
      <c r="F16" s="81"/>
      <c r="G16" s="284" t="s">
        <v>14715</v>
      </c>
      <c r="H16" s="192"/>
      <c r="I16" s="1002"/>
      <c r="J16" s="192"/>
      <c r="K16" s="3101"/>
      <c r="L16" s="3102"/>
      <c r="M16" s="3101"/>
      <c r="N16" s="3102"/>
      <c r="O16" s="3101"/>
      <c r="P16" s="3102"/>
      <c r="Q16" s="2930" t="s">
        <v>14714</v>
      </c>
      <c r="R16" s="1109" t="s">
        <v>14716</v>
      </c>
    </row>
    <row r="17" spans="1:18" ht="15.75" customHeight="1" thickTop="1" thickBot="1">
      <c r="A17" s="192"/>
      <c r="B17" s="362"/>
      <c r="C17" s="362"/>
      <c r="D17" s="362"/>
      <c r="E17" s="3019"/>
      <c r="F17" s="81"/>
      <c r="G17" s="199"/>
      <c r="H17" s="192"/>
      <c r="I17" s="192"/>
      <c r="J17" s="192"/>
      <c r="K17" s="3101"/>
      <c r="L17" s="3102"/>
      <c r="M17" s="3101"/>
      <c r="N17" s="3102"/>
      <c r="O17" s="3101"/>
      <c r="P17" s="3102"/>
      <c r="Q17" s="362"/>
      <c r="R17" s="279"/>
    </row>
    <row r="18" spans="1:18" ht="15.75" customHeight="1" thickTop="1">
      <c r="A18" s="192"/>
      <c r="B18" s="2919" t="s">
        <v>14717</v>
      </c>
      <c r="C18" s="213" t="s">
        <v>14718</v>
      </c>
      <c r="D18" s="213">
        <v>0</v>
      </c>
      <c r="E18" s="3011">
        <v>93</v>
      </c>
      <c r="F18" s="81"/>
      <c r="G18" s="217" t="s">
        <v>14719</v>
      </c>
      <c r="H18" s="192"/>
      <c r="I18" s="996"/>
      <c r="J18" s="192"/>
      <c r="K18" s="3101"/>
      <c r="L18" s="997">
        <f>IF( SUM( N18:N18 ) = 0, 0, $N$5 )</f>
        <v>0</v>
      </c>
      <c r="M18" s="3101"/>
      <c r="N18" s="221">
        <f xml:space="preserve"> IF( ISNUMBER(E18 ), 0, 1 )</f>
        <v>0</v>
      </c>
      <c r="O18" s="3101"/>
      <c r="P18" s="3102"/>
      <c r="Q18" s="2919" t="s">
        <v>14717</v>
      </c>
      <c r="R18" s="770" t="s">
        <v>14720</v>
      </c>
    </row>
    <row r="19" spans="1:18" ht="15.75" customHeight="1">
      <c r="A19" s="192"/>
      <c r="B19" s="2917" t="s">
        <v>14721</v>
      </c>
      <c r="C19" s="222" t="s">
        <v>14718</v>
      </c>
      <c r="D19" s="222">
        <v>0</v>
      </c>
      <c r="E19" s="3014">
        <v>1024</v>
      </c>
      <c r="F19" s="81"/>
      <c r="G19" s="226" t="s">
        <v>14722</v>
      </c>
      <c r="H19" s="192"/>
      <c r="I19" s="998"/>
      <c r="J19" s="192"/>
      <c r="K19" s="3101"/>
      <c r="L19" s="997">
        <f>IF( SUM( N19:N19 ) = 0, 0, $N$5 )</f>
        <v>0</v>
      </c>
      <c r="M19" s="3101"/>
      <c r="N19" s="221">
        <f t="shared" ref="N19:N20" si="3" xml:space="preserve"> IF( ISNUMBER(E19 ), 0, 1 )</f>
        <v>0</v>
      </c>
      <c r="O19" s="3101"/>
      <c r="P19" s="3102"/>
      <c r="Q19" s="2917" t="s">
        <v>14721</v>
      </c>
      <c r="R19" s="774" t="s">
        <v>14723</v>
      </c>
    </row>
    <row r="20" spans="1:18" ht="15.75" customHeight="1">
      <c r="A20" s="192"/>
      <c r="B20" s="2917" t="s">
        <v>14724</v>
      </c>
      <c r="C20" s="222" t="s">
        <v>14718</v>
      </c>
      <c r="D20" s="222">
        <v>0</v>
      </c>
      <c r="E20" s="3014">
        <v>1581</v>
      </c>
      <c r="F20" s="81"/>
      <c r="G20" s="226" t="s">
        <v>14725</v>
      </c>
      <c r="H20" s="192"/>
      <c r="I20" s="998"/>
      <c r="J20" s="192"/>
      <c r="K20" s="3101"/>
      <c r="L20" s="997">
        <f>IF( SUM( N20:N20 ) = 0, 0, $N$5 )</f>
        <v>0</v>
      </c>
      <c r="M20" s="3101"/>
      <c r="N20" s="221">
        <f t="shared" si="3"/>
        <v>0</v>
      </c>
      <c r="O20" s="3101"/>
      <c r="P20" s="3102"/>
      <c r="Q20" s="2917" t="s">
        <v>14724</v>
      </c>
      <c r="R20" s="774" t="s">
        <v>14726</v>
      </c>
    </row>
    <row r="21" spans="1:18" ht="15.75" customHeight="1" thickBot="1">
      <c r="A21" s="192"/>
      <c r="B21" s="2930" t="s">
        <v>14727</v>
      </c>
      <c r="C21" s="283" t="s">
        <v>14718</v>
      </c>
      <c r="D21" s="283">
        <v>0</v>
      </c>
      <c r="E21" s="3022">
        <v>2697</v>
      </c>
      <c r="F21" s="81"/>
      <c r="G21" s="284" t="s">
        <v>14728</v>
      </c>
      <c r="H21" s="192"/>
      <c r="I21" s="1002"/>
      <c r="J21" s="192"/>
      <c r="K21" s="3101"/>
      <c r="L21" s="3102"/>
      <c r="M21" s="3101"/>
      <c r="N21" s="3102"/>
      <c r="O21" s="3101"/>
      <c r="P21" s="3102"/>
      <c r="Q21" s="2930" t="s">
        <v>14727</v>
      </c>
      <c r="R21" s="1100" t="s">
        <v>14729</v>
      </c>
    </row>
    <row r="22" spans="1:18" ht="15.75" customHeight="1" thickTop="1" thickBot="1">
      <c r="A22" s="192"/>
      <c r="B22" s="335"/>
      <c r="C22" s="61"/>
      <c r="D22" s="61"/>
      <c r="E22" s="3019"/>
      <c r="F22" s="81"/>
      <c r="G22" s="199"/>
      <c r="H22" s="192"/>
      <c r="I22" s="192"/>
      <c r="J22" s="192"/>
      <c r="K22" s="3101"/>
      <c r="L22" s="3102"/>
      <c r="M22" s="3101"/>
      <c r="N22" s="3102"/>
      <c r="O22" s="3101"/>
      <c r="P22" s="3102"/>
      <c r="Q22" s="335"/>
      <c r="R22" s="279"/>
    </row>
    <row r="23" spans="1:18" ht="15.75" customHeight="1" thickTop="1" thickBot="1">
      <c r="A23" s="192"/>
      <c r="B23" s="374" t="s">
        <v>14730</v>
      </c>
      <c r="C23" s="297" t="s">
        <v>14731</v>
      </c>
      <c r="D23" s="297">
        <v>0</v>
      </c>
      <c r="E23" s="3023">
        <v>29184073</v>
      </c>
      <c r="F23" s="81"/>
      <c r="G23" s="300" t="s">
        <v>14732</v>
      </c>
      <c r="H23" s="192"/>
      <c r="I23" s="1108"/>
      <c r="J23" s="192"/>
      <c r="K23" s="3101"/>
      <c r="L23" s="997">
        <f>IF( SUM( N23:N23 ) = 0, 0, $N$5 )</f>
        <v>0</v>
      </c>
      <c r="M23" s="3101"/>
      <c r="N23" s="221">
        <f xml:space="preserve"> IF( ISNUMBER(E23 ), 0, 1 )</f>
        <v>0</v>
      </c>
      <c r="O23" s="3101"/>
      <c r="P23" s="3102"/>
      <c r="Q23" s="374" t="s">
        <v>14733</v>
      </c>
      <c r="R23" s="1110" t="s">
        <v>14734</v>
      </c>
    </row>
    <row r="24" spans="1:18" ht="15.75" customHeight="1" thickTop="1" thickBot="1">
      <c r="A24" s="192"/>
      <c r="B24" s="335"/>
      <c r="C24" s="61"/>
      <c r="D24" s="61"/>
      <c r="E24" s="3019"/>
      <c r="F24" s="81"/>
      <c r="G24" s="199"/>
      <c r="H24" s="192"/>
      <c r="I24" s="192"/>
      <c r="J24" s="192"/>
      <c r="K24" s="3101"/>
      <c r="L24" s="3102"/>
      <c r="M24" s="3101"/>
      <c r="N24" s="3102"/>
      <c r="O24" s="3101"/>
      <c r="P24" s="3102"/>
      <c r="Q24" s="335"/>
      <c r="R24" s="279"/>
    </row>
    <row r="25" spans="1:18" ht="15.75" customHeight="1" thickTop="1">
      <c r="A25" s="192"/>
      <c r="B25" s="2919" t="s">
        <v>14735</v>
      </c>
      <c r="C25" s="213" t="s">
        <v>14718</v>
      </c>
      <c r="D25" s="213">
        <v>0</v>
      </c>
      <c r="E25" s="3011">
        <v>0</v>
      </c>
      <c r="F25" s="81"/>
      <c r="G25" s="217" t="s">
        <v>14736</v>
      </c>
      <c r="H25" s="192"/>
      <c r="I25" s="996"/>
      <c r="J25" s="192"/>
      <c r="K25" s="3101"/>
      <c r="L25" s="997">
        <f t="shared" ref="L25:L27" si="4">IF( SUM( N25:N25 ) = 0, 0, $N$5 )</f>
        <v>0</v>
      </c>
      <c r="M25" s="3101"/>
      <c r="N25" s="221">
        <f t="shared" ref="N25:N27" si="5" xml:space="preserve"> IF( ISNUMBER(E25 ), 0, 1 )</f>
        <v>0</v>
      </c>
      <c r="O25" s="3101"/>
      <c r="P25" s="3102"/>
      <c r="Q25" s="2919" t="s">
        <v>14735</v>
      </c>
      <c r="R25" s="770" t="s">
        <v>14737</v>
      </c>
    </row>
    <row r="26" spans="1:18" ht="15.75" customHeight="1">
      <c r="A26" s="192"/>
      <c r="B26" s="2917" t="s">
        <v>14738</v>
      </c>
      <c r="C26" s="222" t="s">
        <v>14718</v>
      </c>
      <c r="D26" s="222">
        <v>0</v>
      </c>
      <c r="E26" s="3007">
        <v>0</v>
      </c>
      <c r="F26" s="81"/>
      <c r="G26" s="226" t="s">
        <v>14739</v>
      </c>
      <c r="H26" s="192"/>
      <c r="I26" s="998"/>
      <c r="J26" s="192"/>
      <c r="K26" s="3101"/>
      <c r="L26" s="997">
        <f t="shared" si="4"/>
        <v>0</v>
      </c>
      <c r="M26" s="3101"/>
      <c r="N26" s="221">
        <f t="shared" si="5"/>
        <v>0</v>
      </c>
      <c r="O26" s="3101"/>
      <c r="P26" s="3102"/>
      <c r="Q26" s="2917" t="s">
        <v>14738</v>
      </c>
      <c r="R26" s="774" t="s">
        <v>14740</v>
      </c>
    </row>
    <row r="27" spans="1:18" ht="15.75" customHeight="1">
      <c r="A27" s="192"/>
      <c r="B27" s="2917" t="s">
        <v>14741</v>
      </c>
      <c r="C27" s="222" t="s">
        <v>14718</v>
      </c>
      <c r="D27" s="222">
        <v>0</v>
      </c>
      <c r="E27" s="3014">
        <v>16958</v>
      </c>
      <c r="F27" s="81"/>
      <c r="G27" s="226" t="s">
        <v>14742</v>
      </c>
      <c r="H27" s="192"/>
      <c r="I27" s="998"/>
      <c r="J27" s="192"/>
      <c r="K27" s="3101"/>
      <c r="L27" s="997">
        <f t="shared" si="4"/>
        <v>0</v>
      </c>
      <c r="M27" s="3101"/>
      <c r="N27" s="221">
        <f t="shared" si="5"/>
        <v>0</v>
      </c>
      <c r="O27" s="3101"/>
      <c r="P27" s="3102"/>
      <c r="Q27" s="2917" t="s">
        <v>14741</v>
      </c>
      <c r="R27" s="774" t="s">
        <v>14743</v>
      </c>
    </row>
    <row r="28" spans="1:18" ht="15.75" customHeight="1" thickBot="1">
      <c r="A28" s="192"/>
      <c r="B28" s="2930" t="s">
        <v>14744</v>
      </c>
      <c r="C28" s="283" t="s">
        <v>14718</v>
      </c>
      <c r="D28" s="283">
        <v>0</v>
      </c>
      <c r="E28" s="3022">
        <v>16958</v>
      </c>
      <c r="F28" s="81"/>
      <c r="G28" s="284" t="s">
        <v>14745</v>
      </c>
      <c r="H28" s="192"/>
      <c r="I28" s="1002"/>
      <c r="J28" s="192"/>
      <c r="K28" s="3101"/>
      <c r="L28" s="3102"/>
      <c r="M28" s="3101"/>
      <c r="N28" s="3102"/>
      <c r="O28" s="3101"/>
      <c r="P28" s="3102"/>
      <c r="Q28" s="2930" t="s">
        <v>14744</v>
      </c>
      <c r="R28" s="923" t="s">
        <v>14746</v>
      </c>
    </row>
    <row r="29" spans="1:18" ht="15.75" customHeight="1" thickTop="1" thickBot="1">
      <c r="A29" s="192"/>
      <c r="B29" s="335"/>
      <c r="C29" s="61"/>
      <c r="D29" s="61"/>
      <c r="E29" s="3019"/>
      <c r="F29" s="81"/>
      <c r="G29" s="199"/>
      <c r="H29" s="192"/>
      <c r="I29" s="192"/>
      <c r="J29" s="192"/>
      <c r="K29" s="3101"/>
      <c r="L29" s="3102"/>
      <c r="M29" s="3101"/>
      <c r="N29" s="3102"/>
      <c r="O29" s="3101"/>
      <c r="P29" s="3102"/>
      <c r="Q29" s="335"/>
      <c r="R29" s="279"/>
    </row>
    <row r="30" spans="1:18" ht="36" customHeight="1" thickTop="1">
      <c r="A30" s="192"/>
      <c r="B30" s="2919" t="s">
        <v>14747</v>
      </c>
      <c r="C30" s="213" t="s">
        <v>14731</v>
      </c>
      <c r="D30" s="213">
        <v>0</v>
      </c>
      <c r="E30" s="3011">
        <v>0</v>
      </c>
      <c r="F30" s="81"/>
      <c r="G30" s="217" t="s">
        <v>14748</v>
      </c>
      <c r="H30" s="192"/>
      <c r="I30" s="996"/>
      <c r="J30" s="192"/>
      <c r="K30" s="3101"/>
      <c r="L30" s="997">
        <f t="shared" ref="L30:L31" si="6">IF( SUM( N30:N30 ) = 0, 0, $N$5 )</f>
        <v>0</v>
      </c>
      <c r="M30" s="3101"/>
      <c r="N30" s="221">
        <f t="shared" ref="N30:N31" si="7" xml:space="preserve"> IF( ISNUMBER(E30 ), 0, 1 )</f>
        <v>0</v>
      </c>
      <c r="O30" s="3101"/>
      <c r="P30" s="3102"/>
      <c r="Q30" s="2919" t="s">
        <v>14747</v>
      </c>
      <c r="R30" s="770" t="s">
        <v>14749</v>
      </c>
    </row>
    <row r="31" spans="1:18" ht="15.75" customHeight="1" thickBot="1">
      <c r="A31" s="2394" t="s">
        <v>784</v>
      </c>
      <c r="B31" s="2930" t="s">
        <v>14750</v>
      </c>
      <c r="C31" s="283" t="s">
        <v>1292</v>
      </c>
      <c r="D31" s="283">
        <v>2</v>
      </c>
      <c r="E31" s="3012">
        <v>46.25</v>
      </c>
      <c r="F31" s="81"/>
      <c r="G31" s="284" t="s">
        <v>14751</v>
      </c>
      <c r="H31" s="192"/>
      <c r="I31" s="1002"/>
      <c r="J31" s="192"/>
      <c r="K31" s="3101"/>
      <c r="L31" s="997">
        <f t="shared" si="6"/>
        <v>0</v>
      </c>
      <c r="M31" s="3101"/>
      <c r="N31" s="221">
        <f t="shared" si="7"/>
        <v>0</v>
      </c>
      <c r="O31" s="3101"/>
      <c r="P31" s="3102"/>
      <c r="Q31" s="2930" t="s">
        <v>14750</v>
      </c>
      <c r="R31" s="1001" t="s">
        <v>14752</v>
      </c>
    </row>
    <row r="32" spans="1:18" ht="16" thickTop="1">
      <c r="A32" s="192"/>
      <c r="B32" s="192"/>
      <c r="C32" s="192"/>
      <c r="D32" s="192"/>
      <c r="E32" s="192"/>
      <c r="F32" s="192"/>
      <c r="G32" s="192"/>
      <c r="H32" s="192"/>
      <c r="I32" s="3102"/>
      <c r="J32" s="2394" t="s">
        <v>826</v>
      </c>
      <c r="K32" s="3102"/>
      <c r="L32" s="3102"/>
      <c r="M32" s="3102"/>
      <c r="N32" s="3102"/>
      <c r="O32" s="3102"/>
      <c r="P32" s="3102"/>
      <c r="Q32" s="3102"/>
      <c r="R32" s="2856" t="s">
        <v>827</v>
      </c>
    </row>
    <row r="33" spans="1:10" ht="15.5">
      <c r="A33" s="192"/>
      <c r="B33" s="192"/>
      <c r="C33" s="192"/>
      <c r="D33" s="192"/>
      <c r="E33" s="192"/>
      <c r="F33" s="192"/>
      <c r="G33" s="192"/>
      <c r="H33" s="192"/>
      <c r="I33" s="192"/>
      <c r="J33" s="192"/>
    </row>
    <row r="34" spans="1:10" ht="15.5">
      <c r="A34" s="192"/>
      <c r="B34" s="192"/>
      <c r="C34" s="192"/>
      <c r="D34" s="192"/>
      <c r="E34" s="192"/>
      <c r="F34" s="192"/>
      <c r="G34" s="192"/>
      <c r="H34" s="192"/>
      <c r="I34" s="192"/>
      <c r="J34" s="192"/>
    </row>
    <row r="35" spans="1:10" ht="15.5">
      <c r="A35" s="192"/>
      <c r="B35" s="192"/>
      <c r="C35" s="192"/>
      <c r="D35" s="192"/>
      <c r="E35" s="192"/>
      <c r="F35" s="192"/>
      <c r="G35" s="192"/>
      <c r="H35" s="192"/>
      <c r="I35" s="192"/>
      <c r="J35" s="192"/>
    </row>
    <row r="36" spans="1:10" ht="15.5">
      <c r="A36" s="192"/>
      <c r="B36" s="192"/>
      <c r="C36" s="192"/>
      <c r="D36" s="192"/>
      <c r="E36" s="192"/>
      <c r="F36" s="192"/>
      <c r="G36" s="192"/>
      <c r="H36" s="192"/>
      <c r="I36" s="192"/>
      <c r="J36" s="192"/>
    </row>
    <row r="37" spans="1:10" ht="15.5">
      <c r="A37" s="192"/>
      <c r="B37" s="192"/>
      <c r="C37" s="192"/>
      <c r="D37" s="192"/>
      <c r="E37" s="192"/>
      <c r="F37" s="192"/>
      <c r="G37" s="192"/>
      <c r="H37" s="192"/>
      <c r="I37" s="192"/>
      <c r="J37" s="192"/>
    </row>
    <row r="38" spans="1:10" ht="15.5">
      <c r="A38" s="192"/>
      <c r="B38" s="192"/>
      <c r="C38" s="192"/>
      <c r="D38" s="192"/>
      <c r="E38" s="192"/>
      <c r="F38" s="192"/>
      <c r="G38" s="192"/>
      <c r="H38" s="192"/>
      <c r="I38" s="192"/>
      <c r="J38" s="192"/>
    </row>
    <row r="39" spans="1:10" ht="15.5">
      <c r="A39" s="192"/>
      <c r="B39" s="192"/>
      <c r="C39" s="192"/>
      <c r="D39" s="192"/>
      <c r="E39" s="192"/>
      <c r="F39" s="192"/>
      <c r="G39" s="192"/>
      <c r="H39" s="192"/>
      <c r="I39" s="192"/>
      <c r="J39" s="192"/>
    </row>
    <row r="40" spans="1:10" ht="15.5">
      <c r="A40" s="192"/>
      <c r="B40" s="192"/>
      <c r="C40" s="192"/>
      <c r="D40" s="192"/>
      <c r="E40" s="192"/>
      <c r="F40" s="192"/>
      <c r="G40" s="192"/>
      <c r="H40" s="192"/>
      <c r="I40" s="192"/>
      <c r="J40" s="192"/>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topLeftCell="B1" workbookViewId="0"/>
  </sheetViews>
  <sheetFormatPr defaultColWidth="9" defaultRowHeight="15.5"/>
  <cols>
    <col min="1" max="1" width="11.08203125" style="189" hidden="1" customWidth="1"/>
    <col min="2" max="2" width="45.08203125" style="189" bestFit="1" customWidth="1"/>
    <col min="3" max="3" width="7" style="189" customWidth="1"/>
    <col min="4" max="4" width="5.5" style="189" customWidth="1"/>
    <col min="5" max="5" width="11.08203125" style="189" bestFit="1" customWidth="1"/>
    <col min="6" max="6" width="12.1640625" style="189" bestFit="1" customWidth="1"/>
    <col min="7" max="7" width="12.08203125" style="189" bestFit="1" customWidth="1"/>
    <col min="8" max="8" width="11.1640625" style="189" customWidth="1"/>
    <col min="9" max="9" width="12.1640625" style="189" bestFit="1" customWidth="1"/>
    <col min="10" max="10" width="10" style="189" bestFit="1" customWidth="1"/>
    <col min="11" max="11" width="10.58203125" style="571" customWidth="1"/>
    <col min="12" max="12" width="10.6640625" style="189" customWidth="1"/>
    <col min="13" max="13" width="12.5" style="189" customWidth="1"/>
    <col min="14" max="14" width="1.58203125" style="189" customWidth="1"/>
    <col min="15" max="15" width="12.5" style="196" customWidth="1"/>
    <col min="16" max="16" width="1.58203125" style="80" customWidth="1"/>
    <col min="17" max="17" width="27.58203125" style="80" customWidth="1"/>
    <col min="18" max="18" width="1.58203125" style="80" hidden="1" customWidth="1"/>
    <col min="19" max="19" width="1.58203125" style="184" customWidth="1"/>
    <col min="20" max="20" width="25.08203125" style="571" customWidth="1"/>
    <col min="21" max="21" width="1.58203125" style="184" customWidth="1"/>
    <col min="22" max="29" width="6.08203125" style="189" hidden="1" customWidth="1"/>
    <col min="30" max="30" width="1.58203125" style="184" hidden="1" customWidth="1"/>
    <col min="31" max="31" width="1.58203125" style="184" customWidth="1"/>
    <col min="32" max="32" width="52.5" style="184" bestFit="1" customWidth="1"/>
    <col min="33" max="33" width="19.5" style="184" customWidth="1"/>
    <col min="34" max="34" width="19.1640625" style="184" bestFit="1" customWidth="1"/>
    <col min="35" max="36" width="15" style="184" customWidth="1"/>
    <col min="37" max="41" width="15" style="189" customWidth="1"/>
    <col min="42" max="42" width="1.58203125" style="189" customWidth="1"/>
    <col min="43" max="16384" width="9" style="189"/>
  </cols>
  <sheetData>
    <row r="1" spans="1:41" s="315" customFormat="1" ht="30" customHeight="1">
      <c r="B1" s="995" t="s">
        <v>14753</v>
      </c>
      <c r="C1" s="995"/>
      <c r="D1" s="995"/>
      <c r="E1" s="995"/>
      <c r="F1" s="995"/>
      <c r="G1" s="1102"/>
      <c r="H1" s="199"/>
      <c r="I1" s="995"/>
      <c r="J1" s="995"/>
      <c r="K1" s="995"/>
      <c r="L1" s="1102"/>
      <c r="M1" s="199"/>
      <c r="N1" s="995"/>
      <c r="O1" s="995"/>
      <c r="P1" s="1003"/>
      <c r="Q1" s="1003"/>
      <c r="R1" s="1003"/>
      <c r="S1" s="3101"/>
      <c r="T1" s="1111"/>
      <c r="U1" s="3101"/>
      <c r="AC1" s="3102"/>
      <c r="AD1" s="3101"/>
      <c r="AE1" s="3190"/>
      <c r="AF1" s="995" t="s">
        <v>667</v>
      </c>
      <c r="AG1" s="995"/>
      <c r="AH1" s="995"/>
      <c r="AI1" s="1102"/>
      <c r="AJ1" s="199"/>
      <c r="AK1" s="995"/>
      <c r="AL1" s="995"/>
      <c r="AM1" s="995"/>
      <c r="AN1" s="1102"/>
      <c r="AO1" s="199"/>
    </row>
    <row r="2" spans="1:41" s="315" customFormat="1" ht="30" customHeight="1">
      <c r="B2" s="995" t="str">
        <f>SelectCompany!B4</f>
        <v>Thames Water</v>
      </c>
      <c r="C2" s="418"/>
      <c r="D2" s="418"/>
      <c r="E2" s="418"/>
      <c r="F2" s="418"/>
      <c r="G2" s="417"/>
      <c r="H2" s="199"/>
      <c r="I2" s="418"/>
      <c r="J2" s="418"/>
      <c r="K2" s="418"/>
      <c r="L2" s="417"/>
      <c r="M2" s="199"/>
      <c r="N2" s="1112"/>
      <c r="O2" s="2942"/>
      <c r="P2" s="1003"/>
      <c r="Q2" s="1003"/>
      <c r="R2" s="1003"/>
      <c r="S2" s="3101"/>
      <c r="T2" s="1111"/>
      <c r="U2" s="3101"/>
      <c r="AC2" s="3102"/>
      <c r="AD2" s="3101"/>
      <c r="AE2" s="1113"/>
      <c r="AF2" s="995"/>
      <c r="AG2" s="418"/>
      <c r="AH2" s="418"/>
      <c r="AI2" s="417"/>
      <c r="AJ2" s="199"/>
      <c r="AK2" s="418"/>
      <c r="AL2" s="418"/>
      <c r="AM2" s="418"/>
      <c r="AN2" s="417"/>
      <c r="AO2" s="199"/>
    </row>
    <row r="3" spans="1:41" ht="45" customHeight="1">
      <c r="A3" s="3125"/>
      <c r="B3" s="3486" t="s">
        <v>14754</v>
      </c>
      <c r="C3" s="3486"/>
      <c r="D3" s="3486"/>
      <c r="E3" s="3486"/>
      <c r="F3" s="3486"/>
      <c r="G3" s="3486"/>
      <c r="H3" s="3486"/>
      <c r="I3" s="3486"/>
      <c r="J3" s="3486"/>
      <c r="K3" s="3486"/>
      <c r="L3" s="3486"/>
      <c r="M3" s="3486"/>
      <c r="N3" s="3486"/>
      <c r="O3" s="3486"/>
      <c r="P3" s="3486"/>
      <c r="Q3" s="3486"/>
      <c r="R3" s="3156"/>
      <c r="S3" s="3101"/>
      <c r="T3" s="1004" t="s">
        <v>669</v>
      </c>
      <c r="U3" s="3101"/>
      <c r="V3" s="3125"/>
      <c r="W3" s="3125"/>
      <c r="X3" s="3125"/>
      <c r="Y3" s="3125"/>
      <c r="Z3" s="3125"/>
      <c r="AA3" s="3125"/>
      <c r="AB3" s="3125"/>
      <c r="AC3" s="3102"/>
      <c r="AD3" s="3101"/>
      <c r="AE3" s="193"/>
      <c r="AF3" s="3486" t="s">
        <v>14754</v>
      </c>
      <c r="AG3" s="3486"/>
      <c r="AH3" s="3486"/>
      <c r="AI3" s="3486"/>
      <c r="AJ3" s="3486"/>
      <c r="AK3" s="3486"/>
      <c r="AL3" s="3486"/>
      <c r="AM3" s="3486"/>
      <c r="AN3" s="3486"/>
      <c r="AO3" s="3486"/>
    </row>
    <row r="4" spans="1:41" ht="15" customHeight="1" thickBot="1">
      <c r="A4" s="3125"/>
      <c r="B4" s="558"/>
      <c r="C4" s="558"/>
      <c r="D4" s="558"/>
      <c r="E4" s="558"/>
      <c r="F4" s="558"/>
      <c r="G4" s="655"/>
      <c r="H4" s="199"/>
      <c r="I4" s="558"/>
      <c r="J4" s="558"/>
      <c r="K4" s="558"/>
      <c r="L4" s="655"/>
      <c r="M4" s="199"/>
      <c r="N4" s="686"/>
      <c r="O4" s="800"/>
      <c r="P4" s="3125"/>
      <c r="Q4" s="3125"/>
      <c r="R4" s="3125"/>
      <c r="S4" s="3101"/>
      <c r="U4" s="3101"/>
      <c r="V4" s="3669" t="s">
        <v>670</v>
      </c>
      <c r="W4" s="3669"/>
      <c r="X4" s="3669"/>
      <c r="Y4" s="3669"/>
      <c r="Z4" s="3669"/>
      <c r="AA4" s="3669"/>
      <c r="AB4" s="3669"/>
      <c r="AC4" s="3669"/>
      <c r="AD4" s="3101"/>
      <c r="AE4" s="3102"/>
      <c r="AF4" s="558"/>
      <c r="AG4" s="558"/>
      <c r="AH4" s="558"/>
      <c r="AI4" s="655"/>
      <c r="AJ4" s="199"/>
      <c r="AK4" s="558"/>
      <c r="AL4" s="558"/>
      <c r="AM4" s="558"/>
      <c r="AN4" s="655"/>
      <c r="AO4" s="199"/>
    </row>
    <row r="5" spans="1:41" ht="47.5" thickTop="1" thickBot="1">
      <c r="A5" s="2266" t="s">
        <v>680</v>
      </c>
      <c r="B5" s="2975" t="s">
        <v>671</v>
      </c>
      <c r="C5" s="2976" t="s">
        <v>672</v>
      </c>
      <c r="D5" s="2976" t="s">
        <v>673</v>
      </c>
      <c r="E5" s="2976" t="s">
        <v>14755</v>
      </c>
      <c r="F5" s="2976" t="s">
        <v>14756</v>
      </c>
      <c r="G5" s="2976" t="s">
        <v>14757</v>
      </c>
      <c r="H5" s="2977" t="s">
        <v>902</v>
      </c>
      <c r="I5" s="81"/>
      <c r="J5" s="81"/>
      <c r="K5" s="81"/>
      <c r="L5" s="81"/>
      <c r="M5" s="171"/>
      <c r="N5" s="81"/>
      <c r="O5" s="2952" t="s">
        <v>677</v>
      </c>
      <c r="P5" s="171"/>
      <c r="Q5" s="2952" t="s">
        <v>678</v>
      </c>
      <c r="R5" s="171"/>
      <c r="S5" s="3101"/>
      <c r="U5" s="3101"/>
      <c r="V5" s="206" t="s">
        <v>679</v>
      </c>
      <c r="W5" s="3125"/>
      <c r="X5" s="3125"/>
      <c r="Y5" s="3125"/>
      <c r="Z5" s="3125"/>
      <c r="AA5" s="3125"/>
      <c r="AB5" s="3125"/>
      <c r="AC5" s="3102"/>
      <c r="AD5" s="3101"/>
      <c r="AE5" s="3102"/>
      <c r="AF5" s="2975" t="s">
        <v>671</v>
      </c>
      <c r="AG5" s="2976" t="s">
        <v>14755</v>
      </c>
      <c r="AH5" s="2976" t="s">
        <v>14756</v>
      </c>
      <c r="AI5" s="2976" t="s">
        <v>14757</v>
      </c>
      <c r="AJ5" s="2977" t="s">
        <v>902</v>
      </c>
      <c r="AK5" s="81"/>
      <c r="AL5" s="81"/>
      <c r="AM5" s="81"/>
      <c r="AN5" s="81"/>
      <c r="AO5" s="81"/>
    </row>
    <row r="6" spans="1:41" ht="15.75" customHeight="1" thickTop="1" thickBot="1">
      <c r="A6" s="2394" t="s">
        <v>684</v>
      </c>
      <c r="B6" s="3125"/>
      <c r="C6" s="385"/>
      <c r="D6" s="385"/>
      <c r="E6" s="385"/>
      <c r="F6" s="385"/>
      <c r="G6" s="385"/>
      <c r="H6" s="385"/>
      <c r="I6" s="81"/>
      <c r="J6" s="81"/>
      <c r="K6" s="81"/>
      <c r="L6" s="81"/>
      <c r="M6" s="171"/>
      <c r="N6" s="81"/>
      <c r="O6" s="61"/>
      <c r="P6" s="171"/>
      <c r="Q6" s="171"/>
      <c r="R6" s="171"/>
      <c r="S6" s="3101"/>
      <c r="U6" s="3101"/>
      <c r="V6" s="3125"/>
      <c r="W6" s="3125"/>
      <c r="X6" s="3125"/>
      <c r="Y6" s="3125"/>
      <c r="Z6" s="3125"/>
      <c r="AA6" s="3125"/>
      <c r="AB6" s="3125"/>
      <c r="AC6" s="3102"/>
      <c r="AD6" s="3101"/>
      <c r="AE6" s="3102"/>
      <c r="AF6" s="385"/>
      <c r="AG6" s="2661" t="s">
        <v>831</v>
      </c>
      <c r="AH6" s="385"/>
      <c r="AI6" s="385"/>
      <c r="AJ6" s="385"/>
      <c r="AK6" s="81"/>
      <c r="AL6" s="81"/>
      <c r="AM6" s="81"/>
      <c r="AN6" s="81"/>
      <c r="AO6" s="81"/>
    </row>
    <row r="7" spans="1:41" ht="15.75" customHeight="1" thickTop="1" thickBot="1">
      <c r="A7" s="171"/>
      <c r="B7" s="2953" t="s">
        <v>14758</v>
      </c>
      <c r="C7" s="192"/>
      <c r="D7" s="192"/>
      <c r="E7" s="385"/>
      <c r="F7" s="385"/>
      <c r="G7" s="385"/>
      <c r="H7" s="385"/>
      <c r="I7" s="81"/>
      <c r="J7" s="81"/>
      <c r="K7" s="81"/>
      <c r="L7" s="81"/>
      <c r="M7" s="171"/>
      <c r="N7" s="81"/>
      <c r="O7" s="61"/>
      <c r="P7" s="171"/>
      <c r="Q7" s="171"/>
      <c r="R7" s="171"/>
      <c r="S7" s="3101"/>
      <c r="U7" s="3101"/>
      <c r="V7" s="3125"/>
      <c r="W7" s="3125"/>
      <c r="X7" s="3125"/>
      <c r="Y7" s="3125"/>
      <c r="Z7" s="3125"/>
      <c r="AA7" s="3125"/>
      <c r="AB7" s="3125"/>
      <c r="AC7" s="3155"/>
      <c r="AD7" s="3101"/>
      <c r="AE7" s="3102"/>
      <c r="AF7" s="2953" t="s">
        <v>14758</v>
      </c>
      <c r="AG7" s="385"/>
      <c r="AH7" s="385"/>
      <c r="AI7" s="385"/>
      <c r="AJ7" s="385"/>
      <c r="AK7" s="81"/>
      <c r="AL7" s="81"/>
      <c r="AM7" s="81"/>
      <c r="AN7" s="81"/>
      <c r="AO7" s="81"/>
    </row>
    <row r="8" spans="1:41" ht="15.75" customHeight="1" thickTop="1">
      <c r="A8" s="2394" t="s">
        <v>686</v>
      </c>
      <c r="B8" s="2919" t="s">
        <v>1685</v>
      </c>
      <c r="C8" s="213" t="s">
        <v>688</v>
      </c>
      <c r="D8" s="213">
        <v>3</v>
      </c>
      <c r="E8" s="562">
        <v>2E-3</v>
      </c>
      <c r="F8" s="562">
        <v>0.193</v>
      </c>
      <c r="G8" s="562">
        <v>5.0999999999999997E-2</v>
      </c>
      <c r="H8" s="1256">
        <f>IFERROR(SUM(E8:G8), 0)</f>
        <v>0.246</v>
      </c>
      <c r="I8" s="61"/>
      <c r="J8" s="81"/>
      <c r="K8" s="81"/>
      <c r="L8" s="81"/>
      <c r="M8" s="171"/>
      <c r="N8" s="81"/>
      <c r="O8" s="217" t="s">
        <v>14759</v>
      </c>
      <c r="P8" s="171"/>
      <c r="Q8" s="219"/>
      <c r="R8" s="171"/>
      <c r="S8" s="3101"/>
      <c r="T8" s="997">
        <f>IF( SUM( V8:AC8 ) = 0, 0, $V$5 )</f>
        <v>0</v>
      </c>
      <c r="U8" s="3101"/>
      <c r="V8" s="221">
        <f xml:space="preserve"> IF( ISNUMBER(E8 ), 0, 1 )</f>
        <v>0</v>
      </c>
      <c r="W8" s="221">
        <f t="shared" ref="W8:W11" si="0" xml:space="preserve"> IF( ISNUMBER(F8 ), 0, 1 )</f>
        <v>0</v>
      </c>
      <c r="X8" s="221">
        <f t="shared" ref="X8:X11" si="1" xml:space="preserve"> IF( ISNUMBER(G8 ), 0, 1 )</f>
        <v>0</v>
      </c>
      <c r="Y8" s="3125"/>
      <c r="Z8" s="3125"/>
      <c r="AA8" s="3125"/>
      <c r="AB8" s="3125"/>
      <c r="AC8" s="3125"/>
      <c r="AD8" s="3101"/>
      <c r="AE8" s="3102"/>
      <c r="AF8" s="2919" t="s">
        <v>1685</v>
      </c>
      <c r="AG8" s="718" t="s">
        <v>14760</v>
      </c>
      <c r="AH8" s="718" t="s">
        <v>14761</v>
      </c>
      <c r="AI8" s="718" t="s">
        <v>14762</v>
      </c>
      <c r="AJ8" s="336" t="s">
        <v>14763</v>
      </c>
      <c r="AK8" s="61"/>
      <c r="AL8" s="81"/>
      <c r="AM8" s="81"/>
      <c r="AN8" s="81"/>
      <c r="AO8" s="81"/>
    </row>
    <row r="9" spans="1:41" ht="15.75" customHeight="1">
      <c r="A9" s="171"/>
      <c r="B9" s="2917" t="s">
        <v>1692</v>
      </c>
      <c r="C9" s="222" t="s">
        <v>688</v>
      </c>
      <c r="D9" s="222">
        <v>3</v>
      </c>
      <c r="E9" s="565">
        <v>0</v>
      </c>
      <c r="F9" s="565">
        <v>0</v>
      </c>
      <c r="G9" s="565">
        <v>0</v>
      </c>
      <c r="H9" s="1258">
        <f>IFERROR(SUM(E9:G9), 0)</f>
        <v>0</v>
      </c>
      <c r="I9" s="61"/>
      <c r="J9" s="81"/>
      <c r="K9" s="81"/>
      <c r="L9" s="81"/>
      <c r="M9" s="171"/>
      <c r="N9" s="81"/>
      <c r="O9" s="226" t="s">
        <v>14764</v>
      </c>
      <c r="P9" s="171"/>
      <c r="Q9" s="227"/>
      <c r="R9" s="171"/>
      <c r="S9" s="3101"/>
      <c r="T9" s="997">
        <f t="shared" ref="T9:T11" si="2">IF( SUM( V9:AC9 ) = 0, 0, $V$5 )</f>
        <v>0</v>
      </c>
      <c r="U9" s="3101"/>
      <c r="V9" s="221">
        <f t="shared" ref="V9:V11" si="3" xml:space="preserve"> IF( ISNUMBER(E9 ), 0, 1 )</f>
        <v>0</v>
      </c>
      <c r="W9" s="221">
        <f t="shared" si="0"/>
        <v>0</v>
      </c>
      <c r="X9" s="221">
        <f t="shared" si="1"/>
        <v>0</v>
      </c>
      <c r="Y9" s="3125"/>
      <c r="Z9" s="3125"/>
      <c r="AA9" s="3125"/>
      <c r="AB9" s="3125"/>
      <c r="AC9" s="3125"/>
      <c r="AD9" s="3101"/>
      <c r="AE9" s="3102"/>
      <c r="AF9" s="2917" t="s">
        <v>1692</v>
      </c>
      <c r="AG9" s="719" t="s">
        <v>14765</v>
      </c>
      <c r="AH9" s="719" t="s">
        <v>14766</v>
      </c>
      <c r="AI9" s="719" t="s">
        <v>14767</v>
      </c>
      <c r="AJ9" s="707" t="s">
        <v>14768</v>
      </c>
      <c r="AK9" s="61"/>
      <c r="AL9" s="81"/>
      <c r="AM9" s="81"/>
      <c r="AN9" s="81"/>
      <c r="AO9" s="81"/>
    </row>
    <row r="10" spans="1:41" ht="15.75" customHeight="1">
      <c r="A10" s="171"/>
      <c r="B10" s="2917" t="s">
        <v>14769</v>
      </c>
      <c r="C10" s="222" t="s">
        <v>688</v>
      </c>
      <c r="D10" s="222">
        <v>3</v>
      </c>
      <c r="E10" s="565">
        <v>0</v>
      </c>
      <c r="F10" s="565">
        <v>0</v>
      </c>
      <c r="G10" s="565">
        <v>0</v>
      </c>
      <c r="H10" s="1258">
        <f>IFERROR(SUM(E10:G10), 0)</f>
        <v>0</v>
      </c>
      <c r="I10" s="61"/>
      <c r="J10" s="81"/>
      <c r="K10" s="81"/>
      <c r="L10" s="81"/>
      <c r="M10" s="171"/>
      <c r="N10" s="81"/>
      <c r="O10" s="226" t="s">
        <v>14770</v>
      </c>
      <c r="P10" s="171"/>
      <c r="Q10" s="227"/>
      <c r="R10" s="171"/>
      <c r="S10" s="3101"/>
      <c r="T10" s="997">
        <f t="shared" si="2"/>
        <v>0</v>
      </c>
      <c r="U10" s="3101"/>
      <c r="V10" s="221">
        <f t="shared" si="3"/>
        <v>0</v>
      </c>
      <c r="W10" s="221">
        <f t="shared" si="0"/>
        <v>0</v>
      </c>
      <c r="X10" s="221">
        <f t="shared" si="1"/>
        <v>0</v>
      </c>
      <c r="Y10" s="3125"/>
      <c r="Z10" s="3125"/>
      <c r="AA10" s="3125"/>
      <c r="AB10" s="3125"/>
      <c r="AC10" s="3125"/>
      <c r="AD10" s="3101"/>
      <c r="AE10" s="3102"/>
      <c r="AF10" s="2917" t="s">
        <v>14769</v>
      </c>
      <c r="AG10" s="719" t="s">
        <v>14771</v>
      </c>
      <c r="AH10" s="719" t="s">
        <v>14772</v>
      </c>
      <c r="AI10" s="719" t="s">
        <v>14773</v>
      </c>
      <c r="AJ10" s="707" t="s">
        <v>14774</v>
      </c>
      <c r="AK10" s="61"/>
      <c r="AL10" s="81"/>
      <c r="AM10" s="81"/>
      <c r="AN10" s="81"/>
      <c r="AO10" s="81"/>
    </row>
    <row r="11" spans="1:41" ht="15.75" customHeight="1" thickBot="1">
      <c r="A11" s="2394" t="s">
        <v>784</v>
      </c>
      <c r="B11" s="2930" t="s">
        <v>6428</v>
      </c>
      <c r="C11" s="283" t="s">
        <v>688</v>
      </c>
      <c r="D11" s="283">
        <v>3</v>
      </c>
      <c r="E11" s="1300">
        <v>0</v>
      </c>
      <c r="F11" s="1300">
        <v>0</v>
      </c>
      <c r="G11" s="1300">
        <v>0</v>
      </c>
      <c r="H11" s="1259">
        <f t="shared" ref="H11" si="4">IFERROR(SUM(E11:G11), 0)</f>
        <v>0</v>
      </c>
      <c r="I11" s="61"/>
      <c r="J11" s="81"/>
      <c r="K11" s="81"/>
      <c r="L11" s="81"/>
      <c r="M11" s="171"/>
      <c r="N11" s="81"/>
      <c r="O11" s="284" t="s">
        <v>14775</v>
      </c>
      <c r="P11" s="171"/>
      <c r="Q11" s="238"/>
      <c r="R11" s="171"/>
      <c r="S11" s="3101"/>
      <c r="T11" s="997">
        <f t="shared" si="2"/>
        <v>0</v>
      </c>
      <c r="U11" s="3101"/>
      <c r="V11" s="221">
        <f t="shared" si="3"/>
        <v>0</v>
      </c>
      <c r="W11" s="221">
        <f t="shared" si="0"/>
        <v>0</v>
      </c>
      <c r="X11" s="221">
        <f t="shared" si="1"/>
        <v>0</v>
      </c>
      <c r="Y11" s="3125"/>
      <c r="Z11" s="3125"/>
      <c r="AA11" s="3125"/>
      <c r="AB11" s="3125"/>
      <c r="AC11" s="3125"/>
      <c r="AD11" s="3101"/>
      <c r="AE11" s="3102"/>
      <c r="AF11" s="2930" t="s">
        <v>6428</v>
      </c>
      <c r="AG11" s="845" t="s">
        <v>14776</v>
      </c>
      <c r="AH11" s="845" t="s">
        <v>14777</v>
      </c>
      <c r="AI11" s="845" t="s">
        <v>14778</v>
      </c>
      <c r="AJ11" s="337" t="s">
        <v>14779</v>
      </c>
      <c r="AK11" s="61"/>
      <c r="AL11" s="81"/>
      <c r="AM11" s="81"/>
      <c r="AN11" s="81"/>
      <c r="AO11" s="81"/>
    </row>
    <row r="12" spans="1:41" ht="15.75" customHeight="1" thickTop="1" thickBot="1">
      <c r="A12" s="171"/>
      <c r="B12" s="291"/>
      <c r="C12" s="291"/>
      <c r="D12" s="291"/>
      <c r="E12" s="1294"/>
      <c r="F12" s="1294"/>
      <c r="G12" s="1294"/>
      <c r="H12" s="1294"/>
      <c r="I12" s="61"/>
      <c r="J12" s="81"/>
      <c r="K12" s="81"/>
      <c r="L12" s="81"/>
      <c r="M12" s="171"/>
      <c r="N12" s="81"/>
      <c r="O12" s="820"/>
      <c r="P12" s="171"/>
      <c r="Q12" s="171"/>
      <c r="R12" s="171"/>
      <c r="S12" s="3101"/>
      <c r="T12" s="997"/>
      <c r="U12" s="3101"/>
      <c r="V12" s="3125"/>
      <c r="W12" s="3125"/>
      <c r="X12" s="3125"/>
      <c r="Y12" s="3125"/>
      <c r="Z12" s="3125"/>
      <c r="AA12" s="3125"/>
      <c r="AB12" s="3125"/>
      <c r="AC12" s="3125"/>
      <c r="AD12" s="3101"/>
      <c r="AE12" s="3102"/>
      <c r="AF12" s="291"/>
      <c r="AG12" s="59"/>
      <c r="AH12" s="59"/>
      <c r="AI12" s="59"/>
      <c r="AJ12" s="59"/>
      <c r="AK12" s="61"/>
      <c r="AL12" s="81"/>
      <c r="AM12" s="81"/>
      <c r="AN12" s="81"/>
      <c r="AO12" s="81"/>
    </row>
    <row r="13" spans="1:41" ht="15.75" customHeight="1" thickTop="1" thickBot="1">
      <c r="A13" s="171"/>
      <c r="B13" s="319" t="s">
        <v>1731</v>
      </c>
      <c r="C13" s="192"/>
      <c r="D13" s="192"/>
      <c r="E13" s="1291"/>
      <c r="F13" s="1291"/>
      <c r="G13" s="1291"/>
      <c r="H13" s="1291"/>
      <c r="I13" s="61"/>
      <c r="J13" s="61"/>
      <c r="K13" s="61"/>
      <c r="L13" s="61"/>
      <c r="M13" s="171"/>
      <c r="N13" s="81"/>
      <c r="O13" s="820"/>
      <c r="P13" s="171"/>
      <c r="Q13" s="171"/>
      <c r="R13" s="171"/>
      <c r="S13" s="3101"/>
      <c r="T13" s="997"/>
      <c r="U13" s="3101"/>
      <c r="V13" s="3125"/>
      <c r="W13" s="3125"/>
      <c r="X13" s="3125"/>
      <c r="Y13" s="3125"/>
      <c r="Z13" s="3125"/>
      <c r="AA13" s="3125"/>
      <c r="AB13" s="3125"/>
      <c r="AC13" s="3125"/>
      <c r="AD13" s="3101"/>
      <c r="AE13" s="3102"/>
      <c r="AF13" s="319" t="s">
        <v>1731</v>
      </c>
      <c r="AG13" s="385"/>
      <c r="AH13" s="385"/>
      <c r="AI13" s="385"/>
      <c r="AJ13" s="385"/>
      <c r="AK13" s="61"/>
      <c r="AL13" s="61"/>
      <c r="AM13" s="61"/>
      <c r="AN13" s="61"/>
      <c r="AO13" s="61"/>
    </row>
    <row r="14" spans="1:41" ht="15.75" customHeight="1" thickTop="1">
      <c r="A14" s="2394" t="s">
        <v>686</v>
      </c>
      <c r="B14" s="2919" t="s">
        <v>1715</v>
      </c>
      <c r="C14" s="213" t="s">
        <v>688</v>
      </c>
      <c r="D14" s="213">
        <v>3</v>
      </c>
      <c r="E14" s="562">
        <v>0</v>
      </c>
      <c r="F14" s="562">
        <v>0</v>
      </c>
      <c r="G14" s="562">
        <v>0</v>
      </c>
      <c r="H14" s="1256">
        <f>IFERROR(SUM(E14:G14), 0)</f>
        <v>0</v>
      </c>
      <c r="I14" s="61"/>
      <c r="J14" s="61"/>
      <c r="K14" s="61"/>
      <c r="L14" s="61"/>
      <c r="M14" s="171"/>
      <c r="N14" s="81"/>
      <c r="O14" s="217" t="s">
        <v>14780</v>
      </c>
      <c r="P14" s="171"/>
      <c r="Q14" s="219"/>
      <c r="R14" s="171"/>
      <c r="S14" s="3101"/>
      <c r="T14" s="997">
        <f t="shared" ref="T14:T16" si="5">IF( SUM( V14:AC14 ) = 0, 0, $V$5 )</f>
        <v>0</v>
      </c>
      <c r="U14" s="3101"/>
      <c r="V14" s="221">
        <f t="shared" ref="V14:V16" si="6" xml:space="preserve"> IF( ISNUMBER(E14 ), 0, 1 )</f>
        <v>0</v>
      </c>
      <c r="W14" s="221">
        <f t="shared" ref="W14:W16" si="7" xml:space="preserve"> IF( ISNUMBER(F14 ), 0, 1 )</f>
        <v>0</v>
      </c>
      <c r="X14" s="221">
        <f t="shared" ref="X14:X16" si="8" xml:space="preserve"> IF( ISNUMBER(G14 ), 0, 1 )</f>
        <v>0</v>
      </c>
      <c r="Y14" s="3125"/>
      <c r="Z14" s="3125"/>
      <c r="AA14" s="3125"/>
      <c r="AB14" s="3125"/>
      <c r="AC14" s="3125"/>
      <c r="AD14" s="3101"/>
      <c r="AE14" s="3102"/>
      <c r="AF14" s="2919" t="s">
        <v>1715</v>
      </c>
      <c r="AG14" s="718" t="s">
        <v>14781</v>
      </c>
      <c r="AH14" s="718" t="s">
        <v>14782</v>
      </c>
      <c r="AI14" s="718" t="s">
        <v>14783</v>
      </c>
      <c r="AJ14" s="336" t="s">
        <v>14784</v>
      </c>
      <c r="AK14" s="61"/>
      <c r="AL14" s="61"/>
      <c r="AM14" s="61"/>
      <c r="AN14" s="61"/>
      <c r="AO14" s="61"/>
    </row>
    <row r="15" spans="1:41" ht="15.75" customHeight="1">
      <c r="A15" s="171"/>
      <c r="B15" s="2917" t="s">
        <v>1722</v>
      </c>
      <c r="C15" s="222" t="s">
        <v>688</v>
      </c>
      <c r="D15" s="222">
        <v>3</v>
      </c>
      <c r="E15" s="565">
        <v>0</v>
      </c>
      <c r="F15" s="565">
        <v>0</v>
      </c>
      <c r="G15" s="565">
        <v>0</v>
      </c>
      <c r="H15" s="1258">
        <f t="shared" ref="H15:H18" si="9">IFERROR(SUM(E15:G15), 0)</f>
        <v>0</v>
      </c>
      <c r="I15" s="61"/>
      <c r="J15" s="61"/>
      <c r="K15" s="61"/>
      <c r="L15" s="61"/>
      <c r="M15" s="171"/>
      <c r="N15" s="81"/>
      <c r="O15" s="226" t="s">
        <v>14785</v>
      </c>
      <c r="P15" s="171"/>
      <c r="Q15" s="227"/>
      <c r="R15" s="171"/>
      <c r="S15" s="3101"/>
      <c r="T15" s="997">
        <f t="shared" si="5"/>
        <v>0</v>
      </c>
      <c r="U15" s="3101"/>
      <c r="V15" s="221">
        <f t="shared" si="6"/>
        <v>0</v>
      </c>
      <c r="W15" s="221">
        <f t="shared" si="7"/>
        <v>0</v>
      </c>
      <c r="X15" s="221">
        <f t="shared" si="8"/>
        <v>0</v>
      </c>
      <c r="Y15" s="3125"/>
      <c r="Z15" s="3125"/>
      <c r="AA15" s="3125"/>
      <c r="AB15" s="3125"/>
      <c r="AC15" s="3125"/>
      <c r="AD15" s="3101"/>
      <c r="AE15" s="3102"/>
      <c r="AF15" s="2917" t="s">
        <v>1722</v>
      </c>
      <c r="AG15" s="719" t="s">
        <v>14786</v>
      </c>
      <c r="AH15" s="719" t="s">
        <v>14787</v>
      </c>
      <c r="AI15" s="719" t="s">
        <v>14788</v>
      </c>
      <c r="AJ15" s="707" t="s">
        <v>14789</v>
      </c>
      <c r="AK15" s="61"/>
      <c r="AL15" s="61"/>
      <c r="AM15" s="61"/>
      <c r="AN15" s="61"/>
      <c r="AO15" s="61"/>
    </row>
    <row r="16" spans="1:41" ht="15.75" customHeight="1">
      <c r="A16" s="171"/>
      <c r="B16" s="2917" t="s">
        <v>12535</v>
      </c>
      <c r="C16" s="222" t="s">
        <v>688</v>
      </c>
      <c r="D16" s="222">
        <v>3</v>
      </c>
      <c r="E16" s="565">
        <v>4.9000000000000002E-2</v>
      </c>
      <c r="F16" s="565">
        <v>4.2249999999999996</v>
      </c>
      <c r="G16" s="565">
        <v>1.109</v>
      </c>
      <c r="H16" s="1258">
        <f t="shared" si="9"/>
        <v>5.383</v>
      </c>
      <c r="I16" s="61"/>
      <c r="J16" s="61"/>
      <c r="K16" s="61"/>
      <c r="L16" s="61"/>
      <c r="M16" s="171"/>
      <c r="N16" s="81"/>
      <c r="O16" s="226" t="s">
        <v>14790</v>
      </c>
      <c r="P16" s="171"/>
      <c r="Q16" s="227"/>
      <c r="R16" s="171"/>
      <c r="S16" s="3101"/>
      <c r="T16" s="997">
        <f t="shared" si="5"/>
        <v>0</v>
      </c>
      <c r="U16" s="3101"/>
      <c r="V16" s="221">
        <f t="shared" si="6"/>
        <v>0</v>
      </c>
      <c r="W16" s="221">
        <f t="shared" si="7"/>
        <v>0</v>
      </c>
      <c r="X16" s="221">
        <f t="shared" si="8"/>
        <v>0</v>
      </c>
      <c r="Y16" s="3125"/>
      <c r="Z16" s="3125"/>
      <c r="AA16" s="3125"/>
      <c r="AB16" s="3125"/>
      <c r="AC16" s="3125"/>
      <c r="AD16" s="3101"/>
      <c r="AE16" s="3102"/>
      <c r="AF16" s="2917" t="s">
        <v>14791</v>
      </c>
      <c r="AG16" s="719" t="s">
        <v>14792</v>
      </c>
      <c r="AH16" s="719" t="s">
        <v>14793</v>
      </c>
      <c r="AI16" s="719" t="s">
        <v>14794</v>
      </c>
      <c r="AJ16" s="707" t="s">
        <v>14795</v>
      </c>
      <c r="AK16" s="61"/>
      <c r="AL16" s="61"/>
      <c r="AM16" s="61"/>
      <c r="AN16" s="61"/>
      <c r="AO16" s="61"/>
    </row>
    <row r="17" spans="1:41" ht="15.75" customHeight="1">
      <c r="A17" s="171"/>
      <c r="B17" s="2917" t="s">
        <v>14796</v>
      </c>
      <c r="C17" s="222" t="s">
        <v>688</v>
      </c>
      <c r="D17" s="222">
        <v>3</v>
      </c>
      <c r="E17" s="1257">
        <f>IFERROR(SUM(E8:E11,E14:E16), 0)</f>
        <v>5.1000000000000004E-2</v>
      </c>
      <c r="F17" s="1257">
        <f>IFERROR(SUM(F8:F11,F14:F16), 0)</f>
        <v>4.4179999999999993</v>
      </c>
      <c r="G17" s="1257">
        <f>IFERROR(SUM(G8:G11,G14:G16), 0)</f>
        <v>1.1599999999999999</v>
      </c>
      <c r="H17" s="1258">
        <f t="shared" si="9"/>
        <v>5.6289999999999996</v>
      </c>
      <c r="I17" s="61"/>
      <c r="J17" s="61"/>
      <c r="K17" s="61"/>
      <c r="L17" s="61"/>
      <c r="M17" s="171"/>
      <c r="N17" s="81"/>
      <c r="O17" s="226" t="s">
        <v>14797</v>
      </c>
      <c r="P17" s="171"/>
      <c r="Q17" s="227"/>
      <c r="R17" s="171"/>
      <c r="S17" s="3101"/>
      <c r="T17" s="997"/>
      <c r="U17" s="3101"/>
      <c r="V17" s="3125"/>
      <c r="W17" s="3125"/>
      <c r="X17" s="3125"/>
      <c r="Y17" s="3125"/>
      <c r="Z17" s="3125"/>
      <c r="AA17" s="3125"/>
      <c r="AB17" s="3125"/>
      <c r="AC17" s="3125"/>
      <c r="AD17" s="3101"/>
      <c r="AE17" s="207"/>
      <c r="AF17" s="2917" t="s">
        <v>14796</v>
      </c>
      <c r="AG17" s="548" t="s">
        <v>14798</v>
      </c>
      <c r="AH17" s="548" t="s">
        <v>14799</v>
      </c>
      <c r="AI17" s="548" t="s">
        <v>14800</v>
      </c>
      <c r="AJ17" s="707" t="s">
        <v>14801</v>
      </c>
      <c r="AK17" s="61"/>
      <c r="AL17" s="61"/>
      <c r="AM17" s="61"/>
      <c r="AN17" s="61"/>
      <c r="AO17" s="61"/>
    </row>
    <row r="18" spans="1:41" s="171" customFormat="1" ht="15.75" customHeight="1">
      <c r="B18" s="2917" t="s">
        <v>1738</v>
      </c>
      <c r="C18" s="222" t="s">
        <v>688</v>
      </c>
      <c r="D18" s="222">
        <v>3</v>
      </c>
      <c r="E18" s="565">
        <v>0</v>
      </c>
      <c r="F18" s="565">
        <v>0</v>
      </c>
      <c r="G18" s="565">
        <v>0</v>
      </c>
      <c r="H18" s="1258">
        <f t="shared" si="9"/>
        <v>0</v>
      </c>
      <c r="I18" s="61"/>
      <c r="J18" s="61"/>
      <c r="K18" s="61"/>
      <c r="L18" s="61"/>
      <c r="N18" s="81"/>
      <c r="O18" s="226" t="s">
        <v>14802</v>
      </c>
      <c r="P18" s="81"/>
      <c r="Q18" s="227"/>
      <c r="R18" s="81"/>
      <c r="S18" s="3101"/>
      <c r="T18" s="997">
        <f>IF( SUM( V18:AC18 ) = 0, 0, $V$5 )</f>
        <v>0</v>
      </c>
      <c r="U18" s="3101"/>
      <c r="V18" s="221">
        <f t="shared" ref="V18" si="10" xml:space="preserve"> IF( ISNUMBER(E18 ), 0, 1 )</f>
        <v>0</v>
      </c>
      <c r="W18" s="221">
        <f t="shared" ref="W18" si="11" xml:space="preserve"> IF( ISNUMBER(F18 ), 0, 1 )</f>
        <v>0</v>
      </c>
      <c r="X18" s="221">
        <f t="shared" ref="X18" si="12" xml:space="preserve"> IF( ISNUMBER(G18 ), 0, 1 )</f>
        <v>0</v>
      </c>
      <c r="Y18" s="3125"/>
      <c r="Z18" s="3125"/>
      <c r="AA18" s="3125"/>
      <c r="AB18" s="3125"/>
      <c r="AC18" s="3125"/>
      <c r="AD18" s="3101"/>
      <c r="AE18" s="3102"/>
      <c r="AF18" s="2917" t="s">
        <v>1738</v>
      </c>
      <c r="AG18" s="719" t="s">
        <v>14803</v>
      </c>
      <c r="AH18" s="719" t="s">
        <v>14804</v>
      </c>
      <c r="AI18" s="719" t="s">
        <v>14805</v>
      </c>
      <c r="AJ18" s="707" t="s">
        <v>14806</v>
      </c>
      <c r="AK18" s="61"/>
      <c r="AL18" s="61"/>
      <c r="AM18" s="61"/>
      <c r="AN18" s="61"/>
      <c r="AO18" s="61"/>
    </row>
    <row r="19" spans="1:41" s="171" customFormat="1" ht="15.75" customHeight="1" thickBot="1">
      <c r="A19" s="2394" t="s">
        <v>784</v>
      </c>
      <c r="B19" s="2930" t="s">
        <v>12555</v>
      </c>
      <c r="C19" s="283" t="s">
        <v>688</v>
      </c>
      <c r="D19" s="283">
        <v>3</v>
      </c>
      <c r="E19" s="1249">
        <f>IFERROR(E17 + E18, 0)</f>
        <v>5.1000000000000004E-2</v>
      </c>
      <c r="F19" s="1249">
        <f>IFERROR(F17 + F18, 0)</f>
        <v>4.4179999999999993</v>
      </c>
      <c r="G19" s="1249">
        <f>IFERROR(G17 + G18, 0)</f>
        <v>1.1599999999999999</v>
      </c>
      <c r="H19" s="1259">
        <f>IFERROR(SUM(E19:G19), 0)</f>
        <v>5.6289999999999996</v>
      </c>
      <c r="I19" s="61"/>
      <c r="J19" s="61"/>
      <c r="K19" s="61"/>
      <c r="L19" s="61"/>
      <c r="N19" s="81"/>
      <c r="O19" s="284" t="s">
        <v>14807</v>
      </c>
      <c r="P19" s="81"/>
      <c r="Q19" s="238"/>
      <c r="R19" s="81"/>
      <c r="S19" s="3101"/>
      <c r="T19" s="997"/>
      <c r="U19" s="3101"/>
      <c r="V19" s="3125"/>
      <c r="W19" s="3125"/>
      <c r="X19" s="3125"/>
      <c r="Y19" s="3125"/>
      <c r="Z19" s="3125"/>
      <c r="AA19" s="3125"/>
      <c r="AB19" s="3125"/>
      <c r="AC19" s="3125"/>
      <c r="AD19" s="3101"/>
      <c r="AE19" s="3102"/>
      <c r="AF19" s="2930" t="s">
        <v>12555</v>
      </c>
      <c r="AG19" s="550" t="s">
        <v>14808</v>
      </c>
      <c r="AH19" s="550" t="s">
        <v>14809</v>
      </c>
      <c r="AI19" s="550" t="s">
        <v>14810</v>
      </c>
      <c r="AJ19" s="337" t="s">
        <v>14811</v>
      </c>
      <c r="AK19" s="61"/>
      <c r="AL19" s="61"/>
      <c r="AM19" s="61"/>
      <c r="AN19" s="61"/>
      <c r="AO19" s="61"/>
    </row>
    <row r="20" spans="1:41" ht="15.75" customHeight="1" thickTop="1" thickBot="1">
      <c r="A20" s="171"/>
      <c r="B20" s="81"/>
      <c r="C20" s="81"/>
      <c r="D20" s="81"/>
      <c r="E20" s="279"/>
      <c r="F20" s="279"/>
      <c r="G20" s="279"/>
      <c r="H20" s="279"/>
      <c r="I20" s="279"/>
      <c r="J20" s="279"/>
      <c r="K20" s="279"/>
      <c r="L20" s="279"/>
      <c r="M20" s="171"/>
      <c r="N20" s="279"/>
      <c r="O20" s="820"/>
      <c r="P20" s="828"/>
      <c r="Q20" s="828"/>
      <c r="R20" s="828"/>
      <c r="S20" s="3101"/>
      <c r="T20" s="997"/>
      <c r="U20" s="3101"/>
      <c r="V20" s="3125"/>
      <c r="W20" s="3125"/>
      <c r="X20" s="3125"/>
      <c r="Y20" s="3125"/>
      <c r="Z20" s="3125"/>
      <c r="AA20" s="3125"/>
      <c r="AB20" s="3125"/>
      <c r="AC20" s="3125"/>
      <c r="AD20" s="3101"/>
      <c r="AE20" s="3102"/>
      <c r="AF20" s="81"/>
      <c r="AG20" s="279"/>
      <c r="AH20" s="279"/>
      <c r="AI20" s="279"/>
      <c r="AJ20" s="279"/>
      <c r="AK20" s="279"/>
      <c r="AL20" s="279"/>
      <c r="AM20" s="279"/>
      <c r="AN20" s="279"/>
      <c r="AO20" s="670"/>
    </row>
    <row r="21" spans="1:41" ht="56.25" customHeight="1" thickTop="1" thickBot="1">
      <c r="A21" s="2394" t="s">
        <v>680</v>
      </c>
      <c r="B21" s="2975" t="s">
        <v>671</v>
      </c>
      <c r="C21" s="2976" t="s">
        <v>672</v>
      </c>
      <c r="D21" s="2976" t="s">
        <v>673</v>
      </c>
      <c r="E21" s="2976" t="s">
        <v>14812</v>
      </c>
      <c r="F21" s="2976" t="s">
        <v>14813</v>
      </c>
      <c r="G21" s="2976" t="s">
        <v>14814</v>
      </c>
      <c r="H21" s="2976" t="s">
        <v>14815</v>
      </c>
      <c r="I21" s="2976" t="s">
        <v>14816</v>
      </c>
      <c r="J21" s="2976" t="s">
        <v>14817</v>
      </c>
      <c r="K21" s="2976" t="s">
        <v>1200</v>
      </c>
      <c r="L21" s="2977" t="s">
        <v>902</v>
      </c>
      <c r="M21" s="171"/>
      <c r="N21" s="279"/>
      <c r="O21" s="820"/>
      <c r="P21" s="828"/>
      <c r="Q21" s="828"/>
      <c r="R21" s="828"/>
      <c r="S21" s="3101"/>
      <c r="T21" s="997"/>
      <c r="U21" s="3101"/>
      <c r="V21" s="3125"/>
      <c r="W21" s="3125"/>
      <c r="X21" s="3125"/>
      <c r="Y21" s="3125"/>
      <c r="Z21" s="3125"/>
      <c r="AA21" s="3125"/>
      <c r="AB21" s="3125"/>
      <c r="AC21" s="3125"/>
      <c r="AD21" s="3101"/>
      <c r="AE21" s="3102"/>
      <c r="AF21" s="2975" t="s">
        <v>671</v>
      </c>
      <c r="AG21" s="2976" t="s">
        <v>14812</v>
      </c>
      <c r="AH21" s="2976" t="s">
        <v>14813</v>
      </c>
      <c r="AI21" s="2976" t="s">
        <v>14814</v>
      </c>
      <c r="AJ21" s="2976" t="s">
        <v>14815</v>
      </c>
      <c r="AK21" s="2976" t="s">
        <v>14816</v>
      </c>
      <c r="AL21" s="2976" t="s">
        <v>14817</v>
      </c>
      <c r="AM21" s="2976" t="s">
        <v>1200</v>
      </c>
      <c r="AN21" s="2977" t="s">
        <v>902</v>
      </c>
      <c r="AO21" s="3125"/>
    </row>
    <row r="22" spans="1:41" ht="15.75" customHeight="1" thickTop="1" thickBot="1">
      <c r="A22" s="171"/>
      <c r="B22" s="385"/>
      <c r="C22" s="385"/>
      <c r="D22" s="385"/>
      <c r="E22" s="385"/>
      <c r="F22" s="385"/>
      <c r="G22" s="385"/>
      <c r="H22" s="385"/>
      <c r="I22" s="385"/>
      <c r="J22" s="385"/>
      <c r="K22" s="385"/>
      <c r="L22" s="385"/>
      <c r="M22" s="171"/>
      <c r="N22" s="279"/>
      <c r="O22" s="820"/>
      <c r="P22" s="828"/>
      <c r="Q22" s="828"/>
      <c r="R22" s="828"/>
      <c r="S22" s="3101"/>
      <c r="T22" s="997"/>
      <c r="U22" s="3101"/>
      <c r="V22" s="3125"/>
      <c r="W22" s="3125"/>
      <c r="X22" s="3125"/>
      <c r="Y22" s="3125"/>
      <c r="Z22" s="3125"/>
      <c r="AA22" s="3125"/>
      <c r="AB22" s="3125"/>
      <c r="AC22" s="3125"/>
      <c r="AD22" s="3101"/>
      <c r="AE22" s="3102"/>
      <c r="AF22" s="385"/>
      <c r="AG22" s="385"/>
      <c r="AH22" s="385"/>
      <c r="AI22" s="385"/>
      <c r="AJ22" s="385"/>
      <c r="AK22" s="385"/>
      <c r="AL22" s="385"/>
      <c r="AM22" s="385"/>
      <c r="AN22" s="385"/>
      <c r="AO22" s="3125"/>
    </row>
    <row r="23" spans="1:41" ht="15.75" customHeight="1" thickTop="1" thickBot="1">
      <c r="A23" s="171"/>
      <c r="B23" s="2953" t="s">
        <v>14818</v>
      </c>
      <c r="C23" s="192"/>
      <c r="D23" s="192"/>
      <c r="E23" s="385"/>
      <c r="F23" s="385"/>
      <c r="G23" s="385"/>
      <c r="H23" s="385"/>
      <c r="I23" s="81"/>
      <c r="J23" s="81"/>
      <c r="K23" s="81"/>
      <c r="L23" s="81"/>
      <c r="M23" s="171"/>
      <c r="N23" s="81"/>
      <c r="O23" s="61"/>
      <c r="P23" s="828"/>
      <c r="Q23" s="828"/>
      <c r="R23" s="828"/>
      <c r="S23" s="3101"/>
      <c r="T23" s="997"/>
      <c r="U23" s="3101"/>
      <c r="V23" s="3125"/>
      <c r="W23" s="3125"/>
      <c r="X23" s="3125"/>
      <c r="Y23" s="3125"/>
      <c r="Z23" s="3125"/>
      <c r="AA23" s="3125"/>
      <c r="AB23" s="3125"/>
      <c r="AC23" s="3125"/>
      <c r="AD23" s="3101"/>
      <c r="AE23" s="3102"/>
      <c r="AF23" s="2953" t="s">
        <v>14818</v>
      </c>
      <c r="AG23" s="385"/>
      <c r="AH23" s="385"/>
      <c r="AI23" s="385"/>
      <c r="AJ23" s="385"/>
      <c r="AK23" s="81"/>
      <c r="AL23" s="81"/>
      <c r="AM23" s="81"/>
      <c r="AN23" s="81"/>
      <c r="AO23" s="3125"/>
    </row>
    <row r="24" spans="1:41" ht="15.75" customHeight="1" thickTop="1">
      <c r="A24" s="2394" t="s">
        <v>686</v>
      </c>
      <c r="B24" s="2919" t="s">
        <v>1685</v>
      </c>
      <c r="C24" s="213" t="s">
        <v>688</v>
      </c>
      <c r="D24" s="213">
        <v>3</v>
      </c>
      <c r="E24" s="562">
        <v>-0.312</v>
      </c>
      <c r="F24" s="562">
        <v>-0.52</v>
      </c>
      <c r="G24" s="562">
        <v>-5.5679999999999996</v>
      </c>
      <c r="H24" s="562">
        <v>-1.734</v>
      </c>
      <c r="I24" s="562">
        <v>0</v>
      </c>
      <c r="J24" s="562">
        <v>-9.141</v>
      </c>
      <c r="K24" s="562">
        <v>-5.1999999999999998E-2</v>
      </c>
      <c r="L24" s="1256">
        <f>IFERROR(SUM(E24:K24), 0)</f>
        <v>-17.326999999999998</v>
      </c>
      <c r="M24" s="171"/>
      <c r="N24" s="81"/>
      <c r="O24" s="217" t="s">
        <v>14819</v>
      </c>
      <c r="P24" s="828"/>
      <c r="Q24" s="219"/>
      <c r="R24" s="828"/>
      <c r="S24" s="3101"/>
      <c r="T24" s="997">
        <f t="shared" ref="T24:T27" si="13">IF( SUM( V24:AC24 ) = 0, 0, $V$5 )</f>
        <v>0</v>
      </c>
      <c r="U24" s="3101"/>
      <c r="V24" s="221">
        <f t="shared" ref="V24:V27" si="14" xml:space="preserve"> IF( ISNUMBER(E24 ), 0, 1 )</f>
        <v>0</v>
      </c>
      <c r="W24" s="221">
        <f t="shared" ref="W24:W27" si="15" xml:space="preserve"> IF( ISNUMBER(F24 ), 0, 1 )</f>
        <v>0</v>
      </c>
      <c r="X24" s="221">
        <f t="shared" ref="X24:X27" si="16" xml:space="preserve"> IF( ISNUMBER(G24 ), 0, 1 )</f>
        <v>0</v>
      </c>
      <c r="Y24" s="221">
        <f t="shared" ref="Y24:Y27" si="17" xml:space="preserve"> IF( ISNUMBER(H24 ), 0, 1 )</f>
        <v>0</v>
      </c>
      <c r="Z24" s="221">
        <f t="shared" ref="Z24:Z27" si="18" xml:space="preserve"> IF( ISNUMBER(I24 ), 0, 1 )</f>
        <v>0</v>
      </c>
      <c r="AA24" s="221">
        <f t="shared" ref="AA24:AA27" si="19" xml:space="preserve"> IF( ISNUMBER(J24 ), 0, 1 )</f>
        <v>0</v>
      </c>
      <c r="AB24" s="221">
        <f t="shared" ref="AB24:AB27" si="20" xml:space="preserve"> IF( ISNUMBER(K24 ), 0, 1 )</f>
        <v>0</v>
      </c>
      <c r="AC24" s="3125"/>
      <c r="AD24" s="3101"/>
      <c r="AE24" s="3102"/>
      <c r="AF24" s="2919" t="s">
        <v>1685</v>
      </c>
      <c r="AG24" s="718" t="s">
        <v>14820</v>
      </c>
      <c r="AH24" s="718" t="s">
        <v>14821</v>
      </c>
      <c r="AI24" s="718" t="s">
        <v>14822</v>
      </c>
      <c r="AJ24" s="718" t="s">
        <v>14823</v>
      </c>
      <c r="AK24" s="718" t="s">
        <v>14824</v>
      </c>
      <c r="AL24" s="718" t="s">
        <v>14825</v>
      </c>
      <c r="AM24" s="718" t="s">
        <v>14826</v>
      </c>
      <c r="AN24" s="336" t="s">
        <v>14827</v>
      </c>
      <c r="AO24" s="3125"/>
    </row>
    <row r="25" spans="1:41" ht="15.75" customHeight="1">
      <c r="A25" s="171"/>
      <c r="B25" s="2917" t="s">
        <v>1692</v>
      </c>
      <c r="C25" s="222" t="s">
        <v>688</v>
      </c>
      <c r="D25" s="222">
        <v>3</v>
      </c>
      <c r="E25" s="565">
        <v>0</v>
      </c>
      <c r="F25" s="565">
        <v>0</v>
      </c>
      <c r="G25" s="565">
        <v>-5.3380000000000001</v>
      </c>
      <c r="H25" s="565">
        <v>-1.569</v>
      </c>
      <c r="I25" s="565">
        <v>0</v>
      </c>
      <c r="J25" s="565">
        <v>-8.7639999999999993</v>
      </c>
      <c r="K25" s="565">
        <v>0</v>
      </c>
      <c r="L25" s="1258">
        <f>IFERROR(SUM(E25:K25), 0)</f>
        <v>-15.670999999999999</v>
      </c>
      <c r="M25" s="171"/>
      <c r="N25" s="81"/>
      <c r="O25" s="226" t="s">
        <v>14828</v>
      </c>
      <c r="P25" s="828"/>
      <c r="Q25" s="227"/>
      <c r="R25" s="828"/>
      <c r="S25" s="3101"/>
      <c r="T25" s="997">
        <f t="shared" si="13"/>
        <v>0</v>
      </c>
      <c r="U25" s="3101"/>
      <c r="V25" s="221">
        <f t="shared" si="14"/>
        <v>0</v>
      </c>
      <c r="W25" s="221">
        <f t="shared" si="15"/>
        <v>0</v>
      </c>
      <c r="X25" s="221">
        <f t="shared" si="16"/>
        <v>0</v>
      </c>
      <c r="Y25" s="221">
        <f t="shared" si="17"/>
        <v>0</v>
      </c>
      <c r="Z25" s="221">
        <f t="shared" si="18"/>
        <v>0</v>
      </c>
      <c r="AA25" s="221">
        <f t="shared" si="19"/>
        <v>0</v>
      </c>
      <c r="AB25" s="221">
        <f t="shared" si="20"/>
        <v>0</v>
      </c>
      <c r="AC25" s="3125"/>
      <c r="AD25" s="3101"/>
      <c r="AE25" s="3102"/>
      <c r="AF25" s="2917" t="s">
        <v>1692</v>
      </c>
      <c r="AG25" s="719" t="s">
        <v>14829</v>
      </c>
      <c r="AH25" s="719" t="s">
        <v>14830</v>
      </c>
      <c r="AI25" s="719" t="s">
        <v>14831</v>
      </c>
      <c r="AJ25" s="719" t="s">
        <v>14832</v>
      </c>
      <c r="AK25" s="719" t="s">
        <v>14833</v>
      </c>
      <c r="AL25" s="719" t="s">
        <v>14834</v>
      </c>
      <c r="AM25" s="719" t="s">
        <v>14835</v>
      </c>
      <c r="AN25" s="707" t="s">
        <v>14836</v>
      </c>
      <c r="AO25" s="3125"/>
    </row>
    <row r="26" spans="1:41" ht="15.75" customHeight="1">
      <c r="A26" s="171"/>
      <c r="B26" s="2917" t="s">
        <v>14769</v>
      </c>
      <c r="C26" s="222" t="s">
        <v>688</v>
      </c>
      <c r="D26" s="222">
        <v>3</v>
      </c>
      <c r="E26" s="565">
        <v>0</v>
      </c>
      <c r="F26" s="565">
        <v>0</v>
      </c>
      <c r="G26" s="565">
        <v>0</v>
      </c>
      <c r="H26" s="565">
        <v>0</v>
      </c>
      <c r="I26" s="565">
        <v>0</v>
      </c>
      <c r="J26" s="565">
        <v>0</v>
      </c>
      <c r="K26" s="565">
        <v>0</v>
      </c>
      <c r="L26" s="1258">
        <f>IFERROR(SUM(E26:K26), 0)</f>
        <v>0</v>
      </c>
      <c r="M26" s="171"/>
      <c r="N26" s="81"/>
      <c r="O26" s="226" t="s">
        <v>14837</v>
      </c>
      <c r="P26" s="828"/>
      <c r="Q26" s="227"/>
      <c r="R26" s="828"/>
      <c r="S26" s="3101"/>
      <c r="T26" s="997">
        <f t="shared" si="13"/>
        <v>0</v>
      </c>
      <c r="U26" s="3101"/>
      <c r="V26" s="221">
        <f t="shared" si="14"/>
        <v>0</v>
      </c>
      <c r="W26" s="221">
        <f t="shared" si="15"/>
        <v>0</v>
      </c>
      <c r="X26" s="221">
        <f t="shared" si="16"/>
        <v>0</v>
      </c>
      <c r="Y26" s="221">
        <f t="shared" si="17"/>
        <v>0</v>
      </c>
      <c r="Z26" s="221">
        <f t="shared" si="18"/>
        <v>0</v>
      </c>
      <c r="AA26" s="221">
        <f t="shared" si="19"/>
        <v>0</v>
      </c>
      <c r="AB26" s="221">
        <f t="shared" si="20"/>
        <v>0</v>
      </c>
      <c r="AC26" s="3125"/>
      <c r="AD26" s="3101"/>
      <c r="AE26" s="3102"/>
      <c r="AF26" s="2917" t="s">
        <v>14769</v>
      </c>
      <c r="AG26" s="719" t="s">
        <v>14838</v>
      </c>
      <c r="AH26" s="719" t="s">
        <v>14839</v>
      </c>
      <c r="AI26" s="719" t="s">
        <v>14840</v>
      </c>
      <c r="AJ26" s="719" t="s">
        <v>14841</v>
      </c>
      <c r="AK26" s="719" t="s">
        <v>14842</v>
      </c>
      <c r="AL26" s="719" t="s">
        <v>14843</v>
      </c>
      <c r="AM26" s="719" t="s">
        <v>14844</v>
      </c>
      <c r="AN26" s="707" t="s">
        <v>14845</v>
      </c>
      <c r="AO26" s="3125"/>
    </row>
    <row r="27" spans="1:41" ht="15.75" customHeight="1" thickBot="1">
      <c r="A27" s="2394" t="s">
        <v>784</v>
      </c>
      <c r="B27" s="2930" t="s">
        <v>6428</v>
      </c>
      <c r="C27" s="283" t="s">
        <v>688</v>
      </c>
      <c r="D27" s="283">
        <v>3</v>
      </c>
      <c r="E27" s="1300">
        <v>0</v>
      </c>
      <c r="F27" s="1300">
        <v>0</v>
      </c>
      <c r="G27" s="1300">
        <v>0</v>
      </c>
      <c r="H27" s="1300">
        <v>0</v>
      </c>
      <c r="I27" s="1300">
        <v>0</v>
      </c>
      <c r="J27" s="1300">
        <v>0</v>
      </c>
      <c r="K27" s="1300">
        <v>0</v>
      </c>
      <c r="L27" s="1259">
        <f>IFERROR(SUM(E27:K27), 0)</f>
        <v>0</v>
      </c>
      <c r="M27" s="171"/>
      <c r="N27" s="81"/>
      <c r="O27" s="284" t="s">
        <v>14846</v>
      </c>
      <c r="P27" s="828"/>
      <c r="Q27" s="238"/>
      <c r="R27" s="828"/>
      <c r="S27" s="3101"/>
      <c r="T27" s="997">
        <f t="shared" si="13"/>
        <v>0</v>
      </c>
      <c r="U27" s="3101"/>
      <c r="V27" s="221">
        <f t="shared" si="14"/>
        <v>0</v>
      </c>
      <c r="W27" s="221">
        <f t="shared" si="15"/>
        <v>0</v>
      </c>
      <c r="X27" s="221">
        <f t="shared" si="16"/>
        <v>0</v>
      </c>
      <c r="Y27" s="221">
        <f t="shared" si="17"/>
        <v>0</v>
      </c>
      <c r="Z27" s="221">
        <f t="shared" si="18"/>
        <v>0</v>
      </c>
      <c r="AA27" s="221">
        <f t="shared" si="19"/>
        <v>0</v>
      </c>
      <c r="AB27" s="221">
        <f t="shared" si="20"/>
        <v>0</v>
      </c>
      <c r="AC27" s="3125"/>
      <c r="AD27" s="3101"/>
      <c r="AE27" s="3102"/>
      <c r="AF27" s="2930" t="s">
        <v>6428</v>
      </c>
      <c r="AG27" s="845" t="s">
        <v>14847</v>
      </c>
      <c r="AH27" s="845" t="s">
        <v>14848</v>
      </c>
      <c r="AI27" s="845" t="s">
        <v>14849</v>
      </c>
      <c r="AJ27" s="845" t="s">
        <v>14850</v>
      </c>
      <c r="AK27" s="845" t="s">
        <v>14851</v>
      </c>
      <c r="AL27" s="845" t="s">
        <v>14852</v>
      </c>
      <c r="AM27" s="845" t="s">
        <v>14853</v>
      </c>
      <c r="AN27" s="337" t="s">
        <v>14854</v>
      </c>
      <c r="AO27" s="3125"/>
    </row>
    <row r="28" spans="1:41" ht="15.75" customHeight="1" thickTop="1" thickBot="1">
      <c r="A28" s="171"/>
      <c r="B28" s="291"/>
      <c r="C28" s="291"/>
      <c r="D28" s="291"/>
      <c r="E28" s="1294"/>
      <c r="F28" s="1294"/>
      <c r="G28" s="1294"/>
      <c r="H28" s="1294"/>
      <c r="I28" s="1253"/>
      <c r="J28" s="1253"/>
      <c r="K28" s="1253"/>
      <c r="L28" s="1253"/>
      <c r="M28" s="171"/>
      <c r="N28" s="81"/>
      <c r="O28" s="820"/>
      <c r="P28" s="828"/>
      <c r="Q28" s="828"/>
      <c r="R28" s="828"/>
      <c r="S28" s="3101"/>
      <c r="T28" s="997"/>
      <c r="U28" s="3101"/>
      <c r="V28" s="3125"/>
      <c r="W28" s="3125"/>
      <c r="X28" s="3125"/>
      <c r="Y28" s="3125"/>
      <c r="Z28" s="3125"/>
      <c r="AA28" s="3125"/>
      <c r="AB28" s="3125"/>
      <c r="AC28" s="3125"/>
      <c r="AD28" s="3101"/>
      <c r="AE28" s="3102"/>
      <c r="AF28" s="291"/>
      <c r="AG28" s="59"/>
      <c r="AH28" s="59"/>
      <c r="AI28" s="59"/>
      <c r="AJ28" s="59"/>
      <c r="AK28" s="81"/>
      <c r="AL28" s="81"/>
      <c r="AM28" s="81"/>
      <c r="AN28" s="81"/>
      <c r="AO28" s="3125"/>
    </row>
    <row r="29" spans="1:41" ht="15.75" customHeight="1" thickTop="1" thickBot="1">
      <c r="A29" s="171"/>
      <c r="B29" s="319" t="s">
        <v>1731</v>
      </c>
      <c r="C29" s="192"/>
      <c r="D29" s="192"/>
      <c r="E29" s="1291"/>
      <c r="F29" s="1291"/>
      <c r="G29" s="1291"/>
      <c r="H29" s="1291"/>
      <c r="I29" s="1398"/>
      <c r="J29" s="1398"/>
      <c r="K29" s="1398"/>
      <c r="L29" s="1398"/>
      <c r="M29" s="171"/>
      <c r="N29" s="81"/>
      <c r="O29" s="820"/>
      <c r="P29" s="828"/>
      <c r="Q29" s="828"/>
      <c r="R29" s="828"/>
      <c r="S29" s="3101"/>
      <c r="T29" s="997"/>
      <c r="U29" s="3101"/>
      <c r="V29" s="3125"/>
      <c r="W29" s="3125"/>
      <c r="X29" s="3125"/>
      <c r="Y29" s="3125"/>
      <c r="Z29" s="3125"/>
      <c r="AA29" s="3125"/>
      <c r="AB29" s="3125"/>
      <c r="AC29" s="3125"/>
      <c r="AD29" s="3101"/>
      <c r="AE29" s="3102"/>
      <c r="AF29" s="319" t="s">
        <v>1731</v>
      </c>
      <c r="AG29" s="385"/>
      <c r="AH29" s="385"/>
      <c r="AI29" s="385"/>
      <c r="AJ29" s="385"/>
      <c r="AK29" s="61"/>
      <c r="AL29" s="61"/>
      <c r="AM29" s="61"/>
      <c r="AN29" s="61"/>
      <c r="AO29" s="3125"/>
    </row>
    <row r="30" spans="1:41" ht="15.75" customHeight="1" thickTop="1">
      <c r="A30" s="2394" t="s">
        <v>686</v>
      </c>
      <c r="B30" s="2919" t="s">
        <v>1715</v>
      </c>
      <c r="C30" s="213" t="s">
        <v>688</v>
      </c>
      <c r="D30" s="213">
        <v>3</v>
      </c>
      <c r="E30" s="562">
        <v>0</v>
      </c>
      <c r="F30" s="562">
        <v>0</v>
      </c>
      <c r="G30" s="562">
        <v>0</v>
      </c>
      <c r="H30" s="562">
        <v>0</v>
      </c>
      <c r="I30" s="562">
        <v>0</v>
      </c>
      <c r="J30" s="562">
        <v>0</v>
      </c>
      <c r="K30" s="562">
        <v>0</v>
      </c>
      <c r="L30" s="1256">
        <f t="shared" ref="L30:L35" si="21">IFERROR(SUM(E30:K30), 0)</f>
        <v>0</v>
      </c>
      <c r="M30" s="171"/>
      <c r="N30" s="81"/>
      <c r="O30" s="217" t="s">
        <v>14855</v>
      </c>
      <c r="P30" s="828"/>
      <c r="Q30" s="219"/>
      <c r="R30" s="828"/>
      <c r="S30" s="3101"/>
      <c r="T30" s="997">
        <f t="shared" ref="T30:T34" si="22">IF( SUM( V30:AC30 ) = 0, 0, $V$5 )</f>
        <v>0</v>
      </c>
      <c r="U30" s="3101"/>
      <c r="V30" s="221">
        <f t="shared" ref="V30:V34" si="23" xml:space="preserve"> IF( ISNUMBER(E30 ), 0, 1 )</f>
        <v>0</v>
      </c>
      <c r="W30" s="221">
        <f t="shared" ref="W30:W34" si="24" xml:space="preserve"> IF( ISNUMBER(F30 ), 0, 1 )</f>
        <v>0</v>
      </c>
      <c r="X30" s="221">
        <f t="shared" ref="X30:X34" si="25" xml:space="preserve"> IF( ISNUMBER(G30 ), 0, 1 )</f>
        <v>0</v>
      </c>
      <c r="Y30" s="221">
        <f t="shared" ref="Y30:Y34" si="26" xml:space="preserve"> IF( ISNUMBER(H30 ), 0, 1 )</f>
        <v>0</v>
      </c>
      <c r="Z30" s="221">
        <f t="shared" ref="Z30:Z34" si="27" xml:space="preserve"> IF( ISNUMBER(I30 ), 0, 1 )</f>
        <v>0</v>
      </c>
      <c r="AA30" s="221">
        <f t="shared" ref="AA30:AA34" si="28" xml:space="preserve"> IF( ISNUMBER(J30 ), 0, 1 )</f>
        <v>0</v>
      </c>
      <c r="AB30" s="221">
        <f t="shared" ref="AB30:AB34" si="29" xml:space="preserve"> IF( ISNUMBER(K30 ), 0, 1 )</f>
        <v>0</v>
      </c>
      <c r="AC30" s="3125"/>
      <c r="AD30" s="3101"/>
      <c r="AE30" s="3102"/>
      <c r="AF30" s="2919" t="s">
        <v>1715</v>
      </c>
      <c r="AG30" s="718" t="s">
        <v>14856</v>
      </c>
      <c r="AH30" s="718" t="s">
        <v>14857</v>
      </c>
      <c r="AI30" s="718" t="s">
        <v>14858</v>
      </c>
      <c r="AJ30" s="718" t="s">
        <v>14859</v>
      </c>
      <c r="AK30" s="718" t="s">
        <v>14860</v>
      </c>
      <c r="AL30" s="718" t="s">
        <v>14861</v>
      </c>
      <c r="AM30" s="718" t="s">
        <v>14862</v>
      </c>
      <c r="AN30" s="336" t="s">
        <v>14863</v>
      </c>
      <c r="AO30" s="3125"/>
    </row>
    <row r="31" spans="1:41" ht="15.75" customHeight="1">
      <c r="A31" s="171"/>
      <c r="B31" s="2917" t="s">
        <v>1722</v>
      </c>
      <c r="C31" s="222" t="s">
        <v>688</v>
      </c>
      <c r="D31" s="222">
        <v>3</v>
      </c>
      <c r="E31" s="565">
        <v>0</v>
      </c>
      <c r="F31" s="565">
        <v>0</v>
      </c>
      <c r="G31" s="565">
        <v>0</v>
      </c>
      <c r="H31" s="565">
        <v>0</v>
      </c>
      <c r="I31" s="565">
        <v>0</v>
      </c>
      <c r="J31" s="565">
        <v>0</v>
      </c>
      <c r="K31" s="565">
        <v>0</v>
      </c>
      <c r="L31" s="1258">
        <f t="shared" si="21"/>
        <v>0</v>
      </c>
      <c r="M31" s="171"/>
      <c r="N31" s="81"/>
      <c r="O31" s="226" t="s">
        <v>14864</v>
      </c>
      <c r="P31" s="828"/>
      <c r="Q31" s="227"/>
      <c r="R31" s="828"/>
      <c r="S31" s="3101"/>
      <c r="T31" s="997">
        <f t="shared" si="22"/>
        <v>0</v>
      </c>
      <c r="U31" s="3101"/>
      <c r="V31" s="221">
        <f t="shared" si="23"/>
        <v>0</v>
      </c>
      <c r="W31" s="221">
        <f t="shared" si="24"/>
        <v>0</v>
      </c>
      <c r="X31" s="221">
        <f t="shared" si="25"/>
        <v>0</v>
      </c>
      <c r="Y31" s="221">
        <f t="shared" si="26"/>
        <v>0</v>
      </c>
      <c r="Z31" s="221">
        <f t="shared" si="27"/>
        <v>0</v>
      </c>
      <c r="AA31" s="221">
        <f t="shared" si="28"/>
        <v>0</v>
      </c>
      <c r="AB31" s="221">
        <f t="shared" si="29"/>
        <v>0</v>
      </c>
      <c r="AC31" s="3125"/>
      <c r="AD31" s="3101"/>
      <c r="AE31" s="3102"/>
      <c r="AF31" s="2917" t="s">
        <v>1722</v>
      </c>
      <c r="AG31" s="719" t="s">
        <v>14865</v>
      </c>
      <c r="AH31" s="719" t="s">
        <v>14866</v>
      </c>
      <c r="AI31" s="719" t="s">
        <v>14867</v>
      </c>
      <c r="AJ31" s="719" t="s">
        <v>14868</v>
      </c>
      <c r="AK31" s="719" t="s">
        <v>14869</v>
      </c>
      <c r="AL31" s="719" t="s">
        <v>14870</v>
      </c>
      <c r="AM31" s="719" t="s">
        <v>14871</v>
      </c>
      <c r="AN31" s="707" t="s">
        <v>14872</v>
      </c>
      <c r="AO31" s="3125"/>
    </row>
    <row r="32" spans="1:41" ht="15.75" customHeight="1">
      <c r="A32" s="171"/>
      <c r="B32" s="2917" t="s">
        <v>12535</v>
      </c>
      <c r="C32" s="222" t="s">
        <v>688</v>
      </c>
      <c r="D32" s="222">
        <v>3</v>
      </c>
      <c r="E32" s="565">
        <v>1.337</v>
      </c>
      <c r="F32" s="565">
        <v>2.2290000000000001</v>
      </c>
      <c r="G32" s="565">
        <v>23.847000000000001</v>
      </c>
      <c r="H32" s="565">
        <v>7.4290000000000003</v>
      </c>
      <c r="I32" s="565">
        <v>0</v>
      </c>
      <c r="J32" s="565">
        <v>39.15</v>
      </c>
      <c r="K32" s="565">
        <v>0.223</v>
      </c>
      <c r="L32" s="1258">
        <f t="shared" si="21"/>
        <v>74.214999999999989</v>
      </c>
      <c r="M32" s="171"/>
      <c r="N32" s="81"/>
      <c r="O32" s="226" t="s">
        <v>14873</v>
      </c>
      <c r="P32" s="828"/>
      <c r="Q32" s="227"/>
      <c r="R32" s="828"/>
      <c r="S32" s="3101"/>
      <c r="T32" s="997">
        <f t="shared" si="22"/>
        <v>0</v>
      </c>
      <c r="U32" s="3101"/>
      <c r="V32" s="221">
        <f t="shared" si="23"/>
        <v>0</v>
      </c>
      <c r="W32" s="221">
        <f t="shared" si="24"/>
        <v>0</v>
      </c>
      <c r="X32" s="221">
        <f t="shared" si="25"/>
        <v>0</v>
      </c>
      <c r="Y32" s="221">
        <f t="shared" si="26"/>
        <v>0</v>
      </c>
      <c r="Z32" s="221">
        <f t="shared" si="27"/>
        <v>0</v>
      </c>
      <c r="AA32" s="221">
        <f t="shared" si="28"/>
        <v>0</v>
      </c>
      <c r="AB32" s="221">
        <f t="shared" si="29"/>
        <v>0</v>
      </c>
      <c r="AC32" s="3125"/>
      <c r="AD32" s="3101"/>
      <c r="AE32" s="3102"/>
      <c r="AF32" s="2917" t="s">
        <v>14791</v>
      </c>
      <c r="AG32" s="719" t="s">
        <v>14874</v>
      </c>
      <c r="AH32" s="719" t="s">
        <v>14875</v>
      </c>
      <c r="AI32" s="719" t="s">
        <v>14876</v>
      </c>
      <c r="AJ32" s="719" t="s">
        <v>14877</v>
      </c>
      <c r="AK32" s="719" t="s">
        <v>14878</v>
      </c>
      <c r="AL32" s="719" t="s">
        <v>14879</v>
      </c>
      <c r="AM32" s="719" t="s">
        <v>14880</v>
      </c>
      <c r="AN32" s="707" t="s">
        <v>14881</v>
      </c>
      <c r="AO32" s="3125"/>
    </row>
    <row r="33" spans="1:42" s="171" customFormat="1" ht="15.75" customHeight="1">
      <c r="B33" s="2917" t="s">
        <v>14796</v>
      </c>
      <c r="C33" s="222" t="s">
        <v>688</v>
      </c>
      <c r="D33" s="222">
        <v>3</v>
      </c>
      <c r="E33" s="1257">
        <f>IFERROR(SUM(E24:E27,E30:E32), 0)</f>
        <v>1.0249999999999999</v>
      </c>
      <c r="F33" s="1257">
        <f t="shared" ref="F33:K33" si="30">IFERROR(SUM(F24:F27,F30:F32), 0)</f>
        <v>1.7090000000000001</v>
      </c>
      <c r="G33" s="1257">
        <f t="shared" si="30"/>
        <v>12.941000000000003</v>
      </c>
      <c r="H33" s="1257">
        <f t="shared" si="30"/>
        <v>4.1260000000000003</v>
      </c>
      <c r="I33" s="1257">
        <f t="shared" si="30"/>
        <v>0</v>
      </c>
      <c r="J33" s="1257">
        <f t="shared" si="30"/>
        <v>21.244999999999997</v>
      </c>
      <c r="K33" s="1257">
        <f t="shared" si="30"/>
        <v>0.17100000000000001</v>
      </c>
      <c r="L33" s="1258">
        <f t="shared" si="21"/>
        <v>41.216999999999999</v>
      </c>
      <c r="N33" s="81"/>
      <c r="O33" s="226" t="s">
        <v>14882</v>
      </c>
      <c r="P33" s="828"/>
      <c r="Q33" s="227"/>
      <c r="R33" s="828"/>
      <c r="S33" s="3101"/>
      <c r="T33" s="997">
        <f t="shared" si="22"/>
        <v>0</v>
      </c>
      <c r="U33" s="3101"/>
      <c r="V33" s="221">
        <f t="shared" si="23"/>
        <v>0</v>
      </c>
      <c r="W33" s="221">
        <f t="shared" si="24"/>
        <v>0</v>
      </c>
      <c r="X33" s="221">
        <f t="shared" si="25"/>
        <v>0</v>
      </c>
      <c r="Y33" s="221">
        <f t="shared" si="26"/>
        <v>0</v>
      </c>
      <c r="Z33" s="221">
        <f t="shared" si="27"/>
        <v>0</v>
      </c>
      <c r="AA33" s="221">
        <f t="shared" si="28"/>
        <v>0</v>
      </c>
      <c r="AB33" s="221">
        <f t="shared" si="29"/>
        <v>0</v>
      </c>
      <c r="AC33" s="3125"/>
      <c r="AD33" s="3101"/>
      <c r="AE33" s="207"/>
      <c r="AF33" s="2917" t="s">
        <v>12537</v>
      </c>
      <c r="AG33" s="548" t="s">
        <v>14883</v>
      </c>
      <c r="AH33" s="548" t="s">
        <v>14884</v>
      </c>
      <c r="AI33" s="548" t="s">
        <v>14885</v>
      </c>
      <c r="AJ33" s="548" t="s">
        <v>14886</v>
      </c>
      <c r="AK33" s="548" t="s">
        <v>14887</v>
      </c>
      <c r="AL33" s="548" t="s">
        <v>14888</v>
      </c>
      <c r="AM33" s="548" t="s">
        <v>14889</v>
      </c>
      <c r="AN33" s="707" t="s">
        <v>14890</v>
      </c>
    </row>
    <row r="34" spans="1:42" s="171" customFormat="1" ht="15.75" customHeight="1">
      <c r="B34" s="2917" t="s">
        <v>1738</v>
      </c>
      <c r="C34" s="222" t="s">
        <v>688</v>
      </c>
      <c r="D34" s="222">
        <v>3</v>
      </c>
      <c r="E34" s="565">
        <v>8.9999999999999993E-3</v>
      </c>
      <c r="F34" s="565">
        <v>1.4999999999999999E-2</v>
      </c>
      <c r="G34" s="565">
        <v>0.16400000000000001</v>
      </c>
      <c r="H34" s="565">
        <v>5.0999999999999997E-2</v>
      </c>
      <c r="I34" s="565">
        <v>0</v>
      </c>
      <c r="J34" s="565">
        <v>0.26900000000000002</v>
      </c>
      <c r="K34" s="565">
        <v>2E-3</v>
      </c>
      <c r="L34" s="1258">
        <f t="shared" si="21"/>
        <v>0.51</v>
      </c>
      <c r="N34" s="81"/>
      <c r="O34" s="226" t="s">
        <v>14891</v>
      </c>
      <c r="P34" s="828"/>
      <c r="Q34" s="227"/>
      <c r="R34" s="828"/>
      <c r="S34" s="3101"/>
      <c r="T34" s="997">
        <f t="shared" si="22"/>
        <v>0</v>
      </c>
      <c r="U34" s="3101"/>
      <c r="V34" s="221">
        <f t="shared" si="23"/>
        <v>0</v>
      </c>
      <c r="W34" s="221">
        <f t="shared" si="24"/>
        <v>0</v>
      </c>
      <c r="X34" s="221">
        <f t="shared" si="25"/>
        <v>0</v>
      </c>
      <c r="Y34" s="221">
        <f t="shared" si="26"/>
        <v>0</v>
      </c>
      <c r="Z34" s="221">
        <f t="shared" si="27"/>
        <v>0</v>
      </c>
      <c r="AA34" s="221">
        <f t="shared" si="28"/>
        <v>0</v>
      </c>
      <c r="AB34" s="221">
        <f t="shared" si="29"/>
        <v>0</v>
      </c>
      <c r="AC34" s="3125"/>
      <c r="AD34" s="3101"/>
      <c r="AE34" s="3102"/>
      <c r="AF34" s="2917" t="s">
        <v>1738</v>
      </c>
      <c r="AG34" s="719" t="s">
        <v>14892</v>
      </c>
      <c r="AH34" s="719" t="s">
        <v>14893</v>
      </c>
      <c r="AI34" s="719" t="s">
        <v>14894</v>
      </c>
      <c r="AJ34" s="719" t="s">
        <v>14895</v>
      </c>
      <c r="AK34" s="719" t="s">
        <v>14896</v>
      </c>
      <c r="AL34" s="719" t="s">
        <v>14897</v>
      </c>
      <c r="AM34" s="719" t="s">
        <v>14898</v>
      </c>
      <c r="AN34" s="707" t="s">
        <v>14899</v>
      </c>
    </row>
    <row r="35" spans="1:42" s="171" customFormat="1" ht="15.75" customHeight="1" thickBot="1">
      <c r="A35" s="2394" t="s">
        <v>784</v>
      </c>
      <c r="B35" s="2930" t="s">
        <v>12555</v>
      </c>
      <c r="C35" s="283" t="s">
        <v>688</v>
      </c>
      <c r="D35" s="283">
        <v>3</v>
      </c>
      <c r="E35" s="1249">
        <f>IFERROR(E33 + E34, 0)</f>
        <v>1.0339999999999998</v>
      </c>
      <c r="F35" s="1249">
        <f t="shared" ref="F35:K35" si="31">IFERROR(F33 + F34, 0)</f>
        <v>1.724</v>
      </c>
      <c r="G35" s="1249">
        <f t="shared" si="31"/>
        <v>13.105000000000002</v>
      </c>
      <c r="H35" s="1249">
        <f t="shared" si="31"/>
        <v>4.1770000000000005</v>
      </c>
      <c r="I35" s="1249">
        <f t="shared" si="31"/>
        <v>0</v>
      </c>
      <c r="J35" s="1249">
        <f t="shared" si="31"/>
        <v>21.513999999999996</v>
      </c>
      <c r="K35" s="1249">
        <f t="shared" si="31"/>
        <v>0.17300000000000001</v>
      </c>
      <c r="L35" s="1259">
        <f t="shared" si="21"/>
        <v>41.727000000000004</v>
      </c>
      <c r="N35" s="81"/>
      <c r="O35" s="284" t="s">
        <v>14900</v>
      </c>
      <c r="P35" s="828"/>
      <c r="Q35" s="238"/>
      <c r="R35" s="828"/>
      <c r="S35" s="3101"/>
      <c r="T35" s="997"/>
      <c r="U35" s="3101"/>
      <c r="V35" s="3125"/>
      <c r="W35" s="3125"/>
      <c r="X35" s="3125"/>
      <c r="Y35" s="3125"/>
      <c r="Z35" s="3125"/>
      <c r="AA35" s="3125"/>
      <c r="AB35" s="3125"/>
      <c r="AC35" s="3125"/>
      <c r="AD35" s="3101"/>
      <c r="AE35" s="3102"/>
      <c r="AF35" s="2930" t="s">
        <v>12555</v>
      </c>
      <c r="AG35" s="550" t="s">
        <v>14901</v>
      </c>
      <c r="AH35" s="550" t="s">
        <v>14902</v>
      </c>
      <c r="AI35" s="550" t="s">
        <v>14903</v>
      </c>
      <c r="AJ35" s="550" t="s">
        <v>14904</v>
      </c>
      <c r="AK35" s="550" t="s">
        <v>14905</v>
      </c>
      <c r="AL35" s="550" t="s">
        <v>14906</v>
      </c>
      <c r="AM35" s="550" t="s">
        <v>14907</v>
      </c>
      <c r="AN35" s="337" t="s">
        <v>14908</v>
      </c>
    </row>
    <row r="36" spans="1:42" s="171" customFormat="1" ht="15.75" customHeight="1" thickTop="1" thickBot="1">
      <c r="B36" s="81"/>
      <c r="C36" s="81"/>
      <c r="D36" s="81"/>
      <c r="E36" s="279"/>
      <c r="F36" s="279"/>
      <c r="G36" s="279"/>
      <c r="H36" s="279"/>
      <c r="I36" s="279"/>
      <c r="J36" s="279"/>
      <c r="K36" s="279"/>
      <c r="L36" s="279"/>
      <c r="N36" s="279"/>
      <c r="O36" s="820"/>
      <c r="P36" s="828"/>
      <c r="Q36" s="828"/>
      <c r="R36" s="828"/>
      <c r="S36" s="3101"/>
      <c r="T36" s="997"/>
      <c r="U36" s="3101"/>
      <c r="V36" s="3125"/>
      <c r="W36" s="3125"/>
      <c r="X36" s="3125"/>
      <c r="Y36" s="3125"/>
      <c r="Z36" s="3125"/>
      <c r="AA36" s="3125"/>
      <c r="AB36" s="3125"/>
      <c r="AC36" s="3125"/>
      <c r="AD36" s="3101"/>
      <c r="AE36" s="3102"/>
      <c r="AF36" s="81"/>
      <c r="AG36" s="279"/>
      <c r="AH36" s="279"/>
      <c r="AI36" s="279"/>
      <c r="AJ36" s="279"/>
      <c r="AK36" s="279"/>
      <c r="AL36" s="279"/>
      <c r="AM36" s="279"/>
      <c r="AN36" s="279"/>
      <c r="AO36" s="279"/>
    </row>
    <row r="37" spans="1:42" s="171" customFormat="1" ht="56.25" customHeight="1" thickTop="1" thickBot="1">
      <c r="A37" s="2394" t="s">
        <v>680</v>
      </c>
      <c r="B37" s="2975" t="s">
        <v>671</v>
      </c>
      <c r="C37" s="2976" t="s">
        <v>672</v>
      </c>
      <c r="D37" s="2976" t="s">
        <v>673</v>
      </c>
      <c r="E37" s="2976" t="s">
        <v>14909</v>
      </c>
      <c r="F37" s="2976" t="s">
        <v>14910</v>
      </c>
      <c r="G37" s="2976" t="s">
        <v>14911</v>
      </c>
      <c r="H37" s="2976" t="s">
        <v>14912</v>
      </c>
      <c r="I37" s="2976" t="s">
        <v>14913</v>
      </c>
      <c r="J37" s="2976" t="s">
        <v>1200</v>
      </c>
      <c r="K37" s="2977" t="s">
        <v>902</v>
      </c>
      <c r="L37" s="279"/>
      <c r="M37" s="279"/>
      <c r="O37" s="279"/>
      <c r="P37" s="820"/>
      <c r="Q37" s="828"/>
      <c r="R37" s="828"/>
      <c r="S37" s="3101"/>
      <c r="T37" s="997"/>
      <c r="U37" s="3101"/>
      <c r="V37" s="3125"/>
      <c r="W37" s="3125"/>
      <c r="X37" s="3125"/>
      <c r="Y37" s="3125"/>
      <c r="Z37" s="3125"/>
      <c r="AA37" s="3125"/>
      <c r="AB37" s="3125"/>
      <c r="AC37" s="3125"/>
      <c r="AD37" s="3101"/>
      <c r="AE37" s="3102"/>
      <c r="AF37" s="2975" t="s">
        <v>671</v>
      </c>
      <c r="AG37" s="2976" t="s">
        <v>14914</v>
      </c>
      <c r="AH37" s="2976" t="s">
        <v>14915</v>
      </c>
      <c r="AI37" s="2976" t="s">
        <v>14916</v>
      </c>
      <c r="AJ37" s="2976" t="s">
        <v>14917</v>
      </c>
      <c r="AK37" s="2976" t="s">
        <v>14913</v>
      </c>
      <c r="AL37" s="2976" t="s">
        <v>1200</v>
      </c>
      <c r="AM37" s="2977" t="s">
        <v>902</v>
      </c>
      <c r="AN37" s="279"/>
      <c r="AO37" s="279"/>
      <c r="AP37" s="279"/>
    </row>
    <row r="38" spans="1:42" s="171" customFormat="1" ht="15.75" customHeight="1" thickTop="1" thickBot="1">
      <c r="B38" s="677"/>
      <c r="C38" s="677"/>
      <c r="D38" s="677"/>
      <c r="E38" s="279"/>
      <c r="F38" s="279"/>
      <c r="G38" s="279"/>
      <c r="H38" s="279"/>
      <c r="J38" s="279"/>
      <c r="K38" s="279"/>
      <c r="L38" s="279"/>
      <c r="M38" s="279"/>
      <c r="O38" s="279"/>
      <c r="P38" s="820"/>
      <c r="Q38" s="828"/>
      <c r="R38" s="828"/>
      <c r="S38" s="3101"/>
      <c r="T38" s="997"/>
      <c r="U38" s="3101"/>
      <c r="V38" s="3125"/>
      <c r="W38" s="3125"/>
      <c r="X38" s="3125"/>
      <c r="Y38" s="3125"/>
      <c r="Z38" s="3125"/>
      <c r="AA38" s="3125"/>
      <c r="AB38" s="3125"/>
      <c r="AC38" s="3125"/>
      <c r="AD38" s="3101"/>
      <c r="AE38" s="3102"/>
      <c r="AF38" s="677"/>
      <c r="AG38" s="279"/>
      <c r="AH38" s="279"/>
      <c r="AI38" s="279"/>
      <c r="AJ38" s="279"/>
      <c r="AL38" s="279"/>
      <c r="AM38" s="279"/>
      <c r="AN38" s="279"/>
      <c r="AO38" s="279"/>
      <c r="AP38" s="279"/>
    </row>
    <row r="39" spans="1:42" s="171" customFormat="1" ht="15.75" customHeight="1" thickTop="1" thickBot="1">
      <c r="B39" s="2953" t="s">
        <v>14918</v>
      </c>
      <c r="C39" s="192"/>
      <c r="D39" s="192"/>
      <c r="E39" s="385"/>
      <c r="F39" s="385"/>
      <c r="G39" s="385"/>
      <c r="H39" s="385"/>
      <c r="J39" s="81"/>
      <c r="K39" s="81"/>
      <c r="L39" s="81"/>
      <c r="M39" s="81"/>
      <c r="O39" s="81"/>
      <c r="P39" s="61"/>
      <c r="Q39" s="828"/>
      <c r="R39" s="828"/>
      <c r="S39" s="3101"/>
      <c r="T39" s="997"/>
      <c r="U39" s="3101"/>
      <c r="V39" s="3125"/>
      <c r="W39" s="3125"/>
      <c r="X39" s="3125"/>
      <c r="Y39" s="3125"/>
      <c r="Z39" s="3125"/>
      <c r="AA39" s="3125"/>
      <c r="AB39" s="3125"/>
      <c r="AC39" s="3125"/>
      <c r="AD39" s="3101"/>
      <c r="AE39" s="3102"/>
      <c r="AF39" s="2953" t="s">
        <v>14918</v>
      </c>
      <c r="AG39" s="385"/>
      <c r="AH39" s="385"/>
      <c r="AI39" s="385"/>
      <c r="AJ39" s="385"/>
      <c r="AL39" s="81"/>
      <c r="AM39" s="81"/>
      <c r="AN39" s="81"/>
      <c r="AO39" s="81"/>
      <c r="AP39" s="81"/>
    </row>
    <row r="40" spans="1:42" s="171" customFormat="1" ht="15.75" customHeight="1" thickTop="1">
      <c r="A40" s="2394" t="s">
        <v>686</v>
      </c>
      <c r="B40" s="2919" t="s">
        <v>1685</v>
      </c>
      <c r="C40" s="213" t="s">
        <v>688</v>
      </c>
      <c r="D40" s="213">
        <v>3</v>
      </c>
      <c r="E40" s="562">
        <v>0</v>
      </c>
      <c r="F40" s="562">
        <v>0</v>
      </c>
      <c r="G40" s="562">
        <v>4.1000000000000002E-2</v>
      </c>
      <c r="H40" s="562">
        <v>1.1240000000000001</v>
      </c>
      <c r="I40" s="562">
        <v>0</v>
      </c>
      <c r="J40" s="562">
        <v>7.0000000000000001E-3</v>
      </c>
      <c r="K40" s="1256">
        <f>IFERROR(SUM(E40:J40), 0)</f>
        <v>1.1719999999999999</v>
      </c>
      <c r="L40" s="81"/>
      <c r="M40" s="81"/>
      <c r="O40" s="217" t="s">
        <v>14919</v>
      </c>
      <c r="P40" s="828"/>
      <c r="Q40" s="219"/>
      <c r="S40" s="3101"/>
      <c r="T40" s="997">
        <f t="shared" ref="T40:T43" si="32">IF( SUM( V40:AC40 ) = 0, 0, $V$5 )</f>
        <v>0</v>
      </c>
      <c r="U40" s="3101"/>
      <c r="V40" s="221">
        <f t="shared" ref="V40:V43" si="33" xml:space="preserve"> IF( ISNUMBER(E40 ), 0, 1 )</f>
        <v>0</v>
      </c>
      <c r="W40" s="221">
        <f t="shared" ref="W40:W43" si="34" xml:space="preserve"> IF( ISNUMBER(F40 ), 0, 1 )</f>
        <v>0</v>
      </c>
      <c r="X40" s="221">
        <f t="shared" ref="X40:X43" si="35" xml:space="preserve"> IF( ISNUMBER(G40 ), 0, 1 )</f>
        <v>0</v>
      </c>
      <c r="Y40" s="221">
        <f t="shared" ref="Y40:Y43" si="36" xml:space="preserve"> IF( ISNUMBER(H40 ), 0, 1 )</f>
        <v>0</v>
      </c>
      <c r="Z40" s="221">
        <f t="shared" ref="Z40:Z43" si="37" xml:space="preserve"> IF( ISNUMBER(I40 ), 0, 1 )</f>
        <v>0</v>
      </c>
      <c r="AA40" s="221">
        <f t="shared" ref="AA40:AA43" si="38" xml:space="preserve"> IF( ISNUMBER(J40 ), 0, 1 )</f>
        <v>0</v>
      </c>
      <c r="AB40" s="3125"/>
      <c r="AC40" s="3125"/>
      <c r="AD40" s="3101"/>
      <c r="AE40" s="3102"/>
      <c r="AF40" s="2919" t="s">
        <v>1685</v>
      </c>
      <c r="AG40" s="718" t="s">
        <v>14920</v>
      </c>
      <c r="AH40" s="718" t="s">
        <v>14921</v>
      </c>
      <c r="AI40" s="718" t="s">
        <v>14922</v>
      </c>
      <c r="AJ40" s="718" t="s">
        <v>14923</v>
      </c>
      <c r="AK40" s="718" t="s">
        <v>14924</v>
      </c>
      <c r="AL40" s="718" t="s">
        <v>14925</v>
      </c>
      <c r="AM40" s="336" t="s">
        <v>14926</v>
      </c>
      <c r="AN40" s="81"/>
      <c r="AO40" s="81"/>
    </row>
    <row r="41" spans="1:42" s="171" customFormat="1" ht="15.75" customHeight="1">
      <c r="B41" s="2917" t="s">
        <v>1692</v>
      </c>
      <c r="C41" s="222" t="s">
        <v>688</v>
      </c>
      <c r="D41" s="222">
        <v>3</v>
      </c>
      <c r="E41" s="565">
        <v>0</v>
      </c>
      <c r="F41" s="565">
        <v>0</v>
      </c>
      <c r="G41" s="565">
        <v>0</v>
      </c>
      <c r="H41" s="565">
        <v>0</v>
      </c>
      <c r="I41" s="565">
        <v>0</v>
      </c>
      <c r="J41" s="565">
        <v>0</v>
      </c>
      <c r="K41" s="1258">
        <f>IFERROR(SUM(E41:J41), 0)</f>
        <v>0</v>
      </c>
      <c r="L41" s="81"/>
      <c r="M41" s="81"/>
      <c r="O41" s="226" t="s">
        <v>14927</v>
      </c>
      <c r="P41" s="828"/>
      <c r="Q41" s="227"/>
      <c r="S41" s="3101"/>
      <c r="T41" s="997">
        <f t="shared" si="32"/>
        <v>0</v>
      </c>
      <c r="U41" s="3101"/>
      <c r="V41" s="221">
        <f t="shared" si="33"/>
        <v>0</v>
      </c>
      <c r="W41" s="221">
        <f t="shared" si="34"/>
        <v>0</v>
      </c>
      <c r="X41" s="221">
        <f t="shared" si="35"/>
        <v>0</v>
      </c>
      <c r="Y41" s="221">
        <f t="shared" si="36"/>
        <v>0</v>
      </c>
      <c r="Z41" s="221">
        <f t="shared" si="37"/>
        <v>0</v>
      </c>
      <c r="AA41" s="221">
        <f t="shared" si="38"/>
        <v>0</v>
      </c>
      <c r="AB41" s="3125"/>
      <c r="AC41" s="3125"/>
      <c r="AD41" s="3101"/>
      <c r="AE41" s="3102"/>
      <c r="AF41" s="2917" t="s">
        <v>1692</v>
      </c>
      <c r="AG41" s="719" t="s">
        <v>14928</v>
      </c>
      <c r="AH41" s="719" t="s">
        <v>14929</v>
      </c>
      <c r="AI41" s="719" t="s">
        <v>14930</v>
      </c>
      <c r="AJ41" s="719" t="s">
        <v>14931</v>
      </c>
      <c r="AK41" s="719" t="s">
        <v>14932</v>
      </c>
      <c r="AL41" s="719" t="s">
        <v>14933</v>
      </c>
      <c r="AM41" s="707" t="s">
        <v>14934</v>
      </c>
      <c r="AN41" s="81"/>
      <c r="AO41" s="81"/>
    </row>
    <row r="42" spans="1:42" s="171" customFormat="1" ht="15.75" customHeight="1">
      <c r="B42" s="2917" t="s">
        <v>14769</v>
      </c>
      <c r="C42" s="222" t="s">
        <v>688</v>
      </c>
      <c r="D42" s="222">
        <v>3</v>
      </c>
      <c r="E42" s="565">
        <v>0</v>
      </c>
      <c r="F42" s="565">
        <v>0</v>
      </c>
      <c r="G42" s="565">
        <v>0</v>
      </c>
      <c r="H42" s="565">
        <v>0</v>
      </c>
      <c r="I42" s="565">
        <v>0</v>
      </c>
      <c r="J42" s="565">
        <v>0</v>
      </c>
      <c r="K42" s="1258">
        <f>IFERROR(SUM(E42:J42), 0)</f>
        <v>0</v>
      </c>
      <c r="L42" s="81"/>
      <c r="M42" s="81"/>
      <c r="O42" s="226" t="s">
        <v>14935</v>
      </c>
      <c r="P42" s="1115"/>
      <c r="Q42" s="227"/>
      <c r="S42" s="3101"/>
      <c r="T42" s="997">
        <f t="shared" si="32"/>
        <v>0</v>
      </c>
      <c r="U42" s="3101"/>
      <c r="V42" s="221">
        <f t="shared" si="33"/>
        <v>0</v>
      </c>
      <c r="W42" s="221">
        <f t="shared" si="34"/>
        <v>0</v>
      </c>
      <c r="X42" s="221">
        <f t="shared" si="35"/>
        <v>0</v>
      </c>
      <c r="Y42" s="221">
        <f t="shared" si="36"/>
        <v>0</v>
      </c>
      <c r="Z42" s="221">
        <f t="shared" si="37"/>
        <v>0</v>
      </c>
      <c r="AA42" s="221">
        <f t="shared" si="38"/>
        <v>0</v>
      </c>
      <c r="AB42" s="3125"/>
      <c r="AC42" s="3125"/>
      <c r="AD42" s="3101"/>
      <c r="AE42" s="3102"/>
      <c r="AF42" s="2917" t="s">
        <v>14769</v>
      </c>
      <c r="AG42" s="719" t="s">
        <v>14936</v>
      </c>
      <c r="AH42" s="719" t="s">
        <v>14937</v>
      </c>
      <c r="AI42" s="719" t="s">
        <v>14938</v>
      </c>
      <c r="AJ42" s="719" t="s">
        <v>14939</v>
      </c>
      <c r="AK42" s="719" t="s">
        <v>14940</v>
      </c>
      <c r="AL42" s="719" t="s">
        <v>14941</v>
      </c>
      <c r="AM42" s="707" t="s">
        <v>14942</v>
      </c>
      <c r="AN42" s="81"/>
      <c r="AO42" s="81"/>
    </row>
    <row r="43" spans="1:42" s="171" customFormat="1" ht="15.75" customHeight="1" thickBot="1">
      <c r="A43" s="2394" t="s">
        <v>784</v>
      </c>
      <c r="B43" s="2930" t="s">
        <v>6428</v>
      </c>
      <c r="C43" s="283" t="s">
        <v>688</v>
      </c>
      <c r="D43" s="283">
        <v>3</v>
      </c>
      <c r="E43" s="1300">
        <v>0</v>
      </c>
      <c r="F43" s="1300">
        <v>0</v>
      </c>
      <c r="G43" s="1300">
        <v>0</v>
      </c>
      <c r="H43" s="1300">
        <v>0</v>
      </c>
      <c r="I43" s="1300">
        <v>0</v>
      </c>
      <c r="J43" s="1300">
        <v>0</v>
      </c>
      <c r="K43" s="1259">
        <f>IFERROR(SUM(E43:J43), 0)</f>
        <v>0</v>
      </c>
      <c r="L43" s="81"/>
      <c r="M43" s="81"/>
      <c r="O43" s="284" t="s">
        <v>14943</v>
      </c>
      <c r="P43" s="828"/>
      <c r="Q43" s="238"/>
      <c r="S43" s="3101"/>
      <c r="T43" s="997">
        <f t="shared" si="32"/>
        <v>0</v>
      </c>
      <c r="U43" s="3101"/>
      <c r="V43" s="221">
        <f t="shared" si="33"/>
        <v>0</v>
      </c>
      <c r="W43" s="221">
        <f t="shared" si="34"/>
        <v>0</v>
      </c>
      <c r="X43" s="221">
        <f t="shared" si="35"/>
        <v>0</v>
      </c>
      <c r="Y43" s="221">
        <f t="shared" si="36"/>
        <v>0</v>
      </c>
      <c r="Z43" s="221">
        <f t="shared" si="37"/>
        <v>0</v>
      </c>
      <c r="AA43" s="221">
        <f t="shared" si="38"/>
        <v>0</v>
      </c>
      <c r="AB43" s="3125"/>
      <c r="AC43" s="3125"/>
      <c r="AD43" s="3101"/>
      <c r="AE43" s="3102"/>
      <c r="AF43" s="2930" t="s">
        <v>6428</v>
      </c>
      <c r="AG43" s="845" t="s">
        <v>14944</v>
      </c>
      <c r="AH43" s="845" t="s">
        <v>14945</v>
      </c>
      <c r="AI43" s="845" t="s">
        <v>14946</v>
      </c>
      <c r="AJ43" s="845" t="s">
        <v>14947</v>
      </c>
      <c r="AK43" s="845" t="s">
        <v>14948</v>
      </c>
      <c r="AL43" s="845" t="s">
        <v>14949</v>
      </c>
      <c r="AM43" s="337" t="s">
        <v>14950</v>
      </c>
      <c r="AN43" s="81"/>
      <c r="AO43" s="81"/>
    </row>
    <row r="44" spans="1:42" s="171" customFormat="1" ht="15.75" customHeight="1" thickTop="1" thickBot="1">
      <c r="B44" s="335"/>
      <c r="C44" s="335"/>
      <c r="D44" s="279"/>
      <c r="E44" s="1252"/>
      <c r="F44" s="1252"/>
      <c r="G44" s="1252"/>
      <c r="H44" s="1252"/>
      <c r="I44" s="381"/>
      <c r="J44" s="1252"/>
      <c r="K44" s="1398"/>
      <c r="L44" s="279"/>
      <c r="M44" s="279"/>
      <c r="O44" s="820"/>
      <c r="P44" s="828"/>
      <c r="Q44" s="828"/>
      <c r="S44" s="3101"/>
      <c r="T44" s="997"/>
      <c r="U44" s="3101"/>
      <c r="V44" s="3125"/>
      <c r="W44" s="3125"/>
      <c r="X44" s="3125"/>
      <c r="Y44" s="3125"/>
      <c r="Z44" s="3125"/>
      <c r="AA44" s="3125"/>
      <c r="AB44" s="3125"/>
      <c r="AC44" s="3125"/>
      <c r="AD44" s="3101"/>
      <c r="AE44" s="3102"/>
      <c r="AF44" s="335"/>
      <c r="AG44" s="279"/>
      <c r="AH44" s="279"/>
      <c r="AI44" s="279"/>
      <c r="AJ44" s="279"/>
      <c r="AL44" s="279"/>
      <c r="AM44" s="61"/>
      <c r="AN44" s="279"/>
      <c r="AO44" s="279"/>
      <c r="AP44" s="279"/>
    </row>
    <row r="45" spans="1:42" s="171" customFormat="1" ht="15.75" customHeight="1" thickTop="1" thickBot="1">
      <c r="B45" s="319" t="s">
        <v>1731</v>
      </c>
      <c r="C45" s="192"/>
      <c r="D45" s="1060"/>
      <c r="E45" s="1291"/>
      <c r="F45" s="1291"/>
      <c r="G45" s="1291"/>
      <c r="H45" s="1291"/>
      <c r="I45" s="381"/>
      <c r="J45" s="1398"/>
      <c r="K45" s="1398"/>
      <c r="L45" s="279"/>
      <c r="M45" s="279"/>
      <c r="O45" s="820"/>
      <c r="P45" s="828"/>
      <c r="Q45" s="828"/>
      <c r="S45" s="3101"/>
      <c r="T45" s="997"/>
      <c r="U45" s="3101"/>
      <c r="V45" s="3125"/>
      <c r="W45" s="3125"/>
      <c r="X45" s="3125"/>
      <c r="Y45" s="3125"/>
      <c r="Z45" s="3125"/>
      <c r="AA45" s="3125"/>
      <c r="AB45" s="3125"/>
      <c r="AC45" s="3125"/>
      <c r="AD45" s="3101"/>
      <c r="AE45" s="3102"/>
      <c r="AF45" s="319" t="s">
        <v>1731</v>
      </c>
      <c r="AG45" s="385"/>
      <c r="AH45" s="385"/>
      <c r="AI45" s="385"/>
      <c r="AJ45" s="385"/>
      <c r="AL45" s="61"/>
      <c r="AM45" s="61"/>
      <c r="AN45" s="279"/>
      <c r="AO45" s="279"/>
      <c r="AP45" s="279"/>
    </row>
    <row r="46" spans="1:42" s="171" customFormat="1" ht="15.75" customHeight="1" thickTop="1">
      <c r="A46" s="2394" t="s">
        <v>686</v>
      </c>
      <c r="B46" s="2919" t="s">
        <v>1715</v>
      </c>
      <c r="C46" s="213" t="s">
        <v>688</v>
      </c>
      <c r="D46" s="213">
        <v>3</v>
      </c>
      <c r="E46" s="562">
        <v>0</v>
      </c>
      <c r="F46" s="562">
        <v>0</v>
      </c>
      <c r="G46" s="562">
        <v>0</v>
      </c>
      <c r="H46" s="562">
        <v>0</v>
      </c>
      <c r="I46" s="562">
        <v>0</v>
      </c>
      <c r="J46" s="562">
        <v>0</v>
      </c>
      <c r="K46" s="1256">
        <f t="shared" ref="K46:K51" si="39">IFERROR(SUM(E46:J46), 0)</f>
        <v>0</v>
      </c>
      <c r="L46" s="279"/>
      <c r="M46" s="279"/>
      <c r="O46" s="217" t="s">
        <v>14951</v>
      </c>
      <c r="P46" s="828"/>
      <c r="Q46" s="219"/>
      <c r="S46" s="3101"/>
      <c r="T46" s="997">
        <f t="shared" ref="T46:T48" si="40">IF( SUM( V46:AC46 ) = 0, 0, $V$5 )</f>
        <v>0</v>
      </c>
      <c r="U46" s="3101"/>
      <c r="V46" s="221">
        <f t="shared" ref="V46:V48" si="41" xml:space="preserve"> IF( ISNUMBER(E46 ), 0, 1 )</f>
        <v>0</v>
      </c>
      <c r="W46" s="221">
        <f t="shared" ref="W46:W48" si="42" xml:space="preserve"> IF( ISNUMBER(F46 ), 0, 1 )</f>
        <v>0</v>
      </c>
      <c r="X46" s="221">
        <f t="shared" ref="X46:X48" si="43" xml:space="preserve"> IF( ISNUMBER(G46 ), 0, 1 )</f>
        <v>0</v>
      </c>
      <c r="Y46" s="221">
        <f t="shared" ref="Y46:Y48" si="44" xml:space="preserve"> IF( ISNUMBER(H46 ), 0, 1 )</f>
        <v>0</v>
      </c>
      <c r="Z46" s="221">
        <f t="shared" ref="Z46:Z48" si="45" xml:space="preserve"> IF( ISNUMBER(I46 ), 0, 1 )</f>
        <v>0</v>
      </c>
      <c r="AA46" s="221">
        <f t="shared" ref="AA46:AA48" si="46" xml:space="preserve"> IF( ISNUMBER(J46 ), 0, 1 )</f>
        <v>0</v>
      </c>
      <c r="AB46" s="3125"/>
      <c r="AC46" s="3125"/>
      <c r="AD46" s="3101"/>
      <c r="AE46" s="3102"/>
      <c r="AF46" s="2919" t="s">
        <v>1715</v>
      </c>
      <c r="AG46" s="718" t="s">
        <v>14952</v>
      </c>
      <c r="AH46" s="718" t="s">
        <v>14953</v>
      </c>
      <c r="AI46" s="718" t="s">
        <v>14954</v>
      </c>
      <c r="AJ46" s="718" t="s">
        <v>14955</v>
      </c>
      <c r="AK46" s="718" t="s">
        <v>14956</v>
      </c>
      <c r="AL46" s="718" t="s">
        <v>14957</v>
      </c>
      <c r="AM46" s="336" t="s">
        <v>14958</v>
      </c>
      <c r="AN46" s="279"/>
      <c r="AO46" s="279"/>
      <c r="AP46" s="279"/>
    </row>
    <row r="47" spans="1:42" s="171" customFormat="1" ht="15.75" customHeight="1">
      <c r="B47" s="2917" t="s">
        <v>1722</v>
      </c>
      <c r="C47" s="222" t="s">
        <v>688</v>
      </c>
      <c r="D47" s="222">
        <v>3</v>
      </c>
      <c r="E47" s="565">
        <v>0</v>
      </c>
      <c r="F47" s="565">
        <v>0</v>
      </c>
      <c r="G47" s="565">
        <v>0</v>
      </c>
      <c r="H47" s="565">
        <v>0</v>
      </c>
      <c r="I47" s="565">
        <v>0</v>
      </c>
      <c r="J47" s="565">
        <v>0</v>
      </c>
      <c r="K47" s="1258">
        <f t="shared" si="39"/>
        <v>0</v>
      </c>
      <c r="L47" s="279"/>
      <c r="M47" s="279"/>
      <c r="O47" s="226" t="s">
        <v>14959</v>
      </c>
      <c r="P47" s="828"/>
      <c r="Q47" s="227"/>
      <c r="S47" s="3101"/>
      <c r="T47" s="997">
        <f t="shared" si="40"/>
        <v>0</v>
      </c>
      <c r="U47" s="3101"/>
      <c r="V47" s="221">
        <f t="shared" si="41"/>
        <v>0</v>
      </c>
      <c r="W47" s="221">
        <f t="shared" si="42"/>
        <v>0</v>
      </c>
      <c r="X47" s="221">
        <f t="shared" si="43"/>
        <v>0</v>
      </c>
      <c r="Y47" s="221">
        <f t="shared" si="44"/>
        <v>0</v>
      </c>
      <c r="Z47" s="221">
        <f t="shared" si="45"/>
        <v>0</v>
      </c>
      <c r="AA47" s="221">
        <f t="shared" si="46"/>
        <v>0</v>
      </c>
      <c r="AB47" s="3125"/>
      <c r="AC47" s="3125"/>
      <c r="AD47" s="3101"/>
      <c r="AE47" s="3102"/>
      <c r="AF47" s="2917" t="s">
        <v>1722</v>
      </c>
      <c r="AG47" s="719" t="s">
        <v>14960</v>
      </c>
      <c r="AH47" s="719" t="s">
        <v>14961</v>
      </c>
      <c r="AI47" s="719" t="s">
        <v>14962</v>
      </c>
      <c r="AJ47" s="719" t="s">
        <v>14963</v>
      </c>
      <c r="AK47" s="719" t="s">
        <v>14964</v>
      </c>
      <c r="AL47" s="719" t="s">
        <v>14965</v>
      </c>
      <c r="AM47" s="707" t="s">
        <v>14966</v>
      </c>
      <c r="AN47" s="279"/>
      <c r="AO47" s="279"/>
      <c r="AP47" s="279"/>
    </row>
    <row r="48" spans="1:42" s="171" customFormat="1" ht="15.75" customHeight="1">
      <c r="B48" s="2917" t="s">
        <v>12535</v>
      </c>
      <c r="C48" s="222" t="s">
        <v>688</v>
      </c>
      <c r="D48" s="222">
        <v>3</v>
      </c>
      <c r="E48" s="565">
        <v>0</v>
      </c>
      <c r="F48" s="565">
        <v>0</v>
      </c>
      <c r="G48" s="565">
        <v>0.95299999999999996</v>
      </c>
      <c r="H48" s="565">
        <v>26.099</v>
      </c>
      <c r="I48" s="565">
        <v>0</v>
      </c>
      <c r="J48" s="565">
        <v>0.16300000000000001</v>
      </c>
      <c r="K48" s="1258">
        <f t="shared" si="39"/>
        <v>27.215</v>
      </c>
      <c r="L48" s="279"/>
      <c r="M48" s="279"/>
      <c r="O48" s="226" t="s">
        <v>14967</v>
      </c>
      <c r="P48" s="828"/>
      <c r="Q48" s="227"/>
      <c r="S48" s="3101"/>
      <c r="T48" s="997">
        <f t="shared" si="40"/>
        <v>0</v>
      </c>
      <c r="U48" s="3101"/>
      <c r="V48" s="221">
        <f t="shared" si="41"/>
        <v>0</v>
      </c>
      <c r="W48" s="221">
        <f t="shared" si="42"/>
        <v>0</v>
      </c>
      <c r="X48" s="221">
        <f t="shared" si="43"/>
        <v>0</v>
      </c>
      <c r="Y48" s="221">
        <f t="shared" si="44"/>
        <v>0</v>
      </c>
      <c r="Z48" s="221">
        <f t="shared" si="45"/>
        <v>0</v>
      </c>
      <c r="AA48" s="221">
        <f t="shared" si="46"/>
        <v>0</v>
      </c>
      <c r="AB48" s="3125"/>
      <c r="AC48" s="3125"/>
      <c r="AD48" s="3101"/>
      <c r="AE48" s="3102"/>
      <c r="AF48" s="2917" t="s">
        <v>14791</v>
      </c>
      <c r="AG48" s="719" t="s">
        <v>14968</v>
      </c>
      <c r="AH48" s="719" t="s">
        <v>14969</v>
      </c>
      <c r="AI48" s="719" t="s">
        <v>14970</v>
      </c>
      <c r="AJ48" s="719" t="s">
        <v>14971</v>
      </c>
      <c r="AK48" s="719" t="s">
        <v>14972</v>
      </c>
      <c r="AL48" s="719" t="s">
        <v>14973</v>
      </c>
      <c r="AM48" s="707" t="s">
        <v>14974</v>
      </c>
      <c r="AN48" s="279"/>
      <c r="AO48" s="279"/>
      <c r="AP48" s="279"/>
    </row>
    <row r="49" spans="1:42" s="171" customFormat="1" ht="15.75" customHeight="1">
      <c r="B49" s="2917" t="s">
        <v>14796</v>
      </c>
      <c r="C49" s="222" t="s">
        <v>688</v>
      </c>
      <c r="D49" s="222">
        <v>3</v>
      </c>
      <c r="E49" s="1257">
        <f>IFERROR(SUM(E40:E43,E46:E48), 0)</f>
        <v>0</v>
      </c>
      <c r="F49" s="1257">
        <f>IFERROR(SUM(F40:F43,F46:F48), 0)</f>
        <v>0</v>
      </c>
      <c r="G49" s="1257">
        <f>IFERROR(SUM(G40:G43,G46:G48), 0)</f>
        <v>0.99399999999999999</v>
      </c>
      <c r="H49" s="1257">
        <f>IFERROR(SUM(H40:H43,H46:H48), 0)</f>
        <v>27.222999999999999</v>
      </c>
      <c r="I49" s="1257">
        <f t="shared" ref="I49" si="47">IFERROR(SUM(I40:I43,I46:I48), 0)</f>
        <v>0</v>
      </c>
      <c r="J49" s="1257">
        <f>IFERROR(SUM(J40:J43,J46:J48), 0)</f>
        <v>0.17</v>
      </c>
      <c r="K49" s="1258">
        <f t="shared" si="39"/>
        <v>28.387</v>
      </c>
      <c r="L49" s="279"/>
      <c r="M49" s="279"/>
      <c r="O49" s="226" t="s">
        <v>14975</v>
      </c>
      <c r="P49" s="828"/>
      <c r="Q49" s="227"/>
      <c r="S49" s="3101"/>
      <c r="T49" s="997"/>
      <c r="U49" s="3101"/>
      <c r="V49" s="3125"/>
      <c r="W49" s="3125"/>
      <c r="X49" s="3125"/>
      <c r="Y49" s="3125"/>
      <c r="Z49" s="3125"/>
      <c r="AA49" s="3125"/>
      <c r="AB49" s="3125"/>
      <c r="AC49" s="3125"/>
      <c r="AD49" s="3101"/>
      <c r="AE49" s="3102"/>
      <c r="AF49" s="2917" t="s">
        <v>14796</v>
      </c>
      <c r="AG49" s="548" t="s">
        <v>14976</v>
      </c>
      <c r="AH49" s="548" t="s">
        <v>14977</v>
      </c>
      <c r="AI49" s="548" t="s">
        <v>14978</v>
      </c>
      <c r="AJ49" s="548" t="s">
        <v>14979</v>
      </c>
      <c r="AK49" s="548" t="s">
        <v>14980</v>
      </c>
      <c r="AL49" s="548" t="s">
        <v>14981</v>
      </c>
      <c r="AM49" s="707" t="s">
        <v>14982</v>
      </c>
      <c r="AN49" s="279"/>
      <c r="AO49" s="279"/>
      <c r="AP49" s="279"/>
    </row>
    <row r="50" spans="1:42" s="171" customFormat="1" ht="15.75" customHeight="1">
      <c r="B50" s="2917" t="s">
        <v>1738</v>
      </c>
      <c r="C50" s="222" t="s">
        <v>688</v>
      </c>
      <c r="D50" s="222">
        <v>3</v>
      </c>
      <c r="E50" s="565">
        <v>0</v>
      </c>
      <c r="F50" s="565">
        <v>0</v>
      </c>
      <c r="G50" s="565">
        <v>3.0000000000000001E-3</v>
      </c>
      <c r="H50" s="565">
        <v>7.3999999999999996E-2</v>
      </c>
      <c r="I50" s="565">
        <v>0</v>
      </c>
      <c r="J50" s="565">
        <v>0</v>
      </c>
      <c r="K50" s="1258">
        <f t="shared" si="39"/>
        <v>7.6999999999999999E-2</v>
      </c>
      <c r="L50" s="279"/>
      <c r="M50" s="279"/>
      <c r="O50" s="226" t="s">
        <v>14983</v>
      </c>
      <c r="P50" s="828"/>
      <c r="Q50" s="227"/>
      <c r="S50" s="3101"/>
      <c r="T50" s="997">
        <f>IF( SUM( V50:AC50 ) = 0, 0, $V$5 )</f>
        <v>0</v>
      </c>
      <c r="U50" s="3101"/>
      <c r="V50" s="221">
        <f t="shared" ref="V50" si="48" xml:space="preserve"> IF( ISNUMBER(E50 ), 0, 1 )</f>
        <v>0</v>
      </c>
      <c r="W50" s="221">
        <f t="shared" ref="W50" si="49" xml:space="preserve"> IF( ISNUMBER(F50 ), 0, 1 )</f>
        <v>0</v>
      </c>
      <c r="X50" s="221">
        <f t="shared" ref="X50" si="50" xml:space="preserve"> IF( ISNUMBER(G50 ), 0, 1 )</f>
        <v>0</v>
      </c>
      <c r="Y50" s="221">
        <f t="shared" ref="Y50" si="51" xml:space="preserve"> IF( ISNUMBER(H50 ), 0, 1 )</f>
        <v>0</v>
      </c>
      <c r="Z50" s="221">
        <f t="shared" ref="Z50" si="52" xml:space="preserve"> IF( ISNUMBER(I50 ), 0, 1 )</f>
        <v>0</v>
      </c>
      <c r="AA50" s="221">
        <f t="shared" ref="AA50" si="53" xml:space="preserve"> IF( ISNUMBER(J50 ), 0, 1 )</f>
        <v>0</v>
      </c>
      <c r="AB50" s="3125"/>
      <c r="AC50" s="3125"/>
      <c r="AD50" s="3101"/>
      <c r="AE50" s="3102"/>
      <c r="AF50" s="2917" t="s">
        <v>1738</v>
      </c>
      <c r="AG50" s="719" t="s">
        <v>14984</v>
      </c>
      <c r="AH50" s="719" t="s">
        <v>14985</v>
      </c>
      <c r="AI50" s="719" t="s">
        <v>14986</v>
      </c>
      <c r="AJ50" s="719" t="s">
        <v>14987</v>
      </c>
      <c r="AK50" s="719" t="s">
        <v>14988</v>
      </c>
      <c r="AL50" s="719" t="s">
        <v>14989</v>
      </c>
      <c r="AM50" s="707" t="s">
        <v>14990</v>
      </c>
      <c r="AN50" s="279"/>
      <c r="AO50" s="279"/>
      <c r="AP50" s="279"/>
    </row>
    <row r="51" spans="1:42" s="171" customFormat="1" ht="15.75" customHeight="1" thickBot="1">
      <c r="A51" s="2394" t="s">
        <v>784</v>
      </c>
      <c r="B51" s="2930" t="s">
        <v>12555</v>
      </c>
      <c r="C51" s="283" t="s">
        <v>688</v>
      </c>
      <c r="D51" s="283">
        <v>3</v>
      </c>
      <c r="E51" s="1249">
        <f>IFERROR(E49 + E50, 0)</f>
        <v>0</v>
      </c>
      <c r="F51" s="1249">
        <f t="shared" ref="F51:I51" si="54">IFERROR(F49 + F50, 0)</f>
        <v>0</v>
      </c>
      <c r="G51" s="1249">
        <f t="shared" si="54"/>
        <v>0.997</v>
      </c>
      <c r="H51" s="1249">
        <f t="shared" si="54"/>
        <v>27.297000000000001</v>
      </c>
      <c r="I51" s="1249">
        <f t="shared" si="54"/>
        <v>0</v>
      </c>
      <c r="J51" s="1249">
        <f>IFERROR(J49 + J50, 0)</f>
        <v>0.17</v>
      </c>
      <c r="K51" s="1259">
        <f t="shared" si="39"/>
        <v>28.464000000000002</v>
      </c>
      <c r="L51" s="279"/>
      <c r="M51" s="279"/>
      <c r="O51" s="284" t="s">
        <v>14991</v>
      </c>
      <c r="P51" s="828"/>
      <c r="Q51" s="238"/>
      <c r="S51" s="3101"/>
      <c r="T51" s="997"/>
      <c r="U51" s="3101"/>
      <c r="V51" s="3125"/>
      <c r="W51" s="3125"/>
      <c r="X51" s="3125"/>
      <c r="Y51" s="3125"/>
      <c r="Z51" s="3125"/>
      <c r="AA51" s="3125"/>
      <c r="AB51" s="3125"/>
      <c r="AC51" s="3125"/>
      <c r="AD51" s="3101"/>
      <c r="AE51" s="3102"/>
      <c r="AF51" s="2930" t="s">
        <v>12555</v>
      </c>
      <c r="AG51" s="550" t="s">
        <v>14992</v>
      </c>
      <c r="AH51" s="550" t="s">
        <v>14993</v>
      </c>
      <c r="AI51" s="550" t="s">
        <v>14994</v>
      </c>
      <c r="AJ51" s="550" t="s">
        <v>14995</v>
      </c>
      <c r="AK51" s="550" t="s">
        <v>14996</v>
      </c>
      <c r="AL51" s="550" t="s">
        <v>14997</v>
      </c>
      <c r="AM51" s="337" t="s">
        <v>14998</v>
      </c>
      <c r="AN51" s="279"/>
      <c r="AO51" s="279"/>
      <c r="AP51" s="279"/>
    </row>
    <row r="52" spans="1:42" ht="15.75" customHeight="1" thickTop="1">
      <c r="A52" s="171"/>
      <c r="B52" s="81"/>
      <c r="C52" s="81"/>
      <c r="D52" s="81"/>
      <c r="E52" s="279"/>
      <c r="F52" s="279"/>
      <c r="G52" s="279"/>
      <c r="H52" s="279"/>
      <c r="I52" s="279"/>
      <c r="J52" s="279"/>
      <c r="K52" s="279"/>
      <c r="L52" s="279"/>
      <c r="M52" s="279"/>
      <c r="N52" s="171"/>
      <c r="O52" s="279"/>
      <c r="P52" s="837"/>
      <c r="R52" s="2394" t="s">
        <v>826</v>
      </c>
      <c r="S52" s="828"/>
      <c r="T52" s="3125"/>
      <c r="U52" s="3102"/>
      <c r="V52" s="3125"/>
      <c r="W52" s="3125"/>
      <c r="X52" s="3125"/>
      <c r="Y52" s="3125"/>
      <c r="Z52" s="3125"/>
      <c r="AA52" s="3125"/>
      <c r="AB52" s="3125"/>
      <c r="AC52" s="3125"/>
      <c r="AD52" s="3125"/>
      <c r="AE52" s="3102"/>
      <c r="AF52" s="3102"/>
      <c r="AG52" s="3102"/>
      <c r="AH52" s="3102"/>
      <c r="AI52" s="3102"/>
      <c r="AJ52" s="3102"/>
      <c r="AK52" s="3125"/>
      <c r="AL52" s="3125"/>
      <c r="AM52" s="3125"/>
      <c r="AN52" s="2661" t="s">
        <v>827</v>
      </c>
      <c r="AO52" s="3125"/>
      <c r="AP52" s="3125"/>
    </row>
    <row r="53" spans="1:42" ht="15.75" customHeight="1">
      <c r="A53" s="171"/>
      <c r="B53" s="81"/>
      <c r="C53" s="81"/>
      <c r="D53" s="81"/>
      <c r="E53" s="81"/>
      <c r="F53" s="81"/>
      <c r="G53" s="81"/>
      <c r="H53" s="81"/>
      <c r="I53" s="81"/>
      <c r="J53" s="81"/>
      <c r="K53" s="173"/>
      <c r="L53" s="81"/>
      <c r="M53" s="171"/>
      <c r="N53" s="81"/>
      <c r="O53" s="61"/>
      <c r="P53" s="828"/>
      <c r="Q53" s="828"/>
      <c r="R53" s="828"/>
      <c r="S53" s="571"/>
      <c r="T53" s="3125"/>
      <c r="U53" s="3125"/>
      <c r="V53" s="3125"/>
      <c r="W53" s="3125"/>
      <c r="X53" s="3125"/>
      <c r="Y53" s="3125"/>
      <c r="Z53" s="3125"/>
      <c r="AA53" s="3125"/>
      <c r="AB53" s="3125"/>
      <c r="AC53" s="3125"/>
      <c r="AD53" s="3102"/>
      <c r="AE53" s="3102"/>
      <c r="AF53" s="3102"/>
      <c r="AG53" s="3102"/>
      <c r="AH53" s="3102"/>
      <c r="AI53" s="3102"/>
      <c r="AJ53" s="3102"/>
      <c r="AK53" s="3125"/>
      <c r="AL53" s="3125"/>
      <c r="AM53" s="3125"/>
      <c r="AN53" s="3125"/>
      <c r="AO53" s="3125"/>
      <c r="AP53" s="3125"/>
    </row>
    <row r="54" spans="1:42">
      <c r="A54" s="171"/>
      <c r="B54" s="171"/>
      <c r="C54" s="171"/>
      <c r="D54" s="171"/>
      <c r="E54" s="171"/>
      <c r="F54" s="171"/>
      <c r="G54" s="171"/>
      <c r="H54" s="171"/>
      <c r="I54" s="171"/>
      <c r="J54" s="171"/>
      <c r="K54" s="173"/>
      <c r="L54" s="171"/>
      <c r="M54" s="171"/>
      <c r="N54" s="171"/>
      <c r="O54" s="152"/>
      <c r="S54" s="571"/>
      <c r="T54" s="3125"/>
      <c r="U54" s="3125"/>
      <c r="V54" s="3125"/>
      <c r="W54" s="3125"/>
      <c r="X54" s="3125"/>
      <c r="Y54" s="3125"/>
      <c r="Z54" s="3125"/>
      <c r="AA54" s="3125"/>
      <c r="AB54" s="3125"/>
      <c r="AC54" s="3125"/>
      <c r="AD54" s="3102"/>
      <c r="AE54" s="3102"/>
      <c r="AF54" s="3102"/>
      <c r="AG54" s="3102"/>
      <c r="AH54" s="3102"/>
      <c r="AI54" s="3102"/>
      <c r="AJ54" s="3102"/>
      <c r="AK54" s="3125"/>
      <c r="AL54" s="3125"/>
      <c r="AM54" s="3125"/>
      <c r="AN54" s="3125"/>
      <c r="AO54" s="3125"/>
      <c r="AP54" s="3125"/>
    </row>
    <row r="55" spans="1:42">
      <c r="A55" s="171"/>
      <c r="B55" s="171"/>
      <c r="C55" s="171"/>
      <c r="D55" s="171"/>
      <c r="E55" s="171"/>
      <c r="F55" s="171"/>
      <c r="G55" s="171"/>
      <c r="H55" s="171"/>
      <c r="I55" s="171"/>
      <c r="J55" s="171"/>
      <c r="K55" s="173"/>
      <c r="L55" s="171"/>
      <c r="M55" s="171"/>
      <c r="N55" s="171"/>
      <c r="O55" s="152"/>
      <c r="S55" s="571"/>
      <c r="T55" s="3125"/>
      <c r="U55" s="3125"/>
      <c r="V55" s="3125"/>
      <c r="W55" s="3125"/>
      <c r="X55" s="3125"/>
      <c r="Y55" s="3125"/>
      <c r="Z55" s="3125"/>
      <c r="AA55" s="3125"/>
      <c r="AB55" s="3125"/>
      <c r="AC55" s="3125"/>
      <c r="AD55" s="3102"/>
      <c r="AE55" s="3102"/>
      <c r="AF55" s="3102"/>
      <c r="AG55" s="3102"/>
      <c r="AH55" s="3102"/>
      <c r="AI55" s="3102"/>
      <c r="AJ55" s="3102"/>
      <c r="AK55" s="3125"/>
      <c r="AL55" s="3125"/>
      <c r="AM55" s="3125"/>
      <c r="AN55" s="3125"/>
      <c r="AO55" s="3125"/>
      <c r="AP55" s="312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topLeftCell="B1" workbookViewId="0"/>
  </sheetViews>
  <sheetFormatPr defaultColWidth="9" defaultRowHeight="15.5"/>
  <cols>
    <col min="1" max="1" width="11.08203125" style="571" hidden="1" customWidth="1"/>
    <col min="2" max="2" width="63.6640625" style="571" customWidth="1"/>
    <col min="3" max="4" width="19.6640625" style="1063" bestFit="1" customWidth="1"/>
    <col min="5" max="12" width="12.5" style="571" customWidth="1"/>
    <col min="13" max="13" width="1.58203125" style="1147" customWidth="1"/>
    <col min="14" max="14" width="12.5" style="1147" customWidth="1"/>
    <col min="15" max="15" width="1.58203125" style="1143" customWidth="1"/>
    <col min="16" max="16" width="33.58203125" style="1143" customWidth="1"/>
    <col min="17" max="17" width="1.58203125" style="1143" hidden="1" customWidth="1"/>
    <col min="18" max="18" width="1.58203125" style="184" customWidth="1"/>
    <col min="19" max="19" width="21.08203125" style="571" customWidth="1"/>
    <col min="20" max="20" width="1.58203125" style="184" customWidth="1"/>
    <col min="21" max="28" width="9" style="571" hidden="1" customWidth="1"/>
    <col min="29" max="29" width="1.58203125" style="184" hidden="1" customWidth="1"/>
    <col min="30" max="30" width="1.58203125" style="184" customWidth="1"/>
    <col min="31" max="31" width="45" style="184" customWidth="1"/>
    <col min="32" max="34" width="25" style="184" customWidth="1"/>
    <col min="35" max="35" width="16.58203125" style="184" customWidth="1"/>
    <col min="36" max="38" width="24.08203125" style="184" customWidth="1"/>
    <col min="39" max="39" width="16.58203125" style="571" customWidth="1"/>
    <col min="40" max="40" width="1.58203125" style="571" customWidth="1"/>
    <col min="41" max="16383" width="9" style="571"/>
    <col min="16384" max="16384" width="9" style="571" bestFit="1"/>
  </cols>
  <sheetData>
    <row r="1" spans="1:39" s="1111" customFormat="1" ht="30" customHeight="1">
      <c r="B1" s="995" t="s">
        <v>14999</v>
      </c>
      <c r="C1" s="995"/>
      <c r="D1" s="995"/>
      <c r="E1" s="995"/>
      <c r="F1" s="995"/>
      <c r="G1" s="995"/>
      <c r="H1" s="995"/>
      <c r="I1" s="995"/>
      <c r="J1" s="995"/>
      <c r="K1" s="995"/>
      <c r="L1" s="1116"/>
      <c r="M1" s="1116"/>
      <c r="N1" s="1116"/>
      <c r="O1" s="1117"/>
      <c r="P1" s="1117"/>
      <c r="Q1" s="1117"/>
      <c r="R1" s="3101"/>
      <c r="T1" s="3101"/>
      <c r="AC1" s="3101"/>
      <c r="AD1" s="1118"/>
      <c r="AE1" s="995" t="s">
        <v>667</v>
      </c>
      <c r="AF1" s="995"/>
      <c r="AG1" s="995"/>
      <c r="AH1" s="995"/>
      <c r="AI1" s="995"/>
      <c r="AJ1" s="995"/>
      <c r="AK1" s="995"/>
      <c r="AL1" s="995"/>
      <c r="AM1" s="995"/>
    </row>
    <row r="2" spans="1:39" s="1111" customFormat="1" ht="30" customHeight="1">
      <c r="B2" s="995" t="str">
        <f>SelectCompany!B4</f>
        <v>Thames Water</v>
      </c>
      <c r="C2" s="418"/>
      <c r="D2" s="418"/>
      <c r="E2" s="418"/>
      <c r="F2" s="418"/>
      <c r="G2" s="418"/>
      <c r="H2" s="418"/>
      <c r="I2" s="418"/>
      <c r="J2" s="418"/>
      <c r="K2" s="418"/>
      <c r="L2" s="1119"/>
      <c r="M2" s="1120"/>
      <c r="N2" s="1120"/>
      <c r="O2" s="1117"/>
      <c r="P2" s="1117"/>
      <c r="Q2" s="1117"/>
      <c r="R2" s="3101"/>
      <c r="T2" s="3101"/>
      <c r="AC2" s="3101"/>
      <c r="AD2" s="1121"/>
      <c r="AE2" s="995"/>
      <c r="AF2" s="418"/>
      <c r="AG2" s="418"/>
      <c r="AH2" s="418"/>
      <c r="AI2" s="418"/>
      <c r="AJ2" s="418"/>
      <c r="AK2" s="418"/>
      <c r="AL2" s="418"/>
      <c r="AM2" s="418"/>
    </row>
    <row r="3" spans="1:39" ht="45" customHeight="1">
      <c r="B3" s="3486" t="s">
        <v>15000</v>
      </c>
      <c r="C3" s="3486"/>
      <c r="D3" s="3486"/>
      <c r="E3" s="3486"/>
      <c r="F3" s="3486"/>
      <c r="G3" s="3486"/>
      <c r="H3" s="3486"/>
      <c r="I3" s="3486"/>
      <c r="J3" s="3486"/>
      <c r="K3" s="3486"/>
      <c r="L3" s="3486"/>
      <c r="M3" s="3486"/>
      <c r="N3" s="3486"/>
      <c r="O3" s="3486"/>
      <c r="P3" s="3486"/>
      <c r="Q3" s="1122"/>
      <c r="R3" s="3101"/>
      <c r="S3" s="1004" t="s">
        <v>669</v>
      </c>
      <c r="T3" s="3101"/>
      <c r="AC3" s="3101"/>
      <c r="AD3" s="207"/>
      <c r="AE3" s="3486" t="s">
        <v>15000</v>
      </c>
      <c r="AF3" s="3486"/>
      <c r="AG3" s="3486"/>
      <c r="AH3" s="3486"/>
      <c r="AI3" s="3486"/>
      <c r="AJ3" s="3486"/>
      <c r="AK3" s="3486"/>
      <c r="AL3" s="3486"/>
      <c r="AM3" s="3486"/>
    </row>
    <row r="4" spans="1:39" ht="15" customHeight="1" thickBot="1">
      <c r="B4" s="558"/>
      <c r="C4" s="558"/>
      <c r="D4" s="558"/>
      <c r="E4" s="558"/>
      <c r="F4" s="558"/>
      <c r="G4" s="558"/>
      <c r="H4" s="558"/>
      <c r="I4" s="558"/>
      <c r="J4" s="558"/>
      <c r="K4" s="558"/>
      <c r="L4" s="1123"/>
      <c r="M4" s="1124"/>
      <c r="N4" s="1124"/>
      <c r="O4" s="1122"/>
      <c r="P4" s="1122"/>
      <c r="Q4" s="1122"/>
      <c r="R4" s="3101"/>
      <c r="T4" s="3101"/>
      <c r="U4" s="3670" t="s">
        <v>670</v>
      </c>
      <c r="V4" s="3670"/>
      <c r="W4" s="3670"/>
      <c r="X4" s="3670"/>
      <c r="Y4" s="3670"/>
      <c r="Z4" s="3670"/>
      <c r="AA4" s="3670"/>
      <c r="AB4" s="3670"/>
      <c r="AC4" s="3101"/>
      <c r="AD4" s="3102"/>
      <c r="AE4" s="558"/>
      <c r="AF4" s="558"/>
      <c r="AG4" s="558"/>
      <c r="AH4" s="558"/>
      <c r="AI4" s="558"/>
      <c r="AJ4" s="558"/>
      <c r="AK4" s="558"/>
      <c r="AL4" s="558"/>
      <c r="AM4" s="558"/>
    </row>
    <row r="5" spans="1:39" ht="30" customHeight="1" thickTop="1">
      <c r="A5" s="173"/>
      <c r="B5" s="3376" t="s">
        <v>671</v>
      </c>
      <c r="C5" s="3332" t="s">
        <v>672</v>
      </c>
      <c r="D5" s="3332" t="s">
        <v>673</v>
      </c>
      <c r="E5" s="2913" t="s">
        <v>15001</v>
      </c>
      <c r="F5" s="2913" t="s">
        <v>15002</v>
      </c>
      <c r="G5" s="2913" t="s">
        <v>15003</v>
      </c>
      <c r="H5" s="2913" t="s">
        <v>902</v>
      </c>
      <c r="I5" s="2913" t="s">
        <v>15001</v>
      </c>
      <c r="J5" s="2913" t="s">
        <v>15002</v>
      </c>
      <c r="K5" s="2913" t="s">
        <v>15003</v>
      </c>
      <c r="L5" s="2915" t="s">
        <v>902</v>
      </c>
      <c r="M5" s="173"/>
      <c r="N5" s="3457" t="s">
        <v>677</v>
      </c>
      <c r="O5" s="681"/>
      <c r="P5" s="3457" t="s">
        <v>678</v>
      </c>
      <c r="Q5" s="681"/>
      <c r="R5" s="3101"/>
      <c r="T5" s="3101"/>
      <c r="U5" s="206" t="s">
        <v>679</v>
      </c>
      <c r="AC5" s="3101"/>
      <c r="AD5" s="3102"/>
      <c r="AE5" s="3376" t="s">
        <v>671</v>
      </c>
      <c r="AF5" s="2913" t="s">
        <v>15001</v>
      </c>
      <c r="AG5" s="2913" t="s">
        <v>15002</v>
      </c>
      <c r="AH5" s="2913" t="s">
        <v>15003</v>
      </c>
      <c r="AI5" s="2913" t="s">
        <v>902</v>
      </c>
      <c r="AJ5" s="2913" t="s">
        <v>15001</v>
      </c>
      <c r="AK5" s="2913" t="s">
        <v>15002</v>
      </c>
      <c r="AL5" s="2913" t="s">
        <v>15003</v>
      </c>
      <c r="AM5" s="2915" t="s">
        <v>902</v>
      </c>
    </row>
    <row r="6" spans="1:39" ht="30" customHeight="1" thickBot="1">
      <c r="A6" s="2248" t="s">
        <v>680</v>
      </c>
      <c r="B6" s="3377"/>
      <c r="C6" s="3333"/>
      <c r="D6" s="3333"/>
      <c r="E6" s="2914" t="s">
        <v>15004</v>
      </c>
      <c r="F6" s="2914" t="s">
        <v>15004</v>
      </c>
      <c r="G6" s="2914" t="s">
        <v>15004</v>
      </c>
      <c r="H6" s="2914" t="s">
        <v>15004</v>
      </c>
      <c r="I6" s="2914" t="s">
        <v>15005</v>
      </c>
      <c r="J6" s="2914" t="s">
        <v>15005</v>
      </c>
      <c r="K6" s="2914" t="s">
        <v>15005</v>
      </c>
      <c r="L6" s="2916" t="s">
        <v>15005</v>
      </c>
      <c r="M6" s="173"/>
      <c r="N6" s="3459"/>
      <c r="O6" s="681"/>
      <c r="P6" s="3459"/>
      <c r="Q6" s="681"/>
      <c r="R6" s="3101"/>
      <c r="T6" s="3101"/>
      <c r="AC6" s="3101"/>
      <c r="AD6" s="3102"/>
      <c r="AE6" s="3377"/>
      <c r="AF6" s="2914" t="s">
        <v>15004</v>
      </c>
      <c r="AG6" s="2914" t="s">
        <v>15004</v>
      </c>
      <c r="AH6" s="2914" t="s">
        <v>15004</v>
      </c>
      <c r="AI6" s="2914" t="s">
        <v>15004</v>
      </c>
      <c r="AJ6" s="2914" t="s">
        <v>15005</v>
      </c>
      <c r="AK6" s="2914" t="s">
        <v>15005</v>
      </c>
      <c r="AL6" s="2914" t="s">
        <v>15005</v>
      </c>
      <c r="AM6" s="2916" t="s">
        <v>15005</v>
      </c>
    </row>
    <row r="7" spans="1:39" ht="15.75" customHeight="1" thickTop="1" thickBot="1">
      <c r="A7" s="2394" t="s">
        <v>684</v>
      </c>
      <c r="C7" s="192"/>
      <c r="D7" s="192"/>
      <c r="E7" s="418"/>
      <c r="F7" s="418"/>
      <c r="G7" s="418"/>
      <c r="H7" s="418"/>
      <c r="I7" s="418"/>
      <c r="J7" s="418"/>
      <c r="K7" s="418"/>
      <c r="L7" s="418"/>
      <c r="M7" s="173"/>
      <c r="N7" s="618"/>
      <c r="O7" s="681"/>
      <c r="P7" s="681"/>
      <c r="Q7" s="681"/>
      <c r="R7" s="3101"/>
      <c r="T7" s="3101"/>
      <c r="AC7" s="3101"/>
      <c r="AD7" s="3102"/>
      <c r="AE7" s="418"/>
      <c r="AF7" s="2661" t="s">
        <v>831</v>
      </c>
      <c r="AG7" s="418"/>
      <c r="AH7" s="418"/>
      <c r="AI7" s="418"/>
      <c r="AJ7" s="418"/>
      <c r="AK7" s="418"/>
      <c r="AL7" s="418"/>
      <c r="AM7" s="418"/>
    </row>
    <row r="8" spans="1:39" ht="15.75" customHeight="1" thickTop="1" thickBot="1">
      <c r="A8" s="173"/>
      <c r="B8" s="319" t="s">
        <v>15006</v>
      </c>
      <c r="C8" s="192"/>
      <c r="D8" s="192"/>
      <c r="E8" s="385"/>
      <c r="F8" s="385"/>
      <c r="G8" s="385"/>
      <c r="H8" s="385"/>
      <c r="I8" s="385"/>
      <c r="J8" s="934"/>
      <c r="K8" s="934"/>
      <c r="L8" s="934"/>
      <c r="M8" s="1125"/>
      <c r="N8" s="1126"/>
      <c r="O8" s="681"/>
      <c r="P8" s="681"/>
      <c r="Q8" s="681"/>
      <c r="R8" s="3101"/>
      <c r="T8" s="3101"/>
      <c r="AC8" s="3101"/>
      <c r="AD8" s="3102"/>
      <c r="AE8" s="319" t="s">
        <v>15006</v>
      </c>
      <c r="AF8" s="385"/>
      <c r="AG8" s="385"/>
      <c r="AH8" s="385"/>
      <c r="AI8" s="385"/>
      <c r="AJ8" s="385"/>
      <c r="AK8" s="934"/>
      <c r="AL8" s="934"/>
      <c r="AM8" s="934"/>
    </row>
    <row r="9" spans="1:39" ht="15.75" customHeight="1" thickTop="1">
      <c r="A9" s="2394" t="s">
        <v>686</v>
      </c>
      <c r="B9" s="2919" t="s">
        <v>15007</v>
      </c>
      <c r="C9" s="213" t="s">
        <v>15008</v>
      </c>
      <c r="D9" s="213" t="s">
        <v>15008</v>
      </c>
      <c r="E9" s="2047">
        <v>206630.92704115418</v>
      </c>
      <c r="F9" s="2047">
        <v>229484.54849524453</v>
      </c>
      <c r="G9" s="2047">
        <v>-44377.137999999999</v>
      </c>
      <c r="H9" s="2047">
        <v>391738.33753639879</v>
      </c>
      <c r="I9" s="214">
        <v>43.88938963471449</v>
      </c>
      <c r="J9" s="214">
        <v>13.511389297007744</v>
      </c>
      <c r="K9" s="214">
        <v>-1.2719860199999999</v>
      </c>
      <c r="L9" s="2048">
        <f>IFERROR(SUM(I9:K9), 0)</f>
        <v>56.128792911722236</v>
      </c>
      <c r="M9" s="1125"/>
      <c r="N9" s="217" t="s">
        <v>15009</v>
      </c>
      <c r="O9" s="681"/>
      <c r="P9" s="219"/>
      <c r="Q9" s="681"/>
      <c r="R9" s="3101"/>
      <c r="S9" s="997">
        <f>IF( SUM( U9:AB9 ) = 0, 0, $U$5 )</f>
        <v>0</v>
      </c>
      <c r="T9" s="3101"/>
      <c r="AB9" s="221">
        <f xml:space="preserve"> IF( ISNUMBER(L9 ), 0, 1 )</f>
        <v>0</v>
      </c>
      <c r="AC9" s="3101"/>
      <c r="AD9" s="3102"/>
      <c r="AE9" s="2413" t="s">
        <v>15007</v>
      </c>
      <c r="AF9" s="2383" t="s">
        <v>15010</v>
      </c>
      <c r="AG9" s="2383" t="s">
        <v>15011</v>
      </c>
      <c r="AH9" s="2383" t="s">
        <v>15012</v>
      </c>
      <c r="AI9" s="2383" t="s">
        <v>15013</v>
      </c>
      <c r="AJ9" s="2422" t="s">
        <v>15014</v>
      </c>
      <c r="AK9" s="2422" t="s">
        <v>15015</v>
      </c>
      <c r="AL9" s="2422" t="s">
        <v>15016</v>
      </c>
      <c r="AM9" s="2420" t="s">
        <v>15017</v>
      </c>
    </row>
    <row r="10" spans="1:39" ht="15.75" customHeight="1">
      <c r="A10" s="173"/>
      <c r="B10" s="2917" t="s">
        <v>15018</v>
      </c>
      <c r="C10" s="222" t="s">
        <v>15008</v>
      </c>
      <c r="D10" s="222" t="s">
        <v>15008</v>
      </c>
      <c r="E10" s="1399">
        <v>110614.54169282937</v>
      </c>
      <c r="F10" s="1399">
        <v>215796.5389362736</v>
      </c>
      <c r="G10" s="1399">
        <v>0</v>
      </c>
      <c r="H10" s="1400">
        <f t="shared" ref="H10:H14" si="0">IFERROR(SUM(E10:G10), 0)</f>
        <v>326411.080629103</v>
      </c>
      <c r="I10" s="223">
        <v>24.07907653774426</v>
      </c>
      <c r="J10" s="223">
        <v>12.659508702296542</v>
      </c>
      <c r="K10" s="223">
        <v>0</v>
      </c>
      <c r="L10" s="1258">
        <f>IFERROR(SUM(I10:K10), 0)</f>
        <v>36.738585240040806</v>
      </c>
      <c r="M10" s="1125"/>
      <c r="N10" s="226" t="s">
        <v>15019</v>
      </c>
      <c r="O10" s="681"/>
      <c r="P10" s="227"/>
      <c r="Q10" s="681"/>
      <c r="R10" s="3101"/>
      <c r="S10" s="997">
        <f t="shared" ref="S10:S14" si="1">IF( SUM( U10:AB10 ) = 0, 0, $U$5 )</f>
        <v>0</v>
      </c>
      <c r="T10" s="3101"/>
      <c r="U10" s="221">
        <f t="shared" ref="U10" si="2" xml:space="preserve"> IF( ISNUMBER(E10 ), 0, 1 )</f>
        <v>0</v>
      </c>
      <c r="V10" s="221">
        <f t="shared" ref="V10" si="3" xml:space="preserve"> IF( ISNUMBER(F10 ), 0, 1 )</f>
        <v>0</v>
      </c>
      <c r="W10" s="221">
        <f t="shared" ref="W10" si="4" xml:space="preserve"> IF( ISNUMBER(G10 ), 0, 1 )</f>
        <v>0</v>
      </c>
      <c r="Y10" s="221">
        <f t="shared" ref="Y10:AA10" si="5" xml:space="preserve"> IF( ISNUMBER(I10 ), 0, 1 )</f>
        <v>0</v>
      </c>
      <c r="Z10" s="221">
        <f t="shared" si="5"/>
        <v>0</v>
      </c>
      <c r="AA10" s="221">
        <f t="shared" si="5"/>
        <v>0</v>
      </c>
      <c r="AC10" s="3101"/>
      <c r="AD10" s="3102"/>
      <c r="AE10" s="2414" t="s">
        <v>15018</v>
      </c>
      <c r="AF10" s="2417" t="s">
        <v>15020</v>
      </c>
      <c r="AG10" s="2418" t="s">
        <v>15021</v>
      </c>
      <c r="AH10" s="2419" t="s">
        <v>15022</v>
      </c>
      <c r="AI10" s="2415" t="s">
        <v>15023</v>
      </c>
      <c r="AJ10" s="2086" t="s">
        <v>15024</v>
      </c>
      <c r="AK10" s="2086" t="s">
        <v>15025</v>
      </c>
      <c r="AL10" s="2086" t="s">
        <v>15026</v>
      </c>
      <c r="AM10" s="707" t="s">
        <v>15027</v>
      </c>
    </row>
    <row r="11" spans="1:39" ht="15.75" customHeight="1">
      <c r="A11" s="173"/>
      <c r="B11" s="2917" t="s">
        <v>15028</v>
      </c>
      <c r="C11" s="222" t="s">
        <v>15008</v>
      </c>
      <c r="D11" s="222" t="s">
        <v>15008</v>
      </c>
      <c r="E11" s="1399">
        <v>-146870.03892717062</v>
      </c>
      <c r="F11" s="1399">
        <v>-896.36828761666516</v>
      </c>
      <c r="G11" s="1399">
        <v>0</v>
      </c>
      <c r="H11" s="1400">
        <f t="shared" si="0"/>
        <v>-147766.40721478729</v>
      </c>
      <c r="I11" s="223">
        <v>-32.453627417306755</v>
      </c>
      <c r="J11" s="223">
        <v>-0.16665173210785031</v>
      </c>
      <c r="K11" s="223">
        <v>0</v>
      </c>
      <c r="L11" s="1258">
        <f>IFERROR(SUM(I11:K11), 0)</f>
        <v>-32.620279149414607</v>
      </c>
      <c r="M11" s="1125"/>
      <c r="N11" s="226" t="s">
        <v>15029</v>
      </c>
      <c r="O11" s="681"/>
      <c r="P11" s="227"/>
      <c r="Q11" s="681"/>
      <c r="R11" s="3101"/>
      <c r="S11" s="997">
        <f t="shared" si="1"/>
        <v>0</v>
      </c>
      <c r="T11" s="3101"/>
      <c r="U11" s="221">
        <f t="shared" ref="U11:U13" si="6" xml:space="preserve"> IF( ISNUMBER(E11 ), 0, 1 )</f>
        <v>0</v>
      </c>
      <c r="V11" s="221">
        <f t="shared" ref="V11:V13" si="7" xml:space="preserve"> IF( ISNUMBER(F11 ), 0, 1 )</f>
        <v>0</v>
      </c>
      <c r="W11" s="221">
        <f t="shared" ref="W11:W13" si="8" xml:space="preserve"> IF( ISNUMBER(G11 ), 0, 1 )</f>
        <v>0</v>
      </c>
      <c r="Y11" s="221">
        <f t="shared" ref="Y11:Y12" si="9" xml:space="preserve"> IF( ISNUMBER(I11 ), 0, 1 )</f>
        <v>0</v>
      </c>
      <c r="Z11" s="221">
        <f t="shared" ref="Z11:Z12" si="10" xml:space="preserve"> IF( ISNUMBER(J11 ), 0, 1 )</f>
        <v>0</v>
      </c>
      <c r="AA11" s="221">
        <f t="shared" ref="AA11:AA12" si="11" xml:space="preserve"> IF( ISNUMBER(K11 ), 0, 1 )</f>
        <v>0</v>
      </c>
      <c r="AC11" s="3101"/>
      <c r="AD11" s="3102"/>
      <c r="AE11" s="2917" t="s">
        <v>15028</v>
      </c>
      <c r="AF11" s="2416" t="s">
        <v>15030</v>
      </c>
      <c r="AG11" s="2416" t="s">
        <v>15031</v>
      </c>
      <c r="AH11" s="2416" t="s">
        <v>15032</v>
      </c>
      <c r="AI11" s="1128" t="s">
        <v>15033</v>
      </c>
      <c r="AJ11" s="223" t="s">
        <v>15034</v>
      </c>
      <c r="AK11" s="223" t="s">
        <v>15035</v>
      </c>
      <c r="AL11" s="223" t="s">
        <v>15036</v>
      </c>
      <c r="AM11" s="707" t="s">
        <v>15037</v>
      </c>
    </row>
    <row r="12" spans="1:39" ht="15.75" customHeight="1">
      <c r="A12" s="173"/>
      <c r="B12" s="2917" t="s">
        <v>15038</v>
      </c>
      <c r="C12" s="222" t="s">
        <v>15008</v>
      </c>
      <c r="D12" s="222" t="s">
        <v>15008</v>
      </c>
      <c r="E12" s="1399">
        <v>-12603.211100000004</v>
      </c>
      <c r="F12" s="1399">
        <v>0</v>
      </c>
      <c r="G12" s="1399">
        <v>-44377.137999999999</v>
      </c>
      <c r="H12" s="1400">
        <f t="shared" si="0"/>
        <v>-56980.349100000007</v>
      </c>
      <c r="I12" s="223">
        <v>-0.87043654999999942</v>
      </c>
      <c r="J12" s="223">
        <v>0</v>
      </c>
      <c r="K12" s="223">
        <v>-1.2719860199999999</v>
      </c>
      <c r="L12" s="1258">
        <f>IFERROR(SUM(I12:K12), 0)</f>
        <v>-2.1424225699999995</v>
      </c>
      <c r="M12" s="1125"/>
      <c r="N12" s="226" t="s">
        <v>15039</v>
      </c>
      <c r="O12" s="681"/>
      <c r="P12" s="227"/>
      <c r="Q12" s="681"/>
      <c r="R12" s="3101"/>
      <c r="S12" s="997">
        <f t="shared" si="1"/>
        <v>0</v>
      </c>
      <c r="T12" s="3101"/>
      <c r="U12" s="221">
        <f t="shared" si="6"/>
        <v>0</v>
      </c>
      <c r="V12" s="221">
        <f t="shared" si="7"/>
        <v>0</v>
      </c>
      <c r="W12" s="221">
        <f t="shared" si="8"/>
        <v>0</v>
      </c>
      <c r="Y12" s="221">
        <f t="shared" si="9"/>
        <v>0</v>
      </c>
      <c r="Z12" s="221">
        <f t="shared" si="10"/>
        <v>0</v>
      </c>
      <c r="AA12" s="221">
        <f t="shared" si="11"/>
        <v>0</v>
      </c>
      <c r="AC12" s="3101"/>
      <c r="AD12" s="3102"/>
      <c r="AE12" s="2917" t="s">
        <v>15038</v>
      </c>
      <c r="AF12" s="1127" t="s">
        <v>15040</v>
      </c>
      <c r="AG12" s="1127" t="s">
        <v>15041</v>
      </c>
      <c r="AH12" s="1127" t="s">
        <v>15042</v>
      </c>
      <c r="AI12" s="1128" t="s">
        <v>15043</v>
      </c>
      <c r="AJ12" s="223" t="s">
        <v>15044</v>
      </c>
      <c r="AK12" s="223" t="s">
        <v>15045</v>
      </c>
      <c r="AL12" s="223" t="s">
        <v>15046</v>
      </c>
      <c r="AM12" s="707" t="s">
        <v>15047</v>
      </c>
    </row>
    <row r="13" spans="1:39" ht="15.75" customHeight="1">
      <c r="A13" s="173"/>
      <c r="B13" s="2917" t="s">
        <v>15048</v>
      </c>
      <c r="C13" s="222" t="s">
        <v>15008</v>
      </c>
      <c r="D13" s="222" t="s">
        <v>15008</v>
      </c>
      <c r="E13" s="1399">
        <v>0</v>
      </c>
      <c r="F13" s="1399">
        <v>141968.40111171722</v>
      </c>
      <c r="G13" s="1399">
        <v>1147.4173931250687</v>
      </c>
      <c r="H13" s="1400">
        <f t="shared" si="0"/>
        <v>143115.81850484229</v>
      </c>
      <c r="I13" s="2362"/>
      <c r="J13" s="2363"/>
      <c r="K13" s="2363"/>
      <c r="L13" s="2364"/>
      <c r="M13" s="1125"/>
      <c r="N13" s="226" t="s">
        <v>15049</v>
      </c>
      <c r="O13" s="681"/>
      <c r="P13" s="1129"/>
      <c r="Q13" s="681"/>
      <c r="R13" s="3101"/>
      <c r="S13" s="997">
        <f t="shared" si="1"/>
        <v>0</v>
      </c>
      <c r="T13" s="3101"/>
      <c r="U13" s="221">
        <f t="shared" si="6"/>
        <v>0</v>
      </c>
      <c r="V13" s="221">
        <f t="shared" si="7"/>
        <v>0</v>
      </c>
      <c r="W13" s="221">
        <f t="shared" si="8"/>
        <v>0</v>
      </c>
      <c r="AC13" s="3101"/>
      <c r="AD13" s="3102"/>
      <c r="AE13" s="2917" t="s">
        <v>15048</v>
      </c>
      <c r="AF13" s="1127" t="s">
        <v>15050</v>
      </c>
      <c r="AG13" s="1127" t="s">
        <v>15051</v>
      </c>
      <c r="AH13" s="1127" t="s">
        <v>15052</v>
      </c>
      <c r="AI13" s="1128" t="s">
        <v>15053</v>
      </c>
      <c r="AJ13" s="1855"/>
      <c r="AK13" s="2381"/>
      <c r="AL13" s="2381"/>
      <c r="AM13" s="2382"/>
    </row>
    <row r="14" spans="1:39" ht="15.75" customHeight="1" thickBot="1">
      <c r="A14" s="2394" t="s">
        <v>784</v>
      </c>
      <c r="B14" s="2930" t="s">
        <v>15054</v>
      </c>
      <c r="C14" s="283" t="s">
        <v>15008</v>
      </c>
      <c r="D14" s="283" t="s">
        <v>15008</v>
      </c>
      <c r="E14" s="1401">
        <v>108619.59644832482</v>
      </c>
      <c r="F14" s="1401">
        <v>13688.009558970925</v>
      </c>
      <c r="G14" s="1401">
        <v>0</v>
      </c>
      <c r="H14" s="1402">
        <f t="shared" si="0"/>
        <v>122307.60600729575</v>
      </c>
      <c r="I14" s="233">
        <v>20.680749646970227</v>
      </c>
      <c r="J14" s="233">
        <v>0.85188059471120303</v>
      </c>
      <c r="K14" s="233">
        <v>0</v>
      </c>
      <c r="L14" s="1259">
        <f>IFERROR(SUM(I14:K14), 0)</f>
        <v>21.532630241681431</v>
      </c>
      <c r="M14" s="1125"/>
      <c r="N14" s="284" t="s">
        <v>15055</v>
      </c>
      <c r="O14" s="681"/>
      <c r="P14" s="238"/>
      <c r="Q14" s="681"/>
      <c r="R14" s="3101"/>
      <c r="S14" s="997">
        <f t="shared" si="1"/>
        <v>0</v>
      </c>
      <c r="T14" s="3101"/>
      <c r="U14" s="221">
        <f t="shared" ref="U14" si="12" xml:space="preserve"> IF( ISNUMBER(E14 ), 0, 1 )</f>
        <v>0</v>
      </c>
      <c r="V14" s="221">
        <f t="shared" ref="V14" si="13" xml:space="preserve"> IF( ISNUMBER(F14 ), 0, 1 )</f>
        <v>0</v>
      </c>
      <c r="W14" s="221">
        <f t="shared" ref="W14" si="14" xml:space="preserve"> IF( ISNUMBER(G14 ), 0, 1 )</f>
        <v>0</v>
      </c>
      <c r="Y14" s="221">
        <f t="shared" ref="Y14" si="15" xml:space="preserve"> IF( ISNUMBER(I14 ), 0, 1 )</f>
        <v>0</v>
      </c>
      <c r="Z14" s="221">
        <f t="shared" ref="Z14" si="16" xml:space="preserve"> IF( ISNUMBER(J14 ), 0, 1 )</f>
        <v>0</v>
      </c>
      <c r="AA14" s="221">
        <f t="shared" ref="AA14" si="17" xml:space="preserve"> IF( ISNUMBER(K14 ), 0, 1 )</f>
        <v>0</v>
      </c>
      <c r="AC14" s="3101"/>
      <c r="AD14" s="3102"/>
      <c r="AE14" s="2930" t="s">
        <v>15054</v>
      </c>
      <c r="AF14" s="1130" t="s">
        <v>15056</v>
      </c>
      <c r="AG14" s="1130" t="s">
        <v>15057</v>
      </c>
      <c r="AH14" s="1130" t="s">
        <v>15058</v>
      </c>
      <c r="AI14" s="1131" t="s">
        <v>15059</v>
      </c>
      <c r="AJ14" s="233" t="s">
        <v>15060</v>
      </c>
      <c r="AK14" s="233" t="s">
        <v>15061</v>
      </c>
      <c r="AL14" s="233" t="s">
        <v>15062</v>
      </c>
      <c r="AM14" s="337" t="s">
        <v>15063</v>
      </c>
    </row>
    <row r="15" spans="1:39" ht="15.75" customHeight="1" thickTop="1" thickBot="1">
      <c r="A15" s="173"/>
      <c r="B15" s="291"/>
      <c r="C15" s="59"/>
      <c r="D15" s="59"/>
      <c r="E15" s="59"/>
      <c r="F15" s="59"/>
      <c r="G15" s="59"/>
      <c r="H15" s="59"/>
      <c r="I15" s="59"/>
      <c r="J15" s="59"/>
      <c r="K15" s="59"/>
      <c r="L15" s="1125"/>
      <c r="M15" s="218"/>
      <c r="N15" s="218"/>
      <c r="O15" s="681"/>
      <c r="P15" s="779"/>
      <c r="Q15" s="681"/>
      <c r="R15" s="3101"/>
      <c r="T15" s="3101"/>
      <c r="AC15" s="3101"/>
      <c r="AD15" s="3102"/>
      <c r="AE15" s="291"/>
      <c r="AF15" s="59"/>
      <c r="AG15" s="59"/>
      <c r="AH15" s="59"/>
      <c r="AI15" s="59"/>
      <c r="AJ15" s="59"/>
      <c r="AK15" s="59"/>
      <c r="AL15" s="59"/>
      <c r="AM15" s="1125"/>
    </row>
    <row r="16" spans="1:39" ht="15.75" customHeight="1" thickTop="1" thickBot="1">
      <c r="A16" s="173"/>
      <c r="B16" s="961" t="s">
        <v>15064</v>
      </c>
      <c r="C16" s="2971" t="s">
        <v>15065</v>
      </c>
      <c r="D16" s="2971" t="s">
        <v>673</v>
      </c>
      <c r="E16" s="1132" t="s">
        <v>15066</v>
      </c>
      <c r="F16" s="59"/>
      <c r="G16" s="59"/>
      <c r="H16" s="59"/>
      <c r="I16" s="59"/>
      <c r="J16" s="59"/>
      <c r="K16" s="59"/>
      <c r="L16" s="1125"/>
      <c r="M16" s="218"/>
      <c r="N16" s="218"/>
      <c r="O16" s="681"/>
      <c r="P16" s="779"/>
      <c r="Q16" s="681"/>
      <c r="R16" s="3101"/>
      <c r="T16" s="3101"/>
      <c r="AC16" s="3101"/>
      <c r="AD16" s="3102"/>
      <c r="AE16" s="961" t="s">
        <v>15064</v>
      </c>
      <c r="AF16" s="1132" t="s">
        <v>15066</v>
      </c>
      <c r="AG16" s="59"/>
      <c r="AH16" s="59"/>
      <c r="AI16" s="59"/>
      <c r="AJ16" s="59"/>
      <c r="AK16" s="59"/>
      <c r="AL16" s="59"/>
      <c r="AM16" s="1125"/>
    </row>
    <row r="17" spans="1:39" ht="15.75" customHeight="1" thickTop="1" thickBot="1">
      <c r="A17" s="2394" t="s">
        <v>686</v>
      </c>
      <c r="B17" s="2919" t="s">
        <v>15067</v>
      </c>
      <c r="C17" s="213" t="s">
        <v>688</v>
      </c>
      <c r="D17" s="213">
        <v>3</v>
      </c>
      <c r="E17" s="583">
        <v>-9.1566779400000016</v>
      </c>
      <c r="F17" s="59"/>
      <c r="G17" s="59"/>
      <c r="H17" s="59"/>
      <c r="I17" s="59"/>
      <c r="J17" s="59"/>
      <c r="K17" s="59"/>
      <c r="L17" s="1125"/>
      <c r="M17" s="218"/>
      <c r="N17" s="217" t="s">
        <v>15068</v>
      </c>
      <c r="O17" s="681"/>
      <c r="P17" s="219"/>
      <c r="Q17" s="681"/>
      <c r="R17" s="3101"/>
      <c r="S17" s="997">
        <f t="shared" ref="S17:S21" si="18">IF( SUM( U17:AB17 ) = 0, 0, $U$5 )</f>
        <v>0</v>
      </c>
      <c r="T17" s="3101"/>
      <c r="U17" s="221">
        <f t="shared" ref="U17:U24" si="19" xml:space="preserve"> IF( ISNUMBER(E17 ), 0, 1 )</f>
        <v>0</v>
      </c>
      <c r="AC17" s="3101"/>
      <c r="AD17" s="3102"/>
      <c r="AE17" s="1133" t="s">
        <v>15067</v>
      </c>
      <c r="AF17" s="1134" t="s">
        <v>15069</v>
      </c>
      <c r="AG17" s="59"/>
      <c r="AH17" s="59"/>
      <c r="AI17" s="59"/>
      <c r="AJ17" s="59"/>
      <c r="AK17" s="59"/>
      <c r="AL17" s="59"/>
      <c r="AM17" s="1125"/>
    </row>
    <row r="18" spans="1:39" ht="15.75" customHeight="1" thickTop="1">
      <c r="A18" s="173"/>
      <c r="B18" s="2917" t="s">
        <v>15070</v>
      </c>
      <c r="C18" s="222" t="s">
        <v>688</v>
      </c>
      <c r="D18" s="222">
        <v>3</v>
      </c>
      <c r="E18" s="326">
        <v>-1.3843178399999998</v>
      </c>
      <c r="F18" s="59"/>
      <c r="G18" s="59"/>
      <c r="H18" s="59"/>
      <c r="I18" s="59"/>
      <c r="J18" s="59"/>
      <c r="K18" s="59"/>
      <c r="L18" s="1125"/>
      <c r="M18" s="218"/>
      <c r="N18" s="226" t="s">
        <v>15071</v>
      </c>
      <c r="O18" s="681"/>
      <c r="P18" s="227"/>
      <c r="Q18" s="681"/>
      <c r="R18" s="3101"/>
      <c r="S18" s="997">
        <f t="shared" si="18"/>
        <v>0</v>
      </c>
      <c r="T18" s="3101"/>
      <c r="U18" s="221">
        <f t="shared" si="19"/>
        <v>0</v>
      </c>
      <c r="AC18" s="3101"/>
      <c r="AD18" s="3102"/>
      <c r="AE18" s="2919" t="s">
        <v>15070</v>
      </c>
      <c r="AF18" s="583" t="s">
        <v>15072</v>
      </c>
      <c r="AG18" s="59"/>
      <c r="AH18" s="59"/>
      <c r="AI18" s="59"/>
      <c r="AJ18" s="59"/>
      <c r="AK18" s="59"/>
      <c r="AL18" s="59"/>
      <c r="AM18" s="1125"/>
    </row>
    <row r="19" spans="1:39" ht="15.75" customHeight="1">
      <c r="A19" s="173"/>
      <c r="B19" s="2917" t="s">
        <v>15073</v>
      </c>
      <c r="C19" s="222" t="s">
        <v>688</v>
      </c>
      <c r="D19" s="222">
        <v>3</v>
      </c>
      <c r="E19" s="326">
        <v>-0.99827909999999997</v>
      </c>
      <c r="F19" s="59"/>
      <c r="G19" s="59"/>
      <c r="H19" s="59"/>
      <c r="I19" s="59"/>
      <c r="J19" s="59"/>
      <c r="K19" s="59"/>
      <c r="L19" s="1125"/>
      <c r="M19" s="218"/>
      <c r="N19" s="226" t="s">
        <v>15074</v>
      </c>
      <c r="O19" s="681"/>
      <c r="P19" s="227"/>
      <c r="Q19" s="681"/>
      <c r="R19" s="3101"/>
      <c r="S19" s="997">
        <f t="shared" si="18"/>
        <v>0</v>
      </c>
      <c r="T19" s="3101"/>
      <c r="U19" s="221">
        <f t="shared" si="19"/>
        <v>0</v>
      </c>
      <c r="AC19" s="3101"/>
      <c r="AD19" s="3102"/>
      <c r="AE19" s="2917" t="s">
        <v>15075</v>
      </c>
      <c r="AF19" s="326" t="s">
        <v>15076</v>
      </c>
      <c r="AG19" s="59"/>
      <c r="AH19" s="59"/>
      <c r="AI19" s="59"/>
      <c r="AJ19" s="59"/>
      <c r="AK19" s="59"/>
      <c r="AL19" s="59"/>
      <c r="AM19" s="1125"/>
    </row>
    <row r="20" spans="1:39" ht="15.75" customHeight="1">
      <c r="A20" s="173"/>
      <c r="B20" s="2917" t="s">
        <v>15077</v>
      </c>
      <c r="C20" s="222" t="s">
        <v>688</v>
      </c>
      <c r="D20" s="222">
        <v>3</v>
      </c>
      <c r="E20" s="326">
        <v>0</v>
      </c>
      <c r="F20" s="59"/>
      <c r="G20" s="59"/>
      <c r="H20" s="59"/>
      <c r="I20" s="59"/>
      <c r="J20" s="59"/>
      <c r="K20" s="59"/>
      <c r="L20" s="1125"/>
      <c r="M20" s="218"/>
      <c r="N20" s="226" t="s">
        <v>15078</v>
      </c>
      <c r="O20" s="681"/>
      <c r="P20" s="227"/>
      <c r="Q20" s="681"/>
      <c r="R20" s="3101"/>
      <c r="S20" s="997">
        <f t="shared" si="18"/>
        <v>0</v>
      </c>
      <c r="T20" s="3101"/>
      <c r="U20" s="221">
        <f t="shared" si="19"/>
        <v>0</v>
      </c>
      <c r="AC20" s="3101"/>
      <c r="AD20" s="3102"/>
      <c r="AE20" s="2917" t="s">
        <v>15077</v>
      </c>
      <c r="AF20" s="326" t="s">
        <v>15079</v>
      </c>
      <c r="AG20" s="59"/>
      <c r="AH20" s="59"/>
      <c r="AI20" s="59"/>
      <c r="AJ20" s="59"/>
      <c r="AK20" s="59"/>
      <c r="AL20" s="59"/>
      <c r="AM20" s="1125"/>
    </row>
    <row r="21" spans="1:39" ht="15.75" customHeight="1">
      <c r="A21" s="173"/>
      <c r="B21" s="2917" t="s">
        <v>15080</v>
      </c>
      <c r="C21" s="222" t="s">
        <v>688</v>
      </c>
      <c r="D21" s="222">
        <v>3</v>
      </c>
      <c r="E21" s="326">
        <v>0</v>
      </c>
      <c r="F21" s="59"/>
      <c r="G21" s="59"/>
      <c r="H21" s="59"/>
      <c r="I21" s="59"/>
      <c r="J21" s="59"/>
      <c r="K21" s="59"/>
      <c r="L21" s="1125"/>
      <c r="M21" s="218"/>
      <c r="N21" s="226" t="s">
        <v>15081</v>
      </c>
      <c r="O21" s="681"/>
      <c r="P21" s="227"/>
      <c r="Q21" s="681"/>
      <c r="R21" s="3101"/>
      <c r="S21" s="997">
        <f t="shared" si="18"/>
        <v>0</v>
      </c>
      <c r="T21" s="3101"/>
      <c r="U21" s="221">
        <f t="shared" si="19"/>
        <v>0</v>
      </c>
      <c r="AC21" s="3101"/>
      <c r="AD21" s="207"/>
      <c r="AE21" s="2917" t="s">
        <v>15080</v>
      </c>
      <c r="AF21" s="326" t="s">
        <v>15082</v>
      </c>
      <c r="AG21" s="59"/>
      <c r="AH21" s="59"/>
      <c r="AI21" s="59"/>
      <c r="AJ21" s="59"/>
      <c r="AK21" s="59"/>
      <c r="AL21" s="59"/>
      <c r="AM21" s="1125"/>
    </row>
    <row r="22" spans="1:39" ht="15.75" customHeight="1">
      <c r="A22" s="173"/>
      <c r="B22" s="2917" t="s">
        <v>15083</v>
      </c>
      <c r="C22" s="222" t="s">
        <v>688</v>
      </c>
      <c r="D22" s="222">
        <v>3</v>
      </c>
      <c r="E22" s="1258">
        <f>IFERROR(SUM(E17:E21), 0)</f>
        <v>-11.539274880000001</v>
      </c>
      <c r="F22" s="59"/>
      <c r="G22" s="59"/>
      <c r="H22" s="59"/>
      <c r="I22" s="59"/>
      <c r="J22" s="59"/>
      <c r="K22" s="59"/>
      <c r="L22" s="1125"/>
      <c r="M22" s="218"/>
      <c r="N22" s="226" t="s">
        <v>15084</v>
      </c>
      <c r="O22" s="681"/>
      <c r="P22" s="227"/>
      <c r="Q22" s="681"/>
      <c r="R22" s="3101"/>
      <c r="T22" s="3101"/>
      <c r="AC22" s="3101"/>
      <c r="AD22" s="207"/>
      <c r="AE22" s="2917" t="s">
        <v>15083</v>
      </c>
      <c r="AF22" s="707" t="s">
        <v>15085</v>
      </c>
      <c r="AG22" s="59"/>
      <c r="AH22" s="59"/>
      <c r="AI22" s="59"/>
      <c r="AJ22" s="59"/>
      <c r="AK22" s="59"/>
      <c r="AL22" s="59"/>
      <c r="AM22" s="1125"/>
    </row>
    <row r="23" spans="1:39" ht="32.25" customHeight="1">
      <c r="A23" s="173"/>
      <c r="B23" s="2917" t="s">
        <v>15086</v>
      </c>
      <c r="C23" s="222" t="s">
        <v>1292</v>
      </c>
      <c r="D23" s="222">
        <v>0</v>
      </c>
      <c r="E23" s="1135">
        <v>0</v>
      </c>
      <c r="F23" s="59"/>
      <c r="G23" s="59"/>
      <c r="H23" s="59"/>
      <c r="I23" s="59"/>
      <c r="J23" s="59"/>
      <c r="K23" s="59"/>
      <c r="L23" s="1125"/>
      <c r="M23" s="218"/>
      <c r="N23" s="226" t="s">
        <v>15087</v>
      </c>
      <c r="O23" s="681"/>
      <c r="P23" s="227"/>
      <c r="Q23" s="681"/>
      <c r="R23" s="3101"/>
      <c r="S23" s="997">
        <f t="shared" ref="S23:S24" si="20">IF( SUM( U23:AB23 ) = 0, 0, $U$5 )</f>
        <v>0</v>
      </c>
      <c r="T23" s="3101"/>
      <c r="U23" s="221">
        <f t="shared" si="19"/>
        <v>0</v>
      </c>
      <c r="AC23" s="3101"/>
      <c r="AD23" s="207"/>
      <c r="AE23" s="2917" t="s">
        <v>15086</v>
      </c>
      <c r="AF23" s="1135" t="s">
        <v>15088</v>
      </c>
      <c r="AG23" s="59"/>
      <c r="AH23" s="59"/>
      <c r="AI23" s="59"/>
      <c r="AJ23" s="59"/>
      <c r="AK23" s="59"/>
      <c r="AL23" s="59"/>
      <c r="AM23" s="1125"/>
    </row>
    <row r="24" spans="1:39" ht="32.25" customHeight="1" thickBot="1">
      <c r="A24" s="173"/>
      <c r="B24" s="2930" t="s">
        <v>15089</v>
      </c>
      <c r="C24" s="283" t="s">
        <v>688</v>
      </c>
      <c r="D24" s="283">
        <v>3</v>
      </c>
      <c r="E24" s="584">
        <v>0</v>
      </c>
      <c r="F24" s="59"/>
      <c r="G24" s="59"/>
      <c r="H24" s="59"/>
      <c r="I24" s="59"/>
      <c r="J24" s="59"/>
      <c r="K24" s="59"/>
      <c r="L24" s="1125"/>
      <c r="M24" s="218"/>
      <c r="N24" s="284" t="s">
        <v>15090</v>
      </c>
      <c r="O24" s="681"/>
      <c r="P24" s="238"/>
      <c r="Q24" s="681"/>
      <c r="R24" s="3101"/>
      <c r="S24" s="997">
        <f t="shared" si="20"/>
        <v>0</v>
      </c>
      <c r="T24" s="3101"/>
      <c r="U24" s="221">
        <f t="shared" si="19"/>
        <v>0</v>
      </c>
      <c r="AC24" s="3101"/>
      <c r="AD24" s="207"/>
      <c r="AE24" s="2930" t="s">
        <v>15089</v>
      </c>
      <c r="AF24" s="584" t="s">
        <v>15091</v>
      </c>
      <c r="AG24" s="59"/>
      <c r="AH24" s="59"/>
      <c r="AI24" s="59"/>
      <c r="AJ24" s="59"/>
      <c r="AK24" s="59"/>
      <c r="AL24" s="59"/>
      <c r="AM24" s="1125"/>
    </row>
    <row r="25" spans="1:39" ht="15.75" customHeight="1" thickTop="1" thickBot="1">
      <c r="A25" s="173"/>
      <c r="B25" s="1136"/>
      <c r="C25" s="1137"/>
      <c r="D25" s="1137"/>
      <c r="E25" s="1138"/>
      <c r="F25" s="1138"/>
      <c r="G25" s="1138"/>
      <c r="H25" s="1138"/>
      <c r="I25" s="1138"/>
      <c r="J25" s="1138"/>
      <c r="K25" s="1138"/>
      <c r="L25" s="1125"/>
      <c r="M25" s="192"/>
      <c r="N25" s="192"/>
      <c r="O25" s="681"/>
      <c r="P25" s="779"/>
      <c r="Q25" s="681"/>
      <c r="R25" s="3101"/>
      <c r="T25" s="3101"/>
      <c r="AC25" s="3101"/>
      <c r="AD25" s="207"/>
      <c r="AE25" s="1136"/>
      <c r="AF25" s="1138"/>
      <c r="AG25" s="1138"/>
      <c r="AH25" s="1138"/>
      <c r="AI25" s="1138"/>
      <c r="AJ25" s="1138"/>
      <c r="AK25" s="1138"/>
      <c r="AL25" s="1138"/>
      <c r="AM25" s="1125"/>
    </row>
    <row r="26" spans="1:39" ht="32.25" customHeight="1" thickTop="1" thickBot="1">
      <c r="A26" s="2394" t="s">
        <v>784</v>
      </c>
      <c r="B26" s="1139" t="s">
        <v>15092</v>
      </c>
      <c r="C26" s="1137"/>
      <c r="D26" s="1137"/>
      <c r="E26" s="1138"/>
      <c r="F26" s="1138"/>
      <c r="G26" s="1138"/>
      <c r="H26" s="1138"/>
      <c r="I26" s="1138"/>
      <c r="J26" s="1138"/>
      <c r="K26" s="1138"/>
      <c r="L26" s="1125"/>
      <c r="M26" s="192"/>
      <c r="N26" s="192"/>
      <c r="O26" s="681"/>
      <c r="P26" s="779"/>
      <c r="Q26" s="681"/>
      <c r="R26" s="3101"/>
      <c r="T26" s="3101"/>
      <c r="AC26" s="3101"/>
      <c r="AD26" s="207"/>
      <c r="AE26" s="1139" t="s">
        <v>15093</v>
      </c>
      <c r="AF26" s="1138"/>
      <c r="AG26" s="1138"/>
      <c r="AH26" s="1138"/>
      <c r="AI26" s="1138"/>
      <c r="AJ26" s="1138"/>
      <c r="AK26" s="1138"/>
      <c r="AL26" s="1138"/>
      <c r="AM26" s="1125"/>
    </row>
    <row r="27" spans="1:39" ht="15.75" customHeight="1" thickTop="1" thickBot="1">
      <c r="A27" s="173"/>
      <c r="B27" s="1136"/>
      <c r="C27" s="192"/>
      <c r="D27" s="192"/>
      <c r="E27" s="192"/>
      <c r="F27" s="192"/>
      <c r="G27" s="192"/>
      <c r="H27" s="192"/>
      <c r="I27" s="1138"/>
      <c r="J27" s="1138"/>
      <c r="K27" s="1138"/>
      <c r="L27" s="1125"/>
      <c r="M27" s="1140"/>
      <c r="N27" s="1140"/>
      <c r="O27" s="681"/>
      <c r="P27" s="779"/>
      <c r="Q27" s="681"/>
      <c r="R27" s="3101"/>
      <c r="T27" s="3101"/>
      <c r="AC27" s="3101"/>
      <c r="AD27" s="207"/>
      <c r="AE27" s="1136"/>
      <c r="AF27" s="192"/>
      <c r="AG27" s="192"/>
      <c r="AH27" s="192"/>
      <c r="AI27" s="192"/>
      <c r="AJ27" s="1138"/>
      <c r="AK27" s="1138"/>
      <c r="AL27" s="1138"/>
      <c r="AM27" s="1125"/>
    </row>
    <row r="28" spans="1:39" ht="15.75" customHeight="1" thickTop="1" thickBot="1">
      <c r="A28" s="173"/>
      <c r="B28" s="961" t="s">
        <v>15094</v>
      </c>
      <c r="C28" s="2971" t="s">
        <v>15065</v>
      </c>
      <c r="D28" s="2971" t="s">
        <v>673</v>
      </c>
      <c r="E28" s="1132" t="s">
        <v>15066</v>
      </c>
      <c r="F28" s="385"/>
      <c r="G28" s="1138"/>
      <c r="H28" s="934"/>
      <c r="I28" s="934"/>
      <c r="J28" s="934"/>
      <c r="K28" s="934"/>
      <c r="L28" s="1125"/>
      <c r="M28" s="1140"/>
      <c r="N28" s="1140"/>
      <c r="O28" s="681"/>
      <c r="P28" s="779"/>
      <c r="Q28" s="681"/>
      <c r="R28" s="3101"/>
      <c r="T28" s="3101"/>
      <c r="AC28" s="3101"/>
      <c r="AD28" s="3102"/>
      <c r="AE28" s="961" t="s">
        <v>15095</v>
      </c>
      <c r="AF28" s="1132" t="s">
        <v>15066</v>
      </c>
      <c r="AG28" s="385"/>
      <c r="AH28" s="1138"/>
      <c r="AI28" s="934"/>
      <c r="AJ28" s="934"/>
      <c r="AK28" s="934"/>
      <c r="AL28" s="934"/>
      <c r="AM28" s="1125"/>
    </row>
    <row r="29" spans="1:39" ht="32.25" customHeight="1">
      <c r="A29" s="2394" t="s">
        <v>686</v>
      </c>
      <c r="B29" s="2919" t="s">
        <v>15096</v>
      </c>
      <c r="C29" s="213" t="s">
        <v>15097</v>
      </c>
      <c r="D29" s="213">
        <v>0</v>
      </c>
      <c r="E29" s="3017">
        <v>24083</v>
      </c>
      <c r="F29" s="59"/>
      <c r="G29" s="1138"/>
      <c r="H29" s="1138"/>
      <c r="I29" s="1138"/>
      <c r="J29" s="1138"/>
      <c r="K29" s="1138"/>
      <c r="L29" s="1125"/>
      <c r="M29" s="149"/>
      <c r="N29" s="843" t="s">
        <v>15098</v>
      </c>
      <c r="O29" s="681"/>
      <c r="P29" s="219"/>
      <c r="Q29" s="681"/>
      <c r="R29" s="3101"/>
      <c r="S29" s="997">
        <f t="shared" ref="S29:S31" si="21">IF( SUM( U29:AB29 ) = 0, 0, $U$5 )</f>
        <v>0</v>
      </c>
      <c r="T29" s="3101"/>
      <c r="U29" s="221">
        <f t="shared" ref="U29:U31" si="22" xml:space="preserve"> IF( ISNUMBER(E29 ), 0, 1 )</f>
        <v>0</v>
      </c>
      <c r="AC29" s="3101"/>
      <c r="AD29" s="207"/>
      <c r="AE29" s="1133" t="s">
        <v>15096</v>
      </c>
      <c r="AF29" s="1141" t="s">
        <v>15099</v>
      </c>
      <c r="AG29" s="59"/>
      <c r="AH29" s="1138"/>
      <c r="AI29" s="1138"/>
      <c r="AJ29" s="1138"/>
      <c r="AK29" s="1138"/>
      <c r="AL29" s="1138"/>
      <c r="AM29" s="1125"/>
    </row>
    <row r="30" spans="1:39" ht="32.25" customHeight="1">
      <c r="A30" s="173"/>
      <c r="B30" s="2917" t="s">
        <v>15100</v>
      </c>
      <c r="C30" s="222" t="s">
        <v>15101</v>
      </c>
      <c r="D30" s="222">
        <v>0</v>
      </c>
      <c r="E30" s="3014">
        <v>16806</v>
      </c>
      <c r="F30" s="59"/>
      <c r="G30" s="1138"/>
      <c r="H30" s="1138"/>
      <c r="I30" s="1138"/>
      <c r="J30" s="1138"/>
      <c r="K30" s="1138"/>
      <c r="L30" s="1125"/>
      <c r="M30" s="149"/>
      <c r="N30" s="844" t="s">
        <v>15102</v>
      </c>
      <c r="O30" s="681"/>
      <c r="P30" s="227"/>
      <c r="Q30" s="681"/>
      <c r="R30" s="3101"/>
      <c r="S30" s="997">
        <f t="shared" si="21"/>
        <v>0</v>
      </c>
      <c r="T30" s="3101"/>
      <c r="U30" s="221">
        <f t="shared" si="22"/>
        <v>0</v>
      </c>
      <c r="AC30" s="3101"/>
      <c r="AD30" s="207"/>
      <c r="AE30" s="2919" t="s">
        <v>15100</v>
      </c>
      <c r="AF30" s="1142" t="s">
        <v>15103</v>
      </c>
      <c r="AG30" s="59"/>
      <c r="AH30" s="1138"/>
      <c r="AI30" s="1138"/>
      <c r="AJ30" s="1138"/>
      <c r="AK30" s="1138"/>
      <c r="AL30" s="1138"/>
      <c r="AM30" s="1125"/>
    </row>
    <row r="31" spans="1:39" ht="32.25" customHeight="1" thickBot="1">
      <c r="A31" s="2394" t="s">
        <v>784</v>
      </c>
      <c r="B31" s="2930" t="s">
        <v>15104</v>
      </c>
      <c r="C31" s="283" t="s">
        <v>688</v>
      </c>
      <c r="D31" s="283">
        <v>3</v>
      </c>
      <c r="E31" s="584">
        <v>18.292999999999999</v>
      </c>
      <c r="F31" s="59"/>
      <c r="G31" s="1138"/>
      <c r="H31" s="1138"/>
      <c r="I31" s="1138"/>
      <c r="J31" s="1138"/>
      <c r="K31" s="1138"/>
      <c r="L31" s="1125"/>
      <c r="M31" s="149"/>
      <c r="N31" s="846" t="s">
        <v>15105</v>
      </c>
      <c r="O31" s="681"/>
      <c r="P31" s="238"/>
      <c r="Q31" s="681"/>
      <c r="R31" s="3101"/>
      <c r="S31" s="997">
        <f t="shared" si="21"/>
        <v>0</v>
      </c>
      <c r="T31" s="3101"/>
      <c r="U31" s="221">
        <f t="shared" si="22"/>
        <v>0</v>
      </c>
      <c r="AC31" s="3101"/>
      <c r="AD31" s="207"/>
      <c r="AE31" s="2930" t="s">
        <v>15104</v>
      </c>
      <c r="AF31" s="584" t="s">
        <v>15106</v>
      </c>
      <c r="AG31" s="59"/>
      <c r="AH31" s="1138"/>
      <c r="AI31" s="1138"/>
      <c r="AJ31" s="1138"/>
      <c r="AK31" s="1138"/>
      <c r="AL31" s="1138"/>
      <c r="AM31" s="1125"/>
    </row>
    <row r="32" spans="1:39" ht="15.75" customHeight="1" thickTop="1" thickBot="1">
      <c r="A32" s="173"/>
      <c r="B32" s="173"/>
      <c r="C32" s="561"/>
      <c r="D32" s="561"/>
      <c r="E32" s="173"/>
      <c r="F32" s="173"/>
      <c r="G32" s="173"/>
      <c r="H32" s="173"/>
      <c r="I32" s="173"/>
      <c r="J32" s="173"/>
      <c r="K32" s="173"/>
      <c r="L32" s="173"/>
      <c r="M32" s="618"/>
      <c r="N32" s="618"/>
      <c r="R32" s="3101"/>
      <c r="T32" s="3101"/>
      <c r="AC32" s="3101"/>
      <c r="AD32" s="207"/>
      <c r="AE32" s="173"/>
      <c r="AF32" s="173"/>
      <c r="AG32" s="173"/>
      <c r="AH32" s="173"/>
      <c r="AI32" s="173"/>
      <c r="AJ32" s="173"/>
      <c r="AK32" s="173"/>
      <c r="AL32" s="173"/>
      <c r="AM32" s="173"/>
    </row>
    <row r="33" spans="1:39" ht="30" customHeight="1" thickTop="1">
      <c r="A33" s="173"/>
      <c r="B33" s="3376"/>
      <c r="C33" s="3332" t="s">
        <v>672</v>
      </c>
      <c r="D33" s="3332" t="s">
        <v>673</v>
      </c>
      <c r="E33" s="2913" t="s">
        <v>15001</v>
      </c>
      <c r="F33" s="2913" t="s">
        <v>15002</v>
      </c>
      <c r="G33" s="2913" t="s">
        <v>15003</v>
      </c>
      <c r="H33" s="2913" t="s">
        <v>902</v>
      </c>
      <c r="I33" s="2913" t="s">
        <v>15001</v>
      </c>
      <c r="J33" s="2913" t="s">
        <v>15002</v>
      </c>
      <c r="K33" s="2913" t="s">
        <v>15003</v>
      </c>
      <c r="L33" s="2915" t="s">
        <v>902</v>
      </c>
      <c r="M33" s="581"/>
      <c r="N33" s="581"/>
      <c r="R33" s="3101"/>
      <c r="T33" s="3101"/>
      <c r="AC33" s="3101"/>
      <c r="AD33" s="3102"/>
      <c r="AE33" s="3376"/>
      <c r="AF33" s="2913" t="s">
        <v>15001</v>
      </c>
      <c r="AG33" s="2913" t="s">
        <v>15002</v>
      </c>
      <c r="AH33" s="2913" t="s">
        <v>15003</v>
      </c>
      <c r="AI33" s="2913" t="s">
        <v>902</v>
      </c>
      <c r="AJ33" s="2913" t="s">
        <v>15001</v>
      </c>
      <c r="AK33" s="2913" t="s">
        <v>15002</v>
      </c>
      <c r="AL33" s="2913" t="s">
        <v>15003</v>
      </c>
      <c r="AM33" s="2915" t="s">
        <v>902</v>
      </c>
    </row>
    <row r="34" spans="1:39" ht="31.5" thickBot="1">
      <c r="A34" s="173"/>
      <c r="B34" s="3377"/>
      <c r="C34" s="3333"/>
      <c r="D34" s="3333"/>
      <c r="E34" s="2914" t="s">
        <v>15004</v>
      </c>
      <c r="F34" s="2914" t="s">
        <v>15004</v>
      </c>
      <c r="G34" s="2914" t="s">
        <v>15004</v>
      </c>
      <c r="H34" s="2914" t="s">
        <v>15004</v>
      </c>
      <c r="I34" s="2914" t="s">
        <v>15005</v>
      </c>
      <c r="J34" s="2914" t="s">
        <v>15005</v>
      </c>
      <c r="K34" s="2914" t="s">
        <v>15005</v>
      </c>
      <c r="L34" s="2916" t="s">
        <v>15005</v>
      </c>
      <c r="M34" s="618"/>
      <c r="N34" s="618"/>
      <c r="R34" s="3101"/>
      <c r="T34" s="3101"/>
      <c r="AC34" s="3101"/>
      <c r="AD34" s="3102"/>
      <c r="AE34" s="3377"/>
      <c r="AF34" s="2914" t="s">
        <v>15004</v>
      </c>
      <c r="AG34" s="2914" t="s">
        <v>15004</v>
      </c>
      <c r="AH34" s="2914" t="s">
        <v>15004</v>
      </c>
      <c r="AI34" s="2914" t="s">
        <v>15004</v>
      </c>
      <c r="AJ34" s="2914" t="s">
        <v>15005</v>
      </c>
      <c r="AK34" s="2914" t="s">
        <v>15005</v>
      </c>
      <c r="AL34" s="2914" t="s">
        <v>15005</v>
      </c>
      <c r="AM34" s="2916" t="s">
        <v>15005</v>
      </c>
    </row>
    <row r="35" spans="1:39" ht="15.75" customHeight="1" thickTop="1" thickBot="1">
      <c r="A35" s="173"/>
      <c r="B35" s="1144"/>
      <c r="C35" s="561"/>
      <c r="D35" s="561"/>
      <c r="E35" s="385"/>
      <c r="F35" s="385"/>
      <c r="G35" s="385"/>
      <c r="H35" s="385"/>
      <c r="I35" s="385"/>
      <c r="J35" s="385"/>
      <c r="K35" s="385"/>
      <c r="L35" s="385"/>
      <c r="M35" s="618"/>
      <c r="N35" s="618"/>
      <c r="R35" s="3101"/>
      <c r="T35" s="3101"/>
      <c r="AC35" s="3101"/>
      <c r="AD35" s="207"/>
      <c r="AE35" s="1144"/>
      <c r="AF35" s="385"/>
      <c r="AG35" s="385"/>
      <c r="AH35" s="385"/>
      <c r="AI35" s="385"/>
      <c r="AJ35" s="385"/>
      <c r="AK35" s="385"/>
      <c r="AL35" s="385"/>
      <c r="AM35" s="385"/>
    </row>
    <row r="36" spans="1:39" ht="15.75" customHeight="1" thickTop="1" thickBot="1">
      <c r="A36" s="173"/>
      <c r="B36" s="319" t="s">
        <v>15107</v>
      </c>
      <c r="C36" s="561"/>
      <c r="D36" s="561"/>
      <c r="E36" s="385"/>
      <c r="F36" s="385"/>
      <c r="G36" s="385"/>
      <c r="H36" s="385"/>
      <c r="I36" s="385"/>
      <c r="J36" s="934"/>
      <c r="K36" s="934"/>
      <c r="L36" s="934"/>
      <c r="M36" s="618"/>
      <c r="N36" s="618"/>
      <c r="R36" s="3101"/>
      <c r="T36" s="3101"/>
      <c r="AC36" s="3101"/>
      <c r="AD36" s="207"/>
      <c r="AE36" s="319" t="s">
        <v>15107</v>
      </c>
      <c r="AF36" s="385"/>
      <c r="AG36" s="385"/>
      <c r="AH36" s="385"/>
      <c r="AI36" s="385"/>
      <c r="AJ36" s="385"/>
      <c r="AK36" s="934"/>
      <c r="AL36" s="934"/>
      <c r="AM36" s="934"/>
    </row>
    <row r="37" spans="1:39" ht="15.75" customHeight="1" thickTop="1" thickBot="1">
      <c r="A37" s="2394" t="s">
        <v>686</v>
      </c>
      <c r="B37" s="2919" t="s">
        <v>15007</v>
      </c>
      <c r="C37" s="213" t="s">
        <v>15008</v>
      </c>
      <c r="D37" s="213" t="s">
        <v>15008</v>
      </c>
      <c r="E37" s="2049">
        <f t="shared" ref="E37:K37" si="23">E9</f>
        <v>206630.92704115418</v>
      </c>
      <c r="F37" s="2049">
        <f t="shared" si="23"/>
        <v>229484.54849524453</v>
      </c>
      <c r="G37" s="2049">
        <f t="shared" si="23"/>
        <v>-44377.137999999999</v>
      </c>
      <c r="H37" s="2049">
        <f t="shared" si="23"/>
        <v>391738.33753639879</v>
      </c>
      <c r="I37" s="214">
        <f t="shared" si="23"/>
        <v>43.88938963471449</v>
      </c>
      <c r="J37" s="214">
        <f t="shared" si="23"/>
        <v>13.511389297007744</v>
      </c>
      <c r="K37" s="214">
        <f t="shared" si="23"/>
        <v>-1.2719860199999999</v>
      </c>
      <c r="L37" s="2048">
        <f>IFERROR(SUM(I37:K37), 0)</f>
        <v>56.128792911722236</v>
      </c>
      <c r="M37" s="618"/>
      <c r="N37" s="217" t="s">
        <v>15108</v>
      </c>
      <c r="P37" s="219"/>
      <c r="R37" s="3101"/>
      <c r="S37" s="997">
        <f t="shared" ref="S37:S42" si="24">IF( SUM( U37:AB37 ) = 0, 0, $U$5 )</f>
        <v>0</v>
      </c>
      <c r="T37" s="3101"/>
      <c r="AB37" s="221">
        <f t="shared" ref="AB37" si="25" xml:space="preserve"> IF( ISNUMBER(L37 ), 0, 1 )</f>
        <v>0</v>
      </c>
      <c r="AC37" s="3101"/>
      <c r="AD37" s="207"/>
      <c r="AE37" s="2919" t="s">
        <v>15007</v>
      </c>
      <c r="AF37" s="2383" t="s">
        <v>15109</v>
      </c>
      <c r="AG37" s="2383" t="s">
        <v>15110</v>
      </c>
      <c r="AH37" s="2383" t="s">
        <v>15111</v>
      </c>
      <c r="AI37" s="2383" t="s">
        <v>15112</v>
      </c>
      <c r="AJ37" s="2383" t="s">
        <v>15113</v>
      </c>
      <c r="AK37" s="2383" t="s">
        <v>15114</v>
      </c>
      <c r="AL37" s="2383" t="s">
        <v>15115</v>
      </c>
      <c r="AM37" s="920" t="s">
        <v>15116</v>
      </c>
    </row>
    <row r="38" spans="1:39" ht="15.75" customHeight="1" thickTop="1" thickBot="1">
      <c r="A38" s="173"/>
      <c r="B38" s="2917" t="s">
        <v>15018</v>
      </c>
      <c r="C38" s="222" t="s">
        <v>15008</v>
      </c>
      <c r="D38" s="222" t="s">
        <v>15008</v>
      </c>
      <c r="E38" s="2049">
        <f t="shared" ref="E38:G42" si="26">E10</f>
        <v>110614.54169282937</v>
      </c>
      <c r="F38" s="2049">
        <f t="shared" si="26"/>
        <v>215796.5389362736</v>
      </c>
      <c r="G38" s="2049">
        <f t="shared" si="26"/>
        <v>0</v>
      </c>
      <c r="H38" s="1371">
        <f t="shared" ref="H38:H42" si="27">IFERROR(SUM(E38:G38), 0)</f>
        <v>326411.080629103</v>
      </c>
      <c r="I38" s="214">
        <f t="shared" ref="I38:K40" si="28">I10</f>
        <v>24.07907653774426</v>
      </c>
      <c r="J38" s="214">
        <f t="shared" si="28"/>
        <v>12.659508702296542</v>
      </c>
      <c r="K38" s="214">
        <f t="shared" si="28"/>
        <v>0</v>
      </c>
      <c r="L38" s="1258">
        <f t="shared" ref="L38:L40" si="29">IFERROR(SUM(I38:K38), 0)</f>
        <v>36.738585240040806</v>
      </c>
      <c r="M38" s="618"/>
      <c r="N38" s="226" t="s">
        <v>15117</v>
      </c>
      <c r="P38" s="227"/>
      <c r="R38" s="3101"/>
      <c r="S38" s="997">
        <f t="shared" si="24"/>
        <v>0</v>
      </c>
      <c r="T38" s="3101"/>
      <c r="U38" s="221">
        <f t="shared" ref="U38:U40" si="30" xml:space="preserve"> IF( ISNUMBER(E38 ), 0, 1 )</f>
        <v>0</v>
      </c>
      <c r="V38" s="221">
        <f t="shared" ref="V38:V42" si="31" xml:space="preserve"> IF( ISNUMBER(F38 ), 0, 1 )</f>
        <v>0</v>
      </c>
      <c r="W38" s="221">
        <f t="shared" ref="W38:W42" si="32" xml:space="preserve"> IF( ISNUMBER(G38 ), 0, 1 )</f>
        <v>0</v>
      </c>
      <c r="Y38" s="221">
        <f t="shared" ref="Y38:Y40" si="33" xml:space="preserve"> IF( ISNUMBER(I38 ), 0, 1 )</f>
        <v>0</v>
      </c>
      <c r="Z38" s="221">
        <f t="shared" ref="Z38:Z40" si="34" xml:space="preserve"> IF( ISNUMBER(J38 ), 0, 1 )</f>
        <v>0</v>
      </c>
      <c r="AA38" s="221">
        <f t="shared" ref="AA38:AA40" si="35" xml:space="preserve"> IF( ISNUMBER(K38 ), 0, 1 )</f>
        <v>0</v>
      </c>
      <c r="AC38" s="3101"/>
      <c r="AD38" s="207"/>
      <c r="AE38" s="2917" t="s">
        <v>15018</v>
      </c>
      <c r="AF38" s="873" t="s">
        <v>15118</v>
      </c>
      <c r="AG38" s="873" t="s">
        <v>15119</v>
      </c>
      <c r="AH38" s="873" t="s">
        <v>15120</v>
      </c>
      <c r="AI38" s="938" t="s">
        <v>15121</v>
      </c>
      <c r="AJ38" s="873" t="s">
        <v>15122</v>
      </c>
      <c r="AK38" s="873" t="s">
        <v>15123</v>
      </c>
      <c r="AL38" s="873" t="s">
        <v>15124</v>
      </c>
      <c r="AM38" s="920" t="s">
        <v>15125</v>
      </c>
    </row>
    <row r="39" spans="1:39" ht="15.75" customHeight="1" thickTop="1" thickBot="1">
      <c r="A39" s="173"/>
      <c r="B39" s="2917" t="s">
        <v>15028</v>
      </c>
      <c r="C39" s="222" t="s">
        <v>15008</v>
      </c>
      <c r="D39" s="222" t="s">
        <v>15008</v>
      </c>
      <c r="E39" s="2049">
        <f t="shared" si="26"/>
        <v>-146870.03892717062</v>
      </c>
      <c r="F39" s="2049">
        <f t="shared" si="26"/>
        <v>-896.36828761666516</v>
      </c>
      <c r="G39" s="2049">
        <f t="shared" si="26"/>
        <v>0</v>
      </c>
      <c r="H39" s="1371">
        <f t="shared" si="27"/>
        <v>-147766.40721478729</v>
      </c>
      <c r="I39" s="214">
        <f t="shared" si="28"/>
        <v>-32.453627417306755</v>
      </c>
      <c r="J39" s="214">
        <f t="shared" si="28"/>
        <v>-0.16665173210785031</v>
      </c>
      <c r="K39" s="214">
        <f t="shared" si="28"/>
        <v>0</v>
      </c>
      <c r="L39" s="1258">
        <f t="shared" si="29"/>
        <v>-32.620279149414607</v>
      </c>
      <c r="M39" s="618"/>
      <c r="N39" s="226" t="s">
        <v>15126</v>
      </c>
      <c r="P39" s="227"/>
      <c r="R39" s="3101"/>
      <c r="S39" s="997">
        <f t="shared" si="24"/>
        <v>0</v>
      </c>
      <c r="T39" s="3101"/>
      <c r="U39" s="221">
        <f t="shared" si="30"/>
        <v>0</v>
      </c>
      <c r="V39" s="221">
        <f t="shared" si="31"/>
        <v>0</v>
      </c>
      <c r="W39" s="221">
        <f t="shared" si="32"/>
        <v>0</v>
      </c>
      <c r="Y39" s="221">
        <f t="shared" si="33"/>
        <v>0</v>
      </c>
      <c r="Z39" s="221">
        <f t="shared" si="34"/>
        <v>0</v>
      </c>
      <c r="AA39" s="221">
        <f t="shared" si="35"/>
        <v>0</v>
      </c>
      <c r="AC39" s="3101"/>
      <c r="AD39" s="207"/>
      <c r="AE39" s="2917" t="s">
        <v>15028</v>
      </c>
      <c r="AF39" s="873" t="s">
        <v>15127</v>
      </c>
      <c r="AG39" s="873" t="s">
        <v>15128</v>
      </c>
      <c r="AH39" s="873" t="s">
        <v>15129</v>
      </c>
      <c r="AI39" s="938" t="s">
        <v>15130</v>
      </c>
      <c r="AJ39" s="873" t="s">
        <v>15131</v>
      </c>
      <c r="AK39" s="873" t="s">
        <v>15132</v>
      </c>
      <c r="AL39" s="873" t="s">
        <v>15133</v>
      </c>
      <c r="AM39" s="920" t="s">
        <v>15134</v>
      </c>
    </row>
    <row r="40" spans="1:39" ht="15.75" customHeight="1" thickTop="1" thickBot="1">
      <c r="A40" s="173"/>
      <c r="B40" s="2917" t="s">
        <v>15038</v>
      </c>
      <c r="C40" s="222" t="s">
        <v>15008</v>
      </c>
      <c r="D40" s="222" t="s">
        <v>15008</v>
      </c>
      <c r="E40" s="2049">
        <f t="shared" si="26"/>
        <v>-12603.211100000004</v>
      </c>
      <c r="F40" s="2049">
        <f t="shared" si="26"/>
        <v>0</v>
      </c>
      <c r="G40" s="2049">
        <f t="shared" si="26"/>
        <v>-44377.137999999999</v>
      </c>
      <c r="H40" s="1371">
        <f t="shared" si="27"/>
        <v>-56980.349100000007</v>
      </c>
      <c r="I40" s="214">
        <f t="shared" si="28"/>
        <v>-0.87043654999999942</v>
      </c>
      <c r="J40" s="214">
        <f t="shared" si="28"/>
        <v>0</v>
      </c>
      <c r="K40" s="214">
        <f t="shared" si="28"/>
        <v>-1.2719860199999999</v>
      </c>
      <c r="L40" s="1258">
        <f t="shared" si="29"/>
        <v>-2.1424225699999995</v>
      </c>
      <c r="M40" s="618"/>
      <c r="N40" s="226" t="s">
        <v>15135</v>
      </c>
      <c r="P40" s="227"/>
      <c r="R40" s="3101"/>
      <c r="S40" s="997">
        <f t="shared" si="24"/>
        <v>0</v>
      </c>
      <c r="T40" s="3101"/>
      <c r="U40" s="221">
        <f t="shared" si="30"/>
        <v>0</v>
      </c>
      <c r="V40" s="221">
        <f t="shared" si="31"/>
        <v>0</v>
      </c>
      <c r="W40" s="221">
        <f t="shared" si="32"/>
        <v>0</v>
      </c>
      <c r="Y40" s="221">
        <f t="shared" si="33"/>
        <v>0</v>
      </c>
      <c r="Z40" s="221">
        <f t="shared" si="34"/>
        <v>0</v>
      </c>
      <c r="AA40" s="221">
        <f t="shared" si="35"/>
        <v>0</v>
      </c>
      <c r="AC40" s="3101"/>
      <c r="AD40" s="207"/>
      <c r="AE40" s="2917" t="s">
        <v>15038</v>
      </c>
      <c r="AF40" s="873" t="s">
        <v>15136</v>
      </c>
      <c r="AG40" s="873" t="s">
        <v>15137</v>
      </c>
      <c r="AH40" s="873" t="s">
        <v>15138</v>
      </c>
      <c r="AI40" s="938" t="s">
        <v>15139</v>
      </c>
      <c r="AJ40" s="873" t="s">
        <v>15140</v>
      </c>
      <c r="AK40" s="873" t="s">
        <v>15141</v>
      </c>
      <c r="AL40" s="873" t="s">
        <v>15142</v>
      </c>
      <c r="AM40" s="920" t="s">
        <v>15143</v>
      </c>
    </row>
    <row r="41" spans="1:39" ht="15.75" customHeight="1" thickTop="1" thickBot="1">
      <c r="A41" s="173"/>
      <c r="B41" s="2917" t="s">
        <v>15048</v>
      </c>
      <c r="C41" s="222" t="s">
        <v>15008</v>
      </c>
      <c r="D41" s="222" t="s">
        <v>15008</v>
      </c>
      <c r="E41" s="2049">
        <f t="shared" si="26"/>
        <v>0</v>
      </c>
      <c r="F41" s="2049">
        <f t="shared" si="26"/>
        <v>141968.40111171722</v>
      </c>
      <c r="G41" s="2049">
        <f t="shared" si="26"/>
        <v>1147.4173931250687</v>
      </c>
      <c r="H41" s="1371">
        <f t="shared" si="27"/>
        <v>143115.81850484229</v>
      </c>
      <c r="I41" s="2365"/>
      <c r="J41" s="2363"/>
      <c r="K41" s="2363"/>
      <c r="L41" s="2364"/>
      <c r="M41" s="618"/>
      <c r="N41" s="226" t="s">
        <v>15144</v>
      </c>
      <c r="P41" s="227"/>
      <c r="R41" s="3101"/>
      <c r="S41" s="997">
        <f t="shared" si="24"/>
        <v>0</v>
      </c>
      <c r="T41" s="3101"/>
      <c r="U41" s="221">
        <f t="shared" ref="U41:U42" si="36" xml:space="preserve"> IF( ISNUMBER(E41 ), 0, 1 )</f>
        <v>0</v>
      </c>
      <c r="V41" s="221">
        <f t="shared" si="31"/>
        <v>0</v>
      </c>
      <c r="W41" s="221">
        <f t="shared" si="32"/>
        <v>0</v>
      </c>
      <c r="AC41" s="3101"/>
      <c r="AD41" s="207"/>
      <c r="AE41" s="2917" t="s">
        <v>15048</v>
      </c>
      <c r="AF41" s="873" t="s">
        <v>15145</v>
      </c>
      <c r="AG41" s="873" t="s">
        <v>15146</v>
      </c>
      <c r="AH41" s="873" t="s">
        <v>15147</v>
      </c>
      <c r="AI41" s="938" t="s">
        <v>15148</v>
      </c>
      <c r="AJ41" s="2380"/>
      <c r="AK41" s="2381"/>
      <c r="AL41" s="2381"/>
      <c r="AM41" s="2382"/>
    </row>
    <row r="42" spans="1:39" ht="15.75" customHeight="1" thickTop="1" thickBot="1">
      <c r="A42" s="2394" t="s">
        <v>784</v>
      </c>
      <c r="B42" s="2930" t="s">
        <v>15054</v>
      </c>
      <c r="C42" s="283" t="s">
        <v>15008</v>
      </c>
      <c r="D42" s="283" t="s">
        <v>15008</v>
      </c>
      <c r="E42" s="2049">
        <f t="shared" si="26"/>
        <v>108619.59644832482</v>
      </c>
      <c r="F42" s="2049">
        <f t="shared" si="26"/>
        <v>13688.009558970925</v>
      </c>
      <c r="G42" s="2049">
        <f t="shared" si="26"/>
        <v>0</v>
      </c>
      <c r="H42" s="1378">
        <f t="shared" si="27"/>
        <v>122307.60600729575</v>
      </c>
      <c r="I42" s="214">
        <f>I14</f>
        <v>20.680749646970227</v>
      </c>
      <c r="J42" s="214">
        <f>J14</f>
        <v>0.85188059471120303</v>
      </c>
      <c r="K42" s="214">
        <f>K14</f>
        <v>0</v>
      </c>
      <c r="L42" s="1259">
        <f t="shared" ref="L42" si="37">IFERROR(SUM(I42:K42), 0)</f>
        <v>21.532630241681431</v>
      </c>
      <c r="M42" s="618"/>
      <c r="N42" s="284" t="s">
        <v>15149</v>
      </c>
      <c r="P42" s="238"/>
      <c r="R42" s="3101"/>
      <c r="S42" s="997">
        <f t="shared" si="24"/>
        <v>0</v>
      </c>
      <c r="T42" s="3101"/>
      <c r="U42" s="221">
        <f t="shared" si="36"/>
        <v>0</v>
      </c>
      <c r="V42" s="221">
        <f t="shared" si="31"/>
        <v>0</v>
      </c>
      <c r="W42" s="221">
        <f t="shared" si="32"/>
        <v>0</v>
      </c>
      <c r="Y42" s="221">
        <f t="shared" ref="Y42" si="38" xml:space="preserve"> IF( ISNUMBER(I42 ), 0, 1 )</f>
        <v>0</v>
      </c>
      <c r="Z42" s="221">
        <f t="shared" ref="Z42" si="39" xml:space="preserve"> IF( ISNUMBER(J42 ), 0, 1 )</f>
        <v>0</v>
      </c>
      <c r="AA42" s="221">
        <f t="shared" ref="AA42" si="40" xml:space="preserve"> IF( ISNUMBER(K42 ), 0, 1 )</f>
        <v>0</v>
      </c>
      <c r="AC42" s="3101"/>
      <c r="AD42" s="207"/>
      <c r="AE42" s="2930" t="s">
        <v>15054</v>
      </c>
      <c r="AF42" s="1145" t="s">
        <v>15150</v>
      </c>
      <c r="AG42" s="1145" t="s">
        <v>15151</v>
      </c>
      <c r="AH42" s="1145" t="s">
        <v>15152</v>
      </c>
      <c r="AI42" s="922" t="s">
        <v>15153</v>
      </c>
      <c r="AJ42" s="1145" t="s">
        <v>15154</v>
      </c>
      <c r="AK42" s="1145" t="s">
        <v>15155</v>
      </c>
      <c r="AL42" s="1145" t="s">
        <v>15156</v>
      </c>
      <c r="AM42" s="923" t="s">
        <v>15157</v>
      </c>
    </row>
    <row r="43" spans="1:39" ht="15.75" customHeight="1" thickTop="1" thickBot="1">
      <c r="A43" s="173"/>
      <c r="B43" s="413"/>
      <c r="C43" s="560"/>
      <c r="D43" s="560"/>
      <c r="E43" s="560"/>
      <c r="F43" s="560"/>
      <c r="G43" s="560"/>
      <c r="H43" s="560"/>
      <c r="I43" s="560"/>
      <c r="J43" s="560"/>
      <c r="K43" s="560"/>
      <c r="L43" s="173"/>
      <c r="M43" s="618"/>
      <c r="N43" s="581"/>
      <c r="R43" s="3101"/>
      <c r="T43" s="3101"/>
      <c r="AC43" s="3101"/>
      <c r="AD43" s="207"/>
      <c r="AE43" s="413"/>
      <c r="AF43" s="560"/>
      <c r="AG43" s="560"/>
      <c r="AH43" s="560"/>
      <c r="AI43" s="560"/>
      <c r="AJ43" s="560"/>
      <c r="AK43" s="560"/>
      <c r="AL43" s="560"/>
      <c r="AM43" s="173"/>
    </row>
    <row r="44" spans="1:39" ht="15.75" customHeight="1" thickTop="1" thickBot="1">
      <c r="A44" s="173"/>
      <c r="B44" s="2975"/>
      <c r="C44" s="2977" t="s">
        <v>1292</v>
      </c>
      <c r="D44" s="560"/>
      <c r="E44" s="560"/>
      <c r="F44" s="560"/>
      <c r="G44" s="560"/>
      <c r="H44" s="560"/>
      <c r="I44" s="560"/>
      <c r="J44" s="560"/>
      <c r="K44" s="581"/>
      <c r="L44" s="173"/>
      <c r="M44" s="618"/>
      <c r="N44" s="1143"/>
      <c r="R44" s="3101"/>
      <c r="T44" s="3101"/>
      <c r="AC44" s="3101"/>
      <c r="AD44" s="207"/>
      <c r="AE44" s="2975"/>
      <c r="AF44" s="2977" t="s">
        <v>1292</v>
      </c>
      <c r="AG44" s="560"/>
      <c r="AH44" s="560"/>
      <c r="AI44" s="560"/>
      <c r="AJ44" s="560"/>
      <c r="AK44" s="560"/>
      <c r="AL44" s="581"/>
      <c r="AM44" s="173"/>
    </row>
    <row r="45" spans="1:39" ht="15.75" customHeight="1" thickTop="1" thickBot="1">
      <c r="A45" s="173"/>
      <c r="B45" s="413"/>
      <c r="C45" s="560"/>
      <c r="D45" s="560"/>
      <c r="E45" s="560"/>
      <c r="F45" s="560"/>
      <c r="G45" s="560"/>
      <c r="H45" s="560"/>
      <c r="I45" s="560"/>
      <c r="J45" s="560"/>
      <c r="K45" s="581"/>
      <c r="L45" s="173"/>
      <c r="M45" s="618"/>
      <c r="N45" s="1143"/>
      <c r="R45" s="3101"/>
      <c r="T45" s="3101"/>
      <c r="AC45" s="3101"/>
      <c r="AD45" s="207"/>
      <c r="AE45" s="413"/>
      <c r="AF45" s="560"/>
      <c r="AG45" s="560"/>
      <c r="AH45" s="560"/>
      <c r="AI45" s="560"/>
      <c r="AJ45" s="560"/>
      <c r="AK45" s="560"/>
      <c r="AL45" s="581"/>
      <c r="AM45" s="173"/>
    </row>
    <row r="46" spans="1:39" ht="15.75" customHeight="1" thickTop="1" thickBot="1">
      <c r="A46" s="2394" t="s">
        <v>686</v>
      </c>
      <c r="B46" s="374" t="s">
        <v>15158</v>
      </c>
      <c r="C46" s="2657"/>
      <c r="D46" s="2658"/>
      <c r="E46" s="3067">
        <v>0.531602721046463</v>
      </c>
      <c r="F46" s="560"/>
      <c r="G46" s="560"/>
      <c r="H46" s="560"/>
      <c r="I46" s="560"/>
      <c r="J46" s="560"/>
      <c r="K46" s="560"/>
      <c r="L46" s="173"/>
      <c r="M46" s="618"/>
      <c r="N46" s="300" t="s">
        <v>15159</v>
      </c>
      <c r="P46" s="301"/>
      <c r="R46" s="3101"/>
      <c r="S46" s="997">
        <f>IF( SUM( U46:AB46 ) = 0, 0, $U$5 )</f>
        <v>0</v>
      </c>
      <c r="T46" s="3101"/>
      <c r="U46" s="221">
        <f xml:space="preserve"> IF( ISNUMBER(E46 ), 0, 1 )</f>
        <v>0</v>
      </c>
      <c r="AC46" s="3101"/>
      <c r="AD46" s="207"/>
      <c r="AE46" s="374" t="s">
        <v>15158</v>
      </c>
      <c r="AF46" s="1146" t="s">
        <v>15160</v>
      </c>
      <c r="AG46" s="560"/>
      <c r="AH46" s="560"/>
      <c r="AI46" s="560"/>
      <c r="AJ46" s="560"/>
      <c r="AK46" s="560"/>
      <c r="AL46" s="560"/>
      <c r="AM46" s="173"/>
    </row>
    <row r="47" spans="1:39" ht="16" thickTop="1">
      <c r="A47" s="173"/>
      <c r="B47" s="173"/>
      <c r="C47" s="561"/>
      <c r="D47" s="561"/>
      <c r="E47" s="173"/>
      <c r="F47" s="173"/>
      <c r="G47" s="173"/>
      <c r="H47" s="173"/>
      <c r="I47" s="173"/>
      <c r="J47" s="173"/>
      <c r="K47" s="173"/>
      <c r="L47" s="173"/>
      <c r="M47" s="618"/>
      <c r="N47" s="618"/>
      <c r="Q47" s="2394" t="s">
        <v>826</v>
      </c>
      <c r="R47" s="3102"/>
      <c r="T47" s="3102"/>
      <c r="AC47" s="3102"/>
      <c r="AD47" s="207"/>
      <c r="AE47" s="207"/>
      <c r="AF47" s="3155"/>
      <c r="AG47" s="3102"/>
      <c r="AH47" s="3102"/>
      <c r="AI47" s="3102"/>
      <c r="AJ47" s="3102"/>
      <c r="AK47" s="3102"/>
      <c r="AL47" s="3102"/>
      <c r="AM47" s="2661" t="s">
        <v>827</v>
      </c>
    </row>
    <row r="48" spans="1:39">
      <c r="A48" s="173"/>
      <c r="B48" s="173"/>
      <c r="C48" s="561"/>
      <c r="D48" s="561"/>
      <c r="E48" s="173"/>
      <c r="F48" s="173"/>
      <c r="G48" s="173"/>
      <c r="H48" s="173"/>
      <c r="I48" s="173"/>
      <c r="J48" s="173"/>
      <c r="K48" s="173"/>
      <c r="L48" s="173"/>
      <c r="M48" s="618"/>
      <c r="N48" s="618"/>
      <c r="R48" s="3102"/>
      <c r="T48" s="3102"/>
      <c r="AC48" s="3102"/>
      <c r="AD48" s="207"/>
      <c r="AE48" s="207"/>
      <c r="AF48" s="3155"/>
      <c r="AG48" s="3102"/>
      <c r="AH48" s="3102"/>
      <c r="AI48" s="3102"/>
      <c r="AJ48" s="3102"/>
      <c r="AK48" s="3102"/>
      <c r="AL48" s="287"/>
    </row>
    <row r="49" spans="1:32">
      <c r="A49" s="173"/>
      <c r="B49" s="173"/>
      <c r="C49" s="561"/>
      <c r="D49" s="561"/>
      <c r="E49" s="173"/>
      <c r="F49" s="173"/>
      <c r="G49" s="173"/>
      <c r="H49" s="173"/>
      <c r="I49" s="173"/>
      <c r="J49" s="173"/>
      <c r="K49" s="173"/>
      <c r="L49" s="173"/>
      <c r="M49" s="618"/>
      <c r="N49" s="618"/>
      <c r="R49" s="3102"/>
      <c r="T49" s="3102"/>
      <c r="AC49" s="3102"/>
      <c r="AD49" s="3102"/>
      <c r="AE49" s="3102"/>
      <c r="AF49" s="3102"/>
    </row>
    <row r="50" spans="1:32">
      <c r="A50" s="173"/>
      <c r="B50" s="173"/>
      <c r="C50" s="561"/>
      <c r="D50" s="561"/>
      <c r="E50" s="173"/>
      <c r="F50" s="173"/>
      <c r="G50" s="173"/>
      <c r="H50" s="173"/>
      <c r="I50" s="173"/>
      <c r="J50" s="173"/>
      <c r="K50" s="173"/>
      <c r="L50" s="173"/>
      <c r="M50" s="618"/>
      <c r="N50" s="618"/>
      <c r="R50" s="3102"/>
      <c r="T50" s="3102"/>
      <c r="AC50" s="3102"/>
      <c r="AD50" s="3102"/>
      <c r="AE50" s="3102"/>
      <c r="AF50" s="3102"/>
    </row>
    <row r="51" spans="1:32">
      <c r="A51" s="173"/>
      <c r="B51" s="173"/>
      <c r="C51" s="561"/>
      <c r="D51" s="561"/>
      <c r="E51" s="173"/>
      <c r="F51" s="173"/>
      <c r="G51" s="173"/>
      <c r="H51" s="173"/>
      <c r="I51" s="173"/>
      <c r="J51" s="173"/>
      <c r="K51" s="173"/>
      <c r="L51" s="173"/>
      <c r="M51" s="618"/>
      <c r="N51" s="618"/>
      <c r="R51" s="3102"/>
      <c r="T51" s="3102"/>
      <c r="AC51" s="3102"/>
      <c r="AD51" s="3102"/>
      <c r="AE51" s="3102"/>
      <c r="AF51" s="3102"/>
    </row>
    <row r="52" spans="1:32">
      <c r="A52" s="173"/>
      <c r="B52" s="173"/>
      <c r="C52" s="561"/>
      <c r="D52" s="561"/>
      <c r="E52" s="173"/>
      <c r="F52" s="173"/>
      <c r="G52" s="173"/>
      <c r="H52" s="173"/>
      <c r="I52" s="173"/>
      <c r="J52" s="173"/>
      <c r="K52" s="173"/>
      <c r="L52" s="173"/>
      <c r="M52" s="618"/>
      <c r="N52" s="618"/>
      <c r="R52" s="3102"/>
      <c r="T52" s="3102"/>
      <c r="AC52" s="3102"/>
      <c r="AD52" s="3102"/>
      <c r="AE52" s="3102"/>
      <c r="AF52" s="3102"/>
    </row>
    <row r="53" spans="1:32">
      <c r="A53" s="173"/>
      <c r="B53" s="173"/>
      <c r="C53" s="561"/>
      <c r="D53" s="561"/>
      <c r="E53" s="173"/>
      <c r="F53" s="173"/>
      <c r="G53" s="173"/>
      <c r="H53" s="173"/>
      <c r="I53" s="173"/>
      <c r="J53" s="173"/>
      <c r="K53" s="173"/>
      <c r="L53" s="173"/>
      <c r="M53" s="618"/>
      <c r="N53" s="618"/>
      <c r="R53" s="3102"/>
      <c r="T53" s="3102"/>
      <c r="AC53" s="3102"/>
      <c r="AD53" s="3102"/>
      <c r="AE53" s="3102"/>
      <c r="AF53" s="3102"/>
    </row>
    <row r="54" spans="1:32">
      <c r="A54" s="173"/>
      <c r="B54" s="173"/>
      <c r="C54" s="561"/>
      <c r="D54" s="561"/>
      <c r="E54" s="173"/>
      <c r="F54" s="173"/>
      <c r="G54" s="173"/>
      <c r="H54" s="173"/>
      <c r="I54" s="173"/>
      <c r="J54" s="173"/>
      <c r="K54" s="173"/>
      <c r="L54" s="173"/>
      <c r="M54" s="618"/>
      <c r="N54" s="618"/>
      <c r="R54" s="3102"/>
      <c r="T54" s="3102"/>
      <c r="AC54" s="3102"/>
      <c r="AD54" s="3102"/>
      <c r="AE54" s="3102"/>
      <c r="AF54" s="3102"/>
    </row>
    <row r="55" spans="1:32">
      <c r="A55" s="173"/>
      <c r="B55" s="173"/>
      <c r="C55" s="561"/>
      <c r="D55" s="561"/>
      <c r="E55" s="173"/>
      <c r="F55" s="173"/>
      <c r="G55" s="173"/>
      <c r="H55" s="173"/>
      <c r="I55" s="173"/>
      <c r="J55" s="173"/>
      <c r="K55" s="173"/>
      <c r="L55" s="173"/>
      <c r="M55" s="618"/>
      <c r="N55" s="618"/>
      <c r="R55" s="3102"/>
      <c r="T55" s="3102"/>
      <c r="AC55" s="3102"/>
      <c r="AD55" s="207"/>
      <c r="AE55" s="207"/>
      <c r="AF55" s="3155"/>
    </row>
    <row r="56" spans="1:32">
      <c r="A56" s="173"/>
      <c r="B56" s="173"/>
      <c r="C56" s="561"/>
      <c r="D56" s="561"/>
      <c r="E56" s="173"/>
      <c r="F56" s="173"/>
      <c r="G56" s="173"/>
      <c r="H56" s="173"/>
      <c r="I56" s="173"/>
      <c r="J56" s="173"/>
      <c r="K56" s="173"/>
      <c r="L56" s="173"/>
      <c r="M56" s="618"/>
      <c r="N56" s="618"/>
      <c r="R56" s="3102"/>
      <c r="T56" s="3102"/>
      <c r="AC56" s="3102"/>
      <c r="AD56" s="207"/>
      <c r="AE56" s="207"/>
      <c r="AF56" s="3155"/>
    </row>
    <row r="57" spans="1:32">
      <c r="A57" s="173"/>
      <c r="B57" s="173"/>
      <c r="C57" s="561"/>
      <c r="D57" s="561"/>
      <c r="E57" s="173"/>
      <c r="F57" s="173"/>
      <c r="G57" s="173"/>
      <c r="H57" s="173"/>
      <c r="I57" s="173"/>
      <c r="J57" s="173"/>
      <c r="K57" s="173"/>
      <c r="L57" s="173"/>
      <c r="M57" s="618"/>
      <c r="N57" s="618"/>
      <c r="R57" s="3102"/>
      <c r="T57" s="3102"/>
      <c r="AC57" s="3102"/>
      <c r="AD57" s="207"/>
      <c r="AE57" s="207"/>
      <c r="AF57" s="315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count="1">
    <dataValidation type="custom" allowBlank="1" showErrorMessage="1" errorTitle="Input Error" error="Please input a numeric value." sqref="E23:E24 E17:E21 I14:K14 I10:K12 E10:G14 E31"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topLeftCell="B1" workbookViewId="0"/>
  </sheetViews>
  <sheetFormatPr defaultColWidth="9" defaultRowHeight="14"/>
  <cols>
    <col min="1" max="1" width="11.08203125" style="184" hidden="1" customWidth="1"/>
    <col min="2" max="2" width="59" style="194" customWidth="1"/>
    <col min="3" max="3" width="5.5" style="184" bestFit="1" customWidth="1"/>
    <col min="4" max="4" width="4.58203125" style="184" bestFit="1" customWidth="1"/>
    <col min="5" max="5" width="10.1640625" style="184" bestFit="1" customWidth="1"/>
    <col min="6" max="6" width="19.58203125" style="184" customWidth="1"/>
    <col min="7" max="7" width="1.58203125" style="184" customWidth="1"/>
    <col min="8" max="8" width="9.1640625" style="1153" bestFit="1" customWidth="1"/>
    <col min="9" max="9" width="1.58203125" style="184" customWidth="1"/>
    <col min="10" max="10" width="29.5" style="184" bestFit="1" customWidth="1"/>
    <col min="11" max="11" width="1.58203125" style="184" hidden="1" customWidth="1"/>
    <col min="12" max="12" width="1.58203125" style="184" customWidth="1"/>
    <col min="13" max="13" width="25" style="184" customWidth="1"/>
    <col min="14" max="14" width="1.58203125" style="184" customWidth="1"/>
    <col min="15" max="16" width="12.5" style="184" hidden="1" customWidth="1"/>
    <col min="17" max="17" width="1.58203125" style="184" hidden="1" customWidth="1"/>
    <col min="18" max="18" width="1.58203125" style="184" customWidth="1"/>
    <col min="19" max="19" width="36.08203125" style="184" customWidth="1"/>
    <col min="20" max="21" width="12.5" style="184" customWidth="1"/>
    <col min="22" max="22" width="1.58203125" style="184" customWidth="1"/>
    <col min="23" max="23" width="9" style="184"/>
    <col min="24" max="24" width="9.08203125" style="184" bestFit="1" customWidth="1"/>
    <col min="25" max="25" width="9" style="184" customWidth="1"/>
    <col min="26" max="16384" width="9" style="184"/>
  </cols>
  <sheetData>
    <row r="1" spans="1:21" ht="30" customHeight="1">
      <c r="A1" s="3102"/>
      <c r="B1" s="995" t="s">
        <v>15161</v>
      </c>
      <c r="C1" s="995"/>
      <c r="D1" s="995"/>
      <c r="E1" s="995"/>
      <c r="F1" s="995"/>
      <c r="G1" s="995"/>
      <c r="H1" s="995"/>
      <c r="I1" s="995"/>
      <c r="J1" s="995"/>
      <c r="K1" s="995"/>
      <c r="L1" s="3101"/>
      <c r="M1" s="3102"/>
      <c r="N1" s="3101"/>
      <c r="O1" s="3102"/>
      <c r="P1" s="3102"/>
      <c r="Q1" s="3101"/>
      <c r="R1" s="3102"/>
      <c r="S1" s="995" t="s">
        <v>667</v>
      </c>
      <c r="T1" s="995"/>
      <c r="U1" s="995"/>
    </row>
    <row r="2" spans="1:21" ht="30" customHeight="1">
      <c r="A2" s="3102"/>
      <c r="B2" s="995" t="str">
        <f>SelectCompany!B4</f>
        <v>Thames Water</v>
      </c>
      <c r="C2" s="418"/>
      <c r="D2" s="418"/>
      <c r="E2" s="418"/>
      <c r="F2" s="418"/>
      <c r="G2" s="418"/>
      <c r="H2" s="418"/>
      <c r="I2" s="418"/>
      <c r="J2" s="418"/>
      <c r="K2" s="418"/>
      <c r="L2" s="3101"/>
      <c r="M2" s="3102"/>
      <c r="N2" s="3101"/>
      <c r="O2" s="3102"/>
      <c r="P2" s="3102"/>
      <c r="Q2" s="3101"/>
      <c r="R2" s="3102"/>
      <c r="S2" s="995"/>
      <c r="T2" s="418"/>
      <c r="U2" s="418"/>
    </row>
    <row r="3" spans="1:21" ht="45" customHeight="1">
      <c r="A3" s="3102"/>
      <c r="B3" s="3486" t="s">
        <v>15162</v>
      </c>
      <c r="C3" s="3486"/>
      <c r="D3" s="3486"/>
      <c r="E3" s="3486"/>
      <c r="F3" s="3486"/>
      <c r="G3" s="3486"/>
      <c r="H3" s="3486"/>
      <c r="I3" s="3486"/>
      <c r="J3" s="3486"/>
      <c r="K3" s="1148"/>
      <c r="L3" s="3101"/>
      <c r="M3" s="1004" t="s">
        <v>669</v>
      </c>
      <c r="N3" s="3101"/>
      <c r="O3" s="3102"/>
      <c r="P3" s="3102"/>
      <c r="Q3" s="3101"/>
      <c r="R3" s="3102"/>
      <c r="S3" s="3486" t="s">
        <v>15162</v>
      </c>
      <c r="T3" s="3486"/>
      <c r="U3" s="3486"/>
    </row>
    <row r="4" spans="1:21" ht="14.25" customHeight="1" thickBot="1">
      <c r="A4" s="3102"/>
      <c r="B4" s="558"/>
      <c r="C4" s="558"/>
      <c r="D4" s="558"/>
      <c r="E4" s="558"/>
      <c r="F4" s="558"/>
      <c r="G4" s="558"/>
      <c r="H4" s="1148"/>
      <c r="I4" s="3102"/>
      <c r="J4" s="3102"/>
      <c r="K4" s="3102"/>
      <c r="L4" s="3101"/>
      <c r="M4" s="3102"/>
      <c r="N4" s="3101"/>
      <c r="O4" s="3648" t="s">
        <v>670</v>
      </c>
      <c r="P4" s="3648"/>
      <c r="Q4" s="3101"/>
      <c r="R4" s="3102"/>
      <c r="S4" s="558"/>
      <c r="T4" s="558"/>
      <c r="U4" s="558"/>
    </row>
    <row r="5" spans="1:21" ht="55.5" customHeight="1" thickTop="1" thickBot="1">
      <c r="A5" s="2265" t="s">
        <v>680</v>
      </c>
      <c r="B5" s="2975" t="s">
        <v>671</v>
      </c>
      <c r="C5" s="2976" t="s">
        <v>672</v>
      </c>
      <c r="D5" s="2976" t="s">
        <v>673</v>
      </c>
      <c r="E5" s="2976" t="s">
        <v>15163</v>
      </c>
      <c r="F5" s="2977" t="s">
        <v>15164</v>
      </c>
      <c r="G5" s="1087"/>
      <c r="H5" s="2952" t="s">
        <v>677</v>
      </c>
      <c r="I5" s="192"/>
      <c r="J5" s="2952" t="s">
        <v>678</v>
      </c>
      <c r="K5" s="192"/>
      <c r="L5" s="3101"/>
      <c r="M5" s="3102"/>
      <c r="N5" s="3101"/>
      <c r="O5" s="206" t="s">
        <v>679</v>
      </c>
      <c r="P5" s="3102"/>
      <c r="Q5" s="3101"/>
      <c r="R5" s="3102"/>
      <c r="S5" s="2975" t="s">
        <v>671</v>
      </c>
      <c r="T5" s="2976" t="s">
        <v>15163</v>
      </c>
      <c r="U5" s="2977" t="s">
        <v>15164</v>
      </c>
    </row>
    <row r="6" spans="1:21" ht="15.75" customHeight="1" thickTop="1" thickBot="1">
      <c r="A6" s="2394" t="s">
        <v>684</v>
      </c>
      <c r="B6" s="3178"/>
      <c r="C6" s="687"/>
      <c r="D6" s="687"/>
      <c r="E6" s="687"/>
      <c r="F6" s="687"/>
      <c r="G6" s="1087"/>
      <c r="H6" s="690"/>
      <c r="I6" s="192"/>
      <c r="J6" s="192"/>
      <c r="K6" s="192"/>
      <c r="L6" s="3101"/>
      <c r="M6" s="3102"/>
      <c r="N6" s="3101"/>
      <c r="O6" s="3102"/>
      <c r="P6" s="3102"/>
      <c r="Q6" s="3101"/>
      <c r="R6" s="3102"/>
      <c r="S6" s="169"/>
      <c r="T6" s="2856" t="s">
        <v>831</v>
      </c>
      <c r="U6" s="687"/>
    </row>
    <row r="7" spans="1:21" ht="15.75" customHeight="1" thickTop="1" thickBot="1">
      <c r="A7" s="192"/>
      <c r="B7" s="319" t="s">
        <v>15165</v>
      </c>
      <c r="C7" s="385"/>
      <c r="D7" s="385"/>
      <c r="E7" s="385"/>
      <c r="F7" s="89"/>
      <c r="G7" s="89"/>
      <c r="H7" s="690"/>
      <c r="I7" s="192"/>
      <c r="J7" s="192"/>
      <c r="K7" s="192"/>
      <c r="L7" s="3101"/>
      <c r="M7" s="3102"/>
      <c r="N7" s="3101"/>
      <c r="O7" s="3102"/>
      <c r="P7" s="3102"/>
      <c r="Q7" s="3101"/>
      <c r="R7" s="3102"/>
      <c r="S7" s="319" t="s">
        <v>15165</v>
      </c>
      <c r="T7" s="385"/>
      <c r="U7" s="89"/>
    </row>
    <row r="8" spans="1:21" ht="15.75" customHeight="1" thickTop="1">
      <c r="A8" s="2394" t="s">
        <v>686</v>
      </c>
      <c r="B8" s="2919" t="s">
        <v>15166</v>
      </c>
      <c r="C8" s="213" t="s">
        <v>1292</v>
      </c>
      <c r="D8" s="213">
        <v>1</v>
      </c>
      <c r="E8" s="3024">
        <v>1.7999999999999999E-2</v>
      </c>
      <c r="F8" s="3025">
        <v>0</v>
      </c>
      <c r="G8" s="89"/>
      <c r="H8" s="217" t="s">
        <v>15167</v>
      </c>
      <c r="I8" s="192"/>
      <c r="J8" s="996"/>
      <c r="K8" s="192"/>
      <c r="L8" s="3101"/>
      <c r="M8" s="997">
        <f t="shared" ref="M8:M13" si="0">IF( SUM( O8:P8 ) = 0, 0, $O$5 )</f>
        <v>0</v>
      </c>
      <c r="N8" s="3101"/>
      <c r="O8" s="221">
        <f t="shared" ref="O8" si="1" xml:space="preserve"> IF( ISNUMBER(E8 ), 0, 1 )</f>
        <v>0</v>
      </c>
      <c r="P8" s="221">
        <f t="shared" ref="P8:P13" si="2" xml:space="preserve"> IF( ISNUMBER(F8 ), 0, 1 )</f>
        <v>0</v>
      </c>
      <c r="Q8" s="3101"/>
      <c r="R8" s="3102"/>
      <c r="S8" s="2919" t="s">
        <v>15166</v>
      </c>
      <c r="T8" s="1149" t="s">
        <v>15168</v>
      </c>
      <c r="U8" s="1022" t="s">
        <v>15169</v>
      </c>
    </row>
    <row r="9" spans="1:21" ht="15.75" customHeight="1">
      <c r="A9" s="192"/>
      <c r="B9" s="2917" t="s">
        <v>15170</v>
      </c>
      <c r="C9" s="222" t="s">
        <v>1292</v>
      </c>
      <c r="D9" s="222">
        <v>1</v>
      </c>
      <c r="E9" s="3026">
        <v>0.03</v>
      </c>
      <c r="F9" s="3027">
        <v>0</v>
      </c>
      <c r="G9" s="89"/>
      <c r="H9" s="226" t="s">
        <v>15171</v>
      </c>
      <c r="I9" s="192"/>
      <c r="J9" s="998"/>
      <c r="K9" s="192"/>
      <c r="L9" s="3101"/>
      <c r="M9" s="997">
        <f t="shared" si="0"/>
        <v>0</v>
      </c>
      <c r="N9" s="3101"/>
      <c r="O9" s="221">
        <f t="shared" ref="O9:O13" si="3" xml:space="preserve"> IF( ISNUMBER(E9 ), 0, 1 )</f>
        <v>0</v>
      </c>
      <c r="P9" s="221">
        <f t="shared" si="2"/>
        <v>0</v>
      </c>
      <c r="Q9" s="3101"/>
      <c r="R9" s="3102"/>
      <c r="S9" s="2917" t="s">
        <v>15170</v>
      </c>
      <c r="T9" s="1150" t="s">
        <v>15172</v>
      </c>
      <c r="U9" s="1023" t="s">
        <v>15173</v>
      </c>
    </row>
    <row r="10" spans="1:21" ht="15.75" customHeight="1">
      <c r="A10" s="192"/>
      <c r="B10" s="2917" t="s">
        <v>15174</v>
      </c>
      <c r="C10" s="222" t="s">
        <v>1292</v>
      </c>
      <c r="D10" s="222">
        <v>1</v>
      </c>
      <c r="E10" s="3026">
        <v>0.32100000000000001</v>
      </c>
      <c r="F10" s="3027">
        <v>0</v>
      </c>
      <c r="G10" s="89"/>
      <c r="H10" s="226" t="s">
        <v>15175</v>
      </c>
      <c r="I10" s="192"/>
      <c r="J10" s="998"/>
      <c r="K10" s="192"/>
      <c r="L10" s="3101"/>
      <c r="M10" s="997">
        <f t="shared" si="0"/>
        <v>0</v>
      </c>
      <c r="N10" s="3101"/>
      <c r="O10" s="221">
        <f t="shared" si="3"/>
        <v>0</v>
      </c>
      <c r="P10" s="221">
        <f t="shared" si="2"/>
        <v>0</v>
      </c>
      <c r="Q10" s="3101"/>
      <c r="R10" s="3102"/>
      <c r="S10" s="2917" t="s">
        <v>15174</v>
      </c>
      <c r="T10" s="1036" t="s">
        <v>15176</v>
      </c>
      <c r="U10" s="1023" t="s">
        <v>15177</v>
      </c>
    </row>
    <row r="11" spans="1:21" ht="15.75" customHeight="1">
      <c r="A11" s="192"/>
      <c r="B11" s="2917" t="s">
        <v>15178</v>
      </c>
      <c r="C11" s="222" t="s">
        <v>1292</v>
      </c>
      <c r="D11" s="222">
        <v>1</v>
      </c>
      <c r="E11" s="3026">
        <v>0.52700000000000002</v>
      </c>
      <c r="F11" s="3027">
        <v>0</v>
      </c>
      <c r="G11" s="346"/>
      <c r="H11" s="226" t="s">
        <v>15179</v>
      </c>
      <c r="I11" s="192"/>
      <c r="J11" s="998"/>
      <c r="K11" s="192"/>
      <c r="L11" s="3101"/>
      <c r="M11" s="997">
        <f t="shared" si="0"/>
        <v>0</v>
      </c>
      <c r="N11" s="3101"/>
      <c r="O11" s="221">
        <f t="shared" si="3"/>
        <v>0</v>
      </c>
      <c r="P11" s="221">
        <f t="shared" si="2"/>
        <v>0</v>
      </c>
      <c r="Q11" s="3101"/>
      <c r="R11" s="3102"/>
      <c r="S11" s="2917" t="s">
        <v>15178</v>
      </c>
      <c r="T11" s="1150" t="s">
        <v>15180</v>
      </c>
      <c r="U11" s="1023" t="s">
        <v>15181</v>
      </c>
    </row>
    <row r="12" spans="1:21" ht="15.75" customHeight="1">
      <c r="A12" s="192"/>
      <c r="B12" s="2917" t="s">
        <v>15182</v>
      </c>
      <c r="C12" s="222" t="s">
        <v>1292</v>
      </c>
      <c r="D12" s="222">
        <v>1</v>
      </c>
      <c r="E12" s="3026">
        <v>0.1</v>
      </c>
      <c r="F12" s="3027">
        <v>0</v>
      </c>
      <c r="G12" s="89"/>
      <c r="H12" s="226" t="s">
        <v>15183</v>
      </c>
      <c r="I12" s="192"/>
      <c r="J12" s="998"/>
      <c r="K12" s="192"/>
      <c r="L12" s="3101"/>
      <c r="M12" s="997">
        <f t="shared" si="0"/>
        <v>0</v>
      </c>
      <c r="N12" s="3101"/>
      <c r="O12" s="221">
        <f t="shared" si="3"/>
        <v>0</v>
      </c>
      <c r="P12" s="221">
        <f t="shared" si="2"/>
        <v>0</v>
      </c>
      <c r="Q12" s="3101"/>
      <c r="R12" s="3102"/>
      <c r="S12" s="2917" t="s">
        <v>15182</v>
      </c>
      <c r="T12" s="1150" t="s">
        <v>15184</v>
      </c>
      <c r="U12" s="1023" t="s">
        <v>15185</v>
      </c>
    </row>
    <row r="13" spans="1:21" ht="15.75" customHeight="1">
      <c r="A13" s="192"/>
      <c r="B13" s="2917" t="s">
        <v>15186</v>
      </c>
      <c r="C13" s="222" t="s">
        <v>1292</v>
      </c>
      <c r="D13" s="222">
        <v>1</v>
      </c>
      <c r="E13" s="3026">
        <v>0</v>
      </c>
      <c r="F13" s="3027">
        <v>3.0000000000000001E-3</v>
      </c>
      <c r="G13" s="86"/>
      <c r="H13" s="226" t="s">
        <v>15187</v>
      </c>
      <c r="I13" s="192"/>
      <c r="J13" s="998"/>
      <c r="K13" s="192"/>
      <c r="L13" s="3101"/>
      <c r="M13" s="997">
        <f t="shared" si="0"/>
        <v>0</v>
      </c>
      <c r="N13" s="3101"/>
      <c r="O13" s="221">
        <f t="shared" si="3"/>
        <v>0</v>
      </c>
      <c r="P13" s="221">
        <f t="shared" si="2"/>
        <v>0</v>
      </c>
      <c r="Q13" s="3101"/>
      <c r="R13" s="3102"/>
      <c r="S13" s="2917" t="s">
        <v>15186</v>
      </c>
      <c r="T13" s="1150" t="s">
        <v>15188</v>
      </c>
      <c r="U13" s="1023" t="s">
        <v>15189</v>
      </c>
    </row>
    <row r="14" spans="1:21" ht="15.75" customHeight="1" thickBot="1">
      <c r="A14" s="2394" t="s">
        <v>784</v>
      </c>
      <c r="B14" s="2930" t="s">
        <v>15190</v>
      </c>
      <c r="C14" s="283" t="s">
        <v>1292</v>
      </c>
      <c r="D14" s="283">
        <v>1</v>
      </c>
      <c r="E14" s="1403">
        <f>IFERROR(SUM(E8:E13), 0)</f>
        <v>0.996</v>
      </c>
      <c r="F14" s="1404">
        <f>IFERROR(SUM(F8:F13), 0)</f>
        <v>3.0000000000000001E-3</v>
      </c>
      <c r="G14" s="86"/>
      <c r="H14" s="284" t="s">
        <v>15191</v>
      </c>
      <c r="I14" s="192"/>
      <c r="J14" s="1002"/>
      <c r="K14" s="192"/>
      <c r="L14" s="3101"/>
      <c r="M14" s="3102"/>
      <c r="N14" s="3101"/>
      <c r="O14" s="3102"/>
      <c r="P14" s="3102"/>
      <c r="Q14" s="3101"/>
      <c r="R14" s="3102"/>
      <c r="S14" s="2930" t="s">
        <v>15190</v>
      </c>
      <c r="T14" s="1151" t="s">
        <v>15192</v>
      </c>
      <c r="U14" s="1109" t="s">
        <v>15193</v>
      </c>
    </row>
    <row r="15" spans="1:21" ht="15.75" customHeight="1" thickTop="1" thickBot="1">
      <c r="A15" s="192"/>
      <c r="B15" s="1152"/>
      <c r="C15" s="86"/>
      <c r="D15" s="86"/>
      <c r="E15" s="1405"/>
      <c r="F15" s="1405"/>
      <c r="G15" s="89"/>
      <c r="H15" s="1027"/>
      <c r="I15" s="192"/>
      <c r="J15" s="192"/>
      <c r="K15" s="192"/>
      <c r="L15" s="3101"/>
      <c r="M15" s="3102"/>
      <c r="N15" s="3101"/>
      <c r="O15" s="3102"/>
      <c r="P15" s="3102"/>
      <c r="Q15" s="3101"/>
      <c r="R15" s="3102"/>
      <c r="S15" s="1152"/>
      <c r="T15" s="89"/>
      <c r="U15" s="89"/>
    </row>
    <row r="16" spans="1:21" ht="15.75" customHeight="1" thickTop="1" thickBot="1">
      <c r="A16" s="192"/>
      <c r="B16" s="319" t="s">
        <v>15194</v>
      </c>
      <c r="C16" s="385"/>
      <c r="D16" s="385"/>
      <c r="E16" s="1406"/>
      <c r="F16" s="1405"/>
      <c r="G16" s="89"/>
      <c r="H16" s="690"/>
      <c r="I16" s="192"/>
      <c r="J16" s="192"/>
      <c r="K16" s="192"/>
      <c r="L16" s="3101"/>
      <c r="M16" s="3102"/>
      <c r="N16" s="3101"/>
      <c r="O16" s="3102"/>
      <c r="P16" s="3102"/>
      <c r="Q16" s="3101"/>
      <c r="R16" s="3102"/>
      <c r="S16" s="319" t="s">
        <v>15194</v>
      </c>
      <c r="T16" s="385"/>
      <c r="U16" s="89"/>
    </row>
    <row r="17" spans="1:21" ht="15.75" customHeight="1" thickTop="1">
      <c r="A17" s="2394" t="s">
        <v>686</v>
      </c>
      <c r="B17" s="2919" t="s">
        <v>15195</v>
      </c>
      <c r="C17" s="213" t="s">
        <v>1292</v>
      </c>
      <c r="D17" s="213">
        <v>1</v>
      </c>
      <c r="E17" s="3024">
        <v>0</v>
      </c>
      <c r="F17" s="3025">
        <v>0</v>
      </c>
      <c r="G17" s="89"/>
      <c r="H17" s="217" t="s">
        <v>15196</v>
      </c>
      <c r="I17" s="192"/>
      <c r="J17" s="996"/>
      <c r="K17" s="192"/>
      <c r="L17" s="3101"/>
      <c r="M17" s="997">
        <f t="shared" ref="M17:M21" si="4">IF( SUM( O17:P17 ) = 0, 0, $O$5 )</f>
        <v>0</v>
      </c>
      <c r="N17" s="3101"/>
      <c r="O17" s="221">
        <f t="shared" ref="O17:O21" si="5" xml:space="preserve"> IF( ISNUMBER(E17 ), 0, 1 )</f>
        <v>0</v>
      </c>
      <c r="P17" s="221">
        <f t="shared" ref="P17:P21" si="6" xml:space="preserve"> IF( ISNUMBER(F17 ), 0, 1 )</f>
        <v>0</v>
      </c>
      <c r="Q17" s="3101"/>
      <c r="R17" s="3102"/>
      <c r="S17" s="2919" t="s">
        <v>15195</v>
      </c>
      <c r="T17" s="1149" t="s">
        <v>15197</v>
      </c>
      <c r="U17" s="1022" t="s">
        <v>15198</v>
      </c>
    </row>
    <row r="18" spans="1:21" ht="15.75" customHeight="1">
      <c r="A18" s="192"/>
      <c r="B18" s="2917" t="s">
        <v>15199</v>
      </c>
      <c r="C18" s="222" t="s">
        <v>1292</v>
      </c>
      <c r="D18" s="222">
        <v>1</v>
      </c>
      <c r="E18" s="3026">
        <v>0</v>
      </c>
      <c r="F18" s="3027">
        <v>0</v>
      </c>
      <c r="G18" s="89"/>
      <c r="H18" s="226" t="s">
        <v>15200</v>
      </c>
      <c r="I18" s="192"/>
      <c r="J18" s="998"/>
      <c r="K18" s="192"/>
      <c r="L18" s="3101"/>
      <c r="M18" s="997">
        <f t="shared" si="4"/>
        <v>0</v>
      </c>
      <c r="N18" s="3101"/>
      <c r="O18" s="221">
        <f t="shared" si="5"/>
        <v>0</v>
      </c>
      <c r="P18" s="221">
        <f t="shared" si="6"/>
        <v>0</v>
      </c>
      <c r="Q18" s="3101"/>
      <c r="R18" s="3102"/>
      <c r="S18" s="2917" t="s">
        <v>15199</v>
      </c>
      <c r="T18" s="1150" t="s">
        <v>15201</v>
      </c>
      <c r="U18" s="1023" t="s">
        <v>15202</v>
      </c>
    </row>
    <row r="19" spans="1:21" ht="15.75" customHeight="1">
      <c r="A19" s="192"/>
      <c r="B19" s="2917" t="s">
        <v>15203</v>
      </c>
      <c r="C19" s="222" t="s">
        <v>1292</v>
      </c>
      <c r="D19" s="222">
        <v>1</v>
      </c>
      <c r="E19" s="3026">
        <v>3.5000000000000003E-2</v>
      </c>
      <c r="F19" s="3027">
        <v>0</v>
      </c>
      <c r="G19" s="89"/>
      <c r="H19" s="226" t="s">
        <v>15204</v>
      </c>
      <c r="I19" s="192"/>
      <c r="J19" s="998"/>
      <c r="K19" s="192"/>
      <c r="L19" s="3101"/>
      <c r="M19" s="997">
        <f t="shared" si="4"/>
        <v>0</v>
      </c>
      <c r="N19" s="3101"/>
      <c r="O19" s="221">
        <f t="shared" si="5"/>
        <v>0</v>
      </c>
      <c r="P19" s="221">
        <f t="shared" si="6"/>
        <v>0</v>
      </c>
      <c r="Q19" s="3101"/>
      <c r="R19" s="3102"/>
      <c r="S19" s="2917" t="s">
        <v>15203</v>
      </c>
      <c r="T19" s="1150" t="s">
        <v>15205</v>
      </c>
      <c r="U19" s="1023" t="s">
        <v>15206</v>
      </c>
    </row>
    <row r="20" spans="1:21" ht="15.75" customHeight="1">
      <c r="A20" s="192"/>
      <c r="B20" s="2917" t="s">
        <v>15207</v>
      </c>
      <c r="C20" s="222" t="s">
        <v>1292</v>
      </c>
      <c r="D20" s="222">
        <v>1</v>
      </c>
      <c r="E20" s="3026">
        <v>0.95899999999999996</v>
      </c>
      <c r="F20" s="3027">
        <v>0</v>
      </c>
      <c r="G20" s="346"/>
      <c r="H20" s="226" t="s">
        <v>15208</v>
      </c>
      <c r="I20" s="192"/>
      <c r="J20" s="998"/>
      <c r="K20" s="192"/>
      <c r="L20" s="3101"/>
      <c r="M20" s="997">
        <f t="shared" si="4"/>
        <v>0</v>
      </c>
      <c r="N20" s="3101"/>
      <c r="O20" s="221">
        <f t="shared" si="5"/>
        <v>0</v>
      </c>
      <c r="P20" s="221">
        <f t="shared" si="6"/>
        <v>0</v>
      </c>
      <c r="Q20" s="3101"/>
      <c r="R20" s="3102"/>
      <c r="S20" s="2917" t="s">
        <v>15207</v>
      </c>
      <c r="T20" s="1150" t="s">
        <v>15209</v>
      </c>
      <c r="U20" s="1023" t="s">
        <v>15210</v>
      </c>
    </row>
    <row r="21" spans="1:21" ht="15.75" customHeight="1">
      <c r="A21" s="192"/>
      <c r="B21" s="2917" t="s">
        <v>15211</v>
      </c>
      <c r="C21" s="222" t="s">
        <v>1292</v>
      </c>
      <c r="D21" s="222">
        <v>1</v>
      </c>
      <c r="E21" s="3026">
        <v>0</v>
      </c>
      <c r="F21" s="3027">
        <v>6.0000000000000001E-3</v>
      </c>
      <c r="G21" s="89"/>
      <c r="H21" s="226" t="s">
        <v>15212</v>
      </c>
      <c r="I21" s="192"/>
      <c r="J21" s="998"/>
      <c r="K21" s="192"/>
      <c r="L21" s="3101"/>
      <c r="M21" s="997">
        <f t="shared" si="4"/>
        <v>0</v>
      </c>
      <c r="N21" s="3101"/>
      <c r="O21" s="221">
        <f t="shared" si="5"/>
        <v>0</v>
      </c>
      <c r="P21" s="221">
        <f t="shared" si="6"/>
        <v>0</v>
      </c>
      <c r="Q21" s="3101"/>
      <c r="R21" s="3102"/>
      <c r="S21" s="2917" t="s">
        <v>15211</v>
      </c>
      <c r="T21" s="1150" t="s">
        <v>15213</v>
      </c>
      <c r="U21" s="1023" t="s">
        <v>15214</v>
      </c>
    </row>
    <row r="22" spans="1:21" ht="15.75" customHeight="1" thickBot="1">
      <c r="A22" s="2394" t="s">
        <v>784</v>
      </c>
      <c r="B22" s="2930" t="s">
        <v>15215</v>
      </c>
      <c r="C22" s="283" t="s">
        <v>1292</v>
      </c>
      <c r="D22" s="283">
        <v>1</v>
      </c>
      <c r="E22" s="1403">
        <f>IFERROR(SUM(E17:E21), 0)</f>
        <v>0.99399999999999999</v>
      </c>
      <c r="F22" s="1404">
        <f>IFERROR(SUM(F17:F21), 0)</f>
        <v>6.0000000000000001E-3</v>
      </c>
      <c r="G22" s="86"/>
      <c r="H22" s="284" t="s">
        <v>15216</v>
      </c>
      <c r="I22" s="192"/>
      <c r="J22" s="1002"/>
      <c r="K22" s="192"/>
      <c r="L22" s="3101"/>
      <c r="M22" s="3102"/>
      <c r="N22" s="3101"/>
      <c r="O22" s="3102"/>
      <c r="P22" s="3102"/>
      <c r="Q22" s="3101"/>
      <c r="R22" s="3102"/>
      <c r="S22" s="2930" t="s">
        <v>15215</v>
      </c>
      <c r="T22" s="1151" t="s">
        <v>15217</v>
      </c>
      <c r="U22" s="1109" t="s">
        <v>15218</v>
      </c>
    </row>
    <row r="23" spans="1:21" ht="33" customHeight="1" thickTop="1">
      <c r="A23" s="192"/>
      <c r="B23" s="861"/>
      <c r="C23" s="192"/>
      <c r="D23" s="192"/>
      <c r="E23" s="192"/>
      <c r="F23" s="192"/>
      <c r="G23" s="192"/>
      <c r="H23" s="764"/>
      <c r="I23" s="192"/>
      <c r="J23" s="3102"/>
      <c r="K23" s="2394" t="s">
        <v>826</v>
      </c>
      <c r="L23" s="3102"/>
      <c r="M23" s="3102"/>
      <c r="N23" s="3102"/>
      <c r="O23" s="3102"/>
      <c r="P23" s="3102"/>
      <c r="Q23" s="3102"/>
      <c r="R23" s="3102"/>
      <c r="S23" s="3102"/>
      <c r="T23" s="3102"/>
      <c r="U23" s="2856" t="s">
        <v>827</v>
      </c>
    </row>
    <row r="24" spans="1:21" ht="33" customHeight="1">
      <c r="A24" s="192"/>
      <c r="B24" s="861"/>
      <c r="C24" s="192"/>
      <c r="D24" s="192"/>
      <c r="E24" s="192"/>
      <c r="F24" s="192"/>
      <c r="G24" s="192"/>
      <c r="H24" s="764"/>
      <c r="I24" s="192"/>
      <c r="J24" s="192"/>
      <c r="K24" s="192"/>
      <c r="L24" s="3102"/>
      <c r="M24" s="3102"/>
      <c r="N24" s="3102"/>
      <c r="O24" s="3102"/>
      <c r="P24" s="3102"/>
      <c r="Q24" s="3102"/>
      <c r="R24" s="3102"/>
      <c r="S24" s="3102"/>
      <c r="T24" s="3102"/>
      <c r="U24" s="3102"/>
    </row>
    <row r="25" spans="1:21" ht="15.5">
      <c r="A25" s="192"/>
      <c r="B25" s="861"/>
      <c r="C25" s="192"/>
      <c r="D25" s="192"/>
      <c r="E25" s="192"/>
      <c r="F25" s="192"/>
      <c r="G25" s="192"/>
      <c r="H25" s="764"/>
      <c r="I25" s="192"/>
      <c r="J25" s="192"/>
      <c r="K25" s="192"/>
      <c r="L25" s="3102"/>
      <c r="M25" s="3102"/>
      <c r="N25" s="3102"/>
      <c r="O25" s="3102"/>
      <c r="P25" s="3102"/>
      <c r="Q25" s="3102"/>
      <c r="R25" s="3102"/>
      <c r="S25" s="3102"/>
      <c r="T25" s="3102"/>
      <c r="U25" s="3102"/>
    </row>
    <row r="26" spans="1:21" ht="15.5">
      <c r="A26" s="192"/>
      <c r="B26" s="861"/>
      <c r="C26" s="192"/>
      <c r="D26" s="192"/>
      <c r="E26" s="192"/>
      <c r="F26" s="192"/>
      <c r="G26" s="192"/>
      <c r="H26" s="764"/>
      <c r="I26" s="192"/>
      <c r="J26" s="192"/>
      <c r="K26" s="192"/>
      <c r="L26" s="3102"/>
      <c r="M26" s="3102"/>
      <c r="N26" s="3102"/>
      <c r="O26" s="3102"/>
      <c r="P26" s="3102"/>
      <c r="Q26" s="3102"/>
      <c r="R26" s="3102"/>
      <c r="S26" s="3102"/>
      <c r="T26" s="3102"/>
      <c r="U26" s="3102"/>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14B4-9F8E-4584-BEBF-4A37909B4915}">
  <sheetPr>
    <pageSetUpPr fitToPage="1"/>
  </sheetPr>
  <dimension ref="A1:AY45"/>
  <sheetViews>
    <sheetView topLeftCell="B1" workbookViewId="0">
      <selection activeCell="B2" sqref="B2"/>
    </sheetView>
  </sheetViews>
  <sheetFormatPr defaultColWidth="9" defaultRowHeight="14"/>
  <cols>
    <col min="1" max="1" width="11.08203125" style="3099" hidden="1" customWidth="1"/>
    <col min="2" max="2" width="80.58203125" style="3099" customWidth="1"/>
    <col min="3" max="4" width="19.1640625" style="3123" customWidth="1"/>
    <col min="5" max="5" width="19.5" style="3123" bestFit="1" customWidth="1"/>
    <col min="6" max="6" width="19.1640625" style="3099" customWidth="1"/>
    <col min="7" max="7" width="14.58203125" style="3099" bestFit="1" customWidth="1"/>
    <col min="8" max="9" width="21.6640625" style="3099" bestFit="1" customWidth="1"/>
    <col min="10" max="10" width="14.58203125" style="3099" bestFit="1" customWidth="1"/>
    <col min="11" max="12" width="14.6640625" style="3099" bestFit="1" customWidth="1"/>
    <col min="13" max="13" width="14.6640625" style="3099" customWidth="1"/>
    <col min="14" max="17" width="15.08203125" style="3099" customWidth="1"/>
    <col min="18" max="18" width="12.5" style="3099" customWidth="1"/>
    <col min="19" max="19" width="1.58203125" style="3099" customWidth="1"/>
    <col min="20" max="20" width="33.58203125" style="3099" customWidth="1"/>
    <col min="21" max="21" width="1.58203125" style="3099" hidden="1" customWidth="1"/>
    <col min="22" max="22" width="1.58203125" style="3102" customWidth="1"/>
    <col min="23" max="23" width="20.58203125" style="3102" customWidth="1"/>
    <col min="24" max="24" width="1.58203125" style="3102" customWidth="1"/>
    <col min="25" max="25" width="6.08203125" style="3102" hidden="1" customWidth="1"/>
    <col min="26" max="26" width="7.5" style="3102" hidden="1" customWidth="1"/>
    <col min="27" max="27" width="10.08203125" style="3102" hidden="1" customWidth="1"/>
    <col min="28" max="28" width="7.5" style="3102" hidden="1" customWidth="1"/>
    <col min="29" max="29" width="9" style="3102" hidden="1" customWidth="1"/>
    <col min="30" max="34" width="9.58203125" style="3102" hidden="1" customWidth="1"/>
    <col min="35" max="35" width="1.58203125" style="3102" hidden="1" customWidth="1"/>
    <col min="36" max="36" width="1.58203125" style="3099" customWidth="1"/>
    <col min="37" max="37" width="44.1640625" style="3099" customWidth="1"/>
    <col min="38" max="41" width="18.08203125" style="3102" customWidth="1"/>
    <col min="42" max="42" width="19.4140625" style="3102" bestFit="1" customWidth="1"/>
    <col min="43" max="44" width="18.08203125" style="3102" customWidth="1"/>
    <col min="45" max="45" width="13.5" style="3102" bestFit="1" customWidth="1"/>
    <col min="46" max="46" width="15.58203125" style="3102" customWidth="1"/>
    <col min="47" max="49" width="17.08203125" style="3102" customWidth="1"/>
    <col min="50" max="50" width="17.08203125" style="3099" customWidth="1"/>
    <col min="51" max="51" width="18.58203125" style="3099" bestFit="1" customWidth="1"/>
    <col min="52" max="52" width="17.08203125" style="3099" customWidth="1"/>
    <col min="53" max="16384" width="9" style="3099"/>
  </cols>
  <sheetData>
    <row r="1" spans="1:49" ht="30.75" customHeight="1">
      <c r="B1" s="995" t="s">
        <v>15219</v>
      </c>
      <c r="C1" s="3100"/>
      <c r="D1" s="3100"/>
      <c r="E1" s="3100"/>
      <c r="F1" s="995"/>
      <c r="G1" s="995"/>
      <c r="H1" s="995"/>
      <c r="V1" s="3101"/>
      <c r="X1" s="3101"/>
      <c r="AI1" s="3101"/>
      <c r="AK1" s="995" t="s">
        <v>667</v>
      </c>
      <c r="AL1" s="995"/>
      <c r="AM1" s="995"/>
      <c r="AN1" s="995"/>
      <c r="AO1" s="3099"/>
      <c r="AP1" s="3099"/>
      <c r="AQ1" s="3099"/>
      <c r="AR1" s="3099"/>
    </row>
    <row r="2" spans="1:49" ht="30.75" customHeight="1">
      <c r="B2" s="995" t="s">
        <v>18</v>
      </c>
      <c r="C2" s="2942"/>
      <c r="D2" s="2942"/>
      <c r="E2" s="2942"/>
      <c r="F2" s="418"/>
      <c r="G2" s="418"/>
      <c r="H2" s="418"/>
      <c r="V2" s="3101"/>
      <c r="X2" s="3101"/>
      <c r="AI2" s="3101"/>
      <c r="AK2" s="418"/>
      <c r="AL2" s="418"/>
      <c r="AM2" s="418"/>
      <c r="AN2" s="418"/>
      <c r="AO2" s="3099"/>
      <c r="AP2" s="3099"/>
      <c r="AQ2" s="3099"/>
      <c r="AR2" s="3099"/>
    </row>
    <row r="3" spans="1:49" ht="45" customHeight="1">
      <c r="B3" s="3486" t="s">
        <v>15220</v>
      </c>
      <c r="C3" s="3486"/>
      <c r="D3" s="3486"/>
      <c r="E3" s="3486"/>
      <c r="F3" s="3486"/>
      <c r="G3" s="3486"/>
      <c r="H3" s="3486"/>
      <c r="I3" s="3486"/>
      <c r="J3" s="3486"/>
      <c r="K3" s="3486"/>
      <c r="L3" s="3486"/>
      <c r="M3" s="3486"/>
      <c r="N3" s="3486"/>
      <c r="O3" s="3486"/>
      <c r="P3" s="3486"/>
      <c r="Q3" s="3486"/>
      <c r="R3" s="3486"/>
      <c r="S3" s="3486"/>
      <c r="T3" s="3486"/>
      <c r="V3" s="3101"/>
      <c r="W3" s="1004" t="s">
        <v>669</v>
      </c>
      <c r="X3" s="3101"/>
      <c r="AI3" s="3101"/>
      <c r="AK3" s="3486" t="s">
        <v>15220</v>
      </c>
      <c r="AL3" s="3486"/>
      <c r="AM3" s="3486"/>
      <c r="AN3" s="3486"/>
      <c r="AO3" s="3486"/>
      <c r="AP3" s="3486"/>
      <c r="AQ3" s="3486"/>
      <c r="AR3" s="3486"/>
      <c r="AS3" s="3099"/>
      <c r="AT3" s="3099"/>
      <c r="AU3" s="3099"/>
      <c r="AV3" s="3099"/>
      <c r="AW3" s="3099"/>
    </row>
    <row r="4" spans="1:49" ht="15.75" customHeight="1" thickBot="1">
      <c r="B4" s="558"/>
      <c r="C4" s="558"/>
      <c r="D4" s="558"/>
      <c r="E4" s="558"/>
      <c r="F4" s="558"/>
      <c r="G4" s="558"/>
      <c r="H4" s="558"/>
      <c r="V4" s="3101"/>
      <c r="X4" s="3101"/>
      <c r="Y4" s="3671" t="s">
        <v>670</v>
      </c>
      <c r="Z4" s="3671"/>
      <c r="AA4" s="3671"/>
      <c r="AB4" s="3671"/>
      <c r="AC4" s="3671"/>
      <c r="AD4" s="3671"/>
      <c r="AE4" s="3671"/>
      <c r="AF4" s="3671"/>
      <c r="AG4" s="3671"/>
      <c r="AH4" s="3671"/>
      <c r="AI4" s="3101"/>
      <c r="AK4" s="558"/>
      <c r="AL4" s="558"/>
      <c r="AM4" s="558"/>
      <c r="AN4" s="558"/>
      <c r="AO4" s="3099"/>
      <c r="AP4" s="3099"/>
      <c r="AQ4" s="3099"/>
      <c r="AR4" s="3099"/>
      <c r="AS4" s="3099"/>
      <c r="AT4" s="3099"/>
      <c r="AU4" s="3099"/>
      <c r="AV4" s="3099"/>
      <c r="AW4" s="3099"/>
    </row>
    <row r="5" spans="1:49" ht="51" customHeight="1" thickTop="1" thickBot="1">
      <c r="A5" s="930"/>
      <c r="B5" s="2975" t="s">
        <v>671</v>
      </c>
      <c r="C5" s="2976" t="s">
        <v>672</v>
      </c>
      <c r="D5" s="2976" t="s">
        <v>673</v>
      </c>
      <c r="E5" s="1912" t="s">
        <v>793</v>
      </c>
      <c r="F5" s="3103"/>
      <c r="G5" s="930"/>
      <c r="H5" s="930"/>
      <c r="I5" s="930"/>
      <c r="J5" s="930"/>
      <c r="K5" s="930"/>
      <c r="L5" s="930"/>
      <c r="M5" s="930"/>
      <c r="N5" s="930"/>
      <c r="O5" s="930"/>
      <c r="P5" s="930"/>
      <c r="Q5" s="930"/>
      <c r="R5" s="2952" t="s">
        <v>677</v>
      </c>
      <c r="S5" s="930"/>
      <c r="T5" s="2952" t="s">
        <v>678</v>
      </c>
      <c r="U5" s="930"/>
      <c r="V5" s="3101"/>
      <c r="X5" s="3101"/>
      <c r="Y5" s="206" t="s">
        <v>679</v>
      </c>
      <c r="Z5" s="206"/>
      <c r="AA5" s="206"/>
      <c r="AB5" s="206"/>
      <c r="AC5" s="206"/>
      <c r="AD5" s="206"/>
      <c r="AE5" s="206"/>
      <c r="AF5" s="206"/>
      <c r="AG5" s="206"/>
      <c r="AH5" s="206"/>
      <c r="AI5" s="3101"/>
      <c r="AK5" s="2975" t="s">
        <v>671</v>
      </c>
      <c r="AL5" s="1912" t="s">
        <v>15221</v>
      </c>
      <c r="AM5" s="1912" t="s">
        <v>673</v>
      </c>
      <c r="AN5" s="1912" t="s">
        <v>793</v>
      </c>
      <c r="AO5" s="3099"/>
      <c r="AP5" s="3099"/>
      <c r="AQ5" s="3099"/>
      <c r="AR5" s="3099"/>
      <c r="AS5" s="3099"/>
      <c r="AT5" s="3099"/>
      <c r="AU5" s="3099"/>
      <c r="AV5" s="3099"/>
      <c r="AW5" s="3099"/>
    </row>
    <row r="6" spans="1:49" ht="15.75" customHeight="1" thickTop="1" thickBot="1">
      <c r="A6" s="2394" t="s">
        <v>684</v>
      </c>
      <c r="C6" s="3104"/>
      <c r="D6" s="3104"/>
      <c r="E6" s="1154"/>
      <c r="F6" s="1154"/>
      <c r="G6" s="1154"/>
      <c r="H6" s="1154"/>
      <c r="I6" s="1154"/>
      <c r="J6" s="1154"/>
      <c r="K6" s="1154"/>
      <c r="L6" s="1154"/>
      <c r="M6" s="1154"/>
      <c r="N6" s="1154"/>
      <c r="O6" s="1154"/>
      <c r="P6" s="1154"/>
      <c r="Q6" s="1154"/>
      <c r="R6" s="618"/>
      <c r="S6" s="930"/>
      <c r="T6" s="930"/>
      <c r="U6" s="930"/>
      <c r="V6" s="3101"/>
      <c r="X6" s="3101"/>
      <c r="AI6" s="3101"/>
      <c r="AK6" s="1154"/>
      <c r="AL6" s="2856" t="s">
        <v>831</v>
      </c>
      <c r="AM6" s="1154"/>
      <c r="AO6" s="3099"/>
      <c r="AP6" s="3099"/>
      <c r="AQ6" s="3099"/>
      <c r="AR6" s="3099"/>
      <c r="AS6" s="3099"/>
      <c r="AT6" s="3099"/>
      <c r="AU6" s="3099"/>
      <c r="AV6" s="3099"/>
      <c r="AW6" s="3099"/>
    </row>
    <row r="7" spans="1:49" ht="15.75" customHeight="1" thickTop="1" thickBot="1">
      <c r="A7" s="930"/>
      <c r="B7" s="319" t="s">
        <v>15222</v>
      </c>
      <c r="C7" s="385"/>
      <c r="D7" s="385"/>
      <c r="E7" s="385"/>
      <c r="F7" s="1154"/>
      <c r="G7" s="1154"/>
      <c r="H7" s="1154"/>
      <c r="I7" s="1154"/>
      <c r="J7" s="1154"/>
      <c r="K7" s="1154"/>
      <c r="L7" s="1154"/>
      <c r="M7" s="1154"/>
      <c r="N7" s="1154"/>
      <c r="O7" s="1154"/>
      <c r="P7" s="1154"/>
      <c r="Q7" s="1154"/>
      <c r="R7" s="930"/>
      <c r="S7" s="930"/>
      <c r="T7" s="930"/>
      <c r="U7" s="930"/>
      <c r="V7" s="3101"/>
      <c r="X7" s="3101"/>
      <c r="AI7" s="3101"/>
      <c r="AK7" s="319" t="s">
        <v>15222</v>
      </c>
      <c r="AL7" s="385"/>
      <c r="AM7" s="1154"/>
      <c r="AN7" s="3099"/>
      <c r="AO7" s="3099"/>
      <c r="AP7" s="3099"/>
      <c r="AQ7" s="3099"/>
      <c r="AR7" s="3099"/>
      <c r="AS7" s="3099"/>
      <c r="AT7" s="3099"/>
      <c r="AU7" s="3099"/>
      <c r="AV7" s="3099"/>
      <c r="AW7" s="3099"/>
    </row>
    <row r="8" spans="1:49" ht="32" thickTop="1" thickBot="1">
      <c r="A8" s="2394" t="s">
        <v>686</v>
      </c>
      <c r="B8" s="374" t="s">
        <v>15223</v>
      </c>
      <c r="C8" s="310" t="s">
        <v>688</v>
      </c>
      <c r="D8" s="310">
        <v>3</v>
      </c>
      <c r="E8" s="1913">
        <v>8.8309999999999995</v>
      </c>
      <c r="F8" s="1154"/>
      <c r="G8" s="1154"/>
      <c r="H8" s="1154"/>
      <c r="I8" s="1154"/>
      <c r="J8" s="1154"/>
      <c r="K8" s="1154"/>
      <c r="L8" s="1154"/>
      <c r="M8" s="1154"/>
      <c r="N8" s="1154"/>
      <c r="O8" s="1154"/>
      <c r="P8" s="1154"/>
      <c r="Q8" s="1154"/>
      <c r="R8" s="851" t="s">
        <v>15224</v>
      </c>
      <c r="S8" s="930"/>
      <c r="T8" s="301"/>
      <c r="U8" s="930"/>
      <c r="V8" s="3101"/>
      <c r="W8" s="997" t="str">
        <f>IF( SUM( Y8:AH8 ) = 0, 0, $Y$5 )</f>
        <v>Please complete all cells in row</v>
      </c>
      <c r="X8" s="3101"/>
      <c r="AA8" s="221">
        <f xml:space="preserve"> IF( ISNUMBER(F8 ), 0, 1 )</f>
        <v>1</v>
      </c>
      <c r="AI8" s="3101"/>
      <c r="AK8" s="374" t="s">
        <v>15223</v>
      </c>
      <c r="AL8" s="3105" t="s">
        <v>688</v>
      </c>
      <c r="AM8" s="3105">
        <v>3</v>
      </c>
      <c r="AN8" s="1913" t="s">
        <v>15225</v>
      </c>
      <c r="AO8" s="3099"/>
      <c r="AP8" s="3099"/>
      <c r="AQ8" s="3099"/>
      <c r="AR8" s="3099"/>
      <c r="AS8" s="3099"/>
      <c r="AT8" s="3099"/>
      <c r="AU8" s="3099"/>
      <c r="AV8" s="3099"/>
      <c r="AW8" s="3099"/>
    </row>
    <row r="9" spans="1:49" ht="15.75" customHeight="1" thickTop="1" thickBot="1">
      <c r="A9" s="930"/>
      <c r="B9" s="1136"/>
      <c r="C9" s="1137"/>
      <c r="D9" s="1137"/>
      <c r="E9" s="3106"/>
      <c r="F9" s="1154"/>
      <c r="G9" s="1154"/>
      <c r="H9" s="1154"/>
      <c r="I9" s="1154"/>
      <c r="J9" s="1154"/>
      <c r="K9" s="1154"/>
      <c r="L9" s="1154"/>
      <c r="M9" s="1154"/>
      <c r="N9" s="1154"/>
      <c r="O9" s="1154"/>
      <c r="P9" s="1154"/>
      <c r="Q9" s="1154"/>
      <c r="R9" s="3107"/>
      <c r="S9" s="930"/>
      <c r="T9" s="930"/>
      <c r="U9" s="930"/>
      <c r="V9" s="3101"/>
      <c r="X9" s="3101"/>
      <c r="AI9" s="3101"/>
      <c r="AK9" s="1136"/>
      <c r="AL9" s="3106"/>
      <c r="AM9" s="1154"/>
      <c r="AN9" s="3099"/>
      <c r="AO9" s="3099"/>
      <c r="AP9" s="3099"/>
      <c r="AQ9" s="3099"/>
      <c r="AR9" s="3099"/>
      <c r="AS9" s="3099"/>
      <c r="AT9" s="3099"/>
      <c r="AU9" s="3099"/>
      <c r="AV9" s="3099"/>
      <c r="AW9" s="3099"/>
    </row>
    <row r="10" spans="1:49" ht="35.25" customHeight="1" thickTop="1" thickBot="1">
      <c r="A10" s="930"/>
      <c r="B10" s="319" t="s">
        <v>15226</v>
      </c>
      <c r="C10" s="385"/>
      <c r="D10" s="89"/>
      <c r="E10" s="3108"/>
      <c r="F10" s="1154"/>
      <c r="G10" s="1154"/>
      <c r="H10" s="1154"/>
      <c r="I10" s="1154"/>
      <c r="J10" s="1154"/>
      <c r="K10" s="1154"/>
      <c r="L10" s="1154"/>
      <c r="M10" s="1154"/>
      <c r="N10" s="1154"/>
      <c r="O10" s="1154"/>
      <c r="P10" s="1154"/>
      <c r="Q10" s="1154"/>
      <c r="R10" s="930"/>
      <c r="S10" s="930"/>
      <c r="T10" s="930"/>
      <c r="U10" s="930"/>
      <c r="V10" s="3101"/>
      <c r="X10" s="3101"/>
      <c r="AI10" s="3101"/>
      <c r="AK10" s="319" t="s">
        <v>15226</v>
      </c>
      <c r="AL10" s="3108"/>
      <c r="AM10" s="1154"/>
      <c r="AN10" s="3099"/>
      <c r="AO10" s="3099"/>
      <c r="AP10" s="3099"/>
      <c r="AQ10" s="3099"/>
      <c r="AR10" s="3099"/>
      <c r="AS10" s="3099"/>
      <c r="AT10" s="3099"/>
      <c r="AU10" s="3099"/>
      <c r="AV10" s="3099"/>
      <c r="AW10" s="3099"/>
    </row>
    <row r="11" spans="1:49" s="1154" customFormat="1" ht="15.75" customHeight="1" thickTop="1">
      <c r="A11" s="2394" t="s">
        <v>686</v>
      </c>
      <c r="B11" s="2924" t="s">
        <v>15227</v>
      </c>
      <c r="C11" s="3109" t="s">
        <v>688</v>
      </c>
      <c r="D11" s="3109">
        <v>3</v>
      </c>
      <c r="E11" s="1896">
        <v>9.1259999999999994</v>
      </c>
      <c r="R11" s="217" t="s">
        <v>15228</v>
      </c>
      <c r="S11" s="930"/>
      <c r="T11" s="219"/>
      <c r="U11" s="930"/>
      <c r="V11" s="3101"/>
      <c r="W11" s="997" t="str">
        <f t="shared" ref="W11:W16" si="0">IF( SUM( Y11:AH11 ) = 0, 0, $Y$5 )</f>
        <v>Please complete all cells in row</v>
      </c>
      <c r="X11" s="3101"/>
      <c r="Y11" s="3102"/>
      <c r="Z11" s="3102"/>
      <c r="AA11" s="221">
        <f xml:space="preserve"> IF( ISNUMBER(F11 ), 0, 1 )</f>
        <v>1</v>
      </c>
      <c r="AB11" s="3102"/>
      <c r="AC11" s="3102"/>
      <c r="AD11" s="3102"/>
      <c r="AE11" s="3102"/>
      <c r="AF11" s="3102"/>
      <c r="AG11" s="3102"/>
      <c r="AH11" s="3102"/>
      <c r="AI11" s="3101"/>
      <c r="AJ11" s="3099"/>
      <c r="AK11" s="2919" t="s">
        <v>15229</v>
      </c>
      <c r="AL11" s="3109" t="s">
        <v>688</v>
      </c>
      <c r="AM11" s="3109">
        <v>3</v>
      </c>
      <c r="AN11" s="1896" t="s">
        <v>15230</v>
      </c>
    </row>
    <row r="12" spans="1:49" s="1154" customFormat="1" ht="34.25" customHeight="1">
      <c r="A12" s="930"/>
      <c r="B12" s="2926" t="s">
        <v>15231</v>
      </c>
      <c r="C12" s="3110" t="s">
        <v>688</v>
      </c>
      <c r="D12" s="3110">
        <v>3</v>
      </c>
      <c r="E12" s="1899">
        <v>15.242000000000001</v>
      </c>
      <c r="R12" s="226" t="s">
        <v>15232</v>
      </c>
      <c r="S12" s="930"/>
      <c r="T12" s="227"/>
      <c r="U12" s="930"/>
      <c r="V12" s="3101"/>
      <c r="W12" s="997" t="str">
        <f t="shared" si="0"/>
        <v>Please complete all cells in row</v>
      </c>
      <c r="X12" s="3101"/>
      <c r="Y12" s="3102"/>
      <c r="Z12" s="3102"/>
      <c r="AA12" s="221">
        <f xml:space="preserve"> IF( ISNUMBER(F12 ), 0, 1 )</f>
        <v>1</v>
      </c>
      <c r="AB12" s="3102"/>
      <c r="AC12" s="3102"/>
      <c r="AD12" s="3102"/>
      <c r="AE12" s="3102"/>
      <c r="AF12" s="3102"/>
      <c r="AG12" s="3102"/>
      <c r="AH12" s="3102"/>
      <c r="AI12" s="3101"/>
      <c r="AJ12" s="3099"/>
      <c r="AK12" s="2917" t="s">
        <v>15233</v>
      </c>
      <c r="AL12" s="3110" t="s">
        <v>688</v>
      </c>
      <c r="AM12" s="3110">
        <v>3</v>
      </c>
      <c r="AN12" s="1899" t="s">
        <v>15234</v>
      </c>
    </row>
    <row r="13" spans="1:49" s="1154" customFormat="1" ht="15.75" customHeight="1">
      <c r="A13" s="930"/>
      <c r="B13" s="2926" t="s">
        <v>15235</v>
      </c>
      <c r="C13" s="3110" t="s">
        <v>688</v>
      </c>
      <c r="D13" s="3110">
        <v>3</v>
      </c>
      <c r="E13" s="1899">
        <v>0.15</v>
      </c>
      <c r="R13" s="844" t="s">
        <v>15236</v>
      </c>
      <c r="S13" s="930"/>
      <c r="T13" s="443"/>
      <c r="U13" s="930"/>
      <c r="V13" s="3101"/>
      <c r="W13" s="3111"/>
      <c r="X13" s="3101"/>
      <c r="Y13" s="3112"/>
      <c r="Z13" s="3112"/>
      <c r="AA13" s="221"/>
      <c r="AB13" s="3112"/>
      <c r="AC13" s="3112"/>
      <c r="AD13" s="3112"/>
      <c r="AE13" s="3112"/>
      <c r="AF13" s="3112"/>
      <c r="AG13" s="3112"/>
      <c r="AH13" s="3112"/>
      <c r="AI13" s="3112"/>
      <c r="AJ13" s="3099"/>
      <c r="AK13" s="2917" t="s">
        <v>15235</v>
      </c>
      <c r="AL13" s="3110" t="s">
        <v>688</v>
      </c>
      <c r="AM13" s="3110">
        <v>3</v>
      </c>
      <c r="AN13" s="1899" t="s">
        <v>15237</v>
      </c>
    </row>
    <row r="14" spans="1:49" s="1154" customFormat="1" ht="35" customHeight="1">
      <c r="A14" s="930"/>
      <c r="B14" s="2926" t="s">
        <v>15238</v>
      </c>
      <c r="C14" s="3110" t="s">
        <v>688</v>
      </c>
      <c r="D14" s="3110">
        <v>3</v>
      </c>
      <c r="E14" s="1899">
        <v>6.6000000000000003E-2</v>
      </c>
      <c r="R14" s="226" t="s">
        <v>15239</v>
      </c>
      <c r="S14" s="930"/>
      <c r="T14" s="227"/>
      <c r="U14" s="930"/>
      <c r="V14" s="3101"/>
      <c r="W14" s="997" t="str">
        <f t="shared" si="0"/>
        <v>Please complete all cells in row</v>
      </c>
      <c r="X14" s="3101"/>
      <c r="Y14" s="3102"/>
      <c r="Z14" s="3102"/>
      <c r="AA14" s="221">
        <f xml:space="preserve"> IF( ISNUMBER(F14 ), 0, 1 )</f>
        <v>1</v>
      </c>
      <c r="AB14" s="3102"/>
      <c r="AC14" s="3102"/>
      <c r="AD14" s="3102"/>
      <c r="AE14" s="3102"/>
      <c r="AF14" s="3102"/>
      <c r="AG14" s="3102"/>
      <c r="AH14" s="3102"/>
      <c r="AI14" s="3101"/>
      <c r="AJ14" s="3099"/>
      <c r="AK14" s="2917" t="s">
        <v>15240</v>
      </c>
      <c r="AL14" s="3110" t="s">
        <v>688</v>
      </c>
      <c r="AM14" s="3110">
        <v>3</v>
      </c>
      <c r="AN14" s="1899" t="s">
        <v>15241</v>
      </c>
    </row>
    <row r="15" spans="1:49" s="1154" customFormat="1" ht="27.5" customHeight="1">
      <c r="A15" s="930"/>
      <c r="B15" s="2926" t="s">
        <v>15242</v>
      </c>
      <c r="C15" s="3110" t="s">
        <v>688</v>
      </c>
      <c r="D15" s="3110">
        <v>3</v>
      </c>
      <c r="E15" s="1899">
        <v>7.1159999999999997</v>
      </c>
      <c r="R15" s="226" t="s">
        <v>15243</v>
      </c>
      <c r="S15" s="930"/>
      <c r="T15" s="227"/>
      <c r="U15" s="930"/>
      <c r="V15" s="3101"/>
      <c r="W15" s="997" t="str">
        <f t="shared" si="0"/>
        <v>Please complete all cells in row</v>
      </c>
      <c r="X15" s="3101"/>
      <c r="Y15" s="3102"/>
      <c r="Z15" s="3102"/>
      <c r="AA15" s="221">
        <f xml:space="preserve"> IF( ISNUMBER(F15 ), 0, 1 )</f>
        <v>1</v>
      </c>
      <c r="AB15" s="3102"/>
      <c r="AC15" s="3102"/>
      <c r="AD15" s="3102"/>
      <c r="AE15" s="3102"/>
      <c r="AF15" s="3102"/>
      <c r="AG15" s="3102"/>
      <c r="AH15" s="3102"/>
      <c r="AI15" s="3101"/>
      <c r="AJ15" s="3099"/>
      <c r="AK15" s="2917" t="s">
        <v>15244</v>
      </c>
      <c r="AL15" s="3110" t="s">
        <v>688</v>
      </c>
      <c r="AM15" s="3110">
        <v>3</v>
      </c>
      <c r="AN15" s="1899" t="s">
        <v>15245</v>
      </c>
    </row>
    <row r="16" spans="1:49" s="1154" customFormat="1" ht="27.5" customHeight="1" thickBot="1">
      <c r="A16" s="2394" t="s">
        <v>784</v>
      </c>
      <c r="B16" s="2922" t="s">
        <v>15246</v>
      </c>
      <c r="C16" s="3113" t="s">
        <v>688</v>
      </c>
      <c r="D16" s="3113">
        <v>3</v>
      </c>
      <c r="E16" s="1897">
        <v>0</v>
      </c>
      <c r="R16" s="284" t="s">
        <v>15247</v>
      </c>
      <c r="S16" s="930"/>
      <c r="T16" s="238"/>
      <c r="U16" s="930"/>
      <c r="V16" s="3101"/>
      <c r="W16" s="997" t="str">
        <f t="shared" si="0"/>
        <v>Please complete all cells in row</v>
      </c>
      <c r="X16" s="3101"/>
      <c r="Y16" s="3102"/>
      <c r="Z16" s="3102"/>
      <c r="AA16" s="221">
        <f xml:space="preserve"> IF( ISNUMBER(F16 ), 0, 1 )</f>
        <v>1</v>
      </c>
      <c r="AB16" s="3102"/>
      <c r="AC16" s="3102"/>
      <c r="AD16" s="3102"/>
      <c r="AE16" s="3102"/>
      <c r="AF16" s="3102"/>
      <c r="AG16" s="3102"/>
      <c r="AH16" s="3102"/>
      <c r="AI16" s="3101"/>
      <c r="AJ16" s="3099"/>
      <c r="AK16" s="2930" t="s">
        <v>15248</v>
      </c>
      <c r="AL16" s="3113" t="s">
        <v>688</v>
      </c>
      <c r="AM16" s="3113">
        <v>3</v>
      </c>
      <c r="AN16" s="1897" t="s">
        <v>15249</v>
      </c>
    </row>
    <row r="17" spans="1:51" s="1154" customFormat="1" ht="15.75" customHeight="1" thickTop="1" thickBot="1">
      <c r="A17" s="930"/>
      <c r="B17" s="291"/>
      <c r="C17" s="3114"/>
      <c r="D17" s="3114"/>
      <c r="E17" s="3114"/>
      <c r="R17" s="218"/>
      <c r="S17" s="930"/>
      <c r="T17" s="616"/>
      <c r="U17" s="930"/>
      <c r="V17" s="3101"/>
      <c r="W17" s="997"/>
      <c r="X17" s="3101"/>
      <c r="Y17" s="3102"/>
      <c r="Z17" s="3102"/>
      <c r="AA17" s="221"/>
      <c r="AB17" s="3102"/>
      <c r="AC17" s="3102"/>
      <c r="AD17" s="3102"/>
      <c r="AE17" s="3102"/>
      <c r="AF17" s="3102"/>
      <c r="AG17" s="3102"/>
      <c r="AH17" s="3102"/>
      <c r="AI17" s="3101"/>
      <c r="AJ17" s="3099"/>
      <c r="AK17" s="291"/>
      <c r="AL17" s="3114"/>
    </row>
    <row r="18" spans="1:51" s="1154" customFormat="1" ht="15.75" customHeight="1" thickTop="1" thickBot="1">
      <c r="A18" s="930"/>
      <c r="B18" s="319" t="s">
        <v>15250</v>
      </c>
      <c r="R18" s="930"/>
      <c r="S18" s="930"/>
      <c r="T18" s="930"/>
      <c r="U18" s="930"/>
      <c r="V18" s="3101"/>
      <c r="W18" s="997"/>
      <c r="X18" s="3101"/>
      <c r="Y18" s="3112"/>
      <c r="Z18" s="3112"/>
      <c r="AA18" s="3112"/>
      <c r="AB18" s="3112"/>
      <c r="AC18" s="3112"/>
      <c r="AD18" s="3112"/>
      <c r="AE18" s="3112"/>
      <c r="AF18" s="3112"/>
      <c r="AG18" s="3112"/>
      <c r="AH18" s="3112"/>
      <c r="AI18" s="3112"/>
      <c r="AJ18" s="3099"/>
      <c r="AK18" s="319" t="s">
        <v>15250</v>
      </c>
    </row>
    <row r="19" spans="1:51" s="1154" customFormat="1" ht="15.75" customHeight="1" thickTop="1" thickBot="1">
      <c r="A19" s="2394" t="s">
        <v>686</v>
      </c>
      <c r="B19" s="374" t="s">
        <v>15251</v>
      </c>
      <c r="C19" s="3115" t="s">
        <v>688</v>
      </c>
      <c r="D19" s="3115">
        <v>3</v>
      </c>
      <c r="E19" s="1913">
        <v>0.378</v>
      </c>
      <c r="R19" s="851" t="s">
        <v>15252</v>
      </c>
      <c r="S19" s="930"/>
      <c r="T19" s="3116"/>
      <c r="U19" s="930"/>
      <c r="V19" s="3101"/>
      <c r="W19" s="997" t="str">
        <f>IF( SUM( Y19:AH19 ) = 0, 0, $Y$5 )</f>
        <v>Please complete all cells in row</v>
      </c>
      <c r="X19" s="3101"/>
      <c r="Y19" s="221">
        <f xml:space="preserve"> IF( ISNUMBER(C19 ), 0, 1 )</f>
        <v>1</v>
      </c>
      <c r="Z19" s="3112"/>
      <c r="AA19" s="3112"/>
      <c r="AB19" s="3112"/>
      <c r="AC19" s="3112"/>
      <c r="AD19" s="3112"/>
      <c r="AE19" s="3112"/>
      <c r="AF19" s="3112"/>
      <c r="AG19" s="3112"/>
      <c r="AH19" s="3112"/>
      <c r="AI19" s="3112"/>
      <c r="AJ19" s="3099"/>
      <c r="AK19" s="374" t="s">
        <v>15251</v>
      </c>
      <c r="AL19" s="3117"/>
      <c r="AM19" s="3117"/>
      <c r="AN19" s="1866" t="s">
        <v>15253</v>
      </c>
    </row>
    <row r="20" spans="1:51" ht="15.75" customHeight="1" thickTop="1" thickBot="1">
      <c r="A20" s="930"/>
      <c r="B20" s="930"/>
      <c r="C20" s="3118">
        <v>1</v>
      </c>
      <c r="D20" s="3118">
        <v>2</v>
      </c>
      <c r="E20" s="3118">
        <v>3</v>
      </c>
      <c r="F20" s="3118">
        <v>4</v>
      </c>
      <c r="G20" s="3118">
        <v>5</v>
      </c>
      <c r="H20" s="3118">
        <v>6</v>
      </c>
      <c r="I20" s="3118">
        <v>7</v>
      </c>
      <c r="J20" s="3118">
        <v>8</v>
      </c>
      <c r="K20" s="3118">
        <v>9</v>
      </c>
      <c r="L20" s="3118">
        <v>10</v>
      </c>
      <c r="M20" s="3118">
        <v>11</v>
      </c>
      <c r="N20" s="3118">
        <v>12</v>
      </c>
      <c r="O20" s="3118">
        <v>13</v>
      </c>
      <c r="P20" s="3118">
        <v>14</v>
      </c>
      <c r="Q20" s="1154"/>
      <c r="R20" s="930"/>
      <c r="S20" s="930"/>
      <c r="T20" s="930"/>
      <c r="U20" s="930"/>
      <c r="V20" s="3101"/>
      <c r="X20" s="3101"/>
      <c r="AI20" s="3101"/>
      <c r="AK20" s="930"/>
      <c r="AL20" s="1155">
        <v>1</v>
      </c>
      <c r="AM20" s="1155">
        <v>2</v>
      </c>
      <c r="AN20" s="1155">
        <v>3</v>
      </c>
      <c r="AO20" s="1155">
        <v>4</v>
      </c>
      <c r="AP20" s="1155">
        <v>5</v>
      </c>
      <c r="AQ20" s="1155">
        <v>6</v>
      </c>
      <c r="AR20" s="1155">
        <v>7</v>
      </c>
      <c r="AS20" s="1155">
        <v>8</v>
      </c>
      <c r="AT20" s="1155">
        <v>9</v>
      </c>
      <c r="AU20" s="1155">
        <v>10</v>
      </c>
      <c r="AV20" s="1155">
        <v>11</v>
      </c>
      <c r="AW20" s="1155">
        <v>12</v>
      </c>
      <c r="AX20" s="1155">
        <v>13</v>
      </c>
      <c r="AY20" s="1155">
        <v>14</v>
      </c>
    </row>
    <row r="21" spans="1:51" ht="126" customHeight="1" thickTop="1">
      <c r="A21" s="2394" t="s">
        <v>680</v>
      </c>
      <c r="B21" s="2928" t="s">
        <v>671</v>
      </c>
      <c r="C21" s="2913" t="s">
        <v>15254</v>
      </c>
      <c r="D21" s="2913" t="s">
        <v>15255</v>
      </c>
      <c r="E21" s="2913" t="s">
        <v>15256</v>
      </c>
      <c r="F21" s="2913" t="s">
        <v>15257</v>
      </c>
      <c r="G21" s="2913" t="s">
        <v>15258</v>
      </c>
      <c r="H21" s="2913" t="s">
        <v>15259</v>
      </c>
      <c r="I21" s="2913" t="s">
        <v>15260</v>
      </c>
      <c r="J21" s="2913" t="s">
        <v>15258</v>
      </c>
      <c r="K21" s="2913" t="s">
        <v>15261</v>
      </c>
      <c r="L21" s="2913" t="s">
        <v>15262</v>
      </c>
      <c r="M21" s="1925" t="s">
        <v>15263</v>
      </c>
      <c r="N21" s="1925" t="s">
        <v>15264</v>
      </c>
      <c r="O21" s="1925" t="s">
        <v>15265</v>
      </c>
      <c r="P21" s="2915" t="s">
        <v>15266</v>
      </c>
      <c r="Q21" s="1154"/>
      <c r="R21" s="930"/>
      <c r="S21" s="930"/>
      <c r="T21" s="930"/>
      <c r="U21" s="930"/>
      <c r="V21" s="3101"/>
      <c r="X21" s="3101"/>
      <c r="AI21" s="3101"/>
      <c r="AK21" s="2928" t="s">
        <v>671</v>
      </c>
      <c r="AL21" s="2913" t="s">
        <v>15254</v>
      </c>
      <c r="AM21" s="2913" t="s">
        <v>15255</v>
      </c>
      <c r="AN21" s="2913" t="s">
        <v>15256</v>
      </c>
      <c r="AO21" s="2913" t="s">
        <v>15257</v>
      </c>
      <c r="AP21" s="2913" t="s">
        <v>15258</v>
      </c>
      <c r="AQ21" s="2913" t="s">
        <v>15259</v>
      </c>
      <c r="AR21" s="2913" t="s">
        <v>15260</v>
      </c>
      <c r="AS21" s="2913" t="s">
        <v>15258</v>
      </c>
      <c r="AT21" s="2913" t="s">
        <v>15261</v>
      </c>
      <c r="AU21" s="2913" t="s">
        <v>15267</v>
      </c>
      <c r="AV21" s="2913" t="s">
        <v>15263</v>
      </c>
      <c r="AW21" s="2913" t="s">
        <v>15264</v>
      </c>
      <c r="AX21" s="2913" t="s">
        <v>15265</v>
      </c>
      <c r="AY21" s="2915" t="s">
        <v>15266</v>
      </c>
    </row>
    <row r="22" spans="1:51" ht="15.75" customHeight="1">
      <c r="A22" s="930"/>
      <c r="B22" s="2954" t="s">
        <v>672</v>
      </c>
      <c r="C22" s="2962" t="s">
        <v>688</v>
      </c>
      <c r="D22" s="2962" t="s">
        <v>688</v>
      </c>
      <c r="E22" s="2962" t="s">
        <v>688</v>
      </c>
      <c r="F22" s="2962" t="s">
        <v>688</v>
      </c>
      <c r="G22" s="2962" t="s">
        <v>688</v>
      </c>
      <c r="H22" s="2962" t="s">
        <v>688</v>
      </c>
      <c r="I22" s="2962" t="s">
        <v>688</v>
      </c>
      <c r="J22" s="2962" t="s">
        <v>688</v>
      </c>
      <c r="K22" s="2962" t="s">
        <v>688</v>
      </c>
      <c r="L22" s="2962" t="s">
        <v>688</v>
      </c>
      <c r="M22" s="1926" t="s">
        <v>688</v>
      </c>
      <c r="N22" s="1926" t="s">
        <v>688</v>
      </c>
      <c r="O22" s="1926" t="s">
        <v>688</v>
      </c>
      <c r="P22" s="2963" t="s">
        <v>688</v>
      </c>
      <c r="Q22" s="1154"/>
      <c r="R22" s="930"/>
      <c r="S22" s="930"/>
      <c r="T22" s="930"/>
      <c r="U22" s="930"/>
      <c r="V22" s="3101"/>
      <c r="X22" s="3101"/>
      <c r="AI22" s="3101"/>
      <c r="AK22" s="2954" t="s">
        <v>672</v>
      </c>
      <c r="AL22" s="2962" t="s">
        <v>688</v>
      </c>
      <c r="AM22" s="2962" t="s">
        <v>688</v>
      </c>
      <c r="AN22" s="2962" t="s">
        <v>688</v>
      </c>
      <c r="AO22" s="2962" t="s">
        <v>688</v>
      </c>
      <c r="AP22" s="2962" t="s">
        <v>688</v>
      </c>
      <c r="AQ22" s="2962" t="s">
        <v>688</v>
      </c>
      <c r="AR22" s="2962" t="s">
        <v>688</v>
      </c>
      <c r="AS22" s="2962" t="s">
        <v>688</v>
      </c>
      <c r="AT22" s="2962" t="s">
        <v>688</v>
      </c>
      <c r="AU22" s="2962" t="s">
        <v>688</v>
      </c>
      <c r="AV22" s="2962" t="s">
        <v>688</v>
      </c>
      <c r="AW22" s="2962" t="s">
        <v>688</v>
      </c>
      <c r="AX22" s="2962" t="s">
        <v>688</v>
      </c>
      <c r="AY22" s="2963" t="s">
        <v>688</v>
      </c>
    </row>
    <row r="23" spans="1:51" ht="15.75" customHeight="1" thickBot="1">
      <c r="A23" s="930"/>
      <c r="B23" s="2929" t="s">
        <v>673</v>
      </c>
      <c r="C23" s="2914">
        <v>3</v>
      </c>
      <c r="D23" s="2914">
        <v>3</v>
      </c>
      <c r="E23" s="2914">
        <v>3</v>
      </c>
      <c r="F23" s="2914">
        <v>3</v>
      </c>
      <c r="G23" s="2914">
        <v>3</v>
      </c>
      <c r="H23" s="2914">
        <v>3</v>
      </c>
      <c r="I23" s="2914">
        <v>3</v>
      </c>
      <c r="J23" s="2914">
        <v>3</v>
      </c>
      <c r="K23" s="2914">
        <v>3</v>
      </c>
      <c r="L23" s="2914">
        <v>3</v>
      </c>
      <c r="M23" s="3119">
        <v>3</v>
      </c>
      <c r="N23" s="3119">
        <v>3</v>
      </c>
      <c r="O23" s="3119">
        <v>3</v>
      </c>
      <c r="P23" s="2916">
        <v>3</v>
      </c>
      <c r="Q23" s="1154"/>
      <c r="R23" s="930"/>
      <c r="S23" s="930"/>
      <c r="T23" s="930"/>
      <c r="U23" s="930"/>
      <c r="V23" s="3101"/>
      <c r="X23" s="3101"/>
      <c r="AI23" s="3101"/>
      <c r="AK23" s="2929" t="s">
        <v>673</v>
      </c>
      <c r="AL23" s="2914">
        <v>3</v>
      </c>
      <c r="AM23" s="2914">
        <v>3</v>
      </c>
      <c r="AN23" s="2914">
        <v>3</v>
      </c>
      <c r="AO23" s="2914">
        <v>3</v>
      </c>
      <c r="AP23" s="2914">
        <v>3</v>
      </c>
      <c r="AQ23" s="2914">
        <v>3</v>
      </c>
      <c r="AR23" s="2914">
        <v>3</v>
      </c>
      <c r="AS23" s="2914">
        <v>3</v>
      </c>
      <c r="AT23" s="2914">
        <v>3</v>
      </c>
      <c r="AU23" s="2914">
        <v>3</v>
      </c>
      <c r="AV23" s="2914">
        <v>3</v>
      </c>
      <c r="AW23" s="2914">
        <v>3</v>
      </c>
      <c r="AX23" s="2914">
        <v>3</v>
      </c>
      <c r="AY23" s="2916">
        <v>3</v>
      </c>
    </row>
    <row r="24" spans="1:51" ht="15.75" customHeight="1" thickTop="1" thickBot="1">
      <c r="A24" s="930"/>
      <c r="B24" s="930"/>
      <c r="C24" s="930"/>
      <c r="D24" s="930"/>
      <c r="E24" s="930"/>
      <c r="F24" s="930"/>
      <c r="G24" s="930"/>
      <c r="H24" s="930"/>
      <c r="I24" s="930"/>
      <c r="J24" s="930"/>
      <c r="K24" s="930"/>
      <c r="L24" s="930"/>
      <c r="M24" s="930"/>
      <c r="N24" s="930"/>
      <c r="O24" s="930"/>
      <c r="P24" s="930"/>
      <c r="Q24" s="3120"/>
      <c r="R24" s="930"/>
      <c r="S24" s="930"/>
      <c r="T24" s="930"/>
      <c r="U24" s="930"/>
      <c r="V24" s="3101"/>
      <c r="X24" s="3101"/>
      <c r="AI24" s="3101"/>
      <c r="AK24" s="930"/>
      <c r="AL24" s="930"/>
      <c r="AM24" s="930"/>
      <c r="AN24" s="930"/>
      <c r="AO24" s="930"/>
      <c r="AP24" s="930"/>
      <c r="AQ24" s="930"/>
      <c r="AR24" s="930"/>
      <c r="AS24" s="930"/>
      <c r="AT24" s="930"/>
      <c r="AU24" s="930"/>
      <c r="AV24" s="930"/>
      <c r="AW24" s="930"/>
      <c r="AX24" s="930"/>
      <c r="AY24" s="930"/>
    </row>
    <row r="25" spans="1:51" ht="15.75" customHeight="1" thickTop="1">
      <c r="A25" s="2394" t="s">
        <v>686</v>
      </c>
      <c r="B25" s="2919" t="s">
        <v>15268</v>
      </c>
      <c r="C25" s="562">
        <v>6.26</v>
      </c>
      <c r="D25" s="562">
        <v>0.15</v>
      </c>
      <c r="E25" s="562">
        <v>1.37</v>
      </c>
      <c r="F25" s="562">
        <v>1.097</v>
      </c>
      <c r="G25" s="1255">
        <f t="shared" ref="G25:G39" si="1">IFERROR(F25-E25,0)</f>
        <v>-0.27300000000000013</v>
      </c>
      <c r="H25" s="562">
        <v>6.532</v>
      </c>
      <c r="I25" s="562">
        <v>2.488</v>
      </c>
      <c r="J25" s="1255">
        <f t="shared" ref="J25:J39" si="2">IFERROR(I25-H25,0)</f>
        <v>-4.0440000000000005</v>
      </c>
      <c r="K25" s="562">
        <v>4.0439999999999996</v>
      </c>
      <c r="L25" s="562">
        <v>0.109</v>
      </c>
      <c r="M25" s="3121">
        <v>1.4E-2</v>
      </c>
      <c r="N25" s="3121">
        <v>0.246</v>
      </c>
      <c r="O25" s="3121">
        <v>3.2000000000000001E-2</v>
      </c>
      <c r="P25" s="563">
        <v>0</v>
      </c>
      <c r="Q25" s="1154"/>
      <c r="R25" s="217" t="s">
        <v>15269</v>
      </c>
      <c r="S25" s="930"/>
      <c r="T25" s="219"/>
      <c r="U25" s="930"/>
      <c r="V25" s="3101"/>
      <c r="W25" s="997">
        <f t="shared" ref="W25:W39" si="3">IF( SUM( Y25:AH25 ) = 0, 0, $Y$5 )</f>
        <v>0</v>
      </c>
      <c r="X25" s="3101"/>
      <c r="Y25" s="221">
        <f t="shared" ref="Y25:Y39" si="4" xml:space="preserve"> IF( ISNUMBER(C25 ), 0, 1 )</f>
        <v>0</v>
      </c>
      <c r="Z25" s="221">
        <f t="shared" ref="Z25:AA39" si="5" xml:space="preserve"> IF( ISNUMBER(E25 ), 0, 1 )</f>
        <v>0</v>
      </c>
      <c r="AA25" s="221">
        <f t="shared" si="5"/>
        <v>0</v>
      </c>
      <c r="AC25" s="221">
        <f t="shared" ref="AC25:AD39" si="6" xml:space="preserve"> IF( ISNUMBER(H25 ), 0, 1 )</f>
        <v>0</v>
      </c>
      <c r="AD25" s="221">
        <f t="shared" si="6"/>
        <v>0</v>
      </c>
      <c r="AF25" s="221">
        <f t="shared" ref="AF25:AG39" si="7" xml:space="preserve"> IF( ISNUMBER(K25 ), 0, 1 )</f>
        <v>0</v>
      </c>
      <c r="AG25" s="221">
        <f t="shared" si="7"/>
        <v>0</v>
      </c>
      <c r="AH25" s="221">
        <f t="shared" ref="AH25:AH39" si="8" xml:space="preserve"> IF( ISNUMBER(N25 ), 0, 1 )</f>
        <v>0</v>
      </c>
      <c r="AI25" s="3101"/>
      <c r="AK25" s="2919" t="s">
        <v>15270</v>
      </c>
      <c r="AL25" s="562" t="s">
        <v>15271</v>
      </c>
      <c r="AM25" s="562" t="s">
        <v>15272</v>
      </c>
      <c r="AN25" s="562" t="s">
        <v>15273</v>
      </c>
      <c r="AO25" s="562" t="s">
        <v>15274</v>
      </c>
      <c r="AP25" s="1255" t="s">
        <v>15275</v>
      </c>
      <c r="AQ25" s="562" t="s">
        <v>15276</v>
      </c>
      <c r="AR25" s="562" t="s">
        <v>15277</v>
      </c>
      <c r="AS25" s="1255" t="s">
        <v>15278</v>
      </c>
      <c r="AT25" s="562" t="s">
        <v>15279</v>
      </c>
      <c r="AU25" s="562" t="s">
        <v>15280</v>
      </c>
      <c r="AV25" s="562" t="s">
        <v>15281</v>
      </c>
      <c r="AW25" s="563" t="s">
        <v>15282</v>
      </c>
      <c r="AX25" s="563" t="s">
        <v>15283</v>
      </c>
      <c r="AY25" s="563" t="s">
        <v>15284</v>
      </c>
    </row>
    <row r="26" spans="1:51" ht="15.75" customHeight="1">
      <c r="A26" s="930"/>
      <c r="B26" s="2917" t="s">
        <v>15285</v>
      </c>
      <c r="C26" s="565">
        <v>0.22500000000000001</v>
      </c>
      <c r="D26" s="565">
        <v>0</v>
      </c>
      <c r="E26" s="565">
        <v>3.5999999999999997E-2</v>
      </c>
      <c r="F26" s="565">
        <v>3.9E-2</v>
      </c>
      <c r="G26" s="1257">
        <f t="shared" si="1"/>
        <v>3.0000000000000027E-3</v>
      </c>
      <c r="H26" s="565">
        <v>0.22500000000000001</v>
      </c>
      <c r="I26" s="565">
        <v>0.26500000000000001</v>
      </c>
      <c r="J26" s="1257">
        <f t="shared" si="2"/>
        <v>4.0000000000000008E-2</v>
      </c>
      <c r="K26" s="565">
        <v>0</v>
      </c>
      <c r="L26" s="565">
        <v>4.0000000000000001E-3</v>
      </c>
      <c r="M26" s="3122">
        <v>0</v>
      </c>
      <c r="N26" s="3122">
        <v>2.9000000000000001E-2</v>
      </c>
      <c r="O26" s="3122">
        <v>0</v>
      </c>
      <c r="P26" s="566">
        <v>0</v>
      </c>
      <c r="Q26" s="1154"/>
      <c r="R26" s="226" t="s">
        <v>15286</v>
      </c>
      <c r="S26" s="930"/>
      <c r="T26" s="227"/>
      <c r="U26" s="930"/>
      <c r="V26" s="3101"/>
      <c r="W26" s="997">
        <f t="shared" si="3"/>
        <v>0</v>
      </c>
      <c r="X26" s="3101"/>
      <c r="Y26" s="221">
        <f t="shared" si="4"/>
        <v>0</v>
      </c>
      <c r="Z26" s="221">
        <f t="shared" si="5"/>
        <v>0</v>
      </c>
      <c r="AA26" s="221">
        <f t="shared" si="5"/>
        <v>0</v>
      </c>
      <c r="AC26" s="221">
        <f t="shared" si="6"/>
        <v>0</v>
      </c>
      <c r="AD26" s="221">
        <f t="shared" si="6"/>
        <v>0</v>
      </c>
      <c r="AF26" s="221">
        <f t="shared" si="7"/>
        <v>0</v>
      </c>
      <c r="AG26" s="221">
        <f t="shared" si="7"/>
        <v>0</v>
      </c>
      <c r="AH26" s="221">
        <f t="shared" si="8"/>
        <v>0</v>
      </c>
      <c r="AI26" s="3101"/>
      <c r="AK26" s="2917" t="s">
        <v>15287</v>
      </c>
      <c r="AL26" s="565" t="s">
        <v>15288</v>
      </c>
      <c r="AM26" s="565" t="s">
        <v>15289</v>
      </c>
      <c r="AN26" s="565" t="s">
        <v>15290</v>
      </c>
      <c r="AO26" s="565" t="s">
        <v>15291</v>
      </c>
      <c r="AP26" s="1257" t="s">
        <v>15292</v>
      </c>
      <c r="AQ26" s="565" t="s">
        <v>15293</v>
      </c>
      <c r="AR26" s="565" t="s">
        <v>15294</v>
      </c>
      <c r="AS26" s="1257" t="s">
        <v>15295</v>
      </c>
      <c r="AT26" s="565" t="s">
        <v>15296</v>
      </c>
      <c r="AU26" s="565" t="s">
        <v>15297</v>
      </c>
      <c r="AV26" s="565" t="s">
        <v>15298</v>
      </c>
      <c r="AW26" s="566" t="s">
        <v>15299</v>
      </c>
      <c r="AX26" s="566" t="s">
        <v>15300</v>
      </c>
      <c r="AY26" s="566" t="s">
        <v>15301</v>
      </c>
    </row>
    <row r="27" spans="1:51" ht="15.75" customHeight="1">
      <c r="A27" s="930"/>
      <c r="B27" s="2917" t="s">
        <v>15302</v>
      </c>
      <c r="C27" s="565">
        <v>0.23100000000000001</v>
      </c>
      <c r="D27" s="565">
        <v>0</v>
      </c>
      <c r="E27" s="565">
        <v>0</v>
      </c>
      <c r="F27" s="565">
        <v>4.2999999999999997E-2</v>
      </c>
      <c r="G27" s="1257">
        <f t="shared" si="1"/>
        <v>4.2999999999999997E-2</v>
      </c>
      <c r="H27" s="565">
        <v>0.23100000000000001</v>
      </c>
      <c r="I27" s="565">
        <v>0.23100000000000001</v>
      </c>
      <c r="J27" s="1257">
        <f t="shared" si="2"/>
        <v>0</v>
      </c>
      <c r="K27" s="565">
        <v>0</v>
      </c>
      <c r="L27" s="565">
        <v>2E-3</v>
      </c>
      <c r="M27" s="3122">
        <v>1.9E-2</v>
      </c>
      <c r="N27" s="3122">
        <v>1.2E-2</v>
      </c>
      <c r="O27" s="3122">
        <v>0.1</v>
      </c>
      <c r="P27" s="566">
        <v>0</v>
      </c>
      <c r="Q27" s="1154"/>
      <c r="R27" s="226" t="s">
        <v>15303</v>
      </c>
      <c r="S27" s="930"/>
      <c r="T27" s="227"/>
      <c r="U27" s="930"/>
      <c r="V27" s="3101"/>
      <c r="W27" s="997">
        <f t="shared" si="3"/>
        <v>0</v>
      </c>
      <c r="X27" s="3101"/>
      <c r="Y27" s="221">
        <f t="shared" si="4"/>
        <v>0</v>
      </c>
      <c r="Z27" s="221">
        <f t="shared" si="5"/>
        <v>0</v>
      </c>
      <c r="AA27" s="221">
        <f t="shared" si="5"/>
        <v>0</v>
      </c>
      <c r="AC27" s="221">
        <f t="shared" si="6"/>
        <v>0</v>
      </c>
      <c r="AD27" s="221">
        <f t="shared" si="6"/>
        <v>0</v>
      </c>
      <c r="AF27" s="221">
        <f t="shared" si="7"/>
        <v>0</v>
      </c>
      <c r="AG27" s="221">
        <f t="shared" si="7"/>
        <v>0</v>
      </c>
      <c r="AH27" s="221">
        <f t="shared" si="8"/>
        <v>0</v>
      </c>
      <c r="AI27" s="3101"/>
      <c r="AK27" s="2917" t="s">
        <v>15304</v>
      </c>
      <c r="AL27" s="565" t="s">
        <v>15305</v>
      </c>
      <c r="AM27" s="565" t="s">
        <v>15306</v>
      </c>
      <c r="AN27" s="565" t="s">
        <v>15307</v>
      </c>
      <c r="AO27" s="565" t="s">
        <v>15308</v>
      </c>
      <c r="AP27" s="1257" t="s">
        <v>15309</v>
      </c>
      <c r="AQ27" s="565" t="s">
        <v>15310</v>
      </c>
      <c r="AR27" s="565" t="s">
        <v>15311</v>
      </c>
      <c r="AS27" s="1257" t="s">
        <v>15312</v>
      </c>
      <c r="AT27" s="565" t="s">
        <v>15313</v>
      </c>
      <c r="AU27" s="565" t="s">
        <v>15314</v>
      </c>
      <c r="AV27" s="565" t="s">
        <v>15315</v>
      </c>
      <c r="AW27" s="566" t="s">
        <v>15316</v>
      </c>
      <c r="AX27" s="566" t="s">
        <v>15317</v>
      </c>
      <c r="AY27" s="566" t="s">
        <v>15318</v>
      </c>
    </row>
    <row r="28" spans="1:51" ht="15.75" customHeight="1">
      <c r="A28" s="930"/>
      <c r="B28" s="2917" t="s">
        <v>15319</v>
      </c>
      <c r="C28" s="565">
        <v>0.67900000000000005</v>
      </c>
      <c r="D28" s="565">
        <v>0</v>
      </c>
      <c r="E28" s="565">
        <v>0.437</v>
      </c>
      <c r="F28" s="565">
        <v>0.34899999999999998</v>
      </c>
      <c r="G28" s="1257">
        <f t="shared" si="1"/>
        <v>-8.8000000000000023E-2</v>
      </c>
      <c r="H28" s="565">
        <v>0.67900000000000005</v>
      </c>
      <c r="I28" s="565">
        <v>0.60199999999999998</v>
      </c>
      <c r="J28" s="1257">
        <f t="shared" si="2"/>
        <v>-7.7000000000000068E-2</v>
      </c>
      <c r="K28" s="565">
        <v>7.5999999999999998E-2</v>
      </c>
      <c r="L28" s="565">
        <v>1.2E-2</v>
      </c>
      <c r="M28" s="3122">
        <v>4.8000000000000001E-2</v>
      </c>
      <c r="N28" s="3122">
        <v>2.1000000000000001E-2</v>
      </c>
      <c r="O28" s="3122">
        <v>8.4000000000000005E-2</v>
      </c>
      <c r="P28" s="566">
        <v>0</v>
      </c>
      <c r="Q28" s="1154"/>
      <c r="R28" s="226" t="s">
        <v>15320</v>
      </c>
      <c r="S28" s="930"/>
      <c r="T28" s="227"/>
      <c r="U28" s="930"/>
      <c r="V28" s="3101"/>
      <c r="W28" s="997">
        <f t="shared" si="3"/>
        <v>0</v>
      </c>
      <c r="X28" s="3101"/>
      <c r="Y28" s="221">
        <f t="shared" si="4"/>
        <v>0</v>
      </c>
      <c r="Z28" s="221">
        <f t="shared" si="5"/>
        <v>0</v>
      </c>
      <c r="AA28" s="221">
        <f t="shared" si="5"/>
        <v>0</v>
      </c>
      <c r="AC28" s="221">
        <f t="shared" si="6"/>
        <v>0</v>
      </c>
      <c r="AD28" s="221">
        <f t="shared" si="6"/>
        <v>0</v>
      </c>
      <c r="AF28" s="221">
        <f t="shared" si="7"/>
        <v>0</v>
      </c>
      <c r="AG28" s="221">
        <f t="shared" si="7"/>
        <v>0</v>
      </c>
      <c r="AH28" s="221">
        <f t="shared" si="8"/>
        <v>0</v>
      </c>
      <c r="AI28" s="3101"/>
      <c r="AK28" s="2917" t="s">
        <v>15321</v>
      </c>
      <c r="AL28" s="565" t="s">
        <v>15322</v>
      </c>
      <c r="AM28" s="565" t="s">
        <v>15323</v>
      </c>
      <c r="AN28" s="565" t="s">
        <v>15324</v>
      </c>
      <c r="AO28" s="565" t="s">
        <v>15325</v>
      </c>
      <c r="AP28" s="1257" t="s">
        <v>15326</v>
      </c>
      <c r="AQ28" s="565" t="s">
        <v>15327</v>
      </c>
      <c r="AR28" s="565" t="s">
        <v>15328</v>
      </c>
      <c r="AS28" s="1257" t="s">
        <v>15329</v>
      </c>
      <c r="AT28" s="565" t="s">
        <v>15330</v>
      </c>
      <c r="AU28" s="565" t="s">
        <v>15331</v>
      </c>
      <c r="AV28" s="565" t="s">
        <v>15332</v>
      </c>
      <c r="AW28" s="566" t="s">
        <v>15333</v>
      </c>
      <c r="AX28" s="566" t="s">
        <v>15334</v>
      </c>
      <c r="AY28" s="566" t="s">
        <v>15335</v>
      </c>
    </row>
    <row r="29" spans="1:51" ht="15.75" customHeight="1">
      <c r="A29" s="930"/>
      <c r="B29" s="2917" t="s">
        <v>15336</v>
      </c>
      <c r="C29" s="565">
        <v>0.33500000000000002</v>
      </c>
      <c r="D29" s="565">
        <v>0</v>
      </c>
      <c r="E29" s="565">
        <v>0.24099999999999999</v>
      </c>
      <c r="F29" s="565">
        <v>0.246</v>
      </c>
      <c r="G29" s="1257">
        <f t="shared" si="1"/>
        <v>5.0000000000000044E-3</v>
      </c>
      <c r="H29" s="565">
        <v>0.33500000000000002</v>
      </c>
      <c r="I29" s="565">
        <v>0.33900000000000002</v>
      </c>
      <c r="J29" s="1257">
        <f t="shared" si="2"/>
        <v>4.0000000000000036E-3</v>
      </c>
      <c r="K29" s="565">
        <v>0</v>
      </c>
      <c r="L29" s="565">
        <v>1.9E-2</v>
      </c>
      <c r="M29" s="3122">
        <v>8.9999999999999993E-3</v>
      </c>
      <c r="N29" s="3122">
        <v>2.5999999999999999E-2</v>
      </c>
      <c r="O29" s="3122">
        <v>1.2E-2</v>
      </c>
      <c r="P29" s="566">
        <v>0</v>
      </c>
      <c r="Q29" s="1154"/>
      <c r="R29" s="226" t="s">
        <v>15337</v>
      </c>
      <c r="S29" s="930"/>
      <c r="T29" s="227"/>
      <c r="U29" s="930"/>
      <c r="V29" s="3101"/>
      <c r="W29" s="997">
        <f t="shared" si="3"/>
        <v>0</v>
      </c>
      <c r="X29" s="3101"/>
      <c r="Y29" s="221">
        <f t="shared" si="4"/>
        <v>0</v>
      </c>
      <c r="Z29" s="221">
        <f t="shared" si="5"/>
        <v>0</v>
      </c>
      <c r="AA29" s="221">
        <f t="shared" si="5"/>
        <v>0</v>
      </c>
      <c r="AC29" s="221">
        <f t="shared" si="6"/>
        <v>0</v>
      </c>
      <c r="AD29" s="221">
        <f t="shared" si="6"/>
        <v>0</v>
      </c>
      <c r="AF29" s="221">
        <f t="shared" si="7"/>
        <v>0</v>
      </c>
      <c r="AG29" s="221">
        <f t="shared" si="7"/>
        <v>0</v>
      </c>
      <c r="AH29" s="221">
        <f t="shared" si="8"/>
        <v>0</v>
      </c>
      <c r="AI29" s="3101"/>
      <c r="AK29" s="2917" t="s">
        <v>15338</v>
      </c>
      <c r="AL29" s="565" t="s">
        <v>15339</v>
      </c>
      <c r="AM29" s="565" t="s">
        <v>15340</v>
      </c>
      <c r="AN29" s="565" t="s">
        <v>15341</v>
      </c>
      <c r="AO29" s="565" t="s">
        <v>15342</v>
      </c>
      <c r="AP29" s="1257" t="s">
        <v>15343</v>
      </c>
      <c r="AQ29" s="565" t="s">
        <v>15344</v>
      </c>
      <c r="AR29" s="565" t="s">
        <v>15345</v>
      </c>
      <c r="AS29" s="1257" t="s">
        <v>15346</v>
      </c>
      <c r="AT29" s="565" t="s">
        <v>15347</v>
      </c>
      <c r="AU29" s="565" t="s">
        <v>15348</v>
      </c>
      <c r="AV29" s="565" t="s">
        <v>15349</v>
      </c>
      <c r="AW29" s="566" t="s">
        <v>15350</v>
      </c>
      <c r="AX29" s="566" t="s">
        <v>15351</v>
      </c>
      <c r="AY29" s="566" t="s">
        <v>15352</v>
      </c>
    </row>
    <row r="30" spans="1:51" ht="15.75" customHeight="1">
      <c r="A30" s="930"/>
      <c r="B30" s="2917" t="s">
        <v>15353</v>
      </c>
      <c r="C30" s="565">
        <v>6.0389999999999997</v>
      </c>
      <c r="D30" s="565">
        <v>0</v>
      </c>
      <c r="E30" s="565">
        <v>0.373</v>
      </c>
      <c r="F30" s="565">
        <v>0.36499999999999999</v>
      </c>
      <c r="G30" s="1257">
        <f t="shared" si="1"/>
        <v>-8.0000000000000071E-3</v>
      </c>
      <c r="H30" s="565">
        <v>6.0389999999999997</v>
      </c>
      <c r="I30" s="565">
        <v>0.36499999999999999</v>
      </c>
      <c r="J30" s="1257">
        <f t="shared" si="2"/>
        <v>-5.6739999999999995</v>
      </c>
      <c r="K30" s="565">
        <v>5.6740000000000004</v>
      </c>
      <c r="L30" s="565">
        <v>2.9000000000000001E-2</v>
      </c>
      <c r="M30" s="3122">
        <v>1.2E-2</v>
      </c>
      <c r="N30" s="3122">
        <v>2.9000000000000001E-2</v>
      </c>
      <c r="O30" s="3122">
        <v>1.2E-2</v>
      </c>
      <c r="P30" s="566">
        <v>0</v>
      </c>
      <c r="Q30" s="1154"/>
      <c r="R30" s="226" t="s">
        <v>15354</v>
      </c>
      <c r="S30" s="930"/>
      <c r="T30" s="227"/>
      <c r="U30" s="930"/>
      <c r="V30" s="3101"/>
      <c r="W30" s="997">
        <f t="shared" si="3"/>
        <v>0</v>
      </c>
      <c r="X30" s="3101"/>
      <c r="Y30" s="221">
        <f t="shared" si="4"/>
        <v>0</v>
      </c>
      <c r="Z30" s="221">
        <f t="shared" si="5"/>
        <v>0</v>
      </c>
      <c r="AA30" s="221">
        <f t="shared" si="5"/>
        <v>0</v>
      </c>
      <c r="AC30" s="221">
        <f t="shared" si="6"/>
        <v>0</v>
      </c>
      <c r="AD30" s="221">
        <f t="shared" si="6"/>
        <v>0</v>
      </c>
      <c r="AF30" s="221">
        <f t="shared" si="7"/>
        <v>0</v>
      </c>
      <c r="AG30" s="221">
        <f t="shared" si="7"/>
        <v>0</v>
      </c>
      <c r="AH30" s="221">
        <f t="shared" si="8"/>
        <v>0</v>
      </c>
      <c r="AI30" s="3101"/>
      <c r="AK30" s="2917" t="s">
        <v>15355</v>
      </c>
      <c r="AL30" s="565" t="s">
        <v>15356</v>
      </c>
      <c r="AM30" s="565" t="s">
        <v>15357</v>
      </c>
      <c r="AN30" s="565" t="s">
        <v>15358</v>
      </c>
      <c r="AO30" s="565" t="s">
        <v>15359</v>
      </c>
      <c r="AP30" s="1257" t="s">
        <v>15360</v>
      </c>
      <c r="AQ30" s="565" t="s">
        <v>15361</v>
      </c>
      <c r="AR30" s="565" t="s">
        <v>15362</v>
      </c>
      <c r="AS30" s="1257" t="s">
        <v>15363</v>
      </c>
      <c r="AT30" s="565" t="s">
        <v>15364</v>
      </c>
      <c r="AU30" s="565" t="s">
        <v>15365</v>
      </c>
      <c r="AV30" s="565" t="s">
        <v>15366</v>
      </c>
      <c r="AW30" s="566" t="s">
        <v>15367</v>
      </c>
      <c r="AX30" s="566" t="s">
        <v>15368</v>
      </c>
      <c r="AY30" s="566" t="s">
        <v>15369</v>
      </c>
    </row>
    <row r="31" spans="1:51" ht="15.75" customHeight="1">
      <c r="A31" s="930"/>
      <c r="B31" s="2917" t="s">
        <v>15370</v>
      </c>
      <c r="C31" s="565">
        <v>6.2060000000000004</v>
      </c>
      <c r="D31" s="565">
        <v>0</v>
      </c>
      <c r="E31" s="565">
        <v>0.36499999999999999</v>
      </c>
      <c r="F31" s="565">
        <v>0.19900000000000001</v>
      </c>
      <c r="G31" s="1257">
        <f t="shared" si="1"/>
        <v>-0.16599999999999998</v>
      </c>
      <c r="H31" s="565">
        <v>6.2060000000000004</v>
      </c>
      <c r="I31" s="565">
        <v>0.19900000000000001</v>
      </c>
      <c r="J31" s="1257">
        <f t="shared" si="2"/>
        <v>-6.0070000000000006</v>
      </c>
      <c r="K31" s="565">
        <v>6.0069999999999997</v>
      </c>
      <c r="L31" s="565">
        <v>2.1000000000000001E-2</v>
      </c>
      <c r="M31" s="3122">
        <v>1E-3</v>
      </c>
      <c r="N31" s="3122">
        <v>2.1000000000000001E-2</v>
      </c>
      <c r="O31" s="3122">
        <v>1E-3</v>
      </c>
      <c r="P31" s="566">
        <v>0</v>
      </c>
      <c r="Q31" s="1154"/>
      <c r="R31" s="226" t="s">
        <v>15371</v>
      </c>
      <c r="S31" s="930"/>
      <c r="T31" s="227"/>
      <c r="U31" s="930"/>
      <c r="V31" s="3101"/>
      <c r="W31" s="997">
        <f t="shared" si="3"/>
        <v>0</v>
      </c>
      <c r="X31" s="3101"/>
      <c r="Y31" s="221">
        <f t="shared" si="4"/>
        <v>0</v>
      </c>
      <c r="Z31" s="221">
        <f t="shared" si="5"/>
        <v>0</v>
      </c>
      <c r="AA31" s="221">
        <f t="shared" si="5"/>
        <v>0</v>
      </c>
      <c r="AC31" s="221">
        <f t="shared" si="6"/>
        <v>0</v>
      </c>
      <c r="AD31" s="221">
        <f t="shared" si="6"/>
        <v>0</v>
      </c>
      <c r="AF31" s="221">
        <f t="shared" si="7"/>
        <v>0</v>
      </c>
      <c r="AG31" s="221">
        <f t="shared" si="7"/>
        <v>0</v>
      </c>
      <c r="AH31" s="221">
        <f t="shared" si="8"/>
        <v>0</v>
      </c>
      <c r="AI31" s="3101"/>
      <c r="AK31" s="2917" t="s">
        <v>15372</v>
      </c>
      <c r="AL31" s="565" t="s">
        <v>15373</v>
      </c>
      <c r="AM31" s="565" t="s">
        <v>15374</v>
      </c>
      <c r="AN31" s="565" t="s">
        <v>15375</v>
      </c>
      <c r="AO31" s="565" t="s">
        <v>15376</v>
      </c>
      <c r="AP31" s="1257" t="s">
        <v>15377</v>
      </c>
      <c r="AQ31" s="565" t="s">
        <v>15378</v>
      </c>
      <c r="AR31" s="565" t="s">
        <v>15379</v>
      </c>
      <c r="AS31" s="1257" t="s">
        <v>15380</v>
      </c>
      <c r="AT31" s="565" t="s">
        <v>15381</v>
      </c>
      <c r="AU31" s="565" t="s">
        <v>15382</v>
      </c>
      <c r="AV31" s="565" t="s">
        <v>15383</v>
      </c>
      <c r="AW31" s="566" t="s">
        <v>15384</v>
      </c>
      <c r="AX31" s="566" t="s">
        <v>15385</v>
      </c>
      <c r="AY31" s="566" t="s">
        <v>15386</v>
      </c>
    </row>
    <row r="32" spans="1:51" ht="15.75" customHeight="1">
      <c r="A32" s="930"/>
      <c r="B32" s="2917" t="s">
        <v>15387</v>
      </c>
      <c r="C32" s="565">
        <v>1.341</v>
      </c>
      <c r="D32" s="565">
        <v>0</v>
      </c>
      <c r="E32" s="565">
        <v>0.51500000000000001</v>
      </c>
      <c r="F32" s="565">
        <v>0.42</v>
      </c>
      <c r="G32" s="1257">
        <f t="shared" si="1"/>
        <v>-9.5000000000000029E-2</v>
      </c>
      <c r="H32" s="565">
        <v>1.341</v>
      </c>
      <c r="I32" s="565">
        <v>0.42</v>
      </c>
      <c r="J32" s="1257">
        <f t="shared" si="2"/>
        <v>-0.92100000000000004</v>
      </c>
      <c r="K32" s="565">
        <v>0.92100000000000004</v>
      </c>
      <c r="L32" s="565">
        <v>3.7999999999999999E-2</v>
      </c>
      <c r="M32" s="3122">
        <v>8.9999999999999993E-3</v>
      </c>
      <c r="N32" s="3122">
        <v>3.7999999999999999E-2</v>
      </c>
      <c r="O32" s="3122">
        <v>8.9999999999999993E-3</v>
      </c>
      <c r="P32" s="566">
        <v>0</v>
      </c>
      <c r="Q32" s="1154"/>
      <c r="R32" s="226" t="s">
        <v>15388</v>
      </c>
      <c r="S32" s="930"/>
      <c r="T32" s="227"/>
      <c r="U32" s="930"/>
      <c r="V32" s="3101"/>
      <c r="W32" s="997">
        <f t="shared" si="3"/>
        <v>0</v>
      </c>
      <c r="X32" s="3101"/>
      <c r="Y32" s="221">
        <f t="shared" si="4"/>
        <v>0</v>
      </c>
      <c r="Z32" s="221">
        <f t="shared" si="5"/>
        <v>0</v>
      </c>
      <c r="AA32" s="221">
        <f t="shared" si="5"/>
        <v>0</v>
      </c>
      <c r="AC32" s="221">
        <f t="shared" si="6"/>
        <v>0</v>
      </c>
      <c r="AD32" s="221">
        <f t="shared" si="6"/>
        <v>0</v>
      </c>
      <c r="AF32" s="221">
        <f t="shared" si="7"/>
        <v>0</v>
      </c>
      <c r="AG32" s="221">
        <f t="shared" si="7"/>
        <v>0</v>
      </c>
      <c r="AH32" s="221">
        <f t="shared" si="8"/>
        <v>0</v>
      </c>
      <c r="AI32" s="3101"/>
      <c r="AK32" s="2917" t="s">
        <v>15389</v>
      </c>
      <c r="AL32" s="565" t="s">
        <v>15390</v>
      </c>
      <c r="AM32" s="565" t="s">
        <v>15391</v>
      </c>
      <c r="AN32" s="565" t="s">
        <v>15392</v>
      </c>
      <c r="AO32" s="565" t="s">
        <v>15393</v>
      </c>
      <c r="AP32" s="1257" t="s">
        <v>15394</v>
      </c>
      <c r="AQ32" s="565" t="s">
        <v>15395</v>
      </c>
      <c r="AR32" s="565" t="s">
        <v>15396</v>
      </c>
      <c r="AS32" s="1257" t="s">
        <v>15397</v>
      </c>
      <c r="AT32" s="565" t="s">
        <v>15398</v>
      </c>
      <c r="AU32" s="565" t="s">
        <v>15399</v>
      </c>
      <c r="AV32" s="565" t="s">
        <v>15400</v>
      </c>
      <c r="AW32" s="566" t="s">
        <v>15401</v>
      </c>
      <c r="AX32" s="566" t="s">
        <v>15402</v>
      </c>
      <c r="AY32" s="566" t="s">
        <v>15403</v>
      </c>
    </row>
    <row r="33" spans="1:51" ht="15.75" customHeight="1">
      <c r="A33" s="930"/>
      <c r="B33" s="2917" t="s">
        <v>15404</v>
      </c>
      <c r="C33" s="565">
        <v>1.6559999999999999</v>
      </c>
      <c r="D33" s="565">
        <v>0</v>
      </c>
      <c r="E33" s="565">
        <v>0.495</v>
      </c>
      <c r="F33" s="565">
        <v>0.44700000000000001</v>
      </c>
      <c r="G33" s="1257">
        <f t="shared" si="1"/>
        <v>-4.7999999999999987E-2</v>
      </c>
      <c r="H33" s="565">
        <v>1.6559999999999999</v>
      </c>
      <c r="I33" s="565">
        <v>0.44700000000000001</v>
      </c>
      <c r="J33" s="1257">
        <f t="shared" si="2"/>
        <v>-1.2089999999999999</v>
      </c>
      <c r="K33" s="565">
        <v>1.2090000000000001</v>
      </c>
      <c r="L33" s="565">
        <v>2.1999999999999999E-2</v>
      </c>
      <c r="M33" s="3122">
        <v>2.8000000000000001E-2</v>
      </c>
      <c r="N33" s="3122">
        <v>2.1999999999999999E-2</v>
      </c>
      <c r="O33" s="3122">
        <v>2.8000000000000001E-2</v>
      </c>
      <c r="P33" s="566">
        <v>0</v>
      </c>
      <c r="Q33" s="1154"/>
      <c r="R33" s="226" t="s">
        <v>15405</v>
      </c>
      <c r="S33" s="930"/>
      <c r="T33" s="227"/>
      <c r="U33" s="930"/>
      <c r="V33" s="3101"/>
      <c r="W33" s="997">
        <f t="shared" si="3"/>
        <v>0</v>
      </c>
      <c r="X33" s="3101"/>
      <c r="Y33" s="221">
        <f t="shared" si="4"/>
        <v>0</v>
      </c>
      <c r="Z33" s="221">
        <f t="shared" si="5"/>
        <v>0</v>
      </c>
      <c r="AA33" s="221">
        <f t="shared" si="5"/>
        <v>0</v>
      </c>
      <c r="AC33" s="221">
        <f t="shared" si="6"/>
        <v>0</v>
      </c>
      <c r="AD33" s="221">
        <f t="shared" si="6"/>
        <v>0</v>
      </c>
      <c r="AF33" s="221">
        <f t="shared" si="7"/>
        <v>0</v>
      </c>
      <c r="AG33" s="221">
        <f t="shared" si="7"/>
        <v>0</v>
      </c>
      <c r="AH33" s="221">
        <f t="shared" si="8"/>
        <v>0</v>
      </c>
      <c r="AI33" s="3101"/>
      <c r="AK33" s="2917" t="s">
        <v>15406</v>
      </c>
      <c r="AL33" s="565" t="s">
        <v>15407</v>
      </c>
      <c r="AM33" s="565" t="s">
        <v>15408</v>
      </c>
      <c r="AN33" s="565" t="s">
        <v>15409</v>
      </c>
      <c r="AO33" s="565" t="s">
        <v>15410</v>
      </c>
      <c r="AP33" s="1257" t="s">
        <v>15411</v>
      </c>
      <c r="AQ33" s="565" t="s">
        <v>15412</v>
      </c>
      <c r="AR33" s="565" t="s">
        <v>15413</v>
      </c>
      <c r="AS33" s="1257" t="s">
        <v>15414</v>
      </c>
      <c r="AT33" s="565" t="s">
        <v>15415</v>
      </c>
      <c r="AU33" s="565" t="s">
        <v>15416</v>
      </c>
      <c r="AV33" s="565" t="s">
        <v>15417</v>
      </c>
      <c r="AW33" s="566" t="s">
        <v>15418</v>
      </c>
      <c r="AX33" s="566" t="s">
        <v>15419</v>
      </c>
      <c r="AY33" s="566" t="s">
        <v>15420</v>
      </c>
    </row>
    <row r="34" spans="1:51" ht="15.75" customHeight="1">
      <c r="A34" s="930"/>
      <c r="B34" s="2917" t="s">
        <v>15421</v>
      </c>
      <c r="C34" s="565">
        <v>0</v>
      </c>
      <c r="D34" s="565">
        <v>0</v>
      </c>
      <c r="E34" s="565">
        <v>0</v>
      </c>
      <c r="F34" s="565">
        <v>0</v>
      </c>
      <c r="G34" s="1257">
        <f t="shared" si="1"/>
        <v>0</v>
      </c>
      <c r="H34" s="565">
        <v>0</v>
      </c>
      <c r="I34" s="565">
        <v>0</v>
      </c>
      <c r="J34" s="1257">
        <f t="shared" si="2"/>
        <v>0</v>
      </c>
      <c r="K34" s="565">
        <v>0</v>
      </c>
      <c r="L34" s="565">
        <v>0</v>
      </c>
      <c r="M34" s="3122">
        <v>0</v>
      </c>
      <c r="N34" s="3122">
        <v>0</v>
      </c>
      <c r="O34" s="3122">
        <v>0</v>
      </c>
      <c r="P34" s="566">
        <v>0</v>
      </c>
      <c r="Q34" s="1154"/>
      <c r="R34" s="226" t="s">
        <v>15422</v>
      </c>
      <c r="S34" s="930"/>
      <c r="T34" s="227"/>
      <c r="U34" s="930"/>
      <c r="V34" s="3101"/>
      <c r="W34" s="997">
        <f t="shared" si="3"/>
        <v>0</v>
      </c>
      <c r="X34" s="3101"/>
      <c r="Y34" s="221">
        <f t="shared" si="4"/>
        <v>0</v>
      </c>
      <c r="Z34" s="221">
        <f t="shared" si="5"/>
        <v>0</v>
      </c>
      <c r="AA34" s="221">
        <f t="shared" si="5"/>
        <v>0</v>
      </c>
      <c r="AC34" s="221">
        <f t="shared" si="6"/>
        <v>0</v>
      </c>
      <c r="AD34" s="221">
        <f t="shared" si="6"/>
        <v>0</v>
      </c>
      <c r="AF34" s="221">
        <f t="shared" si="7"/>
        <v>0</v>
      </c>
      <c r="AG34" s="221">
        <f t="shared" si="7"/>
        <v>0</v>
      </c>
      <c r="AH34" s="221">
        <f t="shared" si="8"/>
        <v>0</v>
      </c>
      <c r="AI34" s="3101"/>
      <c r="AK34" s="2917" t="s">
        <v>15421</v>
      </c>
      <c r="AL34" s="565" t="s">
        <v>15423</v>
      </c>
      <c r="AM34" s="565" t="s">
        <v>15424</v>
      </c>
      <c r="AN34" s="565" t="s">
        <v>15425</v>
      </c>
      <c r="AO34" s="565" t="s">
        <v>15426</v>
      </c>
      <c r="AP34" s="1257" t="s">
        <v>15427</v>
      </c>
      <c r="AQ34" s="565" t="s">
        <v>15428</v>
      </c>
      <c r="AR34" s="565" t="s">
        <v>15429</v>
      </c>
      <c r="AS34" s="1257" t="s">
        <v>15430</v>
      </c>
      <c r="AT34" s="565" t="s">
        <v>15431</v>
      </c>
      <c r="AU34" s="565" t="s">
        <v>15432</v>
      </c>
      <c r="AV34" s="565" t="s">
        <v>15433</v>
      </c>
      <c r="AW34" s="566" t="s">
        <v>15434</v>
      </c>
      <c r="AX34" s="566" t="s">
        <v>15435</v>
      </c>
      <c r="AY34" s="566" t="s">
        <v>15436</v>
      </c>
    </row>
    <row r="35" spans="1:51" ht="15.75" customHeight="1">
      <c r="A35" s="930"/>
      <c r="B35" s="2917" t="s">
        <v>15437</v>
      </c>
      <c r="C35" s="565">
        <v>0</v>
      </c>
      <c r="D35" s="565">
        <v>0</v>
      </c>
      <c r="E35" s="565">
        <v>0</v>
      </c>
      <c r="F35" s="565">
        <v>0</v>
      </c>
      <c r="G35" s="1257">
        <f t="shared" si="1"/>
        <v>0</v>
      </c>
      <c r="H35" s="565">
        <v>0</v>
      </c>
      <c r="I35" s="565">
        <v>0</v>
      </c>
      <c r="J35" s="1257">
        <f t="shared" si="2"/>
        <v>0</v>
      </c>
      <c r="K35" s="565">
        <v>0</v>
      </c>
      <c r="L35" s="565">
        <v>0</v>
      </c>
      <c r="M35" s="3122">
        <v>0</v>
      </c>
      <c r="N35" s="3122">
        <v>0</v>
      </c>
      <c r="O35" s="3122">
        <v>0</v>
      </c>
      <c r="P35" s="566">
        <v>0</v>
      </c>
      <c r="Q35" s="1154"/>
      <c r="R35" s="226" t="s">
        <v>15438</v>
      </c>
      <c r="S35" s="930"/>
      <c r="T35" s="227"/>
      <c r="U35" s="930"/>
      <c r="V35" s="3101"/>
      <c r="W35" s="997">
        <f t="shared" si="3"/>
        <v>0</v>
      </c>
      <c r="X35" s="3101"/>
      <c r="Y35" s="221">
        <f t="shared" si="4"/>
        <v>0</v>
      </c>
      <c r="Z35" s="221">
        <f t="shared" si="5"/>
        <v>0</v>
      </c>
      <c r="AA35" s="221">
        <f t="shared" si="5"/>
        <v>0</v>
      </c>
      <c r="AC35" s="221">
        <f t="shared" si="6"/>
        <v>0</v>
      </c>
      <c r="AD35" s="221">
        <f t="shared" si="6"/>
        <v>0</v>
      </c>
      <c r="AF35" s="221">
        <f t="shared" si="7"/>
        <v>0</v>
      </c>
      <c r="AG35" s="221">
        <f t="shared" si="7"/>
        <v>0</v>
      </c>
      <c r="AH35" s="221">
        <f t="shared" si="8"/>
        <v>0</v>
      </c>
      <c r="AI35" s="3101"/>
      <c r="AK35" s="2917" t="s">
        <v>15437</v>
      </c>
      <c r="AL35" s="565" t="s">
        <v>15439</v>
      </c>
      <c r="AM35" s="565" t="s">
        <v>15440</v>
      </c>
      <c r="AN35" s="565" t="s">
        <v>15441</v>
      </c>
      <c r="AO35" s="565" t="s">
        <v>15442</v>
      </c>
      <c r="AP35" s="1257" t="s">
        <v>15443</v>
      </c>
      <c r="AQ35" s="565" t="s">
        <v>15444</v>
      </c>
      <c r="AR35" s="565" t="s">
        <v>15445</v>
      </c>
      <c r="AS35" s="1257" t="s">
        <v>15446</v>
      </c>
      <c r="AT35" s="565" t="s">
        <v>15447</v>
      </c>
      <c r="AU35" s="565" t="s">
        <v>15448</v>
      </c>
      <c r="AV35" s="565" t="s">
        <v>15449</v>
      </c>
      <c r="AW35" s="566" t="s">
        <v>15450</v>
      </c>
      <c r="AX35" s="566" t="s">
        <v>15451</v>
      </c>
      <c r="AY35" s="566" t="s">
        <v>15452</v>
      </c>
    </row>
    <row r="36" spans="1:51" ht="15.75" customHeight="1">
      <c r="A36" s="930"/>
      <c r="B36" s="2917" t="s">
        <v>15453</v>
      </c>
      <c r="C36" s="565">
        <v>0</v>
      </c>
      <c r="D36" s="565">
        <v>0</v>
      </c>
      <c r="E36" s="565">
        <v>0</v>
      </c>
      <c r="F36" s="565">
        <v>0</v>
      </c>
      <c r="G36" s="1257">
        <f t="shared" si="1"/>
        <v>0</v>
      </c>
      <c r="H36" s="565">
        <v>0</v>
      </c>
      <c r="I36" s="565">
        <v>0</v>
      </c>
      <c r="J36" s="1257">
        <f t="shared" si="2"/>
        <v>0</v>
      </c>
      <c r="K36" s="565">
        <v>0</v>
      </c>
      <c r="L36" s="565">
        <v>0</v>
      </c>
      <c r="M36" s="3122">
        <v>0</v>
      </c>
      <c r="N36" s="3122">
        <v>0</v>
      </c>
      <c r="O36" s="3122">
        <v>0</v>
      </c>
      <c r="P36" s="566">
        <v>0</v>
      </c>
      <c r="Q36" s="1154"/>
      <c r="R36" s="226" t="s">
        <v>15454</v>
      </c>
      <c r="S36" s="930"/>
      <c r="T36" s="227"/>
      <c r="U36" s="930"/>
      <c r="V36" s="3101"/>
      <c r="W36" s="997">
        <f t="shared" si="3"/>
        <v>0</v>
      </c>
      <c r="X36" s="3101"/>
      <c r="Y36" s="221">
        <f t="shared" si="4"/>
        <v>0</v>
      </c>
      <c r="Z36" s="221">
        <f t="shared" si="5"/>
        <v>0</v>
      </c>
      <c r="AA36" s="221">
        <f t="shared" si="5"/>
        <v>0</v>
      </c>
      <c r="AC36" s="221">
        <f t="shared" si="6"/>
        <v>0</v>
      </c>
      <c r="AD36" s="221">
        <f t="shared" si="6"/>
        <v>0</v>
      </c>
      <c r="AF36" s="221">
        <f t="shared" si="7"/>
        <v>0</v>
      </c>
      <c r="AG36" s="221">
        <f t="shared" si="7"/>
        <v>0</v>
      </c>
      <c r="AH36" s="221">
        <f t="shared" si="8"/>
        <v>0</v>
      </c>
      <c r="AI36" s="3101"/>
      <c r="AK36" s="2917" t="s">
        <v>15453</v>
      </c>
      <c r="AL36" s="565" t="s">
        <v>15455</v>
      </c>
      <c r="AM36" s="565" t="s">
        <v>15456</v>
      </c>
      <c r="AN36" s="565" t="s">
        <v>15457</v>
      </c>
      <c r="AO36" s="565" t="s">
        <v>15458</v>
      </c>
      <c r="AP36" s="1257" t="s">
        <v>15459</v>
      </c>
      <c r="AQ36" s="565" t="s">
        <v>15460</v>
      </c>
      <c r="AR36" s="565" t="s">
        <v>15461</v>
      </c>
      <c r="AS36" s="1257" t="s">
        <v>15462</v>
      </c>
      <c r="AT36" s="565" t="s">
        <v>15463</v>
      </c>
      <c r="AU36" s="565" t="s">
        <v>15464</v>
      </c>
      <c r="AV36" s="565" t="s">
        <v>15465</v>
      </c>
      <c r="AW36" s="566" t="s">
        <v>15466</v>
      </c>
      <c r="AX36" s="566" t="s">
        <v>15467</v>
      </c>
      <c r="AY36" s="566" t="s">
        <v>15468</v>
      </c>
    </row>
    <row r="37" spans="1:51" ht="15.75" customHeight="1">
      <c r="A37" s="930"/>
      <c r="B37" s="2917" t="s">
        <v>15469</v>
      </c>
      <c r="C37" s="565">
        <v>0</v>
      </c>
      <c r="D37" s="565">
        <v>0</v>
      </c>
      <c r="E37" s="565">
        <v>0</v>
      </c>
      <c r="F37" s="565">
        <v>0</v>
      </c>
      <c r="G37" s="1257">
        <f t="shared" si="1"/>
        <v>0</v>
      </c>
      <c r="H37" s="565">
        <v>0</v>
      </c>
      <c r="I37" s="565">
        <v>0</v>
      </c>
      <c r="J37" s="1257">
        <f t="shared" si="2"/>
        <v>0</v>
      </c>
      <c r="K37" s="565">
        <v>0</v>
      </c>
      <c r="L37" s="565">
        <v>0</v>
      </c>
      <c r="M37" s="3122">
        <v>0</v>
      </c>
      <c r="N37" s="3122">
        <v>0</v>
      </c>
      <c r="O37" s="3122">
        <v>0</v>
      </c>
      <c r="P37" s="566">
        <v>0</v>
      </c>
      <c r="Q37" s="1154"/>
      <c r="R37" s="226" t="s">
        <v>15470</v>
      </c>
      <c r="S37" s="930"/>
      <c r="T37" s="227"/>
      <c r="U37" s="930"/>
      <c r="V37" s="3101"/>
      <c r="W37" s="997">
        <f t="shared" si="3"/>
        <v>0</v>
      </c>
      <c r="X37" s="3101"/>
      <c r="Y37" s="221">
        <f t="shared" si="4"/>
        <v>0</v>
      </c>
      <c r="Z37" s="221">
        <f t="shared" si="5"/>
        <v>0</v>
      </c>
      <c r="AA37" s="221">
        <f t="shared" si="5"/>
        <v>0</v>
      </c>
      <c r="AC37" s="221">
        <f t="shared" si="6"/>
        <v>0</v>
      </c>
      <c r="AD37" s="221">
        <f t="shared" si="6"/>
        <v>0</v>
      </c>
      <c r="AF37" s="221">
        <f t="shared" si="7"/>
        <v>0</v>
      </c>
      <c r="AG37" s="221">
        <f t="shared" si="7"/>
        <v>0</v>
      </c>
      <c r="AH37" s="221">
        <f t="shared" si="8"/>
        <v>0</v>
      </c>
      <c r="AI37" s="3101"/>
      <c r="AK37" s="2917" t="s">
        <v>15469</v>
      </c>
      <c r="AL37" s="565" t="s">
        <v>15471</v>
      </c>
      <c r="AM37" s="565" t="s">
        <v>15472</v>
      </c>
      <c r="AN37" s="565" t="s">
        <v>15473</v>
      </c>
      <c r="AO37" s="565" t="s">
        <v>15474</v>
      </c>
      <c r="AP37" s="1257" t="s">
        <v>15475</v>
      </c>
      <c r="AQ37" s="565" t="s">
        <v>15476</v>
      </c>
      <c r="AR37" s="565" t="s">
        <v>15477</v>
      </c>
      <c r="AS37" s="1257" t="s">
        <v>15478</v>
      </c>
      <c r="AT37" s="565" t="s">
        <v>15479</v>
      </c>
      <c r="AU37" s="565" t="s">
        <v>15480</v>
      </c>
      <c r="AV37" s="565" t="s">
        <v>15481</v>
      </c>
      <c r="AW37" s="566" t="s">
        <v>15482</v>
      </c>
      <c r="AX37" s="566" t="s">
        <v>15483</v>
      </c>
      <c r="AY37" s="566" t="s">
        <v>15484</v>
      </c>
    </row>
    <row r="38" spans="1:51" ht="15.75" customHeight="1">
      <c r="A38" s="930"/>
      <c r="B38" s="2917" t="s">
        <v>15485</v>
      </c>
      <c r="C38" s="565">
        <v>0</v>
      </c>
      <c r="D38" s="565">
        <v>0</v>
      </c>
      <c r="E38" s="565">
        <v>0</v>
      </c>
      <c r="F38" s="565">
        <v>0</v>
      </c>
      <c r="G38" s="1257">
        <f t="shared" si="1"/>
        <v>0</v>
      </c>
      <c r="H38" s="565">
        <v>0</v>
      </c>
      <c r="I38" s="565">
        <v>0</v>
      </c>
      <c r="J38" s="1257">
        <f t="shared" si="2"/>
        <v>0</v>
      </c>
      <c r="K38" s="565">
        <v>0</v>
      </c>
      <c r="L38" s="565">
        <v>0</v>
      </c>
      <c r="M38" s="3122">
        <v>0</v>
      </c>
      <c r="N38" s="3122">
        <v>0</v>
      </c>
      <c r="O38" s="3122">
        <v>0</v>
      </c>
      <c r="P38" s="566">
        <v>0</v>
      </c>
      <c r="Q38" s="1154"/>
      <c r="R38" s="226" t="s">
        <v>15486</v>
      </c>
      <c r="S38" s="930"/>
      <c r="T38" s="227"/>
      <c r="U38" s="930"/>
      <c r="V38" s="3101"/>
      <c r="W38" s="997">
        <f t="shared" si="3"/>
        <v>0</v>
      </c>
      <c r="X38" s="3101"/>
      <c r="Y38" s="221">
        <f t="shared" si="4"/>
        <v>0</v>
      </c>
      <c r="Z38" s="221">
        <f t="shared" si="5"/>
        <v>0</v>
      </c>
      <c r="AA38" s="221">
        <f t="shared" si="5"/>
        <v>0</v>
      </c>
      <c r="AC38" s="221">
        <f t="shared" si="6"/>
        <v>0</v>
      </c>
      <c r="AD38" s="221">
        <f t="shared" si="6"/>
        <v>0</v>
      </c>
      <c r="AF38" s="221">
        <f t="shared" si="7"/>
        <v>0</v>
      </c>
      <c r="AG38" s="221">
        <f t="shared" si="7"/>
        <v>0</v>
      </c>
      <c r="AH38" s="221">
        <f t="shared" si="8"/>
        <v>0</v>
      </c>
      <c r="AI38" s="3101"/>
      <c r="AK38" s="2917" t="s">
        <v>15485</v>
      </c>
      <c r="AL38" s="565" t="s">
        <v>15487</v>
      </c>
      <c r="AM38" s="565" t="s">
        <v>15488</v>
      </c>
      <c r="AN38" s="565" t="s">
        <v>15489</v>
      </c>
      <c r="AO38" s="565" t="s">
        <v>15490</v>
      </c>
      <c r="AP38" s="1257" t="s">
        <v>15491</v>
      </c>
      <c r="AQ38" s="565" t="s">
        <v>15492</v>
      </c>
      <c r="AR38" s="565" t="s">
        <v>15493</v>
      </c>
      <c r="AS38" s="1257" t="s">
        <v>15494</v>
      </c>
      <c r="AT38" s="565" t="s">
        <v>15495</v>
      </c>
      <c r="AU38" s="565" t="s">
        <v>15496</v>
      </c>
      <c r="AV38" s="565" t="s">
        <v>15497</v>
      </c>
      <c r="AW38" s="566" t="s">
        <v>15498</v>
      </c>
      <c r="AX38" s="566" t="s">
        <v>15499</v>
      </c>
      <c r="AY38" s="566" t="s">
        <v>15500</v>
      </c>
    </row>
    <row r="39" spans="1:51" ht="15.75" customHeight="1">
      <c r="A39" s="930"/>
      <c r="B39" s="2917" t="s">
        <v>15501</v>
      </c>
      <c r="C39" s="565">
        <v>0</v>
      </c>
      <c r="D39" s="565">
        <v>0</v>
      </c>
      <c r="E39" s="565">
        <v>0</v>
      </c>
      <c r="F39" s="565">
        <v>0</v>
      </c>
      <c r="G39" s="1257">
        <f t="shared" si="1"/>
        <v>0</v>
      </c>
      <c r="H39" s="565">
        <v>0</v>
      </c>
      <c r="I39" s="565">
        <v>0</v>
      </c>
      <c r="J39" s="1257">
        <f t="shared" si="2"/>
        <v>0</v>
      </c>
      <c r="K39" s="565">
        <v>0</v>
      </c>
      <c r="L39" s="565">
        <v>0</v>
      </c>
      <c r="M39" s="3122">
        <v>0</v>
      </c>
      <c r="N39" s="3122">
        <v>0</v>
      </c>
      <c r="O39" s="3122">
        <v>0</v>
      </c>
      <c r="P39" s="566">
        <v>0</v>
      </c>
      <c r="Q39" s="1154"/>
      <c r="R39" s="226" t="s">
        <v>15502</v>
      </c>
      <c r="S39" s="930"/>
      <c r="T39" s="227"/>
      <c r="U39" s="930"/>
      <c r="V39" s="3101"/>
      <c r="W39" s="997">
        <f t="shared" si="3"/>
        <v>0</v>
      </c>
      <c r="X39" s="3101"/>
      <c r="Y39" s="221">
        <f t="shared" si="4"/>
        <v>0</v>
      </c>
      <c r="Z39" s="221">
        <f t="shared" si="5"/>
        <v>0</v>
      </c>
      <c r="AA39" s="221">
        <f t="shared" si="5"/>
        <v>0</v>
      </c>
      <c r="AC39" s="221">
        <f t="shared" si="6"/>
        <v>0</v>
      </c>
      <c r="AD39" s="221">
        <f t="shared" si="6"/>
        <v>0</v>
      </c>
      <c r="AF39" s="221">
        <f t="shared" si="7"/>
        <v>0</v>
      </c>
      <c r="AG39" s="221">
        <f t="shared" si="7"/>
        <v>0</v>
      </c>
      <c r="AH39" s="221">
        <f t="shared" si="8"/>
        <v>0</v>
      </c>
      <c r="AI39" s="3101"/>
      <c r="AK39" s="2917" t="s">
        <v>15501</v>
      </c>
      <c r="AL39" s="565" t="s">
        <v>15503</v>
      </c>
      <c r="AM39" s="565" t="s">
        <v>15504</v>
      </c>
      <c r="AN39" s="565" t="s">
        <v>15505</v>
      </c>
      <c r="AO39" s="565" t="s">
        <v>15506</v>
      </c>
      <c r="AP39" s="1257" t="s">
        <v>15507</v>
      </c>
      <c r="AQ39" s="565" t="s">
        <v>15508</v>
      </c>
      <c r="AR39" s="565" t="s">
        <v>15509</v>
      </c>
      <c r="AS39" s="1257" t="s">
        <v>15510</v>
      </c>
      <c r="AT39" s="565" t="s">
        <v>15511</v>
      </c>
      <c r="AU39" s="565" t="s">
        <v>15512</v>
      </c>
      <c r="AV39" s="565" t="s">
        <v>15513</v>
      </c>
      <c r="AW39" s="566" t="s">
        <v>15514</v>
      </c>
      <c r="AX39" s="566" t="s">
        <v>15515</v>
      </c>
      <c r="AY39" s="566" t="s">
        <v>15516</v>
      </c>
    </row>
    <row r="40" spans="1:51" ht="15.75" customHeight="1" thickBot="1">
      <c r="A40" s="2394" t="s">
        <v>784</v>
      </c>
      <c r="B40" s="2930" t="s">
        <v>902</v>
      </c>
      <c r="C40" s="1249">
        <f t="shared" ref="C40:N40" si="9">IFERROR(SUM(C25:C39),0)</f>
        <v>22.971999999999998</v>
      </c>
      <c r="D40" s="1249">
        <f>IFERROR(SUM(D25:D39),0)</f>
        <v>0.15</v>
      </c>
      <c r="E40" s="1249">
        <f t="shared" si="9"/>
        <v>3.8320000000000003</v>
      </c>
      <c r="F40" s="1249">
        <f t="shared" si="9"/>
        <v>3.2049999999999996</v>
      </c>
      <c r="G40" s="1249">
        <f t="shared" si="9"/>
        <v>-0.62700000000000022</v>
      </c>
      <c r="H40" s="1249">
        <f t="shared" si="9"/>
        <v>23.244</v>
      </c>
      <c r="I40" s="1249">
        <f t="shared" si="9"/>
        <v>5.3559999999999999</v>
      </c>
      <c r="J40" s="1249">
        <f t="shared" si="9"/>
        <v>-17.887999999999998</v>
      </c>
      <c r="K40" s="1249">
        <f t="shared" si="9"/>
        <v>17.931000000000001</v>
      </c>
      <c r="L40" s="1249">
        <f t="shared" si="9"/>
        <v>0.25600000000000001</v>
      </c>
      <c r="M40" s="1249">
        <f>IFERROR(SUM(M25:M39),0)</f>
        <v>0.13999999999999999</v>
      </c>
      <c r="N40" s="1249">
        <f t="shared" si="9"/>
        <v>0.44400000000000012</v>
      </c>
      <c r="O40" s="1249">
        <f>IFERROR(SUM(O25:O39),0)</f>
        <v>0.27800000000000008</v>
      </c>
      <c r="P40" s="1259">
        <f>IFERROR(SUM(P25:P39),0)</f>
        <v>0</v>
      </c>
      <c r="Q40" s="1154"/>
      <c r="R40" s="284" t="s">
        <v>15517</v>
      </c>
      <c r="S40" s="930"/>
      <c r="T40" s="238"/>
      <c r="U40" s="930"/>
      <c r="V40" s="3101"/>
      <c r="X40" s="3101"/>
      <c r="AI40" s="3101"/>
      <c r="AK40" s="2930" t="s">
        <v>902</v>
      </c>
      <c r="AL40" s="1249" t="s">
        <v>15518</v>
      </c>
      <c r="AM40" s="1249" t="s">
        <v>15519</v>
      </c>
      <c r="AN40" s="1249" t="s">
        <v>15520</v>
      </c>
      <c r="AO40" s="1249" t="s">
        <v>15521</v>
      </c>
      <c r="AP40" s="1249" t="s">
        <v>15522</v>
      </c>
      <c r="AQ40" s="1249" t="s">
        <v>15523</v>
      </c>
      <c r="AR40" s="1249" t="s">
        <v>15524</v>
      </c>
      <c r="AS40" s="1249" t="s">
        <v>15525</v>
      </c>
      <c r="AT40" s="1249" t="s">
        <v>15526</v>
      </c>
      <c r="AU40" s="1249" t="s">
        <v>15527</v>
      </c>
      <c r="AV40" s="1249" t="s">
        <v>15528</v>
      </c>
      <c r="AW40" s="1259" t="s">
        <v>15529</v>
      </c>
      <c r="AX40" s="1259" t="s">
        <v>15530</v>
      </c>
      <c r="AY40" s="1259" t="s">
        <v>15531</v>
      </c>
    </row>
    <row r="41" spans="1:51" ht="16" thickTop="1">
      <c r="A41" s="930"/>
      <c r="B41" s="930"/>
      <c r="C41" s="3114"/>
      <c r="D41" s="3114"/>
      <c r="E41" s="3114"/>
      <c r="F41" s="930"/>
      <c r="G41" s="930"/>
      <c r="H41" s="930"/>
      <c r="I41" s="930"/>
      <c r="J41" s="930"/>
      <c r="K41" s="930"/>
      <c r="L41" s="930"/>
      <c r="M41" s="930"/>
      <c r="N41" s="930"/>
      <c r="O41" s="930"/>
      <c r="P41" s="930"/>
      <c r="Q41" s="1154"/>
      <c r="R41" s="930"/>
      <c r="S41" s="930"/>
      <c r="U41" s="2394" t="s">
        <v>826</v>
      </c>
      <c r="AK41" s="3102"/>
      <c r="AY41" s="2856" t="s">
        <v>827</v>
      </c>
    </row>
    <row r="42" spans="1:51" ht="15.5">
      <c r="A42" s="930"/>
      <c r="B42" s="930"/>
      <c r="C42" s="3114"/>
      <c r="D42" s="3114"/>
      <c r="E42" s="3114"/>
      <c r="F42" s="930"/>
      <c r="G42" s="930"/>
      <c r="H42" s="930"/>
      <c r="I42" s="930"/>
      <c r="J42" s="930"/>
      <c r="K42" s="930"/>
      <c r="L42" s="930"/>
      <c r="M42" s="930"/>
      <c r="N42" s="930"/>
      <c r="O42" s="930"/>
      <c r="P42" s="930"/>
      <c r="Q42" s="1154"/>
      <c r="R42" s="930"/>
      <c r="S42" s="930"/>
      <c r="T42" s="930"/>
      <c r="U42" s="930"/>
      <c r="AK42" s="3102"/>
    </row>
    <row r="43" spans="1:51" ht="15.5">
      <c r="A43" s="930"/>
      <c r="B43" s="930"/>
      <c r="C43" s="3114"/>
      <c r="D43" s="3114"/>
      <c r="E43" s="3114"/>
      <c r="F43" s="930"/>
      <c r="G43" s="930"/>
      <c r="H43" s="930"/>
      <c r="I43" s="930"/>
      <c r="J43" s="930"/>
      <c r="K43" s="930"/>
      <c r="L43" s="930"/>
      <c r="M43" s="930"/>
      <c r="N43" s="930"/>
      <c r="O43" s="930"/>
      <c r="P43" s="930"/>
      <c r="Q43" s="1154"/>
      <c r="R43" s="930"/>
      <c r="S43" s="930"/>
      <c r="T43" s="930"/>
      <c r="U43" s="930"/>
      <c r="AK43" s="3102"/>
    </row>
    <row r="44" spans="1:51" ht="15.5">
      <c r="A44" s="930"/>
      <c r="B44" s="930"/>
      <c r="C44" s="3114"/>
      <c r="D44" s="3114"/>
      <c r="E44" s="3114"/>
      <c r="F44" s="930"/>
      <c r="G44" s="930"/>
      <c r="H44" s="930"/>
      <c r="I44" s="930"/>
      <c r="J44" s="930"/>
      <c r="K44" s="930"/>
      <c r="L44" s="930"/>
      <c r="M44" s="930"/>
      <c r="N44" s="930"/>
      <c r="O44" s="930"/>
      <c r="P44" s="930"/>
      <c r="Q44" s="1154"/>
      <c r="R44" s="930"/>
      <c r="S44" s="930"/>
      <c r="T44" s="930"/>
      <c r="U44" s="930"/>
      <c r="AK44" s="3102"/>
    </row>
    <row r="45" spans="1:51" ht="15.5">
      <c r="A45" s="930"/>
      <c r="B45" s="930"/>
      <c r="C45" s="3114"/>
      <c r="D45" s="3114"/>
      <c r="E45" s="3114"/>
      <c r="F45" s="930"/>
      <c r="G45" s="930"/>
      <c r="H45" s="930"/>
      <c r="I45" s="930"/>
      <c r="J45" s="930"/>
      <c r="K45" s="930"/>
      <c r="L45" s="930"/>
      <c r="M45" s="930"/>
      <c r="N45" s="930"/>
      <c r="O45" s="930"/>
      <c r="P45" s="930"/>
      <c r="Q45" s="930"/>
      <c r="R45" s="930"/>
      <c r="S45" s="930"/>
      <c r="T45" s="930"/>
      <c r="U45" s="930"/>
      <c r="AK45" s="3102"/>
    </row>
  </sheetData>
  <sheetProtection formatColumns="0" formatRows="0"/>
  <mergeCells count="3">
    <mergeCell ref="B3:T3"/>
    <mergeCell ref="AK3:AR3"/>
    <mergeCell ref="Y4:AH4"/>
  </mergeCells>
  <conditionalFormatting sqref="W8">
    <cfRule type="cellIs" dxfId="39" priority="3" operator="equal">
      <formula>0</formula>
    </cfRule>
  </conditionalFormatting>
  <conditionalFormatting sqref="W11:W19">
    <cfRule type="cellIs" dxfId="38" priority="1" operator="equal">
      <formula>0</formula>
    </cfRule>
  </conditionalFormatting>
  <conditionalFormatting sqref="W25:W39">
    <cfRule type="cellIs" dxfId="37" priority="2" operator="equal">
      <formula>0</formula>
    </cfRule>
  </conditionalFormatting>
  <dataValidations count="1">
    <dataValidation type="custom" allowBlank="1" showErrorMessage="1" errorTitle="Input Error" error="Please enter a numeric value." sqref="AO26 G26:H40 F40 E8 F26 J26:M40 AP26:AQ40 AO40 AS26:AV40" xr:uid="{AABA64CA-EC11-4D2A-BA55-B95ED6762319}">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topLeftCell="B37" workbookViewId="0">
      <selection activeCell="G57" sqref="G57"/>
    </sheetView>
  </sheetViews>
  <sheetFormatPr defaultColWidth="9" defaultRowHeight="14"/>
  <cols>
    <col min="1" max="1" width="11.08203125" style="1158" hidden="1" customWidth="1"/>
    <col min="2" max="2" width="83.08203125" style="1158" bestFit="1" customWidth="1"/>
    <col min="3" max="3" width="5.5" style="1158" bestFit="1" customWidth="1"/>
    <col min="4" max="4" width="3.6640625" style="1158" bestFit="1" customWidth="1"/>
    <col min="5" max="5" width="11.1640625" style="1158" bestFit="1" customWidth="1"/>
    <col min="6" max="6" width="10.6640625" style="1158" bestFit="1" customWidth="1"/>
    <col min="7" max="7" width="10" style="1158" bestFit="1" customWidth="1"/>
    <col min="8" max="8" width="1.6640625" style="1158" customWidth="1"/>
    <col min="9" max="9" width="9.5" style="1158" bestFit="1" customWidth="1"/>
    <col min="10" max="10" width="1.6640625" style="1158" customWidth="1"/>
    <col min="11" max="11" width="10.08203125" style="1158" customWidth="1"/>
    <col min="12" max="12" width="3.5" style="1158" hidden="1" customWidth="1"/>
    <col min="13" max="13" width="1.58203125" style="184" customWidth="1"/>
    <col min="14" max="14" width="20.58203125" style="184" customWidth="1"/>
    <col min="15" max="15" width="1.58203125" style="184" customWidth="1"/>
    <col min="16" max="16" width="7.1640625" style="184" hidden="1" customWidth="1"/>
    <col min="17" max="17" width="8.1640625" style="184" hidden="1" customWidth="1"/>
    <col min="18" max="18" width="10.58203125" style="184" hidden="1" customWidth="1"/>
    <col min="19" max="19" width="1.58203125" style="184" hidden="1" customWidth="1"/>
    <col min="20" max="20" width="2" style="1158" customWidth="1"/>
    <col min="21" max="21" width="98.9140625" style="1158" customWidth="1"/>
    <col min="22" max="22" width="18.6640625" style="1158" bestFit="1" customWidth="1"/>
    <col min="23" max="23" width="17" style="1158" bestFit="1" customWidth="1"/>
    <col min="24" max="24" width="19.9140625" style="1158" bestFit="1" customWidth="1"/>
    <col min="25" max="16384" width="9" style="1158"/>
  </cols>
  <sheetData>
    <row r="1" spans="1:24" ht="35.25" customHeight="1">
      <c r="A1" s="3191"/>
      <c r="B1" s="995" t="s">
        <v>15532</v>
      </c>
      <c r="C1" s="1157"/>
      <c r="D1" s="1157"/>
      <c r="E1" s="1157"/>
      <c r="F1" s="1157"/>
      <c r="G1" s="1157"/>
      <c r="H1" s="1157"/>
      <c r="I1" s="1157"/>
      <c r="J1" s="3191"/>
      <c r="K1" s="3191"/>
      <c r="L1" s="3191"/>
      <c r="M1" s="3101"/>
      <c r="N1" s="3102"/>
      <c r="O1" s="3101"/>
      <c r="P1" s="3102"/>
      <c r="Q1" s="3102"/>
      <c r="R1" s="3102"/>
      <c r="S1" s="3101"/>
      <c r="T1" s="3191"/>
      <c r="U1" s="995" t="s">
        <v>667</v>
      </c>
      <c r="V1" s="3191"/>
      <c r="W1" s="3191"/>
      <c r="X1" s="3191"/>
    </row>
    <row r="2" spans="1:24" ht="35.25" customHeight="1">
      <c r="A2" s="3191"/>
      <c r="B2" s="995" t="str">
        <f>SelectCompany!B4</f>
        <v>Thames Water</v>
      </c>
      <c r="C2" s="1157"/>
      <c r="D2" s="1157"/>
      <c r="E2" s="1157"/>
      <c r="F2" s="1157"/>
      <c r="G2" s="1157"/>
      <c r="H2" s="1157"/>
      <c r="I2" s="1157"/>
      <c r="J2" s="3191"/>
      <c r="K2" s="3191"/>
      <c r="L2" s="3191"/>
      <c r="M2" s="3101"/>
      <c r="N2" s="3102"/>
      <c r="O2" s="3101"/>
      <c r="P2" s="3102"/>
      <c r="Q2" s="3102"/>
      <c r="R2" s="3102"/>
      <c r="S2" s="3101"/>
      <c r="T2" s="3191"/>
      <c r="U2" s="1157"/>
      <c r="V2" s="3191"/>
      <c r="W2" s="3191"/>
      <c r="X2" s="3191"/>
    </row>
    <row r="3" spans="1:24" ht="48.75" customHeight="1">
      <c r="A3" s="3191"/>
      <c r="B3" s="3486" t="s">
        <v>15533</v>
      </c>
      <c r="C3" s="3486"/>
      <c r="D3" s="3486"/>
      <c r="E3" s="3486"/>
      <c r="F3" s="3486"/>
      <c r="G3" s="3486"/>
      <c r="H3" s="3191"/>
      <c r="I3" s="3191"/>
      <c r="J3" s="3191"/>
      <c r="K3" s="3191"/>
      <c r="L3" s="3191"/>
      <c r="M3" s="3101"/>
      <c r="N3" s="1004" t="s">
        <v>669</v>
      </c>
      <c r="O3" s="3101"/>
      <c r="P3" s="3102"/>
      <c r="Q3" s="3102"/>
      <c r="R3" s="3102"/>
      <c r="S3" s="3101"/>
      <c r="T3" s="3191"/>
      <c r="U3" s="3486" t="s">
        <v>15533</v>
      </c>
      <c r="V3" s="3486"/>
      <c r="W3" s="3486"/>
      <c r="X3" s="3486"/>
    </row>
    <row r="4" spans="1:24" ht="15.75" customHeight="1" thickBot="1">
      <c r="A4" s="3191"/>
      <c r="B4" s="3672"/>
      <c r="C4" s="3672"/>
      <c r="D4" s="3672"/>
      <c r="E4" s="3672"/>
      <c r="F4" s="3672"/>
      <c r="G4" s="3672"/>
      <c r="H4" s="1159"/>
      <c r="I4" s="80"/>
      <c r="J4" s="80"/>
      <c r="K4" s="80"/>
      <c r="L4" s="3191"/>
      <c r="M4" s="3101"/>
      <c r="N4" s="3102"/>
      <c r="O4" s="3101"/>
      <c r="P4" s="3102" t="s">
        <v>679</v>
      </c>
      <c r="Q4" s="3102"/>
      <c r="R4" s="3102"/>
      <c r="S4" s="3101"/>
      <c r="T4" s="3191"/>
      <c r="U4" s="3674"/>
      <c r="V4" s="3674"/>
      <c r="W4" s="3674"/>
      <c r="X4" s="3674"/>
    </row>
    <row r="5" spans="1:24" ht="47.5" thickTop="1" thickBot="1">
      <c r="A5" s="3191"/>
      <c r="B5" s="3675" t="s">
        <v>15534</v>
      </c>
      <c r="C5" s="3675"/>
      <c r="D5" s="3675"/>
      <c r="E5" s="3675"/>
      <c r="F5" s="3675"/>
      <c r="G5" s="3675"/>
      <c r="H5" s="1159"/>
      <c r="I5" s="120" t="s">
        <v>677</v>
      </c>
      <c r="J5" s="80"/>
      <c r="K5" s="120" t="s">
        <v>15535</v>
      </c>
      <c r="L5" s="3191"/>
      <c r="M5" s="3101"/>
      <c r="N5" s="3102"/>
      <c r="O5" s="3101"/>
      <c r="P5" s="3102"/>
      <c r="Q5" s="3102"/>
      <c r="R5" s="3102"/>
      <c r="S5" s="3101"/>
      <c r="T5" s="3191"/>
      <c r="U5" s="3675" t="s">
        <v>15534</v>
      </c>
      <c r="V5" s="3675"/>
      <c r="W5" s="3675"/>
      <c r="X5" s="3675"/>
    </row>
    <row r="6" spans="1:24" ht="15.75" customHeight="1" thickTop="1" thickBot="1">
      <c r="A6" s="3191" t="s">
        <v>684</v>
      </c>
      <c r="B6" s="2983" t="s">
        <v>15536</v>
      </c>
      <c r="C6" s="3191"/>
      <c r="D6" s="3191"/>
      <c r="E6" s="3191"/>
      <c r="F6" s="3191"/>
      <c r="G6" s="3191"/>
      <c r="H6" s="3191"/>
      <c r="I6" s="3191"/>
      <c r="J6" s="80"/>
      <c r="K6" s="80"/>
      <c r="L6" s="3191"/>
      <c r="M6" s="3101"/>
      <c r="N6" s="3102"/>
      <c r="O6" s="3101"/>
      <c r="P6" s="3102"/>
      <c r="Q6" s="3102"/>
      <c r="R6" s="3102"/>
      <c r="S6" s="3101"/>
      <c r="T6" s="3191"/>
      <c r="U6" s="2983" t="s">
        <v>15536</v>
      </c>
      <c r="V6" s="2661" t="s">
        <v>831</v>
      </c>
      <c r="W6" s="3191"/>
      <c r="X6" s="3191"/>
    </row>
    <row r="7" spans="1:24" ht="15.75" customHeight="1" thickTop="1" thickBot="1">
      <c r="A7" s="2394" t="s">
        <v>680</v>
      </c>
      <c r="B7" s="2964" t="s">
        <v>1200</v>
      </c>
      <c r="C7" s="2965" t="s">
        <v>15537</v>
      </c>
      <c r="D7" s="2965" t="s">
        <v>15538</v>
      </c>
      <c r="E7" s="2985" t="s">
        <v>12361</v>
      </c>
      <c r="F7" s="78"/>
      <c r="G7" s="83"/>
      <c r="H7" s="83"/>
      <c r="I7" s="83"/>
      <c r="J7" s="83"/>
      <c r="K7" s="83"/>
      <c r="L7" s="3191"/>
      <c r="M7" s="3101"/>
      <c r="N7" s="3102"/>
      <c r="O7" s="3101"/>
      <c r="P7" s="3102"/>
      <c r="Q7" s="3102"/>
      <c r="R7" s="3102"/>
      <c r="S7" s="3101"/>
      <c r="T7" s="3191"/>
      <c r="U7" s="2964" t="s">
        <v>1200</v>
      </c>
      <c r="V7" s="2985" t="s">
        <v>12361</v>
      </c>
      <c r="W7" s="78"/>
      <c r="X7" s="3191"/>
    </row>
    <row r="8" spans="1:24" ht="15.75" customHeight="1">
      <c r="A8" s="2394" t="s">
        <v>686</v>
      </c>
      <c r="B8" s="90" t="s">
        <v>13000</v>
      </c>
      <c r="C8" s="91" t="s">
        <v>12437</v>
      </c>
      <c r="D8" s="91">
        <v>1</v>
      </c>
      <c r="E8" s="1626">
        <v>0</v>
      </c>
      <c r="F8" s="79"/>
      <c r="G8" s="83"/>
      <c r="H8" s="83"/>
      <c r="I8" s="33" t="s">
        <v>15539</v>
      </c>
      <c r="J8" s="80"/>
      <c r="K8" s="33" t="s">
        <v>13001</v>
      </c>
      <c r="L8" s="3191"/>
      <c r="M8" s="3101"/>
      <c r="N8" s="997">
        <f>IF( SUM( P8:R8 ) = 0, 0, $P$4 )</f>
        <v>0</v>
      </c>
      <c r="O8" s="3101"/>
      <c r="P8" s="3112">
        <f xml:space="preserve"> IF( ISNUMBER(E8 ), 0, 1 )</f>
        <v>0</v>
      </c>
      <c r="Q8" s="3102"/>
      <c r="R8" s="3102"/>
      <c r="S8" s="3101"/>
      <c r="T8" s="3191"/>
      <c r="U8" s="90" t="s">
        <v>13000</v>
      </c>
      <c r="V8" s="92" t="s">
        <v>15540</v>
      </c>
      <c r="W8" s="79"/>
      <c r="X8" s="3191"/>
    </row>
    <row r="9" spans="1:24" ht="15.75" customHeight="1">
      <c r="A9" s="3191"/>
      <c r="B9" s="75" t="s">
        <v>15541</v>
      </c>
      <c r="C9" s="76" t="s">
        <v>1330</v>
      </c>
      <c r="D9" s="76">
        <v>0</v>
      </c>
      <c r="E9" s="1627">
        <v>0</v>
      </c>
      <c r="F9" s="81"/>
      <c r="G9" s="83"/>
      <c r="H9" s="83"/>
      <c r="I9" s="35" t="s">
        <v>15542</v>
      </c>
      <c r="J9" s="80"/>
      <c r="K9" s="35" t="s">
        <v>13058</v>
      </c>
      <c r="L9" s="3191"/>
      <c r="M9" s="3101"/>
      <c r="N9" s="997">
        <f>IF( SUM( P9:R9 ) = 0, 0, $P$4 )</f>
        <v>0</v>
      </c>
      <c r="O9" s="3101"/>
      <c r="P9" s="3112">
        <f xml:space="preserve"> IF( ISNUMBER(E9 ), 0, 1 )</f>
        <v>0</v>
      </c>
      <c r="Q9" s="3102"/>
      <c r="R9" s="3102"/>
      <c r="S9" s="3101"/>
      <c r="T9" s="3191"/>
      <c r="U9" s="75" t="s">
        <v>15541</v>
      </c>
      <c r="V9" s="74" t="s">
        <v>15543</v>
      </c>
      <c r="W9" s="81"/>
      <c r="X9" s="3191"/>
    </row>
    <row r="10" spans="1:24" ht="15.75" customHeight="1" thickTop="1">
      <c r="A10" s="3191"/>
      <c r="B10" s="83"/>
      <c r="C10" s="83"/>
      <c r="D10" s="83"/>
      <c r="E10" s="83"/>
      <c r="F10" s="83"/>
      <c r="G10" s="83"/>
      <c r="H10" s="83"/>
      <c r="I10" s="83"/>
      <c r="J10" s="83"/>
      <c r="K10" s="83"/>
      <c r="L10" s="3191"/>
      <c r="M10" s="3101"/>
      <c r="N10" s="3102"/>
      <c r="O10" s="3101"/>
      <c r="P10" s="3102"/>
      <c r="Q10" s="3102"/>
      <c r="R10" s="3102"/>
      <c r="S10" s="3101"/>
      <c r="T10" s="3191"/>
      <c r="U10" s="83"/>
      <c r="V10" s="3191"/>
      <c r="W10" s="3191"/>
      <c r="X10" s="3191"/>
    </row>
    <row r="11" spans="1:24" ht="15.75" customHeight="1" thickBot="1">
      <c r="A11" s="3191"/>
      <c r="B11" s="2983" t="s">
        <v>15544</v>
      </c>
      <c r="C11" s="83"/>
      <c r="D11" s="83"/>
      <c r="E11" s="83"/>
      <c r="F11" s="83"/>
      <c r="G11" s="83"/>
      <c r="H11" s="83"/>
      <c r="I11" s="83"/>
      <c r="J11" s="83"/>
      <c r="K11" s="83"/>
      <c r="L11" s="3191"/>
      <c r="M11" s="3101"/>
      <c r="N11" s="3102"/>
      <c r="O11" s="3101"/>
      <c r="P11" s="3102"/>
      <c r="Q11" s="3102"/>
      <c r="R11" s="3102"/>
      <c r="S11" s="3101"/>
      <c r="T11" s="3191"/>
      <c r="U11" s="2983" t="s">
        <v>15544</v>
      </c>
      <c r="V11" s="3191"/>
      <c r="W11" s="3191"/>
      <c r="X11" s="3191"/>
    </row>
    <row r="12" spans="1:24" ht="32" thickTop="1" thickBot="1">
      <c r="A12" s="2394" t="s">
        <v>680</v>
      </c>
      <c r="B12" s="93"/>
      <c r="C12" s="94" t="s">
        <v>672</v>
      </c>
      <c r="D12" s="95" t="s">
        <v>15538</v>
      </c>
      <c r="E12" s="94" t="s">
        <v>8526</v>
      </c>
      <c r="F12" s="95" t="s">
        <v>8527</v>
      </c>
      <c r="G12" s="96" t="s">
        <v>13075</v>
      </c>
      <c r="H12" s="80"/>
      <c r="I12" s="83"/>
      <c r="J12" s="83"/>
      <c r="K12" s="83"/>
      <c r="L12" s="3191"/>
      <c r="M12" s="3101"/>
      <c r="N12" s="3102"/>
      <c r="O12" s="3101"/>
      <c r="P12" s="3102"/>
      <c r="Q12" s="3102"/>
      <c r="R12" s="3102"/>
      <c r="S12" s="3101"/>
      <c r="T12" s="3191"/>
      <c r="U12" s="93"/>
      <c r="V12" s="94" t="s">
        <v>8526</v>
      </c>
      <c r="W12" s="95" t="s">
        <v>8527</v>
      </c>
      <c r="X12" s="96" t="s">
        <v>13075</v>
      </c>
    </row>
    <row r="13" spans="1:24" ht="15.75" customHeight="1" thickTop="1" thickBot="1">
      <c r="A13" s="3191"/>
      <c r="B13" s="82"/>
      <c r="C13" s="82"/>
      <c r="D13" s="82"/>
      <c r="E13" s="82"/>
      <c r="F13" s="83"/>
      <c r="G13" s="83"/>
      <c r="H13" s="80"/>
      <c r="I13" s="83"/>
      <c r="J13" s="80"/>
      <c r="K13" s="80"/>
      <c r="L13" s="3191"/>
      <c r="M13" s="3101"/>
      <c r="N13" s="3102"/>
      <c r="O13" s="3101"/>
      <c r="P13" s="3102"/>
      <c r="Q13" s="3102"/>
      <c r="R13" s="3102"/>
      <c r="S13" s="3101"/>
      <c r="T13" s="3191"/>
      <c r="U13" s="82"/>
      <c r="V13" s="3191"/>
      <c r="W13" s="83"/>
      <c r="X13" s="83"/>
    </row>
    <row r="14" spans="1:24" ht="15.75" customHeight="1" thickTop="1" thickBot="1">
      <c r="A14" s="3191"/>
      <c r="B14" s="127" t="s">
        <v>13076</v>
      </c>
      <c r="C14" s="98"/>
      <c r="D14" s="98"/>
      <c r="E14" s="84"/>
      <c r="F14" s="84"/>
      <c r="G14" s="84"/>
      <c r="H14" s="80"/>
      <c r="I14" s="83"/>
      <c r="J14" s="80"/>
      <c r="K14" s="80"/>
      <c r="L14" s="3191"/>
      <c r="M14" s="3101"/>
      <c r="N14" s="3102"/>
      <c r="O14" s="3101"/>
      <c r="P14" s="3102"/>
      <c r="Q14" s="3102"/>
      <c r="R14" s="3102"/>
      <c r="S14" s="3101"/>
      <c r="T14" s="3191"/>
      <c r="U14" s="97" t="s">
        <v>13076</v>
      </c>
      <c r="V14" s="84"/>
      <c r="W14" s="84"/>
      <c r="X14" s="84"/>
    </row>
    <row r="15" spans="1:24" ht="15.75" customHeight="1">
      <c r="A15" s="2394" t="s">
        <v>686</v>
      </c>
      <c r="B15" s="99" t="s">
        <v>13082</v>
      </c>
      <c r="C15" s="100" t="s">
        <v>688</v>
      </c>
      <c r="D15" s="100">
        <v>3</v>
      </c>
      <c r="E15" s="2366"/>
      <c r="F15" s="2366"/>
      <c r="G15" s="1620">
        <v>0</v>
      </c>
      <c r="H15" s="80"/>
      <c r="I15" s="103" t="s">
        <v>15545</v>
      </c>
      <c r="J15" s="80"/>
      <c r="K15" s="103" t="s">
        <v>13083</v>
      </c>
      <c r="L15" s="3191"/>
      <c r="M15" s="3101"/>
      <c r="N15" s="997">
        <f t="shared" ref="N15:N18" si="0">IF( SUM( P15:R15 ) = 0, 0, $P$4 )</f>
        <v>0</v>
      </c>
      <c r="O15" s="3101"/>
      <c r="P15" s="3102"/>
      <c r="Q15" s="3102"/>
      <c r="R15" s="3112">
        <f t="shared" ref="R15:R18" si="1" xml:space="preserve"> IF( ISNUMBER(G15 ), 0, 1 )</f>
        <v>0</v>
      </c>
      <c r="S15" s="3101"/>
      <c r="T15" s="3191"/>
      <c r="U15" s="99" t="s">
        <v>15546</v>
      </c>
      <c r="V15" s="2366"/>
      <c r="W15" s="2366"/>
      <c r="X15" s="102" t="s">
        <v>15547</v>
      </c>
    </row>
    <row r="16" spans="1:24" ht="15.75" customHeight="1">
      <c r="A16" s="3191"/>
      <c r="B16" s="104" t="s">
        <v>13087</v>
      </c>
      <c r="C16" s="105" t="s">
        <v>688</v>
      </c>
      <c r="D16" s="105">
        <v>3</v>
      </c>
      <c r="E16" s="2367"/>
      <c r="F16" s="2367"/>
      <c r="G16" s="1623">
        <v>0</v>
      </c>
      <c r="H16" s="80"/>
      <c r="I16" s="108" t="s">
        <v>15548</v>
      </c>
      <c r="J16" s="80"/>
      <c r="K16" s="108" t="s">
        <v>13088</v>
      </c>
      <c r="L16" s="3191"/>
      <c r="M16" s="3101"/>
      <c r="N16" s="997">
        <f t="shared" si="0"/>
        <v>0</v>
      </c>
      <c r="O16" s="3101"/>
      <c r="P16" s="3102"/>
      <c r="Q16" s="3102"/>
      <c r="R16" s="3112">
        <f t="shared" si="1"/>
        <v>0</v>
      </c>
      <c r="S16" s="3101"/>
      <c r="T16" s="3191"/>
      <c r="U16" s="104" t="s">
        <v>15549</v>
      </c>
      <c r="V16" s="2367"/>
      <c r="W16" s="2367"/>
      <c r="X16" s="107" t="s">
        <v>15550</v>
      </c>
    </row>
    <row r="17" spans="1:24" ht="15.75" customHeight="1">
      <c r="A17" s="3191"/>
      <c r="B17" s="104" t="s">
        <v>13092</v>
      </c>
      <c r="C17" s="105" t="s">
        <v>688</v>
      </c>
      <c r="D17" s="105">
        <v>3</v>
      </c>
      <c r="E17" s="2367"/>
      <c r="F17" s="2367"/>
      <c r="G17" s="1623">
        <v>0</v>
      </c>
      <c r="H17" s="80"/>
      <c r="I17" s="108" t="s">
        <v>15551</v>
      </c>
      <c r="J17" s="80"/>
      <c r="K17" s="108" t="s">
        <v>13093</v>
      </c>
      <c r="L17" s="3191"/>
      <c r="M17" s="3101"/>
      <c r="N17" s="997">
        <f t="shared" si="0"/>
        <v>0</v>
      </c>
      <c r="O17" s="3101"/>
      <c r="P17" s="3102"/>
      <c r="Q17" s="3102"/>
      <c r="R17" s="3112">
        <f t="shared" si="1"/>
        <v>0</v>
      </c>
      <c r="S17" s="3101"/>
      <c r="T17" s="3191"/>
      <c r="U17" s="104" t="s">
        <v>13092</v>
      </c>
      <c r="V17" s="2367"/>
      <c r="W17" s="2367"/>
      <c r="X17" s="107" t="s">
        <v>15552</v>
      </c>
    </row>
    <row r="18" spans="1:24" ht="15.75" customHeight="1">
      <c r="A18" s="2394" t="s">
        <v>784</v>
      </c>
      <c r="B18" s="109" t="s">
        <v>13097</v>
      </c>
      <c r="C18" s="110" t="s">
        <v>688</v>
      </c>
      <c r="D18" s="110">
        <v>3</v>
      </c>
      <c r="E18" s="2368"/>
      <c r="F18" s="2368"/>
      <c r="G18" s="1628">
        <v>0</v>
      </c>
      <c r="H18" s="80"/>
      <c r="I18" s="113" t="s">
        <v>15553</v>
      </c>
      <c r="J18" s="80"/>
      <c r="K18" s="113" t="s">
        <v>13098</v>
      </c>
      <c r="L18" s="3191"/>
      <c r="M18" s="3101"/>
      <c r="N18" s="997">
        <f t="shared" si="0"/>
        <v>0</v>
      </c>
      <c r="O18" s="3101"/>
      <c r="P18" s="3102"/>
      <c r="Q18" s="3102"/>
      <c r="R18" s="3112">
        <f t="shared" si="1"/>
        <v>0</v>
      </c>
      <c r="S18" s="3101"/>
      <c r="T18" s="3191"/>
      <c r="U18" s="109" t="s">
        <v>13097</v>
      </c>
      <c r="V18" s="2368"/>
      <c r="W18" s="2368"/>
      <c r="X18" s="112" t="s">
        <v>15554</v>
      </c>
    </row>
    <row r="19" spans="1:24" ht="15.75" customHeight="1" thickTop="1" thickBot="1">
      <c r="A19" s="3191"/>
      <c r="B19" s="85"/>
      <c r="C19" s="86"/>
      <c r="D19" s="86"/>
      <c r="E19" s="87"/>
      <c r="F19" s="87"/>
      <c r="G19" s="1407"/>
      <c r="H19" s="80"/>
      <c r="I19" s="80"/>
      <c r="J19" s="80"/>
      <c r="K19" s="80"/>
      <c r="L19" s="3191"/>
      <c r="M19" s="3101"/>
      <c r="N19" s="3102"/>
      <c r="O19" s="3101"/>
      <c r="P19" s="3102"/>
      <c r="Q19" s="3102"/>
      <c r="R19" s="3102"/>
      <c r="S19" s="3101"/>
      <c r="T19" s="3191"/>
      <c r="U19" s="85"/>
      <c r="V19" s="87"/>
      <c r="W19" s="87"/>
      <c r="X19" s="87"/>
    </row>
    <row r="20" spans="1:24" ht="15.75" customHeight="1" thickTop="1" thickBot="1">
      <c r="A20" s="3191"/>
      <c r="B20" s="114" t="s">
        <v>13102</v>
      </c>
      <c r="C20" s="115" t="s">
        <v>672</v>
      </c>
      <c r="D20" s="116" t="s">
        <v>15538</v>
      </c>
      <c r="E20" s="84"/>
      <c r="F20" s="84"/>
      <c r="G20" s="1408"/>
      <c r="H20" s="83"/>
      <c r="I20" s="83"/>
      <c r="J20" s="83"/>
      <c r="K20" s="83"/>
      <c r="L20" s="3191"/>
      <c r="M20" s="3101"/>
      <c r="N20" s="3102"/>
      <c r="O20" s="3101"/>
      <c r="P20" s="3102"/>
      <c r="Q20" s="3102"/>
      <c r="R20" s="3102"/>
      <c r="S20" s="3101"/>
      <c r="T20" s="3191"/>
      <c r="U20" s="114" t="s">
        <v>13102</v>
      </c>
      <c r="V20" s="84"/>
      <c r="W20" s="84"/>
      <c r="X20" s="84"/>
    </row>
    <row r="21" spans="1:24" ht="15.75" customHeight="1">
      <c r="A21" s="2394" t="s">
        <v>686</v>
      </c>
      <c r="B21" s="99" t="s">
        <v>13108</v>
      </c>
      <c r="C21" s="100" t="s">
        <v>2386</v>
      </c>
      <c r="D21" s="100">
        <v>3</v>
      </c>
      <c r="E21" s="2366"/>
      <c r="F21" s="2366"/>
      <c r="G21" s="1620">
        <v>0</v>
      </c>
      <c r="H21" s="83"/>
      <c r="I21" s="103" t="s">
        <v>15555</v>
      </c>
      <c r="J21" s="88"/>
      <c r="K21" s="103" t="s">
        <v>13109</v>
      </c>
      <c r="L21" s="3191"/>
      <c r="M21" s="3101"/>
      <c r="N21" s="997">
        <f t="shared" ref="N21:N34" si="2">IF( SUM( P21:R21 ) = 0, 0, $P$4 )</f>
        <v>0</v>
      </c>
      <c r="O21" s="3101"/>
      <c r="P21" s="3102"/>
      <c r="Q21" s="3102"/>
      <c r="R21" s="3112">
        <f t="shared" ref="R21:R34" si="3" xml:space="preserve"> IF( ISNUMBER(G21 ), 0, 1 )</f>
        <v>0</v>
      </c>
      <c r="S21" s="3101"/>
      <c r="T21" s="3191"/>
      <c r="U21" s="99" t="s">
        <v>13108</v>
      </c>
      <c r="V21" s="2366"/>
      <c r="W21" s="2366"/>
      <c r="X21" s="102" t="s">
        <v>15556</v>
      </c>
    </row>
    <row r="22" spans="1:24" ht="15.75" customHeight="1">
      <c r="A22" s="3191"/>
      <c r="B22" s="104" t="s">
        <v>13113</v>
      </c>
      <c r="C22" s="105" t="s">
        <v>2386</v>
      </c>
      <c r="D22" s="105">
        <v>3</v>
      </c>
      <c r="E22" s="2367"/>
      <c r="F22" s="2367"/>
      <c r="G22" s="1623">
        <v>0</v>
      </c>
      <c r="H22" s="83"/>
      <c r="I22" s="108" t="s">
        <v>15557</v>
      </c>
      <c r="J22" s="88"/>
      <c r="K22" s="108" t="s">
        <v>13114</v>
      </c>
      <c r="L22" s="3191"/>
      <c r="M22" s="3101"/>
      <c r="N22" s="997">
        <f t="shared" si="2"/>
        <v>0</v>
      </c>
      <c r="O22" s="3101"/>
      <c r="P22" s="3102"/>
      <c r="Q22" s="3102"/>
      <c r="R22" s="3112">
        <f t="shared" si="3"/>
        <v>0</v>
      </c>
      <c r="S22" s="3101"/>
      <c r="T22" s="3191"/>
      <c r="U22" s="104" t="s">
        <v>13113</v>
      </c>
      <c r="V22" s="2367"/>
      <c r="W22" s="2367"/>
      <c r="X22" s="107" t="s">
        <v>15558</v>
      </c>
    </row>
    <row r="23" spans="1:24" ht="15.75" customHeight="1">
      <c r="A23" s="3191"/>
      <c r="B23" s="104" t="s">
        <v>13118</v>
      </c>
      <c r="C23" s="105" t="s">
        <v>2386</v>
      </c>
      <c r="D23" s="105">
        <v>3</v>
      </c>
      <c r="E23" s="2367"/>
      <c r="F23" s="2367"/>
      <c r="G23" s="1623">
        <v>0</v>
      </c>
      <c r="H23" s="83"/>
      <c r="I23" s="108" t="s">
        <v>15559</v>
      </c>
      <c r="J23" s="88"/>
      <c r="K23" s="108" t="s">
        <v>13119</v>
      </c>
      <c r="L23" s="3191"/>
      <c r="M23" s="3101"/>
      <c r="N23" s="997">
        <f t="shared" si="2"/>
        <v>0</v>
      </c>
      <c r="O23" s="3101"/>
      <c r="P23" s="3102"/>
      <c r="Q23" s="3102"/>
      <c r="R23" s="3112">
        <f t="shared" si="3"/>
        <v>0</v>
      </c>
      <c r="S23" s="3101"/>
      <c r="T23" s="3191"/>
      <c r="U23" s="104" t="s">
        <v>13118</v>
      </c>
      <c r="V23" s="2367"/>
      <c r="W23" s="2367"/>
      <c r="X23" s="107" t="s">
        <v>15560</v>
      </c>
    </row>
    <row r="24" spans="1:24" ht="15.75" customHeight="1">
      <c r="A24" s="3191"/>
      <c r="B24" s="104" t="s">
        <v>13123</v>
      </c>
      <c r="C24" s="105" t="s">
        <v>2386</v>
      </c>
      <c r="D24" s="105">
        <v>3</v>
      </c>
      <c r="E24" s="2367"/>
      <c r="F24" s="2367"/>
      <c r="G24" s="1623">
        <v>0</v>
      </c>
      <c r="H24" s="83"/>
      <c r="I24" s="108" t="s">
        <v>15561</v>
      </c>
      <c r="J24" s="88"/>
      <c r="K24" s="108" t="s">
        <v>13124</v>
      </c>
      <c r="L24" s="3191"/>
      <c r="M24" s="3101"/>
      <c r="N24" s="997">
        <f t="shared" si="2"/>
        <v>0</v>
      </c>
      <c r="O24" s="3101"/>
      <c r="P24" s="3102"/>
      <c r="Q24" s="3102"/>
      <c r="R24" s="3112">
        <f t="shared" si="3"/>
        <v>0</v>
      </c>
      <c r="S24" s="3101"/>
      <c r="T24" s="3191"/>
      <c r="U24" s="104" t="s">
        <v>13123</v>
      </c>
      <c r="V24" s="2367"/>
      <c r="W24" s="2367"/>
      <c r="X24" s="107" t="s">
        <v>15562</v>
      </c>
    </row>
    <row r="25" spans="1:24" ht="15.75" customHeight="1">
      <c r="A25" s="3191"/>
      <c r="B25" s="1835" t="s">
        <v>13128</v>
      </c>
      <c r="C25" s="222" t="s">
        <v>2386</v>
      </c>
      <c r="D25" s="222">
        <v>3</v>
      </c>
      <c r="E25" s="2367"/>
      <c r="F25" s="706">
        <v>0</v>
      </c>
      <c r="G25" s="1020">
        <v>0</v>
      </c>
      <c r="H25" s="83"/>
      <c r="I25" s="108" t="s">
        <v>15563</v>
      </c>
      <c r="J25" s="88"/>
      <c r="K25" s="844" t="s">
        <v>13129</v>
      </c>
      <c r="L25" s="3191"/>
      <c r="M25" s="3101"/>
      <c r="N25" s="997">
        <f>IF( SUM( P25:R25 ) = 0, 0, $P$4 )</f>
        <v>0</v>
      </c>
      <c r="O25" s="3101"/>
      <c r="P25" s="3102"/>
      <c r="Q25" s="3112">
        <f xml:space="preserve"> IF( ISNUMBER(F25 ), 0, 1 )</f>
        <v>0</v>
      </c>
      <c r="R25" s="3112">
        <f xml:space="preserve"> IF( ISNUMBER(G25 ), 0, 1 )</f>
        <v>0</v>
      </c>
      <c r="S25" s="3101"/>
      <c r="T25" s="3191"/>
      <c r="U25" s="104" t="s">
        <v>13128</v>
      </c>
      <c r="V25" s="2367"/>
      <c r="W25" s="706" t="s">
        <v>15564</v>
      </c>
      <c r="X25" s="107" t="s">
        <v>15565</v>
      </c>
    </row>
    <row r="26" spans="1:24" ht="15.75" customHeight="1">
      <c r="A26" s="3191"/>
      <c r="B26" s="1835" t="s">
        <v>13133</v>
      </c>
      <c r="C26" s="222" t="s">
        <v>2386</v>
      </c>
      <c r="D26" s="222">
        <v>3</v>
      </c>
      <c r="E26" s="2367"/>
      <c r="F26" s="1037"/>
      <c r="G26" s="1020">
        <v>0</v>
      </c>
      <c r="H26" s="83"/>
      <c r="I26" s="108" t="s">
        <v>15566</v>
      </c>
      <c r="J26" s="88"/>
      <c r="K26" s="844" t="s">
        <v>13134</v>
      </c>
      <c r="L26" s="3191"/>
      <c r="M26" s="3101"/>
      <c r="N26" s="997">
        <f>IF( SUM( P26:R26 ) = 0, 0, $P$4 )</f>
        <v>0</v>
      </c>
      <c r="O26" s="3101"/>
      <c r="P26" s="3102"/>
      <c r="Q26" s="3102"/>
      <c r="R26" s="3112">
        <f xml:space="preserve"> IF( ISNUMBER(G26 ), 0, 1 )</f>
        <v>0</v>
      </c>
      <c r="S26" s="3101"/>
      <c r="T26" s="3191"/>
      <c r="U26" s="104" t="s">
        <v>13133</v>
      </c>
      <c r="V26" s="2367"/>
      <c r="W26" s="1037"/>
      <c r="X26" s="107" t="s">
        <v>15567</v>
      </c>
    </row>
    <row r="27" spans="1:24" ht="15.75" customHeight="1">
      <c r="A27" s="3191"/>
      <c r="B27" s="1835" t="s">
        <v>13137</v>
      </c>
      <c r="C27" s="222" t="s">
        <v>2386</v>
      </c>
      <c r="D27" s="222">
        <v>3</v>
      </c>
      <c r="E27" s="2367"/>
      <c r="F27" s="706">
        <v>0</v>
      </c>
      <c r="G27" s="1623">
        <v>0</v>
      </c>
      <c r="H27" s="83"/>
      <c r="I27" s="108" t="s">
        <v>15568</v>
      </c>
      <c r="J27" s="88"/>
      <c r="K27" s="844" t="s">
        <v>13138</v>
      </c>
      <c r="L27" s="3191"/>
      <c r="M27" s="3101"/>
      <c r="N27" s="997">
        <f>IF( SUM( P27:R27 ) = 0, 0, $P$4 )</f>
        <v>0</v>
      </c>
      <c r="O27" s="3101"/>
      <c r="P27" s="3102"/>
      <c r="Q27" s="3112">
        <f xml:space="preserve"> IF( ISNUMBER(F27 ), 0, 1 )</f>
        <v>0</v>
      </c>
      <c r="R27" s="3112">
        <f xml:space="preserve"> IF( ISNUMBER(G27 ), 0, 1 )</f>
        <v>0</v>
      </c>
      <c r="S27" s="3101"/>
      <c r="T27" s="3191"/>
      <c r="U27" s="104" t="s">
        <v>13137</v>
      </c>
      <c r="V27" s="2367"/>
      <c r="W27" s="706" t="s">
        <v>15569</v>
      </c>
      <c r="X27" s="107" t="s">
        <v>15570</v>
      </c>
    </row>
    <row r="28" spans="1:24" ht="15.75" customHeight="1">
      <c r="A28" s="3191"/>
      <c r="B28" s="1835" t="s">
        <v>13141</v>
      </c>
      <c r="C28" s="222" t="s">
        <v>2386</v>
      </c>
      <c r="D28" s="222">
        <v>3</v>
      </c>
      <c r="E28" s="2367"/>
      <c r="F28" s="2367"/>
      <c r="G28" s="1623">
        <v>0</v>
      </c>
      <c r="H28" s="83"/>
      <c r="I28" s="108" t="s">
        <v>15571</v>
      </c>
      <c r="J28" s="88"/>
      <c r="K28" s="844" t="s">
        <v>13142</v>
      </c>
      <c r="L28" s="3191"/>
      <c r="M28" s="3101"/>
      <c r="N28" s="997">
        <f>IF( SUM( P28:R28 ) = 0, 0, $P$4 )</f>
        <v>0</v>
      </c>
      <c r="O28" s="3101"/>
      <c r="P28" s="3102"/>
      <c r="Q28" s="3102"/>
      <c r="R28" s="3112">
        <f xml:space="preserve"> IF( ISNUMBER(G28 ), 0, 1 )</f>
        <v>0</v>
      </c>
      <c r="S28" s="3101"/>
      <c r="T28" s="3191"/>
      <c r="U28" s="104" t="s">
        <v>13141</v>
      </c>
      <c r="V28" s="2367"/>
      <c r="W28" s="2367"/>
      <c r="X28" s="107" t="s">
        <v>15572</v>
      </c>
    </row>
    <row r="29" spans="1:24" ht="15.75" customHeight="1">
      <c r="A29" s="3191"/>
      <c r="B29" s="104" t="s">
        <v>15573</v>
      </c>
      <c r="C29" s="105" t="s">
        <v>12364</v>
      </c>
      <c r="D29" s="105">
        <v>2</v>
      </c>
      <c r="E29" s="2367"/>
      <c r="F29" s="2367"/>
      <c r="G29" s="1629">
        <v>0</v>
      </c>
      <c r="H29" s="83"/>
      <c r="I29" s="108" t="s">
        <v>15574</v>
      </c>
      <c r="J29" s="88"/>
      <c r="K29" s="844" t="s">
        <v>13145</v>
      </c>
      <c r="L29" s="3191"/>
      <c r="M29" s="3101"/>
      <c r="N29" s="997">
        <f t="shared" si="2"/>
        <v>0</v>
      </c>
      <c r="O29" s="3101"/>
      <c r="P29" s="3102"/>
      <c r="Q29" s="3102"/>
      <c r="R29" s="3112">
        <f t="shared" si="3"/>
        <v>0</v>
      </c>
      <c r="S29" s="3101"/>
      <c r="T29" s="3191"/>
      <c r="U29" s="104" t="s">
        <v>15573</v>
      </c>
      <c r="V29" s="2367"/>
      <c r="W29" s="2367"/>
      <c r="X29" s="107" t="s">
        <v>15575</v>
      </c>
    </row>
    <row r="30" spans="1:24" ht="15.75" customHeight="1">
      <c r="A30" s="3191"/>
      <c r="B30" s="104" t="s">
        <v>15576</v>
      </c>
      <c r="C30" s="105" t="s">
        <v>12364</v>
      </c>
      <c r="D30" s="105">
        <v>2</v>
      </c>
      <c r="E30" s="2367"/>
      <c r="F30" s="2367"/>
      <c r="G30" s="1629">
        <v>0</v>
      </c>
      <c r="H30" s="83"/>
      <c r="I30" s="108" t="s">
        <v>15577</v>
      </c>
      <c r="J30" s="88"/>
      <c r="K30" s="844" t="s">
        <v>13150</v>
      </c>
      <c r="L30" s="3191"/>
      <c r="M30" s="3101"/>
      <c r="N30" s="997">
        <f t="shared" si="2"/>
        <v>0</v>
      </c>
      <c r="O30" s="3101"/>
      <c r="P30" s="3102"/>
      <c r="Q30" s="3102"/>
      <c r="R30" s="3112">
        <f t="shared" si="3"/>
        <v>0</v>
      </c>
      <c r="S30" s="3101"/>
      <c r="T30" s="3191"/>
      <c r="U30" s="104" t="s">
        <v>15576</v>
      </c>
      <c r="V30" s="2367"/>
      <c r="W30" s="2367"/>
      <c r="X30" s="107" t="s">
        <v>15578</v>
      </c>
    </row>
    <row r="31" spans="1:24" ht="31">
      <c r="A31" s="3191"/>
      <c r="B31" s="1835" t="s">
        <v>13155</v>
      </c>
      <c r="C31" s="105" t="s">
        <v>12364</v>
      </c>
      <c r="D31" s="105">
        <v>2</v>
      </c>
      <c r="E31" s="2367"/>
      <c r="F31" s="706">
        <v>0</v>
      </c>
      <c r="G31" s="999">
        <v>0</v>
      </c>
      <c r="H31" s="83"/>
      <c r="I31" s="108" t="s">
        <v>15579</v>
      </c>
      <c r="J31" s="88"/>
      <c r="K31" s="844" t="s">
        <v>13156</v>
      </c>
      <c r="L31" s="3191"/>
      <c r="M31" s="3101"/>
      <c r="N31" s="997">
        <f>IF( SUM( P31:R31 ) = 0, 0, $P$4 )</f>
        <v>0</v>
      </c>
      <c r="O31" s="3101"/>
      <c r="P31" s="3102"/>
      <c r="Q31" s="3112">
        <f xml:space="preserve"> IF( ISNUMBER(F31 ), 0, 1 )</f>
        <v>0</v>
      </c>
      <c r="R31" s="3112">
        <f xml:space="preserve"> IF( ISNUMBER(G31 ), 0, 1 )</f>
        <v>0</v>
      </c>
      <c r="S31" s="3101"/>
      <c r="T31" s="3191"/>
      <c r="U31" s="104" t="s">
        <v>13155</v>
      </c>
      <c r="V31" s="2367"/>
      <c r="W31" s="706" t="s">
        <v>15580</v>
      </c>
      <c r="X31" s="107" t="s">
        <v>15581</v>
      </c>
    </row>
    <row r="32" spans="1:24" ht="31">
      <c r="A32" s="3191"/>
      <c r="B32" s="1835" t="s">
        <v>13160</v>
      </c>
      <c r="C32" s="105" t="s">
        <v>12364</v>
      </c>
      <c r="D32" s="105">
        <v>2</v>
      </c>
      <c r="E32" s="2367"/>
      <c r="F32" s="1037"/>
      <c r="G32" s="999">
        <v>0</v>
      </c>
      <c r="H32" s="83"/>
      <c r="I32" s="108" t="s">
        <v>15582</v>
      </c>
      <c r="J32" s="88"/>
      <c r="K32" s="844" t="s">
        <v>13161</v>
      </c>
      <c r="L32" s="3191"/>
      <c r="M32" s="3101"/>
      <c r="N32" s="997">
        <f>IF( SUM( P32:R32 ) = 0, 0, $P$4 )</f>
        <v>0</v>
      </c>
      <c r="O32" s="3101"/>
      <c r="P32" s="3102"/>
      <c r="Q32" s="3102"/>
      <c r="R32" s="3112">
        <f xml:space="preserve"> IF( ISNUMBER(G32 ), 0, 1 )</f>
        <v>0</v>
      </c>
      <c r="S32" s="3101"/>
      <c r="T32" s="3191"/>
      <c r="U32" s="104" t="s">
        <v>13160</v>
      </c>
      <c r="V32" s="2367"/>
      <c r="W32" s="1037"/>
      <c r="X32" s="107" t="s">
        <v>15583</v>
      </c>
    </row>
    <row r="33" spans="1:31" ht="31">
      <c r="A33" s="3191"/>
      <c r="B33" s="1835" t="s">
        <v>13164</v>
      </c>
      <c r="C33" s="105" t="s">
        <v>12364</v>
      </c>
      <c r="D33" s="105">
        <v>2</v>
      </c>
      <c r="E33" s="2367"/>
      <c r="F33" s="706">
        <v>0</v>
      </c>
      <c r="G33" s="999">
        <v>0</v>
      </c>
      <c r="H33" s="83"/>
      <c r="I33" s="108" t="s">
        <v>15584</v>
      </c>
      <c r="J33" s="88"/>
      <c r="K33" s="844" t="s">
        <v>13165</v>
      </c>
      <c r="L33" s="3191"/>
      <c r="M33" s="3101"/>
      <c r="N33" s="997">
        <f t="shared" si="2"/>
        <v>0</v>
      </c>
      <c r="O33" s="3101"/>
      <c r="P33" s="3102"/>
      <c r="Q33" s="3112">
        <f xml:space="preserve"> IF( ISNUMBER(F33 ), 0, 1 )</f>
        <v>0</v>
      </c>
      <c r="R33" s="3112">
        <f t="shared" si="3"/>
        <v>0</v>
      </c>
      <c r="S33" s="3101"/>
      <c r="T33" s="3191"/>
      <c r="U33" s="104" t="s">
        <v>13164</v>
      </c>
      <c r="V33" s="2367"/>
      <c r="W33" s="706" t="s">
        <v>15585</v>
      </c>
      <c r="X33" s="107" t="s">
        <v>15586</v>
      </c>
      <c r="Y33" s="3191"/>
      <c r="Z33" s="3191"/>
      <c r="AA33" s="3191"/>
      <c r="AB33" s="3191"/>
      <c r="AC33" s="3191"/>
      <c r="AD33" s="3191"/>
      <c r="AE33" s="3191"/>
    </row>
    <row r="34" spans="1:31" ht="31">
      <c r="A34" s="2394" t="s">
        <v>784</v>
      </c>
      <c r="B34" s="109" t="s">
        <v>13168</v>
      </c>
      <c r="C34" s="110" t="s">
        <v>12364</v>
      </c>
      <c r="D34" s="110">
        <v>2</v>
      </c>
      <c r="E34" s="2368"/>
      <c r="F34" s="2368"/>
      <c r="G34" s="1628">
        <v>0</v>
      </c>
      <c r="H34" s="83"/>
      <c r="I34" s="113" t="s">
        <v>15587</v>
      </c>
      <c r="J34" s="88"/>
      <c r="K34" s="113" t="s">
        <v>13169</v>
      </c>
      <c r="L34" s="3191"/>
      <c r="M34" s="3101"/>
      <c r="N34" s="997">
        <f t="shared" si="2"/>
        <v>0</v>
      </c>
      <c r="O34" s="3101"/>
      <c r="P34" s="3102"/>
      <c r="Q34" s="3102"/>
      <c r="R34" s="3112">
        <f t="shared" si="3"/>
        <v>0</v>
      </c>
      <c r="S34" s="3101"/>
      <c r="T34" s="3191"/>
      <c r="U34" s="109" t="s">
        <v>13168</v>
      </c>
      <c r="V34" s="2368"/>
      <c r="W34" s="2368"/>
      <c r="X34" s="112" t="s">
        <v>15588</v>
      </c>
      <c r="Y34" s="3191"/>
      <c r="Z34" s="3191"/>
      <c r="AA34" s="3191"/>
      <c r="AB34" s="3191"/>
      <c r="AC34" s="3191"/>
      <c r="AD34" s="3191"/>
      <c r="AE34" s="3191"/>
    </row>
    <row r="35" spans="1:31" ht="15.75" customHeight="1" thickTop="1" thickBot="1">
      <c r="A35" s="3191"/>
      <c r="B35" s="85"/>
      <c r="C35" s="86"/>
      <c r="D35" s="86"/>
      <c r="E35" s="87"/>
      <c r="F35" s="87"/>
      <c r="G35" s="87"/>
      <c r="H35" s="83"/>
      <c r="I35" s="88"/>
      <c r="J35" s="88"/>
      <c r="K35" s="88"/>
      <c r="L35" s="3191"/>
      <c r="M35" s="3101"/>
      <c r="N35" s="3102"/>
      <c r="O35" s="3101"/>
      <c r="P35" s="3102"/>
      <c r="Q35" s="3102"/>
      <c r="R35" s="3102"/>
      <c r="S35" s="3101"/>
      <c r="T35" s="3191"/>
      <c r="U35" s="85"/>
      <c r="V35" s="87"/>
      <c r="W35" s="87"/>
      <c r="X35" s="87"/>
      <c r="Y35" s="3191"/>
      <c r="Z35" s="3191"/>
      <c r="AA35" s="3191"/>
      <c r="AB35" s="3191"/>
      <c r="AC35" s="3191"/>
      <c r="AD35" s="3191"/>
      <c r="AE35" s="3191"/>
    </row>
    <row r="36" spans="1:31" ht="15.75" customHeight="1" thickTop="1" thickBot="1">
      <c r="A36" s="2394" t="s">
        <v>680</v>
      </c>
      <c r="B36" s="93" t="s">
        <v>13176</v>
      </c>
      <c r="C36" s="95" t="s">
        <v>672</v>
      </c>
      <c r="D36" s="96" t="s">
        <v>15538</v>
      </c>
      <c r="E36" s="87"/>
      <c r="F36" s="87"/>
      <c r="G36" s="87"/>
      <c r="H36" s="83"/>
      <c r="I36" s="88"/>
      <c r="J36" s="88"/>
      <c r="K36" s="88"/>
      <c r="L36" s="3191"/>
      <c r="M36" s="3101"/>
      <c r="N36" s="3102"/>
      <c r="O36" s="3101"/>
      <c r="P36" s="3102"/>
      <c r="Q36" s="3102"/>
      <c r="R36" s="3102"/>
      <c r="S36" s="3101"/>
      <c r="T36" s="3191"/>
      <c r="U36" s="114" t="s">
        <v>13176</v>
      </c>
      <c r="V36" s="87"/>
      <c r="W36" s="87"/>
      <c r="X36" s="87"/>
      <c r="Y36" s="3191"/>
      <c r="Z36" s="3191"/>
      <c r="AA36" s="3191"/>
      <c r="AB36" s="3191"/>
      <c r="AC36" s="3191"/>
      <c r="AD36" s="3191"/>
      <c r="AE36" s="3191"/>
    </row>
    <row r="37" spans="1:31" ht="15.75" customHeight="1">
      <c r="A37" s="2394" t="s">
        <v>686</v>
      </c>
      <c r="B37" s="117" t="s">
        <v>13186</v>
      </c>
      <c r="C37" s="118" t="s">
        <v>12364</v>
      </c>
      <c r="D37" s="118">
        <v>2</v>
      </c>
      <c r="E37" s="1630">
        <v>0</v>
      </c>
      <c r="F37" s="79"/>
      <c r="G37" s="83"/>
      <c r="H37" s="83"/>
      <c r="I37" s="1924" t="s">
        <v>15589</v>
      </c>
      <c r="J37" s="80"/>
      <c r="K37" s="1924" t="s">
        <v>13187</v>
      </c>
      <c r="L37" s="3191"/>
      <c r="M37" s="3101"/>
      <c r="N37" s="997">
        <f t="shared" ref="N37" si="4">IF( SUM( P37:R37 ) = 0, 0, $P$4 )</f>
        <v>0</v>
      </c>
      <c r="O37" s="3101"/>
      <c r="P37" s="3112">
        <f t="shared" ref="P37" si="5" xml:space="preserve"> IF( ISNUMBER(E37 ), 0, 1 )</f>
        <v>0</v>
      </c>
      <c r="Q37" s="3102"/>
      <c r="R37" s="3102"/>
      <c r="S37" s="3101"/>
      <c r="T37" s="3191"/>
      <c r="U37" s="117" t="s">
        <v>13186</v>
      </c>
      <c r="V37" s="119" t="s">
        <v>15590</v>
      </c>
      <c r="W37" s="79"/>
      <c r="X37" s="3191"/>
      <c r="Y37" s="3191"/>
      <c r="Z37" s="3191"/>
      <c r="AA37" s="3191"/>
      <c r="AB37" s="3191"/>
      <c r="AC37" s="3191"/>
      <c r="AD37" s="3191"/>
      <c r="AE37" s="3191"/>
    </row>
    <row r="38" spans="1:31" ht="15.75" customHeight="1" thickTop="1">
      <c r="A38" s="3191"/>
      <c r="B38" s="87"/>
      <c r="C38" s="87"/>
      <c r="D38" s="87"/>
      <c r="E38" s="87"/>
      <c r="F38" s="87"/>
      <c r="G38" s="87"/>
      <c r="H38" s="83"/>
      <c r="I38" s="88"/>
      <c r="J38" s="88"/>
      <c r="K38" s="88"/>
      <c r="L38" s="3191"/>
      <c r="M38" s="3101"/>
      <c r="N38" s="3102"/>
      <c r="O38" s="3101"/>
      <c r="P38" s="3102"/>
      <c r="Q38" s="3102"/>
      <c r="R38" s="3102"/>
      <c r="S38" s="3101"/>
      <c r="T38" s="3191"/>
      <c r="U38" s="87"/>
      <c r="V38" s="87"/>
      <c r="W38" s="87"/>
      <c r="X38" s="87"/>
      <c r="Y38" s="3191"/>
      <c r="Z38" s="3191"/>
      <c r="AA38" s="3191"/>
      <c r="AB38" s="3191"/>
      <c r="AC38" s="3191"/>
      <c r="AD38" s="3191"/>
      <c r="AE38" s="3191"/>
    </row>
    <row r="39" spans="1:31" ht="21" customHeight="1">
      <c r="A39" s="3191"/>
      <c r="B39" s="3673" t="s">
        <v>15591</v>
      </c>
      <c r="C39" s="3673"/>
      <c r="D39" s="3673"/>
      <c r="E39" s="3673"/>
      <c r="F39" s="3673"/>
      <c r="G39" s="87"/>
      <c r="H39" s="83"/>
      <c r="I39" s="83"/>
      <c r="J39" s="83"/>
      <c r="K39" s="83"/>
      <c r="L39" s="3191"/>
      <c r="M39" s="3101"/>
      <c r="N39" s="3102"/>
      <c r="O39" s="3101"/>
      <c r="P39" s="3102"/>
      <c r="Q39" s="3102"/>
      <c r="R39" s="3102"/>
      <c r="S39" s="3101"/>
      <c r="T39" s="3191"/>
      <c r="U39" s="3673" t="s">
        <v>15591</v>
      </c>
      <c r="V39" s="3673"/>
      <c r="W39" s="3673"/>
      <c r="X39" s="87"/>
      <c r="Y39" s="3191"/>
      <c r="Z39" s="3191"/>
      <c r="AA39" s="3191"/>
      <c r="AB39" s="3191"/>
      <c r="AC39" s="3191"/>
      <c r="AD39" s="3191"/>
      <c r="AE39" s="3191"/>
    </row>
    <row r="40" spans="1:31" ht="16" thickBot="1">
      <c r="A40" s="3191"/>
      <c r="B40" s="2983" t="s">
        <v>15592</v>
      </c>
      <c r="C40" s="83"/>
      <c r="D40" s="83"/>
      <c r="E40" s="83"/>
      <c r="F40" s="83"/>
      <c r="G40" s="83"/>
      <c r="H40" s="83"/>
      <c r="I40" s="83"/>
      <c r="J40" s="83"/>
      <c r="K40" s="83"/>
      <c r="L40" s="3191"/>
      <c r="M40" s="3101"/>
      <c r="N40" s="3102"/>
      <c r="O40" s="3101"/>
      <c r="P40" s="3102"/>
      <c r="Q40" s="3102"/>
      <c r="R40" s="3102"/>
      <c r="S40" s="3101"/>
      <c r="T40" s="3191"/>
      <c r="U40" s="2983" t="s">
        <v>15592</v>
      </c>
      <c r="V40" s="83"/>
      <c r="W40" s="83"/>
      <c r="X40" s="3191"/>
      <c r="Y40" s="3191"/>
      <c r="Z40" s="3191"/>
      <c r="AA40" s="3191"/>
      <c r="AB40" s="3191"/>
      <c r="AC40" s="3191"/>
      <c r="AD40" s="3191"/>
      <c r="AE40" s="3191"/>
    </row>
    <row r="41" spans="1:31" ht="15.75" customHeight="1" thickTop="1" thickBot="1">
      <c r="A41" s="2394" t="s">
        <v>680</v>
      </c>
      <c r="B41" s="114"/>
      <c r="C41" s="115" t="s">
        <v>672</v>
      </c>
      <c r="D41" s="116" t="s">
        <v>15538</v>
      </c>
      <c r="E41" s="83"/>
      <c r="F41" s="83"/>
      <c r="G41" s="83"/>
      <c r="H41" s="83"/>
      <c r="I41" s="83"/>
      <c r="J41" s="83"/>
      <c r="K41" s="83"/>
      <c r="L41" s="3191"/>
      <c r="M41" s="3101"/>
      <c r="N41" s="3102"/>
      <c r="O41" s="3101"/>
      <c r="P41" s="3102"/>
      <c r="Q41" s="3102"/>
      <c r="R41" s="3102"/>
      <c r="S41" s="3101"/>
      <c r="T41" s="3191"/>
      <c r="U41" s="97"/>
      <c r="V41" s="3191"/>
      <c r="W41" s="3191"/>
      <c r="X41" s="3191"/>
      <c r="Y41" s="3191"/>
      <c r="Z41" s="3191"/>
      <c r="AA41" s="3191"/>
      <c r="AB41" s="3191"/>
      <c r="AC41" s="3191"/>
      <c r="AD41" s="3191"/>
      <c r="AE41" s="3191"/>
    </row>
    <row r="42" spans="1:31" ht="15.75" customHeight="1">
      <c r="A42" s="2394" t="s">
        <v>686</v>
      </c>
      <c r="B42" s="99" t="s">
        <v>14090</v>
      </c>
      <c r="C42" s="100" t="s">
        <v>13221</v>
      </c>
      <c r="D42" s="100">
        <v>3</v>
      </c>
      <c r="E42" s="1932">
        <v>0</v>
      </c>
      <c r="F42" s="83"/>
      <c r="G42" s="89"/>
      <c r="H42" s="89"/>
      <c r="I42" s="103" t="s">
        <v>15593</v>
      </c>
      <c r="J42" s="89"/>
      <c r="K42" s="103" t="s">
        <v>14089</v>
      </c>
      <c r="L42" s="89"/>
      <c r="M42" s="3101"/>
      <c r="N42" s="1757">
        <f>IF( SUM( P42:R42 ) = 0, 0, $P$4 )</f>
        <v>0</v>
      </c>
      <c r="O42" s="3101"/>
      <c r="P42" s="3112">
        <f xml:space="preserve"> IF( ISNUMBER(E42 ), 0, 1 )</f>
        <v>0</v>
      </c>
      <c r="Q42" s="3102"/>
      <c r="R42" s="3102"/>
      <c r="S42" s="3101"/>
      <c r="T42" s="89"/>
      <c r="U42" s="99" t="s">
        <v>14090</v>
      </c>
      <c r="V42" s="102" t="s">
        <v>15594</v>
      </c>
      <c r="W42" s="3191"/>
      <c r="X42" s="89"/>
      <c r="Y42" s="89"/>
      <c r="Z42" s="89"/>
      <c r="AA42" s="89"/>
      <c r="AB42" s="89"/>
      <c r="AC42" s="89"/>
      <c r="AD42" s="89"/>
      <c r="AE42" s="171"/>
    </row>
    <row r="43" spans="1:31" ht="41" customHeight="1">
      <c r="A43" s="3191"/>
      <c r="B43" s="104" t="s">
        <v>14094</v>
      </c>
      <c r="C43" s="222" t="s">
        <v>13221</v>
      </c>
      <c r="D43" s="222">
        <v>3</v>
      </c>
      <c r="E43" s="999">
        <v>0</v>
      </c>
      <c r="F43" s="83"/>
      <c r="G43" s="83"/>
      <c r="H43" s="83"/>
      <c r="I43" s="108" t="s">
        <v>15595</v>
      </c>
      <c r="J43" s="83"/>
      <c r="K43" s="108" t="s">
        <v>14093</v>
      </c>
      <c r="L43" s="3191"/>
      <c r="M43" s="3101"/>
      <c r="N43" s="1757">
        <f>IF( SUM( P43:R43 ) = 0, 0, $P$4 )</f>
        <v>0</v>
      </c>
      <c r="O43" s="3101"/>
      <c r="P43" s="3112">
        <f xml:space="preserve"> IF( ISNUMBER(E43 ), 0, 1 )</f>
        <v>0</v>
      </c>
      <c r="Q43" s="3102"/>
      <c r="R43" s="3102"/>
      <c r="S43" s="3101"/>
      <c r="T43" s="3191"/>
      <c r="U43" s="104" t="s">
        <v>14094</v>
      </c>
      <c r="V43" s="107" t="s">
        <v>15596</v>
      </c>
      <c r="W43" s="3191"/>
      <c r="X43" s="3191"/>
      <c r="Y43" s="3191"/>
      <c r="Z43" s="3191"/>
      <c r="AA43" s="3191"/>
      <c r="AB43" s="3191"/>
      <c r="AC43" s="3191"/>
      <c r="AD43" s="3191"/>
      <c r="AE43" s="3191"/>
    </row>
    <row r="44" spans="1:31" ht="31">
      <c r="A44" s="3191"/>
      <c r="B44" s="104" t="s">
        <v>15597</v>
      </c>
      <c r="C44" s="222" t="s">
        <v>13221</v>
      </c>
      <c r="D44" s="222">
        <v>3</v>
      </c>
      <c r="E44" s="1020">
        <v>0</v>
      </c>
      <c r="F44" s="83"/>
      <c r="G44" s="89"/>
      <c r="H44" s="89"/>
      <c r="I44" s="108" t="s">
        <v>15598</v>
      </c>
      <c r="J44" s="89"/>
      <c r="K44" s="108" t="s">
        <v>14097</v>
      </c>
      <c r="L44" s="89"/>
      <c r="M44" s="3101"/>
      <c r="N44" s="997">
        <f t="shared" ref="N44:N45" si="6">IF( SUM( P44:R44 ) = 0, 0, $P$4 )</f>
        <v>0</v>
      </c>
      <c r="O44" s="3101"/>
      <c r="P44" s="3112">
        <f t="shared" ref="P44:P45" si="7" xml:space="preserve"> IF( ISNUMBER(E44 ), 0, 1 )</f>
        <v>0</v>
      </c>
      <c r="Q44" s="3102"/>
      <c r="R44" s="3102"/>
      <c r="S44" s="3101"/>
      <c r="T44" s="89"/>
      <c r="U44" s="104" t="s">
        <v>15597</v>
      </c>
      <c r="V44" s="107" t="s">
        <v>15599</v>
      </c>
      <c r="W44" s="3191"/>
      <c r="X44" s="89"/>
      <c r="Y44" s="89"/>
      <c r="Z44" s="89"/>
      <c r="AA44" s="89"/>
      <c r="AB44" s="89"/>
      <c r="AC44" s="89"/>
      <c r="AD44" s="89"/>
      <c r="AE44" s="171"/>
    </row>
    <row r="45" spans="1:31" ht="15.5">
      <c r="A45" s="2394" t="s">
        <v>784</v>
      </c>
      <c r="B45" s="109" t="s">
        <v>15600</v>
      </c>
      <c r="C45" s="110" t="s">
        <v>13221</v>
      </c>
      <c r="D45" s="110">
        <v>3</v>
      </c>
      <c r="E45" s="1628">
        <v>0</v>
      </c>
      <c r="F45" s="83"/>
      <c r="G45" s="83"/>
      <c r="H45" s="83"/>
      <c r="I45" s="113" t="s">
        <v>15601</v>
      </c>
      <c r="J45" s="83"/>
      <c r="K45" s="113" t="s">
        <v>14100</v>
      </c>
      <c r="L45" s="3191"/>
      <c r="M45" s="3101"/>
      <c r="N45" s="997">
        <f t="shared" si="6"/>
        <v>0</v>
      </c>
      <c r="O45" s="3101"/>
      <c r="P45" s="3112">
        <f t="shared" si="7"/>
        <v>0</v>
      </c>
      <c r="Q45" s="3102"/>
      <c r="R45" s="3102"/>
      <c r="S45" s="3101"/>
      <c r="T45" s="3191"/>
      <c r="U45" s="109" t="s">
        <v>15600</v>
      </c>
      <c r="V45" s="112" t="s">
        <v>15602</v>
      </c>
      <c r="W45" s="3191"/>
      <c r="X45" s="3191"/>
      <c r="Y45" s="3191"/>
      <c r="Z45" s="3191"/>
      <c r="AA45" s="3191"/>
      <c r="AB45" s="3191"/>
      <c r="AC45" s="3191"/>
      <c r="AD45" s="3191"/>
      <c r="AE45" s="3191"/>
    </row>
    <row r="46" spans="1:31" ht="16" thickTop="1">
      <c r="A46" s="3191"/>
      <c r="B46" s="83"/>
      <c r="C46" s="83"/>
      <c r="D46" s="83"/>
      <c r="E46" s="83"/>
      <c r="F46" s="83"/>
      <c r="G46" s="83"/>
      <c r="H46" s="83"/>
      <c r="I46" s="83"/>
      <c r="J46" s="83"/>
      <c r="K46" s="3191"/>
      <c r="L46" s="2394" t="s">
        <v>826</v>
      </c>
      <c r="M46" s="3102"/>
      <c r="N46" s="3102"/>
      <c r="O46" s="3102"/>
      <c r="P46" s="3102"/>
      <c r="Q46" s="3102"/>
      <c r="R46" s="3102"/>
      <c r="S46" s="3102"/>
      <c r="T46" s="3191"/>
      <c r="U46" s="3191"/>
      <c r="V46" s="3191"/>
      <c r="W46" s="3191"/>
      <c r="X46" s="2661" t="s">
        <v>827</v>
      </c>
      <c r="Y46" s="3191"/>
      <c r="Z46" s="3191"/>
      <c r="AA46" s="3191"/>
      <c r="AB46" s="3191"/>
      <c r="AC46" s="3191"/>
      <c r="AD46" s="3191"/>
      <c r="AE46" s="3191"/>
    </row>
    <row r="47" spans="1:31" ht="15.5">
      <c r="A47" s="3191"/>
      <c r="B47" s="83"/>
      <c r="C47" s="83"/>
      <c r="D47" s="83"/>
      <c r="E47" s="83"/>
      <c r="F47" s="83"/>
      <c r="G47" s="83"/>
      <c r="H47" s="83"/>
      <c r="I47" s="83"/>
      <c r="J47" s="83"/>
      <c r="K47" s="83"/>
      <c r="L47" s="3191"/>
      <c r="M47" s="3102"/>
      <c r="N47" s="3102"/>
      <c r="O47" s="3102"/>
      <c r="P47" s="3102"/>
      <c r="Q47" s="3102"/>
      <c r="R47" s="3102"/>
      <c r="S47" s="3102"/>
      <c r="T47" s="3191"/>
      <c r="U47" s="3191"/>
      <c r="V47" s="3191"/>
      <c r="W47" s="3191"/>
      <c r="X47" s="3191"/>
      <c r="Y47" s="3191"/>
      <c r="Z47" s="3191"/>
      <c r="AA47" s="3191"/>
      <c r="AB47" s="3191"/>
      <c r="AC47" s="3191"/>
      <c r="AD47" s="3191"/>
      <c r="AE47" s="3191"/>
    </row>
    <row r="48" spans="1:31" ht="15.5">
      <c r="A48" s="3191"/>
      <c r="B48" s="83"/>
      <c r="C48" s="83"/>
      <c r="D48" s="83"/>
      <c r="E48" s="83"/>
      <c r="F48" s="83"/>
      <c r="G48" s="83"/>
      <c r="H48" s="83"/>
      <c r="I48" s="83"/>
      <c r="J48" s="83"/>
      <c r="K48" s="83"/>
      <c r="L48" s="3191"/>
      <c r="M48" s="3102"/>
      <c r="N48" s="1114"/>
      <c r="O48" s="3102"/>
      <c r="P48" s="3102"/>
      <c r="Q48" s="3102"/>
      <c r="R48" s="3102"/>
      <c r="S48" s="3102"/>
      <c r="T48" s="3191"/>
      <c r="U48" s="3191"/>
      <c r="V48" s="3191"/>
      <c r="W48" s="3191"/>
      <c r="X48" s="3191"/>
      <c r="Y48" s="3191"/>
      <c r="Z48" s="3191"/>
      <c r="AA48" s="3191"/>
      <c r="AB48" s="3191"/>
      <c r="AC48" s="3191"/>
      <c r="AD48" s="3191"/>
      <c r="AE48" s="3191"/>
    </row>
    <row r="49" spans="2:14" ht="15.5">
      <c r="B49" s="83"/>
      <c r="C49" s="83"/>
      <c r="D49" s="83"/>
      <c r="E49" s="83"/>
      <c r="F49" s="83"/>
      <c r="G49" s="83"/>
      <c r="H49" s="83"/>
      <c r="I49" s="83"/>
      <c r="J49" s="83"/>
      <c r="K49" s="83"/>
      <c r="L49" s="3191"/>
      <c r="M49" s="3102"/>
      <c r="N49" s="1114"/>
    </row>
    <row r="50" spans="2:14" ht="15.5">
      <c r="B50" s="83"/>
      <c r="C50" s="83"/>
      <c r="D50" s="83"/>
      <c r="E50" s="83"/>
      <c r="F50" s="83"/>
      <c r="G50" s="83"/>
      <c r="H50" s="83"/>
      <c r="I50" s="83"/>
      <c r="J50" s="83"/>
      <c r="K50" s="83"/>
      <c r="L50" s="3191"/>
      <c r="M50" s="3102"/>
      <c r="N50" s="1114"/>
    </row>
    <row r="51" spans="2:14" ht="15.5">
      <c r="B51" s="83"/>
      <c r="C51" s="83"/>
      <c r="D51" s="83"/>
      <c r="E51" s="83"/>
      <c r="F51" s="83"/>
      <c r="G51" s="83"/>
      <c r="H51" s="83"/>
      <c r="I51" s="83"/>
      <c r="J51" s="83"/>
      <c r="K51" s="83"/>
      <c r="L51" s="3191"/>
      <c r="M51" s="3102"/>
      <c r="N51" s="3102"/>
    </row>
    <row r="52" spans="2:14" ht="15.5">
      <c r="B52" s="83"/>
      <c r="C52" s="83"/>
      <c r="D52" s="83"/>
      <c r="E52" s="83"/>
      <c r="F52" s="83"/>
      <c r="G52" s="83"/>
      <c r="H52" s="83"/>
      <c r="I52" s="83"/>
      <c r="J52" s="83"/>
      <c r="K52" s="83"/>
      <c r="L52" s="3191"/>
      <c r="M52" s="3102"/>
      <c r="N52" s="3102"/>
    </row>
    <row r="53" spans="2:14" ht="15.5">
      <c r="B53" s="83"/>
      <c r="C53" s="83"/>
      <c r="D53" s="83"/>
      <c r="E53" s="83"/>
      <c r="F53" s="83"/>
      <c r="G53" s="83"/>
      <c r="H53" s="83"/>
      <c r="I53" s="83"/>
      <c r="J53" s="83"/>
      <c r="K53" s="83"/>
      <c r="L53" s="3191"/>
      <c r="M53" s="3102"/>
      <c r="N53" s="3102"/>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topLeftCell="B32" workbookViewId="0">
      <selection activeCell="I53" sqref="I53"/>
    </sheetView>
  </sheetViews>
  <sheetFormatPr defaultColWidth="9.08203125" defaultRowHeight="14"/>
  <cols>
    <col min="1" max="1" width="4.4140625" style="189" hidden="1" customWidth="1"/>
    <col min="2" max="2" width="14.08203125" style="189" customWidth="1"/>
    <col min="3" max="3" width="22.08203125" style="189" customWidth="1"/>
    <col min="4" max="4" width="5.5" style="189" bestFit="1" customWidth="1"/>
    <col min="5" max="5" width="4.6640625" style="189" bestFit="1" customWidth="1"/>
    <col min="6" max="6" width="18.1640625" style="189" customWidth="1"/>
    <col min="7" max="7" width="19.6640625" style="189" customWidth="1"/>
    <col min="8" max="8" width="11.4140625" style="189" customWidth="1"/>
    <col min="9" max="9" width="11.6640625" style="189" bestFit="1" customWidth="1"/>
    <col min="10" max="10" width="23.08203125" style="288" bestFit="1" customWidth="1"/>
    <col min="11" max="11" width="1.58203125" style="189" customWidth="1"/>
    <col min="12" max="12" width="15.6640625" style="189" bestFit="1" customWidth="1"/>
    <col min="13" max="13" width="1.58203125" style="189" customWidth="1"/>
    <col min="14" max="14" width="29.5" style="189" bestFit="1" customWidth="1"/>
    <col min="15" max="15" width="10" style="189" hidden="1" customWidth="1"/>
    <col min="16" max="16" width="1.58203125" style="189" customWidth="1"/>
    <col min="17" max="17" width="25.08203125" style="189" customWidth="1"/>
    <col min="18" max="18" width="1.58203125" style="200" customWidth="1"/>
    <col min="19" max="21" width="8.08203125" style="200" hidden="1" customWidth="1"/>
    <col min="22" max="22" width="1.58203125" style="200" hidden="1" customWidth="1"/>
    <col min="23" max="23" width="1.58203125" style="189" customWidth="1"/>
    <col min="24" max="24" width="40.58203125" style="189" bestFit="1" customWidth="1"/>
    <col min="25" max="25" width="9.6640625" style="189" customWidth="1"/>
    <col min="26" max="26" width="16.08203125" style="189" bestFit="1" customWidth="1"/>
    <col min="27" max="27" width="19.1640625" style="189" bestFit="1" customWidth="1"/>
    <col min="28" max="28" width="14.1640625" style="189" bestFit="1" customWidth="1"/>
    <col min="29" max="29" width="17.08203125" style="189" bestFit="1" customWidth="1"/>
    <col min="30" max="30" width="23.08203125" style="189" bestFit="1" customWidth="1"/>
    <col min="31" max="31" width="26.08203125" style="189" customWidth="1"/>
    <col min="32" max="16384" width="9.08203125" style="189"/>
  </cols>
  <sheetData>
    <row r="1" spans="1:30" s="197" customFormat="1" ht="22.5">
      <c r="B1" s="3319" t="s">
        <v>854</v>
      </c>
      <c r="C1" s="3319"/>
      <c r="D1" s="3319"/>
      <c r="E1" s="3319"/>
      <c r="F1" s="3319"/>
      <c r="G1" s="3319"/>
      <c r="H1" s="3319"/>
      <c r="I1" s="3319"/>
      <c r="J1" s="270"/>
      <c r="P1" s="271"/>
      <c r="R1" s="3160"/>
      <c r="S1" s="3155"/>
      <c r="T1" s="3155"/>
      <c r="U1" s="3155"/>
      <c r="V1" s="3160"/>
      <c r="X1" s="3319" t="s">
        <v>667</v>
      </c>
      <c r="Y1" s="3319"/>
      <c r="Z1" s="3319"/>
      <c r="AA1" s="3319"/>
      <c r="AB1" s="3319"/>
      <c r="AC1" s="3319"/>
      <c r="AD1" s="270"/>
    </row>
    <row r="2" spans="1:30" s="197" customFormat="1" ht="22.5">
      <c r="B2" s="3319" t="str">
        <f>SelectCompany!B4</f>
        <v>Thames Water</v>
      </c>
      <c r="C2" s="3319"/>
      <c r="D2" s="3319"/>
      <c r="E2" s="3319"/>
      <c r="F2" s="3319"/>
      <c r="G2" s="3319"/>
      <c r="H2" s="3319"/>
      <c r="I2" s="3319"/>
      <c r="J2" s="270"/>
      <c r="P2" s="271"/>
      <c r="R2" s="3160"/>
      <c r="S2" s="3155"/>
      <c r="T2" s="3155"/>
      <c r="U2" s="3155"/>
      <c r="V2" s="3160"/>
      <c r="X2" s="3319"/>
      <c r="Y2" s="3319"/>
      <c r="Z2" s="3319"/>
      <c r="AA2" s="3319"/>
      <c r="AB2" s="3319"/>
      <c r="AC2" s="3319"/>
      <c r="AD2" s="270"/>
    </row>
    <row r="3" spans="1:30" s="201" customFormat="1" ht="19">
      <c r="B3" s="3320" t="s">
        <v>855</v>
      </c>
      <c r="C3" s="3321"/>
      <c r="D3" s="3321"/>
      <c r="E3" s="3321"/>
      <c r="F3" s="3321"/>
      <c r="G3" s="3321"/>
      <c r="H3" s="3321"/>
      <c r="I3" s="3321"/>
      <c r="J3" s="3321"/>
      <c r="K3" s="3321"/>
      <c r="L3" s="3321"/>
      <c r="M3" s="3321"/>
      <c r="N3" s="3321"/>
      <c r="P3" s="273"/>
      <c r="Q3" s="202" t="s">
        <v>669</v>
      </c>
      <c r="R3" s="3160"/>
      <c r="S3" s="3155"/>
      <c r="T3" s="3155"/>
      <c r="U3" s="3155"/>
      <c r="V3" s="3160"/>
      <c r="X3" s="3322" t="s">
        <v>855</v>
      </c>
      <c r="Y3" s="3323"/>
      <c r="Z3" s="3323"/>
      <c r="AA3" s="3323"/>
      <c r="AB3" s="3323"/>
      <c r="AC3" s="3323"/>
      <c r="AD3" s="3324"/>
    </row>
    <row r="4" spans="1:30" ht="16" thickBot="1">
      <c r="A4" s="3125"/>
      <c r="B4" s="203"/>
      <c r="C4" s="203"/>
      <c r="D4" s="203"/>
      <c r="E4" s="203"/>
      <c r="F4" s="3375"/>
      <c r="G4" s="3375"/>
      <c r="H4" s="3375"/>
      <c r="I4" s="3375"/>
      <c r="J4" s="275"/>
      <c r="K4" s="3125"/>
      <c r="L4" s="3125"/>
      <c r="M4" s="3125"/>
      <c r="N4" s="3125"/>
      <c r="O4" s="3125"/>
      <c r="P4" s="3159"/>
      <c r="Q4" s="3125"/>
      <c r="R4" s="3160"/>
      <c r="S4" s="3326" t="s">
        <v>670</v>
      </c>
      <c r="T4" s="3326"/>
      <c r="U4" s="3326"/>
      <c r="V4" s="3160"/>
      <c r="W4" s="3125"/>
      <c r="X4" s="203"/>
      <c r="Y4" s="203"/>
      <c r="Z4" s="3375"/>
      <c r="AA4" s="3375"/>
      <c r="AB4" s="3375"/>
      <c r="AC4" s="3375"/>
      <c r="AD4" s="275"/>
    </row>
    <row r="5" spans="1:30" ht="16" thickTop="1">
      <c r="A5" s="171"/>
      <c r="B5" s="3376" t="s">
        <v>671</v>
      </c>
      <c r="C5" s="3332"/>
      <c r="D5" s="3329" t="s">
        <v>672</v>
      </c>
      <c r="E5" s="3329" t="s">
        <v>673</v>
      </c>
      <c r="F5" s="3332" t="s">
        <v>674</v>
      </c>
      <c r="G5" s="3332" t="s">
        <v>675</v>
      </c>
      <c r="H5" s="3332"/>
      <c r="I5" s="3332"/>
      <c r="J5" s="3334" t="s">
        <v>676</v>
      </c>
      <c r="K5" s="171"/>
      <c r="L5" s="3336" t="s">
        <v>677</v>
      </c>
      <c r="M5" s="171"/>
      <c r="N5" s="3336" t="s">
        <v>678</v>
      </c>
      <c r="O5" s="171"/>
      <c r="P5" s="3159"/>
      <c r="Q5" s="3125"/>
      <c r="R5" s="3160"/>
      <c r="S5" s="206" t="s">
        <v>679</v>
      </c>
      <c r="T5" s="207"/>
      <c r="U5" s="207"/>
      <c r="V5" s="3160"/>
      <c r="W5" s="3125"/>
      <c r="X5" s="3376" t="s">
        <v>671</v>
      </c>
      <c r="Y5" s="3332"/>
      <c r="Z5" s="3332" t="s">
        <v>674</v>
      </c>
      <c r="AA5" s="3332" t="s">
        <v>675</v>
      </c>
      <c r="AB5" s="3332"/>
      <c r="AC5" s="3332"/>
      <c r="AD5" s="3334" t="s">
        <v>676</v>
      </c>
    </row>
    <row r="6" spans="1:30" ht="47" thickBot="1">
      <c r="A6" s="2248" t="s">
        <v>680</v>
      </c>
      <c r="B6" s="3377"/>
      <c r="C6" s="3333"/>
      <c r="D6" s="3331"/>
      <c r="E6" s="3331"/>
      <c r="F6" s="3333"/>
      <c r="G6" s="2914" t="s">
        <v>681</v>
      </c>
      <c r="H6" s="2914" t="s">
        <v>682</v>
      </c>
      <c r="I6" s="2914" t="s">
        <v>683</v>
      </c>
      <c r="J6" s="3335"/>
      <c r="K6" s="171"/>
      <c r="L6" s="3337"/>
      <c r="M6" s="171"/>
      <c r="N6" s="3337"/>
      <c r="O6" s="171"/>
      <c r="P6" s="3159"/>
      <c r="Q6" s="3125"/>
      <c r="R6" s="3160"/>
      <c r="S6" s="3125"/>
      <c r="T6" s="3125"/>
      <c r="U6" s="3125"/>
      <c r="V6" s="3160"/>
      <c r="W6" s="3125"/>
      <c r="X6" s="3377"/>
      <c r="Y6" s="3333"/>
      <c r="Z6" s="3333"/>
      <c r="AA6" s="2914" t="s">
        <v>681</v>
      </c>
      <c r="AB6" s="2914" t="s">
        <v>682</v>
      </c>
      <c r="AC6" s="2914" t="s">
        <v>683</v>
      </c>
      <c r="AD6" s="3335"/>
    </row>
    <row r="7" spans="1:30" ht="63" thickTop="1" thickBot="1">
      <c r="A7" s="2389" t="s">
        <v>684</v>
      </c>
      <c r="B7" s="3125"/>
      <c r="C7" s="278"/>
      <c r="D7" s="278"/>
      <c r="E7" s="278"/>
      <c r="F7" s="59"/>
      <c r="G7" s="59"/>
      <c r="H7" s="59"/>
      <c r="I7" s="59"/>
      <c r="J7" s="279"/>
      <c r="K7" s="171"/>
      <c r="L7" s="171"/>
      <c r="M7" s="171"/>
      <c r="N7" s="171"/>
      <c r="O7" s="171"/>
      <c r="P7" s="3159"/>
      <c r="Q7" s="3125"/>
      <c r="R7" s="3160"/>
      <c r="S7" s="3156"/>
      <c r="T7" s="3156"/>
      <c r="U7" s="3156"/>
      <c r="V7" s="3160"/>
      <c r="W7" s="3125"/>
      <c r="X7" s="277"/>
      <c r="Y7" s="278"/>
      <c r="Z7" s="2853" t="s">
        <v>831</v>
      </c>
      <c r="AA7" s="59"/>
      <c r="AB7" s="59"/>
      <c r="AC7" s="59"/>
      <c r="AD7" s="279"/>
    </row>
    <row r="8" spans="1:30" ht="16.5" thickTop="1" thickBot="1">
      <c r="A8" s="171" t="s">
        <v>856</v>
      </c>
      <c r="B8" s="3352" t="s">
        <v>857</v>
      </c>
      <c r="C8" s="3353"/>
      <c r="D8" s="289"/>
      <c r="E8" s="289"/>
      <c r="F8" s="59"/>
      <c r="G8" s="59"/>
      <c r="H8" s="59"/>
      <c r="I8" s="59"/>
      <c r="J8" s="279"/>
      <c r="K8" s="171"/>
      <c r="L8" s="152"/>
      <c r="M8" s="171"/>
      <c r="N8" s="171"/>
      <c r="O8" s="171"/>
      <c r="P8" s="3159"/>
      <c r="Q8" s="3125"/>
      <c r="R8" s="3160"/>
      <c r="S8" s="3125"/>
      <c r="T8" s="3125"/>
      <c r="U8" s="3125"/>
      <c r="V8" s="3160"/>
      <c r="W8" s="3125"/>
      <c r="X8" s="3352" t="s">
        <v>857</v>
      </c>
      <c r="Y8" s="3353"/>
      <c r="Z8" s="59"/>
      <c r="AA8" s="59"/>
      <c r="AB8" s="59"/>
      <c r="AC8" s="59"/>
      <c r="AD8" s="279"/>
    </row>
    <row r="9" spans="1:30" ht="15.5">
      <c r="A9" s="2387" t="s">
        <v>686</v>
      </c>
      <c r="B9" s="3380" t="s">
        <v>858</v>
      </c>
      <c r="C9" s="3381"/>
      <c r="D9" s="213" t="s">
        <v>688</v>
      </c>
      <c r="E9" s="2476">
        <v>3</v>
      </c>
      <c r="F9" s="2482">
        <v>20875.552</v>
      </c>
      <c r="G9" s="2482">
        <v>-1278.1969999999999</v>
      </c>
      <c r="H9" s="2482">
        <v>10.178000000000001</v>
      </c>
      <c r="I9" s="2478">
        <f t="shared" ref="I9:I15" si="0">IFERROR(G9-H9,0)</f>
        <v>-1288.375</v>
      </c>
      <c r="J9" s="1541">
        <f t="shared" ref="J9:J15" si="1">IFERROR(F9+I9,0)</f>
        <v>19587.177</v>
      </c>
      <c r="K9" s="171"/>
      <c r="L9" s="217" t="s">
        <v>859</v>
      </c>
      <c r="M9" s="171"/>
      <c r="N9" s="219"/>
      <c r="O9" s="171"/>
      <c r="P9" s="3161"/>
      <c r="Q9" s="220">
        <f>IF( SUM( S9:U9 ) = 0, 0, $S$5 )</f>
        <v>0</v>
      </c>
      <c r="R9" s="3160"/>
      <c r="S9" s="221">
        <f xml:space="preserve"> IF( ISNUMBER( F9 ), 0, 1 )</f>
        <v>0</v>
      </c>
      <c r="T9" s="221">
        <f t="shared" ref="T9:T14" si="2" xml:space="preserve"> IF( ISNUMBER( G9 ), 0, 1 )</f>
        <v>0</v>
      </c>
      <c r="U9" s="221">
        <f t="shared" ref="U9:U14" si="3" xml:space="preserve"> IF( ISNUMBER( H9 ), 0, 1 )</f>
        <v>0</v>
      </c>
      <c r="V9" s="3160"/>
      <c r="W9" s="3125"/>
      <c r="X9" s="3380" t="s">
        <v>858</v>
      </c>
      <c r="Y9" s="3381"/>
      <c r="Z9" s="214" t="s">
        <v>860</v>
      </c>
      <c r="AA9" s="214" t="s">
        <v>861</v>
      </c>
      <c r="AB9" s="214" t="s">
        <v>862</v>
      </c>
      <c r="AC9" s="215" t="s">
        <v>863</v>
      </c>
      <c r="AD9" s="281" t="s">
        <v>864</v>
      </c>
    </row>
    <row r="10" spans="1:30" ht="15.5">
      <c r="A10" s="171"/>
      <c r="B10" s="3368" t="s">
        <v>865</v>
      </c>
      <c r="C10" s="3369"/>
      <c r="D10" s="258" t="s">
        <v>688</v>
      </c>
      <c r="E10" s="2555">
        <v>3</v>
      </c>
      <c r="F10" s="2481">
        <v>207.51300000000001</v>
      </c>
      <c r="G10" s="2481">
        <v>-5.0190000000000001</v>
      </c>
      <c r="H10" s="2481">
        <v>0</v>
      </c>
      <c r="I10" s="2479">
        <f t="shared" si="0"/>
        <v>-5.0190000000000001</v>
      </c>
      <c r="J10" s="1534">
        <f t="shared" si="1"/>
        <v>202.494</v>
      </c>
      <c r="K10" s="171"/>
      <c r="L10" s="226" t="s">
        <v>866</v>
      </c>
      <c r="M10" s="171"/>
      <c r="N10" s="227"/>
      <c r="O10" s="171"/>
      <c r="P10" s="3161"/>
      <c r="Q10" s="220">
        <f t="shared" ref="Q10:Q14" si="4">IF( SUM( S10:U10 ) = 0, 0, $S$5 )</f>
        <v>0</v>
      </c>
      <c r="R10" s="3160"/>
      <c r="S10" s="221">
        <f t="shared" ref="S10:S14" si="5" xml:space="preserve"> IF( ISNUMBER( F10 ), 0, 1 )</f>
        <v>0</v>
      </c>
      <c r="T10" s="221">
        <f t="shared" si="2"/>
        <v>0</v>
      </c>
      <c r="U10" s="221">
        <f t="shared" si="3"/>
        <v>0</v>
      </c>
      <c r="V10" s="3160"/>
      <c r="W10" s="3125"/>
      <c r="X10" s="3368" t="s">
        <v>865</v>
      </c>
      <c r="Y10" s="3369"/>
      <c r="Z10" s="223" t="s">
        <v>867</v>
      </c>
      <c r="AA10" s="223" t="s">
        <v>868</v>
      </c>
      <c r="AB10" s="223" t="s">
        <v>869</v>
      </c>
      <c r="AC10" s="224" t="s">
        <v>870</v>
      </c>
      <c r="AD10" s="247" t="s">
        <v>871</v>
      </c>
    </row>
    <row r="11" spans="1:30" ht="15.5">
      <c r="A11" s="171"/>
      <c r="B11" s="3382" t="s">
        <v>872</v>
      </c>
      <c r="C11" s="3383"/>
      <c r="D11" s="222" t="s">
        <v>688</v>
      </c>
      <c r="E11" s="2477">
        <v>3</v>
      </c>
      <c r="F11" s="2481">
        <v>0</v>
      </c>
      <c r="G11" s="2481">
        <v>0</v>
      </c>
      <c r="H11" s="2481">
        <v>0</v>
      </c>
      <c r="I11" s="2479">
        <f t="shared" si="0"/>
        <v>0</v>
      </c>
      <c r="J11" s="1534">
        <f t="shared" si="1"/>
        <v>0</v>
      </c>
      <c r="K11" s="171"/>
      <c r="L11" s="226" t="s">
        <v>873</v>
      </c>
      <c r="M11" s="171"/>
      <c r="N11" s="227"/>
      <c r="O11" s="171"/>
      <c r="P11" s="3161"/>
      <c r="Q11" s="220">
        <f t="shared" si="4"/>
        <v>0</v>
      </c>
      <c r="R11" s="3160"/>
      <c r="S11" s="221">
        <f t="shared" si="5"/>
        <v>0</v>
      </c>
      <c r="T11" s="221">
        <f t="shared" si="2"/>
        <v>0</v>
      </c>
      <c r="U11" s="221">
        <f t="shared" si="3"/>
        <v>0</v>
      </c>
      <c r="V11" s="3160"/>
      <c r="W11" s="3125"/>
      <c r="X11" s="3382" t="s">
        <v>872</v>
      </c>
      <c r="Y11" s="3383"/>
      <c r="Z11" s="223" t="s">
        <v>874</v>
      </c>
      <c r="AA11" s="223" t="s">
        <v>875</v>
      </c>
      <c r="AB11" s="223" t="s">
        <v>876</v>
      </c>
      <c r="AC11" s="224" t="s">
        <v>877</v>
      </c>
      <c r="AD11" s="247" t="s">
        <v>878</v>
      </c>
    </row>
    <row r="12" spans="1:30" ht="15.5">
      <c r="A12" s="171"/>
      <c r="B12" s="3338" t="s">
        <v>879</v>
      </c>
      <c r="C12" s="3339"/>
      <c r="D12" s="222" t="s">
        <v>688</v>
      </c>
      <c r="E12" s="2477">
        <v>3</v>
      </c>
      <c r="F12" s="2481">
        <v>669</v>
      </c>
      <c r="G12" s="2481">
        <v>0</v>
      </c>
      <c r="H12" s="2481">
        <v>623.9</v>
      </c>
      <c r="I12" s="2479">
        <f t="shared" si="0"/>
        <v>-623.9</v>
      </c>
      <c r="J12" s="1534">
        <f t="shared" si="1"/>
        <v>45.100000000000023</v>
      </c>
      <c r="K12" s="171"/>
      <c r="L12" s="226" t="s">
        <v>880</v>
      </c>
      <c r="M12" s="171"/>
      <c r="N12" s="227"/>
      <c r="O12" s="171"/>
      <c r="P12" s="3161"/>
      <c r="Q12" s="220">
        <f t="shared" si="4"/>
        <v>0</v>
      </c>
      <c r="R12" s="3160"/>
      <c r="S12" s="221">
        <f t="shared" si="5"/>
        <v>0</v>
      </c>
      <c r="T12" s="221">
        <f t="shared" si="2"/>
        <v>0</v>
      </c>
      <c r="U12" s="221">
        <f t="shared" si="3"/>
        <v>0</v>
      </c>
      <c r="V12" s="3160"/>
      <c r="W12" s="3125"/>
      <c r="X12" s="3338" t="s">
        <v>879</v>
      </c>
      <c r="Y12" s="3339"/>
      <c r="Z12" s="223" t="s">
        <v>881</v>
      </c>
      <c r="AA12" s="223" t="s">
        <v>882</v>
      </c>
      <c r="AB12" s="223" t="s">
        <v>883</v>
      </c>
      <c r="AC12" s="224" t="s">
        <v>884</v>
      </c>
      <c r="AD12" s="247" t="s">
        <v>885</v>
      </c>
    </row>
    <row r="13" spans="1:30" ht="15.5">
      <c r="A13" s="171"/>
      <c r="B13" s="3384" t="s">
        <v>886</v>
      </c>
      <c r="C13" s="3385"/>
      <c r="D13" s="222" t="s">
        <v>688</v>
      </c>
      <c r="E13" s="2477">
        <v>3</v>
      </c>
      <c r="F13" s="2481">
        <v>300.02699999999999</v>
      </c>
      <c r="G13" s="2481">
        <v>-37.692999999999998</v>
      </c>
      <c r="H13" s="2481">
        <v>0</v>
      </c>
      <c r="I13" s="2479">
        <f t="shared" si="0"/>
        <v>-37.692999999999998</v>
      </c>
      <c r="J13" s="1534">
        <f t="shared" si="1"/>
        <v>262.334</v>
      </c>
      <c r="K13" s="171"/>
      <c r="L13" s="226" t="s">
        <v>887</v>
      </c>
      <c r="M13" s="171"/>
      <c r="N13" s="227"/>
      <c r="O13" s="171"/>
      <c r="P13" s="3161"/>
      <c r="Q13" s="220">
        <f t="shared" si="4"/>
        <v>0</v>
      </c>
      <c r="R13" s="3160"/>
      <c r="S13" s="221">
        <f t="shared" si="5"/>
        <v>0</v>
      </c>
      <c r="T13" s="221">
        <f t="shared" si="2"/>
        <v>0</v>
      </c>
      <c r="U13" s="221">
        <f t="shared" si="3"/>
        <v>0</v>
      </c>
      <c r="V13" s="3160"/>
      <c r="W13" s="3125"/>
      <c r="X13" s="3384" t="s">
        <v>886</v>
      </c>
      <c r="Y13" s="3385"/>
      <c r="Z13" s="223" t="s">
        <v>888</v>
      </c>
      <c r="AA13" s="223" t="s">
        <v>889</v>
      </c>
      <c r="AB13" s="223" t="s">
        <v>890</v>
      </c>
      <c r="AC13" s="224" t="s">
        <v>891</v>
      </c>
      <c r="AD13" s="247" t="s">
        <v>892</v>
      </c>
    </row>
    <row r="14" spans="1:30" ht="15.5">
      <c r="A14" s="171"/>
      <c r="B14" s="3368" t="s">
        <v>893</v>
      </c>
      <c r="C14" s="3369"/>
      <c r="D14" s="258" t="s">
        <v>688</v>
      </c>
      <c r="E14" s="2555">
        <v>3</v>
      </c>
      <c r="F14" s="2481">
        <v>25.9</v>
      </c>
      <c r="G14" s="2481">
        <v>0</v>
      </c>
      <c r="H14" s="2481">
        <v>0</v>
      </c>
      <c r="I14" s="2479">
        <f t="shared" si="0"/>
        <v>0</v>
      </c>
      <c r="J14" s="1534">
        <f t="shared" si="1"/>
        <v>25.9</v>
      </c>
      <c r="K14" s="171"/>
      <c r="L14" s="226" t="s">
        <v>894</v>
      </c>
      <c r="M14" s="171"/>
      <c r="N14" s="227"/>
      <c r="O14" s="171"/>
      <c r="P14" s="3161"/>
      <c r="Q14" s="220">
        <f t="shared" si="4"/>
        <v>0</v>
      </c>
      <c r="R14" s="3160"/>
      <c r="S14" s="221">
        <f t="shared" si="5"/>
        <v>0</v>
      </c>
      <c r="T14" s="221">
        <f t="shared" si="2"/>
        <v>0</v>
      </c>
      <c r="U14" s="221">
        <f t="shared" si="3"/>
        <v>0</v>
      </c>
      <c r="V14" s="3160"/>
      <c r="W14" s="3125"/>
      <c r="X14" s="3368" t="s">
        <v>893</v>
      </c>
      <c r="Y14" s="3369"/>
      <c r="Z14" s="223" t="s">
        <v>895</v>
      </c>
      <c r="AA14" s="223" t="s">
        <v>896</v>
      </c>
      <c r="AB14" s="223" t="s">
        <v>897</v>
      </c>
      <c r="AC14" s="224" t="s">
        <v>898</v>
      </c>
      <c r="AD14" s="247" t="s">
        <v>899</v>
      </c>
    </row>
    <row r="15" spans="1:30" ht="15.5">
      <c r="A15" s="2387" t="s">
        <v>784</v>
      </c>
      <c r="B15" s="3386" t="s">
        <v>900</v>
      </c>
      <c r="C15" s="3387"/>
      <c r="D15" s="290" t="s">
        <v>688</v>
      </c>
      <c r="E15" s="290">
        <v>3</v>
      </c>
      <c r="F15" s="2502">
        <f>IFERROR(SUM(F9:F14),0)</f>
        <v>22077.991999999998</v>
      </c>
      <c r="G15" s="2502">
        <f>IFERROR(SUM(G9:G14),0)</f>
        <v>-1320.9089999999999</v>
      </c>
      <c r="H15" s="2502">
        <f>IFERROR(SUM(H9:H14),0)</f>
        <v>634.07799999999997</v>
      </c>
      <c r="I15" s="2558">
        <f t="shared" si="0"/>
        <v>-1954.9869999999999</v>
      </c>
      <c r="J15" s="1530">
        <f t="shared" si="1"/>
        <v>20123.004999999997</v>
      </c>
      <c r="K15" s="171"/>
      <c r="L15" s="284" t="s">
        <v>901</v>
      </c>
      <c r="M15" s="171"/>
      <c r="N15" s="238"/>
      <c r="O15" s="171"/>
      <c r="P15" s="3161"/>
      <c r="Q15" s="3125"/>
      <c r="R15" s="3160"/>
      <c r="S15" s="3155"/>
      <c r="T15" s="3155"/>
      <c r="U15" s="3155"/>
      <c r="V15" s="3160"/>
      <c r="W15" s="3125"/>
      <c r="X15" s="3386" t="s">
        <v>902</v>
      </c>
      <c r="Y15" s="3387"/>
      <c r="Z15" s="234" t="s">
        <v>903</v>
      </c>
      <c r="AA15" s="234" t="s">
        <v>904</v>
      </c>
      <c r="AB15" s="234" t="s">
        <v>905</v>
      </c>
      <c r="AC15" s="234" t="s">
        <v>906</v>
      </c>
      <c r="AD15" s="249" t="s">
        <v>907</v>
      </c>
    </row>
    <row r="16" spans="1:30" ht="16.5" thickTop="1" thickBot="1">
      <c r="A16" s="171"/>
      <c r="B16" s="291"/>
      <c r="C16" s="291"/>
      <c r="D16" s="291"/>
      <c r="E16" s="291"/>
      <c r="F16" s="1542"/>
      <c r="G16" s="1542"/>
      <c r="H16" s="1542"/>
      <c r="I16" s="1542"/>
      <c r="J16" s="1543"/>
      <c r="K16" s="171"/>
      <c r="L16" s="294"/>
      <c r="M16" s="171"/>
      <c r="N16" s="171"/>
      <c r="O16" s="171"/>
      <c r="P16" s="3161"/>
      <c r="Q16" s="3125"/>
      <c r="R16" s="3160"/>
      <c r="S16" s="3155"/>
      <c r="T16" s="3155"/>
      <c r="U16" s="3155"/>
      <c r="V16" s="3160"/>
      <c r="W16" s="3125"/>
      <c r="X16" s="291"/>
      <c r="Y16" s="291"/>
      <c r="Z16" s="292"/>
      <c r="AA16" s="292"/>
      <c r="AB16" s="292"/>
      <c r="AC16" s="292"/>
      <c r="AD16" s="293"/>
    </row>
    <row r="17" spans="1:30" ht="16.5" thickTop="1" thickBot="1">
      <c r="A17" s="171"/>
      <c r="B17" s="3352" t="s">
        <v>908</v>
      </c>
      <c r="C17" s="3353"/>
      <c r="D17" s="289"/>
      <c r="E17" s="289"/>
      <c r="F17" s="1542"/>
      <c r="G17" s="1542"/>
      <c r="H17" s="1542"/>
      <c r="I17" s="1542"/>
      <c r="J17" s="1543"/>
      <c r="K17" s="171"/>
      <c r="L17" s="152"/>
      <c r="M17" s="171"/>
      <c r="N17" s="171"/>
      <c r="O17" s="171"/>
      <c r="P17" s="3161"/>
      <c r="Q17" s="3125"/>
      <c r="R17" s="3160"/>
      <c r="S17" s="3155"/>
      <c r="T17" s="3155"/>
      <c r="U17" s="3155"/>
      <c r="V17" s="3160"/>
      <c r="W17" s="3125"/>
      <c r="X17" s="3352" t="s">
        <v>908</v>
      </c>
      <c r="Y17" s="3353"/>
      <c r="Z17" s="292"/>
      <c r="AA17" s="292"/>
      <c r="AB17" s="292"/>
      <c r="AC17" s="292"/>
      <c r="AD17" s="293"/>
    </row>
    <row r="18" spans="1:30" ht="15.5">
      <c r="A18" s="2387" t="s">
        <v>686</v>
      </c>
      <c r="B18" s="3380" t="s">
        <v>909</v>
      </c>
      <c r="C18" s="3381"/>
      <c r="D18" s="213" t="s">
        <v>688</v>
      </c>
      <c r="E18" s="2476">
        <v>3</v>
      </c>
      <c r="F18" s="2482">
        <v>22.5</v>
      </c>
      <c r="G18" s="2482">
        <v>0</v>
      </c>
      <c r="H18" s="2482">
        <v>0</v>
      </c>
      <c r="I18" s="2478">
        <f t="shared" ref="I18:I22" si="6">IFERROR(G18-H18,0)</f>
        <v>0</v>
      </c>
      <c r="J18" s="1541">
        <f t="shared" ref="J18:J22" si="7">IFERROR(F18+I18,0)</f>
        <v>22.5</v>
      </c>
      <c r="K18" s="171"/>
      <c r="L18" s="217" t="s">
        <v>910</v>
      </c>
      <c r="M18" s="171"/>
      <c r="N18" s="219"/>
      <c r="O18" s="171"/>
      <c r="P18" s="3161"/>
      <c r="Q18" s="220">
        <f t="shared" ref="Q18:Q24" si="8">IF( SUM( S18:U18 ) = 0, 0, $S$5 )</f>
        <v>0</v>
      </c>
      <c r="R18" s="3160"/>
      <c r="S18" s="221">
        <f t="shared" ref="S18:S21" si="9" xml:space="preserve"> IF( ISNUMBER( F18 ), 0, 1 )</f>
        <v>0</v>
      </c>
      <c r="T18" s="221">
        <f t="shared" ref="T18:T21" si="10" xml:space="preserve"> IF( ISNUMBER( G18 ), 0, 1 )</f>
        <v>0</v>
      </c>
      <c r="U18" s="221">
        <f t="shared" ref="U18:U21" si="11" xml:space="preserve"> IF( ISNUMBER( H18 ), 0, 1 )</f>
        <v>0</v>
      </c>
      <c r="V18" s="3160"/>
      <c r="W18" s="3125"/>
      <c r="X18" s="3380" t="s">
        <v>909</v>
      </c>
      <c r="Y18" s="3381"/>
      <c r="Z18" s="214" t="s">
        <v>911</v>
      </c>
      <c r="AA18" s="214" t="s">
        <v>912</v>
      </c>
      <c r="AB18" s="214" t="s">
        <v>913</v>
      </c>
      <c r="AC18" s="215" t="s">
        <v>914</v>
      </c>
      <c r="AD18" s="281" t="s">
        <v>915</v>
      </c>
    </row>
    <row r="19" spans="1:30" ht="15.5">
      <c r="A19" s="171"/>
      <c r="B19" s="3368" t="s">
        <v>916</v>
      </c>
      <c r="C19" s="3369"/>
      <c r="D19" s="258" t="s">
        <v>688</v>
      </c>
      <c r="E19" s="2555">
        <v>3</v>
      </c>
      <c r="F19" s="2481">
        <v>860.2</v>
      </c>
      <c r="G19" s="2481">
        <v>0</v>
      </c>
      <c r="H19" s="2481">
        <v>30.3</v>
      </c>
      <c r="I19" s="2479">
        <f t="shared" si="6"/>
        <v>-30.3</v>
      </c>
      <c r="J19" s="1534">
        <f t="shared" si="7"/>
        <v>829.90000000000009</v>
      </c>
      <c r="K19" s="171"/>
      <c r="L19" s="226" t="s">
        <v>917</v>
      </c>
      <c r="M19" s="171"/>
      <c r="N19" s="227"/>
      <c r="O19" s="171"/>
      <c r="P19" s="3161"/>
      <c r="Q19" s="220">
        <f t="shared" si="8"/>
        <v>0</v>
      </c>
      <c r="R19" s="3160"/>
      <c r="S19" s="221">
        <f t="shared" si="9"/>
        <v>0</v>
      </c>
      <c r="T19" s="221">
        <f t="shared" si="10"/>
        <v>0</v>
      </c>
      <c r="U19" s="221">
        <f t="shared" si="11"/>
        <v>0</v>
      </c>
      <c r="V19" s="3160"/>
      <c r="W19" s="3125"/>
      <c r="X19" s="3368" t="s">
        <v>916</v>
      </c>
      <c r="Y19" s="3369"/>
      <c r="Z19" s="223" t="s">
        <v>918</v>
      </c>
      <c r="AA19" s="223" t="s">
        <v>919</v>
      </c>
      <c r="AB19" s="223" t="s">
        <v>920</v>
      </c>
      <c r="AC19" s="224" t="s">
        <v>921</v>
      </c>
      <c r="AD19" s="247" t="s">
        <v>922</v>
      </c>
    </row>
    <row r="20" spans="1:30" ht="15.5">
      <c r="A20" s="171"/>
      <c r="B20" s="3342" t="s">
        <v>886</v>
      </c>
      <c r="C20" s="3343"/>
      <c r="D20" s="228" t="s">
        <v>688</v>
      </c>
      <c r="E20" s="2556">
        <v>3</v>
      </c>
      <c r="F20" s="2481">
        <v>0</v>
      </c>
      <c r="G20" s="2481">
        <v>0</v>
      </c>
      <c r="H20" s="2481">
        <v>0</v>
      </c>
      <c r="I20" s="2479">
        <f t="shared" si="6"/>
        <v>0</v>
      </c>
      <c r="J20" s="1534">
        <f t="shared" si="7"/>
        <v>0</v>
      </c>
      <c r="K20" s="171"/>
      <c r="L20" s="226" t="s">
        <v>923</v>
      </c>
      <c r="M20" s="171"/>
      <c r="N20" s="227"/>
      <c r="O20" s="171"/>
      <c r="P20" s="3161"/>
      <c r="Q20" s="220">
        <f t="shared" si="8"/>
        <v>0</v>
      </c>
      <c r="R20" s="3160"/>
      <c r="S20" s="221">
        <f t="shared" si="9"/>
        <v>0</v>
      </c>
      <c r="T20" s="221">
        <f t="shared" si="10"/>
        <v>0</v>
      </c>
      <c r="U20" s="221">
        <f t="shared" si="11"/>
        <v>0</v>
      </c>
      <c r="V20" s="3160"/>
      <c r="W20" s="3125"/>
      <c r="X20" s="3342" t="s">
        <v>886</v>
      </c>
      <c r="Y20" s="3343"/>
      <c r="Z20" s="223" t="s">
        <v>924</v>
      </c>
      <c r="AA20" s="223" t="s">
        <v>925</v>
      </c>
      <c r="AB20" s="223" t="s">
        <v>926</v>
      </c>
      <c r="AC20" s="224" t="s">
        <v>927</v>
      </c>
      <c r="AD20" s="247" t="s">
        <v>928</v>
      </c>
    </row>
    <row r="21" spans="1:30" ht="15.5">
      <c r="A21" s="171"/>
      <c r="B21" s="3338" t="s">
        <v>929</v>
      </c>
      <c r="C21" s="3339"/>
      <c r="D21" s="222" t="s">
        <v>688</v>
      </c>
      <c r="E21" s="2477">
        <v>3</v>
      </c>
      <c r="F21" s="2481">
        <v>306.39999999999998</v>
      </c>
      <c r="G21" s="2481">
        <v>0</v>
      </c>
      <c r="H21" s="2481">
        <v>25.8</v>
      </c>
      <c r="I21" s="2479">
        <f t="shared" si="6"/>
        <v>-25.8</v>
      </c>
      <c r="J21" s="1534">
        <f t="shared" si="7"/>
        <v>280.59999999999997</v>
      </c>
      <c r="K21" s="171"/>
      <c r="L21" s="226" t="s">
        <v>930</v>
      </c>
      <c r="M21" s="171"/>
      <c r="N21" s="227"/>
      <c r="O21" s="171"/>
      <c r="P21" s="3161"/>
      <c r="Q21" s="220">
        <f t="shared" si="8"/>
        <v>0</v>
      </c>
      <c r="R21" s="3160"/>
      <c r="S21" s="221">
        <f t="shared" si="9"/>
        <v>0</v>
      </c>
      <c r="T21" s="221">
        <f t="shared" si="10"/>
        <v>0</v>
      </c>
      <c r="U21" s="221">
        <f t="shared" si="11"/>
        <v>0</v>
      </c>
      <c r="V21" s="3160"/>
      <c r="W21" s="3125"/>
      <c r="X21" s="3338" t="s">
        <v>929</v>
      </c>
      <c r="Y21" s="3339"/>
      <c r="Z21" s="223" t="s">
        <v>931</v>
      </c>
      <c r="AA21" s="223" t="s">
        <v>932</v>
      </c>
      <c r="AB21" s="223" t="s">
        <v>933</v>
      </c>
      <c r="AC21" s="224" t="s">
        <v>934</v>
      </c>
      <c r="AD21" s="247" t="s">
        <v>935</v>
      </c>
    </row>
    <row r="22" spans="1:30" ht="15.5">
      <c r="A22" s="2387" t="s">
        <v>784</v>
      </c>
      <c r="B22" s="3388" t="s">
        <v>936</v>
      </c>
      <c r="C22" s="3389"/>
      <c r="D22" s="283" t="s">
        <v>688</v>
      </c>
      <c r="E22" s="2557">
        <v>3</v>
      </c>
      <c r="F22" s="2487">
        <v>1189.0999999999999</v>
      </c>
      <c r="G22" s="2487">
        <v>0</v>
      </c>
      <c r="H22" s="2487">
        <v>56.1</v>
      </c>
      <c r="I22" s="2558">
        <f t="shared" si="6"/>
        <v>-56.1</v>
      </c>
      <c r="J22" s="1530">
        <f t="shared" si="7"/>
        <v>1133</v>
      </c>
      <c r="K22" s="171"/>
      <c r="L22" s="284" t="s">
        <v>937</v>
      </c>
      <c r="M22" s="171"/>
      <c r="N22" s="238"/>
      <c r="O22" s="171"/>
      <c r="P22" s="3161"/>
      <c r="Q22" s="220">
        <f t="shared" si="8"/>
        <v>0</v>
      </c>
      <c r="R22" s="3160"/>
      <c r="S22" s="3155"/>
      <c r="T22" s="3155"/>
      <c r="U22" s="3155"/>
      <c r="V22" s="3160"/>
      <c r="W22" s="3125"/>
      <c r="X22" s="3388" t="s">
        <v>938</v>
      </c>
      <c r="Y22" s="3389"/>
      <c r="Z22" s="234" t="s">
        <v>939</v>
      </c>
      <c r="AA22" s="234" t="s">
        <v>940</v>
      </c>
      <c r="AB22" s="234" t="s">
        <v>941</v>
      </c>
      <c r="AC22" s="234" t="s">
        <v>942</v>
      </c>
      <c r="AD22" s="249" t="s">
        <v>943</v>
      </c>
    </row>
    <row r="23" spans="1:30" ht="16.5" thickTop="1" thickBot="1">
      <c r="A23" s="171"/>
      <c r="B23" s="295"/>
      <c r="C23" s="295"/>
      <c r="D23" s="295"/>
      <c r="E23" s="295"/>
      <c r="F23" s="1542"/>
      <c r="G23" s="1542"/>
      <c r="H23" s="1542"/>
      <c r="I23" s="1542"/>
      <c r="J23" s="1543"/>
      <c r="K23" s="171"/>
      <c r="L23" s="294"/>
      <c r="M23" s="171"/>
      <c r="N23" s="171"/>
      <c r="O23" s="171"/>
      <c r="P23" s="3161"/>
      <c r="Q23" s="220">
        <f t="shared" si="8"/>
        <v>0</v>
      </c>
      <c r="R23" s="296"/>
      <c r="S23" s="3155"/>
      <c r="T23" s="3155"/>
      <c r="U23" s="3155"/>
      <c r="V23" s="296"/>
      <c r="W23" s="3125"/>
      <c r="X23" s="295"/>
      <c r="Y23" s="295"/>
      <c r="Z23" s="292"/>
      <c r="AA23" s="292"/>
      <c r="AB23" s="292"/>
      <c r="AC23" s="292"/>
      <c r="AD23" s="293"/>
    </row>
    <row r="24" spans="1:30" ht="16.5" thickTop="1" thickBot="1">
      <c r="A24" s="171"/>
      <c r="B24" s="3352" t="s">
        <v>944</v>
      </c>
      <c r="C24" s="3353"/>
      <c r="D24" s="289"/>
      <c r="E24" s="289"/>
      <c r="F24" s="1542"/>
      <c r="G24" s="1542"/>
      <c r="H24" s="1542"/>
      <c r="I24" s="1542"/>
      <c r="J24" s="1543"/>
      <c r="K24" s="171"/>
      <c r="L24" s="152"/>
      <c r="M24" s="171"/>
      <c r="N24" s="171"/>
      <c r="O24" s="171"/>
      <c r="P24" s="3161"/>
      <c r="Q24" s="220">
        <f t="shared" si="8"/>
        <v>0</v>
      </c>
      <c r="R24" s="296"/>
      <c r="S24" s="3155"/>
      <c r="T24" s="3155"/>
      <c r="U24" s="3155"/>
      <c r="V24" s="296"/>
      <c r="W24" s="3125"/>
      <c r="X24" s="3352" t="s">
        <v>944</v>
      </c>
      <c r="Y24" s="3353"/>
      <c r="Z24" s="292"/>
      <c r="AA24" s="292"/>
      <c r="AB24" s="292"/>
      <c r="AC24" s="292"/>
      <c r="AD24" s="293"/>
    </row>
    <row r="25" spans="1:30" ht="15.5">
      <c r="A25" s="2387" t="s">
        <v>686</v>
      </c>
      <c r="B25" s="3380" t="s">
        <v>945</v>
      </c>
      <c r="C25" s="3381"/>
      <c r="D25" s="213" t="s">
        <v>688</v>
      </c>
      <c r="E25" s="2476">
        <v>3</v>
      </c>
      <c r="F25" s="2482">
        <v>-1257.2</v>
      </c>
      <c r="G25" s="2482">
        <v>-9.3119999999999994</v>
      </c>
      <c r="H25" s="2482">
        <v>-37.9</v>
      </c>
      <c r="I25" s="2478">
        <f t="shared" ref="I25:I31" si="12">IFERROR(G25-H25,0)</f>
        <v>28.588000000000001</v>
      </c>
      <c r="J25" s="1541">
        <f t="shared" ref="J25:J31" si="13">IFERROR(F25+I25,0)</f>
        <v>-1228.6120000000001</v>
      </c>
      <c r="K25" s="171"/>
      <c r="L25" s="217" t="s">
        <v>946</v>
      </c>
      <c r="M25" s="171"/>
      <c r="N25" s="219"/>
      <c r="O25" s="171"/>
      <c r="P25" s="3161"/>
      <c r="Q25" s="220">
        <f t="shared" ref="Q25:Q30" si="14">IF( SUM( S25:U25 ) = 0, 0, $S$5 )</f>
        <v>0</v>
      </c>
      <c r="R25" s="296"/>
      <c r="S25" s="221">
        <f t="shared" ref="S25:S30" si="15" xml:space="preserve"> IF( ISNUMBER( F25 ), 0, 1 )</f>
        <v>0</v>
      </c>
      <c r="T25" s="221">
        <f t="shared" ref="T25:T30" si="16" xml:space="preserve"> IF( ISNUMBER( G25 ), 0, 1 )</f>
        <v>0</v>
      </c>
      <c r="U25" s="221">
        <f t="shared" ref="U25:U30" si="17" xml:space="preserve"> IF( ISNUMBER( H25 ), 0, 1 )</f>
        <v>0</v>
      </c>
      <c r="V25" s="296"/>
      <c r="W25" s="3125"/>
      <c r="X25" s="3380" t="s">
        <v>945</v>
      </c>
      <c r="Y25" s="3381"/>
      <c r="Z25" s="214" t="s">
        <v>947</v>
      </c>
      <c r="AA25" s="214" t="s">
        <v>948</v>
      </c>
      <c r="AB25" s="214" t="s">
        <v>949</v>
      </c>
      <c r="AC25" s="215" t="s">
        <v>950</v>
      </c>
      <c r="AD25" s="281" t="s">
        <v>951</v>
      </c>
    </row>
    <row r="26" spans="1:30" ht="15.5">
      <c r="A26" s="171"/>
      <c r="B26" s="3368" t="s">
        <v>952</v>
      </c>
      <c r="C26" s="3369"/>
      <c r="D26" s="258" t="s">
        <v>688</v>
      </c>
      <c r="E26" s="2555">
        <v>3</v>
      </c>
      <c r="F26" s="2481">
        <v>0</v>
      </c>
      <c r="G26" s="2481">
        <v>-309.43700000000001</v>
      </c>
      <c r="H26" s="2481">
        <v>0</v>
      </c>
      <c r="I26" s="2479">
        <f t="shared" si="12"/>
        <v>-309.43700000000001</v>
      </c>
      <c r="J26" s="1534">
        <f t="shared" si="13"/>
        <v>-309.43700000000001</v>
      </c>
      <c r="K26" s="171"/>
      <c r="L26" s="226" t="s">
        <v>953</v>
      </c>
      <c r="M26" s="171"/>
      <c r="N26" s="227"/>
      <c r="O26" s="171"/>
      <c r="P26" s="3161"/>
      <c r="Q26" s="220">
        <f t="shared" si="14"/>
        <v>0</v>
      </c>
      <c r="R26" s="3160"/>
      <c r="S26" s="221">
        <f t="shared" si="15"/>
        <v>0</v>
      </c>
      <c r="T26" s="221">
        <f t="shared" si="16"/>
        <v>0</v>
      </c>
      <c r="U26" s="221">
        <f t="shared" si="17"/>
        <v>0</v>
      </c>
      <c r="V26" s="3160"/>
      <c r="W26" s="3125"/>
      <c r="X26" s="3368" t="s">
        <v>952</v>
      </c>
      <c r="Y26" s="3369"/>
      <c r="Z26" s="223" t="s">
        <v>954</v>
      </c>
      <c r="AA26" s="223" t="s">
        <v>955</v>
      </c>
      <c r="AB26" s="223" t="s">
        <v>956</v>
      </c>
      <c r="AC26" s="224" t="s">
        <v>957</v>
      </c>
      <c r="AD26" s="247" t="s">
        <v>958</v>
      </c>
    </row>
    <row r="27" spans="1:30" ht="15.5">
      <c r="A27" s="171"/>
      <c r="B27" s="3342" t="s">
        <v>959</v>
      </c>
      <c r="C27" s="3343"/>
      <c r="D27" s="228" t="s">
        <v>688</v>
      </c>
      <c r="E27" s="2556">
        <v>3</v>
      </c>
      <c r="F27" s="2481">
        <v>-330.65600000000001</v>
      </c>
      <c r="G27" s="2481">
        <v>263.7</v>
      </c>
      <c r="H27" s="2481">
        <v>0</v>
      </c>
      <c r="I27" s="2479">
        <f t="shared" si="12"/>
        <v>263.7</v>
      </c>
      <c r="J27" s="1534">
        <f t="shared" si="13"/>
        <v>-66.956000000000017</v>
      </c>
      <c r="K27" s="171"/>
      <c r="L27" s="226" t="s">
        <v>960</v>
      </c>
      <c r="M27" s="171"/>
      <c r="N27" s="227"/>
      <c r="O27" s="171"/>
      <c r="P27" s="3161"/>
      <c r="Q27" s="220">
        <f t="shared" si="14"/>
        <v>0</v>
      </c>
      <c r="R27" s="3160"/>
      <c r="S27" s="221">
        <f t="shared" si="15"/>
        <v>0</v>
      </c>
      <c r="T27" s="221">
        <f t="shared" si="16"/>
        <v>0</v>
      </c>
      <c r="U27" s="221">
        <f t="shared" si="17"/>
        <v>0</v>
      </c>
      <c r="V27" s="3160"/>
      <c r="W27" s="3125"/>
      <c r="X27" s="3342" t="s">
        <v>959</v>
      </c>
      <c r="Y27" s="3343"/>
      <c r="Z27" s="223" t="s">
        <v>961</v>
      </c>
      <c r="AA27" s="223" t="s">
        <v>962</v>
      </c>
      <c r="AB27" s="223" t="s">
        <v>963</v>
      </c>
      <c r="AC27" s="224" t="s">
        <v>964</v>
      </c>
      <c r="AD27" s="247" t="s">
        <v>965</v>
      </c>
    </row>
    <row r="28" spans="1:30" ht="15.5">
      <c r="A28" s="171"/>
      <c r="B28" s="3338" t="s">
        <v>886</v>
      </c>
      <c r="C28" s="3339"/>
      <c r="D28" s="222" t="s">
        <v>688</v>
      </c>
      <c r="E28" s="2477">
        <v>3</v>
      </c>
      <c r="F28" s="2481">
        <v>-66.221999999999994</v>
      </c>
      <c r="G28" s="2481">
        <v>61.151000000000003</v>
      </c>
      <c r="H28" s="2481">
        <v>0</v>
      </c>
      <c r="I28" s="2479">
        <f t="shared" si="12"/>
        <v>61.151000000000003</v>
      </c>
      <c r="J28" s="1534">
        <f t="shared" si="13"/>
        <v>-5.0709999999999908</v>
      </c>
      <c r="K28" s="171"/>
      <c r="L28" s="226" t="s">
        <v>966</v>
      </c>
      <c r="M28" s="171"/>
      <c r="N28" s="227"/>
      <c r="O28" s="171"/>
      <c r="P28" s="3161"/>
      <c r="Q28" s="220">
        <f t="shared" si="14"/>
        <v>0</v>
      </c>
      <c r="R28" s="3160"/>
      <c r="S28" s="221">
        <f t="shared" si="15"/>
        <v>0</v>
      </c>
      <c r="T28" s="221">
        <f t="shared" si="16"/>
        <v>0</v>
      </c>
      <c r="U28" s="221">
        <f t="shared" si="17"/>
        <v>0</v>
      </c>
      <c r="V28" s="3160"/>
      <c r="W28" s="3125"/>
      <c r="X28" s="3338" t="s">
        <v>886</v>
      </c>
      <c r="Y28" s="3339"/>
      <c r="Z28" s="223" t="s">
        <v>967</v>
      </c>
      <c r="AA28" s="223" t="s">
        <v>968</v>
      </c>
      <c r="AB28" s="223" t="s">
        <v>969</v>
      </c>
      <c r="AC28" s="224" t="s">
        <v>970</v>
      </c>
      <c r="AD28" s="247" t="s">
        <v>971</v>
      </c>
    </row>
    <row r="29" spans="1:30" ht="15.5">
      <c r="A29" s="171"/>
      <c r="B29" s="3384" t="s">
        <v>972</v>
      </c>
      <c r="C29" s="3385"/>
      <c r="D29" s="222" t="s">
        <v>688</v>
      </c>
      <c r="E29" s="2477">
        <v>3</v>
      </c>
      <c r="F29" s="2481">
        <v>0</v>
      </c>
      <c r="G29" s="2481">
        <v>0</v>
      </c>
      <c r="H29" s="2481">
        <v>0</v>
      </c>
      <c r="I29" s="2479">
        <f t="shared" si="12"/>
        <v>0</v>
      </c>
      <c r="J29" s="1534">
        <f t="shared" si="13"/>
        <v>0</v>
      </c>
      <c r="K29" s="171"/>
      <c r="L29" s="226" t="s">
        <v>973</v>
      </c>
      <c r="M29" s="171"/>
      <c r="N29" s="227"/>
      <c r="O29" s="171"/>
      <c r="P29" s="3161"/>
      <c r="Q29" s="220">
        <f t="shared" si="14"/>
        <v>0</v>
      </c>
      <c r="R29" s="3160"/>
      <c r="S29" s="221">
        <f t="shared" si="15"/>
        <v>0</v>
      </c>
      <c r="T29" s="221">
        <f t="shared" si="16"/>
        <v>0</v>
      </c>
      <c r="U29" s="221">
        <f t="shared" si="17"/>
        <v>0</v>
      </c>
      <c r="V29" s="3160"/>
      <c r="W29" s="3125"/>
      <c r="X29" s="3384" t="s">
        <v>972</v>
      </c>
      <c r="Y29" s="3385"/>
      <c r="Z29" s="223" t="s">
        <v>974</v>
      </c>
      <c r="AA29" s="223" t="s">
        <v>975</v>
      </c>
      <c r="AB29" s="223" t="s">
        <v>976</v>
      </c>
      <c r="AC29" s="224" t="s">
        <v>977</v>
      </c>
      <c r="AD29" s="247" t="s">
        <v>978</v>
      </c>
    </row>
    <row r="30" spans="1:30" ht="15.5">
      <c r="A30" s="171"/>
      <c r="B30" s="3384" t="s">
        <v>979</v>
      </c>
      <c r="C30" s="3385"/>
      <c r="D30" s="222" t="s">
        <v>688</v>
      </c>
      <c r="E30" s="2477">
        <v>3</v>
      </c>
      <c r="F30" s="2481">
        <v>-231.7</v>
      </c>
      <c r="G30" s="2481">
        <v>-6.1020000000000003</v>
      </c>
      <c r="H30" s="2481">
        <v>0</v>
      </c>
      <c r="I30" s="2479">
        <f t="shared" si="12"/>
        <v>-6.1020000000000003</v>
      </c>
      <c r="J30" s="1534">
        <f t="shared" si="13"/>
        <v>-237.80199999999999</v>
      </c>
      <c r="K30" s="171"/>
      <c r="L30" s="226" t="s">
        <v>980</v>
      </c>
      <c r="M30" s="171"/>
      <c r="N30" s="227"/>
      <c r="O30" s="171"/>
      <c r="P30" s="3161"/>
      <c r="Q30" s="220">
        <f t="shared" si="14"/>
        <v>0</v>
      </c>
      <c r="R30" s="296"/>
      <c r="S30" s="221">
        <f t="shared" si="15"/>
        <v>0</v>
      </c>
      <c r="T30" s="221">
        <f t="shared" si="16"/>
        <v>0</v>
      </c>
      <c r="U30" s="221">
        <f t="shared" si="17"/>
        <v>0</v>
      </c>
      <c r="V30" s="296"/>
      <c r="W30" s="3125"/>
      <c r="X30" s="3384" t="s">
        <v>979</v>
      </c>
      <c r="Y30" s="3385"/>
      <c r="Z30" s="223" t="s">
        <v>981</v>
      </c>
      <c r="AA30" s="223" t="s">
        <v>982</v>
      </c>
      <c r="AB30" s="223" t="s">
        <v>983</v>
      </c>
      <c r="AC30" s="224" t="s">
        <v>984</v>
      </c>
      <c r="AD30" s="247" t="s">
        <v>985</v>
      </c>
    </row>
    <row r="31" spans="1:30" ht="16" thickBot="1">
      <c r="A31" s="2387" t="s">
        <v>784</v>
      </c>
      <c r="B31" s="3360" t="s">
        <v>986</v>
      </c>
      <c r="C31" s="3361"/>
      <c r="D31" s="264" t="s">
        <v>688</v>
      </c>
      <c r="E31" s="2559">
        <v>3</v>
      </c>
      <c r="F31" s="2561">
        <f>IFERROR(SUM(F25:F30),0)</f>
        <v>-1885.778</v>
      </c>
      <c r="G31" s="2561">
        <f>IFERROR(SUM(G25:G30),0)</f>
        <v>-3.1974423109204508E-14</v>
      </c>
      <c r="H31" s="2561">
        <f>IFERROR(SUM(H25:H30),0)</f>
        <v>-37.9</v>
      </c>
      <c r="I31" s="2558">
        <f t="shared" si="12"/>
        <v>37.899999999999963</v>
      </c>
      <c r="J31" s="1530">
        <f t="shared" si="13"/>
        <v>-1847.8780000000002</v>
      </c>
      <c r="K31" s="171"/>
      <c r="L31" s="284" t="s">
        <v>987</v>
      </c>
      <c r="M31" s="171"/>
      <c r="N31" s="238"/>
      <c r="O31" s="171"/>
      <c r="P31" s="3161"/>
      <c r="Q31" s="3125"/>
      <c r="R31" s="296"/>
      <c r="S31" s="3155"/>
      <c r="T31" s="3155"/>
      <c r="U31" s="3155"/>
      <c r="V31" s="296"/>
      <c r="W31" s="3125"/>
      <c r="X31" s="3360" t="s">
        <v>902</v>
      </c>
      <c r="Y31" s="3361"/>
      <c r="Z31" s="234" t="s">
        <v>988</v>
      </c>
      <c r="AA31" s="234" t="s">
        <v>989</v>
      </c>
      <c r="AB31" s="234" t="s">
        <v>990</v>
      </c>
      <c r="AC31" s="234" t="s">
        <v>991</v>
      </c>
      <c r="AD31" s="249" t="s">
        <v>992</v>
      </c>
    </row>
    <row r="32" spans="1:30" ht="16.5" thickTop="1" thickBot="1">
      <c r="A32" s="171"/>
      <c r="B32" s="295"/>
      <c r="C32" s="295"/>
      <c r="D32" s="295"/>
      <c r="E32" s="295"/>
      <c r="F32" s="1542"/>
      <c r="G32" s="1542"/>
      <c r="H32" s="1542"/>
      <c r="I32" s="1542"/>
      <c r="J32" s="1543"/>
      <c r="K32" s="171"/>
      <c r="L32" s="294"/>
      <c r="M32" s="171"/>
      <c r="N32" s="171"/>
      <c r="O32" s="171"/>
      <c r="P32" s="3161"/>
      <c r="Q32" s="3125"/>
      <c r="R32" s="3160"/>
      <c r="S32" s="3155"/>
      <c r="T32" s="3155"/>
      <c r="U32" s="3155"/>
      <c r="V32" s="3160"/>
      <c r="W32" s="3125"/>
      <c r="X32" s="295"/>
      <c r="Y32" s="295"/>
      <c r="Z32" s="292"/>
      <c r="AA32" s="292"/>
      <c r="AB32" s="292"/>
      <c r="AC32" s="292"/>
      <c r="AD32" s="293"/>
    </row>
    <row r="33" spans="1:30" ht="16.5" thickTop="1" thickBot="1">
      <c r="A33" s="171"/>
      <c r="B33" s="3390" t="s">
        <v>993</v>
      </c>
      <c r="C33" s="3391"/>
      <c r="D33" s="297" t="s">
        <v>688</v>
      </c>
      <c r="E33" s="297">
        <v>3</v>
      </c>
      <c r="F33" s="298">
        <f xml:space="preserve"> IFERROR(F22 + F31,0)</f>
        <v>-696.67800000000011</v>
      </c>
      <c r="G33" s="298">
        <f xml:space="preserve"> IFERROR(G22 + G31,0)</f>
        <v>-3.1974423109204508E-14</v>
      </c>
      <c r="H33" s="298">
        <f xml:space="preserve"> IFERROR(H22 + H31,0)</f>
        <v>18.200000000000003</v>
      </c>
      <c r="I33" s="298">
        <f>IFERROR(G33-H33,0)</f>
        <v>-18.200000000000035</v>
      </c>
      <c r="J33" s="299">
        <f>IFERROR(F33+I33,0)</f>
        <v>-714.87800000000016</v>
      </c>
      <c r="K33" s="171"/>
      <c r="L33" s="300" t="s">
        <v>994</v>
      </c>
      <c r="M33" s="171"/>
      <c r="N33" s="301"/>
      <c r="O33" s="171"/>
      <c r="P33" s="3161"/>
      <c r="Q33" s="3125"/>
      <c r="R33" s="3160"/>
      <c r="S33" s="3155"/>
      <c r="T33" s="3155"/>
      <c r="U33" s="3155"/>
      <c r="V33" s="3160"/>
      <c r="W33" s="3125"/>
      <c r="X33" s="3390" t="s">
        <v>993</v>
      </c>
      <c r="Y33" s="3391"/>
      <c r="Z33" s="298" t="s">
        <v>995</v>
      </c>
      <c r="AA33" s="298" t="s">
        <v>996</v>
      </c>
      <c r="AB33" s="298" t="s">
        <v>997</v>
      </c>
      <c r="AC33" s="298" t="s">
        <v>998</v>
      </c>
      <c r="AD33" s="299" t="s">
        <v>999</v>
      </c>
    </row>
    <row r="34" spans="1:30" ht="16.5" thickTop="1" thickBot="1">
      <c r="A34" s="171"/>
      <c r="B34" s="302"/>
      <c r="C34" s="203"/>
      <c r="D34" s="203"/>
      <c r="E34" s="203"/>
      <c r="F34" s="1542"/>
      <c r="G34" s="1542"/>
      <c r="H34" s="1542"/>
      <c r="I34" s="1542"/>
      <c r="J34" s="1543"/>
      <c r="K34" s="171"/>
      <c r="L34" s="294"/>
      <c r="M34" s="171"/>
      <c r="N34" s="171"/>
      <c r="O34" s="171"/>
      <c r="P34" s="3161"/>
      <c r="Q34" s="3125"/>
      <c r="R34" s="3160"/>
      <c r="S34" s="3155"/>
      <c r="T34" s="3155"/>
      <c r="U34" s="3155"/>
      <c r="V34" s="3160"/>
      <c r="W34" s="3125"/>
      <c r="X34" s="302"/>
      <c r="Y34" s="203"/>
      <c r="Z34" s="292"/>
      <c r="AA34" s="292"/>
      <c r="AB34" s="292"/>
      <c r="AC34" s="292"/>
      <c r="AD34" s="293"/>
    </row>
    <row r="35" spans="1:30" ht="16.5" thickTop="1" thickBot="1">
      <c r="A35" s="171"/>
      <c r="B35" s="3352" t="s">
        <v>1000</v>
      </c>
      <c r="C35" s="3353"/>
      <c r="D35" s="289"/>
      <c r="E35" s="289"/>
      <c r="F35" s="1542"/>
      <c r="G35" s="1542"/>
      <c r="H35" s="1542"/>
      <c r="I35" s="1542"/>
      <c r="J35" s="1543"/>
      <c r="K35" s="171"/>
      <c r="L35" s="152"/>
      <c r="M35" s="171"/>
      <c r="N35" s="171"/>
      <c r="O35" s="171"/>
      <c r="P35" s="3161"/>
      <c r="Q35" s="3125"/>
      <c r="R35" s="3160"/>
      <c r="S35" s="3155"/>
      <c r="T35" s="3155"/>
      <c r="U35" s="3155"/>
      <c r="V35" s="3160"/>
      <c r="W35" s="3125"/>
      <c r="X35" s="3352" t="s">
        <v>1000</v>
      </c>
      <c r="Y35" s="3353"/>
      <c r="Z35" s="292"/>
      <c r="AA35" s="292"/>
      <c r="AB35" s="292"/>
      <c r="AC35" s="292"/>
      <c r="AD35" s="293"/>
    </row>
    <row r="36" spans="1:30" ht="15.5">
      <c r="A36" s="2387" t="s">
        <v>686</v>
      </c>
      <c r="B36" s="3380" t="s">
        <v>945</v>
      </c>
      <c r="C36" s="3381"/>
      <c r="D36" s="213" t="s">
        <v>688</v>
      </c>
      <c r="E36" s="2476">
        <v>3</v>
      </c>
      <c r="F36" s="2482">
        <v>-1159.4000000000001</v>
      </c>
      <c r="G36" s="2482">
        <v>1185.7360000000001</v>
      </c>
      <c r="H36" s="2482">
        <v>0</v>
      </c>
      <c r="I36" s="2478">
        <f t="shared" ref="I36:I45" si="18">IFERROR(G36-H36,0)</f>
        <v>1185.7360000000001</v>
      </c>
      <c r="J36" s="1541">
        <f t="shared" ref="J36:J45" si="19">IFERROR(F36+I36,0)</f>
        <v>26.336000000000013</v>
      </c>
      <c r="K36" s="171"/>
      <c r="L36" s="217" t="s">
        <v>1001</v>
      </c>
      <c r="M36" s="171"/>
      <c r="N36" s="219"/>
      <c r="O36" s="171"/>
      <c r="P36" s="3161"/>
      <c r="Q36" s="220">
        <f t="shared" ref="Q36:Q44" si="20">IF( SUM( S36:U36 ) = 0, 0, $S$5 )</f>
        <v>0</v>
      </c>
      <c r="R36" s="3160"/>
      <c r="S36" s="221">
        <f t="shared" ref="S36:S44" si="21" xml:space="preserve"> IF( ISNUMBER( F36 ), 0, 1 )</f>
        <v>0</v>
      </c>
      <c r="T36" s="221">
        <f t="shared" ref="T36:T44" si="22" xml:space="preserve"> IF( ISNUMBER( G36 ), 0, 1 )</f>
        <v>0</v>
      </c>
      <c r="U36" s="221">
        <f t="shared" ref="U36:U44" si="23" xml:space="preserve"> IF( ISNUMBER( H36 ), 0, 1 )</f>
        <v>0</v>
      </c>
      <c r="V36" s="3160"/>
      <c r="W36" s="3125"/>
      <c r="X36" s="3380" t="s">
        <v>945</v>
      </c>
      <c r="Y36" s="3381"/>
      <c r="Z36" s="214" t="s">
        <v>1002</v>
      </c>
      <c r="AA36" s="214" t="s">
        <v>1003</v>
      </c>
      <c r="AB36" s="214" t="s">
        <v>1004</v>
      </c>
      <c r="AC36" s="215" t="s">
        <v>1005</v>
      </c>
      <c r="AD36" s="281" t="s">
        <v>1006</v>
      </c>
    </row>
    <row r="37" spans="1:30" ht="15.5">
      <c r="A37" s="171"/>
      <c r="B37" s="3368" t="s">
        <v>959</v>
      </c>
      <c r="C37" s="3369"/>
      <c r="D37" s="258" t="s">
        <v>688</v>
      </c>
      <c r="E37" s="2555">
        <v>3</v>
      </c>
      <c r="F37" s="2481">
        <v>-16698.661</v>
      </c>
      <c r="G37" s="2481">
        <v>-1102.5740000000001</v>
      </c>
      <c r="H37" s="2481">
        <v>0</v>
      </c>
      <c r="I37" s="2479">
        <f t="shared" si="18"/>
        <v>-1102.5740000000001</v>
      </c>
      <c r="J37" s="1534">
        <f t="shared" si="19"/>
        <v>-17801.235000000001</v>
      </c>
      <c r="K37" s="171"/>
      <c r="L37" s="226" t="s">
        <v>1007</v>
      </c>
      <c r="M37" s="171"/>
      <c r="N37" s="227"/>
      <c r="O37" s="171"/>
      <c r="P37" s="3161"/>
      <c r="Q37" s="220">
        <f t="shared" si="20"/>
        <v>0</v>
      </c>
      <c r="R37" s="303"/>
      <c r="S37" s="221">
        <f t="shared" si="21"/>
        <v>0</v>
      </c>
      <c r="T37" s="221">
        <f t="shared" si="22"/>
        <v>0</v>
      </c>
      <c r="U37" s="221">
        <f t="shared" si="23"/>
        <v>0</v>
      </c>
      <c r="V37" s="303"/>
      <c r="W37" s="3125"/>
      <c r="X37" s="3368" t="s">
        <v>959</v>
      </c>
      <c r="Y37" s="3369"/>
      <c r="Z37" s="223" t="s">
        <v>1008</v>
      </c>
      <c r="AA37" s="223" t="s">
        <v>1009</v>
      </c>
      <c r="AB37" s="223" t="s">
        <v>1010</v>
      </c>
      <c r="AC37" s="224" t="s">
        <v>1011</v>
      </c>
      <c r="AD37" s="247" t="s">
        <v>1012</v>
      </c>
    </row>
    <row r="38" spans="1:30" ht="15.5">
      <c r="A38" s="171"/>
      <c r="B38" s="3342" t="s">
        <v>886</v>
      </c>
      <c r="C38" s="3343"/>
      <c r="D38" s="228" t="s">
        <v>688</v>
      </c>
      <c r="E38" s="2556">
        <v>3</v>
      </c>
      <c r="F38" s="2481">
        <v>-1652.027</v>
      </c>
      <c r="G38" s="2481">
        <v>1107.1120000000001</v>
      </c>
      <c r="H38" s="2481">
        <v>0</v>
      </c>
      <c r="I38" s="2479">
        <f t="shared" si="18"/>
        <v>1107.1120000000001</v>
      </c>
      <c r="J38" s="1534">
        <f t="shared" si="19"/>
        <v>-544.91499999999996</v>
      </c>
      <c r="K38" s="171"/>
      <c r="L38" s="226" t="s">
        <v>1013</v>
      </c>
      <c r="M38" s="171"/>
      <c r="N38" s="227"/>
      <c r="O38" s="171"/>
      <c r="P38" s="3161"/>
      <c r="Q38" s="220">
        <f t="shared" si="20"/>
        <v>0</v>
      </c>
      <c r="R38" s="3160"/>
      <c r="S38" s="221">
        <f t="shared" si="21"/>
        <v>0</v>
      </c>
      <c r="T38" s="221">
        <f t="shared" si="22"/>
        <v>0</v>
      </c>
      <c r="U38" s="221">
        <f t="shared" si="23"/>
        <v>0</v>
      </c>
      <c r="V38" s="3160"/>
      <c r="W38" s="3125"/>
      <c r="X38" s="3342" t="s">
        <v>886</v>
      </c>
      <c r="Y38" s="3343"/>
      <c r="Z38" s="223" t="s">
        <v>1014</v>
      </c>
      <c r="AA38" s="223" t="s">
        <v>1015</v>
      </c>
      <c r="AB38" s="223" t="s">
        <v>1016</v>
      </c>
      <c r="AC38" s="224" t="s">
        <v>1017</v>
      </c>
      <c r="AD38" s="247" t="s">
        <v>1018</v>
      </c>
    </row>
    <row r="39" spans="1:30" ht="15.5">
      <c r="A39" s="171"/>
      <c r="B39" s="3338" t="s">
        <v>1019</v>
      </c>
      <c r="C39" s="3339"/>
      <c r="D39" s="222" t="s">
        <v>688</v>
      </c>
      <c r="E39" s="2477">
        <v>3</v>
      </c>
      <c r="F39" s="2481">
        <v>-112.1</v>
      </c>
      <c r="G39" s="2481">
        <v>0</v>
      </c>
      <c r="H39" s="2481">
        <v>0</v>
      </c>
      <c r="I39" s="2479">
        <f t="shared" si="18"/>
        <v>0</v>
      </c>
      <c r="J39" s="1534">
        <f t="shared" si="19"/>
        <v>-112.1</v>
      </c>
      <c r="K39" s="171"/>
      <c r="L39" s="226" t="s">
        <v>1020</v>
      </c>
      <c r="M39" s="171"/>
      <c r="N39" s="227"/>
      <c r="O39" s="171"/>
      <c r="P39" s="3161"/>
      <c r="Q39" s="220">
        <f t="shared" si="20"/>
        <v>0</v>
      </c>
      <c r="R39" s="3160"/>
      <c r="S39" s="221">
        <f t="shared" si="21"/>
        <v>0</v>
      </c>
      <c r="T39" s="221">
        <f t="shared" si="22"/>
        <v>0</v>
      </c>
      <c r="U39" s="221">
        <f t="shared" si="23"/>
        <v>0</v>
      </c>
      <c r="V39" s="3160"/>
      <c r="W39" s="3125"/>
      <c r="X39" s="3338" t="s">
        <v>1019</v>
      </c>
      <c r="Y39" s="3339"/>
      <c r="Z39" s="223" t="s">
        <v>1021</v>
      </c>
      <c r="AA39" s="223" t="s">
        <v>1022</v>
      </c>
      <c r="AB39" s="223" t="s">
        <v>1023</v>
      </c>
      <c r="AC39" s="224" t="s">
        <v>1024</v>
      </c>
      <c r="AD39" s="247" t="s">
        <v>1025</v>
      </c>
    </row>
    <row r="40" spans="1:30" ht="15.5">
      <c r="A40" s="171"/>
      <c r="B40" s="3384" t="s">
        <v>979</v>
      </c>
      <c r="C40" s="3385"/>
      <c r="D40" s="222" t="s">
        <v>688</v>
      </c>
      <c r="E40" s="2477">
        <v>3</v>
      </c>
      <c r="F40" s="2481">
        <v>-265.7</v>
      </c>
      <c r="G40" s="2481">
        <v>-12.965</v>
      </c>
      <c r="H40" s="2481">
        <v>0</v>
      </c>
      <c r="I40" s="2479">
        <f t="shared" si="18"/>
        <v>-12.965</v>
      </c>
      <c r="J40" s="1534">
        <f t="shared" si="19"/>
        <v>-278.66499999999996</v>
      </c>
      <c r="K40" s="171"/>
      <c r="L40" s="226" t="s">
        <v>1026</v>
      </c>
      <c r="M40" s="171"/>
      <c r="N40" s="227"/>
      <c r="O40" s="171"/>
      <c r="P40" s="3161"/>
      <c r="Q40" s="220">
        <f t="shared" si="20"/>
        <v>0</v>
      </c>
      <c r="R40" s="3160"/>
      <c r="S40" s="221">
        <f t="shared" si="21"/>
        <v>0</v>
      </c>
      <c r="T40" s="221">
        <f t="shared" si="22"/>
        <v>0</v>
      </c>
      <c r="U40" s="221">
        <f t="shared" si="23"/>
        <v>0</v>
      </c>
      <c r="V40" s="3160"/>
      <c r="W40" s="3125"/>
      <c r="X40" s="3384" t="s">
        <v>979</v>
      </c>
      <c r="Y40" s="3385"/>
      <c r="Z40" s="223" t="s">
        <v>1027</v>
      </c>
      <c r="AA40" s="223" t="s">
        <v>1028</v>
      </c>
      <c r="AB40" s="223" t="s">
        <v>1029</v>
      </c>
      <c r="AC40" s="224" t="s">
        <v>1030</v>
      </c>
      <c r="AD40" s="247" t="s">
        <v>1031</v>
      </c>
    </row>
    <row r="41" spans="1:30" ht="31">
      <c r="A41" s="171"/>
      <c r="B41" s="3384" t="s">
        <v>1032</v>
      </c>
      <c r="C41" s="3385"/>
      <c r="D41" s="222" t="s">
        <v>688</v>
      </c>
      <c r="E41" s="2477">
        <v>3</v>
      </c>
      <c r="F41" s="2481">
        <v>0</v>
      </c>
      <c r="G41" s="2481">
        <v>-580.49800000000005</v>
      </c>
      <c r="H41" s="2481">
        <v>0</v>
      </c>
      <c r="I41" s="2479">
        <f t="shared" si="18"/>
        <v>-580.49800000000005</v>
      </c>
      <c r="J41" s="1534">
        <f t="shared" si="19"/>
        <v>-580.49800000000005</v>
      </c>
      <c r="K41" s="171"/>
      <c r="L41" s="226" t="s">
        <v>1033</v>
      </c>
      <c r="M41" s="171"/>
      <c r="N41" s="227"/>
      <c r="O41" s="171"/>
      <c r="P41" s="3161"/>
      <c r="Q41" s="220">
        <f t="shared" si="20"/>
        <v>0</v>
      </c>
      <c r="R41" s="3160"/>
      <c r="S41" s="221">
        <f t="shared" si="21"/>
        <v>0</v>
      </c>
      <c r="T41" s="221">
        <f t="shared" si="22"/>
        <v>0</v>
      </c>
      <c r="U41" s="221">
        <f t="shared" si="23"/>
        <v>0</v>
      </c>
      <c r="V41" s="3160"/>
      <c r="W41" s="3125"/>
      <c r="X41" s="3384" t="s">
        <v>1034</v>
      </c>
      <c r="Y41" s="3385"/>
      <c r="Z41" s="223" t="s">
        <v>1035</v>
      </c>
      <c r="AA41" s="223" t="s">
        <v>1036</v>
      </c>
      <c r="AB41" s="223" t="s">
        <v>1037</v>
      </c>
      <c r="AC41" s="224" t="s">
        <v>1038</v>
      </c>
      <c r="AD41" s="247" t="s">
        <v>1039</v>
      </c>
    </row>
    <row r="42" spans="1:30" ht="15.5">
      <c r="A42" s="171"/>
      <c r="B42" s="3368" t="s">
        <v>1040</v>
      </c>
      <c r="C42" s="3369"/>
      <c r="D42" s="258" t="s">
        <v>688</v>
      </c>
      <c r="E42" s="2555">
        <v>3</v>
      </c>
      <c r="F42" s="2481">
        <v>0</v>
      </c>
      <c r="G42" s="2481">
        <v>-572.08299999999997</v>
      </c>
      <c r="H42" s="2481">
        <v>0</v>
      </c>
      <c r="I42" s="2479">
        <f t="shared" si="18"/>
        <v>-572.08299999999997</v>
      </c>
      <c r="J42" s="1534">
        <f t="shared" si="19"/>
        <v>-572.08299999999997</v>
      </c>
      <c r="K42" s="171"/>
      <c r="L42" s="226" t="s">
        <v>1041</v>
      </c>
      <c r="M42" s="171"/>
      <c r="N42" s="227"/>
      <c r="O42" s="171"/>
      <c r="P42" s="3161"/>
      <c r="Q42" s="220">
        <f t="shared" si="20"/>
        <v>0</v>
      </c>
      <c r="R42" s="3160"/>
      <c r="S42" s="221">
        <f t="shared" si="21"/>
        <v>0</v>
      </c>
      <c r="T42" s="221">
        <f t="shared" si="22"/>
        <v>0</v>
      </c>
      <c r="U42" s="221">
        <f t="shared" si="23"/>
        <v>0</v>
      </c>
      <c r="V42" s="3160"/>
      <c r="W42" s="3125"/>
      <c r="X42" s="3368" t="s">
        <v>1040</v>
      </c>
      <c r="Y42" s="3369"/>
      <c r="Z42" s="223" t="s">
        <v>1042</v>
      </c>
      <c r="AA42" s="223" t="s">
        <v>1043</v>
      </c>
      <c r="AB42" s="223" t="s">
        <v>1044</v>
      </c>
      <c r="AC42" s="224" t="s">
        <v>1045</v>
      </c>
      <c r="AD42" s="247" t="s">
        <v>1046</v>
      </c>
    </row>
    <row r="43" spans="1:30" ht="15.5">
      <c r="A43" s="171"/>
      <c r="B43" s="3342" t="s">
        <v>1047</v>
      </c>
      <c r="C43" s="3343"/>
      <c r="D43" s="228" t="s">
        <v>688</v>
      </c>
      <c r="E43" s="2556">
        <v>3</v>
      </c>
      <c r="F43" s="2481">
        <v>0</v>
      </c>
      <c r="G43" s="2481">
        <v>0</v>
      </c>
      <c r="H43" s="2481">
        <v>0</v>
      </c>
      <c r="I43" s="2479">
        <f t="shared" si="18"/>
        <v>0</v>
      </c>
      <c r="J43" s="1534">
        <f t="shared" si="19"/>
        <v>0</v>
      </c>
      <c r="K43" s="171"/>
      <c r="L43" s="226" t="s">
        <v>1048</v>
      </c>
      <c r="M43" s="171"/>
      <c r="N43" s="227"/>
      <c r="O43" s="171"/>
      <c r="P43" s="3161"/>
      <c r="Q43" s="220">
        <f t="shared" si="20"/>
        <v>0</v>
      </c>
      <c r="R43" s="3160"/>
      <c r="S43" s="221">
        <f t="shared" si="21"/>
        <v>0</v>
      </c>
      <c r="T43" s="221">
        <f t="shared" si="22"/>
        <v>0</v>
      </c>
      <c r="U43" s="221">
        <f t="shared" si="23"/>
        <v>0</v>
      </c>
      <c r="V43" s="3160"/>
      <c r="W43" s="3125"/>
      <c r="X43" s="3342" t="s">
        <v>1047</v>
      </c>
      <c r="Y43" s="3343"/>
      <c r="Z43" s="223" t="s">
        <v>1049</v>
      </c>
      <c r="AA43" s="223" t="s">
        <v>1050</v>
      </c>
      <c r="AB43" s="223" t="s">
        <v>1051</v>
      </c>
      <c r="AC43" s="224" t="s">
        <v>1052</v>
      </c>
      <c r="AD43" s="247" t="s">
        <v>1053</v>
      </c>
    </row>
    <row r="44" spans="1:30" ht="15.5">
      <c r="A44" s="171"/>
      <c r="B44" s="3338" t="s">
        <v>770</v>
      </c>
      <c r="C44" s="3339"/>
      <c r="D44" s="222" t="s">
        <v>688</v>
      </c>
      <c r="E44" s="2477">
        <v>3</v>
      </c>
      <c r="F44" s="2481">
        <v>-1210.3779999999999</v>
      </c>
      <c r="G44" s="2481">
        <v>0</v>
      </c>
      <c r="H44" s="2481">
        <v>5.0999999999999997E-2</v>
      </c>
      <c r="I44" s="2479">
        <f t="shared" si="18"/>
        <v>-5.0999999999999997E-2</v>
      </c>
      <c r="J44" s="1534">
        <f t="shared" si="19"/>
        <v>-1210.4289999999999</v>
      </c>
      <c r="K44" s="171"/>
      <c r="L44" s="226" t="s">
        <v>1054</v>
      </c>
      <c r="M44" s="171"/>
      <c r="N44" s="227"/>
      <c r="O44" s="171"/>
      <c r="P44" s="3161"/>
      <c r="Q44" s="220">
        <f t="shared" si="20"/>
        <v>0</v>
      </c>
      <c r="R44" s="3160"/>
      <c r="S44" s="221">
        <f t="shared" si="21"/>
        <v>0</v>
      </c>
      <c r="T44" s="221">
        <f t="shared" si="22"/>
        <v>0</v>
      </c>
      <c r="U44" s="221">
        <f t="shared" si="23"/>
        <v>0</v>
      </c>
      <c r="V44" s="3160"/>
      <c r="W44" s="3125"/>
      <c r="X44" s="3338" t="s">
        <v>770</v>
      </c>
      <c r="Y44" s="3339"/>
      <c r="Z44" s="223" t="s">
        <v>1055</v>
      </c>
      <c r="AA44" s="223" t="s">
        <v>1056</v>
      </c>
      <c r="AB44" s="223" t="s">
        <v>1057</v>
      </c>
      <c r="AC44" s="224" t="s">
        <v>1058</v>
      </c>
      <c r="AD44" s="247" t="s">
        <v>1059</v>
      </c>
    </row>
    <row r="45" spans="1:30" ht="16" thickBot="1">
      <c r="A45" s="2387" t="s">
        <v>784</v>
      </c>
      <c r="B45" s="3388" t="s">
        <v>1060</v>
      </c>
      <c r="C45" s="3389"/>
      <c r="D45" s="283" t="s">
        <v>688</v>
      </c>
      <c r="E45" s="2557">
        <v>3</v>
      </c>
      <c r="F45" s="2561">
        <f>IFERROR(SUM(F36:F44),0)</f>
        <v>-21098.266000000003</v>
      </c>
      <c r="G45" s="2561">
        <f>IFERROR(SUM(G36:G44),0)</f>
        <v>24.728000000000179</v>
      </c>
      <c r="H45" s="2561">
        <f>IFERROR(SUM(H36:H44),0)</f>
        <v>5.0999999999999997E-2</v>
      </c>
      <c r="I45" s="2558">
        <f t="shared" si="18"/>
        <v>24.677000000000181</v>
      </c>
      <c r="J45" s="1530">
        <f t="shared" si="19"/>
        <v>-21073.589000000004</v>
      </c>
      <c r="K45" s="171"/>
      <c r="L45" s="284" t="s">
        <v>1061</v>
      </c>
      <c r="M45" s="171"/>
      <c r="N45" s="238"/>
      <c r="O45" s="171"/>
      <c r="P45" s="3161"/>
      <c r="Q45" s="3125"/>
      <c r="R45" s="3160"/>
      <c r="S45" s="3155"/>
      <c r="T45" s="3155"/>
      <c r="U45" s="3155"/>
      <c r="V45" s="3160"/>
      <c r="W45" s="3125"/>
      <c r="X45" s="3388" t="s">
        <v>902</v>
      </c>
      <c r="Y45" s="3389"/>
      <c r="Z45" s="234" t="s">
        <v>1062</v>
      </c>
      <c r="AA45" s="234" t="s">
        <v>1063</v>
      </c>
      <c r="AB45" s="234" t="s">
        <v>1064</v>
      </c>
      <c r="AC45" s="234" t="s">
        <v>1065</v>
      </c>
      <c r="AD45" s="249" t="s">
        <v>1066</v>
      </c>
    </row>
    <row r="46" spans="1:30" ht="16.5" thickTop="1" thickBot="1">
      <c r="A46" s="171"/>
      <c r="B46" s="302"/>
      <c r="C46" s="304"/>
      <c r="D46" s="304"/>
      <c r="E46" s="304"/>
      <c r="F46" s="1543"/>
      <c r="G46" s="1543"/>
      <c r="H46" s="1543"/>
      <c r="I46" s="1543"/>
      <c r="J46" s="1543"/>
      <c r="K46" s="81"/>
      <c r="L46" s="305"/>
      <c r="M46" s="171"/>
      <c r="N46" s="171"/>
      <c r="O46" s="171"/>
      <c r="P46" s="3161"/>
      <c r="Q46" s="3125"/>
      <c r="R46" s="3160"/>
      <c r="S46" s="3155"/>
      <c r="T46" s="3155"/>
      <c r="U46" s="3155"/>
      <c r="V46" s="3160"/>
      <c r="W46" s="3125"/>
      <c r="X46" s="302"/>
      <c r="Y46" s="304"/>
      <c r="Z46" s="293"/>
      <c r="AA46" s="293"/>
      <c r="AB46" s="293"/>
      <c r="AC46" s="293"/>
      <c r="AD46" s="293"/>
    </row>
    <row r="47" spans="1:30" ht="16.5" thickTop="1" thickBot="1">
      <c r="A47" s="171"/>
      <c r="B47" s="3390" t="s">
        <v>1067</v>
      </c>
      <c r="C47" s="3391"/>
      <c r="D47" s="297" t="s">
        <v>688</v>
      </c>
      <c r="E47" s="297">
        <v>3</v>
      </c>
      <c r="F47" s="298">
        <f>IFERROR(F15 + F33 + F45,0)</f>
        <v>283.04799999999523</v>
      </c>
      <c r="G47" s="298">
        <f>IFERROR(G15 + G33 + G45,0)</f>
        <v>-1296.1809999999996</v>
      </c>
      <c r="H47" s="298">
        <f>IFERROR(H15 + H33 + H45,0)</f>
        <v>652.32900000000006</v>
      </c>
      <c r="I47" s="298">
        <f t="shared" ref="I47" si="24">IFERROR(G47-H47,0)</f>
        <v>-1948.5099999999998</v>
      </c>
      <c r="J47" s="299">
        <f t="shared" ref="J47" si="25">IFERROR(F47+I47,0)</f>
        <v>-1665.4620000000045</v>
      </c>
      <c r="K47" s="171"/>
      <c r="L47" s="300" t="s">
        <v>1068</v>
      </c>
      <c r="M47" s="171"/>
      <c r="N47" s="301"/>
      <c r="O47" s="171"/>
      <c r="P47" s="3161"/>
      <c r="Q47" s="3125"/>
      <c r="R47" s="3160"/>
      <c r="S47" s="3155"/>
      <c r="T47" s="3155"/>
      <c r="U47" s="3155"/>
      <c r="V47" s="3160"/>
      <c r="W47" s="3125"/>
      <c r="X47" s="3390" t="s">
        <v>1067</v>
      </c>
      <c r="Y47" s="3391"/>
      <c r="Z47" s="298" t="s">
        <v>1069</v>
      </c>
      <c r="AA47" s="298" t="s">
        <v>1070</v>
      </c>
      <c r="AB47" s="298" t="s">
        <v>1071</v>
      </c>
      <c r="AC47" s="298" t="s">
        <v>1072</v>
      </c>
      <c r="AD47" s="299" t="s">
        <v>1073</v>
      </c>
    </row>
    <row r="48" spans="1:30" ht="16.5" thickTop="1" thickBot="1">
      <c r="A48" s="171"/>
      <c r="B48" s="306"/>
      <c r="C48" s="306"/>
      <c r="D48" s="306"/>
      <c r="E48" s="306"/>
      <c r="F48" s="1543"/>
      <c r="G48" s="1543"/>
      <c r="H48" s="1543"/>
      <c r="I48" s="1543"/>
      <c r="J48" s="1543"/>
      <c r="K48" s="81"/>
      <c r="L48" s="305"/>
      <c r="M48" s="171"/>
      <c r="N48" s="171"/>
      <c r="O48" s="171"/>
      <c r="P48" s="3161"/>
      <c r="Q48" s="3125"/>
      <c r="R48" s="3160"/>
      <c r="S48" s="3155"/>
      <c r="T48" s="3155"/>
      <c r="U48" s="3155"/>
      <c r="V48" s="3160"/>
      <c r="W48" s="3125"/>
      <c r="X48" s="306"/>
      <c r="Y48" s="306"/>
      <c r="Z48" s="293"/>
      <c r="AA48" s="293"/>
      <c r="AB48" s="293"/>
      <c r="AC48" s="293"/>
      <c r="AD48" s="293"/>
    </row>
    <row r="49" spans="1:30" ht="16.5" thickTop="1" thickBot="1">
      <c r="A49" s="171"/>
      <c r="B49" s="3352" t="s">
        <v>1074</v>
      </c>
      <c r="C49" s="3353"/>
      <c r="D49" s="289"/>
      <c r="E49" s="289"/>
      <c r="F49" s="1543"/>
      <c r="G49" s="1543"/>
      <c r="H49" s="1543"/>
      <c r="I49" s="1543"/>
      <c r="J49" s="1543"/>
      <c r="K49" s="81"/>
      <c r="L49" s="241"/>
      <c r="M49" s="171"/>
      <c r="N49" s="171"/>
      <c r="O49" s="171"/>
      <c r="P49" s="3161"/>
      <c r="Q49" s="3125"/>
      <c r="R49" s="3160"/>
      <c r="S49" s="3155"/>
      <c r="T49" s="3155"/>
      <c r="U49" s="3155"/>
      <c r="V49" s="3160"/>
      <c r="W49" s="3125"/>
      <c r="X49" s="3352" t="s">
        <v>1074</v>
      </c>
      <c r="Y49" s="3353"/>
      <c r="Z49" s="293"/>
      <c r="AA49" s="293"/>
      <c r="AB49" s="293"/>
      <c r="AC49" s="293"/>
      <c r="AD49" s="293"/>
    </row>
    <row r="50" spans="1:30" ht="15.5">
      <c r="A50" s="2387" t="s">
        <v>686</v>
      </c>
      <c r="B50" s="3380" t="s">
        <v>1075</v>
      </c>
      <c r="C50" s="3381"/>
      <c r="D50" s="213" t="s">
        <v>688</v>
      </c>
      <c r="E50" s="2476">
        <v>3</v>
      </c>
      <c r="F50" s="2482">
        <v>76.5</v>
      </c>
      <c r="G50" s="2482">
        <v>0</v>
      </c>
      <c r="H50" s="2482">
        <v>0</v>
      </c>
      <c r="I50" s="2478">
        <f t="shared" ref="I50:I52" si="26">IFERROR(G50-H50,0)</f>
        <v>0</v>
      </c>
      <c r="J50" s="1541">
        <f t="shared" ref="J50:J52" si="27">IFERROR(F50+I50,0)</f>
        <v>76.5</v>
      </c>
      <c r="K50" s="171"/>
      <c r="L50" s="217" t="s">
        <v>1076</v>
      </c>
      <c r="M50" s="171"/>
      <c r="N50" s="219"/>
      <c r="O50" s="171"/>
      <c r="P50" s="3161"/>
      <c r="Q50" s="220">
        <f t="shared" ref="Q50:Q51" si="28">IF( SUM( S50:U50 ) = 0, 0, $S$5 )</f>
        <v>0</v>
      </c>
      <c r="R50" s="3160"/>
      <c r="S50" s="221">
        <f t="shared" ref="S50:S51" si="29" xml:space="preserve"> IF( ISNUMBER( F50 ), 0, 1 )</f>
        <v>0</v>
      </c>
      <c r="T50" s="221">
        <f t="shared" ref="T50:T51" si="30" xml:space="preserve"> IF( ISNUMBER( G50 ), 0, 1 )</f>
        <v>0</v>
      </c>
      <c r="U50" s="221">
        <f t="shared" ref="U50:U51" si="31" xml:space="preserve"> IF( ISNUMBER( H50 ), 0, 1 )</f>
        <v>0</v>
      </c>
      <c r="V50" s="3160"/>
      <c r="W50" s="3125"/>
      <c r="X50" s="3380" t="s">
        <v>1075</v>
      </c>
      <c r="Y50" s="3381"/>
      <c r="Z50" s="214" t="s">
        <v>1077</v>
      </c>
      <c r="AA50" s="214" t="s">
        <v>1078</v>
      </c>
      <c r="AB50" s="214" t="s">
        <v>1079</v>
      </c>
      <c r="AC50" s="215" t="s">
        <v>1080</v>
      </c>
      <c r="AD50" s="281" t="s">
        <v>1081</v>
      </c>
    </row>
    <row r="51" spans="1:30" ht="15.5">
      <c r="A51" s="171"/>
      <c r="B51" s="3368" t="s">
        <v>1082</v>
      </c>
      <c r="C51" s="3369"/>
      <c r="D51" s="258" t="s">
        <v>688</v>
      </c>
      <c r="E51" s="2555">
        <v>3</v>
      </c>
      <c r="F51" s="2481">
        <v>206.548</v>
      </c>
      <c r="G51" s="2481">
        <v>-1296.181</v>
      </c>
      <c r="H51" s="2481">
        <v>652.32899999999995</v>
      </c>
      <c r="I51" s="2479">
        <f t="shared" si="26"/>
        <v>-1948.51</v>
      </c>
      <c r="J51" s="1534">
        <f t="shared" si="27"/>
        <v>-1741.962</v>
      </c>
      <c r="K51" s="171"/>
      <c r="L51" s="226" t="s">
        <v>1083</v>
      </c>
      <c r="M51" s="171"/>
      <c r="N51" s="227"/>
      <c r="O51" s="171"/>
      <c r="P51" s="3161"/>
      <c r="Q51" s="220">
        <f t="shared" si="28"/>
        <v>0</v>
      </c>
      <c r="R51" s="3160"/>
      <c r="S51" s="221">
        <f t="shared" si="29"/>
        <v>0</v>
      </c>
      <c r="T51" s="221">
        <f t="shared" si="30"/>
        <v>0</v>
      </c>
      <c r="U51" s="221">
        <f t="shared" si="31"/>
        <v>0</v>
      </c>
      <c r="V51" s="3160"/>
      <c r="W51" s="3125"/>
      <c r="X51" s="3368" t="s">
        <v>1082</v>
      </c>
      <c r="Y51" s="3369"/>
      <c r="Z51" s="223" t="s">
        <v>1084</v>
      </c>
      <c r="AA51" s="223" t="s">
        <v>1085</v>
      </c>
      <c r="AB51" s="223" t="s">
        <v>1086</v>
      </c>
      <c r="AC51" s="224" t="s">
        <v>1087</v>
      </c>
      <c r="AD51" s="247" t="s">
        <v>1088</v>
      </c>
    </row>
    <row r="52" spans="1:30" ht="16" thickBot="1">
      <c r="A52" s="2387" t="s">
        <v>784</v>
      </c>
      <c r="B52" s="3386" t="s">
        <v>1089</v>
      </c>
      <c r="C52" s="3387"/>
      <c r="D52" s="290" t="s">
        <v>688</v>
      </c>
      <c r="E52" s="2560">
        <v>3</v>
      </c>
      <c r="F52" s="2561">
        <f>IFERROR(SUM(F50:F51),0)</f>
        <v>283.048</v>
      </c>
      <c r="G52" s="2561">
        <f>IFERROR(SUM(G50:G51),0)</f>
        <v>-1296.181</v>
      </c>
      <c r="H52" s="2561">
        <f>IFERROR(SUM(H50:H51),0)</f>
        <v>652.32899999999995</v>
      </c>
      <c r="I52" s="2558">
        <f t="shared" si="26"/>
        <v>-1948.51</v>
      </c>
      <c r="J52" s="1530">
        <f t="shared" si="27"/>
        <v>-1665.462</v>
      </c>
      <c r="K52" s="171"/>
      <c r="L52" s="284" t="s">
        <v>1090</v>
      </c>
      <c r="M52" s="171"/>
      <c r="N52" s="238"/>
      <c r="O52" s="171"/>
      <c r="P52" s="3161"/>
      <c r="Q52" s="3125"/>
      <c r="R52" s="3160"/>
      <c r="S52" s="3155"/>
      <c r="T52" s="3155"/>
      <c r="U52" s="3155"/>
      <c r="V52" s="3160"/>
      <c r="W52" s="3125"/>
      <c r="X52" s="3386" t="s">
        <v>1089</v>
      </c>
      <c r="Y52" s="3387"/>
      <c r="Z52" s="234" t="s">
        <v>1091</v>
      </c>
      <c r="AA52" s="234" t="s">
        <v>1092</v>
      </c>
      <c r="AB52" s="234" t="s">
        <v>1093</v>
      </c>
      <c r="AC52" s="234" t="s">
        <v>1094</v>
      </c>
      <c r="AD52" s="249" t="s">
        <v>1095</v>
      </c>
    </row>
    <row r="53" spans="1:30" ht="16" thickTop="1">
      <c r="A53" s="171"/>
      <c r="B53" s="171"/>
      <c r="C53" s="171"/>
      <c r="D53" s="171"/>
      <c r="E53" s="171"/>
      <c r="F53" s="171"/>
      <c r="G53" s="171"/>
      <c r="H53" s="171"/>
      <c r="I53" s="171"/>
      <c r="J53" s="81"/>
      <c r="K53" s="171"/>
      <c r="L53" s="152"/>
      <c r="M53" s="171"/>
      <c r="N53" s="3125"/>
      <c r="O53" s="2387" t="s">
        <v>826</v>
      </c>
      <c r="P53" s="3125"/>
      <c r="Q53" s="3125"/>
      <c r="R53" s="3155"/>
      <c r="S53" s="3155"/>
      <c r="T53" s="3155"/>
      <c r="U53" s="3155"/>
      <c r="V53" s="3155"/>
      <c r="W53" s="3125"/>
      <c r="X53" s="3125"/>
      <c r="Y53" s="3125"/>
      <c r="Z53" s="3125"/>
      <c r="AA53" s="3125"/>
      <c r="AB53" s="3125"/>
      <c r="AC53" s="3125"/>
      <c r="AD53" s="2854" t="s">
        <v>827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50:H51 F9:H14 F18:H22"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topLeftCell="B8" workbookViewId="0">
      <selection activeCell="B23" sqref="B23"/>
    </sheetView>
  </sheetViews>
  <sheetFormatPr defaultColWidth="24" defaultRowHeight="14" zeroHeight="1"/>
  <cols>
    <col min="1" max="1" width="11.5" style="1162" hidden="1" customWidth="1"/>
    <col min="2" max="2" width="83.1640625" style="1162" customWidth="1"/>
    <col min="3" max="3" width="15.1640625" style="1162" customWidth="1"/>
    <col min="4" max="4" width="4.6640625" style="1162" bestFit="1" customWidth="1"/>
    <col min="5" max="5" width="25.1640625" style="1162" customWidth="1"/>
    <col min="6" max="6" width="15.5" style="1162" customWidth="1"/>
    <col min="7" max="7" width="28.6640625" style="1162" customWidth="1"/>
    <col min="8" max="8" width="24.08203125" style="1162" customWidth="1"/>
    <col min="9" max="9" width="15.08203125" style="1162" customWidth="1"/>
    <col min="10" max="10" width="5.4140625" style="1162" customWidth="1"/>
    <col min="11" max="15" width="0.6640625" style="1162" hidden="1" customWidth="1"/>
    <col min="16" max="16" width="2.1640625" style="1162" customWidth="1"/>
    <col min="17" max="17" width="10.58203125" style="1162" customWidth="1"/>
    <col min="18" max="18" width="1.5" style="1162" customWidth="1"/>
    <col min="19" max="19" width="11.6640625" style="1162" customWidth="1"/>
    <col min="20" max="20" width="1.1640625" style="1162" hidden="1" customWidth="1"/>
    <col min="21" max="21" width="1.58203125" style="184" customWidth="1"/>
    <col min="22" max="22" width="20.58203125" style="184" customWidth="1"/>
    <col min="23" max="23" width="1.58203125" style="184" customWidth="1"/>
    <col min="24" max="35" width="8" style="184" hidden="1" customWidth="1"/>
    <col min="36" max="36" width="3.08203125" style="1162" customWidth="1"/>
    <col min="37" max="37" width="90.5" style="1162" bestFit="1" customWidth="1"/>
    <col min="38" max="38" width="26" style="1162" customWidth="1"/>
    <col min="39" max="39" width="7.58203125" style="1162" customWidth="1"/>
    <col min="40" max="44" width="26" style="1162" customWidth="1"/>
    <col min="45" max="45" width="9.1640625" style="1162" customWidth="1"/>
    <col min="46" max="50" width="1.4140625" style="1162" customWidth="1"/>
    <col min="51" max="51" width="9.1640625" style="1162" customWidth="1"/>
    <col min="52" max="16384" width="24" style="1162"/>
  </cols>
  <sheetData>
    <row r="1" spans="1:50" s="79" customFormat="1" ht="22.5">
      <c r="B1" s="995" t="s">
        <v>15603</v>
      </c>
      <c r="C1" s="1161"/>
      <c r="D1" s="1161"/>
      <c r="E1" s="1161"/>
      <c r="F1" s="1161"/>
      <c r="G1" s="1161"/>
      <c r="H1" s="1161"/>
      <c r="I1" s="1161"/>
      <c r="J1" s="1161"/>
      <c r="K1" s="1161"/>
      <c r="L1" s="1162"/>
      <c r="M1" s="1162"/>
      <c r="N1" s="1162"/>
      <c r="O1" s="1162"/>
      <c r="P1" s="1162"/>
      <c r="Q1" s="1162"/>
      <c r="R1" s="1162"/>
      <c r="U1" s="3101"/>
      <c r="V1" s="3102"/>
      <c r="W1" s="3101"/>
      <c r="X1" s="3102"/>
      <c r="Y1" s="3102"/>
      <c r="Z1" s="3102"/>
      <c r="AA1" s="3102"/>
      <c r="AB1" s="3102"/>
      <c r="AC1" s="3102"/>
      <c r="AD1" s="3102"/>
      <c r="AE1" s="3102"/>
      <c r="AF1" s="3102"/>
      <c r="AG1" s="3102"/>
      <c r="AH1" s="3102"/>
      <c r="AI1" s="3101"/>
      <c r="AK1" s="995" t="s">
        <v>667</v>
      </c>
    </row>
    <row r="2" spans="1:50" s="79" customFormat="1" ht="22.5">
      <c r="B2" s="995" t="str">
        <f>SelectCompany!B4</f>
        <v>Thames Water</v>
      </c>
      <c r="C2" s="1161"/>
      <c r="D2" s="1161"/>
      <c r="E2" s="1161"/>
      <c r="F2" s="1161"/>
      <c r="G2" s="1161"/>
      <c r="H2" s="1161"/>
      <c r="I2" s="1161"/>
      <c r="J2" s="1161"/>
      <c r="K2" s="1161"/>
      <c r="L2" s="1162"/>
      <c r="M2" s="1162"/>
      <c r="N2" s="1162"/>
      <c r="O2" s="1162"/>
      <c r="P2" s="1162"/>
      <c r="Q2" s="1162"/>
      <c r="R2" s="1162"/>
      <c r="U2" s="3101"/>
      <c r="V2" s="3102"/>
      <c r="W2" s="3101"/>
      <c r="X2" s="3102"/>
      <c r="Y2" s="3102"/>
      <c r="Z2" s="3102"/>
      <c r="AA2" s="3102"/>
      <c r="AB2" s="3102"/>
      <c r="AC2" s="3102"/>
      <c r="AD2" s="3102"/>
      <c r="AE2" s="3102"/>
      <c r="AF2" s="3102"/>
      <c r="AG2" s="3102"/>
      <c r="AH2" s="3102"/>
      <c r="AI2" s="3101"/>
      <c r="AK2" s="1160"/>
    </row>
    <row r="3" spans="1:50" ht="26.25" customHeight="1">
      <c r="B3" s="3486" t="s">
        <v>15604</v>
      </c>
      <c r="C3" s="3486"/>
      <c r="D3" s="3486"/>
      <c r="E3" s="3486"/>
      <c r="F3" s="3486"/>
      <c r="G3" s="3486"/>
      <c r="H3" s="3486"/>
      <c r="I3" s="3486"/>
      <c r="J3" s="3486"/>
      <c r="K3" s="3486"/>
      <c r="L3" s="3486"/>
      <c r="M3" s="3486"/>
      <c r="N3" s="3486"/>
      <c r="O3" s="3486"/>
      <c r="U3" s="3101"/>
      <c r="V3" s="1004" t="s">
        <v>669</v>
      </c>
      <c r="W3" s="3101"/>
      <c r="X3" s="3102"/>
      <c r="Y3" s="3102"/>
      <c r="Z3" s="3102"/>
      <c r="AA3" s="3102"/>
      <c r="AB3" s="3102"/>
      <c r="AC3" s="3102"/>
      <c r="AD3" s="3102"/>
      <c r="AE3" s="3102"/>
      <c r="AF3" s="3102"/>
      <c r="AG3" s="3102"/>
      <c r="AH3" s="3102"/>
      <c r="AI3" s="3101"/>
      <c r="AK3" s="3486" t="s">
        <v>15604</v>
      </c>
      <c r="AL3" s="3486"/>
      <c r="AM3" s="3486"/>
      <c r="AN3" s="3486"/>
      <c r="AO3" s="3486"/>
      <c r="AP3" s="3486"/>
      <c r="AQ3" s="3486"/>
      <c r="AR3" s="3486"/>
      <c r="AS3" s="3486"/>
      <c r="AT3" s="3486"/>
      <c r="AU3" s="3486"/>
      <c r="AV3" s="3486"/>
      <c r="AW3" s="3486"/>
      <c r="AX3" s="3486"/>
    </row>
    <row r="4" spans="1:50" ht="28.5" customHeight="1">
      <c r="U4" s="3101"/>
      <c r="V4" s="3102"/>
      <c r="W4" s="3101"/>
      <c r="X4" s="3648" t="s">
        <v>670</v>
      </c>
      <c r="Y4" s="3648"/>
      <c r="Z4" s="3648"/>
      <c r="AA4" s="3648"/>
      <c r="AB4" s="3648"/>
      <c r="AC4" s="3648"/>
      <c r="AD4" s="3648"/>
      <c r="AE4" s="3648"/>
      <c r="AF4" s="3648"/>
      <c r="AG4" s="3648"/>
      <c r="AH4" s="3648"/>
      <c r="AI4" s="3101"/>
    </row>
    <row r="5" spans="1:50" ht="26.25" customHeight="1">
      <c r="B5" s="3486" t="s">
        <v>15605</v>
      </c>
      <c r="C5" s="3486"/>
      <c r="D5" s="3486"/>
      <c r="E5" s="3486"/>
      <c r="F5" s="3486"/>
      <c r="G5" s="3486"/>
      <c r="H5" s="3486"/>
      <c r="I5" s="3486"/>
      <c r="J5" s="3486"/>
      <c r="K5" s="3486"/>
      <c r="L5" s="3486"/>
      <c r="M5" s="3486"/>
      <c r="N5" s="3486"/>
      <c r="O5" s="3486"/>
      <c r="U5" s="3101"/>
      <c r="V5" s="3102"/>
      <c r="W5" s="3101"/>
      <c r="X5" s="3102" t="s">
        <v>679</v>
      </c>
      <c r="Y5" s="1162"/>
      <c r="Z5" s="1162"/>
      <c r="AA5" s="1162"/>
      <c r="AB5" s="1162"/>
      <c r="AC5" s="1162"/>
      <c r="AD5" s="1162"/>
      <c r="AE5" s="1162"/>
      <c r="AF5" s="1162"/>
      <c r="AG5" s="1162"/>
      <c r="AH5" s="1162"/>
      <c r="AI5" s="3101"/>
      <c r="AK5" s="3486" t="s">
        <v>15605</v>
      </c>
      <c r="AL5" s="3486"/>
      <c r="AM5" s="3486"/>
      <c r="AN5" s="3486"/>
      <c r="AO5" s="3486"/>
      <c r="AP5" s="3486"/>
      <c r="AQ5" s="3486"/>
      <c r="AR5" s="3486"/>
      <c r="AS5" s="3486"/>
      <c r="AT5" s="3486"/>
      <c r="AU5" s="3486"/>
      <c r="AV5" s="3486"/>
      <c r="AW5" s="3486"/>
      <c r="AX5" s="3486"/>
    </row>
    <row r="6" spans="1:50" ht="12" customHeight="1" thickBot="1">
      <c r="C6" s="1163"/>
      <c r="D6" s="1163"/>
      <c r="E6" s="1163"/>
      <c r="F6" s="1163"/>
      <c r="G6" s="1163"/>
      <c r="H6" s="1163"/>
      <c r="I6" s="1163"/>
      <c r="K6" s="1164"/>
      <c r="L6" s="1164"/>
      <c r="M6" s="1164"/>
      <c r="N6" s="1164"/>
      <c r="O6" s="1164"/>
      <c r="P6" s="1164"/>
      <c r="U6" s="3101"/>
      <c r="V6" s="3102"/>
      <c r="W6" s="3101"/>
      <c r="X6" s="1162"/>
      <c r="Y6" s="3102"/>
      <c r="Z6" s="3102"/>
      <c r="AA6" s="3102"/>
      <c r="AB6" s="3102"/>
      <c r="AC6" s="3102"/>
      <c r="AD6" s="3102"/>
      <c r="AE6" s="3102"/>
      <c r="AF6" s="3102"/>
      <c r="AG6" s="3102"/>
      <c r="AH6" s="3102"/>
      <c r="AI6" s="3101"/>
      <c r="AL6" s="1163"/>
      <c r="AM6" s="1163"/>
      <c r="AN6" s="1163"/>
      <c r="AO6" s="1163"/>
      <c r="AP6" s="1163"/>
      <c r="AQ6" s="1163"/>
      <c r="AR6" s="1163"/>
      <c r="AT6" s="1164"/>
      <c r="AU6" s="1164"/>
      <c r="AV6" s="1164"/>
      <c r="AW6" s="1164"/>
      <c r="AX6" s="1164"/>
    </row>
    <row r="7" spans="1:50" ht="137.25" customHeight="1" thickTop="1" thickBot="1">
      <c r="A7" s="2266" t="s">
        <v>680</v>
      </c>
      <c r="B7" s="122" t="s">
        <v>671</v>
      </c>
      <c r="C7" s="123" t="s">
        <v>15606</v>
      </c>
      <c r="D7" s="123" t="s">
        <v>15065</v>
      </c>
      <c r="E7" s="123" t="s">
        <v>15607</v>
      </c>
      <c r="F7" s="123" t="s">
        <v>15608</v>
      </c>
      <c r="G7" s="123" t="s">
        <v>15609</v>
      </c>
      <c r="H7" s="124" t="s">
        <v>15610</v>
      </c>
      <c r="I7" s="125"/>
      <c r="J7" s="125"/>
      <c r="K7" s="125"/>
      <c r="L7" s="125"/>
      <c r="M7" s="51"/>
      <c r="N7" s="126"/>
      <c r="O7" s="126"/>
      <c r="P7" s="126"/>
      <c r="Q7" s="120" t="s">
        <v>677</v>
      </c>
      <c r="R7" s="80"/>
      <c r="S7" s="120" t="s">
        <v>15535</v>
      </c>
      <c r="U7" s="3101"/>
      <c r="V7" s="3102"/>
      <c r="W7" s="3101"/>
      <c r="X7" s="3102"/>
      <c r="Y7" s="3102"/>
      <c r="Z7" s="3102"/>
      <c r="AA7" s="3102"/>
      <c r="AB7" s="3102"/>
      <c r="AC7" s="3102"/>
      <c r="AD7" s="3102"/>
      <c r="AE7" s="3102"/>
      <c r="AF7" s="3102"/>
      <c r="AG7" s="3102"/>
      <c r="AH7" s="3102"/>
      <c r="AI7" s="3101"/>
      <c r="AK7" s="122" t="s">
        <v>671</v>
      </c>
      <c r="AL7" s="123" t="s">
        <v>15606</v>
      </c>
      <c r="AM7" s="123" t="s">
        <v>15065</v>
      </c>
      <c r="AN7" s="123" t="s">
        <v>15607</v>
      </c>
      <c r="AO7" s="123" t="s">
        <v>15608</v>
      </c>
      <c r="AP7" s="123" t="s">
        <v>15609</v>
      </c>
      <c r="AQ7" s="124" t="s">
        <v>15610</v>
      </c>
      <c r="AR7" s="125"/>
      <c r="AS7" s="1164"/>
      <c r="AT7" s="1164"/>
      <c r="AU7" s="1164"/>
      <c r="AV7" s="1048"/>
    </row>
    <row r="8" spans="1:50" ht="16.5" thickTop="1" thickBot="1">
      <c r="A8" s="2394" t="s">
        <v>684</v>
      </c>
      <c r="C8" s="121"/>
      <c r="D8" s="121"/>
      <c r="E8" s="121"/>
      <c r="F8" s="121"/>
      <c r="G8" s="121"/>
      <c r="H8" s="121"/>
      <c r="I8" s="125"/>
      <c r="J8" s="125"/>
      <c r="K8" s="125"/>
      <c r="L8" s="125"/>
      <c r="M8" s="51"/>
      <c r="N8" s="126"/>
      <c r="O8" s="126"/>
      <c r="P8" s="126"/>
      <c r="Q8" s="126"/>
      <c r="R8" s="126"/>
      <c r="S8" s="126"/>
      <c r="U8" s="3101"/>
      <c r="V8" s="997"/>
      <c r="W8" s="3101"/>
      <c r="X8" s="3102"/>
      <c r="Y8" s="3102"/>
      <c r="Z8" s="3102"/>
      <c r="AA8" s="3102"/>
      <c r="AB8" s="3102"/>
      <c r="AC8" s="3102"/>
      <c r="AD8" s="3102"/>
      <c r="AE8" s="3102"/>
      <c r="AF8" s="3102"/>
      <c r="AG8" s="3102"/>
      <c r="AH8" s="3102"/>
      <c r="AI8" s="3101"/>
      <c r="AK8" s="121"/>
      <c r="AL8" s="2856" t="s">
        <v>831</v>
      </c>
      <c r="AM8" s="121"/>
      <c r="AN8" s="121"/>
      <c r="AO8" s="121"/>
      <c r="AP8" s="121"/>
      <c r="AQ8" s="121"/>
      <c r="AR8" s="125"/>
      <c r="AS8" s="1164"/>
      <c r="AT8" s="1164"/>
      <c r="AU8" s="1164"/>
      <c r="AV8" s="1048"/>
    </row>
    <row r="9" spans="1:50" s="1164" customFormat="1" ht="15.75" customHeight="1" thickTop="1" thickBot="1">
      <c r="B9" s="127" t="s">
        <v>15611</v>
      </c>
      <c r="C9" s="121"/>
      <c r="D9" s="121"/>
      <c r="E9" s="121"/>
      <c r="F9" s="121"/>
      <c r="G9" s="121"/>
      <c r="H9" s="121"/>
      <c r="I9" s="125"/>
      <c r="J9" s="125"/>
      <c r="K9" s="125"/>
      <c r="L9" s="125"/>
      <c r="M9" s="128"/>
      <c r="N9" s="125"/>
      <c r="O9" s="126"/>
      <c r="P9" s="126"/>
      <c r="Q9" s="126"/>
      <c r="R9" s="125"/>
      <c r="S9" s="125"/>
      <c r="U9" s="3101"/>
      <c r="W9" s="3101"/>
      <c r="X9" s="3102"/>
      <c r="Y9" s="3102"/>
      <c r="Z9" s="3102"/>
      <c r="AA9" s="3102"/>
      <c r="AB9" s="3102"/>
      <c r="AC9" s="3102"/>
      <c r="AD9" s="3102"/>
      <c r="AE9" s="3102"/>
      <c r="AF9" s="3102"/>
      <c r="AG9" s="3102"/>
      <c r="AH9" s="3102"/>
      <c r="AI9" s="3101"/>
      <c r="AK9" s="127" t="s">
        <v>15611</v>
      </c>
      <c r="AL9" s="121"/>
      <c r="AM9" s="121"/>
      <c r="AN9" s="121"/>
      <c r="AO9" s="121"/>
      <c r="AP9" s="121"/>
      <c r="AQ9" s="121"/>
      <c r="AR9" s="125"/>
      <c r="AV9" s="1167"/>
      <c r="AX9" s="1162"/>
    </row>
    <row r="10" spans="1:50" s="1164" customFormat="1" ht="45.75" customHeight="1" thickTop="1" thickBot="1">
      <c r="A10" s="2394" t="s">
        <v>686</v>
      </c>
      <c r="B10" s="129" t="s">
        <v>15612</v>
      </c>
      <c r="C10" s="3028" t="s">
        <v>15636</v>
      </c>
      <c r="D10" s="130" t="s">
        <v>15613</v>
      </c>
      <c r="E10" s="130" t="s">
        <v>15614</v>
      </c>
      <c r="F10" s="131">
        <v>138.80000000000001</v>
      </c>
      <c r="G10" s="1631">
        <v>0</v>
      </c>
      <c r="H10" s="1694">
        <f>IFERROR(G10/F10*1000,0)</f>
        <v>0</v>
      </c>
      <c r="I10" s="125"/>
      <c r="J10" s="128"/>
      <c r="K10" s="128"/>
      <c r="L10" s="128"/>
      <c r="M10" s="128"/>
      <c r="N10" s="125"/>
      <c r="O10" s="125"/>
      <c r="P10" s="125"/>
      <c r="Q10" s="37" t="s">
        <v>15615</v>
      </c>
      <c r="R10" s="1539"/>
      <c r="S10" s="37" t="s">
        <v>15616</v>
      </c>
      <c r="U10" s="3101"/>
      <c r="V10" s="997">
        <f xml:space="preserve"> IF( SUM( X10:AH10 ) = 0, 0,$X$5 )</f>
        <v>0</v>
      </c>
      <c r="W10" s="3101"/>
      <c r="X10" s="3102"/>
      <c r="Y10" s="3102"/>
      <c r="Z10" s="3112">
        <f xml:space="preserve"> IF( ISNUMBER(G10 ), 0, 1 )</f>
        <v>0</v>
      </c>
      <c r="AA10" s="3102"/>
      <c r="AB10" s="3102"/>
      <c r="AC10" s="3102"/>
      <c r="AD10" s="3102"/>
      <c r="AE10" s="3102"/>
      <c r="AF10" s="3102"/>
      <c r="AG10" s="3102"/>
      <c r="AH10" s="3102"/>
      <c r="AI10" s="3101"/>
      <c r="AK10" s="129" t="s">
        <v>15612</v>
      </c>
      <c r="AL10" s="132" t="s">
        <v>15617</v>
      </c>
      <c r="AM10" s="130" t="s">
        <v>15613</v>
      </c>
      <c r="AN10" s="130" t="s">
        <v>15614</v>
      </c>
      <c r="AO10" s="131" t="s">
        <v>767</v>
      </c>
      <c r="AP10" s="132" t="s">
        <v>15618</v>
      </c>
      <c r="AQ10" s="133" t="s">
        <v>15619</v>
      </c>
      <c r="AR10" s="125"/>
      <c r="AS10" s="1167"/>
      <c r="AT10" s="1167"/>
      <c r="AU10" s="1167"/>
      <c r="AV10" s="1167"/>
    </row>
    <row r="11" spans="1:50" s="1164" customFormat="1" ht="15.75" customHeight="1" thickTop="1" thickBot="1">
      <c r="B11" s="134"/>
      <c r="C11" s="134"/>
      <c r="D11" s="134"/>
      <c r="E11" s="134"/>
      <c r="F11" s="135"/>
      <c r="G11" s="135"/>
      <c r="H11" s="135"/>
      <c r="I11" s="128"/>
      <c r="J11" s="128"/>
      <c r="K11" s="128"/>
      <c r="L11" s="125"/>
      <c r="M11" s="125"/>
      <c r="N11" s="125"/>
      <c r="O11" s="125"/>
      <c r="P11" s="125"/>
      <c r="Q11" s="1539"/>
      <c r="R11" s="1539"/>
      <c r="S11" s="1539"/>
      <c r="U11" s="3101"/>
      <c r="V11" s="3102"/>
      <c r="W11" s="3101"/>
      <c r="X11" s="3102"/>
      <c r="Y11" s="3102"/>
      <c r="Z11" s="3102"/>
      <c r="AA11" s="3102"/>
      <c r="AB11" s="3102"/>
      <c r="AC11" s="3102"/>
      <c r="AD11" s="3102"/>
      <c r="AE11" s="3102"/>
      <c r="AF11" s="3102"/>
      <c r="AG11" s="3102"/>
      <c r="AH11" s="3102"/>
      <c r="AI11" s="3101"/>
      <c r="AK11" s="134"/>
      <c r="AL11" s="134"/>
      <c r="AM11" s="134"/>
      <c r="AN11" s="134"/>
      <c r="AO11" s="135"/>
      <c r="AP11" s="135"/>
      <c r="AQ11" s="135"/>
      <c r="AR11" s="128"/>
      <c r="AS11" s="1167"/>
      <c r="AT11" s="1167"/>
    </row>
    <row r="12" spans="1:50" ht="47.5" thickTop="1" thickBot="1">
      <c r="A12" s="2394" t="s">
        <v>680</v>
      </c>
      <c r="B12" s="122" t="s">
        <v>671</v>
      </c>
      <c r="C12" s="123" t="s">
        <v>15606</v>
      </c>
      <c r="D12" s="123" t="s">
        <v>15065</v>
      </c>
      <c r="E12" s="123" t="s">
        <v>15620</v>
      </c>
      <c r="F12" s="123" t="s">
        <v>15621</v>
      </c>
      <c r="G12" s="123" t="s">
        <v>15622</v>
      </c>
      <c r="H12" s="123" t="s">
        <v>15623</v>
      </c>
      <c r="I12" s="124" t="s">
        <v>15624</v>
      </c>
      <c r="J12" s="136"/>
      <c r="K12" s="136"/>
      <c r="L12" s="136"/>
      <c r="M12" s="136"/>
      <c r="N12" s="136"/>
      <c r="O12" s="136"/>
      <c r="P12" s="126"/>
      <c r="Q12" s="1539"/>
      <c r="R12" s="1539"/>
      <c r="S12" s="1539"/>
      <c r="U12" s="3101"/>
      <c r="V12" s="3102"/>
      <c r="W12" s="3101"/>
      <c r="X12" s="3102"/>
      <c r="Y12" s="3102"/>
      <c r="Z12" s="3102"/>
      <c r="AA12" s="3102"/>
      <c r="AB12" s="3102"/>
      <c r="AC12" s="3102"/>
      <c r="AD12" s="3102"/>
      <c r="AE12" s="3102"/>
      <c r="AF12" s="3102"/>
      <c r="AG12" s="3102"/>
      <c r="AH12" s="3102"/>
      <c r="AI12" s="3101"/>
      <c r="AK12" s="122" t="s">
        <v>671</v>
      </c>
      <c r="AL12" s="123" t="s">
        <v>15606</v>
      </c>
      <c r="AM12" s="123" t="s">
        <v>15065</v>
      </c>
      <c r="AN12" s="123" t="s">
        <v>15620</v>
      </c>
      <c r="AO12" s="123" t="s">
        <v>15621</v>
      </c>
      <c r="AP12" s="123" t="s">
        <v>15622</v>
      </c>
      <c r="AQ12" s="123" t="s">
        <v>15623</v>
      </c>
      <c r="AR12" s="124" t="s">
        <v>15624</v>
      </c>
      <c r="AS12" s="1169"/>
      <c r="AT12" s="1169"/>
      <c r="AU12" s="1169"/>
      <c r="AV12" s="1169"/>
      <c r="AW12" s="1169"/>
      <c r="AX12" s="1169"/>
    </row>
    <row r="13" spans="1:50" ht="15.75" customHeight="1" thickTop="1" thickBot="1">
      <c r="B13" s="121"/>
      <c r="C13" s="121"/>
      <c r="D13" s="121"/>
      <c r="E13" s="121"/>
      <c r="F13" s="121"/>
      <c r="G13" s="121"/>
      <c r="H13" s="137"/>
      <c r="I13" s="137"/>
      <c r="J13" s="121"/>
      <c r="K13" s="121"/>
      <c r="L13" s="137"/>
      <c r="M13" s="137"/>
      <c r="N13" s="121"/>
      <c r="O13" s="121"/>
      <c r="P13" s="126"/>
      <c r="Q13" s="1539"/>
      <c r="R13" s="1539"/>
      <c r="S13" s="1539"/>
      <c r="U13" s="3101"/>
      <c r="V13" s="3102"/>
      <c r="W13" s="3101"/>
      <c r="X13" s="3102"/>
      <c r="Y13" s="3102"/>
      <c r="Z13" s="3102"/>
      <c r="AA13" s="3102"/>
      <c r="AB13" s="3102"/>
      <c r="AC13" s="3102"/>
      <c r="AD13" s="3102"/>
      <c r="AE13" s="3102"/>
      <c r="AF13" s="3102"/>
      <c r="AG13" s="3102"/>
      <c r="AH13" s="3102"/>
      <c r="AI13" s="3101"/>
      <c r="AK13" s="121"/>
      <c r="AL13" s="121"/>
      <c r="AM13" s="121"/>
      <c r="AN13" s="121"/>
      <c r="AO13" s="121"/>
      <c r="AP13" s="121"/>
      <c r="AQ13" s="137"/>
      <c r="AR13" s="137"/>
      <c r="AS13" s="121"/>
      <c r="AT13" s="121"/>
      <c r="AU13" s="1170"/>
      <c r="AV13" s="1170"/>
      <c r="AW13" s="121"/>
      <c r="AX13" s="121"/>
    </row>
    <row r="14" spans="1:50" s="1164" customFormat="1" ht="15.75" customHeight="1">
      <c r="B14" s="97" t="s">
        <v>15625</v>
      </c>
      <c r="C14" s="121"/>
      <c r="D14" s="121"/>
      <c r="E14" s="137"/>
      <c r="F14" s="137"/>
      <c r="G14" s="137"/>
      <c r="H14" s="125"/>
      <c r="I14" s="125"/>
      <c r="J14" s="137"/>
      <c r="K14" s="137"/>
      <c r="L14" s="125"/>
      <c r="M14" s="125"/>
      <c r="N14" s="125"/>
      <c r="O14" s="125"/>
      <c r="P14" s="125"/>
      <c r="Q14" s="1539"/>
      <c r="R14" s="1539"/>
      <c r="S14" s="1539"/>
      <c r="U14" s="3101"/>
      <c r="V14" s="3102"/>
      <c r="W14" s="3101"/>
      <c r="X14" s="3102"/>
      <c r="Y14" s="3102"/>
      <c r="Z14" s="3102"/>
      <c r="AA14" s="3102"/>
      <c r="AB14" s="3102"/>
      <c r="AC14" s="3102"/>
      <c r="AD14" s="3102"/>
      <c r="AE14" s="3102"/>
      <c r="AF14" s="3102"/>
      <c r="AG14" s="3102"/>
      <c r="AH14" s="3102"/>
      <c r="AI14" s="3101"/>
      <c r="AK14" s="97" t="s">
        <v>15625</v>
      </c>
      <c r="AL14" s="121"/>
      <c r="AM14" s="121"/>
      <c r="AN14" s="137"/>
      <c r="AO14" s="137"/>
      <c r="AP14" s="137"/>
      <c r="AQ14" s="125"/>
      <c r="AR14" s="125"/>
      <c r="AS14" s="1170"/>
      <c r="AT14" s="1170"/>
    </row>
    <row r="15" spans="1:50" s="1164" customFormat="1" ht="36.75" customHeight="1">
      <c r="A15" s="2394" t="s">
        <v>686</v>
      </c>
      <c r="B15" s="139" t="s">
        <v>15626</v>
      </c>
      <c r="C15" s="3028" t="s">
        <v>15627</v>
      </c>
      <c r="D15" s="141" t="s">
        <v>12364</v>
      </c>
      <c r="E15" s="2991">
        <v>635.6</v>
      </c>
      <c r="F15" s="2991">
        <v>605.6</v>
      </c>
      <c r="G15" s="2991">
        <v>0</v>
      </c>
      <c r="H15" s="2991">
        <v>0</v>
      </c>
      <c r="I15" s="1633">
        <v>0</v>
      </c>
      <c r="J15" s="138"/>
      <c r="K15" s="138"/>
      <c r="L15" s="138"/>
      <c r="M15" s="138"/>
      <c r="N15" s="138"/>
      <c r="O15" s="138"/>
      <c r="P15" s="125"/>
      <c r="Q15" s="33" t="s">
        <v>15628</v>
      </c>
      <c r="R15" s="1539"/>
      <c r="S15" s="33" t="s">
        <v>15629</v>
      </c>
      <c r="U15" s="3101"/>
      <c r="V15" s="997">
        <f t="shared" ref="V15:V17" si="0" xml:space="preserve"> IF( SUM( X15:AH15 ) = 0, 0,$X$5 )</f>
        <v>0</v>
      </c>
      <c r="W15" s="3101"/>
      <c r="X15" s="3112">
        <f t="shared" ref="X15" si="1" xml:space="preserve"> IF( ISNUMBER(E15 ), 0, 1 )</f>
        <v>0</v>
      </c>
      <c r="Y15" s="3112">
        <f t="shared" ref="Y15" si="2" xml:space="preserve"> IF( ISNUMBER(F15 ), 0, 1 )</f>
        <v>0</v>
      </c>
      <c r="Z15" s="3102"/>
      <c r="AA15" s="3102"/>
      <c r="AB15" s="3102"/>
      <c r="AC15" s="3102"/>
      <c r="AD15" s="3102"/>
      <c r="AE15" s="3102"/>
      <c r="AF15" s="3102"/>
      <c r="AG15" s="3102"/>
      <c r="AH15" s="3102"/>
      <c r="AI15" s="3101"/>
      <c r="AK15" s="139" t="s">
        <v>15626</v>
      </c>
      <c r="AL15" s="142" t="s">
        <v>15630</v>
      </c>
      <c r="AM15" s="141" t="s">
        <v>12364</v>
      </c>
      <c r="AN15" s="142" t="s">
        <v>15631</v>
      </c>
      <c r="AO15" s="142" t="s">
        <v>15631</v>
      </c>
      <c r="AP15" s="142" t="s">
        <v>15631</v>
      </c>
      <c r="AQ15" s="142" t="s">
        <v>15631</v>
      </c>
      <c r="AR15" s="143" t="s">
        <v>15631</v>
      </c>
      <c r="AS15" s="1171"/>
      <c r="AT15" s="1171"/>
      <c r="AU15" s="1171"/>
      <c r="AV15" s="1171"/>
      <c r="AW15" s="1171"/>
      <c r="AX15" s="1171"/>
    </row>
    <row r="16" spans="1:50" s="1164" customFormat="1" ht="36.75" customHeight="1">
      <c r="B16" s="157" t="s">
        <v>15632</v>
      </c>
      <c r="C16" s="3029" t="s">
        <v>15627</v>
      </c>
      <c r="D16" s="159" t="s">
        <v>12364</v>
      </c>
      <c r="E16" s="2991">
        <v>0</v>
      </c>
      <c r="F16" s="2991">
        <v>0</v>
      </c>
      <c r="G16" s="2991">
        <v>0</v>
      </c>
      <c r="H16" s="2991">
        <v>0</v>
      </c>
      <c r="I16" s="1635">
        <v>0</v>
      </c>
      <c r="J16" s="138"/>
      <c r="K16" s="138"/>
      <c r="L16" s="138"/>
      <c r="M16" s="138"/>
      <c r="N16" s="138"/>
      <c r="O16" s="138"/>
      <c r="P16" s="125"/>
      <c r="Q16" s="34" t="s">
        <v>15628</v>
      </c>
      <c r="R16" s="1539"/>
      <c r="S16" s="34" t="s">
        <v>15629</v>
      </c>
      <c r="U16" s="3101"/>
      <c r="V16" s="997">
        <f t="shared" si="0"/>
        <v>0</v>
      </c>
      <c r="W16" s="3101"/>
      <c r="X16" s="3112">
        <f t="shared" ref="X16:X17" si="3" xml:space="preserve"> IF( ISNUMBER(E16 ), 0, 1 )</f>
        <v>0</v>
      </c>
      <c r="Y16" s="3112">
        <f t="shared" ref="Y16:Y17" si="4" xml:space="preserve"> IF( ISNUMBER(F16 ), 0, 1 )</f>
        <v>0</v>
      </c>
      <c r="Z16" s="3102"/>
      <c r="AA16" s="3102"/>
      <c r="AB16" s="3102"/>
      <c r="AC16" s="3102"/>
      <c r="AD16" s="3102"/>
      <c r="AE16" s="3102"/>
      <c r="AF16" s="3102"/>
      <c r="AG16" s="3102"/>
      <c r="AH16" s="3102"/>
      <c r="AI16" s="3101"/>
      <c r="AK16" s="157" t="s">
        <v>15632</v>
      </c>
      <c r="AL16" s="161" t="s">
        <v>15633</v>
      </c>
      <c r="AM16" s="159" t="s">
        <v>12364</v>
      </c>
      <c r="AN16" s="161" t="s">
        <v>15634</v>
      </c>
      <c r="AO16" s="161" t="s">
        <v>15634</v>
      </c>
      <c r="AP16" s="161" t="s">
        <v>15634</v>
      </c>
      <c r="AQ16" s="161" t="s">
        <v>15634</v>
      </c>
      <c r="AR16" s="182" t="s">
        <v>15634</v>
      </c>
      <c r="AS16" s="1171"/>
      <c r="AT16" s="1171"/>
      <c r="AU16" s="1171"/>
      <c r="AV16" s="1171"/>
      <c r="AW16" s="1171"/>
      <c r="AX16" s="1171"/>
    </row>
    <row r="17" spans="1:51" ht="36.75" customHeight="1">
      <c r="A17" s="2394" t="s">
        <v>784</v>
      </c>
      <c r="B17" s="144" t="s">
        <v>15635</v>
      </c>
      <c r="C17" s="3030" t="s">
        <v>15636</v>
      </c>
      <c r="D17" s="146" t="s">
        <v>15613</v>
      </c>
      <c r="E17" s="2992">
        <v>0</v>
      </c>
      <c r="F17" s="2992">
        <v>0</v>
      </c>
      <c r="G17" s="2991">
        <v>0</v>
      </c>
      <c r="H17" s="2991">
        <v>0</v>
      </c>
      <c r="I17" s="1637">
        <v>0</v>
      </c>
      <c r="J17" s="138"/>
      <c r="K17" s="138"/>
      <c r="L17" s="138"/>
      <c r="M17" s="138"/>
      <c r="N17" s="138"/>
      <c r="O17" s="149"/>
      <c r="P17" s="125"/>
      <c r="Q17" s="35" t="s">
        <v>15637</v>
      </c>
      <c r="R17" s="1539"/>
      <c r="S17" s="35" t="s">
        <v>15638</v>
      </c>
      <c r="U17" s="3101"/>
      <c r="V17" s="997">
        <f t="shared" si="0"/>
        <v>0</v>
      </c>
      <c r="W17" s="3101"/>
      <c r="X17" s="3112">
        <f t="shared" si="3"/>
        <v>0</v>
      </c>
      <c r="Y17" s="3112">
        <f t="shared" si="4"/>
        <v>0</v>
      </c>
      <c r="Z17" s="3102"/>
      <c r="AA17" s="3102"/>
      <c r="AB17" s="3102"/>
      <c r="AC17" s="3102"/>
      <c r="AD17" s="3102"/>
      <c r="AE17" s="3102"/>
      <c r="AF17" s="3102"/>
      <c r="AG17" s="3102"/>
      <c r="AH17" s="3102"/>
      <c r="AI17" s="3101"/>
      <c r="AK17" s="144" t="s">
        <v>15635</v>
      </c>
      <c r="AL17" s="147" t="s">
        <v>15639</v>
      </c>
      <c r="AM17" s="146" t="s">
        <v>15613</v>
      </c>
      <c r="AN17" s="147" t="s">
        <v>15640</v>
      </c>
      <c r="AO17" s="147" t="s">
        <v>15640</v>
      </c>
      <c r="AP17" s="147" t="s">
        <v>15640</v>
      </c>
      <c r="AQ17" s="147" t="s">
        <v>15640</v>
      </c>
      <c r="AR17" s="148" t="s">
        <v>15640</v>
      </c>
      <c r="AS17" s="1171"/>
      <c r="AT17" s="1171"/>
      <c r="AU17" s="1171"/>
      <c r="AV17" s="1171"/>
      <c r="AW17" s="1171"/>
      <c r="AX17" s="1174"/>
      <c r="AY17" s="1164"/>
    </row>
    <row r="18" spans="1:51" s="1164" customFormat="1" ht="15.5">
      <c r="B18" s="150"/>
      <c r="C18" s="151"/>
      <c r="D18" s="151"/>
      <c r="E18" s="151"/>
      <c r="F18" s="151"/>
      <c r="G18" s="151"/>
      <c r="H18" s="151"/>
      <c r="I18" s="151"/>
      <c r="J18" s="151"/>
      <c r="K18" s="128"/>
      <c r="L18" s="128"/>
      <c r="M18" s="128"/>
      <c r="N18" s="128"/>
      <c r="O18" s="125"/>
      <c r="P18" s="125"/>
      <c r="Q18" s="125"/>
      <c r="R18" s="125"/>
      <c r="S18" s="125"/>
      <c r="T18" s="2394" t="s">
        <v>826</v>
      </c>
      <c r="U18" s="3102"/>
      <c r="V18" s="3102"/>
      <c r="W18" s="3102"/>
      <c r="X18" s="3102"/>
      <c r="Y18" s="3102"/>
      <c r="Z18" s="3102"/>
      <c r="AA18" s="3102"/>
      <c r="AB18" s="3102"/>
      <c r="AC18" s="3102"/>
      <c r="AD18" s="3102"/>
      <c r="AE18" s="3102"/>
      <c r="AF18" s="3102"/>
      <c r="AG18" s="3102"/>
      <c r="AH18" s="3102"/>
      <c r="AI18" s="3102"/>
      <c r="AR18" s="2856" t="s">
        <v>827</v>
      </c>
    </row>
    <row r="19" spans="1:51" ht="15.5">
      <c r="B19" s="126"/>
      <c r="C19" s="126"/>
      <c r="D19" s="126"/>
      <c r="E19" s="126"/>
      <c r="F19" s="126"/>
      <c r="G19" s="126"/>
      <c r="H19" s="126"/>
      <c r="I19" s="126"/>
      <c r="J19" s="126"/>
      <c r="K19" s="126"/>
      <c r="L19" s="126"/>
      <c r="M19" s="126"/>
      <c r="N19" s="126"/>
      <c r="O19" s="126"/>
      <c r="P19" s="126"/>
      <c r="Q19" s="126"/>
      <c r="R19" s="126"/>
      <c r="U19" s="3102"/>
      <c r="V19" s="3102"/>
      <c r="W19" s="3102"/>
      <c r="X19" s="3102"/>
      <c r="Y19" s="3102"/>
      <c r="Z19" s="3102"/>
      <c r="AA19" s="3102"/>
      <c r="AB19" s="3102"/>
      <c r="AC19" s="3102"/>
      <c r="AD19" s="3102"/>
      <c r="AE19" s="3102"/>
      <c r="AF19" s="3102"/>
      <c r="AG19" s="3102"/>
      <c r="AH19" s="3102"/>
      <c r="AI19" s="3102"/>
    </row>
    <row r="20" spans="1:51" ht="15.5">
      <c r="B20" s="126"/>
      <c r="C20" s="126"/>
      <c r="D20" s="126"/>
      <c r="E20" s="126"/>
      <c r="F20" s="126"/>
      <c r="G20" s="126"/>
      <c r="H20" s="126"/>
      <c r="I20" s="126"/>
      <c r="J20" s="126"/>
      <c r="K20" s="126"/>
      <c r="L20" s="126"/>
      <c r="M20" s="126"/>
      <c r="N20" s="126"/>
      <c r="O20" s="126"/>
      <c r="P20" s="126"/>
      <c r="Q20" s="126"/>
      <c r="R20" s="126"/>
      <c r="S20" s="126"/>
      <c r="U20" s="3102"/>
      <c r="V20" s="3102"/>
      <c r="W20" s="3102"/>
      <c r="X20" s="3102"/>
      <c r="Y20" s="3102"/>
      <c r="Z20" s="3102"/>
      <c r="AA20" s="3102"/>
      <c r="AB20" s="3102"/>
      <c r="AC20" s="3102"/>
      <c r="AD20" s="3102"/>
      <c r="AE20" s="3102"/>
      <c r="AF20" s="3102"/>
      <c r="AG20" s="3102"/>
      <c r="AH20" s="3102"/>
      <c r="AI20" s="3102"/>
    </row>
    <row r="21" spans="1:51" ht="15.5">
      <c r="B21" s="126"/>
      <c r="C21" s="126"/>
      <c r="D21" s="126"/>
      <c r="E21" s="126"/>
      <c r="F21" s="126"/>
      <c r="G21" s="126"/>
      <c r="H21" s="126"/>
      <c r="I21" s="126"/>
      <c r="J21" s="126"/>
      <c r="K21" s="126"/>
      <c r="L21" s="126"/>
      <c r="M21" s="126"/>
      <c r="N21" s="126"/>
      <c r="O21" s="126"/>
      <c r="P21" s="126"/>
      <c r="Q21" s="126"/>
      <c r="R21" s="126"/>
      <c r="S21" s="126"/>
      <c r="U21" s="3102"/>
      <c r="V21" s="3102"/>
      <c r="W21" s="3102"/>
      <c r="X21" s="3102"/>
      <c r="Y21" s="3102"/>
      <c r="Z21" s="3102"/>
      <c r="AA21" s="3102"/>
      <c r="AB21" s="3102"/>
      <c r="AC21" s="3102"/>
      <c r="AD21" s="3102"/>
      <c r="AE21" s="3102"/>
      <c r="AF21" s="3102"/>
      <c r="AG21" s="3102"/>
      <c r="AH21" s="3102"/>
      <c r="AI21" s="3102"/>
    </row>
    <row r="22" spans="1:51" ht="15.5">
      <c r="B22" s="126"/>
      <c r="C22" s="126"/>
      <c r="D22" s="126"/>
      <c r="E22" s="126"/>
      <c r="F22" s="126"/>
      <c r="G22" s="126"/>
      <c r="H22" s="126"/>
      <c r="I22" s="126"/>
      <c r="J22" s="126"/>
      <c r="K22" s="126"/>
      <c r="L22" s="126"/>
      <c r="M22" s="126"/>
      <c r="N22" s="126"/>
      <c r="O22" s="126"/>
      <c r="P22" s="126"/>
      <c r="Q22" s="126"/>
      <c r="R22" s="126"/>
      <c r="S22" s="126"/>
      <c r="U22" s="3102"/>
      <c r="V22" s="3102"/>
      <c r="W22" s="3102"/>
      <c r="X22" s="3102"/>
      <c r="Y22" s="3102"/>
      <c r="Z22" s="3102"/>
      <c r="AA22" s="3102"/>
      <c r="AB22" s="3102"/>
      <c r="AC22" s="3102"/>
      <c r="AD22" s="3102"/>
      <c r="AE22" s="3102"/>
      <c r="AF22" s="3102"/>
      <c r="AG22" s="3102"/>
      <c r="AH22" s="3102"/>
      <c r="AI22" s="3102"/>
    </row>
    <row r="23" spans="1:51" ht="15.5">
      <c r="B23" s="126"/>
      <c r="C23" s="126"/>
      <c r="D23" s="126"/>
      <c r="E23" s="126"/>
      <c r="F23" s="126"/>
      <c r="G23" s="126"/>
      <c r="H23" s="126"/>
      <c r="I23" s="126"/>
      <c r="J23" s="126"/>
      <c r="K23" s="126"/>
      <c r="L23" s="126"/>
      <c r="M23" s="126"/>
      <c r="N23" s="126"/>
      <c r="O23" s="126"/>
      <c r="P23" s="126"/>
      <c r="Q23" s="126"/>
      <c r="R23" s="126"/>
      <c r="S23" s="126"/>
      <c r="U23" s="3102"/>
      <c r="V23" s="3102"/>
      <c r="W23" s="3102"/>
      <c r="X23" s="3102"/>
      <c r="Y23" s="3102"/>
      <c r="Z23" s="3102"/>
      <c r="AA23" s="3102"/>
      <c r="AB23" s="3102"/>
      <c r="AC23" s="3102"/>
      <c r="AD23" s="3102"/>
      <c r="AE23" s="3102"/>
      <c r="AF23" s="3102"/>
      <c r="AG23" s="3102"/>
      <c r="AH23" s="3102"/>
      <c r="AI23" s="3102"/>
    </row>
    <row r="24" spans="1:51" ht="15.5">
      <c r="B24" s="126"/>
      <c r="C24" s="126"/>
      <c r="D24" s="126"/>
      <c r="E24" s="126"/>
      <c r="F24" s="126"/>
      <c r="G24" s="126"/>
      <c r="H24" s="126"/>
      <c r="I24" s="126"/>
      <c r="J24" s="126"/>
      <c r="K24" s="126"/>
      <c r="L24" s="126"/>
      <c r="M24" s="126"/>
      <c r="N24" s="126"/>
      <c r="O24" s="126"/>
      <c r="P24" s="126"/>
      <c r="Q24" s="126"/>
      <c r="R24" s="126"/>
      <c r="S24" s="126"/>
      <c r="U24" s="3102"/>
      <c r="V24" s="3102"/>
      <c r="W24" s="3102"/>
      <c r="X24" s="3102"/>
      <c r="Y24" s="3102"/>
      <c r="Z24" s="3102"/>
      <c r="AA24" s="3102"/>
      <c r="AB24" s="3102"/>
      <c r="AC24" s="3102"/>
      <c r="AD24" s="3102"/>
      <c r="AE24" s="3102"/>
      <c r="AF24" s="3102"/>
      <c r="AG24" s="3102"/>
      <c r="AH24" s="3102"/>
      <c r="AI24" s="3102"/>
    </row>
    <row r="25" spans="1:51" ht="15.5">
      <c r="B25" s="126"/>
      <c r="C25" s="126"/>
      <c r="D25" s="126"/>
      <c r="E25" s="126"/>
      <c r="F25" s="126"/>
      <c r="G25" s="126"/>
      <c r="H25" s="126"/>
      <c r="I25" s="126"/>
      <c r="J25" s="126"/>
      <c r="K25" s="126"/>
      <c r="L25" s="126"/>
      <c r="M25" s="126"/>
      <c r="N25" s="126"/>
      <c r="O25" s="126"/>
      <c r="P25" s="126"/>
      <c r="Q25" s="126"/>
      <c r="R25" s="126"/>
      <c r="S25" s="126"/>
      <c r="U25" s="3102"/>
      <c r="V25" s="3102"/>
      <c r="W25" s="3102"/>
      <c r="X25" s="3102"/>
      <c r="Y25" s="3102"/>
      <c r="Z25" s="3102"/>
      <c r="AA25" s="3102"/>
      <c r="AB25" s="3102"/>
      <c r="AC25" s="3102"/>
      <c r="AD25" s="3102"/>
      <c r="AE25" s="3102"/>
      <c r="AF25" s="3102"/>
      <c r="AG25" s="3102"/>
      <c r="AH25" s="3102"/>
      <c r="AI25" s="3102"/>
    </row>
    <row r="26" spans="1:51" ht="15.5" hidden="1">
      <c r="B26" s="126"/>
      <c r="C26" s="126"/>
      <c r="D26" s="126"/>
      <c r="E26" s="126"/>
      <c r="F26" s="126"/>
      <c r="G26" s="126"/>
      <c r="H26" s="126"/>
      <c r="I26" s="126"/>
      <c r="J26" s="126"/>
      <c r="K26" s="126"/>
      <c r="L26" s="126"/>
      <c r="M26" s="126"/>
      <c r="N26" s="126"/>
      <c r="O26" s="126"/>
      <c r="P26" s="126"/>
      <c r="Q26" s="126"/>
      <c r="R26" s="126"/>
      <c r="S26" s="126"/>
      <c r="U26" s="3102"/>
      <c r="V26" s="3102"/>
      <c r="W26" s="3102"/>
      <c r="X26" s="3102"/>
      <c r="Y26" s="3102"/>
      <c r="Z26" s="3102"/>
      <c r="AA26" s="3102"/>
      <c r="AB26" s="3102"/>
      <c r="AC26" s="3102"/>
      <c r="AD26" s="3102"/>
      <c r="AE26" s="3102"/>
      <c r="AF26" s="3102"/>
      <c r="AG26" s="3102"/>
      <c r="AH26" s="3102"/>
      <c r="AI26" s="3102"/>
    </row>
    <row r="27" spans="1:51" ht="15.5">
      <c r="B27" s="126"/>
      <c r="C27" s="126"/>
      <c r="D27" s="126"/>
      <c r="E27" s="126"/>
      <c r="F27" s="126"/>
      <c r="G27" s="126"/>
      <c r="H27" s="126"/>
      <c r="I27" s="126"/>
      <c r="J27" s="126"/>
      <c r="K27" s="126"/>
      <c r="L27" s="126"/>
      <c r="M27" s="126"/>
      <c r="N27" s="126"/>
      <c r="O27" s="126"/>
      <c r="P27" s="126"/>
      <c r="Q27" s="126"/>
      <c r="R27" s="126"/>
      <c r="S27" s="126"/>
      <c r="U27" s="3102"/>
      <c r="V27" s="3102"/>
      <c r="W27" s="3102"/>
      <c r="X27" s="3102"/>
      <c r="Y27" s="3102"/>
      <c r="Z27" s="3102"/>
      <c r="AA27" s="3102"/>
      <c r="AB27" s="3102"/>
      <c r="AC27" s="3102"/>
      <c r="AD27" s="3102"/>
      <c r="AE27" s="3102"/>
      <c r="AF27" s="3102"/>
      <c r="AG27" s="3102"/>
      <c r="AH27" s="3102"/>
      <c r="AI27" s="3102"/>
    </row>
    <row r="28" spans="1:51" ht="15.5">
      <c r="B28" s="126"/>
      <c r="C28" s="126"/>
      <c r="D28" s="126"/>
      <c r="E28" s="126"/>
      <c r="F28" s="126"/>
      <c r="G28" s="126"/>
      <c r="H28" s="126"/>
      <c r="I28" s="126"/>
      <c r="J28" s="126"/>
      <c r="K28" s="126"/>
      <c r="L28" s="126"/>
      <c r="M28" s="126"/>
      <c r="N28" s="126"/>
      <c r="O28" s="126"/>
      <c r="P28" s="126"/>
      <c r="Q28" s="126"/>
      <c r="R28" s="126"/>
      <c r="S28" s="126"/>
      <c r="U28" s="3102"/>
      <c r="V28" s="3102"/>
      <c r="W28" s="3102"/>
      <c r="X28" s="3102"/>
      <c r="Y28" s="3102"/>
      <c r="Z28" s="3102"/>
      <c r="AA28" s="3102"/>
      <c r="AB28" s="3102"/>
      <c r="AC28" s="3102"/>
      <c r="AD28" s="3102"/>
      <c r="AE28" s="3102"/>
      <c r="AF28" s="3102"/>
      <c r="AG28" s="3102"/>
      <c r="AH28" s="3102"/>
      <c r="AI28" s="3102"/>
    </row>
    <row r="29" spans="1:51" ht="15.5">
      <c r="B29" s="126"/>
      <c r="C29" s="126"/>
      <c r="D29" s="126"/>
      <c r="E29" s="126"/>
      <c r="F29" s="126"/>
      <c r="G29" s="126"/>
      <c r="H29" s="126"/>
      <c r="I29" s="126"/>
      <c r="J29" s="126"/>
      <c r="K29" s="126"/>
      <c r="L29" s="126"/>
      <c r="M29" s="126"/>
      <c r="N29" s="126"/>
      <c r="O29" s="126"/>
      <c r="P29" s="126"/>
      <c r="Q29" s="126"/>
      <c r="R29" s="126"/>
      <c r="S29" s="126"/>
      <c r="U29" s="3102"/>
      <c r="V29" s="3102"/>
      <c r="W29" s="3102"/>
      <c r="X29" s="3102"/>
      <c r="Y29" s="3102"/>
      <c r="Z29" s="3102"/>
      <c r="AA29" s="3102"/>
      <c r="AB29" s="3102"/>
      <c r="AC29" s="3102"/>
      <c r="AD29" s="3102"/>
      <c r="AE29" s="3102"/>
      <c r="AF29" s="3102"/>
      <c r="AG29" s="3102"/>
      <c r="AH29" s="3102"/>
      <c r="AI29" s="3102"/>
    </row>
    <row r="30" spans="1:51" ht="15.5">
      <c r="B30" s="126"/>
      <c r="C30" s="126"/>
      <c r="D30" s="126"/>
      <c r="E30" s="126"/>
      <c r="F30" s="126"/>
      <c r="G30" s="126"/>
      <c r="H30" s="126"/>
      <c r="I30" s="126"/>
      <c r="J30" s="126"/>
      <c r="K30" s="126"/>
      <c r="L30" s="126"/>
      <c r="M30" s="126"/>
      <c r="N30" s="126"/>
      <c r="O30" s="126"/>
      <c r="P30" s="126"/>
      <c r="Q30" s="126"/>
      <c r="R30" s="126"/>
      <c r="S30" s="126"/>
      <c r="U30" s="3102"/>
      <c r="V30" s="3102"/>
      <c r="W30" s="3102"/>
      <c r="X30" s="3102"/>
      <c r="Y30" s="3102"/>
      <c r="Z30" s="3102"/>
      <c r="AA30" s="3102"/>
      <c r="AB30" s="3102"/>
      <c r="AC30" s="3102"/>
      <c r="AD30" s="3102"/>
      <c r="AE30" s="3102"/>
      <c r="AF30" s="3102"/>
      <c r="AG30" s="3102"/>
      <c r="AH30" s="3102"/>
      <c r="AI30" s="3102"/>
    </row>
    <row r="31" spans="1:51" ht="15.5">
      <c r="B31" s="126"/>
      <c r="C31" s="126"/>
      <c r="D31" s="126"/>
      <c r="E31" s="126"/>
      <c r="F31" s="126"/>
      <c r="G31" s="126"/>
      <c r="H31" s="126"/>
      <c r="I31" s="126"/>
      <c r="J31" s="126"/>
      <c r="K31" s="126"/>
      <c r="L31" s="126"/>
      <c r="M31" s="126"/>
      <c r="N31" s="126"/>
      <c r="O31" s="126"/>
      <c r="P31" s="126"/>
      <c r="Q31" s="126"/>
      <c r="R31" s="126"/>
      <c r="S31" s="126"/>
      <c r="U31" s="3102"/>
      <c r="V31" s="3102"/>
      <c r="W31" s="3102"/>
      <c r="X31" s="3102"/>
      <c r="Y31" s="3102"/>
      <c r="Z31" s="3102"/>
      <c r="AA31" s="3102"/>
      <c r="AB31" s="3102"/>
      <c r="AC31" s="3102"/>
      <c r="AD31" s="3102"/>
      <c r="AE31" s="3102"/>
      <c r="AF31" s="3102"/>
      <c r="AG31" s="3102"/>
      <c r="AH31" s="3102"/>
      <c r="AI31" s="3102"/>
    </row>
    <row r="32" spans="1:51" ht="15.5">
      <c r="B32" s="126"/>
      <c r="C32" s="126"/>
      <c r="D32" s="126"/>
      <c r="E32" s="126"/>
      <c r="F32" s="126"/>
      <c r="G32" s="126"/>
      <c r="H32" s="126"/>
      <c r="I32" s="126"/>
      <c r="J32" s="126"/>
      <c r="K32" s="126"/>
      <c r="L32" s="126"/>
      <c r="M32" s="126"/>
      <c r="N32" s="126"/>
      <c r="O32" s="126"/>
      <c r="P32" s="126"/>
      <c r="Q32" s="126"/>
      <c r="R32" s="126"/>
      <c r="S32" s="126"/>
      <c r="U32" s="3102"/>
      <c r="V32" s="3102"/>
      <c r="W32" s="3102"/>
      <c r="X32" s="3102"/>
      <c r="Y32" s="3102"/>
      <c r="Z32" s="3102"/>
      <c r="AA32" s="3102"/>
      <c r="AB32" s="3102"/>
      <c r="AC32" s="3102"/>
      <c r="AD32" s="3102"/>
      <c r="AE32" s="3102"/>
      <c r="AF32" s="3102"/>
      <c r="AG32" s="3102"/>
      <c r="AH32" s="3102"/>
      <c r="AI32" s="3102"/>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topLeftCell="E8" workbookViewId="0">
      <selection activeCell="I13" sqref="I13"/>
    </sheetView>
  </sheetViews>
  <sheetFormatPr defaultColWidth="9" defaultRowHeight="14"/>
  <cols>
    <col min="1" max="1" width="11.08203125" style="1048" hidden="1" customWidth="1"/>
    <col min="2" max="2" width="38.1640625" style="1162" customWidth="1"/>
    <col min="3" max="3" width="17.08203125" style="1162" bestFit="1" customWidth="1"/>
    <col min="4" max="4" width="30.08203125" style="1162" bestFit="1" customWidth="1"/>
    <col min="5" max="5" width="42.6640625" style="1162" bestFit="1" customWidth="1"/>
    <col min="6" max="6" width="20" style="1162" customWidth="1"/>
    <col min="7" max="7" width="35.08203125" style="1162" customWidth="1"/>
    <col min="8" max="8" width="29.6640625" style="1162" bestFit="1" customWidth="1"/>
    <col min="9" max="9" width="17.08203125" style="1162" bestFit="1" customWidth="1"/>
    <col min="10" max="10" width="29.6640625" style="1162" bestFit="1" customWidth="1"/>
    <col min="11" max="13" width="13.1640625" style="1162" customWidth="1"/>
    <col min="14" max="14" width="1.58203125" style="1162" customWidth="1"/>
    <col min="15" max="15" width="12.5" style="1162" customWidth="1"/>
    <col min="16" max="16" width="1.6640625" style="1048" customWidth="1"/>
    <col min="17" max="17" width="14.58203125" style="1048" customWidth="1"/>
    <col min="18" max="18" width="2.6640625" style="1048" hidden="1" customWidth="1"/>
    <col min="19" max="19" width="1.58203125" style="184" customWidth="1"/>
    <col min="20" max="20" width="20.58203125" style="184" bestFit="1" customWidth="1"/>
    <col min="21" max="21" width="1.58203125" style="184" customWidth="1"/>
    <col min="22" max="22" width="28" style="1048" hidden="1" customWidth="1"/>
    <col min="23" max="24" width="9" style="1048" hidden="1" customWidth="1"/>
    <col min="25" max="26" width="2.08203125" style="1048" hidden="1" customWidth="1"/>
    <col min="27" max="27" width="9" style="1048" hidden="1" customWidth="1"/>
    <col min="28" max="28" width="2.08203125" style="1048" hidden="1" customWidth="1"/>
    <col min="29" max="29" width="9" style="1048" hidden="1" customWidth="1"/>
    <col min="30" max="32" width="2.08203125" style="1048" hidden="1" customWidth="1"/>
    <col min="33" max="33" width="4.6640625" style="1048" hidden="1" customWidth="1"/>
    <col min="34" max="34" width="9" style="1048"/>
    <col min="35" max="35" width="30.1640625" style="1048" bestFit="1" customWidth="1"/>
    <col min="36" max="36" width="14.1640625" style="1048" bestFit="1" customWidth="1"/>
    <col min="37" max="37" width="30.08203125" style="1048" bestFit="1" customWidth="1"/>
    <col min="38" max="38" width="42.6640625" style="1048" bestFit="1" customWidth="1"/>
    <col min="39" max="39" width="8.6640625" style="1048" bestFit="1" customWidth="1"/>
    <col min="40" max="40" width="17.08203125" style="1048" bestFit="1" customWidth="1"/>
    <col min="41" max="41" width="21.1640625" style="1048" customWidth="1"/>
    <col min="42" max="42" width="17.08203125" style="1048" bestFit="1" customWidth="1"/>
    <col min="43" max="43" width="29.6640625" style="1048" bestFit="1" customWidth="1"/>
    <col min="44" max="44" width="4.5" style="1048" bestFit="1" customWidth="1"/>
    <col min="45" max="45" width="8" style="1048" bestFit="1" customWidth="1"/>
    <col min="46" max="46" width="9" style="1048" bestFit="1" customWidth="1"/>
    <col min="47" max="51" width="9" style="1048"/>
    <col min="52" max="52" width="9" style="1048" customWidth="1"/>
    <col min="53" max="16384" width="9" style="1048"/>
  </cols>
  <sheetData>
    <row r="1" spans="1:46" s="79" customFormat="1" ht="22.5">
      <c r="B1" s="3587" t="s">
        <v>15641</v>
      </c>
      <c r="C1" s="3587"/>
      <c r="D1" s="3587"/>
      <c r="E1" s="3587"/>
      <c r="F1" s="1161"/>
      <c r="G1" s="1161"/>
      <c r="H1" s="1161"/>
      <c r="I1" s="1161"/>
      <c r="J1" s="1161"/>
      <c r="K1" s="1161"/>
      <c r="L1" s="1162"/>
      <c r="M1" s="1162"/>
      <c r="N1" s="1162"/>
      <c r="O1" s="1162"/>
      <c r="S1" s="3101"/>
      <c r="T1" s="3102"/>
      <c r="U1" s="3101"/>
      <c r="AG1" s="1175"/>
      <c r="AI1" s="995" t="s">
        <v>667</v>
      </c>
    </row>
    <row r="2" spans="1:46" s="79" customFormat="1" ht="22.5">
      <c r="B2" s="995" t="str">
        <f>SelectCompany!B4</f>
        <v>Thames Water</v>
      </c>
      <c r="C2" s="1161"/>
      <c r="D2" s="1161"/>
      <c r="E2" s="1161"/>
      <c r="F2" s="1161"/>
      <c r="G2" s="1161"/>
      <c r="H2" s="1161"/>
      <c r="I2" s="1161"/>
      <c r="J2" s="1161"/>
      <c r="K2" s="1161"/>
      <c r="L2" s="1162"/>
      <c r="M2" s="1162"/>
      <c r="N2" s="1162"/>
      <c r="O2" s="1162"/>
      <c r="S2" s="3101"/>
      <c r="T2" s="3102"/>
      <c r="U2" s="3101"/>
      <c r="AG2" s="1175"/>
      <c r="AI2" s="1160"/>
    </row>
    <row r="3" spans="1:46" s="1162" customFormat="1" ht="19.5" customHeight="1">
      <c r="B3" s="3486" t="s">
        <v>15642</v>
      </c>
      <c r="C3" s="3486"/>
      <c r="D3" s="3486"/>
      <c r="E3" s="3486"/>
      <c r="F3" s="3486"/>
      <c r="G3" s="3486"/>
      <c r="H3" s="3486"/>
      <c r="I3" s="3486"/>
      <c r="J3" s="3486"/>
      <c r="K3" s="3486"/>
      <c r="L3" s="3486"/>
      <c r="M3" s="3486"/>
      <c r="P3" s="79"/>
      <c r="Q3" s="79"/>
      <c r="R3" s="1048"/>
      <c r="S3" s="3101"/>
      <c r="T3" s="1004" t="s">
        <v>669</v>
      </c>
      <c r="U3" s="3101"/>
      <c r="V3" s="1048"/>
      <c r="W3" s="1048"/>
      <c r="X3" s="1048"/>
      <c r="Y3" s="1048"/>
      <c r="Z3" s="1048"/>
      <c r="AA3" s="1048"/>
      <c r="AB3" s="1048"/>
      <c r="AC3" s="1048"/>
      <c r="AD3" s="1048"/>
      <c r="AE3" s="1048"/>
      <c r="AF3" s="1048"/>
      <c r="AG3" s="1176"/>
      <c r="AH3" s="1048"/>
      <c r="AI3" s="3486" t="s">
        <v>15643</v>
      </c>
      <c r="AJ3" s="3486"/>
      <c r="AK3" s="3486"/>
      <c r="AL3" s="3486"/>
      <c r="AM3" s="3486"/>
      <c r="AN3" s="3486"/>
      <c r="AO3" s="3486"/>
      <c r="AP3" s="3486"/>
      <c r="AQ3" s="3486"/>
      <c r="AR3" s="3486"/>
      <c r="AS3" s="3486"/>
      <c r="AT3" s="3486"/>
    </row>
    <row r="4" spans="1:46" s="1162" customFormat="1" ht="22.5">
      <c r="K4" s="1177"/>
      <c r="L4" s="1177"/>
      <c r="M4" s="1177"/>
      <c r="P4" s="79"/>
      <c r="Q4" s="79"/>
      <c r="R4" s="1048"/>
      <c r="S4" s="3101"/>
      <c r="T4" s="3102"/>
      <c r="U4" s="3101"/>
      <c r="V4" s="3648" t="s">
        <v>670</v>
      </c>
      <c r="W4" s="3648"/>
      <c r="X4" s="3648"/>
      <c r="Y4" s="3648"/>
      <c r="Z4" s="3648"/>
      <c r="AA4" s="3648"/>
      <c r="AB4" s="3648"/>
      <c r="AC4" s="3648"/>
      <c r="AD4" s="3648"/>
      <c r="AE4" s="3648"/>
      <c r="AF4" s="3648"/>
      <c r="AG4" s="1176"/>
      <c r="AH4" s="1048"/>
      <c r="AI4" s="1048"/>
      <c r="AJ4" s="1048"/>
      <c r="AK4" s="1048"/>
      <c r="AL4" s="1048"/>
    </row>
    <row r="5" spans="1:46" s="1162" customFormat="1" ht="19.5" customHeight="1">
      <c r="B5" s="3486" t="s">
        <v>15644</v>
      </c>
      <c r="C5" s="3486"/>
      <c r="D5" s="3486"/>
      <c r="E5" s="3486"/>
      <c r="F5" s="3486"/>
      <c r="G5" s="3486"/>
      <c r="H5" s="3486"/>
      <c r="I5" s="3486"/>
      <c r="J5" s="3486"/>
      <c r="K5" s="3486"/>
      <c r="L5" s="3486"/>
      <c r="M5" s="3486"/>
      <c r="P5" s="79"/>
      <c r="Q5" s="79"/>
      <c r="R5" s="1048"/>
      <c r="S5" s="3101"/>
      <c r="T5" s="3102"/>
      <c r="U5" s="3101"/>
      <c r="V5" s="3102" t="s">
        <v>679</v>
      </c>
      <c r="W5" s="1048"/>
      <c r="X5" s="1048"/>
      <c r="Y5" s="1048"/>
      <c r="Z5" s="1048"/>
      <c r="AA5" s="1048"/>
      <c r="AB5" s="1048"/>
      <c r="AC5" s="1048"/>
      <c r="AD5" s="1048"/>
      <c r="AE5" s="1048"/>
      <c r="AF5" s="1048"/>
      <c r="AG5" s="1176"/>
      <c r="AH5" s="1048"/>
      <c r="AI5" s="3486" t="s">
        <v>15644</v>
      </c>
      <c r="AJ5" s="3486"/>
      <c r="AK5" s="3486"/>
      <c r="AL5" s="3486"/>
      <c r="AM5" s="3486"/>
      <c r="AN5" s="3486"/>
      <c r="AO5" s="3486"/>
      <c r="AP5" s="3486"/>
      <c r="AQ5" s="3486"/>
      <c r="AR5" s="3486"/>
      <c r="AS5" s="3486"/>
      <c r="AT5" s="3486"/>
    </row>
    <row r="6" spans="1:46" ht="16" thickBot="1">
      <c r="C6" s="1163"/>
      <c r="D6" s="1163"/>
      <c r="E6" s="1163"/>
      <c r="F6" s="1163"/>
      <c r="G6" s="1163"/>
      <c r="H6" s="1163"/>
      <c r="I6" s="1163"/>
      <c r="J6" s="1163"/>
      <c r="P6" s="79"/>
      <c r="Q6" s="79"/>
      <c r="S6" s="3101"/>
      <c r="T6" s="3102"/>
      <c r="U6" s="3101"/>
      <c r="AG6" s="1176"/>
      <c r="AI6" s="1162"/>
      <c r="AJ6" s="1163"/>
      <c r="AK6" s="1163"/>
      <c r="AL6" s="1163"/>
      <c r="AM6" s="1163"/>
      <c r="AN6" s="1163"/>
      <c r="AO6" s="1163"/>
      <c r="AP6" s="1163"/>
      <c r="AQ6" s="1163"/>
      <c r="AR6" s="1162"/>
      <c r="AS6" s="1162"/>
      <c r="AT6" s="1162"/>
    </row>
    <row r="7" spans="1:46" ht="125" thickTop="1" thickBot="1">
      <c r="A7" s="2266" t="s">
        <v>680</v>
      </c>
      <c r="B7" s="153" t="s">
        <v>671</v>
      </c>
      <c r="C7" s="123" t="s">
        <v>15606</v>
      </c>
      <c r="D7" s="123" t="s">
        <v>15065</v>
      </c>
      <c r="E7" s="123" t="s">
        <v>15607</v>
      </c>
      <c r="F7" s="123" t="s">
        <v>15645</v>
      </c>
      <c r="G7" s="123" t="s">
        <v>15609</v>
      </c>
      <c r="H7" s="124" t="s">
        <v>15610</v>
      </c>
      <c r="I7" s="125"/>
      <c r="J7" s="126"/>
      <c r="K7" s="80"/>
      <c r="L7" s="126"/>
      <c r="M7" s="126"/>
      <c r="N7" s="126"/>
      <c r="O7" s="120" t="s">
        <v>677</v>
      </c>
      <c r="P7" s="51"/>
      <c r="Q7" s="120" t="s">
        <v>15535</v>
      </c>
      <c r="S7" s="3101"/>
      <c r="T7" s="3102"/>
      <c r="U7" s="3101"/>
      <c r="AG7" s="1176"/>
      <c r="AI7" s="153" t="s">
        <v>671</v>
      </c>
      <c r="AJ7" s="123" t="s">
        <v>15606</v>
      </c>
      <c r="AK7" s="123" t="s">
        <v>15065</v>
      </c>
      <c r="AL7" s="123" t="s">
        <v>15607</v>
      </c>
      <c r="AM7" s="123" t="s">
        <v>15645</v>
      </c>
      <c r="AN7" s="123" t="s">
        <v>15609</v>
      </c>
      <c r="AO7" s="124" t="s">
        <v>15610</v>
      </c>
      <c r="AP7" s="125"/>
      <c r="AQ7" s="126"/>
      <c r="AR7" s="80"/>
      <c r="AS7" s="126"/>
      <c r="AT7" s="126"/>
    </row>
    <row r="8" spans="1:46" ht="16.5" thickTop="1" thickBot="1">
      <c r="A8" s="2394" t="s">
        <v>684</v>
      </c>
      <c r="C8" s="125"/>
      <c r="D8" s="125"/>
      <c r="E8" s="125"/>
      <c r="F8" s="125"/>
      <c r="G8" s="125"/>
      <c r="H8" s="125"/>
      <c r="I8" s="125"/>
      <c r="J8" s="126"/>
      <c r="K8" s="126"/>
      <c r="L8" s="126"/>
      <c r="M8" s="126"/>
      <c r="N8" s="126"/>
      <c r="O8" s="154"/>
      <c r="P8" s="51"/>
      <c r="Q8" s="154"/>
      <c r="S8" s="3101"/>
      <c r="T8" s="3102"/>
      <c r="U8" s="3101"/>
      <c r="AG8" s="1176"/>
      <c r="AI8" s="125"/>
      <c r="AJ8" s="2856" t="s">
        <v>831</v>
      </c>
      <c r="AK8" s="125"/>
      <c r="AL8" s="125"/>
      <c r="AM8" s="125"/>
      <c r="AN8" s="125"/>
      <c r="AO8" s="125"/>
      <c r="AP8" s="125"/>
      <c r="AQ8" s="126"/>
      <c r="AR8" s="126"/>
      <c r="AS8" s="126"/>
      <c r="AT8" s="126"/>
    </row>
    <row r="9" spans="1:46" ht="31">
      <c r="B9" s="97" t="s">
        <v>15646</v>
      </c>
      <c r="C9" s="125"/>
      <c r="D9" s="125"/>
      <c r="E9" s="125"/>
      <c r="F9" s="125"/>
      <c r="G9" s="125"/>
      <c r="H9" s="125"/>
      <c r="I9" s="125"/>
      <c r="J9" s="126"/>
      <c r="K9" s="126"/>
      <c r="L9" s="126"/>
      <c r="M9" s="126"/>
      <c r="N9" s="126"/>
      <c r="O9" s="154"/>
      <c r="P9" s="51"/>
      <c r="Q9" s="154"/>
      <c r="S9" s="3101"/>
      <c r="T9" s="3102"/>
      <c r="U9" s="3101"/>
      <c r="AG9" s="1176"/>
      <c r="AI9" s="97" t="s">
        <v>15646</v>
      </c>
      <c r="AJ9" s="125"/>
      <c r="AK9" s="125"/>
      <c r="AL9" s="125"/>
      <c r="AM9" s="125"/>
      <c r="AN9" s="125"/>
      <c r="AO9" s="125"/>
      <c r="AP9" s="125"/>
      <c r="AQ9" s="126"/>
      <c r="AR9" s="126"/>
      <c r="AS9" s="126"/>
      <c r="AT9" s="126"/>
    </row>
    <row r="10" spans="1:46" ht="66" customHeight="1">
      <c r="A10" s="2394" t="s">
        <v>686</v>
      </c>
      <c r="B10" s="139" t="s">
        <v>15647</v>
      </c>
      <c r="C10" s="2991" t="s">
        <v>15648</v>
      </c>
      <c r="D10" s="141" t="s">
        <v>15649</v>
      </c>
      <c r="E10" s="141" t="s">
        <v>15650</v>
      </c>
      <c r="F10" s="155">
        <v>6215.9139999999998</v>
      </c>
      <c r="G10" s="1632">
        <v>0</v>
      </c>
      <c r="H10" s="156">
        <f>IFERROR(G10/(F10*1000)*10000,0)</f>
        <v>0</v>
      </c>
      <c r="I10" s="125"/>
      <c r="J10" s="126"/>
      <c r="K10" s="125"/>
      <c r="L10" s="126"/>
      <c r="M10" s="125"/>
      <c r="N10" s="126"/>
      <c r="O10" s="33" t="s">
        <v>15651</v>
      </c>
      <c r="P10" s="51"/>
      <c r="Q10" s="33" t="s">
        <v>15652</v>
      </c>
      <c r="S10" s="3101"/>
      <c r="T10" s="997">
        <f xml:space="preserve"> IF( SUM( V10:AF10 ) = 0, 0,$V$5 )</f>
        <v>0</v>
      </c>
      <c r="U10" s="3101"/>
      <c r="Z10" s="1179">
        <f xml:space="preserve"> IF( ISNUMBER(G10 ), 0, 1 )</f>
        <v>0</v>
      </c>
      <c r="AG10" s="1176"/>
      <c r="AI10" s="139" t="s">
        <v>15647</v>
      </c>
      <c r="AJ10" s="142" t="s">
        <v>15653</v>
      </c>
      <c r="AK10" s="141" t="s">
        <v>15649</v>
      </c>
      <c r="AL10" s="141" t="s">
        <v>15650</v>
      </c>
      <c r="AM10" s="155" t="s">
        <v>767</v>
      </c>
      <c r="AN10" s="142" t="s">
        <v>15654</v>
      </c>
      <c r="AO10" s="156" t="s">
        <v>15655</v>
      </c>
      <c r="AP10" s="125"/>
      <c r="AQ10" s="126"/>
      <c r="AR10" s="125"/>
      <c r="AS10" s="126"/>
      <c r="AT10" s="125"/>
    </row>
    <row r="11" spans="1:46" ht="66" customHeight="1">
      <c r="B11" s="157" t="s">
        <v>15656</v>
      </c>
      <c r="C11" s="2991" t="s">
        <v>15648</v>
      </c>
      <c r="D11" s="159" t="s">
        <v>15649</v>
      </c>
      <c r="E11" s="159" t="s">
        <v>15650</v>
      </c>
      <c r="F11" s="160">
        <v>6215.9139999999998</v>
      </c>
      <c r="G11" s="1634">
        <v>0</v>
      </c>
      <c r="H11" s="162">
        <f>IFERROR(G11/(F11*1000)*10000,0)</f>
        <v>0</v>
      </c>
      <c r="I11" s="125"/>
      <c r="J11" s="126"/>
      <c r="K11" s="125"/>
      <c r="L11" s="126"/>
      <c r="M11" s="125"/>
      <c r="N11" s="126"/>
      <c r="O11" s="34" t="s">
        <v>15657</v>
      </c>
      <c r="P11" s="51"/>
      <c r="Q11" s="34" t="s">
        <v>15658</v>
      </c>
      <c r="S11" s="3101"/>
      <c r="T11" s="997">
        <f t="shared" ref="T11:T13" si="0" xml:space="preserve"> IF( SUM( V11:AF11 ) = 0, 0,$V$5 )</f>
        <v>0</v>
      </c>
      <c r="U11" s="3101"/>
      <c r="Z11" s="1179">
        <f t="shared" ref="Z11:Z13" si="1" xml:space="preserve"> IF( ISNUMBER(G11 ), 0, 1 )</f>
        <v>0</v>
      </c>
      <c r="AG11" s="1176"/>
      <c r="AI11" s="157" t="s">
        <v>15656</v>
      </c>
      <c r="AJ11" s="161" t="s">
        <v>15659</v>
      </c>
      <c r="AK11" s="159" t="s">
        <v>15649</v>
      </c>
      <c r="AL11" s="159" t="s">
        <v>15650</v>
      </c>
      <c r="AM11" s="155" t="s">
        <v>767</v>
      </c>
      <c r="AN11" s="161" t="s">
        <v>15660</v>
      </c>
      <c r="AO11" s="162" t="s">
        <v>15661</v>
      </c>
      <c r="AP11" s="125"/>
      <c r="AQ11" s="126"/>
      <c r="AR11" s="125"/>
      <c r="AS11" s="126"/>
      <c r="AT11" s="125"/>
    </row>
    <row r="12" spans="1:46" ht="66" customHeight="1">
      <c r="B12" s="157" t="s">
        <v>15662</v>
      </c>
      <c r="C12" s="2991" t="s">
        <v>15648</v>
      </c>
      <c r="D12" s="159" t="s">
        <v>15649</v>
      </c>
      <c r="E12" s="159" t="s">
        <v>15650</v>
      </c>
      <c r="F12" s="160">
        <v>6215.9139999999998</v>
      </c>
      <c r="G12" s="1634">
        <v>0</v>
      </c>
      <c r="H12" s="162">
        <f>IFERROR(G12/(F12*1000)*10000,0)</f>
        <v>0</v>
      </c>
      <c r="I12" s="125"/>
      <c r="J12" s="126"/>
      <c r="K12" s="125"/>
      <c r="L12" s="126"/>
      <c r="M12" s="125"/>
      <c r="N12" s="126"/>
      <c r="O12" s="34" t="s">
        <v>15663</v>
      </c>
      <c r="P12" s="51"/>
      <c r="Q12" s="34" t="s">
        <v>15664</v>
      </c>
      <c r="S12" s="3101"/>
      <c r="T12" s="997">
        <f t="shared" si="0"/>
        <v>0</v>
      </c>
      <c r="U12" s="3101"/>
      <c r="Z12" s="1179">
        <f t="shared" si="1"/>
        <v>0</v>
      </c>
      <c r="AG12" s="1176"/>
      <c r="AI12" s="157" t="s">
        <v>15662</v>
      </c>
      <c r="AJ12" s="161" t="s">
        <v>15665</v>
      </c>
      <c r="AK12" s="159" t="s">
        <v>15649</v>
      </c>
      <c r="AL12" s="159" t="s">
        <v>15650</v>
      </c>
      <c r="AM12" s="155" t="s">
        <v>767</v>
      </c>
      <c r="AN12" s="161" t="s">
        <v>15666</v>
      </c>
      <c r="AO12" s="162" t="s">
        <v>15667</v>
      </c>
      <c r="AP12" s="125"/>
      <c r="AQ12" s="126"/>
      <c r="AR12" s="125"/>
      <c r="AS12" s="126"/>
      <c r="AT12" s="125"/>
    </row>
    <row r="13" spans="1:46" ht="66" customHeight="1">
      <c r="A13" s="2394" t="s">
        <v>784</v>
      </c>
      <c r="B13" s="144" t="s">
        <v>15668</v>
      </c>
      <c r="C13" s="2992" t="s">
        <v>15669</v>
      </c>
      <c r="D13" s="146" t="s">
        <v>15670</v>
      </c>
      <c r="E13" s="146" t="s">
        <v>15671</v>
      </c>
      <c r="F13" s="163">
        <v>108980</v>
      </c>
      <c r="G13" s="1636">
        <v>0</v>
      </c>
      <c r="H13" s="164">
        <f>IFERROR(G13/F13*10000,0)</f>
        <v>0</v>
      </c>
      <c r="I13" s="125"/>
      <c r="J13" s="126"/>
      <c r="K13" s="125"/>
      <c r="L13" s="126"/>
      <c r="M13" s="125"/>
      <c r="N13" s="126"/>
      <c r="O13" s="35" t="s">
        <v>15672</v>
      </c>
      <c r="P13" s="51"/>
      <c r="Q13" s="35" t="s">
        <v>15673</v>
      </c>
      <c r="S13" s="3101"/>
      <c r="T13" s="997">
        <f t="shared" si="0"/>
        <v>0</v>
      </c>
      <c r="U13" s="3101"/>
      <c r="Z13" s="1179">
        <f t="shared" si="1"/>
        <v>0</v>
      </c>
      <c r="AG13" s="1176"/>
      <c r="AI13" s="144" t="s">
        <v>15668</v>
      </c>
      <c r="AJ13" s="147" t="s">
        <v>15674</v>
      </c>
      <c r="AK13" s="146" t="s">
        <v>15670</v>
      </c>
      <c r="AL13" s="146" t="s">
        <v>15671</v>
      </c>
      <c r="AM13" s="155" t="s">
        <v>767</v>
      </c>
      <c r="AN13" s="147" t="s">
        <v>15675</v>
      </c>
      <c r="AO13" s="164" t="s">
        <v>15676</v>
      </c>
      <c r="AP13" s="125"/>
      <c r="AQ13" s="126"/>
      <c r="AR13" s="125"/>
      <c r="AS13" s="126"/>
      <c r="AT13" s="125"/>
    </row>
    <row r="14" spans="1:46" ht="15.5">
      <c r="B14" s="126"/>
      <c r="C14" s="126"/>
      <c r="D14" s="126"/>
      <c r="E14" s="126"/>
      <c r="F14" s="126"/>
      <c r="G14" s="126"/>
      <c r="H14" s="126"/>
      <c r="I14" s="126"/>
      <c r="J14" s="126"/>
      <c r="K14" s="126"/>
      <c r="L14" s="126"/>
      <c r="M14" s="126"/>
      <c r="N14" s="126"/>
      <c r="O14" s="51"/>
      <c r="P14" s="51"/>
      <c r="Q14" s="126"/>
      <c r="S14" s="3101"/>
      <c r="T14" s="1048"/>
      <c r="U14" s="3101"/>
      <c r="AG14" s="1176"/>
      <c r="AI14" s="126"/>
      <c r="AJ14" s="126"/>
      <c r="AK14" s="126"/>
      <c r="AL14" s="126"/>
      <c r="AM14" s="126"/>
      <c r="AN14" s="126"/>
      <c r="AO14" s="126"/>
      <c r="AP14" s="126"/>
      <c r="AQ14" s="126"/>
      <c r="AR14" s="126"/>
      <c r="AS14" s="126"/>
      <c r="AT14" s="126"/>
    </row>
    <row r="15" spans="1:46" ht="107.25" customHeight="1" thickTop="1" thickBot="1">
      <c r="A15" s="2394" t="s">
        <v>680</v>
      </c>
      <c r="B15" s="165"/>
      <c r="C15" s="95" t="s">
        <v>15606</v>
      </c>
      <c r="D15" s="95" t="s">
        <v>15065</v>
      </c>
      <c r="E15" s="95" t="s">
        <v>15677</v>
      </c>
      <c r="F15" s="124" t="s">
        <v>15609</v>
      </c>
      <c r="G15" s="136"/>
      <c r="H15" s="126"/>
      <c r="I15" s="126"/>
      <c r="J15" s="126"/>
      <c r="K15" s="126"/>
      <c r="L15" s="126"/>
      <c r="M15" s="126"/>
      <c r="N15" s="126"/>
      <c r="O15" s="126"/>
      <c r="P15" s="51"/>
      <c r="Q15" s="126"/>
      <c r="S15" s="3101"/>
      <c r="T15" s="1048"/>
      <c r="U15" s="3101"/>
      <c r="AG15" s="1176"/>
      <c r="AI15" s="165"/>
      <c r="AJ15" s="95" t="s">
        <v>15606</v>
      </c>
      <c r="AK15" s="95" t="s">
        <v>15065</v>
      </c>
      <c r="AL15" s="95" t="s">
        <v>15677</v>
      </c>
      <c r="AM15" s="124" t="s">
        <v>15609</v>
      </c>
      <c r="AN15" s="136"/>
      <c r="AO15" s="126"/>
      <c r="AP15" s="126"/>
      <c r="AQ15" s="126"/>
      <c r="AR15" s="126"/>
      <c r="AS15" s="126"/>
      <c r="AT15" s="126"/>
    </row>
    <row r="16" spans="1:46" ht="31">
      <c r="A16" s="2394" t="s">
        <v>686</v>
      </c>
      <c r="B16" s="166" t="s">
        <v>15678</v>
      </c>
      <c r="C16" s="3031" t="s">
        <v>15679</v>
      </c>
      <c r="D16" s="3031" t="s">
        <v>1292</v>
      </c>
      <c r="E16" s="3031">
        <v>2</v>
      </c>
      <c r="F16" s="1644">
        <v>0</v>
      </c>
      <c r="G16" s="59"/>
      <c r="H16" s="152"/>
      <c r="I16" s="126"/>
      <c r="J16" s="126"/>
      <c r="K16" s="126"/>
      <c r="L16" s="126"/>
      <c r="M16" s="126"/>
      <c r="N16" s="126"/>
      <c r="O16" s="168" t="s">
        <v>15680</v>
      </c>
      <c r="P16" s="51"/>
      <c r="Q16" s="168" t="s">
        <v>15681</v>
      </c>
      <c r="S16" s="3101"/>
      <c r="T16" s="997">
        <f xml:space="preserve"> IF( SUM( V16:AF16 ) = 0, 0,$V$5 )</f>
        <v>0</v>
      </c>
      <c r="U16" s="3101"/>
      <c r="Y16" s="1179">
        <f t="shared" ref="Y16" si="2" xml:space="preserve"> IF( ISNUMBER(F16 ), 0, 1 )</f>
        <v>0</v>
      </c>
      <c r="AG16" s="1176"/>
      <c r="AI16" s="166" t="s">
        <v>15678</v>
      </c>
      <c r="AJ16" s="131" t="s">
        <v>767</v>
      </c>
      <c r="AK16" s="131" t="s">
        <v>767</v>
      </c>
      <c r="AL16" s="131" t="s">
        <v>767</v>
      </c>
      <c r="AM16" s="167" t="s">
        <v>15682</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3101"/>
      <c r="T17" s="1048"/>
      <c r="U17" s="3101"/>
      <c r="AG17" s="1176"/>
      <c r="AI17" s="126"/>
      <c r="AJ17" s="126"/>
      <c r="AK17" s="126"/>
      <c r="AL17" s="126"/>
      <c r="AM17" s="126"/>
      <c r="AN17" s="126"/>
      <c r="AO17" s="126"/>
      <c r="AP17" s="126"/>
      <c r="AQ17" s="126"/>
      <c r="AR17" s="126"/>
      <c r="AS17" s="126"/>
      <c r="AT17" s="126"/>
    </row>
    <row r="18" spans="1:46" ht="16.5" thickTop="1" thickBot="1">
      <c r="B18" s="169"/>
      <c r="C18" s="170"/>
      <c r="D18" s="170"/>
      <c r="E18" s="170"/>
      <c r="F18" s="171"/>
      <c r="G18" s="3676" t="s">
        <v>15683</v>
      </c>
      <c r="H18" s="3677"/>
      <c r="I18" s="3677"/>
      <c r="J18" s="3677"/>
      <c r="K18" s="3677"/>
      <c r="L18" s="3677"/>
      <c r="M18" s="3678"/>
      <c r="N18" s="51"/>
      <c r="O18" s="51"/>
      <c r="P18" s="51"/>
      <c r="Q18" s="171"/>
      <c r="S18" s="3101"/>
      <c r="T18" s="1048"/>
      <c r="U18" s="3101"/>
      <c r="AG18" s="1176"/>
      <c r="AI18" s="169"/>
      <c r="AJ18" s="170"/>
      <c r="AK18" s="170"/>
      <c r="AL18" s="170"/>
      <c r="AM18" s="171"/>
      <c r="AN18" s="3676" t="s">
        <v>15683</v>
      </c>
      <c r="AO18" s="3677"/>
      <c r="AP18" s="3677"/>
      <c r="AQ18" s="3677"/>
      <c r="AR18" s="3677"/>
      <c r="AS18" s="3677"/>
      <c r="AT18" s="3678"/>
    </row>
    <row r="19" spans="1:46" ht="16" thickTop="1">
      <c r="B19" s="3521"/>
      <c r="C19" s="3523" t="s">
        <v>15684</v>
      </c>
      <c r="D19" s="3523" t="s">
        <v>15685</v>
      </c>
      <c r="E19" s="3682" t="s">
        <v>15686</v>
      </c>
      <c r="F19" s="171"/>
      <c r="G19" s="3679" t="s">
        <v>15687</v>
      </c>
      <c r="H19" s="3681" t="s">
        <v>15688</v>
      </c>
      <c r="I19" s="3681" t="s">
        <v>15689</v>
      </c>
      <c r="J19" s="3681" t="s">
        <v>15690</v>
      </c>
      <c r="K19" s="3681" t="s">
        <v>15691</v>
      </c>
      <c r="L19" s="3681"/>
      <c r="M19" s="3683"/>
      <c r="N19" s="51"/>
      <c r="O19" s="51"/>
      <c r="P19" s="51"/>
      <c r="Q19" s="171"/>
      <c r="S19" s="3101"/>
      <c r="T19" s="1048"/>
      <c r="U19" s="3101"/>
      <c r="AG19" s="1176"/>
      <c r="AI19" s="3521"/>
      <c r="AJ19" s="3523" t="s">
        <v>15684</v>
      </c>
      <c r="AK19" s="3523" t="s">
        <v>15685</v>
      </c>
      <c r="AL19" s="3682" t="s">
        <v>15686</v>
      </c>
      <c r="AM19" s="171"/>
      <c r="AN19" s="3679" t="s">
        <v>15687</v>
      </c>
      <c r="AO19" s="3681" t="s">
        <v>15688</v>
      </c>
      <c r="AP19" s="3681" t="s">
        <v>15689</v>
      </c>
      <c r="AQ19" s="3681" t="s">
        <v>15690</v>
      </c>
      <c r="AR19" s="3681" t="s">
        <v>15691</v>
      </c>
      <c r="AS19" s="3681"/>
      <c r="AT19" s="3683"/>
    </row>
    <row r="20" spans="1:46" ht="15.5">
      <c r="B20" s="3679"/>
      <c r="C20" s="3681"/>
      <c r="D20" s="3681"/>
      <c r="E20" s="3683"/>
      <c r="F20" s="171"/>
      <c r="G20" s="3679"/>
      <c r="H20" s="3681"/>
      <c r="I20" s="3681"/>
      <c r="J20" s="3681"/>
      <c r="K20" s="2984" t="s">
        <v>15692</v>
      </c>
      <c r="L20" s="2984" t="s">
        <v>15693</v>
      </c>
      <c r="M20" s="2986" t="s">
        <v>15694</v>
      </c>
      <c r="N20" s="51"/>
      <c r="O20" s="51"/>
      <c r="P20" s="51"/>
      <c r="Q20" s="171"/>
      <c r="S20" s="3101"/>
      <c r="T20" s="1048"/>
      <c r="U20" s="3101"/>
      <c r="AG20" s="1176"/>
      <c r="AI20" s="3679"/>
      <c r="AJ20" s="3681"/>
      <c r="AK20" s="3681"/>
      <c r="AL20" s="3683"/>
      <c r="AM20" s="171"/>
      <c r="AN20" s="3679"/>
      <c r="AO20" s="3681"/>
      <c r="AP20" s="3681"/>
      <c r="AQ20" s="3681"/>
      <c r="AR20" s="2984" t="s">
        <v>15692</v>
      </c>
      <c r="AS20" s="2984" t="s">
        <v>15693</v>
      </c>
      <c r="AT20" s="2986" t="s">
        <v>15694</v>
      </c>
    </row>
    <row r="21" spans="1:46" ht="56.25" customHeight="1" thickBot="1">
      <c r="A21" s="2394" t="s">
        <v>680</v>
      </c>
      <c r="B21" s="3680"/>
      <c r="C21" s="3525"/>
      <c r="D21" s="3525"/>
      <c r="E21" s="3684"/>
      <c r="F21" s="171"/>
      <c r="G21" s="3680"/>
      <c r="H21" s="3525"/>
      <c r="I21" s="3525"/>
      <c r="J21" s="3525"/>
      <c r="K21" s="3525" t="s">
        <v>15695</v>
      </c>
      <c r="L21" s="3525"/>
      <c r="M21" s="3684"/>
      <c r="N21" s="51"/>
      <c r="O21" s="51"/>
      <c r="P21" s="51"/>
      <c r="Q21" s="171"/>
      <c r="S21" s="3101"/>
      <c r="T21" s="1048"/>
      <c r="U21" s="3101"/>
      <c r="AG21" s="1176"/>
      <c r="AI21" s="3680"/>
      <c r="AJ21" s="3525"/>
      <c r="AK21" s="3525"/>
      <c r="AL21" s="3684"/>
      <c r="AM21" s="171"/>
      <c r="AN21" s="3680"/>
      <c r="AO21" s="3525"/>
      <c r="AP21" s="3525"/>
      <c r="AQ21" s="3525"/>
      <c r="AR21" s="3525" t="s">
        <v>15695</v>
      </c>
      <c r="AS21" s="3525"/>
      <c r="AT21" s="3684"/>
    </row>
    <row r="22" spans="1:46" ht="16.5" thickTop="1" thickBot="1">
      <c r="B22" s="121"/>
      <c r="C22" s="121"/>
      <c r="D22" s="121"/>
      <c r="E22" s="121"/>
      <c r="F22" s="171"/>
      <c r="G22" s="126"/>
      <c r="H22" s="126"/>
      <c r="I22" s="51"/>
      <c r="J22" s="51"/>
      <c r="K22" s="51"/>
      <c r="L22" s="51"/>
      <c r="M22" s="51"/>
      <c r="N22" s="51"/>
      <c r="O22" s="51"/>
      <c r="P22" s="51"/>
      <c r="Q22" s="171"/>
      <c r="S22" s="3101"/>
      <c r="T22" s="1048"/>
      <c r="U22" s="3101"/>
      <c r="AG22" s="1176"/>
      <c r="AI22" s="121"/>
      <c r="AJ22" s="121"/>
      <c r="AK22" s="121"/>
      <c r="AL22" s="121"/>
      <c r="AM22" s="171"/>
      <c r="AN22" s="126"/>
      <c r="AO22" s="126"/>
      <c r="AP22" s="51"/>
      <c r="AQ22" s="51"/>
      <c r="AR22" s="51"/>
      <c r="AS22" s="51"/>
      <c r="AT22" s="51"/>
    </row>
    <row r="23" spans="1:46" ht="55.5" customHeight="1">
      <c r="B23" s="30" t="s">
        <v>15678</v>
      </c>
      <c r="C23" s="121"/>
      <c r="D23" s="121"/>
      <c r="E23" s="121"/>
      <c r="F23" s="171"/>
      <c r="G23" s="126"/>
      <c r="H23" s="126"/>
      <c r="I23" s="51"/>
      <c r="J23" s="51"/>
      <c r="K23" s="51"/>
      <c r="L23" s="51"/>
      <c r="M23" s="51"/>
      <c r="N23" s="51"/>
      <c r="O23" s="51"/>
      <c r="P23" s="51"/>
      <c r="Q23" s="171"/>
      <c r="S23" s="3101"/>
      <c r="T23" s="1048"/>
      <c r="U23" s="3101"/>
      <c r="AG23" s="1176"/>
      <c r="AI23" s="30" t="s">
        <v>15678</v>
      </c>
      <c r="AJ23" s="121"/>
      <c r="AK23" s="121"/>
      <c r="AL23" s="121"/>
      <c r="AM23" s="171"/>
      <c r="AN23" s="126"/>
      <c r="AO23" s="126"/>
      <c r="AP23" s="51"/>
      <c r="AQ23" s="51"/>
      <c r="AR23" s="51"/>
      <c r="AS23" s="51"/>
      <c r="AT23" s="51"/>
    </row>
    <row r="24" spans="1:46" ht="77.5">
      <c r="A24" s="2394" t="s">
        <v>686</v>
      </c>
      <c r="B24" s="172" t="s">
        <v>15678</v>
      </c>
      <c r="C24" s="3036">
        <v>15018284</v>
      </c>
      <c r="D24" s="3036">
        <v>24303</v>
      </c>
      <c r="E24" s="3037">
        <f>D24/C24</f>
        <v>1.6182274885732618E-3</v>
      </c>
      <c r="F24" s="173"/>
      <c r="G24" s="3032">
        <v>0</v>
      </c>
      <c r="H24" s="3033">
        <v>0</v>
      </c>
      <c r="I24" s="2994">
        <v>0</v>
      </c>
      <c r="J24" s="3033">
        <v>0</v>
      </c>
      <c r="K24" s="3034">
        <v>0</v>
      </c>
      <c r="L24" s="3034">
        <v>0</v>
      </c>
      <c r="M24" s="3035">
        <v>0</v>
      </c>
      <c r="N24" s="51"/>
      <c r="O24" s="37" t="s">
        <v>15696</v>
      </c>
      <c r="P24" s="51"/>
      <c r="Q24" s="37" t="s">
        <v>15697</v>
      </c>
      <c r="S24" s="3101"/>
      <c r="T24" s="997">
        <f xml:space="preserve"> IF( SUM( V24:AF24 ) = 0, 0,$V$5 )</f>
        <v>0</v>
      </c>
      <c r="U24" s="3101"/>
      <c r="Z24" s="1179">
        <f t="shared" ref="Z24" si="3" xml:space="preserve"> IF( ISNUMBER(G24 ), 0, 1 )</f>
        <v>0</v>
      </c>
      <c r="AB24" s="1179">
        <f t="shared" ref="AB24" si="4" xml:space="preserve"> IF( ISNUMBER(I24 ), 0, 1 )</f>
        <v>0</v>
      </c>
      <c r="AD24" s="1179">
        <f t="shared" ref="AD24" si="5" xml:space="preserve"> IF( ISNUMBER(K24 ), 0, 1 )</f>
        <v>0</v>
      </c>
      <c r="AE24" s="1179">
        <f t="shared" ref="AE24" si="6" xml:space="preserve"> IF( ISNUMBER(L24 ), 0, 1 )</f>
        <v>0</v>
      </c>
      <c r="AF24" s="1179">
        <f t="shared" ref="AF24" si="7" xml:space="preserve"> IF( ISNUMBER(M24 ), 0, 1 )</f>
        <v>0</v>
      </c>
      <c r="AG24" s="1176"/>
      <c r="AI24" s="172" t="s">
        <v>15678</v>
      </c>
      <c r="AJ24" s="131" t="s">
        <v>767</v>
      </c>
      <c r="AK24" s="131" t="s">
        <v>767</v>
      </c>
      <c r="AL24" s="131" t="s">
        <v>767</v>
      </c>
      <c r="AM24" s="173"/>
      <c r="AN24" s="174" t="s">
        <v>15698</v>
      </c>
      <c r="AO24" s="175" t="s">
        <v>15699</v>
      </c>
      <c r="AP24" s="176" t="s">
        <v>15700</v>
      </c>
      <c r="AQ24" s="175" t="s">
        <v>15701</v>
      </c>
      <c r="AR24" s="177" t="s">
        <v>15702</v>
      </c>
      <c r="AS24" s="177" t="s">
        <v>15703</v>
      </c>
      <c r="AT24" s="178" t="s">
        <v>15704</v>
      </c>
    </row>
    <row r="25" spans="1:46">
      <c r="R25" s="2394" t="s">
        <v>826</v>
      </c>
      <c r="S25" s="3102"/>
      <c r="T25" s="1048"/>
      <c r="U25" s="3102"/>
      <c r="AT25" s="2856" t="s">
        <v>827</v>
      </c>
    </row>
    <row r="26" spans="1:46">
      <c r="S26" s="3102"/>
      <c r="T26" s="1048"/>
      <c r="U26" s="3102"/>
    </row>
    <row r="27" spans="1:46">
      <c r="S27" s="3102"/>
      <c r="T27" s="1048"/>
      <c r="U27" s="3102"/>
    </row>
    <row r="28" spans="1:46">
      <c r="S28" s="3102"/>
      <c r="T28" s="1048"/>
      <c r="U28" s="3102"/>
    </row>
    <row r="29" spans="1:46">
      <c r="S29" s="3102"/>
      <c r="T29" s="1048"/>
      <c r="U29" s="3102"/>
    </row>
    <row r="30" spans="1:46">
      <c r="S30" s="3102"/>
      <c r="T30" s="1048"/>
      <c r="U30" s="3102"/>
    </row>
    <row r="31" spans="1:46">
      <c r="S31" s="3102"/>
      <c r="T31" s="1048"/>
      <c r="U31" s="3102"/>
    </row>
    <row r="32" spans="1:46">
      <c r="S32" s="3102"/>
      <c r="T32" s="1048"/>
      <c r="U32" s="3102"/>
    </row>
    <row r="33" spans="20:20">
      <c r="T33" s="1048"/>
    </row>
    <row r="34" spans="20:20">
      <c r="T34" s="1048"/>
    </row>
    <row r="35" spans="20:20">
      <c r="T35" s="1048"/>
    </row>
    <row r="36" spans="20:20">
      <c r="T36" s="1048"/>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topLeftCell="B1" workbookViewId="0"/>
  </sheetViews>
  <sheetFormatPr defaultColWidth="9" defaultRowHeight="14"/>
  <cols>
    <col min="1" max="1" width="0" style="184" hidden="1" customWidth="1"/>
    <col min="2" max="2" width="31.5" style="184" bestFit="1" customWidth="1"/>
    <col min="3" max="3" width="16.1640625" style="184" bestFit="1" customWidth="1"/>
    <col min="4" max="4" width="9" style="184" customWidth="1"/>
    <col min="5" max="5" width="14.1640625" style="184" bestFit="1" customWidth="1"/>
    <col min="6" max="6" width="13.6640625" style="184" customWidth="1"/>
    <col min="7" max="7" width="56.5" style="184" customWidth="1"/>
    <col min="8" max="8" width="2.1640625" style="184" customWidth="1"/>
    <col min="9" max="9" width="15.6640625" style="184" bestFit="1" customWidth="1"/>
    <col min="10" max="10" width="1.6640625" style="184" customWidth="1"/>
    <col min="11" max="11" width="47.6640625" style="184" bestFit="1" customWidth="1"/>
    <col min="12" max="12" width="2.08203125" style="184" hidden="1" customWidth="1"/>
    <col min="13" max="13" width="1.58203125" style="184" customWidth="1"/>
    <col min="14" max="14" width="20.9140625" style="184" customWidth="1"/>
    <col min="15" max="15" width="1.58203125" style="184" customWidth="1"/>
    <col min="16" max="16" width="25.6640625" style="184" hidden="1" customWidth="1"/>
    <col min="17" max="19" width="1.6640625" style="184" hidden="1" customWidth="1"/>
    <col min="20" max="20" width="3.58203125" style="184" hidden="1" customWidth="1"/>
    <col min="21" max="21" width="31.5" style="184" bestFit="1" customWidth="1"/>
    <col min="22" max="22" width="18.1640625" style="184" bestFit="1" customWidth="1"/>
    <col min="23" max="23" width="4.5" style="184" bestFit="1" customWidth="1"/>
    <col min="24" max="24" width="14.1640625" style="184" bestFit="1" customWidth="1"/>
    <col min="25" max="25" width="8.6640625" style="184" bestFit="1" customWidth="1"/>
    <col min="26" max="26" width="16.1640625" style="184" bestFit="1" customWidth="1"/>
    <col min="27" max="16384" width="9" style="184"/>
  </cols>
  <sheetData>
    <row r="1" spans="1:26" ht="34.5" customHeight="1">
      <c r="A1" s="3102"/>
      <c r="B1" s="3587" t="s">
        <v>15705</v>
      </c>
      <c r="C1" s="3587"/>
      <c r="D1" s="3587"/>
      <c r="E1" s="3587"/>
      <c r="F1" s="3587"/>
      <c r="G1" s="3587"/>
      <c r="H1" s="3102"/>
      <c r="I1" s="3102"/>
      <c r="J1" s="3102"/>
      <c r="K1" s="3102"/>
      <c r="L1" s="3102"/>
      <c r="M1" s="3101"/>
      <c r="N1" s="3102"/>
      <c r="O1" s="3101"/>
      <c r="P1" s="3102"/>
      <c r="Q1" s="3102"/>
      <c r="R1" s="3102"/>
      <c r="S1" s="3102"/>
      <c r="T1" s="3101"/>
      <c r="U1" s="995" t="s">
        <v>667</v>
      </c>
      <c r="V1" s="3102"/>
      <c r="W1" s="3102"/>
      <c r="X1" s="3102"/>
      <c r="Y1" s="3102"/>
      <c r="Z1" s="3102"/>
    </row>
    <row r="2" spans="1:26" ht="22.5">
      <c r="A2" s="3102"/>
      <c r="B2" s="995" t="str">
        <f>SelectCompany!B4</f>
        <v>Thames Water</v>
      </c>
      <c r="C2" s="3102"/>
      <c r="D2" s="3102"/>
      <c r="E2" s="3102"/>
      <c r="F2" s="3102"/>
      <c r="G2" s="3102"/>
      <c r="H2" s="3102"/>
      <c r="I2" s="3102"/>
      <c r="J2" s="3102"/>
      <c r="K2" s="3102"/>
      <c r="L2" s="3102"/>
      <c r="M2" s="3101"/>
      <c r="N2" s="3102"/>
      <c r="O2" s="3101"/>
      <c r="P2" s="3102"/>
      <c r="Q2" s="3102"/>
      <c r="R2" s="3102"/>
      <c r="S2" s="3102"/>
      <c r="T2" s="3101"/>
      <c r="U2" s="1181"/>
      <c r="V2" s="3102"/>
      <c r="W2" s="3102"/>
      <c r="X2" s="3102"/>
      <c r="Y2" s="3102"/>
      <c r="Z2" s="3102"/>
    </row>
    <row r="3" spans="1:26" ht="19.5" customHeight="1">
      <c r="A3" s="3102"/>
      <c r="B3" s="3486" t="s">
        <v>15604</v>
      </c>
      <c r="C3" s="3486"/>
      <c r="D3" s="3486"/>
      <c r="E3" s="3486"/>
      <c r="F3" s="3486"/>
      <c r="G3" s="3486"/>
      <c r="H3" s="3102"/>
      <c r="I3" s="3102"/>
      <c r="J3" s="3102"/>
      <c r="K3" s="3102"/>
      <c r="L3" s="3102"/>
      <c r="M3" s="3101"/>
      <c r="N3" s="1004" t="s">
        <v>669</v>
      </c>
      <c r="O3" s="3101"/>
      <c r="P3" s="3102"/>
      <c r="Q3" s="3102"/>
      <c r="R3" s="3102"/>
      <c r="S3" s="3102"/>
      <c r="T3" s="3101"/>
      <c r="U3" s="3486" t="s">
        <v>15706</v>
      </c>
      <c r="V3" s="3486"/>
      <c r="W3" s="3486"/>
      <c r="X3" s="3486"/>
      <c r="Y3" s="3486"/>
      <c r="Z3" s="3486"/>
    </row>
    <row r="4" spans="1:26" ht="22.5">
      <c r="A4" s="3102"/>
      <c r="B4" s="1181"/>
      <c r="C4" s="3102"/>
      <c r="D4" s="3102"/>
      <c r="E4" s="3102"/>
      <c r="F4" s="3102"/>
      <c r="G4" s="3102"/>
      <c r="H4" s="3102"/>
      <c r="I4" s="3102"/>
      <c r="J4" s="3102"/>
      <c r="K4" s="3102"/>
      <c r="L4" s="3102"/>
      <c r="M4" s="3101"/>
      <c r="N4" s="3102"/>
      <c r="O4" s="3101"/>
      <c r="P4" s="3648" t="s">
        <v>670</v>
      </c>
      <c r="Q4" s="3648"/>
      <c r="R4" s="3648"/>
      <c r="S4" s="3648"/>
      <c r="T4" s="3101"/>
      <c r="U4" s="1181"/>
      <c r="V4" s="3102"/>
      <c r="W4" s="3102"/>
      <c r="X4" s="3102"/>
      <c r="Y4" s="3102"/>
      <c r="Z4" s="3102"/>
    </row>
    <row r="5" spans="1:26" ht="19.5" customHeight="1">
      <c r="A5" s="3102"/>
      <c r="B5" s="3486" t="s">
        <v>15707</v>
      </c>
      <c r="C5" s="3486"/>
      <c r="D5" s="3486"/>
      <c r="E5" s="3486"/>
      <c r="F5" s="3486"/>
      <c r="G5" s="3486"/>
      <c r="H5" s="3102"/>
      <c r="I5" s="3102"/>
      <c r="J5" s="3102"/>
      <c r="K5" s="3102"/>
      <c r="L5" s="3102"/>
      <c r="M5" s="3101"/>
      <c r="N5" s="3102"/>
      <c r="O5" s="3101"/>
      <c r="P5" s="3102" t="s">
        <v>679</v>
      </c>
      <c r="Q5" s="3102"/>
      <c r="R5" s="3102"/>
      <c r="S5" s="3102"/>
      <c r="T5" s="3101"/>
      <c r="U5" s="3486" t="s">
        <v>15707</v>
      </c>
      <c r="V5" s="3486"/>
      <c r="W5" s="3486"/>
      <c r="X5" s="3486"/>
      <c r="Y5" s="3486"/>
      <c r="Z5" s="3486"/>
    </row>
    <row r="6" spans="1:26" ht="19.5" thickBot="1">
      <c r="A6" s="3102"/>
      <c r="B6" s="1182"/>
      <c r="C6" s="1182"/>
      <c r="D6" s="1182"/>
      <c r="E6" s="1182"/>
      <c r="F6" s="1182"/>
      <c r="G6" s="1182"/>
      <c r="H6" s="1182"/>
      <c r="I6" s="1182"/>
      <c r="J6" s="1182"/>
      <c r="K6" s="1162"/>
      <c r="L6" s="1162"/>
      <c r="M6" s="3101"/>
      <c r="N6" s="3102"/>
      <c r="O6" s="3101"/>
      <c r="P6" s="3102"/>
      <c r="Q6" s="3102"/>
      <c r="R6" s="3102"/>
      <c r="S6" s="3102"/>
      <c r="T6" s="3101"/>
      <c r="U6" s="2544"/>
      <c r="V6" s="1182"/>
      <c r="W6" s="1182"/>
      <c r="X6" s="1182"/>
      <c r="Y6" s="1182"/>
      <c r="Z6" s="1182"/>
    </row>
    <row r="7" spans="1:26" ht="16" thickTop="1">
      <c r="A7" s="3102"/>
      <c r="B7" s="3692"/>
      <c r="C7" s="3687" t="s">
        <v>15606</v>
      </c>
      <c r="D7" s="3687" t="s">
        <v>15065</v>
      </c>
      <c r="E7" s="3687" t="s">
        <v>15677</v>
      </c>
      <c r="F7" s="3687" t="s">
        <v>15708</v>
      </c>
      <c r="G7" s="3689"/>
      <c r="H7" s="179"/>
      <c r="I7" s="3690" t="s">
        <v>677</v>
      </c>
      <c r="J7" s="89"/>
      <c r="K7" s="3690" t="s">
        <v>15709</v>
      </c>
      <c r="L7" s="3102"/>
      <c r="M7" s="3101"/>
      <c r="N7" s="3102"/>
      <c r="O7" s="3101"/>
      <c r="P7" s="3102"/>
      <c r="Q7" s="3102"/>
      <c r="R7" s="3102"/>
      <c r="S7" s="3102"/>
      <c r="T7" s="3101"/>
      <c r="U7" s="3685"/>
      <c r="V7" s="3687" t="s">
        <v>15606</v>
      </c>
      <c r="W7" s="3687" t="s">
        <v>15065</v>
      </c>
      <c r="X7" s="3687" t="s">
        <v>15677</v>
      </c>
      <c r="Y7" s="3687" t="s">
        <v>15708</v>
      </c>
      <c r="Z7" s="3689"/>
    </row>
    <row r="8" spans="1:26" ht="47" thickBot="1">
      <c r="A8" s="2257" t="s">
        <v>680</v>
      </c>
      <c r="B8" s="3686"/>
      <c r="C8" s="3688"/>
      <c r="D8" s="3688"/>
      <c r="E8" s="3688"/>
      <c r="F8" s="180" t="s">
        <v>15710</v>
      </c>
      <c r="G8" s="181" t="s">
        <v>15711</v>
      </c>
      <c r="H8" s="179"/>
      <c r="I8" s="3691"/>
      <c r="J8" s="89"/>
      <c r="K8" s="3691"/>
      <c r="L8" s="3102"/>
      <c r="M8" s="3101"/>
      <c r="N8" s="997"/>
      <c r="O8" s="3101"/>
      <c r="P8" s="3102"/>
      <c r="Q8" s="3102"/>
      <c r="R8" s="3102"/>
      <c r="S8" s="3102"/>
      <c r="T8" s="3101"/>
      <c r="U8" s="3686"/>
      <c r="V8" s="3688"/>
      <c r="W8" s="3688"/>
      <c r="X8" s="3688"/>
      <c r="Y8" s="180" t="s">
        <v>15710</v>
      </c>
      <c r="Z8" s="181" t="s">
        <v>15711</v>
      </c>
    </row>
    <row r="9" spans="1:26" ht="15.75" customHeight="1" thickTop="1" thickBot="1">
      <c r="A9" s="2394" t="s">
        <v>684</v>
      </c>
      <c r="B9" s="3102"/>
      <c r="C9" s="126"/>
      <c r="D9" s="126"/>
      <c r="E9" s="126"/>
      <c r="F9" s="126"/>
      <c r="G9" s="126"/>
      <c r="H9" s="126"/>
      <c r="I9" s="126"/>
      <c r="J9" s="126"/>
      <c r="K9" s="126"/>
      <c r="L9" s="3102"/>
      <c r="M9" s="3101"/>
      <c r="N9" s="997"/>
      <c r="O9" s="3101"/>
      <c r="P9" s="3102"/>
      <c r="Q9" s="3102"/>
      <c r="R9" s="3102"/>
      <c r="S9" s="3102"/>
      <c r="T9" s="3101"/>
      <c r="U9" s="126"/>
      <c r="V9" s="126"/>
      <c r="W9" s="126"/>
      <c r="X9" s="126"/>
      <c r="Y9" s="126"/>
      <c r="Z9" s="126"/>
    </row>
    <row r="10" spans="1:26" ht="16" thickTop="1">
      <c r="A10" s="2394" t="s">
        <v>686</v>
      </c>
      <c r="B10" s="139" t="s">
        <v>15712</v>
      </c>
      <c r="C10" s="1632"/>
      <c r="D10" s="1632"/>
      <c r="E10" s="1632"/>
      <c r="F10" s="1632"/>
      <c r="G10" s="1633"/>
      <c r="H10" s="179"/>
      <c r="I10" s="33" t="s">
        <v>15713</v>
      </c>
      <c r="J10" s="179"/>
      <c r="K10" s="33" t="s">
        <v>15714</v>
      </c>
      <c r="L10" s="3102"/>
      <c r="M10" s="3101"/>
      <c r="N10" s="997" t="str">
        <f xml:space="preserve"> IF( SUM( P10:S10 ) = 0, 0,$P$5 )</f>
        <v>Please complete all cells in row</v>
      </c>
      <c r="O10" s="3101"/>
      <c r="P10" s="1179"/>
      <c r="Q10" s="1179"/>
      <c r="R10" s="1179">
        <f t="shared" ref="R10:R17" si="0" xml:space="preserve"> IF( ISNUMBER(F10), 0, 1 )</f>
        <v>1</v>
      </c>
      <c r="S10" s="1179">
        <f t="shared" ref="S10:S17" si="1" xml:space="preserve"> IF( ISNUMBER(G10), 0, 1 )</f>
        <v>1</v>
      </c>
      <c r="T10" s="3101"/>
      <c r="U10" s="139" t="s">
        <v>15712</v>
      </c>
      <c r="V10" s="140" t="s">
        <v>15715</v>
      </c>
      <c r="W10" s="142" t="s">
        <v>15716</v>
      </c>
      <c r="X10" s="142" t="s">
        <v>15716</v>
      </c>
      <c r="Y10" s="142" t="s">
        <v>15716</v>
      </c>
      <c r="Z10" s="143" t="s">
        <v>15716</v>
      </c>
    </row>
    <row r="11" spans="1:26" ht="15.75" customHeight="1">
      <c r="A11" s="3102"/>
      <c r="B11" s="157" t="s">
        <v>15712</v>
      </c>
      <c r="C11" s="1634"/>
      <c r="D11" s="1634"/>
      <c r="E11" s="1634"/>
      <c r="F11" s="1634"/>
      <c r="G11" s="1635"/>
      <c r="H11" s="179"/>
      <c r="I11" s="34" t="s">
        <v>15717</v>
      </c>
      <c r="J11" s="179"/>
      <c r="K11" s="34" t="s">
        <v>15714</v>
      </c>
      <c r="L11" s="3102"/>
      <c r="M11" s="3101"/>
      <c r="N11" s="997" t="str">
        <f t="shared" ref="N11:N17" si="2" xml:space="preserve"> IF( SUM( P11:S11 ) = 0, 0,$P$5 )</f>
        <v>Please complete all cells in row</v>
      </c>
      <c r="O11" s="3101"/>
      <c r="P11" s="1179"/>
      <c r="Q11" s="1179"/>
      <c r="R11" s="1179">
        <f t="shared" si="0"/>
        <v>1</v>
      </c>
      <c r="S11" s="1179">
        <f t="shared" si="1"/>
        <v>1</v>
      </c>
      <c r="T11" s="3101"/>
      <c r="U11" s="157" t="s">
        <v>15712</v>
      </c>
      <c r="V11" s="158" t="s">
        <v>15715</v>
      </c>
      <c r="W11" s="161" t="s">
        <v>15716</v>
      </c>
      <c r="X11" s="161" t="s">
        <v>15716</v>
      </c>
      <c r="Y11" s="161" t="s">
        <v>15716</v>
      </c>
      <c r="Z11" s="182" t="s">
        <v>15716</v>
      </c>
    </row>
    <row r="12" spans="1:26" ht="15.75" customHeight="1">
      <c r="A12" s="3102"/>
      <c r="B12" s="157" t="s">
        <v>15712</v>
      </c>
      <c r="C12" s="1634"/>
      <c r="D12" s="1634"/>
      <c r="E12" s="1634"/>
      <c r="F12" s="1634"/>
      <c r="G12" s="1635"/>
      <c r="H12" s="179"/>
      <c r="I12" s="34" t="s">
        <v>15718</v>
      </c>
      <c r="J12" s="179"/>
      <c r="K12" s="34" t="s">
        <v>15714</v>
      </c>
      <c r="L12" s="3102"/>
      <c r="M12" s="3101"/>
      <c r="N12" s="997" t="str">
        <f t="shared" si="2"/>
        <v>Please complete all cells in row</v>
      </c>
      <c r="O12" s="3101"/>
      <c r="P12" s="1179"/>
      <c r="Q12" s="1179"/>
      <c r="R12" s="1179">
        <f t="shared" si="0"/>
        <v>1</v>
      </c>
      <c r="S12" s="1179">
        <f t="shared" si="1"/>
        <v>1</v>
      </c>
      <c r="T12" s="3101"/>
      <c r="U12" s="157" t="s">
        <v>15712</v>
      </c>
      <c r="V12" s="158" t="s">
        <v>15715</v>
      </c>
      <c r="W12" s="161" t="s">
        <v>15716</v>
      </c>
      <c r="X12" s="161" t="s">
        <v>15716</v>
      </c>
      <c r="Y12" s="161" t="s">
        <v>15716</v>
      </c>
      <c r="Z12" s="182" t="s">
        <v>15716</v>
      </c>
    </row>
    <row r="13" spans="1:26" ht="15.75" customHeight="1">
      <c r="A13" s="3102"/>
      <c r="B13" s="157" t="s">
        <v>15712</v>
      </c>
      <c r="C13" s="1634"/>
      <c r="D13" s="1634"/>
      <c r="E13" s="1634"/>
      <c r="F13" s="1634"/>
      <c r="G13" s="1635"/>
      <c r="H13" s="179"/>
      <c r="I13" s="34" t="s">
        <v>15719</v>
      </c>
      <c r="J13" s="179"/>
      <c r="K13" s="34" t="s">
        <v>15714</v>
      </c>
      <c r="L13" s="3102"/>
      <c r="M13" s="3101"/>
      <c r="N13" s="997" t="str">
        <f t="shared" si="2"/>
        <v>Please complete all cells in row</v>
      </c>
      <c r="O13" s="3101"/>
      <c r="P13" s="1179"/>
      <c r="Q13" s="1179"/>
      <c r="R13" s="1179">
        <f t="shared" si="0"/>
        <v>1</v>
      </c>
      <c r="S13" s="1179">
        <f t="shared" si="1"/>
        <v>1</v>
      </c>
      <c r="T13" s="3101"/>
      <c r="U13" s="157" t="s">
        <v>15712</v>
      </c>
      <c r="V13" s="158" t="s">
        <v>15715</v>
      </c>
      <c r="W13" s="161" t="s">
        <v>15716</v>
      </c>
      <c r="X13" s="161" t="s">
        <v>15716</v>
      </c>
      <c r="Y13" s="161" t="s">
        <v>15716</v>
      </c>
      <c r="Z13" s="182" t="s">
        <v>15716</v>
      </c>
    </row>
    <row r="14" spans="1:26" ht="15.75" customHeight="1">
      <c r="A14" s="3102"/>
      <c r="B14" s="157" t="s">
        <v>15712</v>
      </c>
      <c r="C14" s="1634"/>
      <c r="D14" s="1634"/>
      <c r="E14" s="1634"/>
      <c r="F14" s="1634"/>
      <c r="G14" s="1635"/>
      <c r="H14" s="179"/>
      <c r="I14" s="34" t="s">
        <v>15720</v>
      </c>
      <c r="J14" s="179"/>
      <c r="K14" s="34" t="s">
        <v>15714</v>
      </c>
      <c r="L14" s="3102"/>
      <c r="M14" s="3101"/>
      <c r="N14" s="997" t="str">
        <f t="shared" si="2"/>
        <v>Please complete all cells in row</v>
      </c>
      <c r="O14" s="3101"/>
      <c r="P14" s="1179"/>
      <c r="Q14" s="1179"/>
      <c r="R14" s="1179">
        <f t="shared" si="0"/>
        <v>1</v>
      </c>
      <c r="S14" s="1179">
        <f t="shared" si="1"/>
        <v>1</v>
      </c>
      <c r="T14" s="3101"/>
      <c r="U14" s="157" t="s">
        <v>15712</v>
      </c>
      <c r="V14" s="158" t="s">
        <v>15715</v>
      </c>
      <c r="W14" s="161" t="s">
        <v>15716</v>
      </c>
      <c r="X14" s="161" t="s">
        <v>15716</v>
      </c>
      <c r="Y14" s="161" t="s">
        <v>15716</v>
      </c>
      <c r="Z14" s="182" t="s">
        <v>15716</v>
      </c>
    </row>
    <row r="15" spans="1:26" ht="15.75" customHeight="1">
      <c r="A15" s="3102"/>
      <c r="B15" s="157" t="s">
        <v>15712</v>
      </c>
      <c r="C15" s="1634"/>
      <c r="D15" s="1634"/>
      <c r="E15" s="1634"/>
      <c r="F15" s="1634"/>
      <c r="G15" s="1635"/>
      <c r="H15" s="179"/>
      <c r="I15" s="34" t="s">
        <v>15721</v>
      </c>
      <c r="J15" s="179"/>
      <c r="K15" s="34" t="s">
        <v>15714</v>
      </c>
      <c r="L15" s="3102"/>
      <c r="M15" s="3101"/>
      <c r="N15" s="997" t="str">
        <f t="shared" si="2"/>
        <v>Please complete all cells in row</v>
      </c>
      <c r="O15" s="3101"/>
      <c r="P15" s="1179"/>
      <c r="Q15" s="1179"/>
      <c r="R15" s="1179">
        <f t="shared" si="0"/>
        <v>1</v>
      </c>
      <c r="S15" s="1179">
        <f t="shared" si="1"/>
        <v>1</v>
      </c>
      <c r="T15" s="3101"/>
      <c r="U15" s="157" t="s">
        <v>15712</v>
      </c>
      <c r="V15" s="158" t="s">
        <v>15715</v>
      </c>
      <c r="W15" s="161" t="s">
        <v>15716</v>
      </c>
      <c r="X15" s="161" t="s">
        <v>15716</v>
      </c>
      <c r="Y15" s="161" t="s">
        <v>15716</v>
      </c>
      <c r="Z15" s="182" t="s">
        <v>15716</v>
      </c>
    </row>
    <row r="16" spans="1:26" ht="15.75" customHeight="1">
      <c r="A16" s="3102"/>
      <c r="B16" s="157" t="s">
        <v>15712</v>
      </c>
      <c r="C16" s="1634"/>
      <c r="D16" s="1634"/>
      <c r="E16" s="1634"/>
      <c r="F16" s="1634"/>
      <c r="G16" s="1635"/>
      <c r="H16" s="179"/>
      <c r="I16" s="34" t="s">
        <v>15722</v>
      </c>
      <c r="J16" s="179"/>
      <c r="K16" s="34" t="s">
        <v>15714</v>
      </c>
      <c r="L16" s="3102"/>
      <c r="M16" s="3101"/>
      <c r="N16" s="997" t="str">
        <f t="shared" si="2"/>
        <v>Please complete all cells in row</v>
      </c>
      <c r="O16" s="3101"/>
      <c r="P16" s="1179"/>
      <c r="Q16" s="1179"/>
      <c r="R16" s="1179">
        <f t="shared" si="0"/>
        <v>1</v>
      </c>
      <c r="S16" s="1179">
        <f t="shared" si="1"/>
        <v>1</v>
      </c>
      <c r="T16" s="3101"/>
      <c r="U16" s="157" t="s">
        <v>15712</v>
      </c>
      <c r="V16" s="158" t="s">
        <v>15715</v>
      </c>
      <c r="W16" s="161" t="s">
        <v>15716</v>
      </c>
      <c r="X16" s="161" t="s">
        <v>15716</v>
      </c>
      <c r="Y16" s="161" t="s">
        <v>15716</v>
      </c>
      <c r="Z16" s="182" t="s">
        <v>15716</v>
      </c>
    </row>
    <row r="17" spans="1:26" ht="15.75" customHeight="1" thickBot="1">
      <c r="A17" s="2394" t="s">
        <v>784</v>
      </c>
      <c r="B17" s="144" t="s">
        <v>15712</v>
      </c>
      <c r="C17" s="1636"/>
      <c r="D17" s="1636"/>
      <c r="E17" s="1636"/>
      <c r="F17" s="1636"/>
      <c r="G17" s="1637"/>
      <c r="H17" s="179"/>
      <c r="I17" s="35" t="s">
        <v>15723</v>
      </c>
      <c r="J17" s="179"/>
      <c r="K17" s="35" t="s">
        <v>15714</v>
      </c>
      <c r="L17" s="3102"/>
      <c r="M17" s="3101"/>
      <c r="N17" s="997" t="str">
        <f t="shared" si="2"/>
        <v>Please complete all cells in row</v>
      </c>
      <c r="O17" s="3101"/>
      <c r="P17" s="1179"/>
      <c r="Q17" s="1179"/>
      <c r="R17" s="1179">
        <f t="shared" si="0"/>
        <v>1</v>
      </c>
      <c r="S17" s="1179">
        <f t="shared" si="1"/>
        <v>1</v>
      </c>
      <c r="T17" s="3101"/>
      <c r="U17" s="144" t="s">
        <v>15712</v>
      </c>
      <c r="V17" s="145" t="s">
        <v>15715</v>
      </c>
      <c r="W17" s="147" t="s">
        <v>15716</v>
      </c>
      <c r="X17" s="147" t="s">
        <v>15716</v>
      </c>
      <c r="Y17" s="147" t="s">
        <v>15716</v>
      </c>
      <c r="Z17" s="2545" t="s">
        <v>15716</v>
      </c>
    </row>
    <row r="18" spans="1:26" ht="16" thickTop="1">
      <c r="A18" s="3102"/>
      <c r="B18" s="3102"/>
      <c r="C18" s="3102"/>
      <c r="D18" s="3102"/>
      <c r="E18" s="3102"/>
      <c r="F18" s="3102"/>
      <c r="G18" s="3102"/>
      <c r="H18" s="3102"/>
      <c r="I18" s="3102"/>
      <c r="J18" s="3102"/>
      <c r="K18" s="3102"/>
      <c r="L18" s="2394" t="s">
        <v>826</v>
      </c>
      <c r="M18" s="3102"/>
      <c r="N18" s="3102"/>
      <c r="O18" s="3102"/>
      <c r="P18" s="3102"/>
      <c r="Q18" s="3102"/>
      <c r="R18" s="3102"/>
      <c r="S18" s="3102"/>
      <c r="T18" s="3102"/>
      <c r="U18" s="3102"/>
      <c r="V18" s="3102"/>
      <c r="W18" s="3102"/>
      <c r="X18" s="3102"/>
      <c r="Y18" s="3102"/>
      <c r="Z18" s="254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topLeftCell="B1" workbookViewId="0"/>
  </sheetViews>
  <sheetFormatPr defaultColWidth="9" defaultRowHeight="14"/>
  <cols>
    <col min="1" max="1" width="11.08203125" style="184" hidden="1" customWidth="1"/>
    <col min="2" max="2" width="25.6640625" style="184" customWidth="1"/>
    <col min="3" max="3" width="20.5" style="184" customWidth="1"/>
    <col min="4" max="4" width="13.6640625" style="184" customWidth="1"/>
    <col min="5" max="6" width="9" style="184"/>
    <col min="7" max="7" width="11.08203125" style="184" bestFit="1" customWidth="1"/>
    <col min="8" max="8" width="2.08203125" style="184" customWidth="1"/>
    <col min="9" max="9" width="9" style="184"/>
    <col min="10" max="10" width="10.58203125" style="184" bestFit="1" customWidth="1"/>
    <col min="11" max="11" width="2.08203125" style="184" customWidth="1"/>
    <col min="12" max="12" width="9" style="184" bestFit="1"/>
    <col min="13" max="13" width="10.58203125" style="184" bestFit="1" customWidth="1"/>
    <col min="14" max="14" width="2.08203125" style="184" customWidth="1"/>
    <col min="15" max="15" width="9" style="184" customWidth="1"/>
    <col min="16" max="16" width="10.58203125" style="184" bestFit="1" customWidth="1"/>
    <col min="17" max="17" width="2.08203125" style="184" customWidth="1"/>
    <col min="18" max="18" width="9" style="184" bestFit="1"/>
    <col min="19" max="19" width="10.58203125" style="184" bestFit="1" customWidth="1"/>
    <col min="20" max="20" width="2.08203125" style="184" customWidth="1"/>
    <col min="21" max="21" width="9" style="184" bestFit="1"/>
    <col min="22" max="22" width="10.58203125" style="184" bestFit="1" customWidth="1"/>
    <col min="23" max="23" width="2.1640625" style="184" customWidth="1"/>
    <col min="24" max="24" width="9" style="184"/>
    <col min="25" max="25" width="1.5" style="184" hidden="1" customWidth="1"/>
    <col min="26" max="26" width="1.58203125" style="184" customWidth="1"/>
    <col min="27" max="27" width="20.58203125" style="184" customWidth="1"/>
    <col min="28" max="28" width="1.58203125" style="184" customWidth="1"/>
    <col min="29" max="16384" width="9" style="184"/>
  </cols>
  <sheetData>
    <row r="1" spans="1:28" ht="32.25" customHeight="1">
      <c r="A1" s="3102"/>
      <c r="B1" s="3587" t="s">
        <v>15724</v>
      </c>
      <c r="C1" s="3587"/>
      <c r="D1" s="3587"/>
      <c r="E1" s="3587"/>
      <c r="F1" s="3587"/>
      <c r="G1" s="3587"/>
      <c r="H1" s="3587"/>
      <c r="I1" s="3587"/>
      <c r="J1" s="3587"/>
      <c r="K1" s="3587"/>
      <c r="L1" s="3102"/>
      <c r="M1" s="3102"/>
      <c r="N1" s="3102"/>
      <c r="O1" s="3102"/>
      <c r="P1" s="3102"/>
      <c r="Q1" s="3102"/>
      <c r="R1" s="3102"/>
      <c r="S1" s="3102"/>
      <c r="T1" s="3102"/>
      <c r="U1" s="3102"/>
      <c r="V1" s="3102"/>
      <c r="W1" s="3102"/>
      <c r="X1" s="3102"/>
      <c r="Y1" s="3102"/>
      <c r="Z1" s="3101"/>
      <c r="AA1" s="3102"/>
      <c r="AB1" s="3101"/>
    </row>
    <row r="2" spans="1:28" ht="32.25" customHeight="1">
      <c r="A2" s="3102"/>
      <c r="B2" s="995" t="str">
        <f>SelectCompany!B4</f>
        <v>Thames Water</v>
      </c>
      <c r="C2" s="1181"/>
      <c r="D2" s="3102"/>
      <c r="E2" s="3102"/>
      <c r="F2" s="3102"/>
      <c r="G2" s="3102"/>
      <c r="H2" s="3102"/>
      <c r="I2" s="3102"/>
      <c r="J2" s="3102"/>
      <c r="K2" s="3102"/>
      <c r="L2" s="3102"/>
      <c r="M2" s="3102"/>
      <c r="N2" s="3102"/>
      <c r="O2" s="3102"/>
      <c r="P2" s="3102"/>
      <c r="Q2" s="3102"/>
      <c r="R2" s="3102"/>
      <c r="S2" s="3102"/>
      <c r="T2" s="3102"/>
      <c r="U2" s="3102"/>
      <c r="V2" s="3102"/>
      <c r="W2" s="3102"/>
      <c r="X2" s="3102"/>
      <c r="Y2" s="3102"/>
      <c r="Z2" s="3101"/>
      <c r="AA2" s="3102"/>
      <c r="AB2" s="3101"/>
    </row>
    <row r="3" spans="1:28" ht="13.5" customHeight="1">
      <c r="A3" s="3102"/>
      <c r="B3" s="1181"/>
      <c r="C3" s="1181"/>
      <c r="D3" s="3102"/>
      <c r="E3" s="3102"/>
      <c r="F3" s="3102"/>
      <c r="G3" s="3102"/>
      <c r="H3" s="3102"/>
      <c r="I3" s="3102"/>
      <c r="J3" s="3102"/>
      <c r="K3" s="3102"/>
      <c r="L3" s="3102"/>
      <c r="M3" s="3102"/>
      <c r="N3" s="3102"/>
      <c r="O3" s="3102"/>
      <c r="P3" s="3102"/>
      <c r="Q3" s="3102"/>
      <c r="R3" s="3102"/>
      <c r="S3" s="3102"/>
      <c r="T3" s="3102"/>
      <c r="U3" s="3102"/>
      <c r="V3" s="3102"/>
      <c r="W3" s="3102"/>
      <c r="X3" s="3102"/>
      <c r="Y3" s="3102"/>
      <c r="Z3" s="3101"/>
      <c r="AA3" s="3102"/>
      <c r="AB3" s="3101"/>
    </row>
    <row r="4" spans="1:28" ht="37.5" customHeight="1">
      <c r="A4" s="3102"/>
      <c r="B4" s="3486" t="s">
        <v>15725</v>
      </c>
      <c r="C4" s="3486"/>
      <c r="D4" s="3486"/>
      <c r="E4" s="3486"/>
      <c r="F4" s="3486"/>
      <c r="G4" s="3486"/>
      <c r="H4" s="3486"/>
      <c r="I4" s="3486"/>
      <c r="J4" s="3486"/>
      <c r="K4" s="3486"/>
      <c r="L4" s="3486"/>
      <c r="M4" s="3486"/>
      <c r="N4" s="3486"/>
      <c r="O4" s="3486"/>
      <c r="P4" s="3486"/>
      <c r="Q4" s="3486"/>
      <c r="R4" s="3486"/>
      <c r="S4" s="3486"/>
      <c r="T4" s="3486"/>
      <c r="U4" s="3486"/>
      <c r="V4" s="3486"/>
      <c r="W4" s="3486"/>
      <c r="X4" s="3486"/>
      <c r="Y4" s="3102"/>
      <c r="Z4" s="3101"/>
      <c r="AA4" s="1004" t="s">
        <v>669</v>
      </c>
      <c r="AB4" s="3101"/>
    </row>
    <row r="5" spans="1:28" ht="16.5" customHeight="1">
      <c r="A5" s="2394" t="s">
        <v>684</v>
      </c>
      <c r="B5" s="3102"/>
      <c r="C5" s="1181"/>
      <c r="D5" s="3102"/>
      <c r="E5" s="3102"/>
      <c r="F5" s="3102"/>
      <c r="G5" s="3102"/>
      <c r="H5" s="3102"/>
      <c r="I5" s="3102"/>
      <c r="J5" s="3102"/>
      <c r="K5" s="3102"/>
      <c r="L5" s="3102"/>
      <c r="M5" s="3102"/>
      <c r="N5" s="3102"/>
      <c r="O5" s="3102"/>
      <c r="P5" s="3102"/>
      <c r="Q5" s="3102"/>
      <c r="R5" s="3102"/>
      <c r="S5" s="3102"/>
      <c r="T5" s="3102"/>
      <c r="U5" s="3192"/>
      <c r="V5" s="3192"/>
      <c r="W5" s="3102"/>
      <c r="X5" s="3102"/>
      <c r="Y5" s="3102"/>
      <c r="Z5" s="3101"/>
      <c r="AA5" s="3102"/>
      <c r="AB5" s="3101"/>
    </row>
    <row r="6" spans="1:28" ht="27" customHeight="1">
      <c r="A6" s="3102"/>
      <c r="B6" s="1186" t="s">
        <v>139</v>
      </c>
      <c r="C6" s="3102"/>
      <c r="D6" s="3102"/>
      <c r="E6" s="3102"/>
      <c r="F6" s="3102"/>
      <c r="G6" s="3102"/>
      <c r="H6" s="3102"/>
      <c r="I6" s="3102"/>
      <c r="J6" s="3102"/>
      <c r="K6" s="3102"/>
      <c r="L6" s="3102"/>
      <c r="M6" s="3102"/>
      <c r="N6" s="3102"/>
      <c r="O6" s="3102"/>
      <c r="P6" s="3102"/>
      <c r="Q6" s="3102"/>
      <c r="R6" s="3102"/>
      <c r="S6" s="3102"/>
      <c r="T6" s="3102"/>
      <c r="U6" s="3102"/>
      <c r="V6" s="3102"/>
      <c r="W6" s="3102"/>
      <c r="X6" s="3102"/>
      <c r="Y6" s="3102"/>
      <c r="Z6" s="3101"/>
      <c r="AA6" s="3102"/>
      <c r="AB6" s="3101"/>
    </row>
    <row r="7" spans="1:28" ht="10.5" customHeight="1" thickBot="1">
      <c r="A7" s="3102"/>
      <c r="B7" s="3102"/>
      <c r="C7" s="3102"/>
      <c r="D7" s="3102"/>
      <c r="E7" s="3102"/>
      <c r="F7" s="3102"/>
      <c r="G7" s="1182"/>
      <c r="H7" s="1182"/>
      <c r="I7" s="1182"/>
      <c r="J7" s="1182"/>
      <c r="K7" s="1182"/>
      <c r="L7" s="1182"/>
      <c r="M7" s="1182"/>
      <c r="N7" s="1182"/>
      <c r="O7" s="1182"/>
      <c r="P7" s="1182"/>
      <c r="Q7" s="1182"/>
      <c r="R7" s="1182"/>
      <c r="S7" s="1182"/>
      <c r="T7" s="1182"/>
      <c r="U7" s="1182"/>
      <c r="V7" s="1182"/>
      <c r="W7" s="1162"/>
      <c r="X7" s="1162"/>
      <c r="Y7" s="1162"/>
      <c r="Z7" s="3101"/>
      <c r="AA7" s="3102"/>
      <c r="AB7" s="3101"/>
    </row>
    <row r="8" spans="1:28" ht="42" customHeight="1" thickTop="1">
      <c r="A8" s="2692"/>
      <c r="B8" s="2697" t="s">
        <v>15726</v>
      </c>
      <c r="C8" s="2698" t="s">
        <v>15727</v>
      </c>
      <c r="D8" s="3102"/>
      <c r="E8" s="3102"/>
      <c r="F8" s="3102"/>
      <c r="G8" s="1182"/>
      <c r="H8" s="1182"/>
      <c r="I8" s="1182"/>
      <c r="J8" s="1182"/>
      <c r="K8" s="1182"/>
      <c r="L8" s="1182"/>
      <c r="M8" s="1182"/>
      <c r="N8" s="1182"/>
      <c r="O8" s="1182"/>
      <c r="P8" s="1182"/>
      <c r="Q8" s="1182"/>
      <c r="R8" s="1182"/>
      <c r="S8" s="1182"/>
      <c r="T8" s="1182"/>
      <c r="U8" s="1182"/>
      <c r="V8" s="1182"/>
      <c r="W8" s="1162"/>
      <c r="X8" s="1162"/>
      <c r="Y8" s="1162"/>
      <c r="Z8" s="3101"/>
      <c r="AA8" s="3102"/>
      <c r="AB8" s="3101"/>
    </row>
    <row r="9" spans="1:28" ht="25.5" thickBot="1">
      <c r="A9" s="2394" t="s">
        <v>686</v>
      </c>
      <c r="B9" s="2699" t="s">
        <v>15728</v>
      </c>
      <c r="C9" s="2700">
        <v>168.87200000000001</v>
      </c>
      <c r="D9" s="1187"/>
      <c r="E9" s="1187"/>
      <c r="F9" s="1187"/>
      <c r="G9" s="1182"/>
      <c r="H9" s="1182"/>
      <c r="I9" s="1182"/>
      <c r="J9" s="1182"/>
      <c r="K9" s="1182"/>
      <c r="L9" s="1182"/>
      <c r="M9" s="1182"/>
      <c r="N9" s="1182"/>
      <c r="O9" s="1182"/>
      <c r="P9" s="1182"/>
      <c r="Q9" s="1182"/>
      <c r="R9" s="1182"/>
      <c r="S9" s="1182"/>
      <c r="T9" s="1182"/>
      <c r="U9" s="1182"/>
      <c r="V9" s="1182"/>
      <c r="W9" s="3102"/>
      <c r="X9" s="3102"/>
      <c r="Y9" s="3102"/>
      <c r="Z9" s="3101"/>
      <c r="AA9" s="997">
        <f>IF( SUM( AC9:AC9 ) = 0, 0, $S$6 )</f>
        <v>0</v>
      </c>
      <c r="AB9" s="3101"/>
    </row>
    <row r="10" spans="1:28" ht="8.25" customHeight="1" thickTop="1" thickBot="1">
      <c r="A10" s="3102"/>
      <c r="B10" s="1187"/>
      <c r="C10" s="3102"/>
      <c r="D10" s="1187"/>
      <c r="E10" s="1187"/>
      <c r="F10" s="1187"/>
      <c r="G10" s="1182"/>
      <c r="H10" s="1182"/>
      <c r="I10" s="1182"/>
      <c r="J10" s="1182"/>
      <c r="K10" s="1182"/>
      <c r="L10" s="1182"/>
      <c r="M10" s="1182"/>
      <c r="N10" s="1182"/>
      <c r="O10" s="1182"/>
      <c r="P10" s="1182"/>
      <c r="Q10" s="1182"/>
      <c r="R10" s="1182"/>
      <c r="S10" s="1182"/>
      <c r="T10" s="1182"/>
      <c r="U10" s="2900"/>
      <c r="V10" s="2900"/>
      <c r="W10" s="3102"/>
      <c r="X10" s="3102"/>
      <c r="Y10" s="3102"/>
      <c r="Z10" s="3101"/>
      <c r="AA10" s="997">
        <f xml:space="preserve"> IF( SUM( AC10:AC10 ) = 0, 0,#REF! )</f>
        <v>0</v>
      </c>
      <c r="AB10" s="3101"/>
    </row>
    <row r="11" spans="1:28" ht="20.25" customHeight="1" thickTop="1" thickBot="1">
      <c r="A11" s="3102"/>
      <c r="B11" s="3102"/>
      <c r="C11" s="1182"/>
      <c r="D11" s="1182"/>
      <c r="E11" s="1182"/>
      <c r="F11" s="1182"/>
      <c r="G11" s="1182"/>
      <c r="H11" s="1182"/>
      <c r="I11" s="3697" t="s">
        <v>13209</v>
      </c>
      <c r="J11" s="3698"/>
      <c r="K11" s="1182"/>
      <c r="L11" s="3697" t="s">
        <v>13210</v>
      </c>
      <c r="M11" s="3698"/>
      <c r="N11" s="1182"/>
      <c r="O11" s="3697" t="s">
        <v>13211</v>
      </c>
      <c r="P11" s="3698"/>
      <c r="Q11" s="1182"/>
      <c r="R11" s="3697" t="s">
        <v>13212</v>
      </c>
      <c r="S11" s="3698"/>
      <c r="T11" s="1182"/>
      <c r="U11" s="3695" t="s">
        <v>15729</v>
      </c>
      <c r="V11" s="3696"/>
      <c r="W11" s="3102"/>
      <c r="X11" s="3102"/>
      <c r="Y11" s="3102"/>
      <c r="Z11" s="3101"/>
      <c r="AA11" s="997">
        <f xml:space="preserve"> IF( SUM( AC11:AE11 ) = 0, 0,#REF! )</f>
        <v>0</v>
      </c>
      <c r="AB11" s="3101"/>
    </row>
    <row r="12" spans="1:28" ht="52.5" customHeight="1" thickTop="1" thickBot="1">
      <c r="A12" s="2421"/>
      <c r="B12" s="3102"/>
      <c r="C12" s="2701" t="s">
        <v>2</v>
      </c>
      <c r="D12" s="2702" t="s">
        <v>15730</v>
      </c>
      <c r="E12" s="2702" t="s">
        <v>15065</v>
      </c>
      <c r="F12" s="2702" t="s">
        <v>15677</v>
      </c>
      <c r="G12" s="2703" t="s">
        <v>15731</v>
      </c>
      <c r="H12" s="1182"/>
      <c r="I12" s="2712" t="s">
        <v>15732</v>
      </c>
      <c r="J12" s="2713" t="s">
        <v>15733</v>
      </c>
      <c r="K12" s="1182"/>
      <c r="L12" s="2712" t="s">
        <v>15732</v>
      </c>
      <c r="M12" s="2713" t="s">
        <v>15733</v>
      </c>
      <c r="N12" s="1182"/>
      <c r="O12" s="2712" t="s">
        <v>15732</v>
      </c>
      <c r="P12" s="2713" t="s">
        <v>15733</v>
      </c>
      <c r="Q12" s="1182"/>
      <c r="R12" s="2712" t="s">
        <v>15732</v>
      </c>
      <c r="S12" s="2713" t="s">
        <v>15733</v>
      </c>
      <c r="T12" s="1182"/>
      <c r="U12" s="2872" t="s">
        <v>15732</v>
      </c>
      <c r="V12" s="2873" t="s">
        <v>15733</v>
      </c>
      <c r="W12" s="3102"/>
      <c r="X12" s="2720" t="s">
        <v>677</v>
      </c>
      <c r="Y12" s="3102"/>
      <c r="Z12" s="3101"/>
      <c r="AA12" s="997">
        <f>IF( SUM( AC12:AC12 ) = 0, 0, $S$6 )</f>
        <v>0</v>
      </c>
      <c r="AB12" s="3101"/>
    </row>
    <row r="13" spans="1:28" ht="25.5" thickTop="1">
      <c r="A13" s="2394" t="s">
        <v>686</v>
      </c>
      <c r="B13" s="2704" t="s">
        <v>15734</v>
      </c>
      <c r="C13" s="2705" t="s">
        <v>15735</v>
      </c>
      <c r="D13" s="2706">
        <f>150+5.874</f>
        <v>155.874</v>
      </c>
      <c r="E13" s="2705" t="s">
        <v>15736</v>
      </c>
      <c r="F13" s="2705">
        <v>0</v>
      </c>
      <c r="G13" s="2707">
        <v>48</v>
      </c>
      <c r="H13" s="1182"/>
      <c r="I13" s="2714"/>
      <c r="J13" s="2715">
        <f t="shared" ref="J13:J21" si="0">IFERROR(I13/$G13,0)</f>
        <v>0</v>
      </c>
      <c r="K13" s="1182"/>
      <c r="L13" s="2714"/>
      <c r="M13" s="2715">
        <f>L13/$G13</f>
        <v>0</v>
      </c>
      <c r="N13" s="1182"/>
      <c r="O13" s="2714"/>
      <c r="P13" s="2715">
        <f>O13/$G13</f>
        <v>0</v>
      </c>
      <c r="Q13" s="1182"/>
      <c r="R13" s="2714"/>
      <c r="S13" s="2715">
        <f>R13/$G13</f>
        <v>0</v>
      </c>
      <c r="T13" s="1182"/>
      <c r="U13" s="2874"/>
      <c r="V13" s="2875">
        <f>U13/$G13</f>
        <v>0</v>
      </c>
      <c r="W13" s="3102"/>
      <c r="X13" s="2721" t="s">
        <v>15737</v>
      </c>
      <c r="Y13" s="3102"/>
      <c r="Z13" s="3101"/>
      <c r="AA13" s="997">
        <f>IF( SUM( AC13:AC13 ) = 0, 0, $S$6 )</f>
        <v>0</v>
      </c>
      <c r="AB13" s="3101"/>
    </row>
    <row r="14" spans="1:28" ht="25">
      <c r="A14" s="3102"/>
      <c r="B14" s="2708" t="s">
        <v>15738</v>
      </c>
      <c r="C14" s="1194" t="s">
        <v>15739</v>
      </c>
      <c r="D14" s="1195">
        <f>3188*220/1000000</f>
        <v>0.70135999999999998</v>
      </c>
      <c r="E14" s="1194" t="s">
        <v>15736</v>
      </c>
      <c r="F14" s="1194">
        <v>0</v>
      </c>
      <c r="G14" s="2709">
        <v>220</v>
      </c>
      <c r="H14" s="1182"/>
      <c r="I14" s="2716"/>
      <c r="J14" s="2717">
        <f t="shared" si="0"/>
        <v>0</v>
      </c>
      <c r="K14" s="1182"/>
      <c r="L14" s="2716"/>
      <c r="M14" s="2717">
        <f>L14/$G14</f>
        <v>0</v>
      </c>
      <c r="N14" s="1182"/>
      <c r="O14" s="2716"/>
      <c r="P14" s="2717">
        <f>O14/$G14</f>
        <v>0</v>
      </c>
      <c r="Q14" s="1182"/>
      <c r="R14" s="2716"/>
      <c r="S14" s="2717">
        <f>R14/$G14</f>
        <v>0</v>
      </c>
      <c r="T14" s="1182"/>
      <c r="U14" s="2876"/>
      <c r="V14" s="2877">
        <f>U14/$G14</f>
        <v>0</v>
      </c>
      <c r="W14" s="3102"/>
      <c r="X14" s="2722" t="s">
        <v>15740</v>
      </c>
      <c r="Y14" s="3102"/>
      <c r="Z14" s="3101"/>
      <c r="AA14" s="997">
        <f>IF( SUM( AC14:AC14 ) = 0, 0, $S$6 )</f>
        <v>0</v>
      </c>
      <c r="AB14" s="3101"/>
    </row>
    <row r="15" spans="1:28" ht="25">
      <c r="A15" s="3102"/>
      <c r="B15" s="2708" t="s">
        <v>15741</v>
      </c>
      <c r="C15" s="1194" t="s">
        <v>15742</v>
      </c>
      <c r="D15" s="1195">
        <f>2978*120/1000000</f>
        <v>0.35736000000000001</v>
      </c>
      <c r="E15" s="1194" t="s">
        <v>15736</v>
      </c>
      <c r="F15" s="1194">
        <v>0</v>
      </c>
      <c r="G15" s="2709">
        <v>120</v>
      </c>
      <c r="H15" s="1182"/>
      <c r="I15" s="2716"/>
      <c r="J15" s="2717">
        <f t="shared" si="0"/>
        <v>0</v>
      </c>
      <c r="K15" s="1182"/>
      <c r="L15" s="2716"/>
      <c r="M15" s="2717">
        <f t="shared" ref="M15:M20" si="1">L15/$G15</f>
        <v>0</v>
      </c>
      <c r="N15" s="1182"/>
      <c r="O15" s="2716"/>
      <c r="P15" s="2717">
        <f t="shared" ref="P15:P20" si="2">O15/$G15</f>
        <v>0</v>
      </c>
      <c r="Q15" s="1182"/>
      <c r="R15" s="2716"/>
      <c r="S15" s="2717">
        <f t="shared" ref="S15:S20" si="3">R15/$G15</f>
        <v>0</v>
      </c>
      <c r="T15" s="1182"/>
      <c r="U15" s="2876"/>
      <c r="V15" s="2877">
        <f t="shared" ref="V15:V20" si="4">U15/$G15</f>
        <v>0</v>
      </c>
      <c r="W15" s="3102"/>
      <c r="X15" s="2722" t="s">
        <v>15743</v>
      </c>
      <c r="Y15" s="3102"/>
      <c r="Z15" s="3101"/>
      <c r="AA15" s="997">
        <f xml:space="preserve"> IF( SUM( AC15:AE15 ) = 0, 0,#REF! )</f>
        <v>0</v>
      </c>
      <c r="AB15" s="3101"/>
    </row>
    <row r="16" spans="1:28" ht="25">
      <c r="A16" s="3102"/>
      <c r="B16" s="2708" t="s">
        <v>15744</v>
      </c>
      <c r="C16" s="1194" t="s">
        <v>15745</v>
      </c>
      <c r="D16" s="1195">
        <f>8590*92/1000000</f>
        <v>0.79027999999999998</v>
      </c>
      <c r="E16" s="1194" t="s">
        <v>15736</v>
      </c>
      <c r="F16" s="1194">
        <v>0</v>
      </c>
      <c r="G16" s="2709">
        <v>92</v>
      </c>
      <c r="H16" s="1182"/>
      <c r="I16" s="2716"/>
      <c r="J16" s="2717">
        <f t="shared" si="0"/>
        <v>0</v>
      </c>
      <c r="K16" s="1182"/>
      <c r="L16" s="2716"/>
      <c r="M16" s="2717">
        <f t="shared" si="1"/>
        <v>0</v>
      </c>
      <c r="N16" s="1182"/>
      <c r="O16" s="2716"/>
      <c r="P16" s="2717">
        <f t="shared" si="2"/>
        <v>0</v>
      </c>
      <c r="Q16" s="1182"/>
      <c r="R16" s="2716"/>
      <c r="S16" s="2717">
        <f t="shared" si="3"/>
        <v>0</v>
      </c>
      <c r="T16" s="1182"/>
      <c r="U16" s="2876"/>
      <c r="V16" s="2877">
        <f t="shared" si="4"/>
        <v>0</v>
      </c>
      <c r="W16" s="3102"/>
      <c r="X16" s="2722" t="s">
        <v>15746</v>
      </c>
      <c r="Y16" s="3102"/>
      <c r="Z16" s="3101"/>
      <c r="AA16" s="997">
        <f xml:space="preserve"> IF( SUM( AC16:AE16 ) = 0, 0,#REF! )</f>
        <v>0</v>
      </c>
      <c r="AB16" s="3101"/>
    </row>
    <row r="17" spans="1:28" ht="25">
      <c r="A17" s="3102"/>
      <c r="B17" s="2708" t="s">
        <v>15747</v>
      </c>
      <c r="C17" s="1194" t="s">
        <v>15748</v>
      </c>
      <c r="D17" s="1195">
        <f>91590*30/1000000</f>
        <v>2.7477</v>
      </c>
      <c r="E17" s="1194" t="s">
        <v>15736</v>
      </c>
      <c r="F17" s="1194">
        <v>0</v>
      </c>
      <c r="G17" s="2709">
        <v>30</v>
      </c>
      <c r="H17" s="1182"/>
      <c r="I17" s="2716"/>
      <c r="J17" s="2717">
        <f t="shared" si="0"/>
        <v>0</v>
      </c>
      <c r="K17" s="1182"/>
      <c r="L17" s="2716"/>
      <c r="M17" s="2717">
        <f t="shared" si="1"/>
        <v>0</v>
      </c>
      <c r="N17" s="1182"/>
      <c r="O17" s="2716"/>
      <c r="P17" s="2717">
        <f t="shared" si="2"/>
        <v>0</v>
      </c>
      <c r="Q17" s="1182"/>
      <c r="R17" s="2716"/>
      <c r="S17" s="2717">
        <f t="shared" si="3"/>
        <v>0</v>
      </c>
      <c r="T17" s="1182"/>
      <c r="U17" s="2876"/>
      <c r="V17" s="2877">
        <f t="shared" si="4"/>
        <v>0</v>
      </c>
      <c r="W17" s="3102"/>
      <c r="X17" s="2722" t="s">
        <v>15749</v>
      </c>
      <c r="Y17" s="3102"/>
      <c r="Z17" s="3101"/>
      <c r="AA17" s="997"/>
      <c r="AB17" s="3101"/>
    </row>
    <row r="18" spans="1:28" ht="25">
      <c r="A18" s="3102"/>
      <c r="B18" s="2708" t="s">
        <v>15750</v>
      </c>
      <c r="C18" s="1194" t="s">
        <v>15751</v>
      </c>
      <c r="D18" s="1195">
        <f>0.05*100</f>
        <v>5</v>
      </c>
      <c r="E18" s="1194" t="s">
        <v>15736</v>
      </c>
      <c r="F18" s="1194">
        <v>0</v>
      </c>
      <c r="G18" s="2709">
        <v>100</v>
      </c>
      <c r="H18" s="1182"/>
      <c r="I18" s="2716"/>
      <c r="J18" s="2717">
        <f t="shared" si="0"/>
        <v>0</v>
      </c>
      <c r="K18" s="1182"/>
      <c r="L18" s="2716"/>
      <c r="M18" s="2717">
        <f t="shared" si="1"/>
        <v>0</v>
      </c>
      <c r="N18" s="1182"/>
      <c r="O18" s="2716"/>
      <c r="P18" s="2717">
        <f t="shared" si="2"/>
        <v>0</v>
      </c>
      <c r="Q18" s="1182"/>
      <c r="R18" s="2716"/>
      <c r="S18" s="2717">
        <f t="shared" si="3"/>
        <v>0</v>
      </c>
      <c r="T18" s="1182"/>
      <c r="U18" s="2876"/>
      <c r="V18" s="2877">
        <f t="shared" si="4"/>
        <v>0</v>
      </c>
      <c r="W18" s="3102"/>
      <c r="X18" s="2722" t="s">
        <v>15752</v>
      </c>
      <c r="Y18" s="3102"/>
      <c r="Z18" s="3101"/>
      <c r="AA18" s="997"/>
      <c r="AB18" s="3101"/>
    </row>
    <row r="19" spans="1:28" ht="25">
      <c r="A19" s="3102"/>
      <c r="B19" s="2708" t="s">
        <v>15753</v>
      </c>
      <c r="C19" s="1194" t="s">
        <v>15754</v>
      </c>
      <c r="D19" s="1195">
        <f>0.02*25</f>
        <v>0.5</v>
      </c>
      <c r="E19" s="1194" t="s">
        <v>15736</v>
      </c>
      <c r="F19" s="1194">
        <v>0</v>
      </c>
      <c r="G19" s="2709">
        <v>25</v>
      </c>
      <c r="H19" s="1182"/>
      <c r="I19" s="2716"/>
      <c r="J19" s="2717">
        <f t="shared" si="0"/>
        <v>0</v>
      </c>
      <c r="K19" s="1182"/>
      <c r="L19" s="2716"/>
      <c r="M19" s="2717">
        <f t="shared" si="1"/>
        <v>0</v>
      </c>
      <c r="N19" s="1182"/>
      <c r="O19" s="2716"/>
      <c r="P19" s="2717">
        <f t="shared" si="2"/>
        <v>0</v>
      </c>
      <c r="Q19" s="1182"/>
      <c r="R19" s="2716"/>
      <c r="S19" s="2717">
        <f t="shared" si="3"/>
        <v>0</v>
      </c>
      <c r="T19" s="1182"/>
      <c r="U19" s="2876"/>
      <c r="V19" s="2877">
        <f t="shared" si="4"/>
        <v>0</v>
      </c>
      <c r="W19" s="3102"/>
      <c r="X19" s="2722" t="s">
        <v>15755</v>
      </c>
      <c r="Y19" s="3102"/>
      <c r="Z19" s="3101"/>
      <c r="AA19" s="997"/>
      <c r="AB19" s="3101"/>
    </row>
    <row r="20" spans="1:28" ht="25">
      <c r="A20" s="3102"/>
      <c r="B20" s="2708" t="s">
        <v>15756</v>
      </c>
      <c r="C20" s="1194" t="s">
        <v>15757</v>
      </c>
      <c r="D20" s="1195">
        <f>1.25*2</f>
        <v>2.5</v>
      </c>
      <c r="E20" s="1194" t="s">
        <v>15736</v>
      </c>
      <c r="F20" s="1194">
        <v>0</v>
      </c>
      <c r="G20" s="2709">
        <v>2</v>
      </c>
      <c r="H20" s="1182"/>
      <c r="I20" s="2716"/>
      <c r="J20" s="2717">
        <f t="shared" si="0"/>
        <v>0</v>
      </c>
      <c r="K20" s="1182"/>
      <c r="L20" s="2716"/>
      <c r="M20" s="2717">
        <f t="shared" si="1"/>
        <v>0</v>
      </c>
      <c r="N20" s="1182"/>
      <c r="O20" s="2716"/>
      <c r="P20" s="2717">
        <f t="shared" si="2"/>
        <v>0</v>
      </c>
      <c r="Q20" s="1182"/>
      <c r="R20" s="2716"/>
      <c r="S20" s="2717">
        <f t="shared" si="3"/>
        <v>0</v>
      </c>
      <c r="T20" s="1182"/>
      <c r="U20" s="2876"/>
      <c r="V20" s="2877">
        <f t="shared" si="4"/>
        <v>0</v>
      </c>
      <c r="W20" s="3102"/>
      <c r="X20" s="2722" t="s">
        <v>15758</v>
      </c>
      <c r="Y20" s="3102"/>
      <c r="Z20" s="3101"/>
      <c r="AA20" s="997"/>
      <c r="AB20" s="3101"/>
    </row>
    <row r="21" spans="1:28" ht="19.5" thickBot="1">
      <c r="A21" s="2394" t="s">
        <v>784</v>
      </c>
      <c r="B21" s="2699" t="s">
        <v>15759</v>
      </c>
      <c r="C21" s="2710" t="s">
        <v>15760</v>
      </c>
      <c r="D21" s="2711">
        <v>0.4</v>
      </c>
      <c r="E21" s="2710" t="s">
        <v>15736</v>
      </c>
      <c r="F21" s="2710">
        <v>0</v>
      </c>
      <c r="G21" s="2700">
        <v>1</v>
      </c>
      <c r="H21" s="1182"/>
      <c r="I21" s="2718"/>
      <c r="J21" s="2719">
        <f t="shared" si="0"/>
        <v>0</v>
      </c>
      <c r="K21" s="1182"/>
      <c r="L21" s="2718"/>
      <c r="M21" s="2719">
        <f>L21/$G21</f>
        <v>0</v>
      </c>
      <c r="N21" s="1182"/>
      <c r="O21" s="2718"/>
      <c r="P21" s="2719">
        <f>O21/$G21</f>
        <v>0</v>
      </c>
      <c r="Q21" s="1182"/>
      <c r="R21" s="2718"/>
      <c r="S21" s="2719">
        <f>R21/$G21</f>
        <v>0</v>
      </c>
      <c r="T21" s="1182"/>
      <c r="U21" s="2878"/>
      <c r="V21" s="2879">
        <f>U21/$G21</f>
        <v>0</v>
      </c>
      <c r="W21" s="3102"/>
      <c r="X21" s="2723" t="s">
        <v>15761</v>
      </c>
      <c r="Y21" s="3102"/>
      <c r="Z21" s="3101"/>
      <c r="AA21" s="1114"/>
      <c r="AB21" s="3101"/>
    </row>
    <row r="22" spans="1:28" ht="19.5" thickTop="1">
      <c r="A22" s="3102"/>
      <c r="B22" s="3102"/>
      <c r="C22" s="3102"/>
      <c r="D22" s="3102"/>
      <c r="E22" s="3102"/>
      <c r="F22" s="3102"/>
      <c r="G22" s="3102"/>
      <c r="H22" s="1182"/>
      <c r="I22" s="3102"/>
      <c r="J22" s="3102"/>
      <c r="K22" s="1182"/>
      <c r="L22" s="3102"/>
      <c r="M22" s="3102"/>
      <c r="N22" s="1182"/>
      <c r="O22" s="3102"/>
      <c r="P22" s="3102"/>
      <c r="Q22" s="1182"/>
      <c r="R22" s="3102"/>
      <c r="S22" s="3102"/>
      <c r="T22" s="1182"/>
      <c r="U22" s="3193"/>
      <c r="V22" s="3193"/>
      <c r="W22" s="3102"/>
      <c r="X22" s="3102"/>
      <c r="Y22" s="3102"/>
      <c r="Z22" s="3101"/>
      <c r="AA22" s="997">
        <f t="shared" ref="AA22:AA36" si="5">IF( SUM( AC22:AE22 ) = 0, 0, $S$6 )</f>
        <v>0</v>
      </c>
      <c r="AB22" s="3101"/>
    </row>
    <row r="23" spans="1:28" ht="5.25" customHeight="1" thickBot="1">
      <c r="A23" s="3102"/>
      <c r="B23" s="3102"/>
      <c r="C23" s="3102"/>
      <c r="D23" s="3194"/>
      <c r="E23" s="3102"/>
      <c r="F23" s="3102"/>
      <c r="G23" s="3102"/>
      <c r="H23" s="3102"/>
      <c r="I23" s="3102"/>
      <c r="J23" s="3102"/>
      <c r="K23" s="3102"/>
      <c r="L23" s="3102"/>
      <c r="M23" s="3102"/>
      <c r="N23" s="3102"/>
      <c r="O23" s="3102"/>
      <c r="P23" s="3102"/>
      <c r="Q23" s="3102"/>
      <c r="R23" s="3102"/>
      <c r="S23" s="3102"/>
      <c r="T23" s="3102"/>
      <c r="U23" s="3102"/>
      <c r="V23" s="3102"/>
      <c r="W23" s="3102"/>
      <c r="X23" s="3102"/>
      <c r="Y23" s="3102"/>
      <c r="Z23" s="3101"/>
      <c r="AA23" s="997">
        <f t="shared" si="5"/>
        <v>0</v>
      </c>
      <c r="AB23" s="3101"/>
    </row>
    <row r="24" spans="1:28" ht="19.5" thickTop="1">
      <c r="A24" s="2692"/>
      <c r="B24" s="2724" t="s">
        <v>15762</v>
      </c>
      <c r="C24" s="2725" t="s">
        <v>15727</v>
      </c>
      <c r="D24" s="3102"/>
      <c r="E24" s="3102"/>
      <c r="F24" s="3102"/>
      <c r="G24" s="1182"/>
      <c r="H24" s="1182"/>
      <c r="I24" s="1182"/>
      <c r="J24" s="1182"/>
      <c r="K24" s="1182"/>
      <c r="L24" s="1182"/>
      <c r="M24" s="1182"/>
      <c r="N24" s="1182"/>
      <c r="O24" s="1182"/>
      <c r="P24" s="1182"/>
      <c r="Q24" s="1182"/>
      <c r="R24" s="1182"/>
      <c r="S24" s="1182"/>
      <c r="T24" s="1182"/>
      <c r="U24" s="1182"/>
      <c r="V24" s="1182"/>
      <c r="W24" s="3102"/>
      <c r="X24" s="3102"/>
      <c r="Y24" s="1182"/>
      <c r="Z24" s="3101"/>
      <c r="AA24" s="997">
        <f t="shared" si="5"/>
        <v>0</v>
      </c>
      <c r="AB24" s="3101"/>
    </row>
    <row r="25" spans="1:28" ht="25.5" thickBot="1">
      <c r="A25" s="2394" t="s">
        <v>686</v>
      </c>
      <c r="B25" s="2603" t="s">
        <v>15763</v>
      </c>
      <c r="C25" s="2605">
        <v>75.674999999999997</v>
      </c>
      <c r="D25" s="1187"/>
      <c r="E25" s="1187"/>
      <c r="F25" s="1187"/>
      <c r="G25" s="1182"/>
      <c r="H25" s="1182"/>
      <c r="I25" s="1182"/>
      <c r="J25" s="1182"/>
      <c r="K25" s="1182"/>
      <c r="L25" s="1182"/>
      <c r="M25" s="1182"/>
      <c r="N25" s="1182"/>
      <c r="O25" s="1182"/>
      <c r="P25" s="1182"/>
      <c r="Q25" s="1182"/>
      <c r="R25" s="1182"/>
      <c r="S25" s="1182"/>
      <c r="T25" s="1182"/>
      <c r="U25" s="2900"/>
      <c r="V25" s="2900"/>
      <c r="W25" s="3102"/>
      <c r="X25" s="3102"/>
      <c r="Y25" s="1182"/>
      <c r="Z25" s="3101"/>
      <c r="AA25" s="997">
        <f t="shared" si="5"/>
        <v>0</v>
      </c>
      <c r="AB25" s="3101"/>
    </row>
    <row r="26" spans="1:28" ht="20" thickTop="1" thickBot="1">
      <c r="A26" s="3102"/>
      <c r="B26" s="1187"/>
      <c r="C26" s="3102"/>
      <c r="D26" s="1187"/>
      <c r="E26" s="1187"/>
      <c r="F26" s="1187"/>
      <c r="G26" s="1182"/>
      <c r="H26" s="1182"/>
      <c r="I26" s="3693" t="s">
        <v>13209</v>
      </c>
      <c r="J26" s="3694"/>
      <c r="K26" s="1182"/>
      <c r="L26" s="3693" t="s">
        <v>13210</v>
      </c>
      <c r="M26" s="3694"/>
      <c r="N26" s="1182"/>
      <c r="O26" s="3693" t="s">
        <v>13211</v>
      </c>
      <c r="P26" s="3694"/>
      <c r="Q26" s="1182"/>
      <c r="R26" s="3693" t="s">
        <v>13212</v>
      </c>
      <c r="S26" s="3694"/>
      <c r="T26" s="1182"/>
      <c r="U26" s="3695" t="s">
        <v>15729</v>
      </c>
      <c r="V26" s="3696"/>
      <c r="W26" s="3102"/>
      <c r="X26" s="3102"/>
      <c r="Y26" s="1182"/>
      <c r="Z26" s="3101"/>
      <c r="AA26" s="997">
        <f t="shared" si="5"/>
        <v>0</v>
      </c>
      <c r="AB26" s="3101"/>
    </row>
    <row r="27" spans="1:28" ht="38.5" thickTop="1" thickBot="1">
      <c r="A27" s="3102"/>
      <c r="B27" s="3102"/>
      <c r="C27" s="2614" t="s">
        <v>2</v>
      </c>
      <c r="D27" s="2615" t="s">
        <v>15730</v>
      </c>
      <c r="E27" s="2615" t="s">
        <v>15065</v>
      </c>
      <c r="F27" s="2615" t="s">
        <v>15677</v>
      </c>
      <c r="G27" s="2616" t="s">
        <v>15731</v>
      </c>
      <c r="H27" s="1182"/>
      <c r="I27" s="2623" t="s">
        <v>15732</v>
      </c>
      <c r="J27" s="2624" t="s">
        <v>15733</v>
      </c>
      <c r="K27" s="1182"/>
      <c r="L27" s="2623" t="s">
        <v>15732</v>
      </c>
      <c r="M27" s="2624" t="s">
        <v>15733</v>
      </c>
      <c r="N27" s="1182"/>
      <c r="O27" s="2623" t="s">
        <v>15732</v>
      </c>
      <c r="P27" s="2624" t="s">
        <v>15733</v>
      </c>
      <c r="Q27" s="1182"/>
      <c r="R27" s="2623" t="s">
        <v>15732</v>
      </c>
      <c r="S27" s="2624" t="s">
        <v>15733</v>
      </c>
      <c r="T27" s="1182"/>
      <c r="U27" s="2872" t="s">
        <v>15732</v>
      </c>
      <c r="V27" s="2873" t="s">
        <v>15733</v>
      </c>
      <c r="W27" s="3102"/>
      <c r="X27" s="2726" t="s">
        <v>677</v>
      </c>
      <c r="Y27" s="3102"/>
      <c r="Z27" s="3101"/>
      <c r="AA27" s="997">
        <f t="shared" si="5"/>
        <v>0</v>
      </c>
      <c r="AB27" s="3101"/>
    </row>
    <row r="28" spans="1:28" ht="38.5" thickTop="1" thickBot="1">
      <c r="A28" s="2394" t="s">
        <v>784</v>
      </c>
      <c r="B28" s="2731" t="s">
        <v>15734</v>
      </c>
      <c r="C28" s="2732" t="s">
        <v>15764</v>
      </c>
      <c r="D28" s="2732">
        <v>75.674999999999997</v>
      </c>
      <c r="E28" s="2732" t="s">
        <v>15765</v>
      </c>
      <c r="F28" s="2732">
        <v>0</v>
      </c>
      <c r="G28" s="2733">
        <v>58000</v>
      </c>
      <c r="H28" s="1182"/>
      <c r="I28" s="2730"/>
      <c r="J28" s="2695">
        <f>IFERROR(I28/$G28,0)</f>
        <v>0</v>
      </c>
      <c r="K28" s="1182"/>
      <c r="L28" s="2728"/>
      <c r="M28" s="2729">
        <f>L28/$G28</f>
        <v>0</v>
      </c>
      <c r="N28" s="1182"/>
      <c r="O28" s="2728"/>
      <c r="P28" s="2729">
        <f>O28/$G28</f>
        <v>0</v>
      </c>
      <c r="Q28" s="1182"/>
      <c r="R28" s="2728"/>
      <c r="S28" s="2729">
        <f>R28/$G28</f>
        <v>0</v>
      </c>
      <c r="T28" s="1182"/>
      <c r="U28" s="2880"/>
      <c r="V28" s="2881">
        <f>U28/$G28</f>
        <v>0</v>
      </c>
      <c r="W28" s="3102"/>
      <c r="X28" s="2727" t="s">
        <v>15766</v>
      </c>
      <c r="Y28" s="3102"/>
      <c r="Z28" s="3101"/>
      <c r="AA28" s="997">
        <f t="shared" si="5"/>
        <v>0</v>
      </c>
      <c r="AB28" s="3101"/>
    </row>
    <row r="29" spans="1:28" ht="14.5" thickTop="1">
      <c r="A29" s="3102"/>
      <c r="B29" s="3102"/>
      <c r="C29" s="3102"/>
      <c r="D29" s="3102"/>
      <c r="E29" s="3102"/>
      <c r="F29" s="3102"/>
      <c r="G29" s="3102"/>
      <c r="H29" s="3102"/>
      <c r="I29" s="3102"/>
      <c r="J29" s="3102"/>
      <c r="K29" s="3102"/>
      <c r="L29" s="3102"/>
      <c r="M29" s="3102"/>
      <c r="N29" s="3102"/>
      <c r="O29" s="3102"/>
      <c r="P29" s="3102"/>
      <c r="Q29" s="3102"/>
      <c r="R29" s="3102"/>
      <c r="S29" s="3102"/>
      <c r="T29" s="3102"/>
      <c r="U29" s="3193"/>
      <c r="V29" s="3193"/>
      <c r="W29" s="3102"/>
      <c r="X29" s="3102"/>
      <c r="Y29" s="3102"/>
      <c r="Z29" s="3101"/>
      <c r="AA29" s="997">
        <f t="shared" si="5"/>
        <v>0</v>
      </c>
      <c r="AB29" s="3101"/>
    </row>
    <row r="30" spans="1:28">
      <c r="A30" s="3102"/>
      <c r="B30" s="3102"/>
      <c r="C30" s="3102"/>
      <c r="D30" s="3102"/>
      <c r="E30" s="3102"/>
      <c r="F30" s="3102"/>
      <c r="G30" s="3102"/>
      <c r="H30" s="3102"/>
      <c r="I30" s="3102"/>
      <c r="J30" s="3102"/>
      <c r="K30" s="3102"/>
      <c r="L30" s="3102"/>
      <c r="M30" s="3102"/>
      <c r="N30" s="3102"/>
      <c r="O30" s="3102"/>
      <c r="P30" s="3102"/>
      <c r="Q30" s="3102"/>
      <c r="R30" s="3102"/>
      <c r="S30" s="3102"/>
      <c r="T30" s="3102"/>
      <c r="U30" s="3102"/>
      <c r="V30" s="3102"/>
      <c r="W30" s="3102"/>
      <c r="X30" s="3102"/>
      <c r="Y30" s="3102"/>
      <c r="Z30" s="3101"/>
      <c r="AA30" s="997">
        <f t="shared" si="5"/>
        <v>0</v>
      </c>
      <c r="AB30" s="3101"/>
    </row>
    <row r="31" spans="1:28">
      <c r="A31" s="3102"/>
      <c r="B31" s="3102"/>
      <c r="C31" s="3178"/>
      <c r="D31" s="3102"/>
      <c r="E31" s="3102"/>
      <c r="F31" s="3102"/>
      <c r="G31" s="3102"/>
      <c r="H31" s="3102"/>
      <c r="I31" s="3102"/>
      <c r="J31" s="3102"/>
      <c r="K31" s="3102"/>
      <c r="L31" s="3102"/>
      <c r="M31" s="3102"/>
      <c r="N31" s="3102"/>
      <c r="O31" s="3102"/>
      <c r="P31" s="3102"/>
      <c r="Q31" s="3102"/>
      <c r="R31" s="3102"/>
      <c r="S31" s="3102"/>
      <c r="T31" s="3102"/>
      <c r="U31" s="3102"/>
      <c r="V31" s="3102"/>
      <c r="W31" s="3102"/>
      <c r="X31" s="3102"/>
      <c r="Y31" s="3102"/>
      <c r="Z31" s="3101"/>
      <c r="AA31" s="997">
        <f t="shared" si="5"/>
        <v>0</v>
      </c>
      <c r="AB31" s="3101"/>
    </row>
    <row r="32" spans="1:28" ht="14.5" thickBot="1">
      <c r="A32" s="3102"/>
      <c r="B32" s="3102"/>
      <c r="C32" s="3102"/>
      <c r="D32" s="3102"/>
      <c r="E32" s="3102"/>
      <c r="F32" s="3102"/>
      <c r="G32" s="3102"/>
      <c r="H32" s="3102"/>
      <c r="I32" s="3102"/>
      <c r="J32" s="3102"/>
      <c r="K32" s="3102"/>
      <c r="L32" s="3102"/>
      <c r="M32" s="3102"/>
      <c r="N32" s="3102"/>
      <c r="O32" s="3102"/>
      <c r="P32" s="3102"/>
      <c r="Q32" s="3102"/>
      <c r="R32" s="3102"/>
      <c r="S32" s="3102"/>
      <c r="T32" s="3102"/>
      <c r="U32" s="3102"/>
      <c r="V32" s="3102"/>
      <c r="W32" s="3102"/>
      <c r="X32" s="3102"/>
      <c r="Y32" s="3102"/>
      <c r="Z32" s="3101"/>
      <c r="AA32" s="997">
        <f t="shared" si="5"/>
        <v>0</v>
      </c>
      <c r="AB32" s="3101"/>
    </row>
    <row r="33" spans="1:28" ht="19.5" thickTop="1">
      <c r="A33" s="2692"/>
      <c r="B33" s="2724" t="s">
        <v>15767</v>
      </c>
      <c r="C33" s="2725" t="s">
        <v>15727</v>
      </c>
      <c r="D33" s="3102"/>
      <c r="E33" s="3102"/>
      <c r="F33" s="3102"/>
      <c r="G33" s="1182"/>
      <c r="H33" s="1182"/>
      <c r="I33" s="1182"/>
      <c r="J33" s="1182"/>
      <c r="K33" s="1182"/>
      <c r="L33" s="1182"/>
      <c r="M33" s="1182"/>
      <c r="N33" s="1182"/>
      <c r="O33" s="1182"/>
      <c r="P33" s="1182"/>
      <c r="Q33" s="1182"/>
      <c r="R33" s="1182"/>
      <c r="S33" s="1182"/>
      <c r="T33" s="1182"/>
      <c r="U33" s="1182"/>
      <c r="V33" s="1182"/>
      <c r="W33" s="3102"/>
      <c r="X33" s="3102"/>
      <c r="Y33" s="3102"/>
      <c r="Z33" s="3101"/>
      <c r="AA33" s="997">
        <f t="shared" si="5"/>
        <v>0</v>
      </c>
      <c r="AB33" s="3101"/>
    </row>
    <row r="34" spans="1:28" ht="19.5" thickBot="1">
      <c r="A34" s="2394" t="s">
        <v>686</v>
      </c>
      <c r="B34" s="2603" t="s">
        <v>15768</v>
      </c>
      <c r="C34" s="2605">
        <v>78.483999999999995</v>
      </c>
      <c r="D34" s="1187"/>
      <c r="E34" s="1187"/>
      <c r="F34" s="1187"/>
      <c r="G34" s="1182"/>
      <c r="H34" s="1182"/>
      <c r="I34" s="1182"/>
      <c r="J34" s="1182"/>
      <c r="K34" s="1182"/>
      <c r="L34" s="1182"/>
      <c r="M34" s="1182"/>
      <c r="N34" s="1182"/>
      <c r="O34" s="1182"/>
      <c r="P34" s="1182"/>
      <c r="Q34" s="1182"/>
      <c r="R34" s="1182"/>
      <c r="S34" s="1182"/>
      <c r="T34" s="1182"/>
      <c r="U34" s="2900"/>
      <c r="V34" s="2900"/>
      <c r="W34" s="3102"/>
      <c r="X34" s="3102"/>
      <c r="Y34" s="3102"/>
      <c r="Z34" s="3101"/>
      <c r="AA34" s="997">
        <f t="shared" si="5"/>
        <v>0</v>
      </c>
      <c r="AB34" s="3101"/>
    </row>
    <row r="35" spans="1:28" ht="20" thickTop="1" thickBot="1">
      <c r="A35" s="3102"/>
      <c r="B35" s="1187"/>
      <c r="C35" s="3102"/>
      <c r="D35" s="1187"/>
      <c r="E35" s="1187"/>
      <c r="F35" s="1187"/>
      <c r="G35" s="1182"/>
      <c r="H35" s="1182"/>
      <c r="I35" s="3693" t="s">
        <v>13209</v>
      </c>
      <c r="J35" s="3694"/>
      <c r="K35" s="1182"/>
      <c r="L35" s="3693" t="s">
        <v>13210</v>
      </c>
      <c r="M35" s="3694"/>
      <c r="N35" s="1182"/>
      <c r="O35" s="3693" t="s">
        <v>13211</v>
      </c>
      <c r="P35" s="3694"/>
      <c r="Q35" s="1182"/>
      <c r="R35" s="3693" t="s">
        <v>13212</v>
      </c>
      <c r="S35" s="3694"/>
      <c r="T35" s="1182"/>
      <c r="U35" s="3695" t="s">
        <v>15729</v>
      </c>
      <c r="V35" s="3696"/>
      <c r="W35" s="3102"/>
      <c r="X35" s="3102"/>
      <c r="Y35" s="3102"/>
      <c r="Z35" s="3101"/>
      <c r="AA35" s="997">
        <f t="shared" si="5"/>
        <v>0</v>
      </c>
      <c r="AB35" s="3101"/>
    </row>
    <row r="36" spans="1:28" ht="38.5" thickTop="1" thickBot="1">
      <c r="A36" s="3102"/>
      <c r="B36" s="3102"/>
      <c r="C36" s="2614" t="s">
        <v>2</v>
      </c>
      <c r="D36" s="2615" t="s">
        <v>15730</v>
      </c>
      <c r="E36" s="2615" t="s">
        <v>15065</v>
      </c>
      <c r="F36" s="2615" t="s">
        <v>15677</v>
      </c>
      <c r="G36" s="2616" t="s">
        <v>15731</v>
      </c>
      <c r="H36" s="1182"/>
      <c r="I36" s="2623" t="s">
        <v>15732</v>
      </c>
      <c r="J36" s="2624" t="s">
        <v>15733</v>
      </c>
      <c r="K36" s="1182"/>
      <c r="L36" s="2623" t="s">
        <v>15732</v>
      </c>
      <c r="M36" s="2624" t="s">
        <v>15733</v>
      </c>
      <c r="N36" s="1182"/>
      <c r="O36" s="2623" t="s">
        <v>15732</v>
      </c>
      <c r="P36" s="2624" t="s">
        <v>15733</v>
      </c>
      <c r="Q36" s="1182"/>
      <c r="R36" s="2623" t="s">
        <v>15732</v>
      </c>
      <c r="S36" s="2624" t="s">
        <v>15733</v>
      </c>
      <c r="T36" s="1182"/>
      <c r="U36" s="2872" t="s">
        <v>15732</v>
      </c>
      <c r="V36" s="2873" t="s">
        <v>15733</v>
      </c>
      <c r="W36" s="3102"/>
      <c r="X36" s="2720" t="s">
        <v>677</v>
      </c>
      <c r="Y36" s="3102"/>
      <c r="Z36" s="3101"/>
      <c r="AA36" s="997">
        <f t="shared" si="5"/>
        <v>0</v>
      </c>
      <c r="AB36" s="3101"/>
    </row>
    <row r="37" spans="1:28" ht="25.5" thickTop="1">
      <c r="A37" s="3102"/>
      <c r="B37" s="2600" t="s">
        <v>15734</v>
      </c>
      <c r="C37" s="2734" t="s">
        <v>15769</v>
      </c>
      <c r="D37" s="2734">
        <v>17.184000000000001</v>
      </c>
      <c r="E37" s="2734" t="s">
        <v>15736</v>
      </c>
      <c r="F37" s="2734">
        <v>0</v>
      </c>
      <c r="G37" s="2735">
        <v>6</v>
      </c>
      <c r="H37" s="1182"/>
      <c r="I37" s="2737"/>
      <c r="J37" s="2738">
        <f t="shared" ref="J37:J51" si="6">IFERROR(I37/$G37,0)</f>
        <v>0</v>
      </c>
      <c r="K37" s="1202"/>
      <c r="L37" s="2737"/>
      <c r="M37" s="2738">
        <f>L37/$G37</f>
        <v>0</v>
      </c>
      <c r="N37" s="2569"/>
      <c r="O37" s="2737"/>
      <c r="P37" s="2738">
        <f>O37/$G37</f>
        <v>0</v>
      </c>
      <c r="Q37" s="2569"/>
      <c r="R37" s="2737"/>
      <c r="S37" s="2738">
        <f>R37/$G37</f>
        <v>0</v>
      </c>
      <c r="T37" s="2569"/>
      <c r="U37" s="2874"/>
      <c r="V37" s="2875">
        <f>U37/$G37</f>
        <v>0</v>
      </c>
      <c r="W37" s="3102"/>
      <c r="X37" s="2743" t="s">
        <v>15770</v>
      </c>
      <c r="Y37" s="3102"/>
      <c r="Z37" s="3101"/>
      <c r="AA37" s="997">
        <f xml:space="preserve"> IF( SUM( AC37:AC37 ) = 0, 0,#REF! )</f>
        <v>0</v>
      </c>
      <c r="AB37" s="3101"/>
    </row>
    <row r="38" spans="1:28" ht="18.75" customHeight="1">
      <c r="A38" s="3102"/>
      <c r="B38" s="2601" t="s">
        <v>15738</v>
      </c>
      <c r="C38" s="1180" t="s">
        <v>15771</v>
      </c>
      <c r="D38" s="1180">
        <v>6.9930000000000003</v>
      </c>
      <c r="E38" s="1180" t="s">
        <v>15736</v>
      </c>
      <c r="F38" s="1180">
        <v>0</v>
      </c>
      <c r="G38" s="2602">
        <v>3</v>
      </c>
      <c r="H38" s="1182"/>
      <c r="I38" s="2739"/>
      <c r="J38" s="2740">
        <f t="shared" si="6"/>
        <v>0</v>
      </c>
      <c r="K38" s="1202"/>
      <c r="L38" s="2739"/>
      <c r="M38" s="2740">
        <f>L38/$G38</f>
        <v>0</v>
      </c>
      <c r="N38" s="2569"/>
      <c r="O38" s="2739"/>
      <c r="P38" s="2740">
        <f>O38/$G38</f>
        <v>0</v>
      </c>
      <c r="Q38" s="2569"/>
      <c r="R38" s="2739"/>
      <c r="S38" s="2740">
        <f>R38/$G38</f>
        <v>0</v>
      </c>
      <c r="T38" s="2569"/>
      <c r="U38" s="2876"/>
      <c r="V38" s="2877">
        <f>U38/$G38</f>
        <v>0</v>
      </c>
      <c r="W38" s="3102"/>
      <c r="X38" s="2744" t="s">
        <v>15772</v>
      </c>
      <c r="Y38" s="3102"/>
      <c r="Z38" s="3101"/>
      <c r="AA38" s="997">
        <f xml:space="preserve"> IF( SUM( AC38:AC38 ) = 0, 0,#REF! )</f>
        <v>0</v>
      </c>
      <c r="AB38" s="3101"/>
    </row>
    <row r="39" spans="1:28" ht="25">
      <c r="A39" s="3102"/>
      <c r="B39" s="2601" t="s">
        <v>15741</v>
      </c>
      <c r="C39" s="1180" t="s">
        <v>15773</v>
      </c>
      <c r="D39" s="1180">
        <v>1.052</v>
      </c>
      <c r="E39" s="1180" t="s">
        <v>15736</v>
      </c>
      <c r="F39" s="1180">
        <v>0</v>
      </c>
      <c r="G39" s="2602">
        <v>1</v>
      </c>
      <c r="H39" s="1182"/>
      <c r="I39" s="2739"/>
      <c r="J39" s="2740">
        <f t="shared" si="6"/>
        <v>0</v>
      </c>
      <c r="K39" s="1202"/>
      <c r="L39" s="2739"/>
      <c r="M39" s="2740">
        <f t="shared" ref="M39:M50" si="7">L39/$G39</f>
        <v>0</v>
      </c>
      <c r="N39" s="2569"/>
      <c r="O39" s="2739"/>
      <c r="P39" s="2740">
        <f t="shared" ref="P39:P50" si="8">O39/$G39</f>
        <v>0</v>
      </c>
      <c r="Q39" s="2569"/>
      <c r="R39" s="2739"/>
      <c r="S39" s="2740">
        <f t="shared" ref="S39:S50" si="9">R39/$G39</f>
        <v>0</v>
      </c>
      <c r="T39" s="2569"/>
      <c r="U39" s="2876"/>
      <c r="V39" s="2877">
        <f t="shared" ref="V39:V50" si="10">U39/$G39</f>
        <v>0</v>
      </c>
      <c r="W39" s="3102"/>
      <c r="X39" s="2744" t="s">
        <v>15774</v>
      </c>
      <c r="Y39" s="3102"/>
      <c r="Z39" s="3101"/>
      <c r="AA39" s="997">
        <f xml:space="preserve"> IF( SUM( AC39:AC39 ) = 0, 0,#REF! )</f>
        <v>0</v>
      </c>
      <c r="AB39" s="3101"/>
    </row>
    <row r="40" spans="1:28" ht="18.75" customHeight="1">
      <c r="A40" s="3102"/>
      <c r="B40" s="2601" t="s">
        <v>15744</v>
      </c>
      <c r="C40" s="1180" t="s">
        <v>15775</v>
      </c>
      <c r="D40" s="1180">
        <v>1.052</v>
      </c>
      <c r="E40" s="1180" t="s">
        <v>15736</v>
      </c>
      <c r="F40" s="1180">
        <v>0</v>
      </c>
      <c r="G40" s="2602">
        <v>1</v>
      </c>
      <c r="H40" s="1182"/>
      <c r="I40" s="2739"/>
      <c r="J40" s="2740">
        <f t="shared" si="6"/>
        <v>0</v>
      </c>
      <c r="K40" s="1202"/>
      <c r="L40" s="2739"/>
      <c r="M40" s="2740">
        <f t="shared" si="7"/>
        <v>0</v>
      </c>
      <c r="N40" s="2569"/>
      <c r="O40" s="2739"/>
      <c r="P40" s="2740">
        <f t="shared" si="8"/>
        <v>0</v>
      </c>
      <c r="Q40" s="2569"/>
      <c r="R40" s="2739"/>
      <c r="S40" s="2740">
        <f t="shared" si="9"/>
        <v>0</v>
      </c>
      <c r="T40" s="2569"/>
      <c r="U40" s="2876"/>
      <c r="V40" s="2877">
        <f t="shared" si="10"/>
        <v>0</v>
      </c>
      <c r="W40" s="3102"/>
      <c r="X40" s="2744" t="s">
        <v>15776</v>
      </c>
      <c r="Y40" s="3102"/>
      <c r="Z40" s="3101"/>
      <c r="AA40" s="997">
        <f xml:space="preserve"> IF( SUM( AC40:AC40 ) = 0, 0,$S$6 )</f>
        <v>0</v>
      </c>
      <c r="AB40" s="3101"/>
    </row>
    <row r="41" spans="1:28" ht="25">
      <c r="A41" s="3102"/>
      <c r="B41" s="2601" t="s">
        <v>15747</v>
      </c>
      <c r="C41" s="1180" t="s">
        <v>15777</v>
      </c>
      <c r="D41" s="1207">
        <v>1.81</v>
      </c>
      <c r="E41" s="1180" t="s">
        <v>15736</v>
      </c>
      <c r="F41" s="1180">
        <v>0</v>
      </c>
      <c r="G41" s="2602">
        <v>5</v>
      </c>
      <c r="H41" s="1182"/>
      <c r="I41" s="2739"/>
      <c r="J41" s="2740">
        <f t="shared" si="6"/>
        <v>0</v>
      </c>
      <c r="K41" s="1202"/>
      <c r="L41" s="2739"/>
      <c r="M41" s="2740">
        <f t="shared" si="7"/>
        <v>0</v>
      </c>
      <c r="N41" s="2569"/>
      <c r="O41" s="2739"/>
      <c r="P41" s="2740">
        <f t="shared" si="8"/>
        <v>0</v>
      </c>
      <c r="Q41" s="2569"/>
      <c r="R41" s="2739"/>
      <c r="S41" s="2740">
        <f t="shared" si="9"/>
        <v>0</v>
      </c>
      <c r="T41" s="2569"/>
      <c r="U41" s="2876"/>
      <c r="V41" s="2877">
        <f t="shared" si="10"/>
        <v>0</v>
      </c>
      <c r="W41" s="3102"/>
      <c r="X41" s="2744" t="s">
        <v>15778</v>
      </c>
      <c r="Y41" s="3102"/>
      <c r="Z41" s="3101"/>
      <c r="AA41" s="997">
        <f xml:space="preserve"> IF( SUM( AC41:AC41 ) = 0, 0,#REF! )</f>
        <v>0</v>
      </c>
      <c r="AB41" s="3101"/>
    </row>
    <row r="42" spans="1:28" ht="25.5" customHeight="1">
      <c r="A42" s="3102"/>
      <c r="B42" s="2601" t="s">
        <v>15750</v>
      </c>
      <c r="C42" s="1180" t="s">
        <v>15779</v>
      </c>
      <c r="D42" s="1180">
        <v>0</v>
      </c>
      <c r="E42" s="1180" t="s">
        <v>15736</v>
      </c>
      <c r="F42" s="1180">
        <v>0</v>
      </c>
      <c r="G42" s="2602">
        <v>0</v>
      </c>
      <c r="H42" s="1182"/>
      <c r="I42" s="2739"/>
      <c r="J42" s="2740">
        <f t="shared" si="6"/>
        <v>0</v>
      </c>
      <c r="K42" s="1202"/>
      <c r="L42" s="2739"/>
      <c r="M42" s="2740">
        <f>IFERROR(L42/$G42,0)</f>
        <v>0</v>
      </c>
      <c r="N42" s="2569"/>
      <c r="O42" s="2739"/>
      <c r="P42" s="2740">
        <f>IFERROR(L42/$G42,0)</f>
        <v>0</v>
      </c>
      <c r="Q42" s="2569"/>
      <c r="R42" s="2739"/>
      <c r="S42" s="2740">
        <f>IFERROR(L42/$G42,0)</f>
        <v>0</v>
      </c>
      <c r="T42" s="2569"/>
      <c r="U42" s="2876"/>
      <c r="V42" s="2877">
        <f>IFERROR(L42/$G42,0)</f>
        <v>0</v>
      </c>
      <c r="W42" s="3102"/>
      <c r="X42" s="2744" t="s">
        <v>15780</v>
      </c>
      <c r="Y42" s="3102"/>
      <c r="Z42" s="3101"/>
      <c r="AA42" s="997">
        <f xml:space="preserve"> IF( SUM( AC42:AC42 ) = 0, 0,#REF! )</f>
        <v>0</v>
      </c>
      <c r="AB42" s="3101"/>
    </row>
    <row r="43" spans="1:28" ht="25">
      <c r="A43" s="3102"/>
      <c r="B43" s="2601" t="s">
        <v>15753</v>
      </c>
      <c r="C43" s="1180" t="s">
        <v>15781</v>
      </c>
      <c r="D43" s="1180">
        <v>31.812999999999999</v>
      </c>
      <c r="E43" s="1180" t="s">
        <v>15736</v>
      </c>
      <c r="F43" s="1180">
        <v>0</v>
      </c>
      <c r="G43" s="2602">
        <v>1</v>
      </c>
      <c r="H43" s="1182"/>
      <c r="I43" s="2739"/>
      <c r="J43" s="2740">
        <f t="shared" si="6"/>
        <v>0</v>
      </c>
      <c r="K43" s="1202"/>
      <c r="L43" s="2739"/>
      <c r="M43" s="2740">
        <f t="shared" si="7"/>
        <v>0</v>
      </c>
      <c r="N43" s="2569"/>
      <c r="O43" s="2739"/>
      <c r="P43" s="2740">
        <f t="shared" si="8"/>
        <v>0</v>
      </c>
      <c r="Q43" s="2569"/>
      <c r="R43" s="2739"/>
      <c r="S43" s="2740">
        <f t="shared" si="9"/>
        <v>0</v>
      </c>
      <c r="T43" s="2569"/>
      <c r="U43" s="2876"/>
      <c r="V43" s="2877">
        <f t="shared" si="10"/>
        <v>0</v>
      </c>
      <c r="W43" s="3102"/>
      <c r="X43" s="2744" t="s">
        <v>15782</v>
      </c>
      <c r="Y43" s="3102"/>
      <c r="Z43" s="3101"/>
      <c r="AA43" s="997">
        <f xml:space="preserve"> IF( SUM( AC43:AC43 ) = 0, 0,#REF! )</f>
        <v>0</v>
      </c>
      <c r="AB43" s="3101"/>
    </row>
    <row r="44" spans="1:28" ht="25">
      <c r="A44" s="3102"/>
      <c r="B44" s="2601" t="s">
        <v>15756</v>
      </c>
      <c r="C44" s="1180" t="s">
        <v>15783</v>
      </c>
      <c r="D44" s="1207">
        <v>5.26</v>
      </c>
      <c r="E44" s="1180" t="s">
        <v>15736</v>
      </c>
      <c r="F44" s="1180">
        <v>0</v>
      </c>
      <c r="G44" s="2602">
        <v>1</v>
      </c>
      <c r="H44" s="1182"/>
      <c r="I44" s="2739"/>
      <c r="J44" s="2740">
        <f t="shared" si="6"/>
        <v>0</v>
      </c>
      <c r="K44" s="1202"/>
      <c r="L44" s="2739"/>
      <c r="M44" s="2740">
        <f t="shared" si="7"/>
        <v>0</v>
      </c>
      <c r="N44" s="2569"/>
      <c r="O44" s="2739"/>
      <c r="P44" s="2740">
        <f t="shared" si="8"/>
        <v>0</v>
      </c>
      <c r="Q44" s="2569"/>
      <c r="R44" s="2739"/>
      <c r="S44" s="2740">
        <f t="shared" si="9"/>
        <v>0</v>
      </c>
      <c r="T44" s="2569"/>
      <c r="U44" s="2876"/>
      <c r="V44" s="2877">
        <f t="shared" si="10"/>
        <v>0</v>
      </c>
      <c r="W44" s="3102"/>
      <c r="X44" s="2744" t="s">
        <v>15784</v>
      </c>
      <c r="Y44" s="3102"/>
      <c r="Z44" s="3101"/>
      <c r="AA44" s="997">
        <f xml:space="preserve"> IF( SUM( AC44:AC44 ) = 0, 0,#REF! )</f>
        <v>0</v>
      </c>
      <c r="AB44" s="3101"/>
    </row>
    <row r="45" spans="1:28" ht="37.5">
      <c r="A45" s="3102"/>
      <c r="B45" s="2601" t="s">
        <v>15759</v>
      </c>
      <c r="C45" s="1180" t="s">
        <v>15785</v>
      </c>
      <c r="D45" s="1180">
        <v>4.3520000000000003</v>
      </c>
      <c r="E45" s="1180" t="s">
        <v>15736</v>
      </c>
      <c r="F45" s="1180">
        <v>0</v>
      </c>
      <c r="G45" s="2602">
        <v>1</v>
      </c>
      <c r="H45" s="1182"/>
      <c r="I45" s="2739"/>
      <c r="J45" s="2740">
        <f t="shared" si="6"/>
        <v>0</v>
      </c>
      <c r="K45" s="1202"/>
      <c r="L45" s="2739"/>
      <c r="M45" s="2740">
        <f t="shared" si="7"/>
        <v>0</v>
      </c>
      <c r="N45" s="2569"/>
      <c r="O45" s="2739"/>
      <c r="P45" s="2740">
        <f t="shared" si="8"/>
        <v>0</v>
      </c>
      <c r="Q45" s="2569"/>
      <c r="R45" s="2739"/>
      <c r="S45" s="2740">
        <f t="shared" si="9"/>
        <v>0</v>
      </c>
      <c r="T45" s="2569"/>
      <c r="U45" s="2876"/>
      <c r="V45" s="2877">
        <f t="shared" si="10"/>
        <v>0</v>
      </c>
      <c r="W45" s="3102"/>
      <c r="X45" s="2744" t="s">
        <v>15786</v>
      </c>
      <c r="Y45" s="3102"/>
      <c r="Z45" s="3101"/>
      <c r="AA45" s="997">
        <f xml:space="preserve"> IF( SUM( AC45:AC45 ) = 0, 0,#REF! )</f>
        <v>0</v>
      </c>
      <c r="AB45" s="3101"/>
    </row>
    <row r="46" spans="1:28" ht="37.5">
      <c r="A46" s="3102"/>
      <c r="B46" s="2601" t="s">
        <v>15787</v>
      </c>
      <c r="C46" s="1180" t="s">
        <v>15788</v>
      </c>
      <c r="D46" s="1207">
        <v>1.29</v>
      </c>
      <c r="E46" s="1180" t="s">
        <v>15736</v>
      </c>
      <c r="F46" s="1180">
        <v>0</v>
      </c>
      <c r="G46" s="2602">
        <v>1</v>
      </c>
      <c r="H46" s="1182"/>
      <c r="I46" s="2739"/>
      <c r="J46" s="2740">
        <f t="shared" si="6"/>
        <v>0</v>
      </c>
      <c r="K46" s="1202"/>
      <c r="L46" s="2739"/>
      <c r="M46" s="2740">
        <f t="shared" si="7"/>
        <v>0</v>
      </c>
      <c r="N46" s="2569"/>
      <c r="O46" s="2739"/>
      <c r="P46" s="2740">
        <f t="shared" si="8"/>
        <v>0</v>
      </c>
      <c r="Q46" s="2569"/>
      <c r="R46" s="2739"/>
      <c r="S46" s="2740">
        <f t="shared" si="9"/>
        <v>0</v>
      </c>
      <c r="T46" s="2569"/>
      <c r="U46" s="2876"/>
      <c r="V46" s="2877">
        <f t="shared" si="10"/>
        <v>0</v>
      </c>
      <c r="W46" s="3102"/>
      <c r="X46" s="2744" t="s">
        <v>15789</v>
      </c>
      <c r="Y46" s="3102"/>
      <c r="Z46" s="3101"/>
      <c r="AA46" s="997">
        <f xml:space="preserve"> IF( SUM( AC46:AC46 ) = 0, 0,#REF! )</f>
        <v>0</v>
      </c>
      <c r="AB46" s="3101"/>
    </row>
    <row r="47" spans="1:28" ht="37.5">
      <c r="A47" s="3102"/>
      <c r="B47" s="2601" t="s">
        <v>15790</v>
      </c>
      <c r="C47" s="1180" t="s">
        <v>15791</v>
      </c>
      <c r="D47" s="1180">
        <v>1.306</v>
      </c>
      <c r="E47" s="1180" t="s">
        <v>15736</v>
      </c>
      <c r="F47" s="1180">
        <v>0</v>
      </c>
      <c r="G47" s="2602">
        <v>1</v>
      </c>
      <c r="H47" s="1182"/>
      <c r="I47" s="2739"/>
      <c r="J47" s="2740">
        <f t="shared" si="6"/>
        <v>0</v>
      </c>
      <c r="K47" s="1202"/>
      <c r="L47" s="2739"/>
      <c r="M47" s="2740">
        <f t="shared" si="7"/>
        <v>0</v>
      </c>
      <c r="N47" s="2569"/>
      <c r="O47" s="2739"/>
      <c r="P47" s="2740">
        <f t="shared" si="8"/>
        <v>0</v>
      </c>
      <c r="Q47" s="2569"/>
      <c r="R47" s="2739"/>
      <c r="S47" s="2740">
        <f t="shared" si="9"/>
        <v>0</v>
      </c>
      <c r="T47" s="2569"/>
      <c r="U47" s="2876"/>
      <c r="V47" s="2877">
        <f t="shared" si="10"/>
        <v>0</v>
      </c>
      <c r="W47" s="3102"/>
      <c r="X47" s="2744" t="s">
        <v>15792</v>
      </c>
      <c r="Y47" s="3102"/>
      <c r="Z47" s="3101"/>
      <c r="AA47" s="997">
        <f xml:space="preserve"> IF( SUM( AC47:AC47 ) = 0, 0,#REF! )</f>
        <v>0</v>
      </c>
      <c r="AB47" s="3101"/>
    </row>
    <row r="48" spans="1:28" ht="50">
      <c r="A48" s="3102"/>
      <c r="B48" s="2902" t="s">
        <v>15793</v>
      </c>
      <c r="C48" s="1180" t="s">
        <v>15794</v>
      </c>
      <c r="D48" s="1207">
        <v>2</v>
      </c>
      <c r="E48" s="1219" t="s">
        <v>15736</v>
      </c>
      <c r="F48" s="1219">
        <v>0</v>
      </c>
      <c r="G48" s="2783">
        <v>1</v>
      </c>
      <c r="H48" s="1182"/>
      <c r="I48" s="2903"/>
      <c r="J48" s="2740">
        <f t="shared" si="6"/>
        <v>0</v>
      </c>
      <c r="K48" s="1202"/>
      <c r="L48" s="2903"/>
      <c r="M48" s="2740">
        <f t="shared" si="7"/>
        <v>0</v>
      </c>
      <c r="N48" s="2569"/>
      <c r="O48" s="2903"/>
      <c r="P48" s="2740">
        <f t="shared" si="8"/>
        <v>0</v>
      </c>
      <c r="Q48" s="2569"/>
      <c r="R48" s="2903"/>
      <c r="S48" s="2740">
        <f t="shared" si="9"/>
        <v>0</v>
      </c>
      <c r="T48" s="2569"/>
      <c r="U48" s="2904"/>
      <c r="V48" s="2877">
        <f t="shared" si="10"/>
        <v>0</v>
      </c>
      <c r="W48" s="3102"/>
      <c r="X48" s="2744" t="s">
        <v>15795</v>
      </c>
      <c r="Y48" s="3102"/>
      <c r="Z48" s="3101"/>
      <c r="AA48" s="997"/>
      <c r="AB48" s="3101"/>
    </row>
    <row r="49" spans="1:28" ht="19">
      <c r="A49" s="3102"/>
      <c r="B49" s="2902" t="s">
        <v>15796</v>
      </c>
      <c r="C49" s="1180" t="s">
        <v>15797</v>
      </c>
      <c r="D49" s="1219">
        <v>1.1659999999999999</v>
      </c>
      <c r="E49" s="1219" t="s">
        <v>15736</v>
      </c>
      <c r="F49" s="1219">
        <v>0</v>
      </c>
      <c r="G49" s="2783">
        <v>4</v>
      </c>
      <c r="H49" s="1182"/>
      <c r="I49" s="2903"/>
      <c r="J49" s="2740">
        <f t="shared" si="6"/>
        <v>0</v>
      </c>
      <c r="K49" s="1202"/>
      <c r="L49" s="2903"/>
      <c r="M49" s="2740">
        <f t="shared" si="7"/>
        <v>0</v>
      </c>
      <c r="N49" s="2569"/>
      <c r="O49" s="2903"/>
      <c r="P49" s="2740">
        <f t="shared" si="8"/>
        <v>0</v>
      </c>
      <c r="Q49" s="2569"/>
      <c r="R49" s="2903"/>
      <c r="S49" s="2740">
        <f t="shared" si="9"/>
        <v>0</v>
      </c>
      <c r="T49" s="2569"/>
      <c r="U49" s="2904"/>
      <c r="V49" s="2877">
        <f t="shared" si="10"/>
        <v>0</v>
      </c>
      <c r="W49" s="3102"/>
      <c r="X49" s="2744" t="s">
        <v>15798</v>
      </c>
      <c r="Y49" s="3102"/>
      <c r="Z49" s="3101"/>
      <c r="AA49" s="997"/>
      <c r="AB49" s="3101"/>
    </row>
    <row r="50" spans="1:28" ht="19">
      <c r="A50" s="3102"/>
      <c r="B50" s="2902" t="s">
        <v>15799</v>
      </c>
      <c r="C50" s="1208" t="s">
        <v>15800</v>
      </c>
      <c r="D50" s="1219">
        <v>1.2050000000000001</v>
      </c>
      <c r="E50" s="1219" t="s">
        <v>15736</v>
      </c>
      <c r="F50" s="1219">
        <v>0</v>
      </c>
      <c r="G50" s="2783">
        <v>1</v>
      </c>
      <c r="H50" s="1182"/>
      <c r="I50" s="2903"/>
      <c r="J50" s="2740">
        <f t="shared" si="6"/>
        <v>0</v>
      </c>
      <c r="K50" s="1202"/>
      <c r="L50" s="2903"/>
      <c r="M50" s="2740">
        <f t="shared" si="7"/>
        <v>0</v>
      </c>
      <c r="N50" s="2569"/>
      <c r="O50" s="2903"/>
      <c r="P50" s="2740">
        <f t="shared" si="8"/>
        <v>0</v>
      </c>
      <c r="Q50" s="2569"/>
      <c r="R50" s="2903"/>
      <c r="S50" s="2740">
        <f t="shared" si="9"/>
        <v>0</v>
      </c>
      <c r="T50" s="2569"/>
      <c r="U50" s="2904"/>
      <c r="V50" s="2877">
        <f t="shared" si="10"/>
        <v>0</v>
      </c>
      <c r="W50" s="3102"/>
      <c r="X50" s="2744" t="s">
        <v>15801</v>
      </c>
      <c r="Y50" s="3102"/>
      <c r="Z50" s="3101"/>
      <c r="AA50" s="997"/>
      <c r="AB50" s="3101"/>
    </row>
    <row r="51" spans="1:28" ht="19.5" thickBot="1">
      <c r="A51" s="2394" t="s">
        <v>784</v>
      </c>
      <c r="B51" s="2603" t="s">
        <v>15802</v>
      </c>
      <c r="C51" s="2604" t="s">
        <v>15803</v>
      </c>
      <c r="D51" s="2736">
        <v>2.0030000000000001</v>
      </c>
      <c r="E51" s="2604" t="s">
        <v>15736</v>
      </c>
      <c r="F51" s="2604">
        <v>0</v>
      </c>
      <c r="G51" s="2605">
        <v>1</v>
      </c>
      <c r="H51" s="1182"/>
      <c r="I51" s="2741"/>
      <c r="J51" s="2742">
        <f t="shared" si="6"/>
        <v>0</v>
      </c>
      <c r="K51" s="1202"/>
      <c r="L51" s="2741"/>
      <c r="M51" s="2742">
        <f>L51/$G51</f>
        <v>0</v>
      </c>
      <c r="N51" s="2569"/>
      <c r="O51" s="2741"/>
      <c r="P51" s="2742">
        <f>O51/$G51</f>
        <v>0</v>
      </c>
      <c r="Q51" s="2569"/>
      <c r="R51" s="2741"/>
      <c r="S51" s="2742">
        <f>R51/$G51</f>
        <v>0</v>
      </c>
      <c r="T51" s="2569"/>
      <c r="U51" s="2878"/>
      <c r="V51" s="2879">
        <f>U51/$G51</f>
        <v>0</v>
      </c>
      <c r="W51" s="3102"/>
      <c r="X51" s="2727" t="s">
        <v>15804</v>
      </c>
      <c r="Y51" s="3102"/>
      <c r="Z51" s="3101"/>
      <c r="AA51" s="997">
        <f xml:space="preserve"> IF( SUM( AC51:AC51 ) = 0, 0,#REF! )</f>
        <v>0</v>
      </c>
      <c r="AB51" s="3101"/>
    </row>
    <row r="52" spans="1:28" ht="20" thickTop="1" thickBot="1">
      <c r="A52" s="3102"/>
      <c r="B52" s="3102"/>
      <c r="C52" s="3102"/>
      <c r="D52" s="3102"/>
      <c r="E52" s="3102"/>
      <c r="F52" s="3102"/>
      <c r="G52" s="3102"/>
      <c r="H52" s="1182"/>
      <c r="I52" s="3102"/>
      <c r="J52" s="3102"/>
      <c r="K52" s="3102"/>
      <c r="L52" s="3102"/>
      <c r="M52" s="3102"/>
      <c r="N52" s="3102"/>
      <c r="O52" s="3102"/>
      <c r="P52" s="3102"/>
      <c r="Q52" s="3102"/>
      <c r="R52" s="3102"/>
      <c r="S52" s="3102"/>
      <c r="T52" s="3102"/>
      <c r="U52" s="3193"/>
      <c r="V52" s="3193"/>
      <c r="W52" s="3102"/>
      <c r="X52" s="3102"/>
      <c r="Y52" s="3102"/>
      <c r="Z52" s="3101"/>
      <c r="AA52" s="997">
        <f xml:space="preserve"> IF( SUM( AC52:AC52 ) = 0, 0,#REF! )</f>
        <v>0</v>
      </c>
      <c r="AB52" s="3101"/>
    </row>
    <row r="53" spans="1:28" ht="19.5" thickTop="1">
      <c r="A53" s="2399"/>
      <c r="B53" s="2724" t="s">
        <v>15805</v>
      </c>
      <c r="C53" s="2725" t="s">
        <v>15727</v>
      </c>
      <c r="D53" s="3102"/>
      <c r="E53" s="3102"/>
      <c r="F53" s="3102"/>
      <c r="G53" s="1182"/>
      <c r="H53" s="1182"/>
      <c r="I53" s="1182"/>
      <c r="J53" s="1182"/>
      <c r="K53" s="1182"/>
      <c r="L53" s="1182"/>
      <c r="M53" s="1182"/>
      <c r="N53" s="1182"/>
      <c r="O53" s="1182"/>
      <c r="P53" s="1182"/>
      <c r="Q53" s="1182"/>
      <c r="R53" s="1182"/>
      <c r="S53" s="1182"/>
      <c r="T53" s="1182"/>
      <c r="U53" s="1182"/>
      <c r="V53" s="1182"/>
      <c r="W53" s="3102"/>
      <c r="X53" s="3102"/>
      <c r="Y53" s="3102"/>
      <c r="Z53" s="3101"/>
      <c r="AA53" s="997">
        <f xml:space="preserve"> IF( SUM( AC53:AC53 ) = 0, 0,#REF! )</f>
        <v>0</v>
      </c>
      <c r="AB53" s="3101"/>
    </row>
    <row r="54" spans="1:28" ht="19.5" thickBot="1">
      <c r="A54" s="2394" t="s">
        <v>686</v>
      </c>
      <c r="B54" s="2603" t="s">
        <v>15806</v>
      </c>
      <c r="C54" s="2605">
        <v>139.84100000000001</v>
      </c>
      <c r="D54" s="1187"/>
      <c r="E54" s="1187"/>
      <c r="F54" s="1187"/>
      <c r="G54" s="1182"/>
      <c r="H54" s="1182"/>
      <c r="I54" s="1182"/>
      <c r="J54" s="1182"/>
      <c r="K54" s="1182"/>
      <c r="L54" s="1182"/>
      <c r="M54" s="1182"/>
      <c r="N54" s="1182"/>
      <c r="O54" s="1182"/>
      <c r="P54" s="1182"/>
      <c r="Q54" s="1182"/>
      <c r="R54" s="1182"/>
      <c r="S54" s="1182"/>
      <c r="T54" s="1182"/>
      <c r="U54" s="1182"/>
      <c r="V54" s="1182"/>
      <c r="W54" s="3102"/>
      <c r="X54" s="3102"/>
      <c r="Y54" s="3102"/>
      <c r="Z54" s="3101"/>
      <c r="AA54" s="997">
        <f xml:space="preserve"> IF( SUM( AC54:AC54 ) = 0, 0,#REF! )</f>
        <v>0</v>
      </c>
      <c r="AB54" s="3101"/>
    </row>
    <row r="55" spans="1:28" ht="20" thickTop="1" thickBot="1">
      <c r="A55" s="3102"/>
      <c r="B55" s="1187"/>
      <c r="C55" s="3102"/>
      <c r="D55" s="1187"/>
      <c r="E55" s="1187"/>
      <c r="F55" s="1187"/>
      <c r="G55" s="1182"/>
      <c r="H55" s="1182"/>
      <c r="I55" s="1182"/>
      <c r="J55" s="1182"/>
      <c r="K55" s="1182"/>
      <c r="L55" s="1182"/>
      <c r="M55" s="1182"/>
      <c r="N55" s="1182"/>
      <c r="O55" s="1182"/>
      <c r="P55" s="1182"/>
      <c r="Q55" s="1182"/>
      <c r="R55" s="1182"/>
      <c r="S55" s="1182"/>
      <c r="T55" s="1182"/>
      <c r="U55" s="2900"/>
      <c r="V55" s="2900"/>
      <c r="W55" s="3102"/>
      <c r="X55" s="3102"/>
      <c r="Y55" s="3102"/>
      <c r="Z55" s="3101"/>
      <c r="AA55" s="997">
        <f xml:space="preserve"> IF( SUM( AC55:AC55 ) = 0, 0,#REF! )</f>
        <v>0</v>
      </c>
      <c r="AB55" s="3101"/>
    </row>
    <row r="56" spans="1:28" ht="21" customHeight="1" thickTop="1" thickBot="1">
      <c r="A56" s="3102"/>
      <c r="B56" s="3102"/>
      <c r="C56" s="3102"/>
      <c r="D56" s="1187"/>
      <c r="E56" s="1187"/>
      <c r="F56" s="1187"/>
      <c r="G56" s="1182"/>
      <c r="H56" s="1182"/>
      <c r="I56" s="3693" t="s">
        <v>13209</v>
      </c>
      <c r="J56" s="3694"/>
      <c r="K56" s="1182"/>
      <c r="L56" s="3693" t="s">
        <v>13210</v>
      </c>
      <c r="M56" s="3694"/>
      <c r="N56" s="1182"/>
      <c r="O56" s="3693" t="s">
        <v>13211</v>
      </c>
      <c r="P56" s="3694"/>
      <c r="Q56" s="1182"/>
      <c r="R56" s="3693" t="s">
        <v>13212</v>
      </c>
      <c r="S56" s="3694"/>
      <c r="T56" s="1182"/>
      <c r="U56" s="3695" t="s">
        <v>15729</v>
      </c>
      <c r="V56" s="3696"/>
      <c r="W56" s="3102"/>
      <c r="X56" s="3102"/>
      <c r="Y56" s="3102"/>
      <c r="Z56" s="3101"/>
      <c r="AA56" s="997">
        <f xml:space="preserve"> IF( SUM( AC56:AC56 ) = 0, 0,#REF! )</f>
        <v>0</v>
      </c>
      <c r="AB56" s="3101"/>
    </row>
    <row r="57" spans="1:28" ht="38.5" thickTop="1" thickBot="1">
      <c r="A57" s="2399" t="s">
        <v>680</v>
      </c>
      <c r="B57" s="3102"/>
      <c r="C57" s="2614" t="s">
        <v>2</v>
      </c>
      <c r="D57" s="2615" t="s">
        <v>15730</v>
      </c>
      <c r="E57" s="2615" t="s">
        <v>15065</v>
      </c>
      <c r="F57" s="2615" t="s">
        <v>15677</v>
      </c>
      <c r="G57" s="2616" t="s">
        <v>15731</v>
      </c>
      <c r="H57" s="1182"/>
      <c r="I57" s="2623" t="s">
        <v>15732</v>
      </c>
      <c r="J57" s="2624" t="s">
        <v>15733</v>
      </c>
      <c r="K57" s="1182"/>
      <c r="L57" s="2623" t="s">
        <v>15732</v>
      </c>
      <c r="M57" s="2624" t="s">
        <v>15733</v>
      </c>
      <c r="N57" s="1182"/>
      <c r="O57" s="2623" t="s">
        <v>15732</v>
      </c>
      <c r="P57" s="2624" t="s">
        <v>15733</v>
      </c>
      <c r="Q57" s="1182"/>
      <c r="R57" s="2623" t="s">
        <v>15732</v>
      </c>
      <c r="S57" s="2624" t="s">
        <v>15733</v>
      </c>
      <c r="T57" s="1182"/>
      <c r="U57" s="2872" t="s">
        <v>15732</v>
      </c>
      <c r="V57" s="2873" t="s">
        <v>15733</v>
      </c>
      <c r="W57" s="3102"/>
      <c r="X57" s="2720" t="s">
        <v>677</v>
      </c>
      <c r="Y57" s="3102"/>
      <c r="Z57" s="3101"/>
      <c r="AA57" s="997">
        <f xml:space="preserve"> IF( SUM( AC57:AC57 ) = 0, 0,#REF! )</f>
        <v>0</v>
      </c>
      <c r="AB57" s="3101"/>
    </row>
    <row r="58" spans="1:28" ht="25.5" thickTop="1">
      <c r="A58" s="3102"/>
      <c r="B58" s="2600" t="s">
        <v>15734</v>
      </c>
      <c r="C58" s="2734" t="s">
        <v>15806</v>
      </c>
      <c r="D58" s="2734">
        <f>1598*3000/1000000</f>
        <v>4.7939999999999996</v>
      </c>
      <c r="E58" s="2734" t="s">
        <v>15736</v>
      </c>
      <c r="F58" s="2734">
        <v>0</v>
      </c>
      <c r="G58" s="2735">
        <v>3000</v>
      </c>
      <c r="H58" s="1182"/>
      <c r="I58" s="2737"/>
      <c r="J58" s="2747">
        <f>IFERROR(I58/$G58,0)</f>
        <v>0</v>
      </c>
      <c r="K58" s="1202"/>
      <c r="L58" s="2737"/>
      <c r="M58" s="2747">
        <f>L58/$G58</f>
        <v>0</v>
      </c>
      <c r="N58" s="2569"/>
      <c r="O58" s="2737"/>
      <c r="P58" s="2747">
        <f>O58/$G58</f>
        <v>0</v>
      </c>
      <c r="Q58" s="2569"/>
      <c r="R58" s="2737"/>
      <c r="S58" s="2747">
        <f>R58/$G58</f>
        <v>0</v>
      </c>
      <c r="T58" s="2569"/>
      <c r="U58" s="2874"/>
      <c r="V58" s="2875">
        <f>U58/$G58</f>
        <v>0</v>
      </c>
      <c r="W58" s="3102"/>
      <c r="X58" s="2743" t="s">
        <v>15807</v>
      </c>
      <c r="Y58" s="3102"/>
      <c r="Z58" s="3101"/>
      <c r="AA58" s="997">
        <f xml:space="preserve"> IF( SUM( AC58:AC58 ) = 0, 0,#REF! )</f>
        <v>0</v>
      </c>
      <c r="AB58" s="3101"/>
    </row>
    <row r="59" spans="1:28" ht="19">
      <c r="A59" s="3102"/>
      <c r="B59" s="2601" t="s">
        <v>15738</v>
      </c>
      <c r="C59" s="1180" t="s">
        <v>15808</v>
      </c>
      <c r="D59" s="1207">
        <f>135.046*0.64</f>
        <v>86.42944</v>
      </c>
      <c r="E59" s="1180" t="s">
        <v>1292</v>
      </c>
      <c r="F59" s="1180">
        <v>1</v>
      </c>
      <c r="G59" s="2745">
        <v>1</v>
      </c>
      <c r="H59" s="1182"/>
      <c r="I59" s="2748"/>
      <c r="J59" s="2740">
        <f>IFERROR(I59/$G59,0)</f>
        <v>0</v>
      </c>
      <c r="K59" s="1202"/>
      <c r="L59" s="2748"/>
      <c r="M59" s="2740">
        <f>L59/$G59</f>
        <v>0</v>
      </c>
      <c r="N59" s="2569"/>
      <c r="O59" s="2748"/>
      <c r="P59" s="2740">
        <f>O59/$G59</f>
        <v>0</v>
      </c>
      <c r="Q59" s="2569"/>
      <c r="R59" s="2748"/>
      <c r="S59" s="2740">
        <f>R59/$G59</f>
        <v>0</v>
      </c>
      <c r="T59" s="2569"/>
      <c r="U59" s="2882"/>
      <c r="V59" s="2877">
        <f>U59/$G59</f>
        <v>0</v>
      </c>
      <c r="W59" s="3102"/>
      <c r="X59" s="2744" t="s">
        <v>15809</v>
      </c>
      <c r="Y59" s="3102"/>
      <c r="Z59" s="3101"/>
      <c r="AA59" s="997">
        <f xml:space="preserve"> IF( SUM( AC59:AC59 ) = 0, 0,#REF! )</f>
        <v>0</v>
      </c>
      <c r="AB59" s="3101"/>
    </row>
    <row r="60" spans="1:28" ht="19.5" thickBot="1">
      <c r="A60" s="2394" t="s">
        <v>784</v>
      </c>
      <c r="B60" s="2603" t="s">
        <v>15741</v>
      </c>
      <c r="C60" s="2604" t="s">
        <v>15810</v>
      </c>
      <c r="D60" s="2736">
        <f>135.046*0.36</f>
        <v>48.616559999999993</v>
      </c>
      <c r="E60" s="2604" t="s">
        <v>1292</v>
      </c>
      <c r="F60" s="2604">
        <v>1</v>
      </c>
      <c r="G60" s="2746">
        <v>1</v>
      </c>
      <c r="H60" s="1182"/>
      <c r="I60" s="2749"/>
      <c r="J60" s="2742">
        <f>IFERROR(I60/$G60,0)</f>
        <v>0</v>
      </c>
      <c r="K60" s="1202"/>
      <c r="L60" s="2749"/>
      <c r="M60" s="2742">
        <f>L60/$G60</f>
        <v>0</v>
      </c>
      <c r="N60" s="2569"/>
      <c r="O60" s="2749"/>
      <c r="P60" s="2742">
        <f>O60/$G60</f>
        <v>0</v>
      </c>
      <c r="Q60" s="2569"/>
      <c r="R60" s="2749"/>
      <c r="S60" s="2742">
        <f>R60/$G60</f>
        <v>0</v>
      </c>
      <c r="T60" s="2569"/>
      <c r="U60" s="2883"/>
      <c r="V60" s="2879">
        <f>U60/$G60</f>
        <v>0</v>
      </c>
      <c r="W60" s="3102"/>
      <c r="X60" s="2727" t="s">
        <v>15811</v>
      </c>
      <c r="Y60" s="3102"/>
      <c r="Z60" s="3101"/>
      <c r="AA60" s="997">
        <f xml:space="preserve"> IF( SUM( AC60:AC60 ) = 0, 0,#REF! )</f>
        <v>0</v>
      </c>
      <c r="AB60" s="3101"/>
    </row>
    <row r="61" spans="1:28" ht="19.5" thickTop="1">
      <c r="A61" s="3102"/>
      <c r="B61" s="3102"/>
      <c r="C61" s="3102"/>
      <c r="D61" s="1211"/>
      <c r="E61" s="3102"/>
      <c r="F61" s="3102"/>
      <c r="G61" s="3102"/>
      <c r="H61" s="1182"/>
      <c r="I61" s="3102"/>
      <c r="J61" s="3102"/>
      <c r="K61" s="3102"/>
      <c r="L61" s="3102"/>
      <c r="M61" s="3102"/>
      <c r="N61" s="3102"/>
      <c r="O61" s="3102"/>
      <c r="P61" s="3102"/>
      <c r="Q61" s="3102"/>
      <c r="R61" s="3102"/>
      <c r="S61" s="3102"/>
      <c r="T61" s="3102"/>
      <c r="U61" s="3193"/>
      <c r="V61" s="3193"/>
      <c r="W61" s="3102"/>
      <c r="X61" s="3102"/>
      <c r="Y61" s="3102"/>
      <c r="Z61" s="3101"/>
      <c r="AA61" s="997">
        <f xml:space="preserve"> IF( SUM( AC61:AC61 ) = 0, 0,#REF! )</f>
        <v>0</v>
      </c>
      <c r="AB61" s="3101"/>
    </row>
    <row r="62" spans="1:28" ht="14.5" thickBot="1">
      <c r="A62" s="3102"/>
      <c r="B62" s="3102"/>
      <c r="C62" s="3102"/>
      <c r="D62" s="3102"/>
      <c r="E62" s="3102"/>
      <c r="F62" s="3102"/>
      <c r="G62" s="3102"/>
      <c r="H62" s="3102"/>
      <c r="I62" s="3102"/>
      <c r="J62" s="3102"/>
      <c r="K62" s="3102"/>
      <c r="L62" s="3102"/>
      <c r="M62" s="3102"/>
      <c r="N62" s="3102"/>
      <c r="O62" s="3102"/>
      <c r="P62" s="3102"/>
      <c r="Q62" s="3102"/>
      <c r="R62" s="3102"/>
      <c r="S62" s="3102"/>
      <c r="T62" s="3102"/>
      <c r="U62" s="3102"/>
      <c r="V62" s="3102"/>
      <c r="W62" s="3102"/>
      <c r="X62" s="3102"/>
      <c r="Y62" s="3102"/>
      <c r="Z62" s="3101"/>
      <c r="AA62" s="997">
        <f xml:space="preserve"> IF( SUM( AC62:AC62 ) = 0, 0,#REF! )</f>
        <v>0</v>
      </c>
      <c r="AB62" s="3101"/>
    </row>
    <row r="63" spans="1:28" ht="19.5" thickTop="1">
      <c r="A63" s="2692"/>
      <c r="B63" s="2724" t="s">
        <v>15812</v>
      </c>
      <c r="C63" s="2725" t="s">
        <v>15727</v>
      </c>
      <c r="D63" s="3102"/>
      <c r="E63" s="3102"/>
      <c r="F63" s="3102"/>
      <c r="G63" s="1182"/>
      <c r="H63" s="1182"/>
      <c r="I63" s="1182"/>
      <c r="J63" s="1182"/>
      <c r="K63" s="1182"/>
      <c r="L63" s="1182"/>
      <c r="M63" s="1182"/>
      <c r="N63" s="1182"/>
      <c r="O63" s="1182"/>
      <c r="P63" s="1182"/>
      <c r="Q63" s="1182"/>
      <c r="R63" s="1182"/>
      <c r="S63" s="1182"/>
      <c r="T63" s="1182"/>
      <c r="U63" s="1182"/>
      <c r="V63" s="1182"/>
      <c r="W63" s="3102"/>
      <c r="X63" s="3102"/>
      <c r="Y63" s="3102"/>
      <c r="Z63" s="3101"/>
      <c r="AA63" s="997">
        <f xml:space="preserve"> IF( SUM( AC63:AC63 ) = 0, 0,#REF! )</f>
        <v>0</v>
      </c>
      <c r="AB63" s="3101"/>
    </row>
    <row r="64" spans="1:28" ht="19.5" thickBot="1">
      <c r="A64" s="2394" t="s">
        <v>686</v>
      </c>
      <c r="B64" s="2603" t="s">
        <v>15813</v>
      </c>
      <c r="C64" s="2750">
        <v>20.12</v>
      </c>
      <c r="D64" s="1187"/>
      <c r="E64" s="1187"/>
      <c r="F64" s="1187"/>
      <c r="G64" s="1182"/>
      <c r="H64" s="1182"/>
      <c r="I64" s="1182"/>
      <c r="J64" s="1182"/>
      <c r="K64" s="1182"/>
      <c r="L64" s="1182"/>
      <c r="M64" s="1182"/>
      <c r="N64" s="1182"/>
      <c r="O64" s="1182"/>
      <c r="P64" s="1182"/>
      <c r="Q64" s="1182"/>
      <c r="R64" s="1182"/>
      <c r="S64" s="1182"/>
      <c r="T64" s="1182"/>
      <c r="U64" s="2900"/>
      <c r="V64" s="2900"/>
      <c r="W64" s="3102"/>
      <c r="X64" s="3102"/>
      <c r="Y64" s="3102"/>
      <c r="Z64" s="3101"/>
      <c r="AA64" s="997">
        <f xml:space="preserve"> IF( SUM( AC64:AC64 ) = 0, 0,#REF! )</f>
        <v>0</v>
      </c>
      <c r="AB64" s="3101"/>
    </row>
    <row r="65" spans="1:28" ht="21" customHeight="1" thickTop="1" thickBot="1">
      <c r="A65" s="3102"/>
      <c r="B65" s="3102"/>
      <c r="C65" s="1182"/>
      <c r="D65" s="1182"/>
      <c r="E65" s="1182"/>
      <c r="F65" s="1182"/>
      <c r="G65" s="1182"/>
      <c r="H65" s="1182"/>
      <c r="I65" s="3693" t="s">
        <v>13209</v>
      </c>
      <c r="J65" s="3694"/>
      <c r="K65" s="1182"/>
      <c r="L65" s="3693" t="s">
        <v>13210</v>
      </c>
      <c r="M65" s="3694"/>
      <c r="N65" s="1182"/>
      <c r="O65" s="3693" t="s">
        <v>13211</v>
      </c>
      <c r="P65" s="3694"/>
      <c r="Q65" s="1182"/>
      <c r="R65" s="3693" t="s">
        <v>13212</v>
      </c>
      <c r="S65" s="3694"/>
      <c r="T65" s="1182"/>
      <c r="U65" s="3695" t="s">
        <v>15729</v>
      </c>
      <c r="V65" s="3696"/>
      <c r="W65" s="3102"/>
      <c r="X65" s="3102"/>
      <c r="Y65" s="3102"/>
      <c r="Z65" s="3101"/>
      <c r="AA65" s="997">
        <f xml:space="preserve"> IF( SUM( AC65:AC65 ) = 0, 0,#REF! )</f>
        <v>0</v>
      </c>
      <c r="AB65" s="3101"/>
    </row>
    <row r="66" spans="1:28" ht="38.5" thickTop="1" thickBot="1">
      <c r="A66" s="3102"/>
      <c r="B66" s="3102"/>
      <c r="C66" s="2614" t="s">
        <v>2</v>
      </c>
      <c r="D66" s="2615" t="s">
        <v>15730</v>
      </c>
      <c r="E66" s="2615" t="s">
        <v>15065</v>
      </c>
      <c r="F66" s="2615" t="s">
        <v>15677</v>
      </c>
      <c r="G66" s="2616" t="s">
        <v>15731</v>
      </c>
      <c r="H66" s="1182"/>
      <c r="I66" s="2623" t="s">
        <v>15732</v>
      </c>
      <c r="J66" s="2624" t="s">
        <v>15733</v>
      </c>
      <c r="K66" s="1182"/>
      <c r="L66" s="2623" t="s">
        <v>15732</v>
      </c>
      <c r="M66" s="2624" t="s">
        <v>15733</v>
      </c>
      <c r="N66" s="1182"/>
      <c r="O66" s="2623" t="s">
        <v>15732</v>
      </c>
      <c r="P66" s="2624" t="s">
        <v>15733</v>
      </c>
      <c r="Q66" s="1182"/>
      <c r="R66" s="2623" t="s">
        <v>15732</v>
      </c>
      <c r="S66" s="2624" t="s">
        <v>15733</v>
      </c>
      <c r="T66" s="1182"/>
      <c r="U66" s="2872" t="s">
        <v>15732</v>
      </c>
      <c r="V66" s="2873" t="s">
        <v>15733</v>
      </c>
      <c r="W66" s="3102"/>
      <c r="X66" s="2720" t="s">
        <v>677</v>
      </c>
      <c r="Y66" s="3102"/>
      <c r="Z66" s="3101"/>
      <c r="AA66" s="997">
        <f xml:space="preserve"> IF( SUM( AC66:AC66 ) = 0, 0,#REF! )</f>
        <v>0</v>
      </c>
      <c r="AB66" s="3101"/>
    </row>
    <row r="67" spans="1:28" ht="25.5" thickTop="1">
      <c r="A67" s="3102"/>
      <c r="B67" s="2600" t="s">
        <v>15734</v>
      </c>
      <c r="C67" s="2734" t="s">
        <v>15814</v>
      </c>
      <c r="D67" s="2751">
        <v>15.47023313</v>
      </c>
      <c r="E67" s="2734" t="s">
        <v>2386</v>
      </c>
      <c r="F67" s="2734">
        <v>3</v>
      </c>
      <c r="G67" s="2735">
        <v>66.319000000000003</v>
      </c>
      <c r="H67" s="1182"/>
      <c r="I67" s="2752"/>
      <c r="J67" s="2747">
        <f>IFERROR(I67/$G67,0)</f>
        <v>0</v>
      </c>
      <c r="K67" s="1202"/>
      <c r="L67" s="2752"/>
      <c r="M67" s="2747">
        <f>L67/$G67</f>
        <v>0</v>
      </c>
      <c r="N67" s="2569"/>
      <c r="O67" s="2752"/>
      <c r="P67" s="2747">
        <f>O67/$G67</f>
        <v>0</v>
      </c>
      <c r="Q67" s="2569"/>
      <c r="R67" s="2752"/>
      <c r="S67" s="2747">
        <f>R67/$G67</f>
        <v>0</v>
      </c>
      <c r="T67" s="2569"/>
      <c r="U67" s="2884"/>
      <c r="V67" s="2875">
        <f>U67/$G67</f>
        <v>0</v>
      </c>
      <c r="W67" s="3102"/>
      <c r="X67" s="2743" t="s">
        <v>15815</v>
      </c>
      <c r="Y67" s="3102"/>
      <c r="Z67" s="3101"/>
      <c r="AA67" s="997">
        <f xml:space="preserve"> IF( SUM( AC67:AC67 ) = 0, 0,#REF! )</f>
        <v>0</v>
      </c>
      <c r="AB67" s="3101"/>
    </row>
    <row r="68" spans="1:28" ht="54.75" customHeight="1" thickBot="1">
      <c r="A68" s="2394" t="s">
        <v>784</v>
      </c>
      <c r="B68" s="2603" t="s">
        <v>15738</v>
      </c>
      <c r="C68" s="2604" t="s">
        <v>15816</v>
      </c>
      <c r="D68" s="2736">
        <v>4.6497009</v>
      </c>
      <c r="E68" s="2604" t="s">
        <v>2386</v>
      </c>
      <c r="F68" s="2604">
        <v>3</v>
      </c>
      <c r="G68" s="2750">
        <v>91.01</v>
      </c>
      <c r="H68" s="1182"/>
      <c r="I68" s="2753"/>
      <c r="J68" s="2742">
        <f>IFERROR(I68/$G68,0)</f>
        <v>0</v>
      </c>
      <c r="K68" s="1202"/>
      <c r="L68" s="2753"/>
      <c r="M68" s="2742">
        <f>L68/$G68</f>
        <v>0</v>
      </c>
      <c r="N68" s="2569"/>
      <c r="O68" s="2753"/>
      <c r="P68" s="2742">
        <f>O68/$G68</f>
        <v>0</v>
      </c>
      <c r="Q68" s="2569"/>
      <c r="R68" s="2753"/>
      <c r="S68" s="2742">
        <f>R68/$G68</f>
        <v>0</v>
      </c>
      <c r="T68" s="2569"/>
      <c r="U68" s="2885"/>
      <c r="V68" s="2879">
        <f>U68/$G68</f>
        <v>0</v>
      </c>
      <c r="W68" s="3102"/>
      <c r="X68" s="2727" t="s">
        <v>15817</v>
      </c>
      <c r="Y68" s="3102"/>
      <c r="Z68" s="3101"/>
      <c r="AA68" s="997">
        <f xml:space="preserve"> IF( SUM( AC68:AC68 ) = 0, 0,#REF! )</f>
        <v>0</v>
      </c>
      <c r="AB68" s="3101"/>
    </row>
    <row r="69" spans="1:28" ht="15" thickTop="1">
      <c r="A69" s="3102"/>
      <c r="B69" s="3102"/>
      <c r="C69" s="3102"/>
      <c r="D69" s="1213"/>
      <c r="E69" s="3102"/>
      <c r="F69" s="3102"/>
      <c r="G69" s="3102"/>
      <c r="H69" s="3102"/>
      <c r="I69" s="3102"/>
      <c r="J69" s="3102"/>
      <c r="K69" s="3102"/>
      <c r="L69" s="3102"/>
      <c r="M69" s="3102"/>
      <c r="N69" s="3102"/>
      <c r="O69" s="3102"/>
      <c r="P69" s="3102"/>
      <c r="Q69" s="3102"/>
      <c r="R69" s="3102"/>
      <c r="S69" s="3102"/>
      <c r="T69" s="3102"/>
      <c r="U69" s="3193"/>
      <c r="V69" s="3193"/>
      <c r="W69" s="3102"/>
      <c r="X69" s="3102"/>
      <c r="Y69" s="3102"/>
      <c r="Z69" s="3101"/>
      <c r="AA69" s="997">
        <f xml:space="preserve"> IF( SUM( AC69:AC69 ) = 0, 0,#REF! )</f>
        <v>0</v>
      </c>
      <c r="AB69" s="3101"/>
    </row>
    <row r="70" spans="1:28" ht="19.5" thickBot="1">
      <c r="A70" s="3102"/>
      <c r="B70" s="3102"/>
      <c r="C70" s="3102"/>
      <c r="D70" s="3102"/>
      <c r="E70" s="3102"/>
      <c r="F70" s="3102"/>
      <c r="G70" s="3102"/>
      <c r="H70" s="1182"/>
      <c r="I70" s="3102"/>
      <c r="J70" s="3102"/>
      <c r="K70" s="3102"/>
      <c r="L70" s="3102"/>
      <c r="M70" s="3102"/>
      <c r="N70" s="3102"/>
      <c r="O70" s="3102"/>
      <c r="P70" s="3102"/>
      <c r="Q70" s="3102"/>
      <c r="R70" s="3102"/>
      <c r="S70" s="3102"/>
      <c r="T70" s="3102"/>
      <c r="U70" s="3102"/>
      <c r="V70" s="3102"/>
      <c r="W70" s="3102"/>
      <c r="X70" s="3102"/>
      <c r="Y70" s="3102"/>
      <c r="Z70" s="3101"/>
      <c r="AA70" s="997">
        <f xml:space="preserve"> IF( SUM( AC70:AC70 ) = 0, 0,#REF! )</f>
        <v>0</v>
      </c>
      <c r="AB70" s="3101"/>
    </row>
    <row r="71" spans="1:28" ht="19.5" thickTop="1">
      <c r="A71" s="3102"/>
      <c r="B71" s="2724" t="s">
        <v>15818</v>
      </c>
      <c r="C71" s="2725" t="s">
        <v>15727</v>
      </c>
      <c r="D71" s="3102"/>
      <c r="E71" s="3102"/>
      <c r="F71" s="3102"/>
      <c r="G71" s="1182"/>
      <c r="H71" s="1182"/>
      <c r="I71" s="1182"/>
      <c r="J71" s="1182"/>
      <c r="K71" s="1182"/>
      <c r="L71" s="1182"/>
      <c r="M71" s="1182"/>
      <c r="N71" s="1182"/>
      <c r="O71" s="1182"/>
      <c r="P71" s="1182"/>
      <c r="Q71" s="1182"/>
      <c r="R71" s="1182"/>
      <c r="S71" s="1182"/>
      <c r="T71" s="1182"/>
      <c r="U71" s="1182"/>
      <c r="V71" s="1182"/>
      <c r="W71" s="3102"/>
      <c r="X71" s="3102"/>
      <c r="Y71" s="3102"/>
      <c r="Z71" s="3101"/>
      <c r="AA71" s="997">
        <f xml:space="preserve"> IF( SUM( AC71:AC71 ) = 0, 0,#REF! )</f>
        <v>0</v>
      </c>
      <c r="AB71" s="3101"/>
    </row>
    <row r="72" spans="1:28" ht="19.5" thickBot="1">
      <c r="A72" s="2394" t="s">
        <v>686</v>
      </c>
      <c r="B72" s="2603" t="s">
        <v>15819</v>
      </c>
      <c r="C72" s="2750">
        <v>74.626000000000005</v>
      </c>
      <c r="D72" s="1187"/>
      <c r="E72" s="1187"/>
      <c r="F72" s="1187"/>
      <c r="G72" s="1182"/>
      <c r="H72" s="1182"/>
      <c r="I72" s="1182"/>
      <c r="J72" s="1182"/>
      <c r="K72" s="1182"/>
      <c r="L72" s="1182"/>
      <c r="M72" s="1182"/>
      <c r="N72" s="1182"/>
      <c r="O72" s="1182"/>
      <c r="P72" s="1182"/>
      <c r="Q72" s="1182"/>
      <c r="R72" s="1182"/>
      <c r="S72" s="1182"/>
      <c r="T72" s="1182"/>
      <c r="U72" s="1182"/>
      <c r="V72" s="1182"/>
      <c r="W72" s="3102"/>
      <c r="X72" s="3102"/>
      <c r="Y72" s="3102"/>
      <c r="Z72" s="3101"/>
      <c r="AA72" s="997">
        <f xml:space="preserve"> IF( SUM( AC72:AC72 ) = 0, 0,#REF! )</f>
        <v>0</v>
      </c>
      <c r="AB72" s="3101"/>
    </row>
    <row r="73" spans="1:28" ht="20" thickTop="1" thickBot="1">
      <c r="A73" s="3102"/>
      <c r="B73" s="1187"/>
      <c r="C73" s="3102"/>
      <c r="D73" s="1187"/>
      <c r="E73" s="1187"/>
      <c r="F73" s="1187"/>
      <c r="G73" s="1182"/>
      <c r="H73" s="1182"/>
      <c r="I73" s="1182"/>
      <c r="J73" s="1182"/>
      <c r="K73" s="1182"/>
      <c r="L73" s="1182"/>
      <c r="M73" s="1182"/>
      <c r="N73" s="1182"/>
      <c r="O73" s="1182"/>
      <c r="P73" s="1182"/>
      <c r="Q73" s="1182"/>
      <c r="R73" s="1182"/>
      <c r="S73" s="1182"/>
      <c r="T73" s="1182"/>
      <c r="U73" s="2900"/>
      <c r="V73" s="2900"/>
      <c r="W73" s="3102"/>
      <c r="X73" s="3102"/>
      <c r="Y73" s="3102"/>
      <c r="Z73" s="3101"/>
      <c r="AA73" s="997">
        <f xml:space="preserve"> IF( SUM( AC73:AC73 ) = 0, 0,#REF! )</f>
        <v>0</v>
      </c>
      <c r="AB73" s="3101"/>
    </row>
    <row r="74" spans="1:28" ht="21" customHeight="1" thickTop="1" thickBot="1">
      <c r="A74" s="3102"/>
      <c r="B74" s="3102"/>
      <c r="C74" s="3102"/>
      <c r="D74" s="3102"/>
      <c r="E74" s="3102"/>
      <c r="F74" s="3102"/>
      <c r="G74" s="3102"/>
      <c r="H74" s="1182"/>
      <c r="I74" s="3693" t="s">
        <v>13209</v>
      </c>
      <c r="J74" s="3694"/>
      <c r="K74" s="1182"/>
      <c r="L74" s="3693" t="s">
        <v>13210</v>
      </c>
      <c r="M74" s="3694"/>
      <c r="N74" s="1182"/>
      <c r="O74" s="3693" t="s">
        <v>13211</v>
      </c>
      <c r="P74" s="3694"/>
      <c r="Q74" s="1182"/>
      <c r="R74" s="3693" t="s">
        <v>13212</v>
      </c>
      <c r="S74" s="3694"/>
      <c r="T74" s="1182"/>
      <c r="U74" s="3695" t="s">
        <v>15729</v>
      </c>
      <c r="V74" s="3696"/>
      <c r="W74" s="3102"/>
      <c r="X74" s="3102"/>
      <c r="Y74" s="3102"/>
      <c r="Z74" s="3101"/>
      <c r="AA74" s="997">
        <f xml:space="preserve"> IF( SUM( AC74:AC74 ) = 0, 0,#REF! )</f>
        <v>0</v>
      </c>
      <c r="AB74" s="3101"/>
    </row>
    <row r="75" spans="1:28" ht="38.5" thickTop="1" thickBot="1">
      <c r="A75" s="3102"/>
      <c r="B75" s="3102"/>
      <c r="C75" s="2614" t="s">
        <v>2</v>
      </c>
      <c r="D75" s="2615" t="s">
        <v>15730</v>
      </c>
      <c r="E75" s="2615" t="s">
        <v>15065</v>
      </c>
      <c r="F75" s="2615" t="s">
        <v>15677</v>
      </c>
      <c r="G75" s="2616" t="s">
        <v>15731</v>
      </c>
      <c r="H75" s="1182"/>
      <c r="I75" s="2623" t="s">
        <v>15732</v>
      </c>
      <c r="J75" s="2624" t="s">
        <v>15733</v>
      </c>
      <c r="K75" s="1182"/>
      <c r="L75" s="2623" t="s">
        <v>15732</v>
      </c>
      <c r="M75" s="2624" t="s">
        <v>15733</v>
      </c>
      <c r="N75" s="1182"/>
      <c r="O75" s="2623" t="s">
        <v>15732</v>
      </c>
      <c r="P75" s="2624" t="s">
        <v>15733</v>
      </c>
      <c r="Q75" s="1182"/>
      <c r="R75" s="2623" t="s">
        <v>15732</v>
      </c>
      <c r="S75" s="2624" t="s">
        <v>15733</v>
      </c>
      <c r="T75" s="1182"/>
      <c r="U75" s="2872" t="s">
        <v>15732</v>
      </c>
      <c r="V75" s="2873" t="s">
        <v>15733</v>
      </c>
      <c r="W75" s="3102"/>
      <c r="X75" s="2720" t="s">
        <v>677</v>
      </c>
      <c r="Y75" s="3102"/>
      <c r="Z75" s="3101"/>
      <c r="AA75" s="997">
        <f xml:space="preserve"> IF( SUM( AC75:AC75 ) = 0, 0,#REF! )</f>
        <v>0</v>
      </c>
      <c r="AB75" s="3101"/>
    </row>
    <row r="76" spans="1:28" ht="88.5" thickTop="1" thickBot="1">
      <c r="A76" s="2394" t="s">
        <v>784</v>
      </c>
      <c r="B76" s="2731" t="s">
        <v>15734</v>
      </c>
      <c r="C76" s="2732" t="s">
        <v>15820</v>
      </c>
      <c r="D76" s="2754">
        <f>2870.23*G76/1000000</f>
        <v>74.625979999999998</v>
      </c>
      <c r="E76" s="2732" t="s">
        <v>15736</v>
      </c>
      <c r="F76" s="2732">
        <v>0</v>
      </c>
      <c r="G76" s="2733">
        <v>26000</v>
      </c>
      <c r="H76" s="1182"/>
      <c r="I76" s="2728"/>
      <c r="J76" s="2755">
        <f>IFERROR(I76/$G76,0)</f>
        <v>0</v>
      </c>
      <c r="K76" s="1182"/>
      <c r="L76" s="2728"/>
      <c r="M76" s="2755">
        <f>L76/$G76</f>
        <v>0</v>
      </c>
      <c r="N76" s="1182"/>
      <c r="O76" s="2728"/>
      <c r="P76" s="2755">
        <f>O76/$G76</f>
        <v>0</v>
      </c>
      <c r="Q76" s="2625"/>
      <c r="R76" s="2696"/>
      <c r="S76" s="2756">
        <f>R76/$G76</f>
        <v>0</v>
      </c>
      <c r="T76" s="1182"/>
      <c r="U76" s="2880"/>
      <c r="V76" s="2886">
        <f>U76/$G76</f>
        <v>0</v>
      </c>
      <c r="W76" s="3102"/>
      <c r="X76" s="2757" t="s">
        <v>15821</v>
      </c>
      <c r="Y76" s="3102"/>
      <c r="Z76" s="3101"/>
      <c r="AA76" s="997">
        <f xml:space="preserve"> IF( SUM( AC76:AC76 ) = 0, 0,#REF! )</f>
        <v>0</v>
      </c>
      <c r="AB76" s="3101"/>
    </row>
    <row r="77" spans="1:28" ht="15" thickTop="1" thickBot="1">
      <c r="A77" s="3102"/>
      <c r="B77" s="3102"/>
      <c r="C77" s="3102"/>
      <c r="D77" s="3102"/>
      <c r="E77" s="3102"/>
      <c r="F77" s="3102"/>
      <c r="G77" s="3102"/>
      <c r="H77" s="3102"/>
      <c r="I77" s="3102"/>
      <c r="J77" s="3102"/>
      <c r="K77" s="3102"/>
      <c r="L77" s="3102"/>
      <c r="M77" s="3102"/>
      <c r="N77" s="3102"/>
      <c r="O77" s="3102"/>
      <c r="P77" s="3102"/>
      <c r="Q77" s="3102"/>
      <c r="R77" s="3102"/>
      <c r="S77" s="3102"/>
      <c r="T77" s="3102"/>
      <c r="U77" s="3193"/>
      <c r="V77" s="3193"/>
      <c r="W77" s="3102"/>
      <c r="X77" s="3102"/>
      <c r="Y77" s="3102"/>
      <c r="Z77" s="3101"/>
      <c r="AA77" s="997">
        <f xml:space="preserve"> IF( SUM( AC77:AC77 ) = 0, 0,#REF! )</f>
        <v>0</v>
      </c>
      <c r="AB77" s="3101"/>
    </row>
    <row r="78" spans="1:28" ht="14.5" thickTop="1">
      <c r="A78" s="3102"/>
      <c r="B78" s="2724" t="s">
        <v>15822</v>
      </c>
      <c r="C78" s="2725" t="s">
        <v>15727</v>
      </c>
      <c r="D78" s="3102"/>
      <c r="E78" s="3102"/>
      <c r="F78" s="3102"/>
      <c r="G78" s="3102"/>
      <c r="H78" s="3102"/>
      <c r="I78" s="3102"/>
      <c r="J78" s="3102"/>
      <c r="K78" s="3102"/>
      <c r="L78" s="3102"/>
      <c r="M78" s="3102"/>
      <c r="N78" s="3102"/>
      <c r="O78" s="3102"/>
      <c r="P78" s="3102"/>
      <c r="Q78" s="3102"/>
      <c r="R78" s="3102"/>
      <c r="S78" s="3102"/>
      <c r="T78" s="3102"/>
      <c r="U78" s="3102"/>
      <c r="V78" s="3102"/>
      <c r="W78" s="3102"/>
      <c r="X78" s="3102"/>
      <c r="Y78" s="3102"/>
      <c r="Z78" s="3101"/>
      <c r="AA78" s="997">
        <f xml:space="preserve"> IF( SUM( AC78:AC78 ) = 0, 0,#REF! )</f>
        <v>0</v>
      </c>
      <c r="AB78" s="3101"/>
    </row>
    <row r="79" spans="1:28" ht="25.5" thickBot="1">
      <c r="A79" s="2394" t="s">
        <v>686</v>
      </c>
      <c r="B79" s="2603" t="s">
        <v>15823</v>
      </c>
      <c r="C79" s="2750">
        <v>7.93</v>
      </c>
      <c r="D79" s="3102"/>
      <c r="E79" s="3102"/>
      <c r="F79" s="3102"/>
      <c r="G79" s="3102"/>
      <c r="H79" s="3102"/>
      <c r="I79" s="3102"/>
      <c r="J79" s="3102"/>
      <c r="K79" s="3102"/>
      <c r="L79" s="3102"/>
      <c r="M79" s="3102"/>
      <c r="N79" s="3102"/>
      <c r="O79" s="3102"/>
      <c r="P79" s="3102"/>
      <c r="Q79" s="3102"/>
      <c r="R79" s="3102"/>
      <c r="S79" s="3102"/>
      <c r="T79" s="3102"/>
      <c r="U79" s="3102"/>
      <c r="V79" s="3102"/>
      <c r="W79" s="3102"/>
      <c r="X79" s="3102"/>
      <c r="Y79" s="3102"/>
      <c r="Z79" s="3101"/>
      <c r="AA79" s="997">
        <f xml:space="preserve"> IF( SUM( AC79:AC79 ) = 0, 0,#REF! )</f>
        <v>0</v>
      </c>
      <c r="AB79" s="3101"/>
    </row>
    <row r="80" spans="1:28" ht="14.5" thickTop="1">
      <c r="A80" s="3102"/>
      <c r="B80" s="3102"/>
      <c r="C80" s="3102"/>
      <c r="D80" s="3102"/>
      <c r="E80" s="3102"/>
      <c r="F80" s="3102"/>
      <c r="G80" s="3102"/>
      <c r="H80" s="3102"/>
      <c r="I80" s="3102"/>
      <c r="J80" s="3102"/>
      <c r="K80" s="3102"/>
      <c r="L80" s="3102"/>
      <c r="M80" s="3102"/>
      <c r="N80" s="3102"/>
      <c r="O80" s="3102"/>
      <c r="P80" s="3102"/>
      <c r="Q80" s="3102"/>
      <c r="R80" s="3102"/>
      <c r="S80" s="3102"/>
      <c r="T80" s="3102"/>
      <c r="U80" s="3102"/>
      <c r="V80" s="3102"/>
      <c r="W80" s="3102"/>
      <c r="X80" s="3102"/>
      <c r="Y80" s="3102"/>
      <c r="Z80" s="3101"/>
      <c r="AA80" s="997">
        <f xml:space="preserve"> IF( SUM( AC80:AC80 ) = 0, 0,#REF! )</f>
        <v>0</v>
      </c>
      <c r="AB80" s="3101"/>
    </row>
    <row r="81" spans="1:28">
      <c r="A81" s="3102"/>
      <c r="B81" s="3102"/>
      <c r="C81" s="3102"/>
      <c r="D81" s="3102"/>
      <c r="E81" s="3102"/>
      <c r="F81" s="3102"/>
      <c r="G81" s="3102"/>
      <c r="H81" s="3102"/>
      <c r="I81" s="3102"/>
      <c r="J81" s="3102"/>
      <c r="K81" s="3102"/>
      <c r="L81" s="3102"/>
      <c r="M81" s="3102"/>
      <c r="N81" s="3102"/>
      <c r="O81" s="3102"/>
      <c r="P81" s="3102"/>
      <c r="Q81" s="3102"/>
      <c r="R81" s="3102"/>
      <c r="S81" s="3102"/>
      <c r="T81" s="3102"/>
      <c r="U81" s="3102"/>
      <c r="V81" s="3102"/>
      <c r="W81" s="3102"/>
      <c r="X81" s="3102"/>
      <c r="Y81" s="3102"/>
      <c r="Z81" s="3101"/>
      <c r="AA81" s="997">
        <f xml:space="preserve"> IF( SUM( AC81:AC81 ) = 0, 0,#REF! )</f>
        <v>0</v>
      </c>
      <c r="AB81" s="3101"/>
    </row>
    <row r="82" spans="1:28">
      <c r="A82" s="3102"/>
      <c r="B82" s="3102"/>
      <c r="C82" s="3102"/>
      <c r="D82" s="3102"/>
      <c r="E82" s="3102"/>
      <c r="F82" s="3102"/>
      <c r="G82" s="3102"/>
      <c r="H82" s="3102"/>
      <c r="I82" s="3102"/>
      <c r="J82" s="3102"/>
      <c r="K82" s="3102"/>
      <c r="L82" s="3102"/>
      <c r="M82" s="3102"/>
      <c r="N82" s="3102"/>
      <c r="O82" s="3102"/>
      <c r="P82" s="3102"/>
      <c r="Q82" s="3102"/>
      <c r="R82" s="3102"/>
      <c r="S82" s="3102"/>
      <c r="T82" s="3102"/>
      <c r="U82" s="3102"/>
      <c r="V82" s="3102"/>
      <c r="W82" s="3102"/>
      <c r="X82" s="3102"/>
      <c r="Y82" s="3102"/>
      <c r="Z82" s="3101"/>
      <c r="AA82" s="997">
        <f xml:space="preserve"> IF( SUM( AC82:AC82 ) = 0, 0,#REF! )</f>
        <v>0</v>
      </c>
      <c r="AB82" s="3101"/>
    </row>
    <row r="83" spans="1:28">
      <c r="A83" s="3102"/>
      <c r="B83" s="3102"/>
      <c r="C83" s="3102"/>
      <c r="D83" s="3102"/>
      <c r="E83" s="3102"/>
      <c r="F83" s="3102"/>
      <c r="G83" s="3102"/>
      <c r="H83" s="3102"/>
      <c r="I83" s="3102"/>
      <c r="J83" s="3102"/>
      <c r="K83" s="3102"/>
      <c r="L83" s="3102"/>
      <c r="M83" s="3102"/>
      <c r="N83" s="3102"/>
      <c r="O83" s="3102"/>
      <c r="P83" s="3102"/>
      <c r="Q83" s="3102"/>
      <c r="R83" s="3102"/>
      <c r="S83" s="3102"/>
      <c r="T83" s="3102"/>
      <c r="U83" s="3102"/>
      <c r="V83" s="3102"/>
      <c r="W83" s="3102"/>
      <c r="X83" s="3102"/>
      <c r="Y83" s="3102"/>
      <c r="Z83" s="3101"/>
      <c r="AA83" s="997">
        <f xml:space="preserve"> IF( SUM( AC83:AC83 ) = 0, 0,#REF! )</f>
        <v>0</v>
      </c>
      <c r="AB83" s="3101"/>
    </row>
    <row r="84" spans="1:28" ht="25.5" thickBot="1">
      <c r="A84" s="3102"/>
      <c r="B84" s="1186" t="s">
        <v>15824</v>
      </c>
      <c r="C84" s="3102"/>
      <c r="D84" s="3102"/>
      <c r="E84" s="3102"/>
      <c r="F84" s="3102"/>
      <c r="G84" s="3102"/>
      <c r="H84" s="3102"/>
      <c r="I84" s="3102"/>
      <c r="J84" s="3102"/>
      <c r="K84" s="3102"/>
      <c r="L84" s="3102"/>
      <c r="M84" s="3102"/>
      <c r="N84" s="3102"/>
      <c r="O84" s="3102"/>
      <c r="P84" s="3102"/>
      <c r="Q84" s="3102"/>
      <c r="R84" s="3102"/>
      <c r="S84" s="3102"/>
      <c r="T84" s="3102"/>
      <c r="U84" s="3102"/>
      <c r="V84" s="3102"/>
      <c r="W84" s="3102"/>
      <c r="X84" s="3102"/>
      <c r="Y84" s="3102"/>
      <c r="Z84" s="3101"/>
      <c r="AA84" s="997">
        <f xml:space="preserve"> IF( SUM( AC84:AC84 ) = 0, 0,#REF! )</f>
        <v>0</v>
      </c>
      <c r="AB84" s="3101"/>
    </row>
    <row r="85" spans="1:28" ht="15" thickTop="1" thickBot="1">
      <c r="A85" s="3102"/>
      <c r="B85" s="2693" t="s">
        <v>15726</v>
      </c>
      <c r="C85" s="2694" t="s">
        <v>15727</v>
      </c>
      <c r="D85" s="3102"/>
      <c r="E85" s="3102"/>
      <c r="F85" s="3102"/>
      <c r="G85" s="3102"/>
      <c r="H85" s="3102"/>
      <c r="I85" s="3102"/>
      <c r="J85" s="3102"/>
      <c r="K85" s="3102"/>
      <c r="L85" s="3102"/>
      <c r="M85" s="3102"/>
      <c r="N85" s="3102"/>
      <c r="O85" s="3102"/>
      <c r="P85" s="3102"/>
      <c r="Q85" s="3102"/>
      <c r="R85" s="3102"/>
      <c r="S85" s="3102"/>
      <c r="T85" s="3102"/>
      <c r="U85" s="3102"/>
      <c r="V85" s="3102"/>
      <c r="W85" s="3102"/>
      <c r="X85" s="3102"/>
      <c r="Y85" s="3102"/>
      <c r="Z85" s="3101"/>
      <c r="AA85" s="997">
        <f xml:space="preserve"> IF( SUM( AC85:AC85 ) = 0, 0,#REF! )</f>
        <v>0</v>
      </c>
      <c r="AB85" s="3101"/>
    </row>
    <row r="86" spans="1:28" ht="26" thickTop="1" thickBot="1">
      <c r="A86" s="2394" t="s">
        <v>686</v>
      </c>
      <c r="B86" s="2731" t="s">
        <v>15823</v>
      </c>
      <c r="C86" s="2758">
        <v>9.6839999999999993</v>
      </c>
      <c r="D86" s="1187"/>
      <c r="E86" s="1187"/>
      <c r="F86" s="1187"/>
      <c r="G86" s="1182"/>
      <c r="H86" s="1182"/>
      <c r="I86" s="1182"/>
      <c r="J86" s="1182"/>
      <c r="K86" s="1182"/>
      <c r="L86" s="1182"/>
      <c r="M86" s="1182"/>
      <c r="N86" s="1182"/>
      <c r="O86" s="1182"/>
      <c r="P86" s="1182"/>
      <c r="Q86" s="1182"/>
      <c r="R86" s="1182"/>
      <c r="S86" s="1182"/>
      <c r="T86" s="1182"/>
      <c r="U86" s="2900"/>
      <c r="V86" s="2900"/>
      <c r="W86" s="3102"/>
      <c r="X86" s="3102"/>
      <c r="Y86" s="3102"/>
      <c r="Z86" s="3101"/>
      <c r="AA86" s="997">
        <f xml:space="preserve"> IF( SUM( AC86:AC86 ) = 0, 0,#REF! )</f>
        <v>0</v>
      </c>
      <c r="AB86" s="3101"/>
    </row>
    <row r="87" spans="1:28" ht="20" thickTop="1" thickBot="1">
      <c r="A87" s="3102"/>
      <c r="B87" s="1187"/>
      <c r="C87" s="3102"/>
      <c r="D87" s="1187"/>
      <c r="E87" s="1187"/>
      <c r="F87" s="1187"/>
      <c r="G87" s="1182"/>
      <c r="H87" s="1182"/>
      <c r="I87" s="3693" t="s">
        <v>13209</v>
      </c>
      <c r="J87" s="3694"/>
      <c r="K87" s="1182"/>
      <c r="L87" s="3693" t="s">
        <v>13210</v>
      </c>
      <c r="M87" s="3694"/>
      <c r="N87" s="1182"/>
      <c r="O87" s="3693" t="s">
        <v>13211</v>
      </c>
      <c r="P87" s="3694"/>
      <c r="Q87" s="1182"/>
      <c r="R87" s="3693" t="s">
        <v>13212</v>
      </c>
      <c r="S87" s="3694"/>
      <c r="T87" s="1182"/>
      <c r="U87" s="3695" t="s">
        <v>15729</v>
      </c>
      <c r="V87" s="3696"/>
      <c r="W87" s="3102"/>
      <c r="X87" s="3102"/>
      <c r="Y87" s="3102"/>
      <c r="Z87" s="3101"/>
      <c r="AA87" s="997">
        <f xml:space="preserve"> IF( SUM( AC87:AC87 ) = 0, 0,#REF! )</f>
        <v>0</v>
      </c>
      <c r="AB87" s="3101"/>
    </row>
    <row r="88" spans="1:28" ht="38.5" thickTop="1" thickBot="1">
      <c r="A88" s="3102"/>
      <c r="B88" s="3102"/>
      <c r="C88" s="2614" t="s">
        <v>2</v>
      </c>
      <c r="D88" s="2615" t="s">
        <v>15730</v>
      </c>
      <c r="E88" s="2615" t="s">
        <v>15065</v>
      </c>
      <c r="F88" s="2615" t="s">
        <v>15677</v>
      </c>
      <c r="G88" s="2616" t="s">
        <v>15731</v>
      </c>
      <c r="H88" s="1182"/>
      <c r="I88" s="2623" t="s">
        <v>15732</v>
      </c>
      <c r="J88" s="2624" t="s">
        <v>15733</v>
      </c>
      <c r="K88" s="1182"/>
      <c r="L88" s="2623" t="s">
        <v>15732</v>
      </c>
      <c r="M88" s="2624" t="s">
        <v>15733</v>
      </c>
      <c r="N88" s="1182"/>
      <c r="O88" s="2623" t="s">
        <v>15732</v>
      </c>
      <c r="P88" s="2624" t="s">
        <v>15733</v>
      </c>
      <c r="Q88" s="1182"/>
      <c r="R88" s="2623" t="s">
        <v>15732</v>
      </c>
      <c r="S88" s="2624" t="s">
        <v>15733</v>
      </c>
      <c r="T88" s="1182"/>
      <c r="U88" s="2872" t="s">
        <v>15732</v>
      </c>
      <c r="V88" s="2873" t="s">
        <v>15733</v>
      </c>
      <c r="W88" s="3102"/>
      <c r="X88" s="2720" t="s">
        <v>677</v>
      </c>
      <c r="Y88" s="3102"/>
      <c r="Z88" s="3101"/>
      <c r="AA88" s="997">
        <f xml:space="preserve"> IF( SUM( AC88:AC88 ) = 0, 0,#REF! )</f>
        <v>0</v>
      </c>
      <c r="AB88" s="3101"/>
    </row>
    <row r="89" spans="1:28" ht="26" thickTop="1" thickBot="1">
      <c r="A89" s="2394" t="s">
        <v>784</v>
      </c>
      <c r="B89" s="2731" t="s">
        <v>15734</v>
      </c>
      <c r="C89" s="2732" t="s">
        <v>15823</v>
      </c>
      <c r="D89" s="2732">
        <v>9.6839999999999993</v>
      </c>
      <c r="E89" s="2732" t="s">
        <v>1292</v>
      </c>
      <c r="F89" s="2732">
        <v>0</v>
      </c>
      <c r="G89" s="2759">
        <v>1</v>
      </c>
      <c r="H89" s="1182"/>
      <c r="I89" s="2760"/>
      <c r="J89" s="2755">
        <f>IFERROR(I89/$G89,0)</f>
        <v>0</v>
      </c>
      <c r="K89" s="1182"/>
      <c r="L89" s="2760"/>
      <c r="M89" s="2755">
        <f>L89/$G89</f>
        <v>0</v>
      </c>
      <c r="N89" s="1182"/>
      <c r="O89" s="2760"/>
      <c r="P89" s="2755">
        <f>O89/$G89</f>
        <v>0</v>
      </c>
      <c r="Q89" s="1182"/>
      <c r="R89" s="2760"/>
      <c r="S89" s="2755">
        <f>R89/$G89</f>
        <v>0</v>
      </c>
      <c r="T89" s="1182"/>
      <c r="U89" s="2887"/>
      <c r="V89" s="2888">
        <f>U89/$G89</f>
        <v>0</v>
      </c>
      <c r="W89" s="3102"/>
      <c r="X89" s="2757" t="s">
        <v>15825</v>
      </c>
      <c r="Y89" s="3102"/>
      <c r="Z89" s="3101"/>
      <c r="AA89" s="997">
        <f xml:space="preserve"> IF( SUM( AC89:AC89 ) = 0, 0,#REF! )</f>
        <v>0</v>
      </c>
      <c r="AB89" s="3101"/>
    </row>
    <row r="90" spans="1:28" ht="14.5" thickTop="1">
      <c r="A90" s="3102"/>
      <c r="B90" s="3102"/>
      <c r="C90" s="3102"/>
      <c r="D90" s="3102"/>
      <c r="E90" s="3102"/>
      <c r="F90" s="3102"/>
      <c r="G90" s="3102"/>
      <c r="H90" s="3102"/>
      <c r="I90" s="3102"/>
      <c r="J90" s="3102"/>
      <c r="K90" s="3102"/>
      <c r="L90" s="3102"/>
      <c r="M90" s="3102"/>
      <c r="N90" s="3102"/>
      <c r="O90" s="3102"/>
      <c r="P90" s="3102"/>
      <c r="Q90" s="3102"/>
      <c r="R90" s="3102"/>
      <c r="S90" s="3102"/>
      <c r="T90" s="3102"/>
      <c r="U90" s="3193"/>
      <c r="V90" s="3193"/>
      <c r="W90" s="3102"/>
      <c r="X90" s="3102"/>
      <c r="Y90" s="3102"/>
      <c r="Z90" s="3101"/>
      <c r="AA90" s="997">
        <f xml:space="preserve"> IF( SUM( AC90:AC90 ) = 0, 0,#REF! )</f>
        <v>0</v>
      </c>
      <c r="AB90" s="3101"/>
    </row>
    <row r="91" spans="1:28">
      <c r="A91" s="3102"/>
      <c r="B91" s="3102"/>
      <c r="C91" s="3102"/>
      <c r="D91" s="3102"/>
      <c r="E91" s="3102"/>
      <c r="F91" s="3102"/>
      <c r="G91" s="3102"/>
      <c r="H91" s="3102"/>
      <c r="I91" s="3102"/>
      <c r="J91" s="3102"/>
      <c r="K91" s="3102"/>
      <c r="L91" s="3102"/>
      <c r="M91" s="3102"/>
      <c r="N91" s="3102"/>
      <c r="O91" s="3102"/>
      <c r="P91" s="3102"/>
      <c r="Q91" s="3102"/>
      <c r="R91" s="3102"/>
      <c r="S91" s="3102"/>
      <c r="T91" s="3102"/>
      <c r="U91" s="3102"/>
      <c r="V91" s="3102"/>
      <c r="W91" s="3102"/>
      <c r="X91" s="3102"/>
      <c r="Y91" s="3102"/>
      <c r="Z91" s="3101"/>
      <c r="AA91" s="997">
        <f xml:space="preserve"> IF( SUM( AC91:AC91 ) = 0, 0,#REF! )</f>
        <v>0</v>
      </c>
      <c r="AB91" s="3101"/>
    </row>
    <row r="92" spans="1:28" ht="25.5" thickBot="1">
      <c r="A92" s="3102"/>
      <c r="B92" s="1186" t="s">
        <v>11</v>
      </c>
      <c r="C92" s="3102"/>
      <c r="D92" s="3102"/>
      <c r="E92" s="3102"/>
      <c r="F92" s="3102"/>
      <c r="G92" s="3102"/>
      <c r="H92" s="3102"/>
      <c r="I92" s="3102"/>
      <c r="J92" s="3102"/>
      <c r="K92" s="3102"/>
      <c r="L92" s="3102"/>
      <c r="M92" s="3102"/>
      <c r="N92" s="3102"/>
      <c r="O92" s="3102"/>
      <c r="P92" s="3102"/>
      <c r="Q92" s="3102"/>
      <c r="R92" s="3102"/>
      <c r="S92" s="3102"/>
      <c r="T92" s="3102"/>
      <c r="U92" s="3102"/>
      <c r="V92" s="3102"/>
      <c r="W92" s="3102"/>
      <c r="X92" s="3102"/>
      <c r="Y92" s="3102"/>
      <c r="Z92" s="3101"/>
      <c r="AA92" s="997">
        <f xml:space="preserve"> IF( SUM( AC92:AC92 ) = 0, 0,#REF! )</f>
        <v>0</v>
      </c>
      <c r="AB92" s="3101"/>
    </row>
    <row r="93" spans="1:28" ht="14.5" thickTop="1">
      <c r="A93" s="3102"/>
      <c r="B93" s="2724" t="s">
        <v>15726</v>
      </c>
      <c r="C93" s="2725" t="s">
        <v>15727</v>
      </c>
      <c r="D93" s="3102"/>
      <c r="E93" s="3102"/>
      <c r="F93" s="3102"/>
      <c r="G93" s="3102"/>
      <c r="H93" s="3102"/>
      <c r="I93" s="3102"/>
      <c r="J93" s="3102"/>
      <c r="K93" s="3102"/>
      <c r="L93" s="3102"/>
      <c r="M93" s="3102"/>
      <c r="N93" s="3102"/>
      <c r="O93" s="3102"/>
      <c r="P93" s="3102"/>
      <c r="Q93" s="3102"/>
      <c r="R93" s="3102"/>
      <c r="S93" s="3102"/>
      <c r="T93" s="3102"/>
      <c r="U93" s="3102"/>
      <c r="V93" s="3102"/>
      <c r="W93" s="3102"/>
      <c r="X93" s="3102"/>
      <c r="Y93" s="3102"/>
      <c r="Z93" s="3101"/>
      <c r="AA93" s="997">
        <f xml:space="preserve"> IF( SUM( AC93:AC93 ) = 0, 0,#REF! )</f>
        <v>0</v>
      </c>
      <c r="AB93" s="3101"/>
    </row>
    <row r="94" spans="1:28" ht="19.5" thickBot="1">
      <c r="A94" s="2394" t="s">
        <v>686</v>
      </c>
      <c r="B94" s="2603" t="s">
        <v>15826</v>
      </c>
      <c r="C94" s="2750">
        <v>9</v>
      </c>
      <c r="D94" s="1187"/>
      <c r="E94" s="1187"/>
      <c r="F94" s="1187"/>
      <c r="G94" s="1182"/>
      <c r="H94" s="1182"/>
      <c r="I94" s="1182"/>
      <c r="J94" s="1182"/>
      <c r="K94" s="1182"/>
      <c r="L94" s="1182"/>
      <c r="M94" s="1182"/>
      <c r="N94" s="1182"/>
      <c r="O94" s="1182"/>
      <c r="P94" s="1182"/>
      <c r="Q94" s="1182"/>
      <c r="R94" s="1182"/>
      <c r="S94" s="1182"/>
      <c r="T94" s="1182"/>
      <c r="U94" s="2900"/>
      <c r="V94" s="2900"/>
      <c r="W94" s="3102"/>
      <c r="X94" s="3102"/>
      <c r="Y94" s="3102"/>
      <c r="Z94" s="3101"/>
      <c r="AA94" s="997">
        <f xml:space="preserve"> IF( SUM( AC94:AC94 ) = 0, 0,#REF! )</f>
        <v>0</v>
      </c>
      <c r="AB94" s="3101"/>
    </row>
    <row r="95" spans="1:28" ht="20" thickTop="1" thickBot="1">
      <c r="A95" s="3102"/>
      <c r="B95" s="1187"/>
      <c r="C95" s="3102"/>
      <c r="D95" s="1187"/>
      <c r="E95" s="1187"/>
      <c r="F95" s="1187"/>
      <c r="G95" s="1182"/>
      <c r="H95" s="1182"/>
      <c r="I95" s="3693" t="s">
        <v>13209</v>
      </c>
      <c r="J95" s="3694"/>
      <c r="K95" s="1182"/>
      <c r="L95" s="3693" t="s">
        <v>13210</v>
      </c>
      <c r="M95" s="3694"/>
      <c r="N95" s="1182"/>
      <c r="O95" s="3693" t="s">
        <v>13211</v>
      </c>
      <c r="P95" s="3694"/>
      <c r="Q95" s="1182"/>
      <c r="R95" s="3693" t="s">
        <v>13212</v>
      </c>
      <c r="S95" s="3694"/>
      <c r="T95" s="1182"/>
      <c r="U95" s="3695" t="s">
        <v>15729</v>
      </c>
      <c r="V95" s="3696"/>
      <c r="W95" s="3102"/>
      <c r="X95" s="3102"/>
      <c r="Y95" s="3102"/>
      <c r="Z95" s="3101"/>
      <c r="AA95" s="997">
        <f xml:space="preserve"> IF( SUM( AC95:AC95 ) = 0, 0,#REF! )</f>
        <v>0</v>
      </c>
      <c r="AB95" s="3101"/>
    </row>
    <row r="96" spans="1:28" ht="38.5" thickTop="1" thickBot="1">
      <c r="A96" s="3102"/>
      <c r="B96" s="3102"/>
      <c r="C96" s="2614" t="s">
        <v>2</v>
      </c>
      <c r="D96" s="2615" t="s">
        <v>15730</v>
      </c>
      <c r="E96" s="2615" t="s">
        <v>15065</v>
      </c>
      <c r="F96" s="2615" t="s">
        <v>15677</v>
      </c>
      <c r="G96" s="2616" t="s">
        <v>15731</v>
      </c>
      <c r="H96" s="1182"/>
      <c r="I96" s="2623" t="s">
        <v>15732</v>
      </c>
      <c r="J96" s="2624" t="s">
        <v>15733</v>
      </c>
      <c r="K96" s="1182"/>
      <c r="L96" s="2623" t="s">
        <v>15732</v>
      </c>
      <c r="M96" s="2624" t="s">
        <v>15733</v>
      </c>
      <c r="N96" s="1182"/>
      <c r="O96" s="2623" t="s">
        <v>15732</v>
      </c>
      <c r="P96" s="2624" t="s">
        <v>15733</v>
      </c>
      <c r="Q96" s="1182"/>
      <c r="R96" s="2623" t="s">
        <v>15732</v>
      </c>
      <c r="S96" s="2624" t="s">
        <v>15733</v>
      </c>
      <c r="T96" s="1182"/>
      <c r="U96" s="2872" t="s">
        <v>15732</v>
      </c>
      <c r="V96" s="2873" t="s">
        <v>15733</v>
      </c>
      <c r="W96" s="3102"/>
      <c r="X96" s="2720" t="s">
        <v>677</v>
      </c>
      <c r="Y96" s="3102"/>
      <c r="Z96" s="3101"/>
      <c r="AA96" s="997">
        <f xml:space="preserve"> IF( SUM( AC96:AC96 ) = 0, 0,#REF! )</f>
        <v>0</v>
      </c>
      <c r="AB96" s="3101"/>
    </row>
    <row r="97" spans="1:28" ht="38" thickTop="1">
      <c r="A97" s="3102"/>
      <c r="B97" s="2600" t="s">
        <v>15734</v>
      </c>
      <c r="C97" s="2761" t="s">
        <v>15827</v>
      </c>
      <c r="D97" s="2751">
        <f>6300*1000/1000000</f>
        <v>6.3</v>
      </c>
      <c r="E97" s="2734" t="s">
        <v>15828</v>
      </c>
      <c r="F97" s="2734">
        <v>0</v>
      </c>
      <c r="G97" s="2762">
        <v>1000</v>
      </c>
      <c r="H97" s="1182"/>
      <c r="I97" s="2737"/>
      <c r="J97" s="2747">
        <f>IFERROR(I97/$G97,0)</f>
        <v>0</v>
      </c>
      <c r="K97" s="1202"/>
      <c r="L97" s="2737"/>
      <c r="M97" s="2747">
        <f>L97/$G97</f>
        <v>0</v>
      </c>
      <c r="N97" s="2569"/>
      <c r="O97" s="2737"/>
      <c r="P97" s="2747">
        <f>O97/$G97</f>
        <v>0</v>
      </c>
      <c r="Q97" s="2569"/>
      <c r="R97" s="2737"/>
      <c r="S97" s="2747">
        <f>R97/$G97</f>
        <v>0</v>
      </c>
      <c r="T97" s="2569"/>
      <c r="U97" s="2874"/>
      <c r="V97" s="2875">
        <f>U97/$G97</f>
        <v>0</v>
      </c>
      <c r="W97" s="3102"/>
      <c r="X97" s="2743" t="s">
        <v>15829</v>
      </c>
      <c r="Y97" s="3102"/>
      <c r="Z97" s="3101"/>
      <c r="AA97" s="997">
        <f xml:space="preserve"> IF( SUM( AC97:AC97 ) = 0, 0,#REF! )</f>
        <v>0</v>
      </c>
      <c r="AB97" s="3101"/>
    </row>
    <row r="98" spans="1:28" ht="38" thickBot="1">
      <c r="A98" s="2394" t="s">
        <v>784</v>
      </c>
      <c r="B98" s="2603" t="s">
        <v>15738</v>
      </c>
      <c r="C98" s="2604" t="s">
        <v>15830</v>
      </c>
      <c r="D98" s="2736">
        <f>300*9000/1000000</f>
        <v>2.7</v>
      </c>
      <c r="E98" s="2604" t="s">
        <v>15828</v>
      </c>
      <c r="F98" s="2604">
        <v>0</v>
      </c>
      <c r="G98" s="2763">
        <v>9000</v>
      </c>
      <c r="H98" s="1182"/>
      <c r="I98" s="2741"/>
      <c r="J98" s="2742">
        <f>IFERROR(I98/$G98,0)</f>
        <v>0</v>
      </c>
      <c r="K98" s="1202"/>
      <c r="L98" s="2741"/>
      <c r="M98" s="2742">
        <f>L98/$G98</f>
        <v>0</v>
      </c>
      <c r="N98" s="2569"/>
      <c r="O98" s="2741"/>
      <c r="P98" s="2742">
        <f>O98/$G98</f>
        <v>0</v>
      </c>
      <c r="Q98" s="2569"/>
      <c r="R98" s="2741"/>
      <c r="S98" s="2742">
        <f>R98/$G98</f>
        <v>0</v>
      </c>
      <c r="T98" s="2569"/>
      <c r="U98" s="2878"/>
      <c r="V98" s="2879">
        <f>U98/$G98</f>
        <v>0</v>
      </c>
      <c r="W98" s="3102"/>
      <c r="X98" s="2727" t="s">
        <v>15831</v>
      </c>
      <c r="Y98" s="3102"/>
      <c r="Z98" s="3101"/>
      <c r="AA98" s="997">
        <f xml:space="preserve"> IF( SUM( AC98:AC98 ) = 0, 0,#REF! )</f>
        <v>0</v>
      </c>
      <c r="AB98" s="3101"/>
    </row>
    <row r="99" spans="1:28" ht="15" thickTop="1" thickBot="1">
      <c r="A99" s="3102"/>
      <c r="B99" s="3102"/>
      <c r="C99" s="3102"/>
      <c r="D99" s="3102"/>
      <c r="E99" s="3102"/>
      <c r="F99" s="3102"/>
      <c r="G99" s="3102"/>
      <c r="H99" s="3102"/>
      <c r="I99" s="3102"/>
      <c r="J99" s="3102"/>
      <c r="K99" s="3102"/>
      <c r="L99" s="3102"/>
      <c r="M99" s="3102"/>
      <c r="N99" s="3102"/>
      <c r="O99" s="3102"/>
      <c r="P99" s="3102"/>
      <c r="Q99" s="3102"/>
      <c r="R99" s="3102"/>
      <c r="S99" s="3102"/>
      <c r="T99" s="3102"/>
      <c r="U99" s="3193"/>
      <c r="V99" s="3193"/>
      <c r="W99" s="3102"/>
      <c r="X99" s="3102"/>
      <c r="Y99" s="3102"/>
      <c r="Z99" s="3101"/>
      <c r="AA99" s="997">
        <f xml:space="preserve"> IF( SUM( AC99:AC99 ) = 0, 0,#REF! )</f>
        <v>0</v>
      </c>
      <c r="AB99" s="3101"/>
    </row>
    <row r="100" spans="1:28" ht="14.5" thickTop="1">
      <c r="A100" s="3102"/>
      <c r="B100" s="2724" t="s">
        <v>15762</v>
      </c>
      <c r="C100" s="2725" t="s">
        <v>15727</v>
      </c>
      <c r="D100" s="3102"/>
      <c r="E100" s="3102"/>
      <c r="F100" s="3102"/>
      <c r="G100" s="3102"/>
      <c r="H100" s="3102"/>
      <c r="I100" s="3102"/>
      <c r="J100" s="3102"/>
      <c r="K100" s="3102"/>
      <c r="L100" s="3102"/>
      <c r="M100" s="3102"/>
      <c r="N100" s="3102"/>
      <c r="O100" s="3102"/>
      <c r="P100" s="3102"/>
      <c r="Q100" s="3102"/>
      <c r="R100" s="3102"/>
      <c r="S100" s="3102"/>
      <c r="T100" s="3102"/>
      <c r="U100" s="3102"/>
      <c r="V100" s="3102"/>
      <c r="W100" s="3102"/>
      <c r="X100" s="3102"/>
      <c r="Y100" s="3102"/>
      <c r="Z100" s="3101"/>
      <c r="AA100" s="997">
        <f xml:space="preserve"> IF( SUM( AC100:AC100 ) = 0, 0,#REF! )</f>
        <v>0</v>
      </c>
      <c r="AB100" s="3101"/>
    </row>
    <row r="101" spans="1:28" ht="25.5" thickBot="1">
      <c r="A101" s="2394" t="s">
        <v>686</v>
      </c>
      <c r="B101" s="2603" t="s">
        <v>15832</v>
      </c>
      <c r="C101" s="2750">
        <v>24.876999999999999</v>
      </c>
      <c r="D101" s="1187"/>
      <c r="E101" s="1187"/>
      <c r="F101" s="1187"/>
      <c r="G101" s="1182"/>
      <c r="H101" s="1182"/>
      <c r="I101" s="1182"/>
      <c r="J101" s="1182"/>
      <c r="K101" s="1182"/>
      <c r="L101" s="1182"/>
      <c r="M101" s="1182"/>
      <c r="N101" s="1182"/>
      <c r="O101" s="1182"/>
      <c r="P101" s="1182"/>
      <c r="Q101" s="1182"/>
      <c r="R101" s="1182"/>
      <c r="S101" s="1182"/>
      <c r="T101" s="1182"/>
      <c r="U101" s="2900"/>
      <c r="V101" s="2900"/>
      <c r="W101" s="3102"/>
      <c r="X101" s="3102"/>
      <c r="Y101" s="3102"/>
      <c r="Z101" s="3101"/>
      <c r="AA101" s="997">
        <f xml:space="preserve"> IF( SUM( AC101:AC101 ) = 0, 0,#REF! )</f>
        <v>0</v>
      </c>
      <c r="AB101" s="3101"/>
    </row>
    <row r="102" spans="1:28" ht="20" thickTop="1" thickBot="1">
      <c r="A102" s="3102"/>
      <c r="B102" s="1187"/>
      <c r="C102" s="3102"/>
      <c r="D102" s="1187"/>
      <c r="E102" s="1187"/>
      <c r="F102" s="1187"/>
      <c r="G102" s="1182"/>
      <c r="H102" s="1182"/>
      <c r="I102" s="3693" t="s">
        <v>13209</v>
      </c>
      <c r="J102" s="3694"/>
      <c r="K102" s="1182"/>
      <c r="L102" s="3693" t="s">
        <v>13210</v>
      </c>
      <c r="M102" s="3694"/>
      <c r="N102" s="1182"/>
      <c r="O102" s="3693" t="s">
        <v>13211</v>
      </c>
      <c r="P102" s="3694"/>
      <c r="Q102" s="1182"/>
      <c r="R102" s="3693" t="s">
        <v>13212</v>
      </c>
      <c r="S102" s="3694"/>
      <c r="T102" s="1182"/>
      <c r="U102" s="3695" t="s">
        <v>15729</v>
      </c>
      <c r="V102" s="3696"/>
      <c r="W102" s="3102"/>
      <c r="X102" s="3102"/>
      <c r="Y102" s="3102"/>
      <c r="Z102" s="3101"/>
      <c r="AA102" s="997">
        <f xml:space="preserve"> IF( SUM( AC102:AC102 ) = 0, 0,#REF! )</f>
        <v>0</v>
      </c>
      <c r="AB102" s="3101"/>
    </row>
    <row r="103" spans="1:28" ht="38.5" thickTop="1" thickBot="1">
      <c r="A103" s="3102"/>
      <c r="B103" s="3102"/>
      <c r="C103" s="2614" t="s">
        <v>2</v>
      </c>
      <c r="D103" s="2615" t="s">
        <v>15730</v>
      </c>
      <c r="E103" s="2615" t="s">
        <v>15065</v>
      </c>
      <c r="F103" s="2615" t="s">
        <v>15677</v>
      </c>
      <c r="G103" s="2616" t="s">
        <v>15731</v>
      </c>
      <c r="H103" s="1182"/>
      <c r="I103" s="2623" t="s">
        <v>15732</v>
      </c>
      <c r="J103" s="2624" t="s">
        <v>15733</v>
      </c>
      <c r="K103" s="1182"/>
      <c r="L103" s="2623" t="s">
        <v>15732</v>
      </c>
      <c r="M103" s="2624" t="s">
        <v>15733</v>
      </c>
      <c r="N103" s="1182"/>
      <c r="O103" s="2623" t="s">
        <v>15732</v>
      </c>
      <c r="P103" s="2624" t="s">
        <v>15733</v>
      </c>
      <c r="Q103" s="1182"/>
      <c r="R103" s="2623" t="s">
        <v>15732</v>
      </c>
      <c r="S103" s="2624" t="s">
        <v>15733</v>
      </c>
      <c r="T103" s="1182"/>
      <c r="U103" s="2872" t="s">
        <v>15732</v>
      </c>
      <c r="V103" s="2873" t="s">
        <v>15733</v>
      </c>
      <c r="W103" s="3102"/>
      <c r="X103" s="2720" t="s">
        <v>677</v>
      </c>
      <c r="Y103" s="3102"/>
      <c r="Z103" s="3101"/>
      <c r="AA103" s="997">
        <f xml:space="preserve"> IF( SUM( AC103:AC103 ) = 0, 0,#REF! )</f>
        <v>0</v>
      </c>
      <c r="AB103" s="3101"/>
    </row>
    <row r="104" spans="1:28" ht="88.5" thickTop="1" thickBot="1">
      <c r="A104" s="2394" t="s">
        <v>784</v>
      </c>
      <c r="B104" s="2731" t="s">
        <v>15734</v>
      </c>
      <c r="C104" s="2732" t="s">
        <v>15833</v>
      </c>
      <c r="D104" s="2732">
        <v>24.876999999999999</v>
      </c>
      <c r="E104" s="2732" t="s">
        <v>1292</v>
      </c>
      <c r="F104" s="2732">
        <v>0</v>
      </c>
      <c r="G104" s="2759">
        <v>1</v>
      </c>
      <c r="H104" s="1182"/>
      <c r="I104" s="2760"/>
      <c r="J104" s="2755">
        <f>IFERROR(I104/$G104,0)</f>
        <v>0</v>
      </c>
      <c r="K104" s="1182"/>
      <c r="L104" s="2760"/>
      <c r="M104" s="2755">
        <f>L104/$G104</f>
        <v>0</v>
      </c>
      <c r="N104" s="1182"/>
      <c r="O104" s="2760"/>
      <c r="P104" s="2755">
        <f>O104/$G104</f>
        <v>0</v>
      </c>
      <c r="Q104" s="1182"/>
      <c r="R104" s="2760"/>
      <c r="S104" s="2755">
        <f>R104/$G104</f>
        <v>0</v>
      </c>
      <c r="T104" s="1182"/>
      <c r="U104" s="2887"/>
      <c r="V104" s="2888">
        <f>U104/$G104</f>
        <v>0</v>
      </c>
      <c r="W104" s="3102"/>
      <c r="X104" s="2757" t="s">
        <v>15834</v>
      </c>
      <c r="Y104" s="3102"/>
      <c r="Z104" s="3101"/>
      <c r="AA104" s="997">
        <f xml:space="preserve"> IF( SUM( AC104:AC104 ) = 0, 0,#REF! )</f>
        <v>0</v>
      </c>
      <c r="AB104" s="3101"/>
    </row>
    <row r="105" spans="1:28" ht="15" thickTop="1" thickBot="1">
      <c r="A105" s="3102"/>
      <c r="B105" s="3102"/>
      <c r="C105" s="3102"/>
      <c r="D105" s="3102"/>
      <c r="E105" s="3102"/>
      <c r="F105" s="3102"/>
      <c r="G105" s="3102"/>
      <c r="H105" s="3102"/>
      <c r="I105" s="3102"/>
      <c r="J105" s="3102"/>
      <c r="K105" s="3102"/>
      <c r="L105" s="3102"/>
      <c r="M105" s="3102"/>
      <c r="N105" s="3102"/>
      <c r="O105" s="3102"/>
      <c r="P105" s="3102"/>
      <c r="Q105" s="3102"/>
      <c r="R105" s="3102"/>
      <c r="S105" s="3102"/>
      <c r="T105" s="3102"/>
      <c r="U105" s="3193"/>
      <c r="V105" s="3193"/>
      <c r="W105" s="3102"/>
      <c r="X105" s="3102"/>
      <c r="Y105" s="3102"/>
      <c r="Z105" s="3101"/>
      <c r="AA105" s="997">
        <f xml:space="preserve"> IF( SUM( AC105:AC105 ) = 0, 0,#REF! )</f>
        <v>0</v>
      </c>
      <c r="AB105" s="3101"/>
    </row>
    <row r="106" spans="1:28" ht="19.5" thickTop="1">
      <c r="A106" s="3102"/>
      <c r="B106" s="2724" t="s">
        <v>15767</v>
      </c>
      <c r="C106" s="2725" t="s">
        <v>15727</v>
      </c>
      <c r="D106" s="3102"/>
      <c r="E106" s="3102"/>
      <c r="F106" s="3102"/>
      <c r="G106" s="1182"/>
      <c r="H106" s="1182"/>
      <c r="I106" s="1182"/>
      <c r="J106" s="1182"/>
      <c r="K106" s="1182"/>
      <c r="L106" s="1182"/>
      <c r="M106" s="1182"/>
      <c r="N106" s="1182"/>
      <c r="O106" s="1182"/>
      <c r="P106" s="1182"/>
      <c r="Q106" s="1182"/>
      <c r="R106" s="1182"/>
      <c r="S106" s="1182"/>
      <c r="T106" s="1182"/>
      <c r="U106" s="1182"/>
      <c r="V106" s="1182"/>
      <c r="W106" s="3102"/>
      <c r="X106" s="3102"/>
      <c r="Y106" s="3102"/>
      <c r="Z106" s="3101"/>
      <c r="AA106" s="997">
        <f xml:space="preserve"> IF( SUM( AC106:AC106 ) = 0, 0,#REF! )</f>
        <v>0</v>
      </c>
      <c r="AB106" s="3101"/>
    </row>
    <row r="107" spans="1:28" ht="19.5" thickBot="1">
      <c r="A107" s="2394" t="s">
        <v>686</v>
      </c>
      <c r="B107" s="2603" t="s">
        <v>15835</v>
      </c>
      <c r="C107" s="2605">
        <v>17.401</v>
      </c>
      <c r="D107" s="1187"/>
      <c r="E107" s="1187"/>
      <c r="F107" s="1187"/>
      <c r="G107" s="1182"/>
      <c r="H107" s="1182"/>
      <c r="I107" s="1182"/>
      <c r="J107" s="1182"/>
      <c r="K107" s="1182"/>
      <c r="L107" s="1182"/>
      <c r="M107" s="1182"/>
      <c r="N107" s="1182"/>
      <c r="O107" s="1182"/>
      <c r="P107" s="1182"/>
      <c r="Q107" s="1182"/>
      <c r="R107" s="1182"/>
      <c r="S107" s="1182"/>
      <c r="T107" s="1182"/>
      <c r="U107" s="2900"/>
      <c r="V107" s="2900"/>
      <c r="W107" s="3102"/>
      <c r="X107" s="3102"/>
      <c r="Y107" s="3102"/>
      <c r="Z107" s="3101"/>
      <c r="AA107" s="997">
        <f xml:space="preserve"> IF( SUM( AC107:AC107 ) = 0, 0,#REF! )</f>
        <v>0</v>
      </c>
      <c r="AB107" s="3101"/>
    </row>
    <row r="108" spans="1:28" ht="20" thickTop="1" thickBot="1">
      <c r="A108" s="3102"/>
      <c r="B108" s="1187"/>
      <c r="C108" s="3102"/>
      <c r="D108" s="1187"/>
      <c r="E108" s="1187"/>
      <c r="F108" s="1187"/>
      <c r="G108" s="1182"/>
      <c r="H108" s="1182"/>
      <c r="I108" s="3693" t="s">
        <v>13209</v>
      </c>
      <c r="J108" s="3694"/>
      <c r="K108" s="1182"/>
      <c r="L108" s="3693" t="s">
        <v>13210</v>
      </c>
      <c r="M108" s="3694"/>
      <c r="N108" s="1182"/>
      <c r="O108" s="3693" t="s">
        <v>13211</v>
      </c>
      <c r="P108" s="3694"/>
      <c r="Q108" s="1182"/>
      <c r="R108" s="3693" t="s">
        <v>13212</v>
      </c>
      <c r="S108" s="3694"/>
      <c r="T108" s="1182"/>
      <c r="U108" s="3695" t="s">
        <v>15729</v>
      </c>
      <c r="V108" s="3696"/>
      <c r="W108" s="3102"/>
      <c r="X108" s="3102"/>
      <c r="Y108" s="3102"/>
      <c r="Z108" s="3101"/>
      <c r="AA108" s="997">
        <f xml:space="preserve"> IF( SUM( AC108:AC108 ) = 0, 0,#REF! )</f>
        <v>0</v>
      </c>
      <c r="AB108" s="3101"/>
    </row>
    <row r="109" spans="1:28" ht="38.5" thickTop="1" thickBot="1">
      <c r="A109" s="3102"/>
      <c r="B109" s="3102"/>
      <c r="C109" s="2614" t="s">
        <v>2</v>
      </c>
      <c r="D109" s="2615" t="s">
        <v>15730</v>
      </c>
      <c r="E109" s="2615" t="s">
        <v>15065</v>
      </c>
      <c r="F109" s="2615" t="s">
        <v>15677</v>
      </c>
      <c r="G109" s="2616" t="s">
        <v>15731</v>
      </c>
      <c r="H109" s="1182"/>
      <c r="I109" s="2623" t="s">
        <v>15732</v>
      </c>
      <c r="J109" s="2624" t="s">
        <v>15733</v>
      </c>
      <c r="K109" s="1182"/>
      <c r="L109" s="2623" t="s">
        <v>15732</v>
      </c>
      <c r="M109" s="2624" t="s">
        <v>15733</v>
      </c>
      <c r="N109" s="1182"/>
      <c r="O109" s="2623" t="s">
        <v>15732</v>
      </c>
      <c r="P109" s="2624" t="s">
        <v>15733</v>
      </c>
      <c r="Q109" s="1182"/>
      <c r="R109" s="2623" t="s">
        <v>15732</v>
      </c>
      <c r="S109" s="2624" t="s">
        <v>15733</v>
      </c>
      <c r="T109" s="1182"/>
      <c r="U109" s="2872" t="s">
        <v>15732</v>
      </c>
      <c r="V109" s="2873" t="s">
        <v>15733</v>
      </c>
      <c r="W109" s="3102"/>
      <c r="X109" s="2720" t="s">
        <v>677</v>
      </c>
      <c r="Y109" s="3102"/>
      <c r="Z109" s="3101"/>
      <c r="AA109" s="997">
        <f xml:space="preserve"> IF( SUM( AC109:AC109 ) = 0, 0,#REF! )</f>
        <v>0</v>
      </c>
      <c r="AB109" s="3101"/>
    </row>
    <row r="110" spans="1:28" ht="25.5" thickTop="1">
      <c r="A110" s="3102"/>
      <c r="B110" s="2600" t="s">
        <v>15734</v>
      </c>
      <c r="C110" s="2734" t="s">
        <v>15836</v>
      </c>
      <c r="D110" s="2751">
        <f>23.5*44800/1000000</f>
        <v>1.0528</v>
      </c>
      <c r="E110" s="2734" t="s">
        <v>2386</v>
      </c>
      <c r="F110" s="2734">
        <v>3</v>
      </c>
      <c r="G110" s="2764">
        <v>44.8</v>
      </c>
      <c r="H110" s="1182"/>
      <c r="I110" s="2752"/>
      <c r="J110" s="2747">
        <f t="shared" ref="J110:J115" si="11">IFERROR(I110/$G110,0)</f>
        <v>0</v>
      </c>
      <c r="K110" s="1202"/>
      <c r="L110" s="2752"/>
      <c r="M110" s="2747">
        <f>L110/$G110</f>
        <v>0</v>
      </c>
      <c r="N110" s="2569"/>
      <c r="O110" s="2752"/>
      <c r="P110" s="2747">
        <f>O110/$G110</f>
        <v>0</v>
      </c>
      <c r="Q110" s="2569"/>
      <c r="R110" s="2752"/>
      <c r="S110" s="2747">
        <f>R110/$G110</f>
        <v>0</v>
      </c>
      <c r="T110" s="2569"/>
      <c r="U110" s="2884"/>
      <c r="V110" s="2875">
        <f>U110/$G110</f>
        <v>0</v>
      </c>
      <c r="W110" s="3102"/>
      <c r="X110" s="2743" t="s">
        <v>15837</v>
      </c>
      <c r="Y110" s="3102"/>
      <c r="Z110" s="3101"/>
      <c r="AA110" s="997">
        <f xml:space="preserve"> IF( SUM( AC110:AC110 ) = 0, 0,#REF! )</f>
        <v>0</v>
      </c>
      <c r="AB110" s="3101"/>
    </row>
    <row r="111" spans="1:28" ht="37.5">
      <c r="A111" s="3102"/>
      <c r="B111" s="2601" t="s">
        <v>15738</v>
      </c>
      <c r="C111" s="1180" t="s">
        <v>15838</v>
      </c>
      <c r="D111" s="1207">
        <f>66.36*76072/1000000</f>
        <v>5.0481379200000003</v>
      </c>
      <c r="E111" s="1180" t="s">
        <v>2386</v>
      </c>
      <c r="F111" s="1180">
        <v>3</v>
      </c>
      <c r="G111" s="2765">
        <v>76.072000000000003</v>
      </c>
      <c r="H111" s="1182"/>
      <c r="I111" s="2767"/>
      <c r="J111" s="2740">
        <f t="shared" si="11"/>
        <v>0</v>
      </c>
      <c r="K111" s="1202"/>
      <c r="L111" s="2767"/>
      <c r="M111" s="2740">
        <f>L111/$G111</f>
        <v>0</v>
      </c>
      <c r="N111" s="2569"/>
      <c r="O111" s="2767"/>
      <c r="P111" s="2740">
        <f>O111/$G111</f>
        <v>0</v>
      </c>
      <c r="Q111" s="2569"/>
      <c r="R111" s="2767"/>
      <c r="S111" s="2740">
        <f>R111/$G111</f>
        <v>0</v>
      </c>
      <c r="T111" s="2569"/>
      <c r="U111" s="2889"/>
      <c r="V111" s="2877">
        <f>U111/$G111</f>
        <v>0</v>
      </c>
      <c r="W111" s="3102"/>
      <c r="X111" s="2744" t="s">
        <v>15839</v>
      </c>
      <c r="Y111" s="3102"/>
      <c r="Z111" s="3101"/>
      <c r="AA111" s="997">
        <f xml:space="preserve"> IF( SUM( AC111:AC111 ) = 0, 0,#REF! )</f>
        <v>0</v>
      </c>
      <c r="AB111" s="3101"/>
    </row>
    <row r="112" spans="1:28" ht="62.5">
      <c r="A112" s="3102"/>
      <c r="B112" s="2601" t="s">
        <v>15741</v>
      </c>
      <c r="C112" s="1180" t="s">
        <v>15840</v>
      </c>
      <c r="D112" s="1207">
        <v>7.2729999999999997</v>
      </c>
      <c r="E112" s="1180" t="s">
        <v>2386</v>
      </c>
      <c r="F112" s="1180">
        <v>3</v>
      </c>
      <c r="G112" s="2766">
        <v>5.0999999999999996</v>
      </c>
      <c r="H112" s="1182"/>
      <c r="I112" s="2767"/>
      <c r="J112" s="2740">
        <f t="shared" si="11"/>
        <v>0</v>
      </c>
      <c r="K112" s="1202"/>
      <c r="L112" s="2767"/>
      <c r="M112" s="2740">
        <f t="shared" ref="M112:M115" si="12">L112/$G112</f>
        <v>0</v>
      </c>
      <c r="N112" s="2569"/>
      <c r="O112" s="2767"/>
      <c r="P112" s="2740">
        <f t="shared" ref="P112:P115" si="13">O112/$G112</f>
        <v>0</v>
      </c>
      <c r="Q112" s="2569"/>
      <c r="R112" s="2767"/>
      <c r="S112" s="2740">
        <f t="shared" ref="S112:S115" si="14">R112/$G112</f>
        <v>0</v>
      </c>
      <c r="T112" s="2569"/>
      <c r="U112" s="2889"/>
      <c r="V112" s="2877">
        <f t="shared" ref="V112:V115" si="15">U112/$G112</f>
        <v>0</v>
      </c>
      <c r="W112" s="3102"/>
      <c r="X112" s="2744" t="s">
        <v>15841</v>
      </c>
      <c r="Y112" s="3102"/>
      <c r="Z112" s="3101"/>
      <c r="AA112" s="997">
        <f xml:space="preserve"> IF( SUM( AC112:AC112 ) = 0, 0,#REF! )</f>
        <v>0</v>
      </c>
      <c r="AB112" s="3101"/>
    </row>
    <row r="113" spans="1:28" ht="75">
      <c r="A113" s="3102"/>
      <c r="B113" s="2601" t="s">
        <v>15744</v>
      </c>
      <c r="C113" s="1180" t="s">
        <v>15842</v>
      </c>
      <c r="D113" s="1207">
        <v>2.6120000000000001</v>
      </c>
      <c r="E113" s="1180" t="s">
        <v>2386</v>
      </c>
      <c r="F113" s="1180">
        <v>3</v>
      </c>
      <c r="G113" s="2602">
        <v>1.913</v>
      </c>
      <c r="H113" s="1182"/>
      <c r="I113" s="2767"/>
      <c r="J113" s="2740">
        <f t="shared" si="11"/>
        <v>0</v>
      </c>
      <c r="K113" s="1202"/>
      <c r="L113" s="2767"/>
      <c r="M113" s="2740">
        <f t="shared" si="12"/>
        <v>0</v>
      </c>
      <c r="N113" s="2569"/>
      <c r="O113" s="2767"/>
      <c r="P113" s="2740">
        <f t="shared" si="13"/>
        <v>0</v>
      </c>
      <c r="Q113" s="2569"/>
      <c r="R113" s="2767"/>
      <c r="S113" s="2740">
        <f t="shared" si="14"/>
        <v>0</v>
      </c>
      <c r="T113" s="2569"/>
      <c r="U113" s="2889"/>
      <c r="V113" s="2877">
        <f t="shared" si="15"/>
        <v>0</v>
      </c>
      <c r="W113" s="3102"/>
      <c r="X113" s="2744" t="s">
        <v>15843</v>
      </c>
      <c r="Y113" s="3102"/>
      <c r="Z113" s="3101"/>
      <c r="AA113" s="997">
        <f xml:space="preserve"> IF( SUM( AC113:AC113 ) = 0, 0,#REF! )</f>
        <v>0</v>
      </c>
      <c r="AB113" s="3101"/>
    </row>
    <row r="114" spans="1:28" ht="37.5">
      <c r="A114" s="3102"/>
      <c r="B114" s="2601" t="s">
        <v>15747</v>
      </c>
      <c r="C114" s="1180" t="s">
        <v>15844</v>
      </c>
      <c r="D114" s="1207">
        <v>0.57099999999999995</v>
      </c>
      <c r="E114" s="1180" t="s">
        <v>2386</v>
      </c>
      <c r="F114" s="1180">
        <v>3</v>
      </c>
      <c r="G114" s="2602">
        <v>0.752</v>
      </c>
      <c r="H114" s="1182"/>
      <c r="I114" s="2767"/>
      <c r="J114" s="2740">
        <f t="shared" si="11"/>
        <v>0</v>
      </c>
      <c r="K114" s="1202"/>
      <c r="L114" s="2767"/>
      <c r="M114" s="2740">
        <f t="shared" si="12"/>
        <v>0</v>
      </c>
      <c r="N114" s="2569"/>
      <c r="O114" s="2767"/>
      <c r="P114" s="2740">
        <f t="shared" si="13"/>
        <v>0</v>
      </c>
      <c r="Q114" s="2569"/>
      <c r="R114" s="2767"/>
      <c r="S114" s="2740">
        <f t="shared" si="14"/>
        <v>0</v>
      </c>
      <c r="T114" s="2569"/>
      <c r="U114" s="2889"/>
      <c r="V114" s="2877">
        <f t="shared" si="15"/>
        <v>0</v>
      </c>
      <c r="W114" s="3102"/>
      <c r="X114" s="2744" t="s">
        <v>15845</v>
      </c>
      <c r="Y114" s="3102"/>
      <c r="Z114" s="3101"/>
      <c r="AA114" s="997">
        <f xml:space="preserve"> IF( SUM( AC114:AC114 ) = 0, 0,#REF! )</f>
        <v>0</v>
      </c>
      <c r="AB114" s="3101"/>
    </row>
    <row r="115" spans="1:28" ht="38" thickBot="1">
      <c r="A115" s="2394" t="s">
        <v>784</v>
      </c>
      <c r="B115" s="2603" t="s">
        <v>15750</v>
      </c>
      <c r="C115" s="2604" t="s">
        <v>15846</v>
      </c>
      <c r="D115" s="2736">
        <v>0.84399999999999997</v>
      </c>
      <c r="E115" s="2604" t="s">
        <v>2386</v>
      </c>
      <c r="F115" s="2604">
        <v>3</v>
      </c>
      <c r="G115" s="2605">
        <v>1.3240000000000001</v>
      </c>
      <c r="H115" s="1182"/>
      <c r="I115" s="2753"/>
      <c r="J115" s="2742">
        <f t="shared" si="11"/>
        <v>0</v>
      </c>
      <c r="K115" s="1202"/>
      <c r="L115" s="2753"/>
      <c r="M115" s="2742">
        <f t="shared" si="12"/>
        <v>0</v>
      </c>
      <c r="N115" s="2569"/>
      <c r="O115" s="2753"/>
      <c r="P115" s="2742">
        <f t="shared" si="13"/>
        <v>0</v>
      </c>
      <c r="Q115" s="2569"/>
      <c r="R115" s="2753"/>
      <c r="S115" s="2742">
        <f t="shared" si="14"/>
        <v>0</v>
      </c>
      <c r="T115" s="2569"/>
      <c r="U115" s="2885"/>
      <c r="V115" s="2879">
        <f t="shared" si="15"/>
        <v>0</v>
      </c>
      <c r="W115" s="3102"/>
      <c r="X115" s="2727" t="s">
        <v>15847</v>
      </c>
      <c r="Y115" s="3102"/>
      <c r="Z115" s="3101"/>
      <c r="AA115" s="997">
        <f xml:space="preserve"> IF( SUM( AC115:AC115 ) = 0, 0,#REF! )</f>
        <v>0</v>
      </c>
      <c r="AB115" s="3101"/>
    </row>
    <row r="116" spans="1:28" ht="15" thickTop="1">
      <c r="A116" s="3102"/>
      <c r="B116" s="3102"/>
      <c r="C116" s="3102"/>
      <c r="D116" s="1211"/>
      <c r="E116" s="3102"/>
      <c r="F116" s="3102"/>
      <c r="G116" s="3102"/>
      <c r="H116" s="3102"/>
      <c r="I116" s="3102"/>
      <c r="J116" s="3102"/>
      <c r="K116" s="3102"/>
      <c r="L116" s="3102"/>
      <c r="M116" s="3102"/>
      <c r="N116" s="3102"/>
      <c r="O116" s="3102"/>
      <c r="P116" s="3102"/>
      <c r="Q116" s="3102"/>
      <c r="R116" s="3102"/>
      <c r="S116" s="3102"/>
      <c r="T116" s="3102"/>
      <c r="U116" s="3193"/>
      <c r="V116" s="3193"/>
      <c r="W116" s="3102"/>
      <c r="X116" s="3102"/>
      <c r="Y116" s="3102"/>
      <c r="Z116" s="3101"/>
      <c r="AA116" s="997">
        <f xml:space="preserve"> IF( SUM( AC116:AC116 ) = 0, 0,#REF! )</f>
        <v>0</v>
      </c>
      <c r="AB116" s="3101"/>
    </row>
    <row r="117" spans="1:28" ht="14.5" thickBot="1">
      <c r="A117" s="3102"/>
      <c r="B117" s="3102"/>
      <c r="C117" s="3102"/>
      <c r="D117" s="3102"/>
      <c r="E117" s="3102"/>
      <c r="F117" s="3102"/>
      <c r="G117" s="3102"/>
      <c r="H117" s="3102"/>
      <c r="I117" s="3102"/>
      <c r="J117" s="3102"/>
      <c r="K117" s="3102"/>
      <c r="L117" s="3102"/>
      <c r="M117" s="3102"/>
      <c r="N117" s="3102"/>
      <c r="O117" s="3102"/>
      <c r="P117" s="3102"/>
      <c r="Q117" s="3102"/>
      <c r="R117" s="3102"/>
      <c r="S117" s="3102"/>
      <c r="T117" s="3102"/>
      <c r="U117" s="3102"/>
      <c r="V117" s="3102"/>
      <c r="W117" s="3102"/>
      <c r="X117" s="3102"/>
      <c r="Y117" s="3102"/>
      <c r="Z117" s="3101"/>
      <c r="AA117" s="997">
        <f xml:space="preserve"> IF( SUM( AC117:AC117 ) = 0, 0,#REF! )</f>
        <v>0</v>
      </c>
      <c r="AB117" s="3101"/>
    </row>
    <row r="118" spans="1:28" ht="19.5" thickTop="1">
      <c r="A118" s="3102"/>
      <c r="B118" s="2724" t="s">
        <v>15805</v>
      </c>
      <c r="C118" s="2725" t="s">
        <v>15727</v>
      </c>
      <c r="D118" s="3102"/>
      <c r="E118" s="3102"/>
      <c r="F118" s="3102"/>
      <c r="G118" s="1182"/>
      <c r="H118" s="1182"/>
      <c r="I118" s="1182"/>
      <c r="J118" s="1182"/>
      <c r="K118" s="1182"/>
      <c r="L118" s="1182"/>
      <c r="M118" s="1182"/>
      <c r="N118" s="1182"/>
      <c r="O118" s="1182"/>
      <c r="P118" s="1182"/>
      <c r="Q118" s="1182"/>
      <c r="R118" s="1182"/>
      <c r="S118" s="1182"/>
      <c r="T118" s="1182"/>
      <c r="U118" s="1182"/>
      <c r="V118" s="1182"/>
      <c r="W118" s="3102"/>
      <c r="X118" s="3102"/>
      <c r="Y118" s="3102"/>
      <c r="Z118" s="3101"/>
      <c r="AA118" s="997">
        <f xml:space="preserve"> IF( SUM( AC118:AC118 ) = 0, 0,#REF! )</f>
        <v>0</v>
      </c>
      <c r="AB118" s="3101"/>
    </row>
    <row r="119" spans="1:28" ht="19.5" thickBot="1">
      <c r="A119" s="2394" t="s">
        <v>686</v>
      </c>
      <c r="B119" s="2603" t="s">
        <v>15848</v>
      </c>
      <c r="C119" s="2605">
        <v>7.6420000000000003</v>
      </c>
      <c r="D119" s="1187"/>
      <c r="E119" s="1187"/>
      <c r="F119" s="1187"/>
      <c r="G119" s="1182"/>
      <c r="H119" s="1182"/>
      <c r="I119" s="1182"/>
      <c r="J119" s="1182"/>
      <c r="K119" s="1182"/>
      <c r="L119" s="1182"/>
      <c r="M119" s="1182"/>
      <c r="N119" s="1182"/>
      <c r="O119" s="1182"/>
      <c r="P119" s="1182"/>
      <c r="Q119" s="1182"/>
      <c r="R119" s="1182"/>
      <c r="S119" s="1182"/>
      <c r="T119" s="1182"/>
      <c r="U119" s="2900"/>
      <c r="V119" s="2900"/>
      <c r="W119" s="3102"/>
      <c r="X119" s="3102"/>
      <c r="Y119" s="3102"/>
      <c r="Z119" s="3101"/>
      <c r="AA119" s="997">
        <f xml:space="preserve"> IF( SUM( AC119:AC119 ) = 0, 0,#REF! )</f>
        <v>0</v>
      </c>
      <c r="AB119" s="3101"/>
    </row>
    <row r="120" spans="1:28" ht="20" thickTop="1" thickBot="1">
      <c r="A120" s="3102"/>
      <c r="B120" s="1187"/>
      <c r="C120" s="3102"/>
      <c r="D120" s="1187"/>
      <c r="E120" s="1187"/>
      <c r="F120" s="1187"/>
      <c r="G120" s="1182"/>
      <c r="H120" s="1182"/>
      <c r="I120" s="3693" t="s">
        <v>13209</v>
      </c>
      <c r="J120" s="3694"/>
      <c r="K120" s="1182"/>
      <c r="L120" s="3693" t="s">
        <v>13210</v>
      </c>
      <c r="M120" s="3694"/>
      <c r="N120" s="1182"/>
      <c r="O120" s="3693" t="s">
        <v>13211</v>
      </c>
      <c r="P120" s="3694"/>
      <c r="Q120" s="1182"/>
      <c r="R120" s="3693" t="s">
        <v>13212</v>
      </c>
      <c r="S120" s="3694"/>
      <c r="T120" s="1182"/>
      <c r="U120" s="3695" t="s">
        <v>15729</v>
      </c>
      <c r="V120" s="3696"/>
      <c r="W120" s="3102"/>
      <c r="X120" s="3102"/>
      <c r="Y120" s="3102"/>
      <c r="Z120" s="3101"/>
      <c r="AA120" s="997">
        <f xml:space="preserve"> IF( SUM( AC120:AC120 ) = 0, 0,#REF! )</f>
        <v>0</v>
      </c>
      <c r="AB120" s="3101"/>
    </row>
    <row r="121" spans="1:28" ht="38.5" thickTop="1" thickBot="1">
      <c r="A121" s="3102"/>
      <c r="B121" s="3102"/>
      <c r="C121" s="2614" t="s">
        <v>2</v>
      </c>
      <c r="D121" s="2615" t="s">
        <v>15730</v>
      </c>
      <c r="E121" s="2615" t="s">
        <v>15065</v>
      </c>
      <c r="F121" s="2615" t="s">
        <v>15677</v>
      </c>
      <c r="G121" s="2616" t="s">
        <v>15731</v>
      </c>
      <c r="H121" s="1182"/>
      <c r="I121" s="2623" t="s">
        <v>15732</v>
      </c>
      <c r="J121" s="2624" t="s">
        <v>15733</v>
      </c>
      <c r="K121" s="1182"/>
      <c r="L121" s="2623" t="s">
        <v>15732</v>
      </c>
      <c r="M121" s="2624" t="s">
        <v>15733</v>
      </c>
      <c r="N121" s="1182"/>
      <c r="O121" s="2623" t="s">
        <v>15732</v>
      </c>
      <c r="P121" s="2624" t="s">
        <v>15733</v>
      </c>
      <c r="Q121" s="1182"/>
      <c r="R121" s="2623" t="s">
        <v>15732</v>
      </c>
      <c r="S121" s="2624" t="s">
        <v>15733</v>
      </c>
      <c r="T121" s="1182"/>
      <c r="U121" s="2872" t="s">
        <v>15732</v>
      </c>
      <c r="V121" s="2873" t="s">
        <v>15733</v>
      </c>
      <c r="W121" s="3102"/>
      <c r="X121" s="2720" t="s">
        <v>677</v>
      </c>
      <c r="Y121" s="3102"/>
      <c r="Z121" s="3101"/>
      <c r="AA121" s="997">
        <f xml:space="preserve"> IF( SUM( AC121:AC121 ) = 0, 0,#REF! )</f>
        <v>0</v>
      </c>
      <c r="AB121" s="3101"/>
    </row>
    <row r="122" spans="1:28" ht="25.5" thickTop="1">
      <c r="A122" s="3102"/>
      <c r="B122" s="2600" t="s">
        <v>15734</v>
      </c>
      <c r="C122" s="2734" t="s">
        <v>15849</v>
      </c>
      <c r="D122" s="2751">
        <f>2317*248/1000000</f>
        <v>0.57461600000000002</v>
      </c>
      <c r="E122" s="2734" t="s">
        <v>15736</v>
      </c>
      <c r="F122" s="2734">
        <v>0</v>
      </c>
      <c r="G122" s="2735">
        <v>248</v>
      </c>
      <c r="H122" s="1182"/>
      <c r="I122" s="2737"/>
      <c r="J122" s="2747">
        <f t="shared" ref="J122:J131" si="16">IFERROR(I122/$G122,0)</f>
        <v>0</v>
      </c>
      <c r="K122" s="1202"/>
      <c r="L122" s="2737"/>
      <c r="M122" s="2747">
        <f>L122/$G122</f>
        <v>0</v>
      </c>
      <c r="N122" s="2569"/>
      <c r="O122" s="2737"/>
      <c r="P122" s="2747">
        <f>O122/$G122</f>
        <v>0</v>
      </c>
      <c r="Q122" s="2569"/>
      <c r="R122" s="2737"/>
      <c r="S122" s="2747">
        <f>R122/$G122</f>
        <v>0</v>
      </c>
      <c r="T122" s="2569"/>
      <c r="U122" s="2874"/>
      <c r="V122" s="2875">
        <f>U122/$G122</f>
        <v>0</v>
      </c>
      <c r="W122" s="3102"/>
      <c r="X122" s="2743" t="s">
        <v>15850</v>
      </c>
      <c r="Y122" s="3102"/>
      <c r="Z122" s="3101"/>
      <c r="AA122" s="997">
        <f xml:space="preserve"> IF( SUM( AC122:AC122 ) = 0, 0,#REF! )</f>
        <v>0</v>
      </c>
      <c r="AB122" s="3101"/>
    </row>
    <row r="123" spans="1:28" ht="25">
      <c r="A123" s="3102"/>
      <c r="B123" s="2601" t="s">
        <v>15738</v>
      </c>
      <c r="C123" s="1180" t="s">
        <v>15851</v>
      </c>
      <c r="D123" s="1207">
        <f>2926*163/1000000</f>
        <v>0.47693799999999997</v>
      </c>
      <c r="E123" s="1180" t="s">
        <v>15736</v>
      </c>
      <c r="F123" s="1180">
        <v>0</v>
      </c>
      <c r="G123" s="2602">
        <v>163</v>
      </c>
      <c r="H123" s="1182"/>
      <c r="I123" s="2739"/>
      <c r="J123" s="2740">
        <f t="shared" si="16"/>
        <v>0</v>
      </c>
      <c r="K123" s="1202"/>
      <c r="L123" s="2739"/>
      <c r="M123" s="2740">
        <f>L123/$G123</f>
        <v>0</v>
      </c>
      <c r="N123" s="2569"/>
      <c r="O123" s="2739"/>
      <c r="P123" s="2740">
        <f>O123/$G123</f>
        <v>0</v>
      </c>
      <c r="Q123" s="2569"/>
      <c r="R123" s="2739"/>
      <c r="S123" s="2740">
        <f>R123/$G123</f>
        <v>0</v>
      </c>
      <c r="T123" s="2569"/>
      <c r="U123" s="2876"/>
      <c r="V123" s="2877">
        <f>U123/$G123</f>
        <v>0</v>
      </c>
      <c r="W123" s="3102"/>
      <c r="X123" s="2744" t="s">
        <v>15852</v>
      </c>
      <c r="Y123" s="3102"/>
      <c r="Z123" s="3101"/>
      <c r="AA123" s="997">
        <f xml:space="preserve"> IF( SUM( AC123:AC123 ) = 0, 0,#REF! )</f>
        <v>0</v>
      </c>
      <c r="AB123" s="3101"/>
    </row>
    <row r="124" spans="1:28" ht="25">
      <c r="A124" s="3102"/>
      <c r="B124" s="2601" t="s">
        <v>15741</v>
      </c>
      <c r="C124" s="1180" t="s">
        <v>15853</v>
      </c>
      <c r="D124" s="1207">
        <f>100*4950/1000000</f>
        <v>0.495</v>
      </c>
      <c r="E124" s="1180" t="s">
        <v>15736</v>
      </c>
      <c r="F124" s="1180">
        <v>0</v>
      </c>
      <c r="G124" s="2602">
        <v>100</v>
      </c>
      <c r="H124" s="1182"/>
      <c r="I124" s="2739"/>
      <c r="J124" s="2740">
        <f t="shared" si="16"/>
        <v>0</v>
      </c>
      <c r="K124" s="1202"/>
      <c r="L124" s="2739"/>
      <c r="M124" s="2740">
        <f t="shared" ref="M124:M131" si="17">L124/$G124</f>
        <v>0</v>
      </c>
      <c r="N124" s="2569"/>
      <c r="O124" s="2739"/>
      <c r="P124" s="2740">
        <f t="shared" ref="P124:P131" si="18">O124/$G124</f>
        <v>0</v>
      </c>
      <c r="Q124" s="2569"/>
      <c r="R124" s="2739"/>
      <c r="S124" s="2740">
        <f t="shared" ref="S124:S131" si="19">R124/$G124</f>
        <v>0</v>
      </c>
      <c r="T124" s="2569"/>
      <c r="U124" s="2876"/>
      <c r="V124" s="2877">
        <f t="shared" ref="V124:V131" si="20">U124/$G124</f>
        <v>0</v>
      </c>
      <c r="W124" s="3102"/>
      <c r="X124" s="2744" t="s">
        <v>15854</v>
      </c>
      <c r="Y124" s="3102"/>
      <c r="Z124" s="3101"/>
      <c r="AA124" s="997">
        <f xml:space="preserve"> IF( SUM( AC124:AC124 ) = 0, 0,#REF! )</f>
        <v>0</v>
      </c>
      <c r="AB124" s="3101"/>
    </row>
    <row r="125" spans="1:28" ht="25">
      <c r="A125" s="3102"/>
      <c r="B125" s="2601" t="s">
        <v>15744</v>
      </c>
      <c r="C125" s="1180" t="s">
        <v>15855</v>
      </c>
      <c r="D125" s="1207">
        <f>3250*100/1000000</f>
        <v>0.32500000000000001</v>
      </c>
      <c r="E125" s="1180" t="s">
        <v>15736</v>
      </c>
      <c r="F125" s="1180">
        <v>0</v>
      </c>
      <c r="G125" s="2602">
        <v>100</v>
      </c>
      <c r="H125" s="1182"/>
      <c r="I125" s="2739"/>
      <c r="J125" s="2740">
        <f t="shared" si="16"/>
        <v>0</v>
      </c>
      <c r="K125" s="1202"/>
      <c r="L125" s="2739"/>
      <c r="M125" s="2740">
        <f t="shared" si="17"/>
        <v>0</v>
      </c>
      <c r="N125" s="2569"/>
      <c r="O125" s="2739"/>
      <c r="P125" s="2740">
        <f t="shared" si="18"/>
        <v>0</v>
      </c>
      <c r="Q125" s="2569"/>
      <c r="R125" s="2739"/>
      <c r="S125" s="2740">
        <f t="shared" si="19"/>
        <v>0</v>
      </c>
      <c r="T125" s="2569"/>
      <c r="U125" s="2876"/>
      <c r="V125" s="2877">
        <f t="shared" si="20"/>
        <v>0</v>
      </c>
      <c r="W125" s="3102"/>
      <c r="X125" s="2744" t="s">
        <v>15856</v>
      </c>
      <c r="Y125" s="3102"/>
      <c r="Z125" s="3101"/>
      <c r="AA125" s="997">
        <f xml:space="preserve"> IF( SUM( AC125:AC125 ) = 0, 0,#REF! )</f>
        <v>0</v>
      </c>
      <c r="AB125" s="3101"/>
    </row>
    <row r="126" spans="1:28" ht="137.5">
      <c r="A126" s="3102"/>
      <c r="B126" s="2601" t="s">
        <v>15747</v>
      </c>
      <c r="C126" s="1180" t="s">
        <v>15857</v>
      </c>
      <c r="D126" s="1207">
        <v>0.35</v>
      </c>
      <c r="E126" s="1180" t="s">
        <v>1292</v>
      </c>
      <c r="F126" s="1180">
        <v>0</v>
      </c>
      <c r="G126" s="2768">
        <v>1</v>
      </c>
      <c r="H126" s="1182"/>
      <c r="I126" s="2739"/>
      <c r="J126" s="2740">
        <f t="shared" si="16"/>
        <v>0</v>
      </c>
      <c r="K126" s="1202"/>
      <c r="L126" s="2739"/>
      <c r="M126" s="2740">
        <f t="shared" si="17"/>
        <v>0</v>
      </c>
      <c r="N126" s="2569"/>
      <c r="O126" s="2739"/>
      <c r="P126" s="2740">
        <f t="shared" si="18"/>
        <v>0</v>
      </c>
      <c r="Q126" s="2569"/>
      <c r="R126" s="2739"/>
      <c r="S126" s="2740">
        <f t="shared" si="19"/>
        <v>0</v>
      </c>
      <c r="T126" s="2569"/>
      <c r="U126" s="2876"/>
      <c r="V126" s="2877">
        <f t="shared" si="20"/>
        <v>0</v>
      </c>
      <c r="W126" s="3102"/>
      <c r="X126" s="2744" t="s">
        <v>15858</v>
      </c>
      <c r="Y126" s="3102"/>
      <c r="Z126" s="3101"/>
      <c r="AA126" s="997">
        <f xml:space="preserve"> IF( SUM( AC126:AC126 ) = 0, 0,#REF! )</f>
        <v>0</v>
      </c>
      <c r="AB126" s="3101"/>
    </row>
    <row r="127" spans="1:28" ht="37.5">
      <c r="A127" s="3102"/>
      <c r="B127" s="2601" t="s">
        <v>15750</v>
      </c>
      <c r="C127" s="1180" t="s">
        <v>15859</v>
      </c>
      <c r="D127" s="1207">
        <v>0.25</v>
      </c>
      <c r="E127" s="1180" t="s">
        <v>15736</v>
      </c>
      <c r="F127" s="1180">
        <v>0</v>
      </c>
      <c r="G127" s="2602">
        <v>25</v>
      </c>
      <c r="H127" s="1182"/>
      <c r="I127" s="2739"/>
      <c r="J127" s="2740">
        <f t="shared" si="16"/>
        <v>0</v>
      </c>
      <c r="K127" s="1202"/>
      <c r="L127" s="2739"/>
      <c r="M127" s="2740">
        <f t="shared" si="17"/>
        <v>0</v>
      </c>
      <c r="N127" s="2569"/>
      <c r="O127" s="2739"/>
      <c r="P127" s="2740">
        <f t="shared" si="18"/>
        <v>0</v>
      </c>
      <c r="Q127" s="2569"/>
      <c r="R127" s="2739"/>
      <c r="S127" s="2740">
        <f t="shared" si="19"/>
        <v>0</v>
      </c>
      <c r="T127" s="2569"/>
      <c r="U127" s="2876"/>
      <c r="V127" s="2877">
        <f t="shared" si="20"/>
        <v>0</v>
      </c>
      <c r="W127" s="3102"/>
      <c r="X127" s="2744" t="s">
        <v>15860</v>
      </c>
      <c r="Y127" s="3102"/>
      <c r="Z127" s="3101"/>
      <c r="AA127" s="997">
        <f xml:space="preserve"> IF( SUM( AC127:AC127 ) = 0, 0,#REF! )</f>
        <v>0</v>
      </c>
      <c r="AB127" s="3101"/>
    </row>
    <row r="128" spans="1:28" ht="114.75" customHeight="1">
      <c r="A128" s="3102"/>
      <c r="B128" s="2601" t="s">
        <v>15753</v>
      </c>
      <c r="C128" s="1180" t="s">
        <v>15861</v>
      </c>
      <c r="D128" s="1207">
        <v>0.5</v>
      </c>
      <c r="E128" s="1180" t="s">
        <v>15736</v>
      </c>
      <c r="F128" s="1180">
        <v>0</v>
      </c>
      <c r="G128" s="2769">
        <v>1</v>
      </c>
      <c r="H128" s="1182"/>
      <c r="I128" s="2739"/>
      <c r="J128" s="2740">
        <f t="shared" si="16"/>
        <v>0</v>
      </c>
      <c r="K128" s="1202"/>
      <c r="L128" s="2739"/>
      <c r="M128" s="2740">
        <f t="shared" si="17"/>
        <v>0</v>
      </c>
      <c r="N128" s="2569"/>
      <c r="O128" s="2739"/>
      <c r="P128" s="2740">
        <f t="shared" si="18"/>
        <v>0</v>
      </c>
      <c r="Q128" s="2569"/>
      <c r="R128" s="2739"/>
      <c r="S128" s="2740">
        <f t="shared" si="19"/>
        <v>0</v>
      </c>
      <c r="T128" s="2569"/>
      <c r="U128" s="2876"/>
      <c r="V128" s="2877">
        <f t="shared" si="20"/>
        <v>0</v>
      </c>
      <c r="W128" s="3102"/>
      <c r="X128" s="2744" t="s">
        <v>15862</v>
      </c>
      <c r="Y128" s="3102"/>
      <c r="Z128" s="3101"/>
      <c r="AA128" s="997">
        <f xml:space="preserve"> IF( SUM( AC128:AC128 ) = 0, 0,#REF! )</f>
        <v>0</v>
      </c>
      <c r="AB128" s="3101"/>
    </row>
    <row r="129" spans="1:28" ht="87.5">
      <c r="A129" s="3102"/>
      <c r="B129" s="2601" t="s">
        <v>15756</v>
      </c>
      <c r="C129" s="1219" t="s">
        <v>15863</v>
      </c>
      <c r="D129" s="1220">
        <v>0.75</v>
      </c>
      <c r="E129" s="1219" t="s">
        <v>1292</v>
      </c>
      <c r="F129" s="1219">
        <v>0</v>
      </c>
      <c r="G129" s="2769">
        <v>1</v>
      </c>
      <c r="H129" s="1182"/>
      <c r="I129" s="2770"/>
      <c r="J129" s="2740">
        <f t="shared" si="16"/>
        <v>0</v>
      </c>
      <c r="K129" s="1202"/>
      <c r="L129" s="2770"/>
      <c r="M129" s="2740">
        <f t="shared" si="17"/>
        <v>0</v>
      </c>
      <c r="N129" s="2569"/>
      <c r="O129" s="2770"/>
      <c r="P129" s="2740">
        <f t="shared" si="18"/>
        <v>0</v>
      </c>
      <c r="Q129" s="2569"/>
      <c r="R129" s="2770"/>
      <c r="S129" s="2740">
        <f t="shared" si="19"/>
        <v>0</v>
      </c>
      <c r="T129" s="2569"/>
      <c r="U129" s="2890"/>
      <c r="V129" s="2877">
        <f t="shared" si="20"/>
        <v>0</v>
      </c>
      <c r="W129" s="3102"/>
      <c r="X129" s="2744" t="s">
        <v>15864</v>
      </c>
      <c r="Y129" s="3102"/>
      <c r="Z129" s="3101"/>
      <c r="AA129" s="997">
        <f xml:space="preserve"> IF( SUM( AC129:AC129 ) = 0, 0,#REF! )</f>
        <v>0</v>
      </c>
      <c r="AB129" s="3101"/>
    </row>
    <row r="130" spans="1:28" ht="75">
      <c r="A130" s="3102"/>
      <c r="B130" s="2601" t="s">
        <v>15759</v>
      </c>
      <c r="C130" s="1219" t="s">
        <v>15865</v>
      </c>
      <c r="D130" s="1220">
        <v>2</v>
      </c>
      <c r="E130" s="1219" t="s">
        <v>1292</v>
      </c>
      <c r="F130" s="1219">
        <v>0</v>
      </c>
      <c r="G130" s="2769">
        <v>1</v>
      </c>
      <c r="H130" s="1182"/>
      <c r="I130" s="2770"/>
      <c r="J130" s="2740">
        <f t="shared" si="16"/>
        <v>0</v>
      </c>
      <c r="K130" s="1202"/>
      <c r="L130" s="2770"/>
      <c r="M130" s="2740">
        <f t="shared" si="17"/>
        <v>0</v>
      </c>
      <c r="N130" s="2569"/>
      <c r="O130" s="2770"/>
      <c r="P130" s="2740">
        <f t="shared" si="18"/>
        <v>0</v>
      </c>
      <c r="Q130" s="2569"/>
      <c r="R130" s="2770"/>
      <c r="S130" s="2740">
        <f t="shared" si="19"/>
        <v>0</v>
      </c>
      <c r="T130" s="2569"/>
      <c r="U130" s="2890"/>
      <c r="V130" s="2877">
        <f t="shared" si="20"/>
        <v>0</v>
      </c>
      <c r="W130" s="3102"/>
      <c r="X130" s="2744" t="s">
        <v>15866</v>
      </c>
      <c r="Y130" s="3102"/>
      <c r="Z130" s="3101"/>
      <c r="AA130" s="997">
        <f xml:space="preserve"> IF( SUM( AC130:AC130 ) = 0, 0,#REF! )</f>
        <v>0</v>
      </c>
      <c r="AB130" s="3101"/>
    </row>
    <row r="131" spans="1:28" ht="25.5" thickBot="1">
      <c r="A131" s="2394" t="s">
        <v>784</v>
      </c>
      <c r="B131" s="2603" t="s">
        <v>15787</v>
      </c>
      <c r="C131" s="2604" t="s">
        <v>15867</v>
      </c>
      <c r="D131" s="2736">
        <v>1.92</v>
      </c>
      <c r="E131" s="2604" t="s">
        <v>15828</v>
      </c>
      <c r="F131" s="2604">
        <v>1</v>
      </c>
      <c r="G131" s="2605">
        <v>11.5</v>
      </c>
      <c r="H131" s="1182"/>
      <c r="I131" s="2771"/>
      <c r="J131" s="2742">
        <f t="shared" si="16"/>
        <v>0</v>
      </c>
      <c r="K131" s="1202"/>
      <c r="L131" s="2771"/>
      <c r="M131" s="2742">
        <f t="shared" si="17"/>
        <v>0</v>
      </c>
      <c r="N131" s="2569"/>
      <c r="O131" s="2771"/>
      <c r="P131" s="2742">
        <f t="shared" si="18"/>
        <v>0</v>
      </c>
      <c r="Q131" s="2569"/>
      <c r="R131" s="2771"/>
      <c r="S131" s="2742">
        <f t="shared" si="19"/>
        <v>0</v>
      </c>
      <c r="T131" s="2569"/>
      <c r="U131" s="2891"/>
      <c r="V131" s="2879">
        <f t="shared" si="20"/>
        <v>0</v>
      </c>
      <c r="W131" s="3102"/>
      <c r="X131" s="2727" t="s">
        <v>15868</v>
      </c>
      <c r="Y131" s="3102"/>
      <c r="Z131" s="3101"/>
      <c r="AA131" s="997">
        <f xml:space="preserve"> IF( SUM( AC131:AC131 ) = 0, 0,#REF! )</f>
        <v>0</v>
      </c>
      <c r="AB131" s="3101"/>
    </row>
    <row r="132" spans="1:28" ht="15" thickTop="1" thickBot="1">
      <c r="A132" s="3102"/>
      <c r="B132" s="3102"/>
      <c r="C132" s="3102"/>
      <c r="D132" s="3194"/>
      <c r="E132" s="3102"/>
      <c r="F132" s="3102"/>
      <c r="G132" s="3102"/>
      <c r="H132" s="3102"/>
      <c r="I132" s="3102"/>
      <c r="J132" s="3102"/>
      <c r="K132" s="3102"/>
      <c r="L132" s="3102"/>
      <c r="M132" s="3102"/>
      <c r="N132" s="3102"/>
      <c r="O132" s="3102"/>
      <c r="P132" s="3102"/>
      <c r="Q132" s="3102"/>
      <c r="R132" s="3102"/>
      <c r="S132" s="3102"/>
      <c r="T132" s="3102"/>
      <c r="U132" s="3193"/>
      <c r="V132" s="3193"/>
      <c r="W132" s="3102"/>
      <c r="X132" s="3102"/>
      <c r="Y132" s="3102"/>
      <c r="Z132" s="3101"/>
      <c r="AA132" s="997">
        <f xml:space="preserve"> IF( SUM( AC132:AC132 ) = 0, 0,#REF! )</f>
        <v>0</v>
      </c>
      <c r="AB132" s="3101"/>
    </row>
    <row r="133" spans="1:28" ht="19.5" thickTop="1">
      <c r="A133" s="3102"/>
      <c r="B133" s="2724" t="s">
        <v>15812</v>
      </c>
      <c r="C133" s="2725" t="s">
        <v>15727</v>
      </c>
      <c r="D133" s="3102"/>
      <c r="E133" s="3102"/>
      <c r="F133" s="3102"/>
      <c r="G133" s="1182"/>
      <c r="H133" s="1182"/>
      <c r="I133" s="1182"/>
      <c r="J133" s="1182"/>
      <c r="K133" s="1182"/>
      <c r="L133" s="1182"/>
      <c r="M133" s="1182"/>
      <c r="N133" s="1182"/>
      <c r="O133" s="1182"/>
      <c r="P133" s="1182"/>
      <c r="Q133" s="1182"/>
      <c r="R133" s="1182"/>
      <c r="S133" s="1182"/>
      <c r="T133" s="1182"/>
      <c r="U133" s="1182"/>
      <c r="V133" s="1182"/>
      <c r="W133" s="3102"/>
      <c r="X133" s="3102"/>
      <c r="Y133" s="3102"/>
      <c r="Z133" s="3101"/>
      <c r="AA133" s="997">
        <f xml:space="preserve"> IF( SUM( AC133:AC133 ) = 0, 0,#REF! )</f>
        <v>0</v>
      </c>
      <c r="AB133" s="3101"/>
    </row>
    <row r="134" spans="1:28" ht="19.25" customHeight="1" thickBot="1">
      <c r="A134" s="2394" t="s">
        <v>686</v>
      </c>
      <c r="B134" s="2603" t="s">
        <v>15869</v>
      </c>
      <c r="C134" s="2605">
        <v>22.702000000000002</v>
      </c>
      <c r="D134" s="1187"/>
      <c r="E134" s="1187"/>
      <c r="F134" s="1187"/>
      <c r="G134" s="1182"/>
      <c r="H134" s="1182"/>
      <c r="I134" s="1182"/>
      <c r="J134" s="1182"/>
      <c r="K134" s="1182"/>
      <c r="L134" s="1182"/>
      <c r="M134" s="1182"/>
      <c r="N134" s="1182"/>
      <c r="O134" s="1182"/>
      <c r="P134" s="1182"/>
      <c r="Q134" s="1182"/>
      <c r="R134" s="1182"/>
      <c r="S134" s="1182"/>
      <c r="T134" s="1182"/>
      <c r="U134" s="2900"/>
      <c r="V134" s="2900"/>
      <c r="W134" s="3102"/>
      <c r="X134" s="3102"/>
      <c r="Y134" s="3102"/>
      <c r="Z134" s="3101"/>
      <c r="AA134" s="997">
        <f xml:space="preserve"> IF( SUM( AC134:AC134 ) = 0, 0,#REF! )</f>
        <v>0</v>
      </c>
      <c r="AB134" s="3101"/>
    </row>
    <row r="135" spans="1:28" ht="20" thickTop="1" thickBot="1">
      <c r="A135" s="3102"/>
      <c r="B135" s="1187"/>
      <c r="C135" s="3102"/>
      <c r="D135" s="1187"/>
      <c r="E135" s="1187"/>
      <c r="F135" s="1187"/>
      <c r="G135" s="1182"/>
      <c r="H135" s="1182"/>
      <c r="I135" s="3693" t="s">
        <v>13209</v>
      </c>
      <c r="J135" s="3694"/>
      <c r="K135" s="1182"/>
      <c r="L135" s="3693" t="s">
        <v>13210</v>
      </c>
      <c r="M135" s="3694"/>
      <c r="N135" s="1182"/>
      <c r="O135" s="3693" t="s">
        <v>13211</v>
      </c>
      <c r="P135" s="3694"/>
      <c r="Q135" s="1182"/>
      <c r="R135" s="3693" t="s">
        <v>13212</v>
      </c>
      <c r="S135" s="3694"/>
      <c r="T135" s="1182"/>
      <c r="U135" s="3695" t="s">
        <v>15729</v>
      </c>
      <c r="V135" s="3696"/>
      <c r="W135" s="3102"/>
      <c r="X135" s="3102"/>
      <c r="Y135" s="3102"/>
      <c r="Z135" s="3101"/>
      <c r="AA135" s="997">
        <f xml:space="preserve"> IF( SUM( AC135:AC135 ) = 0, 0,#REF! )</f>
        <v>0</v>
      </c>
      <c r="AB135" s="3101"/>
    </row>
    <row r="136" spans="1:28" ht="38.5" thickTop="1" thickBot="1">
      <c r="A136" s="3102"/>
      <c r="B136" s="3102"/>
      <c r="C136" s="2614" t="s">
        <v>2</v>
      </c>
      <c r="D136" s="2615" t="s">
        <v>15730</v>
      </c>
      <c r="E136" s="2615" t="s">
        <v>15065</v>
      </c>
      <c r="F136" s="2615" t="s">
        <v>15677</v>
      </c>
      <c r="G136" s="2616" t="s">
        <v>15731</v>
      </c>
      <c r="H136" s="1182"/>
      <c r="I136" s="2623" t="s">
        <v>15732</v>
      </c>
      <c r="J136" s="2624" t="s">
        <v>15733</v>
      </c>
      <c r="K136" s="1182"/>
      <c r="L136" s="2623" t="s">
        <v>15732</v>
      </c>
      <c r="M136" s="2624" t="s">
        <v>15733</v>
      </c>
      <c r="N136" s="1182"/>
      <c r="O136" s="2623" t="s">
        <v>15732</v>
      </c>
      <c r="P136" s="2624" t="s">
        <v>15733</v>
      </c>
      <c r="Q136" s="1182"/>
      <c r="R136" s="2623" t="s">
        <v>15732</v>
      </c>
      <c r="S136" s="2624" t="s">
        <v>15733</v>
      </c>
      <c r="T136" s="1182"/>
      <c r="U136" s="2872" t="s">
        <v>15732</v>
      </c>
      <c r="V136" s="2873" t="s">
        <v>15733</v>
      </c>
      <c r="W136" s="3102"/>
      <c r="X136" s="2720" t="s">
        <v>677</v>
      </c>
      <c r="Y136" s="3102"/>
      <c r="Z136" s="3101"/>
      <c r="AA136" s="997">
        <f xml:space="preserve"> IF( SUM( AC136:AC136 ) = 0, 0,#REF! )</f>
        <v>0</v>
      </c>
      <c r="AB136" s="3101"/>
    </row>
    <row r="137" spans="1:28" ht="19.5" thickTop="1">
      <c r="A137" s="3102"/>
      <c r="B137" s="2600" t="s">
        <v>15734</v>
      </c>
      <c r="C137" s="2734" t="s">
        <v>15870</v>
      </c>
      <c r="D137" s="2751">
        <v>12.818</v>
      </c>
      <c r="E137" s="2734" t="s">
        <v>1292</v>
      </c>
      <c r="F137" s="2734">
        <v>0</v>
      </c>
      <c r="G137" s="2772">
        <v>1</v>
      </c>
      <c r="H137" s="1182"/>
      <c r="I137" s="2774"/>
      <c r="J137" s="2747">
        <f>IFERROR(I137/$G137,0)</f>
        <v>0</v>
      </c>
      <c r="K137" s="1202"/>
      <c r="L137" s="2774"/>
      <c r="M137" s="2747">
        <f>L137/$G137</f>
        <v>0</v>
      </c>
      <c r="N137" s="2569"/>
      <c r="O137" s="2774"/>
      <c r="P137" s="2747">
        <f>O137/$G137</f>
        <v>0</v>
      </c>
      <c r="Q137" s="2569"/>
      <c r="R137" s="2774"/>
      <c r="S137" s="2747">
        <f>R137/$G137</f>
        <v>0</v>
      </c>
      <c r="T137" s="2569"/>
      <c r="U137" s="2892"/>
      <c r="V137" s="2875">
        <f>U137/$G137</f>
        <v>0</v>
      </c>
      <c r="W137" s="3102"/>
      <c r="X137" s="2743" t="s">
        <v>15871</v>
      </c>
      <c r="Y137" s="3102"/>
      <c r="Z137" s="3101"/>
      <c r="AA137" s="997">
        <f xml:space="preserve"> IF( SUM( AC137:AC137 ) = 0, 0,#REF! )</f>
        <v>0</v>
      </c>
      <c r="AB137" s="3101"/>
    </row>
    <row r="138" spans="1:28" ht="25.5" thickBot="1">
      <c r="A138" s="2394" t="s">
        <v>784</v>
      </c>
      <c r="B138" s="2603" t="s">
        <v>15738</v>
      </c>
      <c r="C138" s="2604" t="s">
        <v>15872</v>
      </c>
      <c r="D138" s="2736">
        <v>9.8840000000000003</v>
      </c>
      <c r="E138" s="2604" t="s">
        <v>1292</v>
      </c>
      <c r="F138" s="2604">
        <v>0</v>
      </c>
      <c r="G138" s="2773">
        <v>1</v>
      </c>
      <c r="H138" s="1182"/>
      <c r="I138" s="2775"/>
      <c r="J138" s="2742">
        <f>IFERROR(I138/$G138,0)</f>
        <v>0</v>
      </c>
      <c r="K138" s="1202"/>
      <c r="L138" s="2775"/>
      <c r="M138" s="2742">
        <f>L138/$G138</f>
        <v>0</v>
      </c>
      <c r="N138" s="2569"/>
      <c r="O138" s="2775"/>
      <c r="P138" s="2742">
        <f>O138/$G138</f>
        <v>0</v>
      </c>
      <c r="Q138" s="2569"/>
      <c r="R138" s="2775"/>
      <c r="S138" s="2742">
        <f>R138/$G138</f>
        <v>0</v>
      </c>
      <c r="T138" s="2569"/>
      <c r="U138" s="2893"/>
      <c r="V138" s="2879">
        <f>U138/$G138</f>
        <v>0</v>
      </c>
      <c r="W138" s="3102"/>
      <c r="X138" s="2727" t="s">
        <v>15873</v>
      </c>
      <c r="Y138" s="3102"/>
      <c r="Z138" s="3101"/>
      <c r="AA138" s="997">
        <f xml:space="preserve"> IF( SUM( AC138:AC138 ) = 0, 0,#REF! )</f>
        <v>0</v>
      </c>
      <c r="AB138" s="3101"/>
    </row>
    <row r="139" spans="1:28" ht="14.5" thickTop="1">
      <c r="A139" s="3102"/>
      <c r="B139" s="3102"/>
      <c r="C139" s="3102"/>
      <c r="D139" s="3102"/>
      <c r="E139" s="3102"/>
      <c r="F139" s="3102"/>
      <c r="G139" s="3102"/>
      <c r="H139" s="3102"/>
      <c r="I139" s="3102"/>
      <c r="J139" s="3102"/>
      <c r="K139" s="3102"/>
      <c r="L139" s="3102"/>
      <c r="M139" s="3102"/>
      <c r="N139" s="3102"/>
      <c r="O139" s="3102"/>
      <c r="P139" s="3102"/>
      <c r="Q139" s="3102"/>
      <c r="R139" s="3102"/>
      <c r="S139" s="3102"/>
      <c r="T139" s="3102"/>
      <c r="U139" s="3193"/>
      <c r="V139" s="3193"/>
      <c r="W139" s="3102"/>
      <c r="X139" s="3102"/>
      <c r="Y139" s="3102"/>
      <c r="Z139" s="3101"/>
      <c r="AA139" s="997">
        <f xml:space="preserve"> IF( SUM( AC139:AC139 ) = 0, 0,#REF! )</f>
        <v>0</v>
      </c>
      <c r="AB139" s="3101"/>
    </row>
    <row r="140" spans="1:28">
      <c r="A140" s="3102"/>
      <c r="B140" s="3102"/>
      <c r="C140" s="3102"/>
      <c r="D140" s="3102"/>
      <c r="E140" s="3102"/>
      <c r="F140" s="3102"/>
      <c r="G140" s="3102"/>
      <c r="H140" s="3102"/>
      <c r="I140" s="3102"/>
      <c r="J140" s="3102"/>
      <c r="K140" s="3102"/>
      <c r="L140" s="3102"/>
      <c r="M140" s="3102"/>
      <c r="N140" s="3102"/>
      <c r="O140" s="3102"/>
      <c r="P140" s="3102"/>
      <c r="Q140" s="3102"/>
      <c r="R140" s="3102"/>
      <c r="S140" s="3102"/>
      <c r="T140" s="3102"/>
      <c r="U140" s="3102"/>
      <c r="V140" s="3102"/>
      <c r="W140" s="3102"/>
      <c r="X140" s="3102"/>
      <c r="Y140" s="3102"/>
      <c r="Z140" s="3101"/>
      <c r="AA140" s="997">
        <f xml:space="preserve"> IF( SUM( AC140:AC140 ) = 0, 0,#REF! )</f>
        <v>0</v>
      </c>
      <c r="AB140" s="3101"/>
    </row>
    <row r="141" spans="1:28" ht="25.5" thickBot="1">
      <c r="A141" s="3102"/>
      <c r="B141" s="1186" t="s">
        <v>12</v>
      </c>
      <c r="C141" s="3102"/>
      <c r="D141" s="3102"/>
      <c r="E141" s="3102"/>
      <c r="F141" s="3102"/>
      <c r="G141" s="3102"/>
      <c r="H141" s="3102"/>
      <c r="I141" s="3102"/>
      <c r="J141" s="3102"/>
      <c r="K141" s="3102"/>
      <c r="L141" s="3102"/>
      <c r="M141" s="3102"/>
      <c r="N141" s="3102"/>
      <c r="O141" s="3102"/>
      <c r="P141" s="3102"/>
      <c r="Q141" s="3102"/>
      <c r="R141" s="3102"/>
      <c r="S141" s="3102"/>
      <c r="T141" s="3102"/>
      <c r="U141" s="3102"/>
      <c r="V141" s="3102"/>
      <c r="W141" s="3102"/>
      <c r="X141" s="3102"/>
      <c r="Y141" s="3102"/>
      <c r="Z141" s="3101"/>
      <c r="AA141" s="997">
        <f xml:space="preserve"> IF( SUM( AC141:AC141 ) = 0, 0,#REF! )</f>
        <v>0</v>
      </c>
      <c r="AB141" s="3101"/>
    </row>
    <row r="142" spans="1:28" ht="19.5" thickTop="1">
      <c r="A142" s="3102"/>
      <c r="B142" s="2724" t="s">
        <v>15726</v>
      </c>
      <c r="C142" s="2725" t="s">
        <v>15727</v>
      </c>
      <c r="D142" s="3102"/>
      <c r="E142" s="3102"/>
      <c r="F142" s="3102"/>
      <c r="G142" s="1182"/>
      <c r="H142" s="1182"/>
      <c r="I142" s="1182"/>
      <c r="J142" s="1182"/>
      <c r="K142" s="1182"/>
      <c r="L142" s="1182"/>
      <c r="M142" s="1182"/>
      <c r="N142" s="1182"/>
      <c r="O142" s="1182"/>
      <c r="P142" s="1182"/>
      <c r="Q142" s="1182"/>
      <c r="R142" s="1182"/>
      <c r="S142" s="1182"/>
      <c r="T142" s="1182"/>
      <c r="U142" s="1182"/>
      <c r="V142" s="1182"/>
      <c r="W142" s="3102"/>
      <c r="X142" s="3102"/>
      <c r="Y142" s="3102"/>
      <c r="Z142" s="3101"/>
      <c r="AA142" s="997">
        <f xml:space="preserve"> IF( SUM( AC142:AC142 ) = 0, 0,#REF! )</f>
        <v>0</v>
      </c>
      <c r="AB142" s="3101"/>
    </row>
    <row r="143" spans="1:28" ht="19.5" thickBot="1">
      <c r="A143" s="2394" t="s">
        <v>686</v>
      </c>
      <c r="B143" s="2603" t="s">
        <v>15874</v>
      </c>
      <c r="C143" s="2605">
        <v>71.917000000000002</v>
      </c>
      <c r="D143" s="1187"/>
      <c r="E143" s="1187"/>
      <c r="F143" s="1187"/>
      <c r="G143" s="1182"/>
      <c r="H143" s="1182"/>
      <c r="I143" s="1182"/>
      <c r="J143" s="1182"/>
      <c r="K143" s="1182"/>
      <c r="L143" s="1182"/>
      <c r="M143" s="1182"/>
      <c r="N143" s="1182"/>
      <c r="O143" s="1182"/>
      <c r="P143" s="1182"/>
      <c r="Q143" s="1182"/>
      <c r="R143" s="1182"/>
      <c r="S143" s="1182"/>
      <c r="T143" s="1182"/>
      <c r="U143" s="2900"/>
      <c r="V143" s="2900"/>
      <c r="W143" s="3102"/>
      <c r="X143" s="3102"/>
      <c r="Y143" s="3102"/>
      <c r="Z143" s="3101"/>
      <c r="AA143" s="997">
        <f xml:space="preserve"> IF( SUM( AC143:AC143 ) = 0, 0,#REF! )</f>
        <v>0</v>
      </c>
      <c r="AB143" s="3101"/>
    </row>
    <row r="144" spans="1:28" ht="20" thickTop="1" thickBot="1">
      <c r="A144" s="3102"/>
      <c r="B144" s="1187"/>
      <c r="C144" s="3102"/>
      <c r="D144" s="1187"/>
      <c r="E144" s="1187"/>
      <c r="F144" s="1187"/>
      <c r="G144" s="1182"/>
      <c r="H144" s="1182"/>
      <c r="I144" s="3693" t="s">
        <v>13209</v>
      </c>
      <c r="J144" s="3694"/>
      <c r="K144" s="1182"/>
      <c r="L144" s="3693" t="s">
        <v>13210</v>
      </c>
      <c r="M144" s="3694"/>
      <c r="N144" s="1182"/>
      <c r="O144" s="3693" t="s">
        <v>13211</v>
      </c>
      <c r="P144" s="3694"/>
      <c r="Q144" s="1182"/>
      <c r="R144" s="3693" t="s">
        <v>13212</v>
      </c>
      <c r="S144" s="3694"/>
      <c r="T144" s="1182"/>
      <c r="U144" s="3695" t="s">
        <v>15729</v>
      </c>
      <c r="V144" s="3696"/>
      <c r="W144" s="3102"/>
      <c r="X144" s="3102"/>
      <c r="Y144" s="3102"/>
      <c r="Z144" s="3101"/>
      <c r="AA144" s="997">
        <f xml:space="preserve"> IF( SUM( AC144:AC144 ) = 0, 0,#REF! )</f>
        <v>0</v>
      </c>
      <c r="AB144" s="3101"/>
    </row>
    <row r="145" spans="1:28" ht="38.5" thickTop="1" thickBot="1">
      <c r="A145" s="3102"/>
      <c r="B145" s="3102"/>
      <c r="C145" s="2614" t="s">
        <v>2</v>
      </c>
      <c r="D145" s="2615" t="s">
        <v>15730</v>
      </c>
      <c r="E145" s="2615" t="s">
        <v>15065</v>
      </c>
      <c r="F145" s="2615" t="s">
        <v>15677</v>
      </c>
      <c r="G145" s="2616" t="s">
        <v>15731</v>
      </c>
      <c r="H145" s="1182"/>
      <c r="I145" s="2623" t="s">
        <v>15732</v>
      </c>
      <c r="J145" s="2624" t="s">
        <v>15733</v>
      </c>
      <c r="K145" s="1182"/>
      <c r="L145" s="2623" t="s">
        <v>15732</v>
      </c>
      <c r="M145" s="2624" t="s">
        <v>15733</v>
      </c>
      <c r="N145" s="1182"/>
      <c r="O145" s="2623" t="s">
        <v>15732</v>
      </c>
      <c r="P145" s="2624" t="s">
        <v>15733</v>
      </c>
      <c r="Q145" s="1182"/>
      <c r="R145" s="2623" t="s">
        <v>15732</v>
      </c>
      <c r="S145" s="2624" t="s">
        <v>15733</v>
      </c>
      <c r="T145" s="1182"/>
      <c r="U145" s="2872" t="s">
        <v>15732</v>
      </c>
      <c r="V145" s="2873" t="s">
        <v>15733</v>
      </c>
      <c r="W145" s="3102"/>
      <c r="X145" s="2720" t="s">
        <v>677</v>
      </c>
      <c r="Y145" s="3102"/>
      <c r="Z145" s="3101"/>
      <c r="AA145" s="997">
        <f xml:space="preserve"> IF( SUM( AC145:AC145 ) = 0, 0,#REF! )</f>
        <v>0</v>
      </c>
      <c r="AB145" s="3101"/>
    </row>
    <row r="146" spans="1:28" ht="63" thickTop="1">
      <c r="A146" s="3102"/>
      <c r="B146" s="2600" t="s">
        <v>15734</v>
      </c>
      <c r="C146" s="2734" t="s">
        <v>15875</v>
      </c>
      <c r="D146" s="2751">
        <f>296.61*200000/1000000</f>
        <v>59.322000000000003</v>
      </c>
      <c r="E146" s="2734" t="s">
        <v>2386</v>
      </c>
      <c r="F146" s="2734">
        <v>3</v>
      </c>
      <c r="G146" s="2764">
        <v>200</v>
      </c>
      <c r="H146" s="1182"/>
      <c r="I146" s="2752"/>
      <c r="J146" s="2747">
        <f>IFERROR(I146/$G146,0)</f>
        <v>0</v>
      </c>
      <c r="K146" s="1202"/>
      <c r="L146" s="2752"/>
      <c r="M146" s="2747">
        <f>L146/$G146</f>
        <v>0</v>
      </c>
      <c r="N146" s="2569"/>
      <c r="O146" s="2752"/>
      <c r="P146" s="2747">
        <f>O146/$G146</f>
        <v>0</v>
      </c>
      <c r="Q146" s="2569"/>
      <c r="R146" s="2752"/>
      <c r="S146" s="2747">
        <f>R146/$G146</f>
        <v>0</v>
      </c>
      <c r="T146" s="2569"/>
      <c r="U146" s="2884"/>
      <c r="V146" s="2875">
        <f>U146/$G146</f>
        <v>0</v>
      </c>
      <c r="W146" s="3102"/>
      <c r="X146" s="2743" t="s">
        <v>15876</v>
      </c>
      <c r="Y146" s="3102"/>
      <c r="Z146" s="3101"/>
      <c r="AA146" s="997">
        <f xml:space="preserve"> IF( SUM( AC146:AC146 ) = 0, 0,#REF! )</f>
        <v>0</v>
      </c>
      <c r="AB146" s="3101"/>
    </row>
    <row r="147" spans="1:28" ht="38.25" customHeight="1">
      <c r="A147" s="3102"/>
      <c r="B147" s="2601" t="s">
        <v>15738</v>
      </c>
      <c r="C147" s="1180" t="s">
        <v>15877</v>
      </c>
      <c r="D147" s="1220">
        <f>59.37*3000/1000000</f>
        <v>0.17810999999999999</v>
      </c>
      <c r="E147" s="1221" t="s">
        <v>2386</v>
      </c>
      <c r="F147" s="1219">
        <v>3</v>
      </c>
      <c r="G147" s="2776">
        <v>3</v>
      </c>
      <c r="H147" s="1182"/>
      <c r="I147" s="2767"/>
      <c r="J147" s="2740">
        <f>IFERROR(I147/$G147,0)</f>
        <v>0</v>
      </c>
      <c r="K147" s="1202"/>
      <c r="L147" s="2767"/>
      <c r="M147" s="2740">
        <f t="shared" ref="M147:M149" si="21">L147/$G147</f>
        <v>0</v>
      </c>
      <c r="N147" s="2569"/>
      <c r="O147" s="2767"/>
      <c r="P147" s="2740">
        <f t="shared" ref="P147:P149" si="22">O147/$G147</f>
        <v>0</v>
      </c>
      <c r="Q147" s="2569"/>
      <c r="R147" s="2767"/>
      <c r="S147" s="2740">
        <f t="shared" ref="S147:S149" si="23">R147/$G147</f>
        <v>0</v>
      </c>
      <c r="T147" s="2569"/>
      <c r="U147" s="2889"/>
      <c r="V147" s="2877">
        <f t="shared" ref="V147:V149" si="24">U147/$G147</f>
        <v>0</v>
      </c>
      <c r="W147" s="3102"/>
      <c r="X147" s="2777" t="s">
        <v>15878</v>
      </c>
      <c r="Y147" s="3102"/>
      <c r="Z147" s="3101"/>
      <c r="AA147" s="997">
        <f xml:space="preserve"> IF( SUM( AC147:AC147 ) = 0, 0,#REF! )</f>
        <v>0</v>
      </c>
      <c r="AB147" s="3101"/>
    </row>
    <row r="148" spans="1:28" ht="25.5" customHeight="1">
      <c r="A148" s="3102"/>
      <c r="B148" s="2601" t="s">
        <v>15744</v>
      </c>
      <c r="C148" s="1180" t="s">
        <v>15879</v>
      </c>
      <c r="D148" s="1220">
        <f>581.35*1500/1000000</f>
        <v>0.87202500000000005</v>
      </c>
      <c r="E148" s="1221" t="s">
        <v>2386</v>
      </c>
      <c r="F148" s="1219">
        <v>3</v>
      </c>
      <c r="G148" s="2776">
        <v>1.5</v>
      </c>
      <c r="H148" s="1182"/>
      <c r="I148" s="2767"/>
      <c r="J148" s="2740">
        <f>IFERROR(I148/$G148,0)</f>
        <v>0</v>
      </c>
      <c r="K148" s="1202"/>
      <c r="L148" s="2767"/>
      <c r="M148" s="2740">
        <f t="shared" si="21"/>
        <v>0</v>
      </c>
      <c r="N148" s="2569"/>
      <c r="O148" s="2767"/>
      <c r="P148" s="2740">
        <f t="shared" si="22"/>
        <v>0</v>
      </c>
      <c r="Q148" s="2569"/>
      <c r="R148" s="2767"/>
      <c r="S148" s="2740">
        <f t="shared" si="23"/>
        <v>0</v>
      </c>
      <c r="T148" s="2569"/>
      <c r="U148" s="2889"/>
      <c r="V148" s="2877">
        <f t="shared" si="24"/>
        <v>0</v>
      </c>
      <c r="W148" s="3102"/>
      <c r="X148" s="2777" t="s">
        <v>15880</v>
      </c>
      <c r="Y148" s="3102"/>
      <c r="Z148" s="3101"/>
      <c r="AA148" s="997">
        <f xml:space="preserve"> IF( SUM( AC148:AC148 ) = 0, 0,#REF! )</f>
        <v>0</v>
      </c>
      <c r="AB148" s="3101"/>
    </row>
    <row r="149" spans="1:28" ht="25.5" customHeight="1">
      <c r="A149" s="3102"/>
      <c r="B149" s="2601" t="s">
        <v>15750</v>
      </c>
      <c r="C149" s="1180" t="s">
        <v>15881</v>
      </c>
      <c r="D149" s="1220">
        <f>2724.52*200/1000000</f>
        <v>0.54490400000000005</v>
      </c>
      <c r="E149" s="1221" t="s">
        <v>2386</v>
      </c>
      <c r="F149" s="1219">
        <v>3</v>
      </c>
      <c r="G149" s="2765">
        <f>200/1000</f>
        <v>0.2</v>
      </c>
      <c r="H149" s="1182"/>
      <c r="I149" s="2767"/>
      <c r="J149" s="2740">
        <f>IFERROR(I149/$G149,0)</f>
        <v>0</v>
      </c>
      <c r="K149" s="1202"/>
      <c r="L149" s="2767"/>
      <c r="M149" s="2740">
        <f t="shared" si="21"/>
        <v>0</v>
      </c>
      <c r="N149" s="2569"/>
      <c r="O149" s="2767"/>
      <c r="P149" s="2740">
        <f t="shared" si="22"/>
        <v>0</v>
      </c>
      <c r="Q149" s="2569"/>
      <c r="R149" s="2767"/>
      <c r="S149" s="2740">
        <f t="shared" si="23"/>
        <v>0</v>
      </c>
      <c r="T149" s="2569"/>
      <c r="U149" s="2889"/>
      <c r="V149" s="2877">
        <f t="shared" si="24"/>
        <v>0</v>
      </c>
      <c r="W149" s="3102"/>
      <c r="X149" s="2777" t="s">
        <v>15882</v>
      </c>
      <c r="Y149" s="3102"/>
      <c r="Z149" s="3101"/>
      <c r="AA149" s="997">
        <f xml:space="preserve"> IF( SUM( AC149:AC149 ) = 0, 0,#REF! )</f>
        <v>0</v>
      </c>
      <c r="AB149" s="3101"/>
    </row>
    <row r="150" spans="1:28" ht="77.25" customHeight="1" thickBot="1">
      <c r="A150" s="2394" t="s">
        <v>784</v>
      </c>
      <c r="B150" s="2603" t="s">
        <v>15756</v>
      </c>
      <c r="C150" s="2604" t="s">
        <v>15883</v>
      </c>
      <c r="D150" s="2736">
        <v>11</v>
      </c>
      <c r="E150" s="2604" t="s">
        <v>1292</v>
      </c>
      <c r="F150" s="2604">
        <v>0</v>
      </c>
      <c r="G150" s="2773">
        <v>0.96</v>
      </c>
      <c r="H150" s="1182"/>
      <c r="I150" s="2775"/>
      <c r="J150" s="2742">
        <f>IFERROR(I150/$G150,0)</f>
        <v>0</v>
      </c>
      <c r="K150" s="1202"/>
      <c r="L150" s="2775"/>
      <c r="M150" s="2742">
        <f>L150/$G150</f>
        <v>0</v>
      </c>
      <c r="N150" s="2569"/>
      <c r="O150" s="2775"/>
      <c r="P150" s="2742">
        <f>O150/$G150</f>
        <v>0</v>
      </c>
      <c r="Q150" s="2569"/>
      <c r="R150" s="2775"/>
      <c r="S150" s="2742">
        <f>R150/$G150</f>
        <v>0</v>
      </c>
      <c r="T150" s="2569"/>
      <c r="U150" s="2893"/>
      <c r="V150" s="2879">
        <f>U150/$G150</f>
        <v>0</v>
      </c>
      <c r="W150" s="3102"/>
      <c r="X150" s="2727" t="s">
        <v>15884</v>
      </c>
      <c r="Y150" s="3102"/>
      <c r="Z150" s="3101"/>
      <c r="AA150" s="997">
        <f xml:space="preserve"> IF( SUM( AC150:AC150 ) = 0, 0,#REF! )</f>
        <v>0</v>
      </c>
      <c r="AB150" s="3101"/>
    </row>
    <row r="151" spans="1:28" ht="15" thickTop="1">
      <c r="A151" s="3102"/>
      <c r="B151" s="3102"/>
      <c r="C151" s="3102"/>
      <c r="D151" s="1211"/>
      <c r="E151" s="3102"/>
      <c r="F151" s="3102"/>
      <c r="G151" s="3102"/>
      <c r="H151" s="3102"/>
      <c r="I151" s="3102"/>
      <c r="J151" s="3102"/>
      <c r="K151" s="3102"/>
      <c r="L151" s="3102"/>
      <c r="M151" s="3102"/>
      <c r="N151" s="3102"/>
      <c r="O151" s="3102"/>
      <c r="P151" s="3102"/>
      <c r="Q151" s="3102"/>
      <c r="R151" s="3102"/>
      <c r="S151" s="3102"/>
      <c r="T151" s="3102"/>
      <c r="U151" s="3193"/>
      <c r="V151" s="3193"/>
      <c r="W151" s="3102"/>
      <c r="X151" s="3102"/>
      <c r="Y151" s="3102"/>
      <c r="Z151" s="3101"/>
      <c r="AA151" s="997">
        <f xml:space="preserve"> IF( SUM( AC151:AC151 ) = 0, 0,#REF! )</f>
        <v>0</v>
      </c>
      <c r="AB151" s="3101"/>
    </row>
    <row r="152" spans="1:28">
      <c r="A152" s="3102"/>
      <c r="B152" s="3102"/>
      <c r="C152" s="3102"/>
      <c r="D152" s="3102"/>
      <c r="E152" s="3102"/>
      <c r="F152" s="3102"/>
      <c r="G152" s="3102"/>
      <c r="H152" s="3102"/>
      <c r="I152" s="3102"/>
      <c r="J152" s="3102"/>
      <c r="K152" s="3102"/>
      <c r="L152" s="3102"/>
      <c r="M152" s="3102"/>
      <c r="N152" s="3102"/>
      <c r="O152" s="3102"/>
      <c r="P152" s="3102"/>
      <c r="Q152" s="3102"/>
      <c r="R152" s="3102"/>
      <c r="S152" s="3102"/>
      <c r="T152" s="3102"/>
      <c r="U152" s="3102"/>
      <c r="V152" s="3102"/>
      <c r="W152" s="3102"/>
      <c r="X152" s="3102"/>
      <c r="Y152" s="3102"/>
      <c r="Z152" s="3101"/>
      <c r="AA152" s="997">
        <f xml:space="preserve"> IF( SUM( AC152:AC152 ) = 0, 0,#REF! )</f>
        <v>0</v>
      </c>
      <c r="AB152" s="3101"/>
    </row>
    <row r="153" spans="1:28">
      <c r="A153" s="3102"/>
      <c r="B153" s="3102"/>
      <c r="C153" s="3102"/>
      <c r="D153" s="3102"/>
      <c r="E153" s="3102"/>
      <c r="F153" s="3102"/>
      <c r="G153" s="3102"/>
      <c r="H153" s="3102"/>
      <c r="I153" s="3102"/>
      <c r="J153" s="3102"/>
      <c r="K153" s="3102"/>
      <c r="L153" s="3102"/>
      <c r="M153" s="3102"/>
      <c r="N153" s="3102"/>
      <c r="O153" s="3102"/>
      <c r="P153" s="3102"/>
      <c r="Q153" s="3102"/>
      <c r="R153" s="3102"/>
      <c r="S153" s="3102"/>
      <c r="T153" s="3102"/>
      <c r="U153" s="3102"/>
      <c r="V153" s="3102"/>
      <c r="W153" s="3102"/>
      <c r="X153" s="3102"/>
      <c r="Y153" s="3102"/>
      <c r="Z153" s="3101"/>
      <c r="AA153" s="997">
        <f xml:space="preserve"> IF( SUM( AC153:AC153 ) = 0, 0,#REF! )</f>
        <v>0</v>
      </c>
      <c r="AB153" s="3101"/>
    </row>
    <row r="154" spans="1:28">
      <c r="A154" s="3102"/>
      <c r="B154" s="3102"/>
      <c r="C154" s="3102"/>
      <c r="D154" s="3102"/>
      <c r="E154" s="3102"/>
      <c r="F154" s="3102"/>
      <c r="G154" s="3102"/>
      <c r="H154" s="3102"/>
      <c r="I154" s="3102"/>
      <c r="J154" s="3102"/>
      <c r="K154" s="3102"/>
      <c r="L154" s="3102"/>
      <c r="M154" s="3102"/>
      <c r="N154" s="3102"/>
      <c r="O154" s="3102"/>
      <c r="P154" s="3102"/>
      <c r="Q154" s="3102"/>
      <c r="R154" s="3102"/>
      <c r="S154" s="3102"/>
      <c r="T154" s="3102"/>
      <c r="U154" s="3102"/>
      <c r="V154" s="3102"/>
      <c r="W154" s="3102"/>
      <c r="X154" s="3102"/>
      <c r="Y154" s="3102"/>
      <c r="Z154" s="3101"/>
      <c r="AA154" s="997">
        <f xml:space="preserve"> IF( SUM( AC154:AC154 ) = 0, 0,#REF! )</f>
        <v>0</v>
      </c>
      <c r="AB154" s="3101"/>
    </row>
    <row r="155" spans="1:28" ht="25.5" thickBot="1">
      <c r="A155" s="3102"/>
      <c r="B155" s="1186" t="s">
        <v>15885</v>
      </c>
      <c r="C155" s="3102"/>
      <c r="D155" s="3102"/>
      <c r="E155" s="3102"/>
      <c r="F155" s="3102"/>
      <c r="G155" s="3102"/>
      <c r="H155" s="3102"/>
      <c r="I155" s="3102"/>
      <c r="J155" s="3102"/>
      <c r="K155" s="3102"/>
      <c r="L155" s="3102"/>
      <c r="M155" s="3102"/>
      <c r="N155" s="3102"/>
      <c r="O155" s="3102"/>
      <c r="P155" s="3102"/>
      <c r="Q155" s="3102"/>
      <c r="R155" s="3102"/>
      <c r="S155" s="3102"/>
      <c r="T155" s="3102"/>
      <c r="U155" s="3102"/>
      <c r="V155" s="3102"/>
      <c r="W155" s="3102"/>
      <c r="X155" s="3102"/>
      <c r="Y155" s="3102"/>
      <c r="Z155" s="3101"/>
      <c r="AA155" s="997">
        <f xml:space="preserve"> IF( SUM( AC155:AC155 ) = 0, 0,#REF! )</f>
        <v>0</v>
      </c>
      <c r="AB155" s="3101"/>
    </row>
    <row r="156" spans="1:28" ht="19.5" thickTop="1">
      <c r="A156" s="3102"/>
      <c r="B156" s="2724" t="s">
        <v>15726</v>
      </c>
      <c r="C156" s="2725" t="s">
        <v>15727</v>
      </c>
      <c r="D156" s="3102"/>
      <c r="E156" s="3102"/>
      <c r="F156" s="3102"/>
      <c r="G156" s="1182"/>
      <c r="H156" s="1182"/>
      <c r="I156" s="1182"/>
      <c r="J156" s="1182"/>
      <c r="K156" s="1182"/>
      <c r="L156" s="1182"/>
      <c r="M156" s="1182"/>
      <c r="N156" s="1182"/>
      <c r="O156" s="1182"/>
      <c r="P156" s="1182"/>
      <c r="Q156" s="1182"/>
      <c r="R156" s="1182"/>
      <c r="S156" s="1182"/>
      <c r="T156" s="1182"/>
      <c r="U156" s="1182"/>
      <c r="V156" s="1182"/>
      <c r="W156" s="3102"/>
      <c r="X156" s="3102"/>
      <c r="Y156" s="3102"/>
      <c r="Z156" s="3101"/>
      <c r="AA156" s="997">
        <f xml:space="preserve"> IF( SUM( AC156:AC156 ) = 0, 0,#REF! )</f>
        <v>0</v>
      </c>
      <c r="AB156" s="3101"/>
    </row>
    <row r="157" spans="1:28" ht="25.5" thickBot="1">
      <c r="A157" s="2394" t="s">
        <v>686</v>
      </c>
      <c r="B157" s="2603" t="s">
        <v>15886</v>
      </c>
      <c r="C157" s="2605">
        <v>14.943</v>
      </c>
      <c r="D157" s="1187"/>
      <c r="E157" s="1187"/>
      <c r="F157" s="1187"/>
      <c r="G157" s="1182"/>
      <c r="H157" s="1182"/>
      <c r="I157" s="1182"/>
      <c r="J157" s="1182"/>
      <c r="K157" s="1182"/>
      <c r="L157" s="1182"/>
      <c r="M157" s="1182"/>
      <c r="N157" s="1182"/>
      <c r="O157" s="1182"/>
      <c r="P157" s="1182"/>
      <c r="Q157" s="1182"/>
      <c r="R157" s="1182"/>
      <c r="S157" s="1182"/>
      <c r="T157" s="1182"/>
      <c r="U157" s="2900"/>
      <c r="V157" s="2900"/>
      <c r="W157" s="3102"/>
      <c r="X157" s="3102"/>
      <c r="Y157" s="3102"/>
      <c r="Z157" s="3101"/>
      <c r="AA157" s="997">
        <f xml:space="preserve"> IF( SUM( AC157:AC157 ) = 0, 0,#REF! )</f>
        <v>0</v>
      </c>
      <c r="AB157" s="3101"/>
    </row>
    <row r="158" spans="1:28" ht="20" thickTop="1" thickBot="1">
      <c r="A158" s="3102"/>
      <c r="B158" s="1187"/>
      <c r="C158" s="3102"/>
      <c r="D158" s="1187"/>
      <c r="E158" s="1187"/>
      <c r="F158" s="1187"/>
      <c r="G158" s="1182"/>
      <c r="H158" s="1182"/>
      <c r="I158" s="3693" t="s">
        <v>13209</v>
      </c>
      <c r="J158" s="3694"/>
      <c r="K158" s="1182"/>
      <c r="L158" s="3693" t="s">
        <v>13210</v>
      </c>
      <c r="M158" s="3694"/>
      <c r="N158" s="1182"/>
      <c r="O158" s="3693" t="s">
        <v>13211</v>
      </c>
      <c r="P158" s="3694"/>
      <c r="Q158" s="1182"/>
      <c r="R158" s="3693" t="s">
        <v>13212</v>
      </c>
      <c r="S158" s="3694"/>
      <c r="T158" s="1182"/>
      <c r="U158" s="3695" t="s">
        <v>15729</v>
      </c>
      <c r="V158" s="3696"/>
      <c r="W158" s="3102"/>
      <c r="X158" s="3102"/>
      <c r="Y158" s="3102"/>
      <c r="Z158" s="3101"/>
      <c r="AA158" s="997">
        <f xml:space="preserve"> IF( SUM( AC158:AC158 ) = 0, 0,#REF! )</f>
        <v>0</v>
      </c>
      <c r="AB158" s="3101"/>
    </row>
    <row r="159" spans="1:28" ht="38.5" thickTop="1" thickBot="1">
      <c r="A159" s="3102"/>
      <c r="B159" s="3102"/>
      <c r="C159" s="2614" t="s">
        <v>2</v>
      </c>
      <c r="D159" s="2615" t="s">
        <v>15730</v>
      </c>
      <c r="E159" s="2615" t="s">
        <v>15065</v>
      </c>
      <c r="F159" s="2615" t="s">
        <v>15677</v>
      </c>
      <c r="G159" s="2616" t="s">
        <v>15731</v>
      </c>
      <c r="H159" s="1182"/>
      <c r="I159" s="2623" t="s">
        <v>15732</v>
      </c>
      <c r="J159" s="2624" t="s">
        <v>15733</v>
      </c>
      <c r="K159" s="1182"/>
      <c r="L159" s="2623" t="s">
        <v>15732</v>
      </c>
      <c r="M159" s="2624" t="s">
        <v>15733</v>
      </c>
      <c r="N159" s="1182"/>
      <c r="O159" s="2623" t="s">
        <v>15732</v>
      </c>
      <c r="P159" s="2624" t="s">
        <v>15733</v>
      </c>
      <c r="Q159" s="1182"/>
      <c r="R159" s="2623" t="s">
        <v>15732</v>
      </c>
      <c r="S159" s="2624" t="s">
        <v>15733</v>
      </c>
      <c r="T159" s="1182"/>
      <c r="U159" s="2872" t="s">
        <v>15732</v>
      </c>
      <c r="V159" s="2873" t="s">
        <v>15733</v>
      </c>
      <c r="W159" s="3102"/>
      <c r="X159" s="2720" t="s">
        <v>677</v>
      </c>
      <c r="Y159" s="3102"/>
      <c r="Z159" s="3101"/>
      <c r="AA159" s="997">
        <f xml:space="preserve"> IF( SUM( AC159:AC159 ) = 0, 0,#REF! )</f>
        <v>0</v>
      </c>
      <c r="AB159" s="3101"/>
    </row>
    <row r="160" spans="1:28" ht="50.5" thickTop="1">
      <c r="A160" s="3102"/>
      <c r="B160" s="2600" t="s">
        <v>15734</v>
      </c>
      <c r="C160" s="2734" t="s">
        <v>15887</v>
      </c>
      <c r="D160" s="2751">
        <v>1.091</v>
      </c>
      <c r="E160" s="2734" t="s">
        <v>15888</v>
      </c>
      <c r="F160" s="2734">
        <v>0</v>
      </c>
      <c r="G160" s="2762">
        <f>D160*1000000/1000</f>
        <v>1091</v>
      </c>
      <c r="H160" s="1182"/>
      <c r="I160" s="2737"/>
      <c r="J160" s="2747">
        <f>IFERROR(I160/$G160,0)</f>
        <v>0</v>
      </c>
      <c r="K160" s="1202"/>
      <c r="L160" s="2737"/>
      <c r="M160" s="2747">
        <f>L160/$G160</f>
        <v>0</v>
      </c>
      <c r="N160" s="2569"/>
      <c r="O160" s="2737"/>
      <c r="P160" s="2747">
        <f>O160/$G160</f>
        <v>0</v>
      </c>
      <c r="Q160" s="2569"/>
      <c r="R160" s="2737"/>
      <c r="S160" s="2747">
        <f>R160/$G160</f>
        <v>0</v>
      </c>
      <c r="T160" s="2569"/>
      <c r="U160" s="2874"/>
      <c r="V160" s="2875">
        <f>U160/$G160</f>
        <v>0</v>
      </c>
      <c r="W160" s="3102"/>
      <c r="X160" s="2743" t="s">
        <v>15889</v>
      </c>
      <c r="Y160" s="3102"/>
      <c r="Z160" s="3101"/>
      <c r="AA160" s="997">
        <f xml:space="preserve"> IF( SUM( AC160:AC160 ) = 0, 0,#REF! )</f>
        <v>0</v>
      </c>
      <c r="AB160" s="3101"/>
    </row>
    <row r="161" spans="1:28" ht="50">
      <c r="A161" s="3102"/>
      <c r="B161" s="2601" t="s">
        <v>15738</v>
      </c>
      <c r="C161" s="1180" t="s">
        <v>15890</v>
      </c>
      <c r="D161" s="1220">
        <v>1.819</v>
      </c>
      <c r="E161" s="1221" t="s">
        <v>1292</v>
      </c>
      <c r="F161" s="1219">
        <v>0</v>
      </c>
      <c r="G161" s="2778">
        <v>1</v>
      </c>
      <c r="H161" s="1182"/>
      <c r="I161" s="2770"/>
      <c r="J161" s="2740">
        <f>IFERROR(I161/$G161,0)</f>
        <v>0</v>
      </c>
      <c r="K161" s="1202"/>
      <c r="L161" s="2770"/>
      <c r="M161" s="2740">
        <f t="shared" ref="M161:M163" si="25">L161/$G161</f>
        <v>0</v>
      </c>
      <c r="N161" s="2569"/>
      <c r="O161" s="2770"/>
      <c r="P161" s="2740">
        <f t="shared" ref="P161:P163" si="26">O161/$G161</f>
        <v>0</v>
      </c>
      <c r="Q161" s="2569"/>
      <c r="R161" s="2770"/>
      <c r="S161" s="2740">
        <f t="shared" ref="S161:S163" si="27">R161/$G161</f>
        <v>0</v>
      </c>
      <c r="T161" s="2569"/>
      <c r="U161" s="2890"/>
      <c r="V161" s="2877">
        <f t="shared" ref="V161:V163" si="28">U161/$G161</f>
        <v>0</v>
      </c>
      <c r="W161" s="3102"/>
      <c r="X161" s="2777" t="s">
        <v>15891</v>
      </c>
      <c r="Y161" s="3102"/>
      <c r="Z161" s="3101"/>
      <c r="AA161" s="997">
        <f xml:space="preserve"> IF( SUM( AC161:AC161 ) = 0, 0,#REF! )</f>
        <v>0</v>
      </c>
      <c r="AB161" s="3101"/>
    </row>
    <row r="162" spans="1:28" ht="18.75" customHeight="1">
      <c r="A162" s="3102"/>
      <c r="B162" s="2601" t="s">
        <v>15741</v>
      </c>
      <c r="C162" s="1180" t="s">
        <v>15892</v>
      </c>
      <c r="D162" s="1220">
        <v>0.72299999999999998</v>
      </c>
      <c r="E162" s="1221" t="s">
        <v>15736</v>
      </c>
      <c r="F162" s="1219">
        <v>0</v>
      </c>
      <c r="G162" s="2779">
        <f>D162*1000000/2411</f>
        <v>299.87557030277895</v>
      </c>
      <c r="H162" s="1182"/>
      <c r="I162" s="2739"/>
      <c r="J162" s="2740">
        <f>IFERROR(I162/$G162,0)</f>
        <v>0</v>
      </c>
      <c r="K162" s="1202"/>
      <c r="L162" s="2739"/>
      <c r="M162" s="2740">
        <f t="shared" si="25"/>
        <v>0</v>
      </c>
      <c r="N162" s="2569"/>
      <c r="O162" s="2739"/>
      <c r="P162" s="2740">
        <f t="shared" si="26"/>
        <v>0</v>
      </c>
      <c r="Q162" s="2569"/>
      <c r="R162" s="2739"/>
      <c r="S162" s="2740">
        <f t="shared" si="27"/>
        <v>0</v>
      </c>
      <c r="T162" s="2569"/>
      <c r="U162" s="2876"/>
      <c r="V162" s="2877">
        <f t="shared" si="28"/>
        <v>0</v>
      </c>
      <c r="W162" s="3102"/>
      <c r="X162" s="2777" t="s">
        <v>15893</v>
      </c>
      <c r="Y162" s="3102"/>
      <c r="Z162" s="3101"/>
      <c r="AA162" s="997">
        <f xml:space="preserve"> IF( SUM( AC162:AC162 ) = 0, 0,#REF! )</f>
        <v>0</v>
      </c>
      <c r="AB162" s="3101"/>
    </row>
    <row r="163" spans="1:28" ht="19">
      <c r="A163" s="3102"/>
      <c r="B163" s="2601" t="s">
        <v>15744</v>
      </c>
      <c r="C163" s="1180" t="s">
        <v>15894</v>
      </c>
      <c r="D163" s="1220">
        <v>2.2530000000000001</v>
      </c>
      <c r="E163" s="1221" t="s">
        <v>15828</v>
      </c>
      <c r="F163" s="1219">
        <v>1</v>
      </c>
      <c r="G163" s="2780">
        <f>2.253*1000000/901</f>
        <v>2500.554938956715</v>
      </c>
      <c r="H163" s="1182"/>
      <c r="I163" s="2781"/>
      <c r="J163" s="2740">
        <f>IFERROR(I163/$G163,0)</f>
        <v>0</v>
      </c>
      <c r="K163" s="1202"/>
      <c r="L163" s="2781"/>
      <c r="M163" s="2740">
        <f t="shared" si="25"/>
        <v>0</v>
      </c>
      <c r="N163" s="2569"/>
      <c r="O163" s="2781"/>
      <c r="P163" s="2740">
        <f t="shared" si="26"/>
        <v>0</v>
      </c>
      <c r="Q163" s="2569"/>
      <c r="R163" s="2781"/>
      <c r="S163" s="2740">
        <f t="shared" si="27"/>
        <v>0</v>
      </c>
      <c r="T163" s="2569"/>
      <c r="U163" s="2894"/>
      <c r="V163" s="2877">
        <f t="shared" si="28"/>
        <v>0</v>
      </c>
      <c r="W163" s="3102"/>
      <c r="X163" s="2777" t="s">
        <v>15895</v>
      </c>
      <c r="Y163" s="3102"/>
      <c r="Z163" s="3101"/>
      <c r="AA163" s="997">
        <f xml:space="preserve"> IF( SUM( AC163:AC163 ) = 0, 0,#REF! )</f>
        <v>0</v>
      </c>
      <c r="AB163" s="3101"/>
    </row>
    <row r="164" spans="1:28" ht="25.5" thickBot="1">
      <c r="A164" s="2394" t="s">
        <v>784</v>
      </c>
      <c r="B164" s="2603" t="s">
        <v>15747</v>
      </c>
      <c r="C164" s="2604" t="s">
        <v>15896</v>
      </c>
      <c r="D164" s="2736">
        <v>9.0570000000000004</v>
      </c>
      <c r="E164" s="2604" t="s">
        <v>1292</v>
      </c>
      <c r="F164" s="2604">
        <v>0</v>
      </c>
      <c r="G164" s="2773">
        <v>1</v>
      </c>
      <c r="H164" s="1182"/>
      <c r="I164" s="2775"/>
      <c r="J164" s="2742">
        <f>IFERROR(I164/$G164,0)</f>
        <v>0</v>
      </c>
      <c r="K164" s="1202"/>
      <c r="L164" s="2775"/>
      <c r="M164" s="2742">
        <f>L164/$G164</f>
        <v>0</v>
      </c>
      <c r="N164" s="2569"/>
      <c r="O164" s="2775"/>
      <c r="P164" s="2742">
        <f>O164/$G164</f>
        <v>0</v>
      </c>
      <c r="Q164" s="2569"/>
      <c r="R164" s="2775"/>
      <c r="S164" s="2742">
        <f>R164/$G164</f>
        <v>0</v>
      </c>
      <c r="T164" s="2569"/>
      <c r="U164" s="2893"/>
      <c r="V164" s="2879">
        <f>U164/$G164</f>
        <v>0</v>
      </c>
      <c r="W164" s="3102"/>
      <c r="X164" s="2727" t="s">
        <v>15897</v>
      </c>
      <c r="Y164" s="3102"/>
      <c r="Z164" s="3101"/>
      <c r="AA164" s="997">
        <f xml:space="preserve"> IF( SUM( AC164:AC164 ) = 0, 0,#REF! )</f>
        <v>0</v>
      </c>
      <c r="AB164" s="3101"/>
    </row>
    <row r="165" spans="1:28" ht="15" thickTop="1">
      <c r="A165" s="3102"/>
      <c r="B165" s="3102"/>
      <c r="C165" s="3102"/>
      <c r="D165" s="1211"/>
      <c r="E165" s="3102"/>
      <c r="F165" s="3102"/>
      <c r="G165" s="3102"/>
      <c r="H165" s="3102"/>
      <c r="I165" s="3102"/>
      <c r="J165" s="3102"/>
      <c r="K165" s="3102"/>
      <c r="L165" s="3102"/>
      <c r="M165" s="3102"/>
      <c r="N165" s="3102"/>
      <c r="O165" s="3102"/>
      <c r="P165" s="3102"/>
      <c r="Q165" s="3102"/>
      <c r="R165" s="3102"/>
      <c r="S165" s="3102"/>
      <c r="T165" s="3102"/>
      <c r="U165" s="3193"/>
      <c r="V165" s="3193"/>
      <c r="W165" s="3102"/>
      <c r="X165" s="3102"/>
      <c r="Y165" s="3102"/>
      <c r="Z165" s="3101"/>
      <c r="AA165" s="997">
        <f xml:space="preserve"> IF( SUM( AC165:AC165 ) = 0, 0,#REF! )</f>
        <v>0</v>
      </c>
      <c r="AB165" s="3101"/>
    </row>
    <row r="166" spans="1:28">
      <c r="A166" s="3102"/>
      <c r="B166" s="3102"/>
      <c r="C166" s="3102"/>
      <c r="D166" s="3102"/>
      <c r="E166" s="3102"/>
      <c r="F166" s="3102"/>
      <c r="G166" s="3102"/>
      <c r="H166" s="3102"/>
      <c r="I166" s="3102"/>
      <c r="J166" s="3102"/>
      <c r="K166" s="3102"/>
      <c r="L166" s="3102"/>
      <c r="M166" s="3102"/>
      <c r="N166" s="3102"/>
      <c r="O166" s="3102"/>
      <c r="P166" s="3102"/>
      <c r="Q166" s="3102"/>
      <c r="R166" s="3102"/>
      <c r="S166" s="3102"/>
      <c r="T166" s="3102"/>
      <c r="U166" s="3102"/>
      <c r="V166" s="3102"/>
      <c r="W166" s="3102"/>
      <c r="X166" s="3102"/>
      <c r="Y166" s="3102"/>
      <c r="Z166" s="3101"/>
      <c r="AA166" s="997">
        <f xml:space="preserve"> IF( SUM( AC166:AC166 ) = 0, 0,#REF! )</f>
        <v>0</v>
      </c>
      <c r="AB166" s="3101"/>
    </row>
    <row r="167" spans="1:28">
      <c r="A167" s="3102"/>
      <c r="B167" s="3102"/>
      <c r="C167" s="3102"/>
      <c r="D167" s="3102"/>
      <c r="E167" s="3102"/>
      <c r="F167" s="3102"/>
      <c r="G167" s="3102"/>
      <c r="H167" s="3102"/>
      <c r="I167" s="3102"/>
      <c r="J167" s="3102"/>
      <c r="K167" s="3102"/>
      <c r="L167" s="3102"/>
      <c r="M167" s="3102"/>
      <c r="N167" s="3102"/>
      <c r="O167" s="3102"/>
      <c r="P167" s="3102"/>
      <c r="Q167" s="3102"/>
      <c r="R167" s="3102"/>
      <c r="S167" s="3102"/>
      <c r="T167" s="3102"/>
      <c r="U167" s="3102"/>
      <c r="V167" s="3102"/>
      <c r="W167" s="3102"/>
      <c r="X167" s="3102"/>
      <c r="Y167" s="3102"/>
      <c r="Z167" s="3101"/>
      <c r="AA167" s="997">
        <f xml:space="preserve"> IF( SUM( AC167:AC167 ) = 0, 0,#REF! )</f>
        <v>0</v>
      </c>
      <c r="AB167" s="3101"/>
    </row>
    <row r="168" spans="1:28">
      <c r="A168" s="3102"/>
      <c r="B168" s="3102"/>
      <c r="C168" s="3102"/>
      <c r="D168" s="3102"/>
      <c r="E168" s="3102"/>
      <c r="F168" s="3102"/>
      <c r="G168" s="3102"/>
      <c r="H168" s="3102"/>
      <c r="I168" s="3102"/>
      <c r="J168" s="3102"/>
      <c r="K168" s="3102"/>
      <c r="L168" s="3102"/>
      <c r="M168" s="3102"/>
      <c r="N168" s="3102"/>
      <c r="O168" s="3102"/>
      <c r="P168" s="3102"/>
      <c r="Q168" s="3102"/>
      <c r="R168" s="3102"/>
      <c r="S168" s="3102"/>
      <c r="T168" s="3102"/>
      <c r="U168" s="3102"/>
      <c r="V168" s="3102"/>
      <c r="W168" s="3102"/>
      <c r="X168" s="3102"/>
      <c r="Y168" s="3102"/>
      <c r="Z168" s="3101"/>
      <c r="AA168" s="997">
        <f xml:space="preserve"> IF( SUM( AC168:AC168 ) = 0, 0,#REF! )</f>
        <v>0</v>
      </c>
      <c r="AB168" s="3101"/>
    </row>
    <row r="169" spans="1:28">
      <c r="A169" s="3102"/>
      <c r="B169" s="3102"/>
      <c r="C169" s="3102"/>
      <c r="D169" s="3102"/>
      <c r="E169" s="3102"/>
      <c r="F169" s="3102"/>
      <c r="G169" s="3102"/>
      <c r="H169" s="3102"/>
      <c r="I169" s="3102"/>
      <c r="J169" s="3102"/>
      <c r="K169" s="3102"/>
      <c r="L169" s="3102"/>
      <c r="M169" s="3102"/>
      <c r="N169" s="3102"/>
      <c r="O169" s="3102"/>
      <c r="P169" s="3102"/>
      <c r="Q169" s="3102"/>
      <c r="R169" s="3102"/>
      <c r="S169" s="3102"/>
      <c r="T169" s="3102"/>
      <c r="U169" s="3102"/>
      <c r="V169" s="3102"/>
      <c r="W169" s="3102"/>
      <c r="X169" s="3102"/>
      <c r="Y169" s="3102"/>
      <c r="Z169" s="3101"/>
      <c r="AA169" s="997">
        <f xml:space="preserve"> IF( SUM( AC169:AC169 ) = 0, 0,#REF! )</f>
        <v>0</v>
      </c>
      <c r="AB169" s="3101"/>
    </row>
    <row r="170" spans="1:28">
      <c r="A170" s="3102"/>
      <c r="B170" s="3102"/>
      <c r="C170" s="3102"/>
      <c r="D170" s="3102"/>
      <c r="E170" s="3102"/>
      <c r="F170" s="3102"/>
      <c r="G170" s="3102"/>
      <c r="H170" s="3102"/>
      <c r="I170" s="3102"/>
      <c r="J170" s="3102"/>
      <c r="K170" s="3102"/>
      <c r="L170" s="3102"/>
      <c r="M170" s="3102"/>
      <c r="N170" s="3102"/>
      <c r="O170" s="3102"/>
      <c r="P170" s="3102"/>
      <c r="Q170" s="3102"/>
      <c r="R170" s="3102"/>
      <c r="S170" s="3102"/>
      <c r="T170" s="3102"/>
      <c r="U170" s="3102"/>
      <c r="V170" s="3102"/>
      <c r="W170" s="3102"/>
      <c r="X170" s="3102"/>
      <c r="Y170" s="3102"/>
      <c r="Z170" s="3101"/>
      <c r="AA170" s="997">
        <f xml:space="preserve"> IF( SUM( AC170:AC170 ) = 0, 0,#REF! )</f>
        <v>0</v>
      </c>
      <c r="AB170" s="3101"/>
    </row>
    <row r="171" spans="1:28">
      <c r="A171" s="3102"/>
      <c r="B171" s="3102"/>
      <c r="C171" s="3102"/>
      <c r="D171" s="3102"/>
      <c r="E171" s="3102"/>
      <c r="F171" s="3102"/>
      <c r="G171" s="3102"/>
      <c r="H171" s="3102"/>
      <c r="I171" s="3102"/>
      <c r="J171" s="3102"/>
      <c r="K171" s="3102"/>
      <c r="L171" s="3102"/>
      <c r="M171" s="3102"/>
      <c r="N171" s="3102"/>
      <c r="O171" s="3102"/>
      <c r="P171" s="3102"/>
      <c r="Q171" s="3102"/>
      <c r="R171" s="3102"/>
      <c r="S171" s="3102"/>
      <c r="T171" s="3102"/>
      <c r="U171" s="3102"/>
      <c r="V171" s="3102"/>
      <c r="W171" s="3102"/>
      <c r="X171" s="3102"/>
      <c r="Y171" s="3102"/>
      <c r="Z171" s="3101"/>
      <c r="AA171" s="997">
        <f xml:space="preserve"> IF( SUM( AC171:AC171 ) = 0, 0,#REF! )</f>
        <v>0</v>
      </c>
      <c r="AB171" s="3101"/>
    </row>
    <row r="172" spans="1:28" ht="14.5" thickBot="1">
      <c r="A172" s="3102"/>
      <c r="B172" s="3102"/>
      <c r="C172" s="3102"/>
      <c r="D172" s="3102"/>
      <c r="E172" s="3102"/>
      <c r="F172" s="3102"/>
      <c r="G172" s="3102"/>
      <c r="H172" s="3102"/>
      <c r="I172" s="3102"/>
      <c r="J172" s="3102"/>
      <c r="K172" s="3102"/>
      <c r="L172" s="3102"/>
      <c r="M172" s="3102"/>
      <c r="N172" s="3102"/>
      <c r="O172" s="3102"/>
      <c r="P172" s="3102"/>
      <c r="Q172" s="3102"/>
      <c r="R172" s="3102"/>
      <c r="S172" s="3102"/>
      <c r="T172" s="3102"/>
      <c r="U172" s="3102"/>
      <c r="V172" s="3102"/>
      <c r="W172" s="3102"/>
      <c r="X172" s="3102"/>
      <c r="Y172" s="3102"/>
      <c r="Z172" s="3101"/>
      <c r="AA172" s="997">
        <f xml:space="preserve"> IF( SUM( AC172:AC172 ) = 0, 0,#REF! )</f>
        <v>0</v>
      </c>
      <c r="AB172" s="3101"/>
    </row>
    <row r="173" spans="1:28" ht="19.5" thickTop="1">
      <c r="A173" s="3102"/>
      <c r="B173" s="2724" t="s">
        <v>15762</v>
      </c>
      <c r="C173" s="2725" t="s">
        <v>15727</v>
      </c>
      <c r="D173" s="3102"/>
      <c r="E173" s="3102"/>
      <c r="F173" s="3102"/>
      <c r="G173" s="1182"/>
      <c r="H173" s="1182"/>
      <c r="I173" s="1182"/>
      <c r="J173" s="1182"/>
      <c r="K173" s="1182"/>
      <c r="L173" s="1182"/>
      <c r="M173" s="1182"/>
      <c r="N173" s="1182"/>
      <c r="O173" s="1182"/>
      <c r="P173" s="1182"/>
      <c r="Q173" s="1182"/>
      <c r="R173" s="1182"/>
      <c r="S173" s="1182"/>
      <c r="T173" s="1182"/>
      <c r="U173" s="1182"/>
      <c r="V173" s="1182"/>
      <c r="W173" s="3102"/>
      <c r="X173" s="3102"/>
      <c r="Y173" s="3102"/>
      <c r="Z173" s="3101"/>
      <c r="AA173" s="997">
        <f xml:space="preserve"> IF( SUM( AC173:AC173 ) = 0, 0,#REF! )</f>
        <v>0</v>
      </c>
      <c r="AB173" s="3101"/>
    </row>
    <row r="174" spans="1:28" ht="25.5" thickBot="1">
      <c r="A174" s="2394" t="s">
        <v>686</v>
      </c>
      <c r="B174" s="2603" t="s">
        <v>15898</v>
      </c>
      <c r="C174" s="2750">
        <v>44.06</v>
      </c>
      <c r="D174" s="1187"/>
      <c r="E174" s="1187"/>
      <c r="F174" s="1187"/>
      <c r="G174" s="1182"/>
      <c r="H174" s="1182"/>
      <c r="I174" s="1182"/>
      <c r="J174" s="1182"/>
      <c r="K174" s="1182"/>
      <c r="L174" s="1182"/>
      <c r="M174" s="1182"/>
      <c r="N174" s="1182"/>
      <c r="O174" s="1182"/>
      <c r="P174" s="1182"/>
      <c r="Q174" s="1182"/>
      <c r="R174" s="1182"/>
      <c r="S174" s="1182"/>
      <c r="T174" s="1182"/>
      <c r="U174" s="2900"/>
      <c r="V174" s="2900"/>
      <c r="W174" s="3102"/>
      <c r="X174" s="3102"/>
      <c r="Y174" s="3102"/>
      <c r="Z174" s="3101"/>
      <c r="AA174" s="997">
        <f xml:space="preserve"> IF( SUM( AC174:AC174 ) = 0, 0,#REF! )</f>
        <v>0</v>
      </c>
      <c r="AB174" s="3101"/>
    </row>
    <row r="175" spans="1:28" ht="20" thickTop="1" thickBot="1">
      <c r="A175" s="3102"/>
      <c r="B175" s="1187"/>
      <c r="C175" s="3102"/>
      <c r="D175" s="1187"/>
      <c r="E175" s="1187"/>
      <c r="F175" s="1187"/>
      <c r="G175" s="1182"/>
      <c r="H175" s="1182"/>
      <c r="I175" s="3693" t="s">
        <v>13209</v>
      </c>
      <c r="J175" s="3694"/>
      <c r="K175" s="1182"/>
      <c r="L175" s="3693" t="s">
        <v>13210</v>
      </c>
      <c r="M175" s="3694"/>
      <c r="N175" s="1182"/>
      <c r="O175" s="3693" t="s">
        <v>13211</v>
      </c>
      <c r="P175" s="3694"/>
      <c r="Q175" s="1182"/>
      <c r="R175" s="3693" t="s">
        <v>13212</v>
      </c>
      <c r="S175" s="3694"/>
      <c r="T175" s="1182"/>
      <c r="U175" s="3695" t="s">
        <v>15729</v>
      </c>
      <c r="V175" s="3696"/>
      <c r="W175" s="3102"/>
      <c r="X175" s="3102"/>
      <c r="Y175" s="3102"/>
      <c r="Z175" s="3101"/>
      <c r="AA175" s="997">
        <f xml:space="preserve"> IF( SUM( AC175:AC175 ) = 0, 0,#REF! )</f>
        <v>0</v>
      </c>
      <c r="AB175" s="3101"/>
    </row>
    <row r="176" spans="1:28" ht="38.5" thickTop="1" thickBot="1">
      <c r="A176" s="3102"/>
      <c r="B176" s="3102"/>
      <c r="C176" s="2614" t="s">
        <v>2</v>
      </c>
      <c r="D176" s="2615" t="s">
        <v>15730</v>
      </c>
      <c r="E176" s="2615" t="s">
        <v>15065</v>
      </c>
      <c r="F176" s="2615" t="s">
        <v>15677</v>
      </c>
      <c r="G176" s="2616" t="s">
        <v>15731</v>
      </c>
      <c r="H176" s="1182"/>
      <c r="I176" s="2623" t="s">
        <v>15732</v>
      </c>
      <c r="J176" s="2624" t="s">
        <v>15733</v>
      </c>
      <c r="K176" s="1182"/>
      <c r="L176" s="2623" t="s">
        <v>15732</v>
      </c>
      <c r="M176" s="2624" t="s">
        <v>15733</v>
      </c>
      <c r="N176" s="1182"/>
      <c r="O176" s="2623" t="s">
        <v>15732</v>
      </c>
      <c r="P176" s="2624" t="s">
        <v>15733</v>
      </c>
      <c r="Q176" s="1182"/>
      <c r="R176" s="2623" t="s">
        <v>15732</v>
      </c>
      <c r="S176" s="2624" t="s">
        <v>15733</v>
      </c>
      <c r="T176" s="1182"/>
      <c r="U176" s="2872" t="s">
        <v>15732</v>
      </c>
      <c r="V176" s="2873" t="s">
        <v>15733</v>
      </c>
      <c r="W176" s="3102"/>
      <c r="X176" s="2720" t="s">
        <v>677</v>
      </c>
      <c r="Y176" s="3102"/>
      <c r="Z176" s="3101"/>
      <c r="AA176" s="997">
        <f xml:space="preserve"> IF( SUM( AC176:AC176 ) = 0, 0,#REF! )</f>
        <v>0</v>
      </c>
      <c r="AB176" s="3101"/>
    </row>
    <row r="177" spans="1:28" ht="25.5" thickTop="1">
      <c r="A177" s="3102"/>
      <c r="B177" s="2600" t="s">
        <v>15734</v>
      </c>
      <c r="C177" s="2734" t="s">
        <v>15899</v>
      </c>
      <c r="D177" s="2751">
        <v>32.090000000000003</v>
      </c>
      <c r="E177" s="2734" t="s">
        <v>1292</v>
      </c>
      <c r="F177" s="2734">
        <v>0</v>
      </c>
      <c r="G177" s="2782">
        <v>1</v>
      </c>
      <c r="H177" s="1182"/>
      <c r="I177" s="2774"/>
      <c r="J177" s="2747">
        <f>IFERROR(I177/$G177,0)</f>
        <v>0</v>
      </c>
      <c r="K177" s="1202"/>
      <c r="L177" s="2774"/>
      <c r="M177" s="2747">
        <f>L177/$G177</f>
        <v>0</v>
      </c>
      <c r="N177" s="2569"/>
      <c r="O177" s="2774"/>
      <c r="P177" s="2747">
        <f>O177/$G177</f>
        <v>0</v>
      </c>
      <c r="Q177" s="2569"/>
      <c r="R177" s="2774"/>
      <c r="S177" s="2747">
        <f>R177/$G177</f>
        <v>0</v>
      </c>
      <c r="T177" s="2569"/>
      <c r="U177" s="2892"/>
      <c r="V177" s="2875">
        <f>U177/$G177</f>
        <v>0</v>
      </c>
      <c r="W177" s="3102"/>
      <c r="X177" s="2743" t="s">
        <v>15900</v>
      </c>
      <c r="Y177" s="3102"/>
      <c r="Z177" s="3101"/>
      <c r="AA177" s="997">
        <f xml:space="preserve"> IF( SUM( AC177:AC177 ) = 0, 0,#REF! )</f>
        <v>0</v>
      </c>
      <c r="AB177" s="3101"/>
    </row>
    <row r="178" spans="1:28" ht="38" thickBot="1">
      <c r="A178" s="2394" t="s">
        <v>784</v>
      </c>
      <c r="B178" s="2603" t="s">
        <v>15738</v>
      </c>
      <c r="C178" s="2604" t="s">
        <v>15901</v>
      </c>
      <c r="D178" s="2736">
        <v>11.97</v>
      </c>
      <c r="E178" s="2604" t="s">
        <v>1292</v>
      </c>
      <c r="F178" s="2604">
        <v>0</v>
      </c>
      <c r="G178" s="2773">
        <v>1</v>
      </c>
      <c r="H178" s="1182"/>
      <c r="I178" s="2775"/>
      <c r="J178" s="2742">
        <f>IFERROR(I178/$G178,0)</f>
        <v>0</v>
      </c>
      <c r="K178" s="1202"/>
      <c r="L178" s="2775"/>
      <c r="M178" s="2742">
        <f t="shared" ref="M178" si="29">L178/$G178</f>
        <v>0</v>
      </c>
      <c r="N178" s="2569"/>
      <c r="O178" s="2775"/>
      <c r="P178" s="2742">
        <f t="shared" ref="P178" si="30">O178/$G178</f>
        <v>0</v>
      </c>
      <c r="Q178" s="2569"/>
      <c r="R178" s="2775"/>
      <c r="S178" s="2742">
        <f t="shared" ref="S178" si="31">R178/$G178</f>
        <v>0</v>
      </c>
      <c r="T178" s="2569"/>
      <c r="U178" s="2893"/>
      <c r="V178" s="2879">
        <f>U178/$G178</f>
        <v>0</v>
      </c>
      <c r="W178" s="3102"/>
      <c r="X178" s="2727" t="s">
        <v>15902</v>
      </c>
      <c r="Y178" s="3102"/>
      <c r="Z178" s="3101"/>
      <c r="AA178" s="997">
        <f xml:space="preserve"> IF( SUM( AC178:AC178 ) = 0, 0,#REF! )</f>
        <v>0</v>
      </c>
      <c r="AB178" s="3101"/>
    </row>
    <row r="179" spans="1:28" ht="15" thickTop="1">
      <c r="A179" s="3102"/>
      <c r="B179" s="3102"/>
      <c r="C179" s="3102"/>
      <c r="D179" s="1211"/>
      <c r="E179" s="3102"/>
      <c r="F179" s="3102"/>
      <c r="G179" s="3102"/>
      <c r="H179" s="3102"/>
      <c r="I179" s="3102"/>
      <c r="J179" s="3102"/>
      <c r="K179" s="3102"/>
      <c r="L179" s="3102"/>
      <c r="M179" s="3102"/>
      <c r="N179" s="3102"/>
      <c r="O179" s="3102"/>
      <c r="P179" s="3102"/>
      <c r="Q179" s="3102"/>
      <c r="R179" s="3102"/>
      <c r="S179" s="3102"/>
      <c r="T179" s="3102"/>
      <c r="U179" s="3195"/>
      <c r="V179" s="3195"/>
      <c r="W179" s="3102"/>
      <c r="X179" s="3102"/>
      <c r="Y179" s="3102"/>
      <c r="Z179" s="3101"/>
      <c r="AA179" s="997">
        <f xml:space="preserve"> IF( SUM( AC179:AC179 ) = 0, 0,#REF! )</f>
        <v>0</v>
      </c>
      <c r="AB179" s="3101"/>
    </row>
    <row r="180" spans="1:28">
      <c r="A180" s="3102"/>
      <c r="B180" s="3102"/>
      <c r="C180" s="3102"/>
      <c r="D180" s="3102"/>
      <c r="E180" s="3102"/>
      <c r="F180" s="3102"/>
      <c r="G180" s="3102"/>
      <c r="H180" s="3102"/>
      <c r="I180" s="3102"/>
      <c r="J180" s="3102"/>
      <c r="K180" s="3102"/>
      <c r="L180" s="3102"/>
      <c r="M180" s="3102"/>
      <c r="N180" s="3102"/>
      <c r="O180" s="3102"/>
      <c r="P180" s="3102"/>
      <c r="Q180" s="3102"/>
      <c r="R180" s="3102"/>
      <c r="S180" s="3102"/>
      <c r="T180" s="3102"/>
      <c r="U180" s="3195"/>
      <c r="V180" s="3195"/>
      <c r="W180" s="3102"/>
      <c r="X180" s="3102"/>
      <c r="Y180" s="3102"/>
      <c r="Z180" s="3101"/>
      <c r="AA180" s="997">
        <f xml:space="preserve"> IF( SUM( AC180:AC180 ) = 0, 0,#REF! )</f>
        <v>0</v>
      </c>
      <c r="AB180" s="3101"/>
    </row>
    <row r="181" spans="1:28" ht="14.5" thickBot="1">
      <c r="A181" s="3102"/>
      <c r="B181" s="3102"/>
      <c r="C181" s="3102"/>
      <c r="D181" s="3102"/>
      <c r="E181" s="3102"/>
      <c r="F181" s="3102"/>
      <c r="G181" s="3102"/>
      <c r="H181" s="3102"/>
      <c r="I181" s="3102"/>
      <c r="J181" s="3102"/>
      <c r="K181" s="3102"/>
      <c r="L181" s="3102"/>
      <c r="M181" s="3102"/>
      <c r="N181" s="3102"/>
      <c r="O181" s="3102"/>
      <c r="P181" s="3102"/>
      <c r="Q181" s="3102"/>
      <c r="R181" s="3102"/>
      <c r="S181" s="3102"/>
      <c r="T181" s="3102"/>
      <c r="U181" s="3195"/>
      <c r="V181" s="3195"/>
      <c r="W181" s="3102"/>
      <c r="X181" s="3102"/>
      <c r="Y181" s="3102"/>
      <c r="Z181" s="3101"/>
      <c r="AA181" s="997">
        <f xml:space="preserve"> IF( SUM( AC181:AC181 ) = 0, 0,#REF! )</f>
        <v>0</v>
      </c>
      <c r="AB181" s="3101"/>
    </row>
    <row r="182" spans="1:28" ht="19.5" thickTop="1">
      <c r="A182" s="3102"/>
      <c r="B182" s="2724" t="s">
        <v>15767</v>
      </c>
      <c r="C182" s="2725" t="s">
        <v>15727</v>
      </c>
      <c r="D182" s="3102"/>
      <c r="E182" s="3102"/>
      <c r="F182" s="3102"/>
      <c r="G182" s="1182"/>
      <c r="H182" s="1182"/>
      <c r="I182" s="1182"/>
      <c r="J182" s="1182"/>
      <c r="K182" s="1182"/>
      <c r="L182" s="1182"/>
      <c r="M182" s="1182"/>
      <c r="N182" s="1182"/>
      <c r="O182" s="1182"/>
      <c r="P182" s="1182"/>
      <c r="Q182" s="1182"/>
      <c r="R182" s="1182"/>
      <c r="S182" s="1182"/>
      <c r="T182" s="1182"/>
      <c r="U182" s="2899"/>
      <c r="V182" s="2899"/>
      <c r="W182" s="3102"/>
      <c r="X182" s="3102"/>
      <c r="Y182" s="3102"/>
      <c r="Z182" s="3101"/>
      <c r="AA182" s="997">
        <f xml:space="preserve"> IF( SUM( AC182:AC182 ) = 0, 0,#REF! )</f>
        <v>0</v>
      </c>
      <c r="AB182" s="3101"/>
    </row>
    <row r="183" spans="1:28" ht="19.5" thickBot="1">
      <c r="A183" s="2394" t="s">
        <v>686</v>
      </c>
      <c r="B183" s="2603" t="s">
        <v>15903</v>
      </c>
      <c r="C183" s="2605">
        <v>5.399</v>
      </c>
      <c r="D183" s="1187"/>
      <c r="E183" s="1187"/>
      <c r="F183" s="1187"/>
      <c r="G183" s="1182"/>
      <c r="H183" s="1182"/>
      <c r="I183" s="1182"/>
      <c r="J183" s="1182"/>
      <c r="K183" s="1182"/>
      <c r="L183" s="1182"/>
      <c r="M183" s="1182"/>
      <c r="N183" s="1182"/>
      <c r="O183" s="1182"/>
      <c r="P183" s="1182"/>
      <c r="Q183" s="1182"/>
      <c r="R183" s="1182"/>
      <c r="S183" s="1182"/>
      <c r="T183" s="1182"/>
      <c r="U183" s="2899"/>
      <c r="V183" s="2899"/>
      <c r="W183" s="3102"/>
      <c r="X183" s="3102"/>
      <c r="Y183" s="3102"/>
      <c r="Z183" s="3101"/>
      <c r="AA183" s="997">
        <f xml:space="preserve"> IF( SUM( AC183:AC183 ) = 0, 0,#REF! )</f>
        <v>0</v>
      </c>
      <c r="AB183" s="3101"/>
    </row>
    <row r="184" spans="1:28" ht="20" thickTop="1" thickBot="1">
      <c r="A184" s="3102"/>
      <c r="B184" s="1187"/>
      <c r="C184" s="3102"/>
      <c r="D184" s="1187"/>
      <c r="E184" s="1187"/>
      <c r="F184" s="1187"/>
      <c r="G184" s="1182"/>
      <c r="H184" s="1182"/>
      <c r="I184" s="3693" t="s">
        <v>13209</v>
      </c>
      <c r="J184" s="3694"/>
      <c r="K184" s="1182"/>
      <c r="L184" s="3693" t="s">
        <v>13210</v>
      </c>
      <c r="M184" s="3694"/>
      <c r="N184" s="1182"/>
      <c r="O184" s="3693" t="s">
        <v>13211</v>
      </c>
      <c r="P184" s="3694"/>
      <c r="Q184" s="1182"/>
      <c r="R184" s="3693" t="s">
        <v>13212</v>
      </c>
      <c r="S184" s="3694"/>
      <c r="T184" s="1182"/>
      <c r="U184" s="3695" t="s">
        <v>15729</v>
      </c>
      <c r="V184" s="3696"/>
      <c r="W184" s="3102"/>
      <c r="X184" s="3102"/>
      <c r="Y184" s="3102"/>
      <c r="Z184" s="3101"/>
      <c r="AA184" s="997">
        <f xml:space="preserve"> IF( SUM( AC184:AC184 ) = 0, 0,#REF! )</f>
        <v>0</v>
      </c>
      <c r="AB184" s="3101"/>
    </row>
    <row r="185" spans="1:28" ht="38.5" thickTop="1" thickBot="1">
      <c r="A185" s="3102"/>
      <c r="B185" s="3102"/>
      <c r="C185" s="2614" t="s">
        <v>2</v>
      </c>
      <c r="D185" s="2615" t="s">
        <v>15730</v>
      </c>
      <c r="E185" s="2615" t="s">
        <v>15065</v>
      </c>
      <c r="F185" s="2615" t="s">
        <v>15677</v>
      </c>
      <c r="G185" s="2616" t="s">
        <v>15731</v>
      </c>
      <c r="H185" s="1182"/>
      <c r="I185" s="2623" t="s">
        <v>15732</v>
      </c>
      <c r="J185" s="2624" t="s">
        <v>15733</v>
      </c>
      <c r="K185" s="1182"/>
      <c r="L185" s="2623" t="s">
        <v>15732</v>
      </c>
      <c r="M185" s="2624" t="s">
        <v>15733</v>
      </c>
      <c r="N185" s="1182"/>
      <c r="O185" s="2623" t="s">
        <v>15732</v>
      </c>
      <c r="P185" s="2624" t="s">
        <v>15733</v>
      </c>
      <c r="Q185" s="1182"/>
      <c r="R185" s="2623" t="s">
        <v>15732</v>
      </c>
      <c r="S185" s="2624" t="s">
        <v>15733</v>
      </c>
      <c r="T185" s="1182"/>
      <c r="U185" s="2872" t="s">
        <v>15732</v>
      </c>
      <c r="V185" s="2873" t="s">
        <v>15733</v>
      </c>
      <c r="W185" s="3102"/>
      <c r="X185" s="2720" t="s">
        <v>677</v>
      </c>
      <c r="Y185" s="3102"/>
      <c r="Z185" s="3101"/>
      <c r="AA185" s="997">
        <f xml:space="preserve"> IF( SUM( AC185:AC185 ) = 0, 0,#REF! )</f>
        <v>0</v>
      </c>
      <c r="AB185" s="3101"/>
    </row>
    <row r="186" spans="1:28" ht="19.5" thickTop="1">
      <c r="A186" s="3102"/>
      <c r="B186" s="2600" t="s">
        <v>15734</v>
      </c>
      <c r="C186" s="2734" t="s">
        <v>15904</v>
      </c>
      <c r="D186" s="2751">
        <v>3.8879999999999999</v>
      </c>
      <c r="E186" s="2734" t="s">
        <v>1292</v>
      </c>
      <c r="F186" s="2734">
        <v>0</v>
      </c>
      <c r="G186" s="2782">
        <v>1</v>
      </c>
      <c r="H186" s="1182"/>
      <c r="I186" s="2774"/>
      <c r="J186" s="2747">
        <f>IFERROR(I186/$G186,0)</f>
        <v>0</v>
      </c>
      <c r="K186" s="1202"/>
      <c r="L186" s="2774"/>
      <c r="M186" s="2747">
        <f>L186/$G186</f>
        <v>0</v>
      </c>
      <c r="N186" s="2569"/>
      <c r="O186" s="2774"/>
      <c r="P186" s="2747">
        <f>O186/$G186</f>
        <v>0</v>
      </c>
      <c r="Q186" s="2569"/>
      <c r="R186" s="2774"/>
      <c r="S186" s="2747">
        <f>R186/$G186</f>
        <v>0</v>
      </c>
      <c r="T186" s="2569"/>
      <c r="U186" s="2892"/>
      <c r="V186" s="2875">
        <f>U186/$G186</f>
        <v>0</v>
      </c>
      <c r="W186" s="3102"/>
      <c r="X186" s="2743" t="s">
        <v>15905</v>
      </c>
      <c r="Y186" s="3102"/>
      <c r="Z186" s="3101"/>
      <c r="AA186" s="997">
        <f xml:space="preserve"> IF( SUM( AC186:AC186 ) = 0, 0,#REF! )</f>
        <v>0</v>
      </c>
      <c r="AB186" s="3101"/>
    </row>
    <row r="187" spans="1:28" ht="37.5">
      <c r="A187" s="3102"/>
      <c r="B187" s="2601" t="s">
        <v>15738</v>
      </c>
      <c r="C187" s="1180" t="s">
        <v>15906</v>
      </c>
      <c r="D187" s="1220">
        <f>0.493117*2</f>
        <v>0.98623400000000006</v>
      </c>
      <c r="E187" s="1221" t="s">
        <v>15736</v>
      </c>
      <c r="F187" s="1219">
        <v>0</v>
      </c>
      <c r="G187" s="2783">
        <v>2</v>
      </c>
      <c r="H187" s="1182"/>
      <c r="I187" s="2739"/>
      <c r="J187" s="2740">
        <f>IFERROR(I187/$G187,0)</f>
        <v>0</v>
      </c>
      <c r="K187" s="1202"/>
      <c r="L187" s="2739"/>
      <c r="M187" s="2740">
        <f t="shared" ref="M187:M188" si="32">L187/$G187</f>
        <v>0</v>
      </c>
      <c r="N187" s="2569"/>
      <c r="O187" s="2739"/>
      <c r="P187" s="2740">
        <f t="shared" ref="P187:P188" si="33">O187/$G187</f>
        <v>0</v>
      </c>
      <c r="Q187" s="2569"/>
      <c r="R187" s="2739"/>
      <c r="S187" s="2740">
        <f t="shared" ref="S187:S188" si="34">R187/$G187</f>
        <v>0</v>
      </c>
      <c r="T187" s="2569"/>
      <c r="U187" s="2876"/>
      <c r="V187" s="2877">
        <f t="shared" ref="V187:V188" si="35">U187/$G187</f>
        <v>0</v>
      </c>
      <c r="W187" s="3102"/>
      <c r="X187" s="2777" t="s">
        <v>15907</v>
      </c>
      <c r="Y187" s="3102"/>
      <c r="Z187" s="3101"/>
      <c r="AA187" s="997">
        <f xml:space="preserve"> IF( SUM( AC187:AC187 ) = 0, 0,#REF! )</f>
        <v>0</v>
      </c>
      <c r="AB187" s="3101"/>
    </row>
    <row r="188" spans="1:28" ht="25.5" thickBot="1">
      <c r="A188" s="2394" t="s">
        <v>784</v>
      </c>
      <c r="B188" s="2603" t="s">
        <v>15741</v>
      </c>
      <c r="C188" s="2604" t="s">
        <v>15908</v>
      </c>
      <c r="D188" s="2736">
        <v>0.52509899999999998</v>
      </c>
      <c r="E188" s="2604" t="s">
        <v>15736</v>
      </c>
      <c r="F188" s="2604">
        <v>0</v>
      </c>
      <c r="G188" s="2773">
        <v>1</v>
      </c>
      <c r="H188" s="1182"/>
      <c r="I188" s="2775"/>
      <c r="J188" s="2742">
        <f>IFERROR(I188/$G188,0)</f>
        <v>0</v>
      </c>
      <c r="K188" s="1202"/>
      <c r="L188" s="2775"/>
      <c r="M188" s="2742">
        <f t="shared" si="32"/>
        <v>0</v>
      </c>
      <c r="N188" s="2569"/>
      <c r="O188" s="2775"/>
      <c r="P188" s="2742">
        <f t="shared" si="33"/>
        <v>0</v>
      </c>
      <c r="Q188" s="2569"/>
      <c r="R188" s="2775"/>
      <c r="S188" s="2742">
        <f t="shared" si="34"/>
        <v>0</v>
      </c>
      <c r="T188" s="2569"/>
      <c r="U188" s="2893"/>
      <c r="V188" s="2879">
        <f t="shared" si="35"/>
        <v>0</v>
      </c>
      <c r="W188" s="3102"/>
      <c r="X188" s="2727" t="s">
        <v>15909</v>
      </c>
      <c r="Y188" s="3102"/>
      <c r="Z188" s="3101"/>
      <c r="AA188" s="997">
        <f xml:space="preserve"> IF( SUM( AC188:AC188 ) = 0, 0,#REF! )</f>
        <v>0</v>
      </c>
      <c r="AB188" s="3101"/>
    </row>
    <row r="189" spans="1:28" ht="15" thickTop="1">
      <c r="A189" s="3102"/>
      <c r="B189" s="3102"/>
      <c r="C189" s="3102"/>
      <c r="D189" s="1211"/>
      <c r="E189" s="3102"/>
      <c r="F189" s="3102"/>
      <c r="G189" s="3102"/>
      <c r="H189" s="3102"/>
      <c r="I189" s="3102"/>
      <c r="J189" s="3102"/>
      <c r="K189" s="3102"/>
      <c r="L189" s="3102"/>
      <c r="M189" s="3102"/>
      <c r="N189" s="3102"/>
      <c r="O189" s="3102"/>
      <c r="P189" s="3102"/>
      <c r="Q189" s="3102"/>
      <c r="R189" s="3102"/>
      <c r="S189" s="3102"/>
      <c r="T189" s="3102"/>
      <c r="U189" s="3193"/>
      <c r="V189" s="3193"/>
      <c r="W189" s="3102"/>
      <c r="X189" s="3102"/>
      <c r="Y189" s="2394" t="s">
        <v>826</v>
      </c>
      <c r="Z189" s="3102"/>
      <c r="AA189" s="3102"/>
      <c r="AB189" s="3102"/>
    </row>
  </sheetData>
  <sheetProtection formatColumns="0" formatRows="0"/>
  <mergeCells count="82">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 ref="U184:V184"/>
    <mergeCell ref="I158:J158"/>
    <mergeCell ref="L158:M158"/>
    <mergeCell ref="O158:P158"/>
    <mergeCell ref="R158:S158"/>
    <mergeCell ref="U158:V158"/>
    <mergeCell ref="I175:J175"/>
    <mergeCell ref="L175:M175"/>
    <mergeCell ref="O175:P175"/>
    <mergeCell ref="R175:S175"/>
    <mergeCell ref="U175:V175"/>
    <mergeCell ref="U135:V135"/>
    <mergeCell ref="I144:J144"/>
    <mergeCell ref="L144:M144"/>
    <mergeCell ref="O144:P144"/>
    <mergeCell ref="R144:S144"/>
    <mergeCell ref="U144:V144"/>
    <mergeCell ref="U108:V108"/>
    <mergeCell ref="I120:J120"/>
    <mergeCell ref="L120:M120"/>
    <mergeCell ref="O120:P120"/>
    <mergeCell ref="R120:S120"/>
    <mergeCell ref="U120:V120"/>
    <mergeCell ref="R95:S95"/>
    <mergeCell ref="U95:V95"/>
    <mergeCell ref="I102:J102"/>
    <mergeCell ref="L102:M102"/>
    <mergeCell ref="O102:P102"/>
    <mergeCell ref="R102:S102"/>
    <mergeCell ref="U102:V102"/>
    <mergeCell ref="I74:J74"/>
    <mergeCell ref="L74:M74"/>
    <mergeCell ref="O74:P74"/>
    <mergeCell ref="R74:S74"/>
    <mergeCell ref="U74:V74"/>
    <mergeCell ref="I87:J87"/>
    <mergeCell ref="L87:M87"/>
    <mergeCell ref="O87:P87"/>
    <mergeCell ref="R87:S87"/>
    <mergeCell ref="U87:V87"/>
    <mergeCell ref="I56:J56"/>
    <mergeCell ref="L56:M56"/>
    <mergeCell ref="O56:P56"/>
    <mergeCell ref="R56:S56"/>
    <mergeCell ref="U56:V56"/>
    <mergeCell ref="I65:J65"/>
    <mergeCell ref="L65:M65"/>
    <mergeCell ref="O65:P65"/>
    <mergeCell ref="R65:S65"/>
    <mergeCell ref="U65:V65"/>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phoneticPr fontId="37"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workbookViewId="0"/>
  </sheetViews>
  <sheetFormatPr defaultColWidth="9" defaultRowHeight="14"/>
  <cols>
    <col min="1" max="1" width="11.08203125" style="1158" hidden="1" customWidth="1"/>
    <col min="2" max="2" width="83.08203125" style="1158" bestFit="1" customWidth="1"/>
    <col min="3" max="3" width="10" style="1158" bestFit="1" customWidth="1"/>
    <col min="4" max="4" width="4" style="1158" bestFit="1" customWidth="1"/>
    <col min="5" max="5" width="11.08203125" style="1158" bestFit="1" customWidth="1"/>
    <col min="6" max="6" width="10.58203125" style="1158" bestFit="1" customWidth="1"/>
    <col min="7" max="7" width="10" style="1158" bestFit="1" customWidth="1"/>
    <col min="8" max="8" width="1.58203125" style="1158" customWidth="1"/>
    <col min="9" max="9" width="9.5" style="1158" bestFit="1" customWidth="1"/>
    <col min="10" max="10" width="1.58203125" style="1158" customWidth="1"/>
    <col min="11" max="11" width="10.08203125" style="1158" customWidth="1"/>
    <col min="12" max="12" width="3.5" style="1158" hidden="1" customWidth="1"/>
    <col min="13" max="13" width="1.58203125" style="184" customWidth="1"/>
    <col min="14" max="14" width="20.58203125" style="184" customWidth="1"/>
    <col min="15" max="15" width="1.58203125" style="184" customWidth="1"/>
    <col min="16" max="19" width="0" style="184" hidden="1" customWidth="1"/>
    <col min="20" max="20" width="2" style="1158" customWidth="1"/>
    <col min="21" max="21" width="98.58203125" style="1158" customWidth="1"/>
    <col min="22" max="22" width="18.58203125" style="1158" bestFit="1" customWidth="1"/>
    <col min="23" max="23" width="17" style="1158" bestFit="1" customWidth="1"/>
    <col min="24" max="24" width="19.58203125" style="1158" bestFit="1" customWidth="1"/>
    <col min="25" max="16384" width="9" style="1158"/>
  </cols>
  <sheetData>
    <row r="1" spans="1:24" ht="22.5">
      <c r="A1" s="3191"/>
      <c r="B1" s="3319" t="s">
        <v>15910</v>
      </c>
      <c r="C1" s="3319"/>
      <c r="D1" s="3319"/>
      <c r="E1" s="3319"/>
      <c r="F1" s="3319"/>
      <c r="G1" s="3319"/>
      <c r="H1" s="2092"/>
      <c r="I1" s="2092"/>
      <c r="J1" s="3191"/>
      <c r="K1" s="3191"/>
      <c r="L1" s="3191"/>
      <c r="M1" s="3101"/>
      <c r="N1" s="3102"/>
      <c r="O1" s="3101"/>
      <c r="P1" s="3102"/>
      <c r="Q1" s="3102"/>
      <c r="R1" s="3102"/>
      <c r="S1" s="3101"/>
      <c r="T1" s="3191"/>
      <c r="U1" s="446" t="s">
        <v>667</v>
      </c>
      <c r="V1" s="3191"/>
      <c r="W1" s="3191"/>
      <c r="X1" s="3191"/>
    </row>
    <row r="2" spans="1:24" ht="22.5">
      <c r="A2" s="3191"/>
      <c r="B2" s="995" t="str">
        <f>SelectCompany!B4</f>
        <v>Thames Water</v>
      </c>
      <c r="C2" s="2092"/>
      <c r="D2" s="2092"/>
      <c r="E2" s="2092"/>
      <c r="F2" s="2092"/>
      <c r="G2" s="2092"/>
      <c r="H2" s="2092"/>
      <c r="I2" s="2092"/>
      <c r="J2" s="3191"/>
      <c r="K2" s="3191"/>
      <c r="L2" s="3191"/>
      <c r="M2" s="3101"/>
      <c r="N2" s="3102"/>
      <c r="O2" s="3101"/>
      <c r="P2" s="3102"/>
      <c r="Q2" s="3102"/>
      <c r="R2" s="3102"/>
      <c r="S2" s="3101"/>
      <c r="T2" s="3191"/>
      <c r="U2" s="2092"/>
      <c r="V2" s="3191"/>
      <c r="W2" s="3191"/>
      <c r="X2" s="3191"/>
    </row>
    <row r="3" spans="1:24" ht="39.75" customHeight="1">
      <c r="A3" s="3191"/>
      <c r="B3" s="3486" t="s">
        <v>15911</v>
      </c>
      <c r="C3" s="3486"/>
      <c r="D3" s="3486"/>
      <c r="E3" s="3486"/>
      <c r="F3" s="3486"/>
      <c r="G3" s="3486"/>
      <c r="H3" s="3191"/>
      <c r="I3" s="3191"/>
      <c r="J3" s="3191"/>
      <c r="K3" s="3191"/>
      <c r="L3" s="3191"/>
      <c r="M3" s="3101"/>
      <c r="N3" s="1004" t="s">
        <v>669</v>
      </c>
      <c r="O3" s="3101"/>
      <c r="P3" s="3102"/>
      <c r="Q3" s="3102"/>
      <c r="R3" s="3102"/>
      <c r="S3" s="3101"/>
      <c r="T3" s="3191"/>
      <c r="U3" s="3486" t="s">
        <v>15912</v>
      </c>
      <c r="V3" s="3486"/>
      <c r="W3" s="3486"/>
      <c r="X3" s="3486"/>
    </row>
    <row r="4" spans="1:24" ht="15.75" customHeight="1" thickBot="1">
      <c r="A4" s="3191"/>
      <c r="B4" s="3699"/>
      <c r="C4" s="3699"/>
      <c r="D4" s="3699"/>
      <c r="E4" s="3699"/>
      <c r="F4" s="3699"/>
      <c r="G4" s="3699"/>
      <c r="H4" s="1159"/>
      <c r="I4" s="2093"/>
      <c r="J4" s="2093"/>
      <c r="K4" s="2093"/>
      <c r="L4" s="3191"/>
      <c r="M4" s="3101"/>
      <c r="N4" s="3102"/>
      <c r="O4" s="3101"/>
      <c r="P4" s="3102" t="s">
        <v>679</v>
      </c>
      <c r="Q4" s="3102"/>
      <c r="R4" s="3102"/>
      <c r="S4" s="3101"/>
      <c r="T4" s="3191"/>
      <c r="U4" s="3699" t="s">
        <v>15534</v>
      </c>
      <c r="V4" s="3699"/>
      <c r="W4" s="3699"/>
      <c r="X4" s="3699"/>
    </row>
    <row r="5" spans="1:24" ht="47.5" thickTop="1" thickBot="1">
      <c r="A5" s="3191"/>
      <c r="B5" s="3699" t="s">
        <v>15534</v>
      </c>
      <c r="C5" s="3699"/>
      <c r="D5" s="3699"/>
      <c r="E5" s="3699"/>
      <c r="F5" s="3699"/>
      <c r="G5" s="3699"/>
      <c r="H5" s="1159"/>
      <c r="I5" s="120" t="s">
        <v>677</v>
      </c>
      <c r="J5" s="2093"/>
      <c r="K5" s="120" t="s">
        <v>15535</v>
      </c>
      <c r="L5" s="3191"/>
      <c r="M5" s="3101"/>
      <c r="N5" s="3102"/>
      <c r="O5" s="3101"/>
      <c r="P5" s="3102"/>
      <c r="Q5" s="3102"/>
      <c r="R5" s="3102"/>
      <c r="S5" s="3101"/>
      <c r="T5" s="3191"/>
      <c r="U5" s="3699" t="s">
        <v>15534</v>
      </c>
      <c r="V5" s="3699"/>
      <c r="W5" s="3699"/>
      <c r="X5" s="3699"/>
    </row>
    <row r="6" spans="1:24" ht="15.75" customHeight="1" thickTop="1" thickBot="1">
      <c r="A6" s="3196" t="s">
        <v>684</v>
      </c>
      <c r="B6" s="2983" t="s">
        <v>15536</v>
      </c>
      <c r="C6" s="3191"/>
      <c r="D6" s="3191"/>
      <c r="E6" s="3191"/>
      <c r="F6" s="3191"/>
      <c r="G6" s="3191"/>
      <c r="H6" s="3191"/>
      <c r="I6" s="3191"/>
      <c r="J6" s="2093"/>
      <c r="K6" s="2093"/>
      <c r="L6" s="3191"/>
      <c r="M6" s="3101"/>
      <c r="N6" s="3102"/>
      <c r="O6" s="3101"/>
      <c r="P6" s="3102"/>
      <c r="Q6" s="3102"/>
      <c r="R6" s="3102"/>
      <c r="S6" s="3101"/>
      <c r="T6" s="3191"/>
      <c r="U6" s="2983" t="s">
        <v>15536</v>
      </c>
      <c r="V6" s="3191"/>
      <c r="W6" s="3191"/>
      <c r="X6" s="3191"/>
    </row>
    <row r="7" spans="1:24" ht="15.75" customHeight="1" thickTop="1" thickBot="1">
      <c r="A7" s="2394" t="s">
        <v>680</v>
      </c>
      <c r="B7" s="2964" t="s">
        <v>1200</v>
      </c>
      <c r="C7" s="2965" t="s">
        <v>15537</v>
      </c>
      <c r="D7" s="2965" t="s">
        <v>15538</v>
      </c>
      <c r="E7" s="2985" t="s">
        <v>12361</v>
      </c>
      <c r="F7" s="78"/>
      <c r="G7" s="83"/>
      <c r="H7" s="83"/>
      <c r="I7" s="83"/>
      <c r="J7" s="83"/>
      <c r="K7" s="83"/>
      <c r="L7" s="3191"/>
      <c r="M7" s="3101"/>
      <c r="N7" s="3102"/>
      <c r="O7" s="3101"/>
      <c r="P7" s="3102"/>
      <c r="Q7" s="3102"/>
      <c r="R7" s="3102"/>
      <c r="S7" s="3101"/>
      <c r="T7" s="3191"/>
      <c r="U7" s="2964" t="s">
        <v>1200</v>
      </c>
      <c r="V7" s="2985" t="s">
        <v>12361</v>
      </c>
      <c r="W7" s="78"/>
      <c r="X7" s="3191"/>
    </row>
    <row r="8" spans="1:24" ht="16" thickTop="1">
      <c r="A8" s="2394" t="s">
        <v>686</v>
      </c>
      <c r="B8" s="90" t="s">
        <v>13000</v>
      </c>
      <c r="C8" s="91" t="s">
        <v>12437</v>
      </c>
      <c r="D8" s="91">
        <v>1</v>
      </c>
      <c r="E8" s="1626"/>
      <c r="F8" s="79"/>
      <c r="G8" s="83"/>
      <c r="H8" s="83"/>
      <c r="I8" s="33" t="s">
        <v>15913</v>
      </c>
      <c r="J8" s="2093"/>
      <c r="K8" s="33" t="s">
        <v>13001</v>
      </c>
      <c r="L8" s="3191"/>
      <c r="M8" s="3101"/>
      <c r="N8" s="1757" t="str">
        <f>IF( SUM( P8:R8 ) = 0, 0, $P$4 )</f>
        <v>Please complete all cells in row</v>
      </c>
      <c r="O8" s="3101"/>
      <c r="P8" s="3112">
        <f xml:space="preserve"> IF( ISNUMBER(E8 ), 0, 1 )</f>
        <v>1</v>
      </c>
      <c r="Q8" s="3102"/>
      <c r="R8" s="3102"/>
      <c r="S8" s="3101"/>
      <c r="T8" s="3191"/>
      <c r="U8" s="90" t="s">
        <v>13000</v>
      </c>
      <c r="V8" s="92"/>
      <c r="W8" s="79"/>
      <c r="X8" s="3191"/>
    </row>
    <row r="9" spans="1:24" ht="16" thickBot="1">
      <c r="A9" s="2394" t="s">
        <v>784</v>
      </c>
      <c r="B9" s="75" t="s">
        <v>15541</v>
      </c>
      <c r="C9" s="76" t="s">
        <v>1330</v>
      </c>
      <c r="D9" s="76">
        <v>0</v>
      </c>
      <c r="E9" s="1627"/>
      <c r="F9" s="81"/>
      <c r="G9" s="83"/>
      <c r="H9" s="83"/>
      <c r="I9" s="35" t="s">
        <v>15914</v>
      </c>
      <c r="J9" s="2093"/>
      <c r="K9" s="35" t="s">
        <v>13058</v>
      </c>
      <c r="L9" s="3191"/>
      <c r="M9" s="3101"/>
      <c r="N9" s="1757" t="str">
        <f>IF( SUM( P9:R9 ) = 0, 0, $P$4 )</f>
        <v>Please complete all cells in row</v>
      </c>
      <c r="O9" s="3101"/>
      <c r="P9" s="3112">
        <f xml:space="preserve"> IF( ISNUMBER(E9 ), 0, 1 )</f>
        <v>1</v>
      </c>
      <c r="Q9" s="3102"/>
      <c r="R9" s="3102"/>
      <c r="S9" s="3101"/>
      <c r="T9" s="3191"/>
      <c r="U9" s="75" t="s">
        <v>15541</v>
      </c>
      <c r="V9" s="74"/>
      <c r="W9" s="81"/>
      <c r="X9" s="3191"/>
    </row>
    <row r="10" spans="1:24" ht="16" thickTop="1">
      <c r="A10" s="3191"/>
      <c r="B10" s="83"/>
      <c r="C10" s="83"/>
      <c r="D10" s="83"/>
      <c r="E10" s="83"/>
      <c r="F10" s="83"/>
      <c r="G10" s="83"/>
      <c r="H10" s="83"/>
      <c r="I10" s="83"/>
      <c r="J10" s="83"/>
      <c r="K10" s="83"/>
      <c r="L10" s="3191"/>
      <c r="M10" s="3101"/>
      <c r="N10" s="3102"/>
      <c r="O10" s="3101"/>
      <c r="P10" s="3102"/>
      <c r="Q10" s="3102"/>
      <c r="R10" s="3102"/>
      <c r="S10" s="3101"/>
      <c r="T10" s="3191"/>
      <c r="U10" s="83"/>
      <c r="V10" s="3191"/>
      <c r="W10" s="3191"/>
      <c r="X10" s="3191"/>
    </row>
    <row r="11" spans="1:24" ht="16" thickBot="1">
      <c r="A11" s="3191"/>
      <c r="B11" s="2983" t="s">
        <v>15544</v>
      </c>
      <c r="C11" s="83"/>
      <c r="D11" s="83"/>
      <c r="E11" s="83"/>
      <c r="F11" s="83"/>
      <c r="G11" s="83"/>
      <c r="H11" s="83"/>
      <c r="I11" s="83"/>
      <c r="J11" s="83"/>
      <c r="K11" s="83"/>
      <c r="L11" s="3191"/>
      <c r="M11" s="3101"/>
      <c r="N11" s="3102"/>
      <c r="O11" s="3101"/>
      <c r="P11" s="3102"/>
      <c r="Q11" s="3102"/>
      <c r="R11" s="3102"/>
      <c r="S11" s="3101"/>
      <c r="T11" s="3191"/>
      <c r="U11" s="2983" t="s">
        <v>15544</v>
      </c>
      <c r="V11" s="3191"/>
      <c r="W11" s="3191"/>
      <c r="X11" s="3191"/>
    </row>
    <row r="12" spans="1:24" ht="32" thickTop="1" thickBot="1">
      <c r="A12" s="2394" t="s">
        <v>680</v>
      </c>
      <c r="B12" s="93"/>
      <c r="C12" s="94" t="s">
        <v>672</v>
      </c>
      <c r="D12" s="95" t="s">
        <v>15538</v>
      </c>
      <c r="E12" s="94" t="s">
        <v>8526</v>
      </c>
      <c r="F12" s="95" t="s">
        <v>8527</v>
      </c>
      <c r="G12" s="96" t="s">
        <v>13075</v>
      </c>
      <c r="H12" s="2093"/>
      <c r="I12" s="83"/>
      <c r="J12" s="83"/>
      <c r="K12" s="83"/>
      <c r="L12" s="3191"/>
      <c r="M12" s="3101"/>
      <c r="N12" s="3102"/>
      <c r="O12" s="3101"/>
      <c r="P12" s="3102"/>
      <c r="Q12" s="3102"/>
      <c r="R12" s="3102"/>
      <c r="S12" s="3101"/>
      <c r="T12" s="3191"/>
      <c r="U12" s="93"/>
      <c r="V12" s="94" t="s">
        <v>8526</v>
      </c>
      <c r="W12" s="95" t="s">
        <v>8527</v>
      </c>
      <c r="X12" s="96" t="s">
        <v>13075</v>
      </c>
    </row>
    <row r="13" spans="1:24" ht="15.75" customHeight="1" thickTop="1" thickBot="1">
      <c r="A13" s="3191"/>
      <c r="B13" s="82"/>
      <c r="C13" s="82"/>
      <c r="D13" s="82"/>
      <c r="E13" s="82"/>
      <c r="F13" s="83"/>
      <c r="G13" s="83"/>
      <c r="H13" s="2093"/>
      <c r="I13" s="83"/>
      <c r="J13" s="2093"/>
      <c r="K13" s="2093"/>
      <c r="L13" s="3191"/>
      <c r="M13" s="3101"/>
      <c r="N13" s="3102"/>
      <c r="O13" s="3101"/>
      <c r="P13" s="3102"/>
      <c r="Q13" s="3102"/>
      <c r="R13" s="3102"/>
      <c r="S13" s="3101"/>
      <c r="T13" s="3191"/>
      <c r="U13" s="82"/>
      <c r="V13" s="82"/>
      <c r="W13" s="83"/>
      <c r="X13" s="83"/>
    </row>
    <row r="14" spans="1:24" ht="15.75" customHeight="1" thickTop="1" thickBot="1">
      <c r="A14" s="3191"/>
      <c r="B14" s="97" t="s">
        <v>13076</v>
      </c>
      <c r="C14" s="98"/>
      <c r="D14" s="98"/>
      <c r="E14" s="84"/>
      <c r="F14" s="84"/>
      <c r="G14" s="84"/>
      <c r="H14" s="2093"/>
      <c r="I14" s="83"/>
      <c r="J14" s="2093"/>
      <c r="K14" s="2093"/>
      <c r="L14" s="3191"/>
      <c r="M14" s="3101"/>
      <c r="N14" s="3102"/>
      <c r="O14" s="3101"/>
      <c r="P14" s="3102"/>
      <c r="Q14" s="3102"/>
      <c r="R14" s="3102"/>
      <c r="S14" s="3101"/>
      <c r="T14" s="3191"/>
      <c r="U14" s="97" t="s">
        <v>13076</v>
      </c>
      <c r="V14" s="84"/>
      <c r="W14" s="84"/>
      <c r="X14" s="84"/>
    </row>
    <row r="15" spans="1:24" ht="16" thickTop="1">
      <c r="A15" s="2394" t="s">
        <v>686</v>
      </c>
      <c r="B15" s="99" t="s">
        <v>13082</v>
      </c>
      <c r="C15" s="100" t="s">
        <v>688</v>
      </c>
      <c r="D15" s="100">
        <v>3</v>
      </c>
      <c r="E15" s="2366"/>
      <c r="F15" s="2366"/>
      <c r="G15" s="1620"/>
      <c r="H15" s="2093"/>
      <c r="I15" s="2094" t="s">
        <v>15915</v>
      </c>
      <c r="J15" s="2093"/>
      <c r="K15" s="2094" t="s">
        <v>13083</v>
      </c>
      <c r="L15" s="3191"/>
      <c r="M15" s="3101"/>
      <c r="N15" s="1757" t="str">
        <f>IF( SUM( P15:R15 ) = 0, 0, $P$4 )</f>
        <v>Please complete all cells in row</v>
      </c>
      <c r="O15" s="3101"/>
      <c r="P15" s="3102"/>
      <c r="Q15" s="3102"/>
      <c r="R15" s="3112">
        <f xml:space="preserve"> IF( ISNUMBER(G15 ), 0, 1 )</f>
        <v>1</v>
      </c>
      <c r="S15" s="3101"/>
      <c r="T15" s="3191"/>
      <c r="U15" s="99" t="s">
        <v>15546</v>
      </c>
      <c r="V15" s="101"/>
      <c r="W15" s="101"/>
      <c r="X15" s="102"/>
    </row>
    <row r="16" spans="1:24" ht="15.5">
      <c r="A16" s="3191"/>
      <c r="B16" s="104" t="s">
        <v>13087</v>
      </c>
      <c r="C16" s="105" t="s">
        <v>688</v>
      </c>
      <c r="D16" s="105">
        <v>3</v>
      </c>
      <c r="E16" s="2367"/>
      <c r="F16" s="2367"/>
      <c r="G16" s="1623"/>
      <c r="H16" s="2093"/>
      <c r="I16" s="2095" t="s">
        <v>15916</v>
      </c>
      <c r="J16" s="2093"/>
      <c r="K16" s="2095" t="s">
        <v>13088</v>
      </c>
      <c r="L16" s="3191"/>
      <c r="M16" s="3101"/>
      <c r="N16" s="1757" t="str">
        <f>IF( SUM( P16:R16 ) = 0, 0, $P$4 )</f>
        <v>Please complete all cells in row</v>
      </c>
      <c r="O16" s="3101"/>
      <c r="P16" s="3102"/>
      <c r="Q16" s="3102"/>
      <c r="R16" s="3112">
        <f xml:space="preserve"> IF( ISNUMBER(G16 ), 0, 1 )</f>
        <v>1</v>
      </c>
      <c r="S16" s="3101"/>
      <c r="T16" s="3191"/>
      <c r="U16" s="104" t="s">
        <v>15549</v>
      </c>
      <c r="V16" s="106"/>
      <c r="W16" s="106"/>
      <c r="X16" s="107"/>
    </row>
    <row r="17" spans="1:24" ht="15.5">
      <c r="A17" s="3191"/>
      <c r="B17" s="104" t="s">
        <v>13092</v>
      </c>
      <c r="C17" s="105" t="s">
        <v>688</v>
      </c>
      <c r="D17" s="105">
        <v>3</v>
      </c>
      <c r="E17" s="2367"/>
      <c r="F17" s="2367"/>
      <c r="G17" s="1623"/>
      <c r="H17" s="2093"/>
      <c r="I17" s="2095" t="s">
        <v>15917</v>
      </c>
      <c r="J17" s="2093"/>
      <c r="K17" s="2095" t="s">
        <v>13093</v>
      </c>
      <c r="L17" s="3191"/>
      <c r="M17" s="3101"/>
      <c r="N17" s="1757" t="str">
        <f>IF( SUM( P17:R17 ) = 0, 0, $P$4 )</f>
        <v>Please complete all cells in row</v>
      </c>
      <c r="O17" s="3101"/>
      <c r="P17" s="3102"/>
      <c r="Q17" s="3102"/>
      <c r="R17" s="3112">
        <f xml:space="preserve"> IF( ISNUMBER(G17 ), 0, 1 )</f>
        <v>1</v>
      </c>
      <c r="S17" s="3101"/>
      <c r="T17" s="3191"/>
      <c r="U17" s="104" t="s">
        <v>13092</v>
      </c>
      <c r="V17" s="106"/>
      <c r="W17" s="106"/>
      <c r="X17" s="107"/>
    </row>
    <row r="18" spans="1:24" ht="16" thickBot="1">
      <c r="A18" s="2394" t="s">
        <v>784</v>
      </c>
      <c r="B18" s="109" t="s">
        <v>13097</v>
      </c>
      <c r="C18" s="110" t="s">
        <v>688</v>
      </c>
      <c r="D18" s="110">
        <v>3</v>
      </c>
      <c r="E18" s="2368"/>
      <c r="F18" s="2368"/>
      <c r="G18" s="1628"/>
      <c r="H18" s="2093"/>
      <c r="I18" s="2096" t="s">
        <v>15918</v>
      </c>
      <c r="J18" s="2093"/>
      <c r="K18" s="2096" t="s">
        <v>13098</v>
      </c>
      <c r="L18" s="3191"/>
      <c r="M18" s="3101"/>
      <c r="N18" s="1757" t="str">
        <f>IF( SUM( P18:R18 ) = 0, 0, $P$4 )</f>
        <v>Please complete all cells in row</v>
      </c>
      <c r="O18" s="3101"/>
      <c r="P18" s="3102"/>
      <c r="Q18" s="3102"/>
      <c r="R18" s="3112">
        <f xml:space="preserve"> IF( ISNUMBER(G18 ), 0, 1 )</f>
        <v>1</v>
      </c>
      <c r="S18" s="3101"/>
      <c r="T18" s="3191"/>
      <c r="U18" s="109" t="s">
        <v>13097</v>
      </c>
      <c r="V18" s="111"/>
      <c r="W18" s="111"/>
      <c r="X18" s="112"/>
    </row>
    <row r="19" spans="1:24" ht="15.75" customHeight="1" thickTop="1" thickBot="1">
      <c r="A19" s="3191"/>
      <c r="B19" s="85"/>
      <c r="C19" s="86"/>
      <c r="D19" s="86"/>
      <c r="E19" s="87"/>
      <c r="F19" s="87"/>
      <c r="G19" s="1407"/>
      <c r="H19" s="2093"/>
      <c r="I19" s="2093"/>
      <c r="J19" s="2093"/>
      <c r="K19" s="2093"/>
      <c r="L19" s="3191"/>
      <c r="M19" s="3101"/>
      <c r="N19" s="3102"/>
      <c r="O19" s="3101"/>
      <c r="P19" s="3102"/>
      <c r="Q19" s="3102"/>
      <c r="R19" s="3102"/>
      <c r="S19" s="3101"/>
      <c r="T19" s="3191"/>
      <c r="U19" s="85"/>
      <c r="V19" s="87"/>
      <c r="W19" s="87"/>
      <c r="X19" s="87"/>
    </row>
    <row r="20" spans="1:24" ht="15.75" customHeight="1" thickTop="1" thickBot="1">
      <c r="A20" s="3191"/>
      <c r="B20" s="114" t="s">
        <v>13102</v>
      </c>
      <c r="C20" s="115" t="s">
        <v>672</v>
      </c>
      <c r="D20" s="116" t="s">
        <v>15538</v>
      </c>
      <c r="E20" s="84"/>
      <c r="F20" s="84"/>
      <c r="G20" s="1408"/>
      <c r="H20" s="83"/>
      <c r="I20" s="83"/>
      <c r="J20" s="83"/>
      <c r="K20" s="83"/>
      <c r="L20" s="3191"/>
      <c r="M20" s="3101"/>
      <c r="N20" s="3102"/>
      <c r="O20" s="3101"/>
      <c r="P20" s="3102"/>
      <c r="Q20" s="3102"/>
      <c r="R20" s="3102"/>
      <c r="S20" s="3101"/>
      <c r="T20" s="3191"/>
      <c r="U20" s="120" t="s">
        <v>13102</v>
      </c>
      <c r="V20" s="84"/>
      <c r="W20" s="84"/>
      <c r="X20" s="84"/>
    </row>
    <row r="21" spans="1:24" ht="16" thickTop="1">
      <c r="A21" s="2394" t="s">
        <v>686</v>
      </c>
      <c r="B21" s="99" t="s">
        <v>13108</v>
      </c>
      <c r="C21" s="100" t="s">
        <v>2386</v>
      </c>
      <c r="D21" s="100">
        <v>3</v>
      </c>
      <c r="E21" s="2366"/>
      <c r="F21" s="2366"/>
      <c r="G21" s="1620"/>
      <c r="H21" s="83"/>
      <c r="I21" s="2094" t="s">
        <v>15919</v>
      </c>
      <c r="J21" s="88"/>
      <c r="K21" s="2094" t="s">
        <v>13109</v>
      </c>
      <c r="L21" s="3191"/>
      <c r="M21" s="3101"/>
      <c r="N21" s="1757" t="str">
        <f t="shared" ref="N21:N34" si="0">IF( SUM( P21:R21 ) = 0, 0, $P$4 )</f>
        <v>Please complete all cells in row</v>
      </c>
      <c r="O21" s="3101"/>
      <c r="P21" s="3102"/>
      <c r="Q21" s="3102"/>
      <c r="R21" s="3112">
        <f t="shared" ref="R21:R34" si="1" xml:space="preserve"> IF( ISNUMBER(G21 ), 0, 1 )</f>
        <v>1</v>
      </c>
      <c r="S21" s="3101"/>
      <c r="T21" s="3191"/>
      <c r="U21" s="2547" t="s">
        <v>13108</v>
      </c>
      <c r="V21" s="101"/>
      <c r="W21" s="101"/>
      <c r="X21" s="102"/>
    </row>
    <row r="22" spans="1:24" ht="15.5">
      <c r="A22" s="3191"/>
      <c r="B22" s="104" t="s">
        <v>13113</v>
      </c>
      <c r="C22" s="105" t="s">
        <v>2386</v>
      </c>
      <c r="D22" s="105">
        <v>3</v>
      </c>
      <c r="E22" s="2367"/>
      <c r="F22" s="2367"/>
      <c r="G22" s="1623"/>
      <c r="H22" s="83"/>
      <c r="I22" s="2095" t="s">
        <v>15920</v>
      </c>
      <c r="J22" s="88"/>
      <c r="K22" s="2095" t="s">
        <v>13114</v>
      </c>
      <c r="L22" s="3191"/>
      <c r="M22" s="3101"/>
      <c r="N22" s="1757" t="str">
        <f t="shared" si="0"/>
        <v>Please complete all cells in row</v>
      </c>
      <c r="O22" s="3101"/>
      <c r="P22" s="3102"/>
      <c r="Q22" s="3102"/>
      <c r="R22" s="3112">
        <f t="shared" si="1"/>
        <v>1</v>
      </c>
      <c r="S22" s="3101"/>
      <c r="T22" s="3191"/>
      <c r="U22" s="104" t="s">
        <v>13113</v>
      </c>
      <c r="V22" s="106"/>
      <c r="W22" s="106"/>
      <c r="X22" s="107"/>
    </row>
    <row r="23" spans="1:24" ht="15.5">
      <c r="A23" s="3191"/>
      <c r="B23" s="104" t="s">
        <v>13118</v>
      </c>
      <c r="C23" s="105" t="s">
        <v>2386</v>
      </c>
      <c r="D23" s="105">
        <v>3</v>
      </c>
      <c r="E23" s="2367"/>
      <c r="F23" s="2367"/>
      <c r="G23" s="1623"/>
      <c r="H23" s="83"/>
      <c r="I23" s="2095" t="s">
        <v>15921</v>
      </c>
      <c r="J23" s="88"/>
      <c r="K23" s="2095" t="s">
        <v>13119</v>
      </c>
      <c r="L23" s="3191"/>
      <c r="M23" s="3101"/>
      <c r="N23" s="1757" t="str">
        <f t="shared" si="0"/>
        <v>Please complete all cells in row</v>
      </c>
      <c r="O23" s="3101"/>
      <c r="P23" s="3102"/>
      <c r="Q23" s="3102"/>
      <c r="R23" s="3112">
        <f t="shared" si="1"/>
        <v>1</v>
      </c>
      <c r="S23" s="3101"/>
      <c r="T23" s="3191"/>
      <c r="U23" s="104" t="s">
        <v>13118</v>
      </c>
      <c r="V23" s="106"/>
      <c r="W23" s="106"/>
      <c r="X23" s="107"/>
    </row>
    <row r="24" spans="1:24" ht="15.5">
      <c r="A24" s="3191"/>
      <c r="B24" s="104" t="s">
        <v>13123</v>
      </c>
      <c r="C24" s="105" t="s">
        <v>2386</v>
      </c>
      <c r="D24" s="105">
        <v>3</v>
      </c>
      <c r="E24" s="2367"/>
      <c r="F24" s="2367"/>
      <c r="G24" s="1623"/>
      <c r="H24" s="83"/>
      <c r="I24" s="2095" t="s">
        <v>15922</v>
      </c>
      <c r="J24" s="88"/>
      <c r="K24" s="2095" t="s">
        <v>13124</v>
      </c>
      <c r="L24" s="3191"/>
      <c r="M24" s="3101"/>
      <c r="N24" s="1757" t="str">
        <f t="shared" si="0"/>
        <v>Please complete all cells in row</v>
      </c>
      <c r="O24" s="3101"/>
      <c r="P24" s="3102"/>
      <c r="Q24" s="3102"/>
      <c r="R24" s="3112">
        <f t="shared" si="1"/>
        <v>1</v>
      </c>
      <c r="S24" s="3101"/>
      <c r="T24" s="3191"/>
      <c r="U24" s="104" t="s">
        <v>13123</v>
      </c>
      <c r="V24" s="106"/>
      <c r="W24" s="106"/>
      <c r="X24" s="107"/>
    </row>
    <row r="25" spans="1:24" ht="15.5">
      <c r="A25" s="3191"/>
      <c r="B25" s="1835" t="s">
        <v>13128</v>
      </c>
      <c r="C25" s="222" t="s">
        <v>2386</v>
      </c>
      <c r="D25" s="222">
        <v>3</v>
      </c>
      <c r="E25" s="2367"/>
      <c r="F25" s="706"/>
      <c r="G25" s="1020"/>
      <c r="H25" s="83"/>
      <c r="I25" s="2095" t="s">
        <v>15923</v>
      </c>
      <c r="J25" s="88"/>
      <c r="K25" s="226" t="s">
        <v>13129</v>
      </c>
      <c r="L25" s="3191"/>
      <c r="M25" s="3101"/>
      <c r="N25" s="1757" t="str">
        <f t="shared" si="0"/>
        <v>Please complete all cells in row</v>
      </c>
      <c r="O25" s="3101"/>
      <c r="P25" s="3102"/>
      <c r="Q25" s="3112">
        <f xml:space="preserve"> IF( ISNUMBER(F25 ), 0, 1 )</f>
        <v>1</v>
      </c>
      <c r="R25" s="3112">
        <f t="shared" si="1"/>
        <v>1</v>
      </c>
      <c r="S25" s="3101"/>
      <c r="T25" s="3191"/>
      <c r="U25" s="104" t="s">
        <v>13128</v>
      </c>
      <c r="V25" s="106"/>
      <c r="W25" s="706"/>
      <c r="X25" s="107"/>
    </row>
    <row r="26" spans="1:24" ht="15.5">
      <c r="A26" s="3191"/>
      <c r="B26" s="1835" t="s">
        <v>13133</v>
      </c>
      <c r="C26" s="222" t="s">
        <v>2386</v>
      </c>
      <c r="D26" s="222">
        <v>3</v>
      </c>
      <c r="E26" s="2367"/>
      <c r="F26" s="1037"/>
      <c r="G26" s="1020"/>
      <c r="H26" s="83"/>
      <c r="I26" s="2095" t="s">
        <v>15924</v>
      </c>
      <c r="J26" s="88"/>
      <c r="K26" s="226" t="s">
        <v>13134</v>
      </c>
      <c r="L26" s="3191"/>
      <c r="M26" s="3101"/>
      <c r="N26" s="1757" t="str">
        <f t="shared" si="0"/>
        <v>Please complete all cells in row</v>
      </c>
      <c r="O26" s="3101"/>
      <c r="P26" s="3102"/>
      <c r="Q26" s="3102"/>
      <c r="R26" s="3112">
        <f t="shared" si="1"/>
        <v>1</v>
      </c>
      <c r="S26" s="3101"/>
      <c r="T26" s="3191"/>
      <c r="U26" s="104" t="s">
        <v>13133</v>
      </c>
      <c r="V26" s="106"/>
      <c r="W26" s="1037"/>
      <c r="X26" s="107"/>
    </row>
    <row r="27" spans="1:24" ht="15.5">
      <c r="A27" s="3191"/>
      <c r="B27" s="1835" t="s">
        <v>13137</v>
      </c>
      <c r="C27" s="222" t="s">
        <v>2386</v>
      </c>
      <c r="D27" s="222">
        <v>3</v>
      </c>
      <c r="E27" s="2367"/>
      <c r="F27" s="706"/>
      <c r="G27" s="1623"/>
      <c r="H27" s="83"/>
      <c r="I27" s="2095" t="s">
        <v>15925</v>
      </c>
      <c r="J27" s="88"/>
      <c r="K27" s="226" t="s">
        <v>13138</v>
      </c>
      <c r="L27" s="3191"/>
      <c r="M27" s="3101"/>
      <c r="N27" s="1757" t="str">
        <f t="shared" si="0"/>
        <v>Please complete all cells in row</v>
      </c>
      <c r="O27" s="3101"/>
      <c r="P27" s="3102"/>
      <c r="Q27" s="3112">
        <f xml:space="preserve"> IF( ISNUMBER(F27 ), 0, 1 )</f>
        <v>1</v>
      </c>
      <c r="R27" s="3112">
        <f t="shared" si="1"/>
        <v>1</v>
      </c>
      <c r="S27" s="3101"/>
      <c r="T27" s="3191"/>
      <c r="U27" s="104" t="s">
        <v>13137</v>
      </c>
      <c r="V27" s="106"/>
      <c r="W27" s="706"/>
      <c r="X27" s="107"/>
    </row>
    <row r="28" spans="1:24" ht="15.5">
      <c r="A28" s="3191"/>
      <c r="B28" s="1835" t="s">
        <v>13141</v>
      </c>
      <c r="C28" s="222" t="s">
        <v>2386</v>
      </c>
      <c r="D28" s="222">
        <v>3</v>
      </c>
      <c r="E28" s="2367"/>
      <c r="F28" s="2367"/>
      <c r="G28" s="1623"/>
      <c r="H28" s="83"/>
      <c r="I28" s="2095" t="s">
        <v>15926</v>
      </c>
      <c r="J28" s="88"/>
      <c r="K28" s="226" t="s">
        <v>13142</v>
      </c>
      <c r="L28" s="3191"/>
      <c r="M28" s="3101"/>
      <c r="N28" s="1757" t="str">
        <f t="shared" si="0"/>
        <v>Please complete all cells in row</v>
      </c>
      <c r="O28" s="3101"/>
      <c r="P28" s="3102"/>
      <c r="Q28" s="3102"/>
      <c r="R28" s="3112">
        <f t="shared" si="1"/>
        <v>1</v>
      </c>
      <c r="S28" s="3101"/>
      <c r="T28" s="3191"/>
      <c r="U28" s="104" t="s">
        <v>13141</v>
      </c>
      <c r="V28" s="106"/>
      <c r="W28" s="106"/>
      <c r="X28" s="107"/>
    </row>
    <row r="29" spans="1:24" ht="31.5" thickBot="1">
      <c r="A29" s="3191"/>
      <c r="B29" s="104" t="s">
        <v>15573</v>
      </c>
      <c r="C29" s="105" t="s">
        <v>12364</v>
      </c>
      <c r="D29" s="105">
        <v>2</v>
      </c>
      <c r="E29" s="2367"/>
      <c r="F29" s="2367"/>
      <c r="G29" s="1629"/>
      <c r="H29" s="83"/>
      <c r="I29" s="2095" t="s">
        <v>15927</v>
      </c>
      <c r="J29" s="88"/>
      <c r="K29" s="226" t="s">
        <v>13145</v>
      </c>
      <c r="L29" s="3191"/>
      <c r="M29" s="3101"/>
      <c r="N29" s="1757" t="str">
        <f t="shared" si="0"/>
        <v>Please complete all cells in row</v>
      </c>
      <c r="O29" s="3101"/>
      <c r="P29" s="3102"/>
      <c r="Q29" s="3102"/>
      <c r="R29" s="3112">
        <f t="shared" si="1"/>
        <v>1</v>
      </c>
      <c r="S29" s="3101"/>
      <c r="T29" s="3191"/>
      <c r="U29" s="104" t="s">
        <v>15573</v>
      </c>
      <c r="V29" s="106"/>
      <c r="W29" s="106"/>
      <c r="X29" s="107"/>
    </row>
    <row r="30" spans="1:24" ht="15.5">
      <c r="A30" s="3191"/>
      <c r="B30" s="104" t="s">
        <v>15576</v>
      </c>
      <c r="C30" s="105" t="s">
        <v>12364</v>
      </c>
      <c r="D30" s="105">
        <v>2</v>
      </c>
      <c r="E30" s="2367"/>
      <c r="F30" s="2367"/>
      <c r="G30" s="1629"/>
      <c r="H30" s="83"/>
      <c r="I30" s="2095" t="s">
        <v>15928</v>
      </c>
      <c r="J30" s="88"/>
      <c r="K30" s="226" t="s">
        <v>13150</v>
      </c>
      <c r="L30" s="3191"/>
      <c r="M30" s="3101"/>
      <c r="N30" s="1757" t="str">
        <f t="shared" si="0"/>
        <v>Please complete all cells in row</v>
      </c>
      <c r="O30" s="3101"/>
      <c r="P30" s="3102"/>
      <c r="Q30" s="3102"/>
      <c r="R30" s="3112">
        <f t="shared" si="1"/>
        <v>1</v>
      </c>
      <c r="S30" s="3101"/>
      <c r="T30" s="3191"/>
      <c r="U30" s="104" t="s">
        <v>15576</v>
      </c>
      <c r="V30" s="106"/>
      <c r="W30" s="106"/>
      <c r="X30" s="107"/>
    </row>
    <row r="31" spans="1:24" ht="31">
      <c r="A31" s="3191"/>
      <c r="B31" s="1835" t="s">
        <v>13155</v>
      </c>
      <c r="C31" s="105" t="s">
        <v>12364</v>
      </c>
      <c r="D31" s="105">
        <v>2</v>
      </c>
      <c r="E31" s="2367"/>
      <c r="F31" s="706"/>
      <c r="G31" s="999"/>
      <c r="H31" s="83"/>
      <c r="I31" s="2095" t="s">
        <v>15929</v>
      </c>
      <c r="J31" s="88"/>
      <c r="K31" s="226" t="s">
        <v>13156</v>
      </c>
      <c r="L31" s="3191"/>
      <c r="M31" s="3101"/>
      <c r="N31" s="1757" t="str">
        <f t="shared" si="0"/>
        <v>Please complete all cells in row</v>
      </c>
      <c r="O31" s="3101"/>
      <c r="P31" s="3102"/>
      <c r="Q31" s="3112">
        <f xml:space="preserve"> IF( ISNUMBER(F31 ), 0, 1 )</f>
        <v>1</v>
      </c>
      <c r="R31" s="3112">
        <f t="shared" si="1"/>
        <v>1</v>
      </c>
      <c r="S31" s="3101"/>
      <c r="T31" s="3191"/>
      <c r="U31" s="104" t="s">
        <v>13155</v>
      </c>
      <c r="V31" s="106"/>
      <c r="W31" s="706"/>
      <c r="X31" s="107"/>
    </row>
    <row r="32" spans="1:24" ht="31">
      <c r="A32" s="3191"/>
      <c r="B32" s="1835" t="s">
        <v>13160</v>
      </c>
      <c r="C32" s="105" t="s">
        <v>12364</v>
      </c>
      <c r="D32" s="105">
        <v>2</v>
      </c>
      <c r="E32" s="2367"/>
      <c r="F32" s="1037"/>
      <c r="G32" s="999"/>
      <c r="H32" s="83"/>
      <c r="I32" s="2095" t="s">
        <v>15930</v>
      </c>
      <c r="J32" s="88"/>
      <c r="K32" s="226" t="s">
        <v>13161</v>
      </c>
      <c r="L32" s="3191"/>
      <c r="M32" s="3101"/>
      <c r="N32" s="1757" t="str">
        <f t="shared" si="0"/>
        <v>Please complete all cells in row</v>
      </c>
      <c r="O32" s="3101"/>
      <c r="P32" s="3102"/>
      <c r="Q32" s="3102"/>
      <c r="R32" s="3112">
        <f t="shared" si="1"/>
        <v>1</v>
      </c>
      <c r="S32" s="3101"/>
      <c r="T32" s="3191"/>
      <c r="U32" s="104" t="s">
        <v>13160</v>
      </c>
      <c r="V32" s="106"/>
      <c r="W32" s="1037"/>
      <c r="X32" s="107"/>
    </row>
    <row r="33" spans="1:24" ht="31">
      <c r="A33" s="3191"/>
      <c r="B33" s="1835" t="s">
        <v>13164</v>
      </c>
      <c r="C33" s="105" t="s">
        <v>12364</v>
      </c>
      <c r="D33" s="105">
        <v>2</v>
      </c>
      <c r="E33" s="2367"/>
      <c r="F33" s="706"/>
      <c r="G33" s="999"/>
      <c r="H33" s="83"/>
      <c r="I33" s="2095" t="s">
        <v>15931</v>
      </c>
      <c r="J33" s="88"/>
      <c r="K33" s="226" t="s">
        <v>13165</v>
      </c>
      <c r="L33" s="3191"/>
      <c r="M33" s="3101"/>
      <c r="N33" s="1757" t="str">
        <f t="shared" si="0"/>
        <v>Please complete all cells in row</v>
      </c>
      <c r="O33" s="3101"/>
      <c r="P33" s="3102"/>
      <c r="Q33" s="3112">
        <f xml:space="preserve"> IF( ISNUMBER(F33 ), 0, 1 )</f>
        <v>1</v>
      </c>
      <c r="R33" s="3112">
        <f t="shared" si="1"/>
        <v>1</v>
      </c>
      <c r="S33" s="3101"/>
      <c r="T33" s="3191"/>
      <c r="U33" s="104" t="s">
        <v>13164</v>
      </c>
      <c r="V33" s="106"/>
      <c r="W33" s="706"/>
      <c r="X33" s="107"/>
    </row>
    <row r="34" spans="1:24" ht="31.5" thickBot="1">
      <c r="A34" s="2394" t="s">
        <v>784</v>
      </c>
      <c r="B34" s="109" t="s">
        <v>13168</v>
      </c>
      <c r="C34" s="110" t="s">
        <v>12364</v>
      </c>
      <c r="D34" s="110">
        <v>2</v>
      </c>
      <c r="E34" s="2368"/>
      <c r="F34" s="2368"/>
      <c r="G34" s="1628"/>
      <c r="H34" s="83"/>
      <c r="I34" s="2096" t="s">
        <v>15932</v>
      </c>
      <c r="J34" s="88"/>
      <c r="K34" s="2096" t="s">
        <v>13169</v>
      </c>
      <c r="L34" s="3191"/>
      <c r="M34" s="3101"/>
      <c r="N34" s="1757" t="str">
        <f t="shared" si="0"/>
        <v>Please complete all cells in row</v>
      </c>
      <c r="O34" s="3101"/>
      <c r="P34" s="3102"/>
      <c r="Q34" s="3102"/>
      <c r="R34" s="3112">
        <f t="shared" si="1"/>
        <v>1</v>
      </c>
      <c r="S34" s="3101"/>
      <c r="T34" s="3191"/>
      <c r="U34" s="109" t="s">
        <v>13168</v>
      </c>
      <c r="V34" s="111"/>
      <c r="W34" s="111"/>
      <c r="X34" s="112"/>
    </row>
    <row r="35" spans="1:24" ht="16.5" thickTop="1" thickBot="1">
      <c r="A35" s="3191"/>
      <c r="B35" s="2097"/>
      <c r="C35" s="87"/>
      <c r="D35" s="87"/>
      <c r="E35" s="87"/>
      <c r="F35" s="87"/>
      <c r="G35" s="2098"/>
      <c r="H35" s="83"/>
      <c r="I35" s="2099"/>
      <c r="J35" s="88"/>
      <c r="K35" s="2099"/>
      <c r="L35" s="3191"/>
      <c r="M35" s="3101"/>
      <c r="N35" s="1757"/>
      <c r="O35" s="3101"/>
      <c r="P35" s="3102"/>
      <c r="Q35" s="3102"/>
      <c r="R35" s="3112"/>
      <c r="S35" s="3101"/>
      <c r="T35" s="3191"/>
      <c r="U35" s="2097"/>
      <c r="V35" s="87"/>
      <c r="W35" s="87"/>
      <c r="X35" s="2100"/>
    </row>
    <row r="36" spans="1:24" ht="16.5" thickTop="1" thickBot="1">
      <c r="A36" s="2101"/>
      <c r="B36" s="1985" t="s">
        <v>15933</v>
      </c>
      <c r="C36" s="1986" t="s">
        <v>672</v>
      </c>
      <c r="D36" s="1987" t="s">
        <v>15538</v>
      </c>
      <c r="E36" s="1988"/>
      <c r="F36" s="87"/>
      <c r="G36" s="2098"/>
      <c r="H36" s="83"/>
      <c r="I36" s="2099"/>
      <c r="J36" s="88"/>
      <c r="K36" s="2099"/>
      <c r="L36" s="3191"/>
      <c r="M36" s="3101"/>
      <c r="N36" s="1757"/>
      <c r="O36" s="3101"/>
      <c r="P36" s="3102"/>
      <c r="Q36" s="3102"/>
      <c r="R36" s="3112"/>
      <c r="S36" s="3101"/>
      <c r="T36" s="3191"/>
      <c r="U36" s="2549" t="s">
        <v>15933</v>
      </c>
      <c r="V36" s="1988"/>
      <c r="W36" s="3191"/>
      <c r="X36" s="3191"/>
    </row>
    <row r="37" spans="1:24" ht="16" thickTop="1">
      <c r="A37" s="2394" t="s">
        <v>686</v>
      </c>
      <c r="B37" s="1989" t="s">
        <v>15934</v>
      </c>
      <c r="C37" s="1990" t="s">
        <v>13191</v>
      </c>
      <c r="D37" s="1991">
        <v>3</v>
      </c>
      <c r="E37" s="1992"/>
      <c r="F37" s="87"/>
      <c r="G37" s="2098"/>
      <c r="H37" s="83"/>
      <c r="I37" s="33" t="s">
        <v>15935</v>
      </c>
      <c r="J37" s="2093"/>
      <c r="K37" s="33"/>
      <c r="L37" s="3191"/>
      <c r="M37" s="3101"/>
      <c r="N37" s="1757" t="str">
        <f>IF( SUM( P37:R37 ) = 0, 0, $P$4 )</f>
        <v>Please complete all cells in row</v>
      </c>
      <c r="O37" s="3101"/>
      <c r="P37" s="3112">
        <f xml:space="preserve"> IF( ISNUMBER(E37 ), 0, 1 )</f>
        <v>1</v>
      </c>
      <c r="Q37" s="3102"/>
      <c r="R37" s="3112"/>
      <c r="S37" s="3101"/>
      <c r="T37" s="3191"/>
      <c r="U37" s="1989" t="s">
        <v>15934</v>
      </c>
      <c r="V37" s="1992"/>
      <c r="W37" s="3191"/>
      <c r="X37" s="3191"/>
    </row>
    <row r="38" spans="1:24" ht="16" thickBot="1">
      <c r="A38" s="2394" t="s">
        <v>784</v>
      </c>
      <c r="B38" s="1993" t="s">
        <v>15936</v>
      </c>
      <c r="C38" s="1994" t="s">
        <v>12364</v>
      </c>
      <c r="D38" s="1995">
        <v>3</v>
      </c>
      <c r="E38" s="1996"/>
      <c r="F38" s="87"/>
      <c r="G38" s="2098"/>
      <c r="H38" s="83"/>
      <c r="I38" s="35" t="s">
        <v>15937</v>
      </c>
      <c r="J38" s="2093"/>
      <c r="K38" s="35"/>
      <c r="L38" s="3191"/>
      <c r="M38" s="3101"/>
      <c r="N38" s="1757" t="str">
        <f>IF( SUM( P38:R38 ) = 0, 0, $P$4 )</f>
        <v>Please complete all cells in row</v>
      </c>
      <c r="O38" s="3101"/>
      <c r="P38" s="3112">
        <f xml:space="preserve"> IF( ISNUMBER(E38 ), 0, 1 )</f>
        <v>1</v>
      </c>
      <c r="Q38" s="3102"/>
      <c r="R38" s="3112"/>
      <c r="S38" s="3101"/>
      <c r="T38" s="3191"/>
      <c r="U38" s="1993" t="s">
        <v>15936</v>
      </c>
      <c r="V38" s="1996"/>
      <c r="W38" s="3191"/>
      <c r="X38" s="3191"/>
    </row>
    <row r="39" spans="1:24" ht="15.75" customHeight="1" thickTop="1" thickBot="1">
      <c r="A39" s="3191"/>
      <c r="B39" s="85"/>
      <c r="C39" s="86"/>
      <c r="D39" s="86"/>
      <c r="E39" s="87"/>
      <c r="F39" s="87"/>
      <c r="G39" s="87"/>
      <c r="H39" s="83"/>
      <c r="I39" s="88"/>
      <c r="J39" s="88"/>
      <c r="K39" s="88"/>
      <c r="L39" s="3191"/>
      <c r="M39" s="3101"/>
      <c r="N39" s="3102"/>
      <c r="O39" s="3101"/>
      <c r="P39" s="3102"/>
      <c r="Q39" s="3102"/>
      <c r="R39" s="3102"/>
      <c r="S39" s="3101"/>
      <c r="T39" s="3191"/>
      <c r="U39" s="85"/>
      <c r="V39" s="87"/>
      <c r="W39" s="87"/>
      <c r="X39" s="87"/>
    </row>
    <row r="40" spans="1:24" ht="15.75" customHeight="1" thickTop="1" thickBot="1">
      <c r="A40" s="3191"/>
      <c r="B40" s="114" t="s">
        <v>13176</v>
      </c>
      <c r="C40" s="115" t="s">
        <v>672</v>
      </c>
      <c r="D40" s="116" t="s">
        <v>15538</v>
      </c>
      <c r="E40" s="87"/>
      <c r="F40" s="87"/>
      <c r="G40" s="87"/>
      <c r="H40" s="83"/>
      <c r="I40" s="88"/>
      <c r="J40" s="88"/>
      <c r="K40" s="88"/>
      <c r="L40" s="3191"/>
      <c r="M40" s="3101"/>
      <c r="N40" s="3102"/>
      <c r="O40" s="3101"/>
      <c r="P40" s="3102"/>
      <c r="Q40" s="3102"/>
      <c r="R40" s="3102"/>
      <c r="S40" s="3101"/>
      <c r="T40" s="3191"/>
      <c r="U40" s="2551" t="s">
        <v>13176</v>
      </c>
      <c r="V40" s="87"/>
      <c r="W40" s="87"/>
      <c r="X40" s="87"/>
    </row>
    <row r="41" spans="1:24" ht="15.75" customHeight="1" thickTop="1" thickBot="1">
      <c r="A41" s="2394" t="s">
        <v>686</v>
      </c>
      <c r="B41" s="117" t="s">
        <v>13186</v>
      </c>
      <c r="C41" s="2102" t="s">
        <v>12364</v>
      </c>
      <c r="D41" s="2102">
        <v>2</v>
      </c>
      <c r="E41" s="1630"/>
      <c r="F41" s="79"/>
      <c r="G41" s="83"/>
      <c r="H41" s="83"/>
      <c r="I41" s="2103" t="s">
        <v>15938</v>
      </c>
      <c r="J41" s="2093"/>
      <c r="K41" s="2103" t="s">
        <v>13187</v>
      </c>
      <c r="L41" s="3191"/>
      <c r="M41" s="3101"/>
      <c r="N41" s="1757" t="str">
        <f>IF( SUM( P41:R41 ) = 0, 0, $P$4 )</f>
        <v>Please complete all cells in row</v>
      </c>
      <c r="O41" s="3101"/>
      <c r="P41" s="3112">
        <f xml:space="preserve"> IF( ISNUMBER(E41 ), 0, 1 )</f>
        <v>1</v>
      </c>
      <c r="Q41" s="3102"/>
      <c r="R41" s="3102"/>
      <c r="S41" s="3101"/>
      <c r="T41" s="3191"/>
      <c r="U41" s="2548" t="s">
        <v>13186</v>
      </c>
      <c r="V41" s="119"/>
      <c r="W41" s="79"/>
      <c r="X41" s="3191"/>
    </row>
    <row r="42" spans="1:24" ht="16" thickTop="1">
      <c r="A42" s="3191"/>
      <c r="B42" s="87"/>
      <c r="C42" s="87"/>
      <c r="D42" s="87"/>
      <c r="E42" s="87"/>
      <c r="F42" s="87"/>
      <c r="G42" s="87"/>
      <c r="H42" s="83"/>
      <c r="I42" s="88"/>
      <c r="J42" s="88"/>
      <c r="K42" s="88"/>
      <c r="L42" s="3191"/>
      <c r="M42" s="3101"/>
      <c r="N42" s="1757"/>
      <c r="O42" s="3101"/>
      <c r="P42" s="3102"/>
      <c r="Q42" s="3102"/>
      <c r="R42" s="3102"/>
      <c r="S42" s="3101"/>
      <c r="T42" s="3191"/>
      <c r="U42" s="87"/>
      <c r="V42" s="87"/>
      <c r="W42" s="87"/>
      <c r="X42" s="87"/>
    </row>
    <row r="43" spans="1:24" ht="15.5">
      <c r="A43" s="3191"/>
      <c r="B43" s="3673" t="s">
        <v>15591</v>
      </c>
      <c r="C43" s="3673"/>
      <c r="D43" s="3673"/>
      <c r="E43" s="3673"/>
      <c r="F43" s="3673"/>
      <c r="G43" s="87"/>
      <c r="H43" s="83"/>
      <c r="I43" s="83"/>
      <c r="J43" s="83"/>
      <c r="K43" s="83"/>
      <c r="L43" s="3191"/>
      <c r="M43" s="3101"/>
      <c r="N43" s="1757"/>
      <c r="O43" s="3101"/>
      <c r="P43" s="3102"/>
      <c r="Q43" s="3102"/>
      <c r="R43" s="3102"/>
      <c r="S43" s="3101"/>
      <c r="T43" s="3191"/>
      <c r="U43" s="3673" t="s">
        <v>15591</v>
      </c>
      <c r="V43" s="3673"/>
      <c r="W43" s="3673"/>
      <c r="X43" s="87"/>
    </row>
    <row r="44" spans="1:24" ht="16" thickBot="1">
      <c r="A44" s="3191"/>
      <c r="B44" s="2983" t="s">
        <v>15939</v>
      </c>
      <c r="C44" s="2983"/>
      <c r="D44" s="2983"/>
      <c r="E44" s="2983"/>
      <c r="F44" s="2983"/>
      <c r="G44" s="87"/>
      <c r="H44" s="83"/>
      <c r="I44" s="83"/>
      <c r="J44" s="83"/>
      <c r="K44" s="83"/>
      <c r="L44" s="3191"/>
      <c r="M44" s="3101"/>
      <c r="N44" s="1757"/>
      <c r="O44" s="3101"/>
      <c r="P44" s="3102"/>
      <c r="Q44" s="3102"/>
      <c r="R44" s="3102"/>
      <c r="S44" s="3101"/>
      <c r="T44" s="3191"/>
      <c r="U44" s="2983" t="s">
        <v>15939</v>
      </c>
      <c r="V44" s="2983"/>
      <c r="W44" s="2983"/>
      <c r="X44" s="87"/>
    </row>
    <row r="45" spans="1:24" ht="16.5" thickTop="1" thickBot="1">
      <c r="A45" s="3191"/>
      <c r="B45" s="1018" t="s">
        <v>13374</v>
      </c>
      <c r="C45" s="2104" t="s">
        <v>672</v>
      </c>
      <c r="D45" s="116" t="s">
        <v>15538</v>
      </c>
      <c r="E45" s="804"/>
      <c r="F45" s="2983"/>
      <c r="G45" s="87"/>
      <c r="H45" s="83"/>
      <c r="I45" s="83"/>
      <c r="J45" s="83"/>
      <c r="K45" s="83"/>
      <c r="L45" s="3191"/>
      <c r="M45" s="3101"/>
      <c r="N45" s="1757"/>
      <c r="O45" s="3101"/>
      <c r="P45" s="3102"/>
      <c r="Q45" s="3102"/>
      <c r="R45" s="3102"/>
      <c r="S45" s="3101"/>
      <c r="T45" s="3191"/>
      <c r="U45" s="1409" t="s">
        <v>13374</v>
      </c>
      <c r="V45" s="2983"/>
      <c r="W45" s="2983"/>
      <c r="X45" s="87"/>
    </row>
    <row r="46" spans="1:24" ht="16" thickTop="1">
      <c r="A46" s="2394" t="s">
        <v>686</v>
      </c>
      <c r="B46" s="2919" t="s">
        <v>13430</v>
      </c>
      <c r="C46" s="213" t="s">
        <v>13376</v>
      </c>
      <c r="D46" s="213">
        <v>0</v>
      </c>
      <c r="E46" s="1380"/>
      <c r="F46" s="2983"/>
      <c r="G46" s="87"/>
      <c r="H46" s="83"/>
      <c r="I46" s="2094" t="s">
        <v>15940</v>
      </c>
      <c r="J46" s="89"/>
      <c r="K46" s="2094" t="s">
        <v>13428</v>
      </c>
      <c r="L46" s="3191"/>
      <c r="M46" s="3101"/>
      <c r="N46" s="1757" t="str">
        <f t="shared" ref="N46:N65" si="2">IF( SUM( P46:R46 ) = 0, 0, $P$4 )</f>
        <v>Please complete all cells in row</v>
      </c>
      <c r="O46" s="3101"/>
      <c r="P46" s="3112">
        <f t="shared" ref="P46:P51" si="3" xml:space="preserve"> IF( ISNUMBER(E46 ), 0, 1 )</f>
        <v>1</v>
      </c>
      <c r="Q46" s="3102"/>
      <c r="R46" s="3102"/>
      <c r="S46" s="3101"/>
      <c r="T46" s="3191"/>
      <c r="U46" s="2919" t="s">
        <v>13430</v>
      </c>
      <c r="V46" s="1380"/>
      <c r="W46" s="2983"/>
      <c r="X46" s="87"/>
    </row>
    <row r="47" spans="1:24" ht="15.5">
      <c r="A47" s="3191"/>
      <c r="B47" s="2917" t="s">
        <v>16</v>
      </c>
      <c r="C47" s="222" t="s">
        <v>13376</v>
      </c>
      <c r="D47" s="222">
        <v>0</v>
      </c>
      <c r="E47" s="1079"/>
      <c r="F47" s="2983"/>
      <c r="G47" s="87"/>
      <c r="H47" s="83"/>
      <c r="I47" s="2095" t="s">
        <v>15941</v>
      </c>
      <c r="J47" s="83"/>
      <c r="K47" s="2095" t="s">
        <v>13435</v>
      </c>
      <c r="L47" s="3191"/>
      <c r="M47" s="3101"/>
      <c r="N47" s="1757" t="str">
        <f t="shared" si="2"/>
        <v>Please complete all cells in row</v>
      </c>
      <c r="O47" s="3101"/>
      <c r="P47" s="3112">
        <f t="shared" si="3"/>
        <v>1</v>
      </c>
      <c r="Q47" s="3102"/>
      <c r="R47" s="3102"/>
      <c r="S47" s="3101"/>
      <c r="T47" s="3191"/>
      <c r="U47" s="2917" t="s">
        <v>16</v>
      </c>
      <c r="V47" s="1079"/>
      <c r="W47" s="2983"/>
      <c r="X47" s="87"/>
    </row>
    <row r="48" spans="1:24" ht="15.5">
      <c r="A48" s="3191"/>
      <c r="B48" s="2917" t="s">
        <v>13436</v>
      </c>
      <c r="C48" s="222" t="s">
        <v>2386</v>
      </c>
      <c r="D48" s="222">
        <v>0</v>
      </c>
      <c r="E48" s="2105" t="str">
        <f>IFERROR(IF(IF(E46="Other (Specify Below)",E47,E46)=0,"",IF(E46="Other (Specify Below)",E47,E46)),"")</f>
        <v/>
      </c>
      <c r="F48" s="2983"/>
      <c r="G48" s="87"/>
      <c r="H48" s="83"/>
      <c r="I48" s="2095" t="s">
        <v>15942</v>
      </c>
      <c r="J48" s="89"/>
      <c r="K48" s="2095" t="s">
        <v>13437</v>
      </c>
      <c r="L48" s="3191"/>
      <c r="M48" s="3101"/>
      <c r="N48" s="1757" t="str">
        <f t="shared" si="2"/>
        <v>Please complete all cells in row</v>
      </c>
      <c r="O48" s="3101"/>
      <c r="P48" s="3112">
        <f t="shared" si="3"/>
        <v>1</v>
      </c>
      <c r="Q48" s="3102"/>
      <c r="R48" s="3102"/>
      <c r="S48" s="3101"/>
      <c r="T48" s="3191"/>
      <c r="U48" s="2917" t="s">
        <v>13436</v>
      </c>
      <c r="V48" s="2105" t="str">
        <f>IFERROR(IF(IF(V46="Other (Specify Below)",V47,V46)=0,"",IF(V46="Other (Specify Below)",V47,V46)),"")</f>
        <v/>
      </c>
      <c r="W48" s="2983"/>
      <c r="X48" s="87"/>
    </row>
    <row r="49" spans="1:31" ht="15.5">
      <c r="A49" s="3191"/>
      <c r="B49" s="2917" t="s">
        <v>13445</v>
      </c>
      <c r="C49" s="222" t="s">
        <v>13439</v>
      </c>
      <c r="D49" s="222">
        <v>0</v>
      </c>
      <c r="E49" s="1079"/>
      <c r="F49" s="2983"/>
      <c r="G49" s="87"/>
      <c r="H49" s="83"/>
      <c r="I49" s="2095" t="s">
        <v>15943</v>
      </c>
      <c r="J49" s="83"/>
      <c r="K49" s="2095" t="s">
        <v>13446</v>
      </c>
      <c r="L49" s="3191"/>
      <c r="M49" s="3101"/>
      <c r="N49" s="1757" t="str">
        <f t="shared" si="2"/>
        <v>Please complete all cells in row</v>
      </c>
      <c r="O49" s="3101"/>
      <c r="P49" s="3112">
        <f t="shared" si="3"/>
        <v>1</v>
      </c>
      <c r="Q49" s="3102"/>
      <c r="R49" s="3102"/>
      <c r="S49" s="3101"/>
      <c r="T49" s="3191"/>
      <c r="U49" s="2917" t="s">
        <v>13445</v>
      </c>
      <c r="V49" s="1079"/>
      <c r="W49" s="2983"/>
      <c r="X49" s="87"/>
      <c r="Y49" s="3191"/>
      <c r="Z49" s="3191"/>
      <c r="AA49" s="3191"/>
      <c r="AB49" s="3191"/>
      <c r="AC49" s="3191"/>
      <c r="AD49" s="3191"/>
      <c r="AE49" s="3191"/>
    </row>
    <row r="50" spans="1:31" ht="16.5">
      <c r="A50" s="3191"/>
      <c r="B50" s="2917" t="s">
        <v>13451</v>
      </c>
      <c r="C50" s="222" t="s">
        <v>13452</v>
      </c>
      <c r="D50" s="222">
        <v>2</v>
      </c>
      <c r="E50" s="1082"/>
      <c r="F50" s="2983"/>
      <c r="G50" s="87"/>
      <c r="H50" s="83"/>
      <c r="I50" s="2095" t="s">
        <v>15944</v>
      </c>
      <c r="J50" s="89"/>
      <c r="K50" s="2095" t="s">
        <v>13453</v>
      </c>
      <c r="L50" s="3191"/>
      <c r="M50" s="3101"/>
      <c r="N50" s="1757" t="str">
        <f t="shared" si="2"/>
        <v>Please complete all cells in row</v>
      </c>
      <c r="O50" s="3101"/>
      <c r="P50" s="3112">
        <f t="shared" si="3"/>
        <v>1</v>
      </c>
      <c r="Q50" s="3102"/>
      <c r="R50" s="3102"/>
      <c r="S50" s="3101"/>
      <c r="T50" s="3191"/>
      <c r="U50" s="2917" t="s">
        <v>13451</v>
      </c>
      <c r="V50" s="1082"/>
      <c r="W50" s="2983"/>
      <c r="X50" s="87"/>
      <c r="Y50" s="3191"/>
      <c r="Z50" s="3191"/>
      <c r="AA50" s="3191"/>
      <c r="AB50" s="3191"/>
      <c r="AC50" s="3191"/>
      <c r="AD50" s="3191"/>
      <c r="AE50" s="3191"/>
    </row>
    <row r="51" spans="1:31" ht="19" thickBot="1">
      <c r="A51" s="2394" t="s">
        <v>784</v>
      </c>
      <c r="B51" s="2930" t="s">
        <v>13454</v>
      </c>
      <c r="C51" s="283" t="s">
        <v>13455</v>
      </c>
      <c r="D51" s="283">
        <v>0</v>
      </c>
      <c r="E51" s="1382"/>
      <c r="F51" s="2983"/>
      <c r="G51" s="87"/>
      <c r="H51" s="83"/>
      <c r="I51" s="2096" t="s">
        <v>15945</v>
      </c>
      <c r="J51" s="83"/>
      <c r="K51" s="2096" t="s">
        <v>13456</v>
      </c>
      <c r="L51" s="3191"/>
      <c r="M51" s="3101"/>
      <c r="N51" s="1757" t="str">
        <f t="shared" si="2"/>
        <v>Please complete all cells in row</v>
      </c>
      <c r="O51" s="3101"/>
      <c r="P51" s="3112">
        <f t="shared" si="3"/>
        <v>1</v>
      </c>
      <c r="Q51" s="3102"/>
      <c r="R51" s="3102"/>
      <c r="S51" s="3101"/>
      <c r="T51" s="3191"/>
      <c r="U51" s="2930" t="s">
        <v>13454</v>
      </c>
      <c r="V51" s="1382"/>
      <c r="W51" s="2983"/>
      <c r="X51" s="87"/>
      <c r="Y51" s="3191"/>
      <c r="Z51" s="3191"/>
      <c r="AA51" s="3191"/>
      <c r="AB51" s="3191"/>
      <c r="AC51" s="3191"/>
      <c r="AD51" s="3191"/>
      <c r="AE51" s="3191"/>
    </row>
    <row r="52" spans="1:31" ht="16" thickTop="1">
      <c r="A52" s="3191"/>
      <c r="B52" s="2983"/>
      <c r="C52" s="2983"/>
      <c r="D52" s="2983"/>
      <c r="E52" s="2983"/>
      <c r="F52" s="2983"/>
      <c r="G52" s="3191"/>
      <c r="H52" s="83"/>
      <c r="I52" s="83"/>
      <c r="J52" s="83"/>
      <c r="K52" s="83"/>
      <c r="L52" s="3191"/>
      <c r="M52" s="3101"/>
      <c r="N52" s="1757">
        <f t="shared" si="2"/>
        <v>0</v>
      </c>
      <c r="O52" s="3101"/>
      <c r="P52" s="3102"/>
      <c r="Q52" s="3102"/>
      <c r="R52" s="3102"/>
      <c r="S52" s="3101"/>
      <c r="T52" s="3191"/>
      <c r="U52" s="2983"/>
      <c r="V52" s="2983"/>
      <c r="W52" s="2983"/>
      <c r="X52" s="87"/>
      <c r="Y52" s="3191"/>
      <c r="Z52" s="3191"/>
      <c r="AA52" s="3191"/>
      <c r="AB52" s="3191"/>
      <c r="AC52" s="3191"/>
      <c r="AD52" s="3191"/>
      <c r="AE52" s="3191"/>
    </row>
    <row r="53" spans="1:31" ht="16" thickBot="1">
      <c r="A53" s="3191"/>
      <c r="B53" s="2983" t="s">
        <v>15592</v>
      </c>
      <c r="C53" s="2983"/>
      <c r="D53" s="2983"/>
      <c r="E53" s="2983"/>
      <c r="F53" s="2983"/>
      <c r="G53" s="87"/>
      <c r="H53" s="83"/>
      <c r="I53" s="83"/>
      <c r="J53" s="83"/>
      <c r="K53" s="83"/>
      <c r="L53" s="3191"/>
      <c r="M53" s="3101"/>
      <c r="N53" s="1757">
        <f t="shared" si="2"/>
        <v>0</v>
      </c>
      <c r="O53" s="3101"/>
      <c r="P53" s="3102"/>
      <c r="Q53" s="3102"/>
      <c r="R53" s="3102"/>
      <c r="S53" s="3101"/>
      <c r="T53" s="3191"/>
      <c r="U53" s="2983" t="s">
        <v>15592</v>
      </c>
      <c r="V53" s="2983"/>
      <c r="W53" s="2983"/>
      <c r="X53" s="87"/>
      <c r="Y53" s="3191"/>
      <c r="Z53" s="3191"/>
      <c r="AA53" s="3191"/>
      <c r="AB53" s="3191"/>
      <c r="AC53" s="3191"/>
      <c r="AD53" s="3191"/>
      <c r="AE53" s="3191"/>
    </row>
    <row r="54" spans="1:31" ht="16.5" thickTop="1" thickBot="1">
      <c r="A54" s="3191"/>
      <c r="B54" s="961" t="s">
        <v>14021</v>
      </c>
      <c r="C54" s="2971" t="s">
        <v>672</v>
      </c>
      <c r="D54" s="2106" t="s">
        <v>15538</v>
      </c>
      <c r="E54" s="89"/>
      <c r="F54" s="2983"/>
      <c r="G54" s="87"/>
      <c r="H54" s="83"/>
      <c r="I54" s="83"/>
      <c r="J54" s="83"/>
      <c r="K54" s="83"/>
      <c r="L54" s="3191"/>
      <c r="M54" s="3101"/>
      <c r="N54" s="1757">
        <f t="shared" si="2"/>
        <v>0</v>
      </c>
      <c r="O54" s="3101"/>
      <c r="P54" s="3102"/>
      <c r="Q54" s="3102"/>
      <c r="R54" s="3102"/>
      <c r="S54" s="3101"/>
      <c r="T54" s="3191"/>
      <c r="U54" s="1409" t="s">
        <v>14021</v>
      </c>
      <c r="V54" s="89"/>
      <c r="W54" s="2983"/>
      <c r="X54" s="87"/>
      <c r="Y54" s="3191"/>
      <c r="Z54" s="3191"/>
      <c r="AA54" s="3191"/>
      <c r="AB54" s="3191"/>
      <c r="AC54" s="3191"/>
      <c r="AD54" s="3191"/>
      <c r="AE54" s="3191"/>
    </row>
    <row r="55" spans="1:31" ht="16" thickTop="1">
      <c r="A55" s="2394" t="s">
        <v>686</v>
      </c>
      <c r="B55" s="2919" t="s">
        <v>14022</v>
      </c>
      <c r="C55" s="213" t="s">
        <v>2386</v>
      </c>
      <c r="D55" s="213">
        <v>3</v>
      </c>
      <c r="E55" s="563"/>
      <c r="F55" s="2983"/>
      <c r="G55" s="87"/>
      <c r="H55" s="83"/>
      <c r="I55" s="2094" t="s">
        <v>15946</v>
      </c>
      <c r="J55" s="89"/>
      <c r="K55" s="2094" t="s">
        <v>14023</v>
      </c>
      <c r="L55" s="3191"/>
      <c r="M55" s="3101"/>
      <c r="N55" s="1757" t="str">
        <f t="shared" si="2"/>
        <v>Please complete all cells in row</v>
      </c>
      <c r="O55" s="3101"/>
      <c r="P55" s="3112">
        <f xml:space="preserve"> IF( ISNUMBER(E55 ), 0, 1 )</f>
        <v>1</v>
      </c>
      <c r="Q55" s="3102"/>
      <c r="R55" s="3102"/>
      <c r="S55" s="3101"/>
      <c r="T55" s="3191"/>
      <c r="U55" s="2919" t="s">
        <v>14022</v>
      </c>
      <c r="V55" s="563"/>
      <c r="W55" s="2983"/>
      <c r="X55" s="87"/>
      <c r="Y55" s="3191"/>
      <c r="Z55" s="3191"/>
      <c r="AA55" s="3191"/>
      <c r="AB55" s="3191"/>
      <c r="AC55" s="3191"/>
      <c r="AD55" s="3191"/>
      <c r="AE55" s="3191"/>
    </row>
    <row r="56" spans="1:31" ht="15.5">
      <c r="A56" s="3191"/>
      <c r="B56" s="2917" t="s">
        <v>14025</v>
      </c>
      <c r="C56" s="222" t="s">
        <v>2386</v>
      </c>
      <c r="D56" s="222">
        <v>3</v>
      </c>
      <c r="E56" s="566"/>
      <c r="F56" s="2983"/>
      <c r="G56" s="87"/>
      <c r="H56" s="83"/>
      <c r="I56" s="2095" t="s">
        <v>15947</v>
      </c>
      <c r="J56" s="83"/>
      <c r="K56" s="2095" t="s">
        <v>14026</v>
      </c>
      <c r="L56" s="3191"/>
      <c r="M56" s="3101"/>
      <c r="N56" s="1757" t="str">
        <f t="shared" si="2"/>
        <v>Please complete all cells in row</v>
      </c>
      <c r="O56" s="3101"/>
      <c r="P56" s="3112">
        <f xml:space="preserve"> IF( ISNUMBER(E56 ), 0, 1 )</f>
        <v>1</v>
      </c>
      <c r="Q56" s="3102"/>
      <c r="R56" s="3102"/>
      <c r="S56" s="3101"/>
      <c r="T56" s="3191"/>
      <c r="U56" s="2917" t="s">
        <v>14025</v>
      </c>
      <c r="V56" s="566"/>
      <c r="W56" s="2983"/>
      <c r="X56" s="87"/>
      <c r="Y56" s="3191"/>
      <c r="Z56" s="3191"/>
      <c r="AA56" s="3191"/>
      <c r="AB56" s="3191"/>
      <c r="AC56" s="3191"/>
      <c r="AD56" s="3191"/>
      <c r="AE56" s="3191"/>
    </row>
    <row r="57" spans="1:31" ht="16" thickBot="1">
      <c r="A57" s="2394" t="s">
        <v>784</v>
      </c>
      <c r="B57" s="2930" t="s">
        <v>14029</v>
      </c>
      <c r="C57" s="283" t="s">
        <v>2386</v>
      </c>
      <c r="D57" s="283">
        <v>3</v>
      </c>
      <c r="E57" s="2107"/>
      <c r="F57" s="2983"/>
      <c r="G57" s="87"/>
      <c r="H57" s="83"/>
      <c r="I57" s="2096" t="s">
        <v>15948</v>
      </c>
      <c r="J57" s="89"/>
      <c r="K57" s="2096" t="s">
        <v>14030</v>
      </c>
      <c r="L57" s="3191"/>
      <c r="M57" s="3101"/>
      <c r="N57" s="1757" t="str">
        <f t="shared" si="2"/>
        <v>Please complete all cells in row</v>
      </c>
      <c r="O57" s="3101"/>
      <c r="P57" s="3112">
        <f xml:space="preserve"> IF( ISNUMBER(E57 ), 0, 1 )</f>
        <v>1</v>
      </c>
      <c r="Q57" s="3102"/>
      <c r="R57" s="3102"/>
      <c r="S57" s="3101"/>
      <c r="T57" s="3191"/>
      <c r="U57" s="2930" t="s">
        <v>14029</v>
      </c>
      <c r="V57" s="2107"/>
      <c r="W57" s="2983"/>
      <c r="X57" s="87"/>
      <c r="Y57" s="3191"/>
      <c r="Z57" s="3191"/>
      <c r="AA57" s="3191"/>
      <c r="AB57" s="3191"/>
      <c r="AC57" s="3191"/>
      <c r="AD57" s="3191"/>
      <c r="AE57" s="3191"/>
    </row>
    <row r="58" spans="1:31" ht="16" thickTop="1">
      <c r="A58" s="3191"/>
      <c r="B58" s="291"/>
      <c r="C58" s="59"/>
      <c r="D58" s="59"/>
      <c r="E58" s="2108"/>
      <c r="F58" s="2983"/>
      <c r="G58" s="87"/>
      <c r="H58" s="83"/>
      <c r="I58" s="2099"/>
      <c r="J58" s="89"/>
      <c r="K58" s="2099"/>
      <c r="L58" s="3191"/>
      <c r="M58" s="3101"/>
      <c r="N58" s="1757">
        <f t="shared" si="2"/>
        <v>0</v>
      </c>
      <c r="O58" s="3101"/>
      <c r="P58" s="3102"/>
      <c r="Q58" s="3102"/>
      <c r="R58" s="3102"/>
      <c r="S58" s="3101"/>
      <c r="T58" s="3191"/>
      <c r="U58" s="2983"/>
      <c r="V58" s="2983"/>
      <c r="W58" s="2983"/>
      <c r="X58" s="87"/>
      <c r="Y58" s="3191"/>
      <c r="Z58" s="3191"/>
      <c r="AA58" s="3191"/>
      <c r="AB58" s="3191"/>
      <c r="AC58" s="3191"/>
      <c r="AD58" s="3191"/>
      <c r="AE58" s="3191"/>
    </row>
    <row r="59" spans="1:31" ht="16" thickBot="1">
      <c r="A59" s="3191"/>
      <c r="B59" s="2109" t="s">
        <v>15949</v>
      </c>
      <c r="C59" s="83"/>
      <c r="D59" s="83"/>
      <c r="E59" s="83"/>
      <c r="F59" s="83"/>
      <c r="G59" s="83"/>
      <c r="H59" s="83"/>
      <c r="I59" s="83"/>
      <c r="J59" s="83"/>
      <c r="K59" s="83"/>
      <c r="L59" s="3191"/>
      <c r="M59" s="3101"/>
      <c r="N59" s="1757">
        <f t="shared" si="2"/>
        <v>0</v>
      </c>
      <c r="O59" s="3101"/>
      <c r="P59" s="3102"/>
      <c r="Q59" s="3102"/>
      <c r="R59" s="3102"/>
      <c r="S59" s="3101"/>
      <c r="T59" s="3191"/>
      <c r="U59" s="2983" t="s">
        <v>15950</v>
      </c>
      <c r="V59" s="83"/>
      <c r="W59" s="83"/>
      <c r="X59" s="3191"/>
      <c r="Y59" s="3191"/>
      <c r="Z59" s="3191"/>
      <c r="AA59" s="3191"/>
      <c r="AB59" s="3191"/>
      <c r="AC59" s="3191"/>
      <c r="AD59" s="3191"/>
      <c r="AE59" s="3191"/>
    </row>
    <row r="60" spans="1:31" ht="15.75" customHeight="1" thickTop="1" thickBot="1">
      <c r="A60" s="3191"/>
      <c r="B60" s="93"/>
      <c r="C60" s="95" t="s">
        <v>672</v>
      </c>
      <c r="D60" s="96" t="s">
        <v>15538</v>
      </c>
      <c r="E60" s="83"/>
      <c r="F60" s="83"/>
      <c r="G60" s="83"/>
      <c r="H60" s="83"/>
      <c r="I60" s="83"/>
      <c r="J60" s="83"/>
      <c r="K60" s="83"/>
      <c r="L60" s="3191"/>
      <c r="M60" s="3101"/>
      <c r="N60" s="1757">
        <f t="shared" si="2"/>
        <v>0</v>
      </c>
      <c r="O60" s="3101"/>
      <c r="P60" s="3102"/>
      <c r="Q60" s="3102"/>
      <c r="R60" s="3102"/>
      <c r="S60" s="3101"/>
      <c r="T60" s="3191"/>
      <c r="U60" s="97"/>
      <c r="V60" s="3191"/>
      <c r="W60" s="3191"/>
      <c r="X60" s="3191"/>
      <c r="Y60" s="3191"/>
      <c r="Z60" s="3191"/>
      <c r="AA60" s="3191"/>
      <c r="AB60" s="3191"/>
      <c r="AC60" s="3191"/>
      <c r="AD60" s="3191"/>
      <c r="AE60" s="3191"/>
    </row>
    <row r="61" spans="1:31" ht="16" thickTop="1">
      <c r="A61" s="2394" t="s">
        <v>686</v>
      </c>
      <c r="B61" s="2110" t="s">
        <v>14062</v>
      </c>
      <c r="C61" s="1464" t="s">
        <v>1330</v>
      </c>
      <c r="D61" s="1464">
        <v>0</v>
      </c>
      <c r="E61" s="2111"/>
      <c r="F61" s="83"/>
      <c r="G61" s="89"/>
      <c r="H61" s="89"/>
      <c r="I61" s="2094" t="s">
        <v>15951</v>
      </c>
      <c r="J61" s="89"/>
      <c r="K61" s="2094" t="s">
        <v>14063</v>
      </c>
      <c r="L61" s="89"/>
      <c r="M61" s="3101"/>
      <c r="N61" s="1757" t="str">
        <f t="shared" si="2"/>
        <v>Please complete all cells in row</v>
      </c>
      <c r="O61" s="3101"/>
      <c r="P61" s="3112">
        <f xml:space="preserve"> IF( ISNUMBER(E61 ), 0, 1 )</f>
        <v>1</v>
      </c>
      <c r="Q61" s="3102"/>
      <c r="R61" s="3102"/>
      <c r="S61" s="3101"/>
      <c r="T61" s="89"/>
      <c r="U61" s="2814" t="s">
        <v>14090</v>
      </c>
      <c r="V61" s="2550"/>
      <c r="W61" s="3191"/>
      <c r="X61" s="89"/>
      <c r="Y61" s="89"/>
      <c r="Z61" s="89"/>
      <c r="AA61" s="89"/>
      <c r="AB61" s="89"/>
      <c r="AC61" s="89"/>
      <c r="AD61" s="89"/>
      <c r="AE61" s="171"/>
    </row>
    <row r="62" spans="1:31" ht="15.5">
      <c r="A62" s="3191"/>
      <c r="B62" s="2112" t="s">
        <v>14090</v>
      </c>
      <c r="C62" s="2113" t="s">
        <v>13221</v>
      </c>
      <c r="D62" s="2113">
        <v>3</v>
      </c>
      <c r="E62" s="2114"/>
      <c r="F62" s="83"/>
      <c r="G62" s="89"/>
      <c r="H62" s="89"/>
      <c r="I62" s="2095" t="s">
        <v>15952</v>
      </c>
      <c r="J62" s="89"/>
      <c r="K62" s="2095" t="s">
        <v>14089</v>
      </c>
      <c r="L62" s="89"/>
      <c r="M62" s="3101"/>
      <c r="N62" s="1757"/>
      <c r="O62" s="3101"/>
      <c r="P62" s="3112"/>
      <c r="Q62" s="3102"/>
      <c r="R62" s="3102"/>
      <c r="S62" s="3101"/>
      <c r="T62" s="89"/>
      <c r="U62" s="2547" t="s">
        <v>14090</v>
      </c>
      <c r="V62" s="2115"/>
      <c r="W62" s="3191"/>
      <c r="X62" s="89"/>
      <c r="Y62" s="89"/>
      <c r="Z62" s="89"/>
      <c r="AA62" s="89"/>
      <c r="AB62" s="89"/>
      <c r="AC62" s="89"/>
      <c r="AD62" s="89"/>
      <c r="AE62" s="171"/>
    </row>
    <row r="63" spans="1:31" ht="31">
      <c r="A63" s="3191"/>
      <c r="B63" s="104" t="s">
        <v>14094</v>
      </c>
      <c r="C63" s="222" t="s">
        <v>13221</v>
      </c>
      <c r="D63" s="222">
        <v>3</v>
      </c>
      <c r="E63" s="999"/>
      <c r="F63" s="83"/>
      <c r="G63" s="83"/>
      <c r="H63" s="83"/>
      <c r="I63" s="2095" t="s">
        <v>15953</v>
      </c>
      <c r="J63" s="83"/>
      <c r="K63" s="2095" t="s">
        <v>14093</v>
      </c>
      <c r="L63" s="3191"/>
      <c r="M63" s="3101"/>
      <c r="N63" s="1757" t="str">
        <f t="shared" si="2"/>
        <v>Please complete all cells in row</v>
      </c>
      <c r="O63" s="3101"/>
      <c r="P63" s="3112">
        <f xml:space="preserve"> IF( ISNUMBER(E63 ), 0, 1 )</f>
        <v>1</v>
      </c>
      <c r="Q63" s="3102"/>
      <c r="R63" s="3102"/>
      <c r="S63" s="3101"/>
      <c r="T63" s="3191"/>
      <c r="U63" s="104" t="s">
        <v>14094</v>
      </c>
      <c r="V63" s="107"/>
      <c r="W63" s="3191"/>
      <c r="X63" s="3191"/>
      <c r="Y63" s="3191"/>
      <c r="Z63" s="3191"/>
      <c r="AA63" s="3191"/>
      <c r="AB63" s="3191"/>
      <c r="AC63" s="3191"/>
      <c r="AD63" s="3191"/>
      <c r="AE63" s="3191"/>
    </row>
    <row r="64" spans="1:31" ht="31">
      <c r="A64" s="3191"/>
      <c r="B64" s="104" t="s">
        <v>15597</v>
      </c>
      <c r="C64" s="222" t="s">
        <v>13221</v>
      </c>
      <c r="D64" s="222">
        <v>3</v>
      </c>
      <c r="E64" s="999"/>
      <c r="F64" s="83"/>
      <c r="G64" s="89"/>
      <c r="H64" s="89"/>
      <c r="I64" s="2095" t="s">
        <v>15954</v>
      </c>
      <c r="J64" s="89"/>
      <c r="K64" s="2095" t="s">
        <v>14097</v>
      </c>
      <c r="L64" s="89"/>
      <c r="M64" s="3101"/>
      <c r="N64" s="1757" t="str">
        <f t="shared" si="2"/>
        <v>Please complete all cells in row</v>
      </c>
      <c r="O64" s="3101"/>
      <c r="P64" s="3112">
        <f xml:space="preserve"> IF( ISNUMBER(E64 ), 0, 1 )</f>
        <v>1</v>
      </c>
      <c r="Q64" s="3102"/>
      <c r="R64" s="3102"/>
      <c r="S64" s="3101"/>
      <c r="T64" s="89"/>
      <c r="U64" s="104" t="s">
        <v>15597</v>
      </c>
      <c r="V64" s="107"/>
      <c r="W64" s="3191"/>
      <c r="X64" s="89"/>
      <c r="Y64" s="89"/>
      <c r="Z64" s="89"/>
      <c r="AA64" s="89"/>
      <c r="AB64" s="89"/>
      <c r="AC64" s="89"/>
      <c r="AD64" s="89"/>
      <c r="AE64" s="171"/>
    </row>
    <row r="65" spans="1:22" ht="16" thickBot="1">
      <c r="A65" s="2394" t="s">
        <v>784</v>
      </c>
      <c r="B65" s="109" t="s">
        <v>15600</v>
      </c>
      <c r="C65" s="110" t="s">
        <v>13221</v>
      </c>
      <c r="D65" s="110">
        <v>3</v>
      </c>
      <c r="E65" s="1628"/>
      <c r="F65" s="83"/>
      <c r="G65" s="83"/>
      <c r="H65" s="83"/>
      <c r="I65" s="2096" t="s">
        <v>15955</v>
      </c>
      <c r="J65" s="83"/>
      <c r="K65" s="2096" t="s">
        <v>14100</v>
      </c>
      <c r="L65" s="3191"/>
      <c r="M65" s="3101"/>
      <c r="N65" s="1757" t="str">
        <f t="shared" si="2"/>
        <v>Please complete all cells in row</v>
      </c>
      <c r="O65" s="3101"/>
      <c r="P65" s="3112">
        <f xml:space="preserve"> IF( ISNUMBER(E65 ), 0, 1 )</f>
        <v>1</v>
      </c>
      <c r="Q65" s="3102"/>
      <c r="R65" s="3102"/>
      <c r="S65" s="3101"/>
      <c r="T65" s="3191"/>
      <c r="U65" s="109" t="s">
        <v>15600</v>
      </c>
      <c r="V65" s="112"/>
    </row>
    <row r="66" spans="1:22" ht="16" thickTop="1">
      <c r="A66" s="3191"/>
      <c r="B66" s="83"/>
      <c r="C66" s="83"/>
      <c r="D66" s="83"/>
      <c r="E66" s="83"/>
      <c r="F66" s="83"/>
      <c r="G66" s="83"/>
      <c r="H66" s="83"/>
      <c r="I66" s="83"/>
      <c r="J66" s="83"/>
      <c r="K66" s="3191"/>
      <c r="L66" s="2394" t="s">
        <v>826</v>
      </c>
      <c r="M66" s="3102"/>
      <c r="N66" s="3102"/>
      <c r="O66" s="3102"/>
      <c r="P66" s="3102"/>
      <c r="Q66" s="3102"/>
      <c r="R66" s="3102"/>
      <c r="S66" s="3102"/>
      <c r="T66" s="3191"/>
      <c r="U66" s="3191"/>
      <c r="V66" s="3191"/>
    </row>
    <row r="67" spans="1:22" ht="15.5">
      <c r="A67" s="3191"/>
      <c r="B67" s="83"/>
      <c r="C67" s="83"/>
      <c r="D67" s="83"/>
      <c r="E67" s="83"/>
      <c r="F67" s="83"/>
      <c r="G67" s="83"/>
      <c r="H67" s="83"/>
      <c r="I67" s="83"/>
      <c r="J67" s="83"/>
      <c r="K67" s="83"/>
      <c r="L67" s="3191"/>
      <c r="M67" s="3102"/>
      <c r="N67" s="3102"/>
      <c r="O67" s="3102"/>
      <c r="P67" s="3102"/>
      <c r="Q67" s="3102"/>
      <c r="R67" s="3102"/>
      <c r="S67" s="3102"/>
      <c r="T67" s="3191"/>
      <c r="U67" s="3191"/>
      <c r="V67" s="3191"/>
    </row>
    <row r="68" spans="1:22" ht="15.5">
      <c r="A68" s="3191"/>
      <c r="B68" s="83"/>
      <c r="C68" s="83"/>
      <c r="D68" s="83"/>
      <c r="E68" s="83"/>
      <c r="F68" s="83"/>
      <c r="G68" s="83"/>
      <c r="H68" s="83"/>
      <c r="I68" s="83"/>
      <c r="J68" s="83"/>
      <c r="K68" s="83"/>
      <c r="L68" s="3191"/>
      <c r="M68" s="3102"/>
      <c r="N68" s="2116"/>
      <c r="O68" s="3102"/>
      <c r="P68" s="3102"/>
      <c r="Q68" s="3102"/>
      <c r="R68" s="3102"/>
      <c r="S68" s="3102"/>
      <c r="T68" s="3191"/>
      <c r="U68" s="3191"/>
      <c r="V68" s="3191"/>
    </row>
    <row r="69" spans="1:22" ht="15.5">
      <c r="A69" s="3191"/>
      <c r="B69" s="83"/>
      <c r="C69" s="83"/>
      <c r="D69" s="83"/>
      <c r="E69" s="83"/>
      <c r="F69" s="83"/>
      <c r="G69" s="83"/>
      <c r="H69" s="83"/>
      <c r="I69" s="83"/>
      <c r="J69" s="83"/>
      <c r="K69" s="83"/>
      <c r="L69" s="3191"/>
      <c r="M69" s="3102"/>
      <c r="N69" s="2116"/>
      <c r="O69" s="3102"/>
      <c r="P69" s="3102"/>
      <c r="Q69" s="3102"/>
      <c r="R69" s="3102"/>
      <c r="S69" s="3102"/>
      <c r="T69" s="3191"/>
      <c r="U69" s="3191"/>
      <c r="V69" s="3191"/>
    </row>
    <row r="70" spans="1:22" ht="15.5">
      <c r="A70" s="3191"/>
      <c r="B70" s="83"/>
      <c r="C70" s="83"/>
      <c r="D70" s="83"/>
      <c r="E70" s="83"/>
      <c r="F70" s="83"/>
      <c r="G70" s="83"/>
      <c r="H70" s="83"/>
      <c r="I70" s="83"/>
      <c r="J70" s="83"/>
      <c r="K70" s="83"/>
      <c r="L70" s="3191"/>
      <c r="M70" s="3102"/>
      <c r="N70" s="2116"/>
      <c r="O70" s="3102"/>
      <c r="P70" s="3102"/>
      <c r="Q70" s="3102"/>
      <c r="R70" s="3102"/>
      <c r="S70" s="3102"/>
      <c r="T70" s="3191"/>
      <c r="U70" s="3191"/>
      <c r="V70" s="3191"/>
    </row>
    <row r="71" spans="1:22" ht="15.5">
      <c r="A71" s="3191"/>
      <c r="B71" s="83"/>
      <c r="C71" s="83"/>
      <c r="D71" s="83"/>
      <c r="E71" s="83"/>
      <c r="F71" s="83"/>
      <c r="G71" s="83"/>
      <c r="H71" s="83"/>
      <c r="I71" s="83"/>
      <c r="J71" s="83"/>
      <c r="K71" s="83"/>
      <c r="L71" s="3191"/>
      <c r="M71" s="3102"/>
      <c r="N71" s="3102"/>
      <c r="O71" s="3102"/>
      <c r="P71" s="3102"/>
      <c r="Q71" s="3102"/>
      <c r="R71" s="3102"/>
      <c r="S71" s="3102"/>
      <c r="T71" s="3191"/>
      <c r="U71" s="3191"/>
      <c r="V71" s="3191"/>
    </row>
    <row r="72" spans="1:22" ht="15.5">
      <c r="A72" s="3191"/>
      <c r="B72" s="83"/>
      <c r="C72" s="83"/>
      <c r="D72" s="83"/>
      <c r="E72" s="83"/>
      <c r="F72" s="83"/>
      <c r="G72" s="83"/>
      <c r="H72" s="83"/>
      <c r="I72" s="83"/>
      <c r="J72" s="83"/>
      <c r="K72" s="83"/>
      <c r="L72" s="3191"/>
      <c r="M72" s="3102"/>
      <c r="N72" s="3102"/>
      <c r="O72" s="3102"/>
      <c r="P72" s="3102"/>
      <c r="Q72" s="3102"/>
      <c r="R72" s="3102"/>
      <c r="S72" s="3102"/>
      <c r="T72" s="3191"/>
      <c r="U72" s="3191"/>
      <c r="V72" s="3191"/>
    </row>
    <row r="73" spans="1:22" ht="15.5">
      <c r="A73" s="3191"/>
      <c r="B73" s="83"/>
      <c r="C73" s="83"/>
      <c r="D73" s="83"/>
      <c r="E73" s="83"/>
      <c r="F73" s="83"/>
      <c r="G73" s="83"/>
      <c r="H73" s="83"/>
      <c r="I73" s="83"/>
      <c r="J73" s="83"/>
      <c r="K73" s="83"/>
      <c r="L73" s="3191"/>
      <c r="M73" s="3102"/>
      <c r="N73" s="3102"/>
      <c r="O73" s="3102"/>
      <c r="P73" s="3102"/>
      <c r="Q73" s="3102"/>
      <c r="R73" s="3102"/>
      <c r="S73" s="3102"/>
      <c r="T73" s="3191"/>
      <c r="U73" s="3191"/>
      <c r="V73" s="3191"/>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workbookViewId="0"/>
  </sheetViews>
  <sheetFormatPr defaultColWidth="9" defaultRowHeight="14"/>
  <cols>
    <col min="1" max="1" width="11.08203125" style="1158" hidden="1" customWidth="1"/>
    <col min="2" max="2" width="83.08203125" style="1158" bestFit="1" customWidth="1"/>
    <col min="3" max="3" width="10" style="1158" bestFit="1" customWidth="1"/>
    <col min="4" max="4" width="4" style="1158" bestFit="1" customWidth="1"/>
    <col min="5" max="5" width="11.08203125" style="1158" bestFit="1" customWidth="1"/>
    <col min="6" max="6" width="10.58203125" style="1158" bestFit="1" customWidth="1"/>
    <col min="7" max="7" width="10" style="1158" bestFit="1" customWidth="1"/>
    <col min="8" max="8" width="1.58203125" style="1158" customWidth="1"/>
    <col min="9" max="9" width="11.1640625" style="1158" customWidth="1"/>
    <col min="10" max="10" width="1.58203125" style="1158" customWidth="1"/>
    <col min="11" max="11" width="10.08203125" style="1158" customWidth="1"/>
    <col min="12" max="12" width="3.5" style="1158" hidden="1" customWidth="1"/>
    <col min="13" max="13" width="1.58203125" style="184" customWidth="1"/>
    <col min="14" max="14" width="20.58203125" style="184" customWidth="1"/>
    <col min="15" max="15" width="1.58203125" style="184" customWidth="1"/>
    <col min="16" max="19" width="9" style="184" hidden="1" customWidth="1"/>
    <col min="20" max="20" width="2" style="1158" customWidth="1"/>
    <col min="21" max="21" width="98.58203125" style="1158" customWidth="1"/>
    <col min="22" max="22" width="18.58203125" style="1158" bestFit="1" customWidth="1"/>
    <col min="23" max="23" width="17" style="1158" bestFit="1" customWidth="1"/>
    <col min="24" max="24" width="19.58203125" style="1158" bestFit="1" customWidth="1"/>
    <col min="25" max="16384" width="9" style="1158"/>
  </cols>
  <sheetData>
    <row r="1" spans="1:25" ht="22.5">
      <c r="A1" s="3191"/>
      <c r="B1" s="3319" t="s">
        <v>15956</v>
      </c>
      <c r="C1" s="3319"/>
      <c r="D1" s="3319"/>
      <c r="E1" s="3319"/>
      <c r="F1" s="3319"/>
      <c r="G1" s="3319"/>
      <c r="H1" s="2092"/>
      <c r="I1" s="2092"/>
      <c r="J1" s="3191"/>
      <c r="K1" s="3191"/>
      <c r="L1" s="3191"/>
      <c r="M1" s="3101"/>
      <c r="N1" s="3102"/>
      <c r="O1" s="3101"/>
      <c r="P1" s="3102"/>
      <c r="Q1" s="3102"/>
      <c r="R1" s="3102"/>
      <c r="S1" s="3101"/>
      <c r="T1" s="3191"/>
      <c r="U1" s="446" t="s">
        <v>667</v>
      </c>
      <c r="V1" s="3191"/>
      <c r="W1" s="3191"/>
      <c r="X1" s="3191"/>
      <c r="Y1" s="3191"/>
    </row>
    <row r="2" spans="1:25" ht="22.5">
      <c r="A2" s="3191"/>
      <c r="B2" s="995" t="str">
        <f>SelectCompany!B4</f>
        <v>Thames Water</v>
      </c>
      <c r="C2" s="2092"/>
      <c r="D2" s="2092"/>
      <c r="E2" s="2092"/>
      <c r="F2" s="2092"/>
      <c r="G2" s="2092"/>
      <c r="H2" s="2092"/>
      <c r="I2" s="2092"/>
      <c r="J2" s="3191"/>
      <c r="K2" s="3191"/>
      <c r="L2" s="3191"/>
      <c r="M2" s="3101"/>
      <c r="N2" s="3102"/>
      <c r="O2" s="3101"/>
      <c r="P2" s="3102"/>
      <c r="Q2" s="3102"/>
      <c r="R2" s="3102"/>
      <c r="S2" s="3101"/>
      <c r="T2" s="3191"/>
      <c r="U2" s="2092"/>
      <c r="V2" s="3191"/>
      <c r="W2" s="3191"/>
      <c r="X2" s="3191"/>
      <c r="Y2" s="3191"/>
    </row>
    <row r="3" spans="1:25" ht="39.75" customHeight="1">
      <c r="A3" s="3191"/>
      <c r="B3" s="3486" t="s">
        <v>15957</v>
      </c>
      <c r="C3" s="3486"/>
      <c r="D3" s="3486"/>
      <c r="E3" s="3486"/>
      <c r="F3" s="3486"/>
      <c r="G3" s="3486"/>
      <c r="H3" s="3191"/>
      <c r="I3" s="3191"/>
      <c r="J3" s="3191"/>
      <c r="K3" s="3191"/>
      <c r="L3" s="3191"/>
      <c r="M3" s="3101"/>
      <c r="N3" s="1004" t="s">
        <v>669</v>
      </c>
      <c r="O3" s="3101"/>
      <c r="P3" s="3102"/>
      <c r="Q3" s="3102"/>
      <c r="R3" s="3102"/>
      <c r="S3" s="3101"/>
      <c r="T3" s="3191"/>
      <c r="U3" s="3486" t="s">
        <v>15912</v>
      </c>
      <c r="V3" s="3486"/>
      <c r="W3" s="3486"/>
      <c r="X3" s="3486"/>
      <c r="Y3" s="3191"/>
    </row>
    <row r="4" spans="1:25" ht="23" thickBot="1">
      <c r="A4" s="3191"/>
      <c r="B4" s="3191"/>
      <c r="C4" s="3191"/>
      <c r="D4" s="3191"/>
      <c r="E4" s="3191"/>
      <c r="F4" s="3191"/>
      <c r="G4" s="3191"/>
      <c r="H4" s="1159"/>
      <c r="I4" s="2093"/>
      <c r="J4" s="2093"/>
      <c r="K4" s="2093"/>
      <c r="L4" s="3191"/>
      <c r="M4" s="3101"/>
      <c r="N4" s="3102"/>
      <c r="O4" s="3101"/>
      <c r="P4" s="3648" t="s">
        <v>670</v>
      </c>
      <c r="Q4" s="3648"/>
      <c r="R4" s="3648"/>
      <c r="S4" s="3101"/>
      <c r="T4" s="3191"/>
      <c r="U4" s="3191"/>
      <c r="V4" s="3191"/>
      <c r="W4" s="3191"/>
      <c r="X4" s="3191"/>
      <c r="Y4" s="3191"/>
    </row>
    <row r="5" spans="1:25" ht="47.5" thickTop="1" thickBot="1">
      <c r="A5" s="3191"/>
      <c r="B5" s="3673" t="s">
        <v>15534</v>
      </c>
      <c r="C5" s="3673"/>
      <c r="D5" s="3673"/>
      <c r="E5" s="3673"/>
      <c r="F5" s="3673"/>
      <c r="G5" s="2987"/>
      <c r="H5" s="1159"/>
      <c r="I5" s="120" t="s">
        <v>677</v>
      </c>
      <c r="J5" s="2093"/>
      <c r="K5" s="120" t="s">
        <v>15535</v>
      </c>
      <c r="L5" s="3191"/>
      <c r="M5" s="3101"/>
      <c r="N5" s="3102"/>
      <c r="O5" s="3101"/>
      <c r="P5" s="3102" t="s">
        <v>679</v>
      </c>
      <c r="Q5" s="3102"/>
      <c r="R5" s="3102"/>
      <c r="S5" s="3101"/>
      <c r="T5" s="3191"/>
      <c r="U5" s="3673" t="s">
        <v>15534</v>
      </c>
      <c r="V5" s="3673"/>
      <c r="W5" s="3673"/>
      <c r="X5" s="3673"/>
      <c r="Y5" s="3673"/>
    </row>
    <row r="6" spans="1:25" ht="15.75" customHeight="1" thickTop="1" thickBot="1">
      <c r="A6" s="2394" t="s">
        <v>684</v>
      </c>
      <c r="B6" s="2983" t="s">
        <v>15536</v>
      </c>
      <c r="C6" s="3191"/>
      <c r="D6" s="3191"/>
      <c r="E6" s="3191"/>
      <c r="F6" s="3191"/>
      <c r="G6" s="3191"/>
      <c r="H6" s="3191"/>
      <c r="I6" s="3191"/>
      <c r="J6" s="2093"/>
      <c r="K6" s="2093"/>
      <c r="L6" s="3191"/>
      <c r="M6" s="3101"/>
      <c r="N6" s="3102"/>
      <c r="O6" s="3101"/>
      <c r="P6" s="3102"/>
      <c r="Q6" s="3102"/>
      <c r="R6" s="3102"/>
      <c r="S6" s="3101"/>
      <c r="T6" s="3191"/>
      <c r="U6" s="2983" t="s">
        <v>15536</v>
      </c>
      <c r="V6" s="3191"/>
      <c r="W6" s="3191"/>
      <c r="X6" s="3191"/>
      <c r="Y6" s="3191"/>
    </row>
    <row r="7" spans="1:25" ht="15.75" customHeight="1" thickTop="1" thickBot="1">
      <c r="A7" s="2394" t="s">
        <v>680</v>
      </c>
      <c r="B7" s="2964" t="s">
        <v>1200</v>
      </c>
      <c r="C7" s="2965" t="s">
        <v>15537</v>
      </c>
      <c r="D7" s="2965" t="s">
        <v>15538</v>
      </c>
      <c r="E7" s="2985" t="s">
        <v>12361</v>
      </c>
      <c r="F7" s="78"/>
      <c r="G7" s="83"/>
      <c r="H7" s="83"/>
      <c r="I7" s="83"/>
      <c r="J7" s="83"/>
      <c r="K7" s="83"/>
      <c r="L7" s="3191"/>
      <c r="M7" s="3101"/>
      <c r="N7" s="3102"/>
      <c r="O7" s="3101"/>
      <c r="P7" s="3102"/>
      <c r="Q7" s="3102"/>
      <c r="R7" s="3102"/>
      <c r="S7" s="3101"/>
      <c r="T7" s="3191"/>
      <c r="U7" s="2964" t="s">
        <v>1200</v>
      </c>
      <c r="V7" s="2985" t="s">
        <v>12361</v>
      </c>
      <c r="W7" s="78"/>
      <c r="X7" s="3191"/>
      <c r="Y7" s="3191"/>
    </row>
    <row r="8" spans="1:25" ht="15.5">
      <c r="A8" s="2394" t="s">
        <v>686</v>
      </c>
      <c r="B8" s="90" t="s">
        <v>13000</v>
      </c>
      <c r="C8" s="91" t="s">
        <v>12437</v>
      </c>
      <c r="D8" s="91">
        <v>1</v>
      </c>
      <c r="E8" s="1626">
        <v>0</v>
      </c>
      <c r="F8" s="79"/>
      <c r="G8" s="83"/>
      <c r="H8" s="83"/>
      <c r="I8" s="33" t="s">
        <v>15958</v>
      </c>
      <c r="J8" s="2093"/>
      <c r="K8" s="33" t="s">
        <v>13001</v>
      </c>
      <c r="L8" s="3191"/>
      <c r="M8" s="3101"/>
      <c r="N8" s="1757">
        <f xml:space="preserve"> IF( SUM( P8:R8 ) = 0, 0,$P$5 )</f>
        <v>0</v>
      </c>
      <c r="O8" s="3101"/>
      <c r="P8" s="3112">
        <f xml:space="preserve"> IF( ISNUMBER(E8 ), 0, 1 )</f>
        <v>0</v>
      </c>
      <c r="Q8" s="3102"/>
      <c r="R8" s="3102"/>
      <c r="S8" s="3101"/>
      <c r="T8" s="3191"/>
      <c r="U8" s="90" t="s">
        <v>13000</v>
      </c>
      <c r="V8" s="92"/>
      <c r="W8" s="79"/>
      <c r="X8" s="3191"/>
      <c r="Y8" s="3191"/>
    </row>
    <row r="9" spans="1:25" ht="15.5">
      <c r="A9" s="2394" t="s">
        <v>784</v>
      </c>
      <c r="B9" s="75" t="s">
        <v>15541</v>
      </c>
      <c r="C9" s="76" t="s">
        <v>1330</v>
      </c>
      <c r="D9" s="76">
        <v>0</v>
      </c>
      <c r="E9" s="1627">
        <v>0</v>
      </c>
      <c r="F9" s="81"/>
      <c r="G9" s="83"/>
      <c r="H9" s="83"/>
      <c r="I9" s="35" t="s">
        <v>15959</v>
      </c>
      <c r="J9" s="2093"/>
      <c r="K9" s="35" t="s">
        <v>13058</v>
      </c>
      <c r="L9" s="3191"/>
      <c r="M9" s="3101"/>
      <c r="N9" s="1757">
        <f xml:space="preserve"> IF( SUM( P9:R9 ) = 0, 0,$P$5 )</f>
        <v>0</v>
      </c>
      <c r="O9" s="3101"/>
      <c r="P9" s="3112">
        <f xml:space="preserve"> IF( ISNUMBER(E9 ), 0, 1 )</f>
        <v>0</v>
      </c>
      <c r="Q9" s="3102"/>
      <c r="R9" s="3102"/>
      <c r="S9" s="3101"/>
      <c r="T9" s="3191"/>
      <c r="U9" s="75" t="s">
        <v>15541</v>
      </c>
      <c r="V9" s="74"/>
      <c r="W9" s="81"/>
      <c r="X9" s="3191"/>
      <c r="Y9" s="3191"/>
    </row>
    <row r="10" spans="1:25" ht="16" thickTop="1">
      <c r="A10" s="3191"/>
      <c r="B10" s="83"/>
      <c r="C10" s="83"/>
      <c r="D10" s="83"/>
      <c r="E10" s="83"/>
      <c r="F10" s="83"/>
      <c r="G10" s="83"/>
      <c r="H10" s="83"/>
      <c r="I10" s="83"/>
      <c r="J10" s="83"/>
      <c r="K10" s="83"/>
      <c r="L10" s="3191"/>
      <c r="M10" s="3101"/>
      <c r="N10" s="3102"/>
      <c r="O10" s="3101"/>
      <c r="P10" s="3102"/>
      <c r="Q10" s="3102"/>
      <c r="R10" s="3102"/>
      <c r="S10" s="3101"/>
      <c r="T10" s="3191"/>
      <c r="U10" s="83"/>
      <c r="V10" s="3191"/>
      <c r="W10" s="3191"/>
      <c r="X10" s="3191"/>
      <c r="Y10" s="3191"/>
    </row>
    <row r="11" spans="1:25" ht="16" thickBot="1">
      <c r="A11" s="3191"/>
      <c r="B11" s="2983" t="s">
        <v>15544</v>
      </c>
      <c r="C11" s="83"/>
      <c r="D11" s="83"/>
      <c r="E11" s="83"/>
      <c r="F11" s="83"/>
      <c r="G11" s="83"/>
      <c r="H11" s="83"/>
      <c r="I11" s="83"/>
      <c r="J11" s="83"/>
      <c r="K11" s="83"/>
      <c r="L11" s="3191"/>
      <c r="M11" s="3101"/>
      <c r="N11" s="3102"/>
      <c r="O11" s="3101"/>
      <c r="P11" s="3102"/>
      <c r="Q11" s="3102"/>
      <c r="R11" s="3102"/>
      <c r="S11" s="3101"/>
      <c r="T11" s="3191"/>
      <c r="U11" s="2983" t="s">
        <v>15544</v>
      </c>
      <c r="V11" s="3191"/>
      <c r="W11" s="3191"/>
      <c r="X11" s="3191"/>
      <c r="Y11" s="3191"/>
    </row>
    <row r="12" spans="1:25" ht="32" thickTop="1" thickBot="1">
      <c r="A12" s="2394" t="s">
        <v>680</v>
      </c>
      <c r="B12" s="93"/>
      <c r="C12" s="94" t="s">
        <v>672</v>
      </c>
      <c r="D12" s="95" t="s">
        <v>15538</v>
      </c>
      <c r="E12" s="94" t="s">
        <v>8526</v>
      </c>
      <c r="F12" s="95" t="s">
        <v>8527</v>
      </c>
      <c r="G12" s="96" t="s">
        <v>13075</v>
      </c>
      <c r="H12" s="2093"/>
      <c r="I12" s="83"/>
      <c r="J12" s="83"/>
      <c r="K12" s="83"/>
      <c r="L12" s="3191"/>
      <c r="M12" s="3101"/>
      <c r="N12" s="3102"/>
      <c r="O12" s="3101"/>
      <c r="P12" s="3102"/>
      <c r="Q12" s="3102"/>
      <c r="R12" s="3102"/>
      <c r="S12" s="3101"/>
      <c r="T12" s="3191"/>
      <c r="U12" s="93"/>
      <c r="V12" s="94" t="s">
        <v>8526</v>
      </c>
      <c r="W12" s="95" t="s">
        <v>8527</v>
      </c>
      <c r="X12" s="96" t="s">
        <v>13075</v>
      </c>
      <c r="Y12" s="3191"/>
    </row>
    <row r="13" spans="1:25" ht="15.75" customHeight="1" thickTop="1" thickBot="1">
      <c r="A13" s="3191"/>
      <c r="B13" s="82"/>
      <c r="C13" s="82"/>
      <c r="D13" s="82"/>
      <c r="E13" s="82"/>
      <c r="F13" s="83"/>
      <c r="G13" s="83"/>
      <c r="H13" s="2093"/>
      <c r="I13" s="83"/>
      <c r="J13" s="2093"/>
      <c r="K13" s="2093"/>
      <c r="L13" s="3191"/>
      <c r="M13" s="3101"/>
      <c r="N13" s="3102"/>
      <c r="O13" s="3101"/>
      <c r="P13" s="3102"/>
      <c r="Q13" s="3102"/>
      <c r="R13" s="3102"/>
      <c r="S13" s="3101"/>
      <c r="T13" s="3191"/>
      <c r="U13" s="82"/>
      <c r="V13" s="82"/>
      <c r="W13" s="83"/>
      <c r="X13" s="83"/>
      <c r="Y13" s="3191"/>
    </row>
    <row r="14" spans="1:25" ht="15.75" customHeight="1" thickTop="1" thickBot="1">
      <c r="A14" s="3191"/>
      <c r="B14" s="97" t="s">
        <v>13076</v>
      </c>
      <c r="C14" s="98"/>
      <c r="D14" s="98"/>
      <c r="E14" s="84"/>
      <c r="F14" s="84"/>
      <c r="G14" s="84"/>
      <c r="H14" s="2093"/>
      <c r="I14" s="83"/>
      <c r="J14" s="2093"/>
      <c r="K14" s="2093"/>
      <c r="L14" s="3191"/>
      <c r="M14" s="3101"/>
      <c r="N14" s="3102"/>
      <c r="O14" s="3101"/>
      <c r="P14" s="3102"/>
      <c r="Q14" s="3102"/>
      <c r="R14" s="3102"/>
      <c r="S14" s="3101"/>
      <c r="T14" s="3191"/>
      <c r="U14" s="97" t="s">
        <v>13076</v>
      </c>
      <c r="V14" s="84"/>
      <c r="W14" s="84"/>
      <c r="X14" s="84"/>
      <c r="Y14" s="3191"/>
    </row>
    <row r="15" spans="1:25" ht="15.5">
      <c r="A15" s="2394" t="s">
        <v>686</v>
      </c>
      <c r="B15" s="99" t="s">
        <v>13082</v>
      </c>
      <c r="C15" s="100" t="s">
        <v>688</v>
      </c>
      <c r="D15" s="100">
        <v>3</v>
      </c>
      <c r="E15" s="2366"/>
      <c r="F15" s="2366"/>
      <c r="G15" s="1620">
        <v>0</v>
      </c>
      <c r="H15" s="2093"/>
      <c r="I15" s="2094" t="s">
        <v>15960</v>
      </c>
      <c r="J15" s="2093"/>
      <c r="K15" s="2094" t="s">
        <v>13083</v>
      </c>
      <c r="L15" s="3191"/>
      <c r="M15" s="3101"/>
      <c r="N15" s="1757">
        <f xml:space="preserve"> IF( SUM( P15:R15 ) = 0, 0,$P$5 )</f>
        <v>0</v>
      </c>
      <c r="O15" s="3101"/>
      <c r="P15" s="3102"/>
      <c r="Q15" s="3102"/>
      <c r="R15" s="3112">
        <f xml:space="preserve"> IF( ISNUMBER(G15 ), 0, 1 )</f>
        <v>0</v>
      </c>
      <c r="S15" s="3101"/>
      <c r="T15" s="3191"/>
      <c r="U15" s="99" t="s">
        <v>15546</v>
      </c>
      <c r="V15" s="2366"/>
      <c r="W15" s="2366"/>
      <c r="X15" s="102"/>
      <c r="Y15" s="3191"/>
    </row>
    <row r="16" spans="1:25" ht="15.5">
      <c r="A16" s="3191"/>
      <c r="B16" s="104" t="s">
        <v>13087</v>
      </c>
      <c r="C16" s="105" t="s">
        <v>688</v>
      </c>
      <c r="D16" s="105">
        <v>3</v>
      </c>
      <c r="E16" s="2367"/>
      <c r="F16" s="2367"/>
      <c r="G16" s="1623">
        <v>0</v>
      </c>
      <c r="H16" s="2093"/>
      <c r="I16" s="2095" t="s">
        <v>15961</v>
      </c>
      <c r="J16" s="2093"/>
      <c r="K16" s="2095" t="s">
        <v>13088</v>
      </c>
      <c r="L16" s="3191"/>
      <c r="M16" s="3101"/>
      <c r="N16" s="1757">
        <f t="shared" ref="N16:N18" si="0" xml:space="preserve"> IF( SUM( P16:R16 ) = 0, 0,$P$5 )</f>
        <v>0</v>
      </c>
      <c r="O16" s="3101"/>
      <c r="P16" s="3102"/>
      <c r="Q16" s="3102"/>
      <c r="R16" s="3112">
        <f xml:space="preserve"> IF( ISNUMBER(G16 ), 0, 1 )</f>
        <v>0</v>
      </c>
      <c r="S16" s="3101"/>
      <c r="T16" s="3191"/>
      <c r="U16" s="104" t="s">
        <v>15549</v>
      </c>
      <c r="V16" s="2367"/>
      <c r="W16" s="2367"/>
      <c r="X16" s="107"/>
      <c r="Y16" s="3191"/>
    </row>
    <row r="17" spans="1:24" ht="15.5">
      <c r="A17" s="3191"/>
      <c r="B17" s="104" t="s">
        <v>13092</v>
      </c>
      <c r="C17" s="105" t="s">
        <v>688</v>
      </c>
      <c r="D17" s="105">
        <v>3</v>
      </c>
      <c r="E17" s="2367"/>
      <c r="F17" s="2367"/>
      <c r="G17" s="1623">
        <v>0</v>
      </c>
      <c r="H17" s="2093"/>
      <c r="I17" s="2095" t="s">
        <v>15962</v>
      </c>
      <c r="J17" s="2093"/>
      <c r="K17" s="2095" t="s">
        <v>13093</v>
      </c>
      <c r="L17" s="3191"/>
      <c r="M17" s="3101"/>
      <c r="N17" s="1757">
        <f t="shared" si="0"/>
        <v>0</v>
      </c>
      <c r="O17" s="3101"/>
      <c r="P17" s="3102"/>
      <c r="Q17" s="3102"/>
      <c r="R17" s="3112">
        <f xml:space="preserve"> IF( ISNUMBER(G17 ), 0, 1 )</f>
        <v>0</v>
      </c>
      <c r="S17" s="3101"/>
      <c r="T17" s="3191"/>
      <c r="U17" s="104" t="s">
        <v>13092</v>
      </c>
      <c r="V17" s="2367"/>
      <c r="W17" s="2367"/>
      <c r="X17" s="107"/>
    </row>
    <row r="18" spans="1:24" ht="15.5">
      <c r="A18" s="2394" t="s">
        <v>784</v>
      </c>
      <c r="B18" s="109" t="s">
        <v>13097</v>
      </c>
      <c r="C18" s="110" t="s">
        <v>688</v>
      </c>
      <c r="D18" s="110">
        <v>3</v>
      </c>
      <c r="E18" s="2368"/>
      <c r="F18" s="2368"/>
      <c r="G18" s="1628">
        <v>0</v>
      </c>
      <c r="H18" s="2093"/>
      <c r="I18" s="2096" t="s">
        <v>15963</v>
      </c>
      <c r="J18" s="2093"/>
      <c r="K18" s="2096" t="s">
        <v>13098</v>
      </c>
      <c r="L18" s="3191"/>
      <c r="M18" s="3101"/>
      <c r="N18" s="1757">
        <f t="shared" si="0"/>
        <v>0</v>
      </c>
      <c r="O18" s="3101"/>
      <c r="P18" s="3102"/>
      <c r="Q18" s="3102"/>
      <c r="R18" s="3112">
        <f xml:space="preserve"> IF( ISNUMBER(G18 ), 0, 1 )</f>
        <v>0</v>
      </c>
      <c r="S18" s="3101"/>
      <c r="T18" s="3191"/>
      <c r="U18" s="109" t="s">
        <v>13097</v>
      </c>
      <c r="V18" s="2368"/>
      <c r="W18" s="2368"/>
      <c r="X18" s="112"/>
    </row>
    <row r="19" spans="1:24" ht="15.75" customHeight="1" thickTop="1" thickBot="1">
      <c r="A19" s="3191"/>
      <c r="B19" s="85"/>
      <c r="C19" s="86"/>
      <c r="D19" s="86"/>
      <c r="E19" s="87"/>
      <c r="F19" s="87"/>
      <c r="G19" s="1407"/>
      <c r="H19" s="2093"/>
      <c r="I19" s="2093"/>
      <c r="J19" s="2093"/>
      <c r="K19" s="2093"/>
      <c r="L19" s="3191"/>
      <c r="M19" s="3101"/>
      <c r="N19" s="3102"/>
      <c r="O19" s="3101"/>
      <c r="P19" s="3102"/>
      <c r="Q19" s="3102"/>
      <c r="R19" s="3102"/>
      <c r="S19" s="3101"/>
      <c r="T19" s="3191"/>
      <c r="U19" s="85"/>
      <c r="V19" s="87"/>
      <c r="W19" s="87"/>
      <c r="X19" s="87"/>
    </row>
    <row r="20" spans="1:24" ht="15.75" customHeight="1" thickTop="1" thickBot="1">
      <c r="A20" s="3191"/>
      <c r="B20" s="114" t="s">
        <v>13102</v>
      </c>
      <c r="C20" s="115" t="s">
        <v>672</v>
      </c>
      <c r="D20" s="116" t="s">
        <v>15538</v>
      </c>
      <c r="E20" s="84"/>
      <c r="F20" s="84"/>
      <c r="G20" s="1408"/>
      <c r="H20" s="83"/>
      <c r="I20" s="83"/>
      <c r="J20" s="83"/>
      <c r="K20" s="83"/>
      <c r="L20" s="3191"/>
      <c r="M20" s="3101"/>
      <c r="N20" s="3102"/>
      <c r="O20" s="3101"/>
      <c r="P20" s="3102"/>
      <c r="Q20" s="3102"/>
      <c r="R20" s="3102"/>
      <c r="S20" s="3101"/>
      <c r="T20" s="3191"/>
      <c r="U20" s="2551" t="s">
        <v>13102</v>
      </c>
      <c r="V20" s="84"/>
      <c r="W20" s="84"/>
      <c r="X20" s="84"/>
    </row>
    <row r="21" spans="1:24" ht="15.5">
      <c r="A21" s="2394" t="s">
        <v>686</v>
      </c>
      <c r="B21" s="99" t="s">
        <v>13108</v>
      </c>
      <c r="C21" s="100" t="s">
        <v>2386</v>
      </c>
      <c r="D21" s="100">
        <v>3</v>
      </c>
      <c r="E21" s="2366"/>
      <c r="F21" s="2366"/>
      <c r="G21" s="1620">
        <v>0</v>
      </c>
      <c r="H21" s="83"/>
      <c r="I21" s="2094" t="s">
        <v>15964</v>
      </c>
      <c r="J21" s="88"/>
      <c r="K21" s="2094" t="s">
        <v>13109</v>
      </c>
      <c r="L21" s="3191"/>
      <c r="M21" s="3101"/>
      <c r="N21" s="1757">
        <f xml:space="preserve"> IF( SUM( P21:R21 ) = 0, 0,$P$5 )</f>
        <v>0</v>
      </c>
      <c r="O21" s="3101"/>
      <c r="P21" s="3102"/>
      <c r="Q21" s="3102"/>
      <c r="R21" s="3112">
        <f t="shared" ref="R21:R34" si="1" xml:space="preserve"> IF( ISNUMBER(G21 ), 0, 1 )</f>
        <v>0</v>
      </c>
      <c r="S21" s="3101"/>
      <c r="T21" s="3191"/>
      <c r="U21" s="2547" t="s">
        <v>13108</v>
      </c>
      <c r="V21" s="2366"/>
      <c r="W21" s="2366"/>
      <c r="X21" s="102"/>
    </row>
    <row r="22" spans="1:24" ht="15.5">
      <c r="A22" s="3191"/>
      <c r="B22" s="104" t="s">
        <v>13113</v>
      </c>
      <c r="C22" s="105" t="s">
        <v>2386</v>
      </c>
      <c r="D22" s="105">
        <v>3</v>
      </c>
      <c r="E22" s="2367"/>
      <c r="F22" s="2367"/>
      <c r="G22" s="1623">
        <v>0</v>
      </c>
      <c r="H22" s="83"/>
      <c r="I22" s="2095" t="s">
        <v>15965</v>
      </c>
      <c r="J22" s="88"/>
      <c r="K22" s="2095" t="s">
        <v>13114</v>
      </c>
      <c r="L22" s="3191"/>
      <c r="M22" s="3101"/>
      <c r="N22" s="1757">
        <f t="shared" ref="N22:N34" si="2" xml:space="preserve"> IF( SUM( P22:R22 ) = 0, 0,$P$5 )</f>
        <v>0</v>
      </c>
      <c r="O22" s="3101"/>
      <c r="P22" s="3102"/>
      <c r="Q22" s="3102"/>
      <c r="R22" s="3112">
        <f t="shared" si="1"/>
        <v>0</v>
      </c>
      <c r="S22" s="3101"/>
      <c r="T22" s="3191"/>
      <c r="U22" s="104" t="s">
        <v>13113</v>
      </c>
      <c r="V22" s="2367"/>
      <c r="W22" s="2367"/>
      <c r="X22" s="107"/>
    </row>
    <row r="23" spans="1:24" ht="15.5">
      <c r="A23" s="3191"/>
      <c r="B23" s="104" t="s">
        <v>13118</v>
      </c>
      <c r="C23" s="105" t="s">
        <v>2386</v>
      </c>
      <c r="D23" s="105">
        <v>3</v>
      </c>
      <c r="E23" s="2367"/>
      <c r="F23" s="2367"/>
      <c r="G23" s="1623">
        <v>0</v>
      </c>
      <c r="H23" s="83"/>
      <c r="I23" s="2095" t="s">
        <v>15966</v>
      </c>
      <c r="J23" s="88"/>
      <c r="K23" s="2095" t="s">
        <v>13119</v>
      </c>
      <c r="L23" s="3191"/>
      <c r="M23" s="3101"/>
      <c r="N23" s="1757">
        <f t="shared" si="2"/>
        <v>0</v>
      </c>
      <c r="O23" s="3101"/>
      <c r="P23" s="3102"/>
      <c r="Q23" s="3102"/>
      <c r="R23" s="3112">
        <f t="shared" si="1"/>
        <v>0</v>
      </c>
      <c r="S23" s="3101"/>
      <c r="T23" s="3191"/>
      <c r="U23" s="104" t="s">
        <v>13118</v>
      </c>
      <c r="V23" s="2367"/>
      <c r="W23" s="2367"/>
      <c r="X23" s="107"/>
    </row>
    <row r="24" spans="1:24" ht="15.5">
      <c r="A24" s="3191"/>
      <c r="B24" s="104" t="s">
        <v>13123</v>
      </c>
      <c r="C24" s="105" t="s">
        <v>2386</v>
      </c>
      <c r="D24" s="105">
        <v>3</v>
      </c>
      <c r="E24" s="2367"/>
      <c r="F24" s="2367"/>
      <c r="G24" s="1623">
        <v>0</v>
      </c>
      <c r="H24" s="83"/>
      <c r="I24" s="2095" t="s">
        <v>15967</v>
      </c>
      <c r="J24" s="88"/>
      <c r="K24" s="2095" t="s">
        <v>13124</v>
      </c>
      <c r="L24" s="3191"/>
      <c r="M24" s="3101"/>
      <c r="N24" s="1757">
        <f t="shared" si="2"/>
        <v>0</v>
      </c>
      <c r="O24" s="3101"/>
      <c r="P24" s="3102"/>
      <c r="Q24" s="3102"/>
      <c r="R24" s="3112">
        <f t="shared" si="1"/>
        <v>0</v>
      </c>
      <c r="S24" s="3101"/>
      <c r="T24" s="3191"/>
      <c r="U24" s="104" t="s">
        <v>13123</v>
      </c>
      <c r="V24" s="2367"/>
      <c r="W24" s="2367"/>
      <c r="X24" s="107"/>
    </row>
    <row r="25" spans="1:24" ht="15.5">
      <c r="A25" s="3191"/>
      <c r="B25" s="1835" t="s">
        <v>13128</v>
      </c>
      <c r="C25" s="222" t="s">
        <v>2386</v>
      </c>
      <c r="D25" s="222">
        <v>3</v>
      </c>
      <c r="E25" s="2367"/>
      <c r="F25" s="706">
        <v>0</v>
      </c>
      <c r="G25" s="1020">
        <v>0</v>
      </c>
      <c r="H25" s="83"/>
      <c r="I25" s="2095" t="s">
        <v>15968</v>
      </c>
      <c r="J25" s="88"/>
      <c r="K25" s="226" t="s">
        <v>13129</v>
      </c>
      <c r="L25" s="3191"/>
      <c r="M25" s="3101"/>
      <c r="N25" s="1757">
        <f t="shared" si="2"/>
        <v>0</v>
      </c>
      <c r="O25" s="3101"/>
      <c r="P25" s="3102"/>
      <c r="Q25" s="3112">
        <f xml:space="preserve"> IF( ISNUMBER(F25 ), 0, 1 )</f>
        <v>0</v>
      </c>
      <c r="R25" s="3112">
        <f t="shared" si="1"/>
        <v>0</v>
      </c>
      <c r="S25" s="3101"/>
      <c r="T25" s="3191"/>
      <c r="U25" s="104" t="s">
        <v>13128</v>
      </c>
      <c r="V25" s="2367"/>
      <c r="W25" s="706"/>
      <c r="X25" s="107"/>
    </row>
    <row r="26" spans="1:24" ht="15.5">
      <c r="A26" s="3191"/>
      <c r="B26" s="1835" t="s">
        <v>13133</v>
      </c>
      <c r="C26" s="222" t="s">
        <v>2386</v>
      </c>
      <c r="D26" s="222">
        <v>3</v>
      </c>
      <c r="E26" s="2367"/>
      <c r="F26" s="1037"/>
      <c r="G26" s="1020">
        <v>0</v>
      </c>
      <c r="H26" s="83"/>
      <c r="I26" s="2095" t="s">
        <v>15969</v>
      </c>
      <c r="J26" s="88"/>
      <c r="K26" s="226" t="s">
        <v>13134</v>
      </c>
      <c r="L26" s="3191"/>
      <c r="M26" s="3101"/>
      <c r="N26" s="1757">
        <f t="shared" si="2"/>
        <v>0</v>
      </c>
      <c r="O26" s="3101"/>
      <c r="P26" s="3102"/>
      <c r="Q26" s="3102"/>
      <c r="R26" s="3112">
        <f t="shared" si="1"/>
        <v>0</v>
      </c>
      <c r="S26" s="3101"/>
      <c r="T26" s="3191"/>
      <c r="U26" s="104" t="s">
        <v>13133</v>
      </c>
      <c r="V26" s="2367"/>
      <c r="W26" s="1037"/>
      <c r="X26" s="107"/>
    </row>
    <row r="27" spans="1:24" ht="15.5">
      <c r="A27" s="3191"/>
      <c r="B27" s="1835" t="s">
        <v>13137</v>
      </c>
      <c r="C27" s="222" t="s">
        <v>2386</v>
      </c>
      <c r="D27" s="222">
        <v>3</v>
      </c>
      <c r="E27" s="2367"/>
      <c r="F27" s="706">
        <v>0</v>
      </c>
      <c r="G27" s="1623">
        <v>0</v>
      </c>
      <c r="H27" s="83"/>
      <c r="I27" s="2095" t="s">
        <v>15970</v>
      </c>
      <c r="J27" s="88"/>
      <c r="K27" s="226" t="s">
        <v>13138</v>
      </c>
      <c r="L27" s="3191"/>
      <c r="M27" s="3101"/>
      <c r="N27" s="1757">
        <f t="shared" si="2"/>
        <v>0</v>
      </c>
      <c r="O27" s="3101"/>
      <c r="P27" s="3102"/>
      <c r="Q27" s="3112">
        <f xml:space="preserve"> IF( ISNUMBER(F27 ), 0, 1 )</f>
        <v>0</v>
      </c>
      <c r="R27" s="3112">
        <f t="shared" si="1"/>
        <v>0</v>
      </c>
      <c r="S27" s="3101"/>
      <c r="T27" s="3191"/>
      <c r="U27" s="104" t="s">
        <v>13137</v>
      </c>
      <c r="V27" s="2367"/>
      <c r="W27" s="706"/>
      <c r="X27" s="107"/>
    </row>
    <row r="28" spans="1:24" ht="15.5">
      <c r="A28" s="3191"/>
      <c r="B28" s="1835" t="s">
        <v>13141</v>
      </c>
      <c r="C28" s="222" t="s">
        <v>2386</v>
      </c>
      <c r="D28" s="222">
        <v>3</v>
      </c>
      <c r="E28" s="2367"/>
      <c r="F28" s="2367"/>
      <c r="G28" s="1623">
        <v>0</v>
      </c>
      <c r="H28" s="83"/>
      <c r="I28" s="2095" t="s">
        <v>15971</v>
      </c>
      <c r="J28" s="88"/>
      <c r="K28" s="226" t="s">
        <v>13142</v>
      </c>
      <c r="L28" s="3191"/>
      <c r="M28" s="3101"/>
      <c r="N28" s="1757">
        <f t="shared" si="2"/>
        <v>0</v>
      </c>
      <c r="O28" s="3101"/>
      <c r="P28" s="3102"/>
      <c r="Q28" s="3102"/>
      <c r="R28" s="3112">
        <f t="shared" si="1"/>
        <v>0</v>
      </c>
      <c r="S28" s="3101"/>
      <c r="T28" s="3191"/>
      <c r="U28" s="104" t="s">
        <v>13141</v>
      </c>
      <c r="V28" s="2367"/>
      <c r="W28" s="2367"/>
      <c r="X28" s="107"/>
    </row>
    <row r="29" spans="1:24" ht="31">
      <c r="A29" s="3191"/>
      <c r="B29" s="104" t="s">
        <v>15573</v>
      </c>
      <c r="C29" s="105" t="s">
        <v>12364</v>
      </c>
      <c r="D29" s="105">
        <v>2</v>
      </c>
      <c r="E29" s="2367"/>
      <c r="F29" s="2367"/>
      <c r="G29" s="1629">
        <v>0</v>
      </c>
      <c r="H29" s="83"/>
      <c r="I29" s="2095" t="s">
        <v>15972</v>
      </c>
      <c r="J29" s="88"/>
      <c r="K29" s="226" t="s">
        <v>13145</v>
      </c>
      <c r="L29" s="3191"/>
      <c r="M29" s="3101"/>
      <c r="N29" s="1757">
        <f t="shared" si="2"/>
        <v>0</v>
      </c>
      <c r="O29" s="3101"/>
      <c r="P29" s="3102"/>
      <c r="Q29" s="3102"/>
      <c r="R29" s="3112">
        <f t="shared" si="1"/>
        <v>0</v>
      </c>
      <c r="S29" s="3101"/>
      <c r="T29" s="3191"/>
      <c r="U29" s="104" t="s">
        <v>15573</v>
      </c>
      <c r="V29" s="2367"/>
      <c r="W29" s="2367"/>
      <c r="X29" s="107"/>
    </row>
    <row r="30" spans="1:24" ht="15.5">
      <c r="A30" s="3191"/>
      <c r="B30" s="104" t="s">
        <v>15576</v>
      </c>
      <c r="C30" s="105" t="s">
        <v>12364</v>
      </c>
      <c r="D30" s="105">
        <v>2</v>
      </c>
      <c r="E30" s="2367"/>
      <c r="F30" s="2367"/>
      <c r="G30" s="1629">
        <v>0</v>
      </c>
      <c r="H30" s="83"/>
      <c r="I30" s="2095" t="s">
        <v>15973</v>
      </c>
      <c r="J30" s="88"/>
      <c r="K30" s="226" t="s">
        <v>13150</v>
      </c>
      <c r="L30" s="3191"/>
      <c r="M30" s="3101"/>
      <c r="N30" s="1757">
        <f t="shared" si="2"/>
        <v>0</v>
      </c>
      <c r="O30" s="3101"/>
      <c r="P30" s="3102"/>
      <c r="Q30" s="3102"/>
      <c r="R30" s="3112">
        <f t="shared" si="1"/>
        <v>0</v>
      </c>
      <c r="S30" s="3101"/>
      <c r="T30" s="3191"/>
      <c r="U30" s="104" t="s">
        <v>15576</v>
      </c>
      <c r="V30" s="2367"/>
      <c r="W30" s="2367"/>
      <c r="X30" s="107"/>
    </row>
    <row r="31" spans="1:24" ht="31">
      <c r="A31" s="3191"/>
      <c r="B31" s="1835" t="s">
        <v>13155</v>
      </c>
      <c r="C31" s="105" t="s">
        <v>12364</v>
      </c>
      <c r="D31" s="105">
        <v>2</v>
      </c>
      <c r="E31" s="2367"/>
      <c r="F31" s="706">
        <v>0</v>
      </c>
      <c r="G31" s="999">
        <v>0</v>
      </c>
      <c r="H31" s="83"/>
      <c r="I31" s="2095" t="s">
        <v>15974</v>
      </c>
      <c r="J31" s="88"/>
      <c r="K31" s="226" t="s">
        <v>13156</v>
      </c>
      <c r="L31" s="3191"/>
      <c r="M31" s="3101"/>
      <c r="N31" s="1757">
        <f t="shared" si="2"/>
        <v>0</v>
      </c>
      <c r="O31" s="3101"/>
      <c r="P31" s="3102"/>
      <c r="Q31" s="3112">
        <f xml:space="preserve"> IF( ISNUMBER(F31 ), 0, 1 )</f>
        <v>0</v>
      </c>
      <c r="R31" s="3112">
        <f t="shared" si="1"/>
        <v>0</v>
      </c>
      <c r="S31" s="3101"/>
      <c r="T31" s="3191"/>
      <c r="U31" s="104" t="s">
        <v>13155</v>
      </c>
      <c r="V31" s="2367"/>
      <c r="W31" s="706"/>
      <c r="X31" s="107"/>
    </row>
    <row r="32" spans="1:24" ht="31">
      <c r="A32" s="3191"/>
      <c r="B32" s="1835" t="s">
        <v>13160</v>
      </c>
      <c r="C32" s="105" t="s">
        <v>12364</v>
      </c>
      <c r="D32" s="105">
        <v>2</v>
      </c>
      <c r="E32" s="2367"/>
      <c r="F32" s="1037"/>
      <c r="G32" s="999">
        <v>0</v>
      </c>
      <c r="H32" s="83"/>
      <c r="I32" s="2095" t="s">
        <v>15975</v>
      </c>
      <c r="J32" s="88"/>
      <c r="K32" s="226" t="s">
        <v>13161</v>
      </c>
      <c r="L32" s="3191"/>
      <c r="M32" s="3101"/>
      <c r="N32" s="1757">
        <f t="shared" si="2"/>
        <v>0</v>
      </c>
      <c r="O32" s="3101"/>
      <c r="P32" s="3102"/>
      <c r="Q32" s="3102"/>
      <c r="R32" s="3112">
        <f t="shared" si="1"/>
        <v>0</v>
      </c>
      <c r="S32" s="3101"/>
      <c r="T32" s="3191"/>
      <c r="U32" s="104" t="s">
        <v>13160</v>
      </c>
      <c r="V32" s="2367"/>
      <c r="W32" s="1037"/>
      <c r="X32" s="107"/>
    </row>
    <row r="33" spans="1:24" ht="31">
      <c r="A33" s="3191"/>
      <c r="B33" s="1835" t="s">
        <v>13164</v>
      </c>
      <c r="C33" s="105" t="s">
        <v>12364</v>
      </c>
      <c r="D33" s="105">
        <v>2</v>
      </c>
      <c r="E33" s="2367"/>
      <c r="F33" s="706">
        <v>0</v>
      </c>
      <c r="G33" s="999">
        <v>0</v>
      </c>
      <c r="H33" s="83"/>
      <c r="I33" s="2095" t="s">
        <v>15976</v>
      </c>
      <c r="J33" s="88"/>
      <c r="K33" s="226" t="s">
        <v>13165</v>
      </c>
      <c r="L33" s="3191"/>
      <c r="M33" s="3101"/>
      <c r="N33" s="1757">
        <f t="shared" si="2"/>
        <v>0</v>
      </c>
      <c r="O33" s="3101"/>
      <c r="P33" s="3102"/>
      <c r="Q33" s="3112">
        <f xml:space="preserve"> IF( ISNUMBER(F33 ), 0, 1 )</f>
        <v>0</v>
      </c>
      <c r="R33" s="3112">
        <f t="shared" si="1"/>
        <v>0</v>
      </c>
      <c r="S33" s="3101"/>
      <c r="T33" s="3191"/>
      <c r="U33" s="104" t="s">
        <v>13164</v>
      </c>
      <c r="V33" s="2367"/>
      <c r="W33" s="706"/>
      <c r="X33" s="107"/>
    </row>
    <row r="34" spans="1:24" ht="31">
      <c r="A34" s="2394" t="s">
        <v>784</v>
      </c>
      <c r="B34" s="109" t="s">
        <v>13168</v>
      </c>
      <c r="C34" s="110" t="s">
        <v>12364</v>
      </c>
      <c r="D34" s="110">
        <v>2</v>
      </c>
      <c r="E34" s="2368"/>
      <c r="F34" s="2368"/>
      <c r="G34" s="1628">
        <v>0</v>
      </c>
      <c r="H34" s="83"/>
      <c r="I34" s="2096" t="s">
        <v>15977</v>
      </c>
      <c r="J34" s="88"/>
      <c r="K34" s="2096" t="s">
        <v>13169</v>
      </c>
      <c r="L34" s="3191"/>
      <c r="M34" s="3101"/>
      <c r="N34" s="1757">
        <f t="shared" si="2"/>
        <v>0</v>
      </c>
      <c r="O34" s="3101"/>
      <c r="P34" s="3102"/>
      <c r="Q34" s="3102"/>
      <c r="R34" s="3112">
        <f t="shared" si="1"/>
        <v>0</v>
      </c>
      <c r="S34" s="3101"/>
      <c r="T34" s="3191"/>
      <c r="U34" s="109" t="s">
        <v>13168</v>
      </c>
      <c r="V34" s="2368"/>
      <c r="W34" s="2368"/>
      <c r="X34" s="112"/>
    </row>
    <row r="35" spans="1:24" ht="16.5" thickTop="1" thickBot="1">
      <c r="A35" s="3191"/>
      <c r="B35" s="2097"/>
      <c r="C35" s="87"/>
      <c r="D35" s="87"/>
      <c r="E35" s="87"/>
      <c r="F35" s="87"/>
      <c r="G35" s="2098"/>
      <c r="H35" s="83"/>
      <c r="I35" s="2099"/>
      <c r="J35" s="88"/>
      <c r="K35" s="2099"/>
      <c r="L35" s="3191"/>
      <c r="M35" s="3101"/>
      <c r="N35" s="1757"/>
      <c r="O35" s="3101"/>
      <c r="P35" s="3102"/>
      <c r="Q35" s="3102"/>
      <c r="R35" s="3112"/>
      <c r="S35" s="3101"/>
      <c r="T35" s="3191"/>
      <c r="U35" s="2097"/>
      <c r="V35" s="87"/>
      <c r="W35" s="87"/>
      <c r="X35" s="2100"/>
    </row>
    <row r="36" spans="1:24" ht="16.5" thickTop="1" thickBot="1">
      <c r="A36" s="2101"/>
      <c r="B36" s="1985" t="s">
        <v>15933</v>
      </c>
      <c r="C36" s="1986" t="s">
        <v>672</v>
      </c>
      <c r="D36" s="1987" t="s">
        <v>15538</v>
      </c>
      <c r="E36" s="1988"/>
      <c r="F36" s="87"/>
      <c r="G36" s="2098"/>
      <c r="H36" s="83"/>
      <c r="I36" s="2099"/>
      <c r="J36" s="88"/>
      <c r="K36" s="2099"/>
      <c r="L36" s="3191"/>
      <c r="M36" s="3101"/>
      <c r="N36" s="1757"/>
      <c r="O36" s="3101"/>
      <c r="P36" s="3102"/>
      <c r="Q36" s="3102"/>
      <c r="R36" s="3112"/>
      <c r="S36" s="3101"/>
      <c r="T36" s="3191"/>
      <c r="U36" s="2549" t="s">
        <v>15933</v>
      </c>
      <c r="V36" s="1988"/>
      <c r="W36" s="3191"/>
      <c r="X36" s="3191"/>
    </row>
    <row r="37" spans="1:24" ht="15.5">
      <c r="A37" s="2394" t="s">
        <v>686</v>
      </c>
      <c r="B37" s="1989" t="s">
        <v>15934</v>
      </c>
      <c r="C37" s="1990" t="s">
        <v>13191</v>
      </c>
      <c r="D37" s="1991">
        <v>3</v>
      </c>
      <c r="E37" s="1992">
        <v>0</v>
      </c>
      <c r="F37" s="87"/>
      <c r="G37" s="2098"/>
      <c r="H37" s="83"/>
      <c r="I37" s="33" t="s">
        <v>15978</v>
      </c>
      <c r="J37" s="2093"/>
      <c r="K37" s="33"/>
      <c r="L37" s="3191"/>
      <c r="M37" s="3101"/>
      <c r="N37" s="1757">
        <f t="shared" ref="N37:N38" si="3" xml:space="preserve"> IF( SUM( P37:R37 ) = 0, 0,$P$5 )</f>
        <v>0</v>
      </c>
      <c r="O37" s="3101"/>
      <c r="P37" s="3112">
        <f xml:space="preserve"> IF( ISNUMBER(E37 ), 0, 1 )</f>
        <v>0</v>
      </c>
      <c r="Q37" s="3102"/>
      <c r="R37" s="3112"/>
      <c r="S37" s="3101"/>
      <c r="T37" s="3191"/>
      <c r="U37" s="1989" t="s">
        <v>15934</v>
      </c>
      <c r="V37" s="1992"/>
      <c r="W37" s="3191"/>
      <c r="X37" s="3191"/>
    </row>
    <row r="38" spans="1:24" ht="15.5">
      <c r="A38" s="2394" t="s">
        <v>784</v>
      </c>
      <c r="B38" s="1993" t="s">
        <v>15936</v>
      </c>
      <c r="C38" s="1994" t="s">
        <v>12364</v>
      </c>
      <c r="D38" s="1995">
        <v>3</v>
      </c>
      <c r="E38" s="1996">
        <v>0</v>
      </c>
      <c r="F38" s="87"/>
      <c r="G38" s="2098"/>
      <c r="H38" s="83"/>
      <c r="I38" s="35" t="s">
        <v>15979</v>
      </c>
      <c r="J38" s="2093"/>
      <c r="K38" s="35"/>
      <c r="L38" s="3191"/>
      <c r="M38" s="3101"/>
      <c r="N38" s="1757">
        <f t="shared" si="3"/>
        <v>0</v>
      </c>
      <c r="O38" s="3101"/>
      <c r="P38" s="3112">
        <f xml:space="preserve"> IF( ISNUMBER(E38 ), 0, 1 )</f>
        <v>0</v>
      </c>
      <c r="Q38" s="3102"/>
      <c r="R38" s="3112"/>
      <c r="S38" s="3101"/>
      <c r="T38" s="3191"/>
      <c r="U38" s="1993" t="s">
        <v>15936</v>
      </c>
      <c r="V38" s="1996"/>
      <c r="W38" s="3191"/>
      <c r="X38" s="3191"/>
    </row>
    <row r="39" spans="1:24" ht="15.75" customHeight="1" thickTop="1" thickBot="1">
      <c r="A39" s="3191"/>
      <c r="B39" s="85"/>
      <c r="C39" s="86"/>
      <c r="D39" s="86"/>
      <c r="E39" s="87"/>
      <c r="F39" s="87"/>
      <c r="G39" s="87"/>
      <c r="H39" s="83"/>
      <c r="I39" s="88"/>
      <c r="J39" s="88"/>
      <c r="K39" s="88"/>
      <c r="L39" s="3191"/>
      <c r="M39" s="3101"/>
      <c r="N39" s="3102"/>
      <c r="O39" s="3101"/>
      <c r="P39" s="3102"/>
      <c r="Q39" s="3102"/>
      <c r="R39" s="3102"/>
      <c r="S39" s="3101"/>
      <c r="T39" s="3191"/>
      <c r="U39" s="85"/>
      <c r="V39" s="87"/>
      <c r="W39" s="87"/>
      <c r="X39" s="87"/>
    </row>
    <row r="40" spans="1:24" ht="15.75" customHeight="1" thickTop="1" thickBot="1">
      <c r="A40" s="3191"/>
      <c r="B40" s="114" t="s">
        <v>13176</v>
      </c>
      <c r="C40" s="115" t="s">
        <v>672</v>
      </c>
      <c r="D40" s="116" t="s">
        <v>15538</v>
      </c>
      <c r="E40" s="87"/>
      <c r="F40" s="87"/>
      <c r="G40" s="87"/>
      <c r="H40" s="83"/>
      <c r="I40" s="88"/>
      <c r="J40" s="88"/>
      <c r="K40" s="88"/>
      <c r="L40" s="3191"/>
      <c r="M40" s="3101"/>
      <c r="N40" s="3102"/>
      <c r="O40" s="3101"/>
      <c r="P40" s="3102"/>
      <c r="Q40" s="3102"/>
      <c r="R40" s="3102"/>
      <c r="S40" s="3101"/>
      <c r="T40" s="3191"/>
      <c r="U40" s="2551" t="s">
        <v>13176</v>
      </c>
      <c r="V40" s="87"/>
      <c r="W40" s="87"/>
      <c r="X40" s="87"/>
    </row>
    <row r="41" spans="1:24" ht="15.75" customHeight="1">
      <c r="A41" s="2394" t="s">
        <v>686</v>
      </c>
      <c r="B41" s="117" t="s">
        <v>13186</v>
      </c>
      <c r="C41" s="2102" t="s">
        <v>12364</v>
      </c>
      <c r="D41" s="2102">
        <v>2</v>
      </c>
      <c r="E41" s="1630">
        <v>0</v>
      </c>
      <c r="F41" s="79"/>
      <c r="G41" s="83"/>
      <c r="H41" s="83"/>
      <c r="I41" s="2103" t="s">
        <v>15980</v>
      </c>
      <c r="J41" s="2093"/>
      <c r="K41" s="2103" t="s">
        <v>13187</v>
      </c>
      <c r="L41" s="3191"/>
      <c r="M41" s="3101"/>
      <c r="N41" s="1757">
        <f t="shared" ref="N41" si="4" xml:space="preserve"> IF( SUM( P41:R41 ) = 0, 0,$P$5 )</f>
        <v>0</v>
      </c>
      <c r="O41" s="3101"/>
      <c r="P41" s="3112">
        <f xml:space="preserve"> IF( ISNUMBER(E41 ), 0, 1 )</f>
        <v>0</v>
      </c>
      <c r="Q41" s="3102"/>
      <c r="R41" s="3102"/>
      <c r="S41" s="3101"/>
      <c r="T41" s="3191"/>
      <c r="U41" s="2548" t="s">
        <v>13186</v>
      </c>
      <c r="V41" s="119"/>
      <c r="W41" s="79"/>
      <c r="X41" s="3191"/>
    </row>
    <row r="42" spans="1:24" ht="16" thickTop="1">
      <c r="A42" s="3191"/>
      <c r="B42" s="87"/>
      <c r="C42" s="87"/>
      <c r="D42" s="87"/>
      <c r="E42" s="87"/>
      <c r="F42" s="87"/>
      <c r="G42" s="87"/>
      <c r="H42" s="83"/>
      <c r="I42" s="88"/>
      <c r="J42" s="88"/>
      <c r="K42" s="88"/>
      <c r="L42" s="3191"/>
      <c r="M42" s="3101"/>
      <c r="N42" s="1757"/>
      <c r="O42" s="3101"/>
      <c r="P42" s="3102"/>
      <c r="Q42" s="3102"/>
      <c r="R42" s="3102"/>
      <c r="S42" s="3101"/>
      <c r="T42" s="3191"/>
      <c r="U42" s="87"/>
      <c r="V42" s="87"/>
      <c r="W42" s="87"/>
      <c r="X42" s="87"/>
    </row>
    <row r="43" spans="1:24" ht="15.5">
      <c r="A43" s="3191"/>
      <c r="B43" s="3673" t="s">
        <v>15591</v>
      </c>
      <c r="C43" s="3673"/>
      <c r="D43" s="3673"/>
      <c r="E43" s="3673"/>
      <c r="F43" s="3673"/>
      <c r="G43" s="87"/>
      <c r="H43" s="83"/>
      <c r="I43" s="83"/>
      <c r="J43" s="83"/>
      <c r="K43" s="83"/>
      <c r="L43" s="3191"/>
      <c r="M43" s="3101"/>
      <c r="N43" s="1757"/>
      <c r="O43" s="3101"/>
      <c r="P43" s="3102"/>
      <c r="Q43" s="3102"/>
      <c r="R43" s="3102"/>
      <c r="S43" s="3101"/>
      <c r="T43" s="3191"/>
      <c r="U43" s="3673" t="s">
        <v>15591</v>
      </c>
      <c r="V43" s="3673"/>
      <c r="W43" s="3673"/>
      <c r="X43" s="87"/>
    </row>
    <row r="44" spans="1:24" ht="16" thickBot="1">
      <c r="A44" s="3191"/>
      <c r="B44" s="2983" t="s">
        <v>15939</v>
      </c>
      <c r="C44" s="2983"/>
      <c r="D44" s="2983"/>
      <c r="E44" s="2983"/>
      <c r="F44" s="2983"/>
      <c r="G44" s="87"/>
      <c r="H44" s="83"/>
      <c r="I44" s="83"/>
      <c r="J44" s="83"/>
      <c r="K44" s="83"/>
      <c r="L44" s="3191"/>
      <c r="M44" s="3101"/>
      <c r="N44" s="1757"/>
      <c r="O44" s="3101"/>
      <c r="P44" s="3102"/>
      <c r="Q44" s="3102"/>
      <c r="R44" s="3102"/>
      <c r="S44" s="3101"/>
      <c r="T44" s="3191"/>
      <c r="U44" s="2983" t="s">
        <v>15939</v>
      </c>
      <c r="V44" s="2983"/>
      <c r="W44" s="2983"/>
      <c r="X44" s="87"/>
    </row>
    <row r="45" spans="1:24" ht="16.5" thickTop="1" thickBot="1">
      <c r="A45" s="3191"/>
      <c r="B45" s="1018" t="s">
        <v>13374</v>
      </c>
      <c r="C45" s="2104" t="s">
        <v>672</v>
      </c>
      <c r="D45" s="116" t="s">
        <v>15538</v>
      </c>
      <c r="E45" s="804"/>
      <c r="F45" s="2983"/>
      <c r="G45" s="87"/>
      <c r="H45" s="83"/>
      <c r="I45" s="83"/>
      <c r="J45" s="83"/>
      <c r="K45" s="83"/>
      <c r="L45" s="3191"/>
      <c r="M45" s="3101"/>
      <c r="N45" s="1757"/>
      <c r="O45" s="3101"/>
      <c r="P45" s="3102"/>
      <c r="Q45" s="3102"/>
      <c r="R45" s="3102"/>
      <c r="S45" s="3101"/>
      <c r="T45" s="3191"/>
      <c r="U45" s="1409" t="s">
        <v>13374</v>
      </c>
      <c r="V45" s="2983"/>
      <c r="W45" s="2983"/>
      <c r="X45" s="87"/>
    </row>
    <row r="46" spans="1:24" ht="15.5">
      <c r="A46" s="2394" t="s">
        <v>686</v>
      </c>
      <c r="B46" s="2919" t="s">
        <v>13430</v>
      </c>
      <c r="C46" s="213" t="s">
        <v>13376</v>
      </c>
      <c r="D46" s="213">
        <v>0</v>
      </c>
      <c r="E46" s="1380">
        <v>0</v>
      </c>
      <c r="F46" s="2983"/>
      <c r="G46" s="87"/>
      <c r="H46" s="83"/>
      <c r="I46" s="2094" t="s">
        <v>15981</v>
      </c>
      <c r="J46" s="89"/>
      <c r="K46" s="2094" t="s">
        <v>13428</v>
      </c>
      <c r="L46" s="3191"/>
      <c r="M46" s="3101"/>
      <c r="N46" s="1757">
        <f t="shared" ref="N46:N51" si="5" xml:space="preserve"> IF( SUM( P46:R46 ) = 0, 0,$P$5 )</f>
        <v>0</v>
      </c>
      <c r="O46" s="3101"/>
      <c r="P46" s="3112">
        <f t="shared" ref="P46:P51" si="6" xml:space="preserve"> IF( ISNUMBER(E46 ), 0, 1 )</f>
        <v>0</v>
      </c>
      <c r="Q46" s="3102"/>
      <c r="R46" s="3102"/>
      <c r="S46" s="3101"/>
      <c r="T46" s="3191"/>
      <c r="U46" s="2919" t="s">
        <v>13430</v>
      </c>
      <c r="V46" s="1380"/>
      <c r="W46" s="2983"/>
      <c r="X46" s="87"/>
    </row>
    <row r="47" spans="1:24" ht="15.5">
      <c r="A47" s="3191"/>
      <c r="B47" s="2917" t="s">
        <v>16</v>
      </c>
      <c r="C47" s="222" t="s">
        <v>13376</v>
      </c>
      <c r="D47" s="222">
        <v>0</v>
      </c>
      <c r="E47" s="1079">
        <v>0</v>
      </c>
      <c r="F47" s="2983"/>
      <c r="G47" s="87"/>
      <c r="H47" s="83"/>
      <c r="I47" s="2095" t="s">
        <v>15982</v>
      </c>
      <c r="J47" s="83"/>
      <c r="K47" s="2095" t="s">
        <v>13435</v>
      </c>
      <c r="L47" s="3191"/>
      <c r="M47" s="3101"/>
      <c r="N47" s="1757">
        <f t="shared" si="5"/>
        <v>0</v>
      </c>
      <c r="O47" s="3101"/>
      <c r="P47" s="3112">
        <f t="shared" si="6"/>
        <v>0</v>
      </c>
      <c r="Q47" s="3102"/>
      <c r="R47" s="3102"/>
      <c r="S47" s="3101"/>
      <c r="T47" s="3191"/>
      <c r="U47" s="2917" t="s">
        <v>16</v>
      </c>
      <c r="V47" s="1079"/>
      <c r="W47" s="2983"/>
      <c r="X47" s="87"/>
    </row>
    <row r="48" spans="1:24" ht="15.5">
      <c r="A48" s="3191"/>
      <c r="B48" s="2917" t="s">
        <v>13436</v>
      </c>
      <c r="C48" s="222" t="s">
        <v>2386</v>
      </c>
      <c r="D48" s="222">
        <v>0</v>
      </c>
      <c r="E48" s="2105">
        <v>0</v>
      </c>
      <c r="F48" s="2983"/>
      <c r="G48" s="87"/>
      <c r="H48" s="83"/>
      <c r="I48" s="2095" t="s">
        <v>15983</v>
      </c>
      <c r="J48" s="89"/>
      <c r="K48" s="2095" t="s">
        <v>13437</v>
      </c>
      <c r="L48" s="3191"/>
      <c r="M48" s="3101"/>
      <c r="N48" s="1757">
        <f t="shared" si="5"/>
        <v>0</v>
      </c>
      <c r="O48" s="3101"/>
      <c r="P48" s="3112">
        <f t="shared" si="6"/>
        <v>0</v>
      </c>
      <c r="Q48" s="3102"/>
      <c r="R48" s="3102"/>
      <c r="S48" s="3101"/>
      <c r="T48" s="3191"/>
      <c r="U48" s="2917" t="s">
        <v>13436</v>
      </c>
      <c r="V48" s="2105" t="str">
        <f>IFERROR(IF(IF(V46="Other (Specify Below)",V47,V46)=0,"",IF(V46="Other (Specify Below)",V47,V46)),"")</f>
        <v/>
      </c>
      <c r="W48" s="2983"/>
      <c r="X48" s="87"/>
    </row>
    <row r="49" spans="1:31" ht="15.5">
      <c r="A49" s="3191"/>
      <c r="B49" s="2917" t="s">
        <v>13445</v>
      </c>
      <c r="C49" s="222" t="s">
        <v>13439</v>
      </c>
      <c r="D49" s="222">
        <v>0</v>
      </c>
      <c r="E49" s="1079">
        <v>0</v>
      </c>
      <c r="F49" s="2983"/>
      <c r="G49" s="87"/>
      <c r="H49" s="83"/>
      <c r="I49" s="2095" t="s">
        <v>15984</v>
      </c>
      <c r="J49" s="83"/>
      <c r="K49" s="2095" t="s">
        <v>13446</v>
      </c>
      <c r="L49" s="3191"/>
      <c r="M49" s="3101"/>
      <c r="N49" s="1757">
        <f t="shared" si="5"/>
        <v>0</v>
      </c>
      <c r="O49" s="3101"/>
      <c r="P49" s="3112">
        <f t="shared" si="6"/>
        <v>0</v>
      </c>
      <c r="Q49" s="3102"/>
      <c r="R49" s="3102"/>
      <c r="S49" s="3101"/>
      <c r="T49" s="3191"/>
      <c r="U49" s="2917" t="s">
        <v>13445</v>
      </c>
      <c r="V49" s="1079"/>
      <c r="W49" s="2983"/>
      <c r="X49" s="87"/>
      <c r="Y49" s="3191"/>
      <c r="Z49" s="3191"/>
      <c r="AA49" s="3191"/>
      <c r="AB49" s="3191"/>
      <c r="AC49" s="3191"/>
      <c r="AD49" s="3191"/>
      <c r="AE49" s="3191"/>
    </row>
    <row r="50" spans="1:31" ht="16.5">
      <c r="A50" s="3191"/>
      <c r="B50" s="2917" t="s">
        <v>13451</v>
      </c>
      <c r="C50" s="222" t="s">
        <v>13452</v>
      </c>
      <c r="D50" s="222">
        <v>2</v>
      </c>
      <c r="E50" s="1082">
        <v>0</v>
      </c>
      <c r="F50" s="2983"/>
      <c r="G50" s="87"/>
      <c r="H50" s="83"/>
      <c r="I50" s="2095" t="s">
        <v>15985</v>
      </c>
      <c r="J50" s="89"/>
      <c r="K50" s="2095" t="s">
        <v>13453</v>
      </c>
      <c r="L50" s="3191"/>
      <c r="M50" s="3101"/>
      <c r="N50" s="1757">
        <f t="shared" si="5"/>
        <v>0</v>
      </c>
      <c r="O50" s="3101"/>
      <c r="P50" s="3112">
        <f t="shared" si="6"/>
        <v>0</v>
      </c>
      <c r="Q50" s="3102"/>
      <c r="R50" s="3102"/>
      <c r="S50" s="3101"/>
      <c r="T50" s="3191"/>
      <c r="U50" s="2917" t="s">
        <v>13451</v>
      </c>
      <c r="V50" s="1082"/>
      <c r="W50" s="2983"/>
      <c r="X50" s="87"/>
      <c r="Y50" s="3191"/>
      <c r="Z50" s="3191"/>
      <c r="AA50" s="3191"/>
      <c r="AB50" s="3191"/>
      <c r="AC50" s="3191"/>
      <c r="AD50" s="3191"/>
      <c r="AE50" s="3191"/>
    </row>
    <row r="51" spans="1:31" ht="18.5">
      <c r="A51" s="2394" t="s">
        <v>784</v>
      </c>
      <c r="B51" s="2930" t="s">
        <v>13454</v>
      </c>
      <c r="C51" s="283" t="s">
        <v>13455</v>
      </c>
      <c r="D51" s="283">
        <v>0</v>
      </c>
      <c r="E51" s="1382">
        <v>0</v>
      </c>
      <c r="F51" s="2983"/>
      <c r="G51" s="87"/>
      <c r="H51" s="83"/>
      <c r="I51" s="2096" t="s">
        <v>15986</v>
      </c>
      <c r="J51" s="83"/>
      <c r="K51" s="2096" t="s">
        <v>13456</v>
      </c>
      <c r="L51" s="3191"/>
      <c r="M51" s="3101"/>
      <c r="N51" s="1757">
        <f t="shared" si="5"/>
        <v>0</v>
      </c>
      <c r="O51" s="3101"/>
      <c r="P51" s="3112">
        <f t="shared" si="6"/>
        <v>0</v>
      </c>
      <c r="Q51" s="3102"/>
      <c r="R51" s="3102"/>
      <c r="S51" s="3101"/>
      <c r="T51" s="3191"/>
      <c r="U51" s="2930" t="s">
        <v>13454</v>
      </c>
      <c r="V51" s="1382"/>
      <c r="W51" s="2983"/>
      <c r="X51" s="87"/>
      <c r="Y51" s="3191"/>
      <c r="Z51" s="3191"/>
      <c r="AA51" s="3191"/>
      <c r="AB51" s="3191"/>
      <c r="AC51" s="3191"/>
      <c r="AD51" s="3191"/>
      <c r="AE51" s="3191"/>
    </row>
    <row r="52" spans="1:31" ht="16" thickTop="1">
      <c r="A52" s="3191"/>
      <c r="B52" s="2983"/>
      <c r="C52" s="2983"/>
      <c r="D52" s="2983"/>
      <c r="E52" s="2983"/>
      <c r="F52" s="2983"/>
      <c r="G52" s="3191"/>
      <c r="H52" s="83"/>
      <c r="I52" s="83"/>
      <c r="J52" s="83"/>
      <c r="K52" s="83"/>
      <c r="L52" s="3191"/>
      <c r="M52" s="3101"/>
      <c r="N52" s="1757">
        <f xml:space="preserve"> IF( SUM( P52:R52 ) = 0, 0,#REF! )</f>
        <v>0</v>
      </c>
      <c r="O52" s="3101"/>
      <c r="P52" s="3102"/>
      <c r="Q52" s="3102"/>
      <c r="R52" s="3102"/>
      <c r="S52" s="3101"/>
      <c r="T52" s="3191"/>
      <c r="U52" s="2983"/>
      <c r="V52" s="2983"/>
      <c r="W52" s="2983"/>
      <c r="X52" s="87"/>
      <c r="Y52" s="3191"/>
      <c r="Z52" s="3191"/>
      <c r="AA52" s="3191"/>
      <c r="AB52" s="3191"/>
      <c r="AC52" s="3191"/>
      <c r="AD52" s="3191"/>
      <c r="AE52" s="3191"/>
    </row>
    <row r="53" spans="1:31" ht="16" thickBot="1">
      <c r="A53" s="3191"/>
      <c r="B53" s="2983" t="s">
        <v>15592</v>
      </c>
      <c r="C53" s="2983"/>
      <c r="D53" s="2983"/>
      <c r="E53" s="2983"/>
      <c r="F53" s="2983"/>
      <c r="G53" s="87"/>
      <c r="H53" s="83"/>
      <c r="I53" s="83"/>
      <c r="J53" s="83"/>
      <c r="K53" s="83"/>
      <c r="L53" s="3191"/>
      <c r="M53" s="3101"/>
      <c r="N53" s="1757">
        <f xml:space="preserve"> IF( SUM( P53:R53 ) = 0, 0,#REF! )</f>
        <v>0</v>
      </c>
      <c r="O53" s="3101"/>
      <c r="P53" s="3102"/>
      <c r="Q53" s="3102"/>
      <c r="R53" s="3102"/>
      <c r="S53" s="3101"/>
      <c r="T53" s="3191"/>
      <c r="U53" s="2983" t="s">
        <v>15592</v>
      </c>
      <c r="V53" s="2983"/>
      <c r="W53" s="2983"/>
      <c r="X53" s="87"/>
      <c r="Y53" s="3191"/>
      <c r="Z53" s="3191"/>
      <c r="AA53" s="3191"/>
      <c r="AB53" s="3191"/>
      <c r="AC53" s="3191"/>
      <c r="AD53" s="3191"/>
      <c r="AE53" s="3191"/>
    </row>
    <row r="54" spans="1:31" ht="16.5" thickTop="1" thickBot="1">
      <c r="A54" s="3191"/>
      <c r="B54" s="961" t="s">
        <v>14021</v>
      </c>
      <c r="C54" s="2971" t="s">
        <v>672</v>
      </c>
      <c r="D54" s="2106" t="s">
        <v>15538</v>
      </c>
      <c r="E54" s="89"/>
      <c r="F54" s="2983"/>
      <c r="G54" s="87"/>
      <c r="H54" s="83"/>
      <c r="I54" s="83"/>
      <c r="J54" s="83"/>
      <c r="K54" s="83"/>
      <c r="L54" s="3191"/>
      <c r="M54" s="3101"/>
      <c r="N54" s="1757">
        <f xml:space="preserve"> IF( SUM( P54:R54 ) = 0, 0,#REF! )</f>
        <v>0</v>
      </c>
      <c r="O54" s="3101"/>
      <c r="P54" s="3102"/>
      <c r="Q54" s="3102"/>
      <c r="R54" s="3102"/>
      <c r="S54" s="3101"/>
      <c r="T54" s="3191"/>
      <c r="U54" s="1409" t="s">
        <v>14021</v>
      </c>
      <c r="V54" s="89"/>
      <c r="W54" s="2983"/>
      <c r="X54" s="87"/>
      <c r="Y54" s="3191"/>
      <c r="Z54" s="3191"/>
      <c r="AA54" s="3191"/>
      <c r="AB54" s="3191"/>
      <c r="AC54" s="3191"/>
      <c r="AD54" s="3191"/>
      <c r="AE54" s="3191"/>
    </row>
    <row r="55" spans="1:31" ht="15.5">
      <c r="A55" s="2394" t="s">
        <v>686</v>
      </c>
      <c r="B55" s="2919" t="s">
        <v>14022</v>
      </c>
      <c r="C55" s="213" t="s">
        <v>2386</v>
      </c>
      <c r="D55" s="213">
        <v>3</v>
      </c>
      <c r="E55" s="563">
        <v>0</v>
      </c>
      <c r="F55" s="2983"/>
      <c r="G55" s="87"/>
      <c r="H55" s="83"/>
      <c r="I55" s="2094" t="s">
        <v>15987</v>
      </c>
      <c r="J55" s="89"/>
      <c r="K55" s="2094" t="s">
        <v>14023</v>
      </c>
      <c r="L55" s="3191"/>
      <c r="M55" s="3101"/>
      <c r="N55" s="1757">
        <f t="shared" ref="N55:N57" si="7" xml:space="preserve"> IF( SUM( P55:R55 ) = 0, 0,$P$5 )</f>
        <v>0</v>
      </c>
      <c r="O55" s="3101"/>
      <c r="P55" s="3112">
        <f xml:space="preserve"> IF( ISNUMBER(E55 ), 0, 1 )</f>
        <v>0</v>
      </c>
      <c r="Q55" s="3102"/>
      <c r="R55" s="3102"/>
      <c r="S55" s="3101"/>
      <c r="T55" s="3191"/>
      <c r="U55" s="2919" t="s">
        <v>14022</v>
      </c>
      <c r="V55" s="563"/>
      <c r="W55" s="2983"/>
      <c r="X55" s="87"/>
      <c r="Y55" s="3191"/>
      <c r="Z55" s="3191"/>
      <c r="AA55" s="3191"/>
      <c r="AB55" s="3191"/>
      <c r="AC55" s="3191"/>
      <c r="AD55" s="3191"/>
      <c r="AE55" s="3191"/>
    </row>
    <row r="56" spans="1:31" ht="15.5">
      <c r="A56" s="3191"/>
      <c r="B56" s="2917" t="s">
        <v>14025</v>
      </c>
      <c r="C56" s="222" t="s">
        <v>2386</v>
      </c>
      <c r="D56" s="222">
        <v>3</v>
      </c>
      <c r="E56" s="566">
        <v>0</v>
      </c>
      <c r="F56" s="2983"/>
      <c r="G56" s="87"/>
      <c r="H56" s="83"/>
      <c r="I56" s="2095" t="s">
        <v>15988</v>
      </c>
      <c r="J56" s="83"/>
      <c r="K56" s="2095" t="s">
        <v>14026</v>
      </c>
      <c r="L56" s="3191"/>
      <c r="M56" s="3101"/>
      <c r="N56" s="1757">
        <f t="shared" si="7"/>
        <v>0</v>
      </c>
      <c r="O56" s="3101"/>
      <c r="P56" s="3112">
        <f xml:space="preserve"> IF( ISNUMBER(E56 ), 0, 1 )</f>
        <v>0</v>
      </c>
      <c r="Q56" s="3102"/>
      <c r="R56" s="3102"/>
      <c r="S56" s="3101"/>
      <c r="T56" s="3191"/>
      <c r="U56" s="2917" t="s">
        <v>14025</v>
      </c>
      <c r="V56" s="566"/>
      <c r="W56" s="2983"/>
      <c r="X56" s="87"/>
      <c r="Y56" s="3191"/>
      <c r="Z56" s="3191"/>
      <c r="AA56" s="3191"/>
      <c r="AB56" s="3191"/>
      <c r="AC56" s="3191"/>
      <c r="AD56" s="3191"/>
      <c r="AE56" s="3191"/>
    </row>
    <row r="57" spans="1:31" ht="15.5">
      <c r="A57" s="2394" t="s">
        <v>784</v>
      </c>
      <c r="B57" s="2930" t="s">
        <v>14029</v>
      </c>
      <c r="C57" s="283" t="s">
        <v>2386</v>
      </c>
      <c r="D57" s="283">
        <v>3</v>
      </c>
      <c r="E57" s="2107">
        <v>0</v>
      </c>
      <c r="F57" s="2983"/>
      <c r="G57" s="87"/>
      <c r="H57" s="83"/>
      <c r="I57" s="2096" t="s">
        <v>15989</v>
      </c>
      <c r="J57" s="89"/>
      <c r="K57" s="2096" t="s">
        <v>14030</v>
      </c>
      <c r="L57" s="3191"/>
      <c r="M57" s="3101"/>
      <c r="N57" s="1757">
        <f t="shared" si="7"/>
        <v>0</v>
      </c>
      <c r="O57" s="3101"/>
      <c r="P57" s="3112">
        <f xml:space="preserve"> IF( ISNUMBER(E57 ), 0, 1 )</f>
        <v>0</v>
      </c>
      <c r="Q57" s="3102"/>
      <c r="R57" s="3102"/>
      <c r="S57" s="3101"/>
      <c r="T57" s="3191"/>
      <c r="U57" s="2930" t="s">
        <v>14029</v>
      </c>
      <c r="V57" s="2107"/>
      <c r="W57" s="2983"/>
      <c r="X57" s="87"/>
      <c r="Y57" s="3191"/>
      <c r="Z57" s="3191"/>
      <c r="AA57" s="3191"/>
      <c r="AB57" s="3191"/>
      <c r="AC57" s="3191"/>
      <c r="AD57" s="3191"/>
      <c r="AE57" s="3191"/>
    </row>
    <row r="58" spans="1:31" ht="16" thickTop="1">
      <c r="A58" s="3191"/>
      <c r="B58" s="291"/>
      <c r="C58" s="59"/>
      <c r="D58" s="59"/>
      <c r="E58" s="2108"/>
      <c r="F58" s="2983"/>
      <c r="G58" s="87"/>
      <c r="H58" s="83"/>
      <c r="I58" s="2099"/>
      <c r="J58" s="89"/>
      <c r="K58" s="2099"/>
      <c r="L58" s="3191"/>
      <c r="M58" s="3101"/>
      <c r="N58" s="1757">
        <f xml:space="preserve"> IF( SUM( P58:R58 ) = 0, 0,#REF! )</f>
        <v>0</v>
      </c>
      <c r="O58" s="3101"/>
      <c r="P58" s="3102"/>
      <c r="Q58" s="3102"/>
      <c r="R58" s="3102"/>
      <c r="S58" s="3101"/>
      <c r="T58" s="3191"/>
      <c r="U58" s="2983"/>
      <c r="V58" s="2983"/>
      <c r="W58" s="2983"/>
      <c r="X58" s="87"/>
      <c r="Y58" s="3191"/>
      <c r="Z58" s="3191"/>
      <c r="AA58" s="3191"/>
      <c r="AB58" s="3191"/>
      <c r="AC58" s="3191"/>
      <c r="AD58" s="3191"/>
      <c r="AE58" s="3191"/>
    </row>
    <row r="59" spans="1:31" ht="16" thickBot="1">
      <c r="A59" s="3191"/>
      <c r="B59" s="2109" t="s">
        <v>15949</v>
      </c>
      <c r="C59" s="83"/>
      <c r="D59" s="83"/>
      <c r="E59" s="83"/>
      <c r="F59" s="83"/>
      <c r="G59" s="83"/>
      <c r="H59" s="83"/>
      <c r="I59" s="83"/>
      <c r="J59" s="83"/>
      <c r="K59" s="83"/>
      <c r="L59" s="3191"/>
      <c r="M59" s="3101"/>
      <c r="N59" s="1757">
        <f xml:space="preserve"> IF( SUM( P59:R59 ) = 0, 0,#REF! )</f>
        <v>0</v>
      </c>
      <c r="O59" s="3101"/>
      <c r="P59" s="3102"/>
      <c r="Q59" s="3102"/>
      <c r="R59" s="3102"/>
      <c r="S59" s="3101"/>
      <c r="T59" s="3191"/>
      <c r="U59" s="2983" t="s">
        <v>15950</v>
      </c>
      <c r="V59" s="83"/>
      <c r="W59" s="83"/>
      <c r="X59" s="3191"/>
      <c r="Y59" s="3191"/>
      <c r="Z59" s="3191"/>
      <c r="AA59" s="3191"/>
      <c r="AB59" s="3191"/>
      <c r="AC59" s="3191"/>
      <c r="AD59" s="3191"/>
      <c r="AE59" s="3191"/>
    </row>
    <row r="60" spans="1:31" ht="15.75" customHeight="1" thickTop="1" thickBot="1">
      <c r="A60" s="3191"/>
      <c r="B60" s="93"/>
      <c r="C60" s="95" t="s">
        <v>672</v>
      </c>
      <c r="D60" s="96" t="s">
        <v>15538</v>
      </c>
      <c r="E60" s="83"/>
      <c r="F60" s="83"/>
      <c r="G60" s="83"/>
      <c r="H60" s="83"/>
      <c r="I60" s="83"/>
      <c r="J60" s="83"/>
      <c r="K60" s="83"/>
      <c r="L60" s="3191"/>
      <c r="M60" s="3101"/>
      <c r="N60" s="1757">
        <f xml:space="preserve"> IF( SUM( P60:R60 ) = 0, 0,#REF! )</f>
        <v>0</v>
      </c>
      <c r="O60" s="3101"/>
      <c r="P60" s="3102"/>
      <c r="Q60" s="3102"/>
      <c r="R60" s="3102"/>
      <c r="S60" s="3101"/>
      <c r="T60" s="3191"/>
      <c r="U60" s="97"/>
      <c r="V60" s="3191"/>
      <c r="W60" s="3191"/>
      <c r="X60" s="3191"/>
      <c r="Y60" s="3191"/>
      <c r="Z60" s="3191"/>
      <c r="AA60" s="3191"/>
      <c r="AB60" s="3191"/>
      <c r="AC60" s="3191"/>
      <c r="AD60" s="3191"/>
      <c r="AE60" s="3191"/>
    </row>
    <row r="61" spans="1:31" ht="15.5">
      <c r="A61" s="2394" t="s">
        <v>686</v>
      </c>
      <c r="B61" s="2110" t="s">
        <v>14062</v>
      </c>
      <c r="C61" s="1464" t="s">
        <v>1330</v>
      </c>
      <c r="D61" s="1464">
        <v>0</v>
      </c>
      <c r="E61" s="2111">
        <v>0</v>
      </c>
      <c r="F61" s="83"/>
      <c r="G61" s="89"/>
      <c r="H61" s="89"/>
      <c r="I61" s="2094" t="s">
        <v>15990</v>
      </c>
      <c r="J61" s="89"/>
      <c r="K61" s="2094" t="s">
        <v>14063</v>
      </c>
      <c r="L61" s="89"/>
      <c r="M61" s="3101"/>
      <c r="N61" s="1757">
        <f t="shared" ref="N61" si="8" xml:space="preserve"> IF( SUM( P61:R61 ) = 0, 0,$P$5 )</f>
        <v>0</v>
      </c>
      <c r="O61" s="3101"/>
      <c r="P61" s="3112">
        <f xml:space="preserve"> IF( ISNUMBER(E61 ), 0, 1 )</f>
        <v>0</v>
      </c>
      <c r="Q61" s="3102"/>
      <c r="R61" s="3102"/>
      <c r="S61" s="3101"/>
      <c r="T61" s="89"/>
      <c r="U61" s="99" t="s">
        <v>14090</v>
      </c>
      <c r="V61" s="102"/>
      <c r="W61" s="3191"/>
      <c r="X61" s="89"/>
      <c r="Y61" s="89"/>
      <c r="Z61" s="89"/>
      <c r="AA61" s="89"/>
      <c r="AB61" s="89"/>
      <c r="AC61" s="89"/>
      <c r="AD61" s="89"/>
      <c r="AE61" s="171"/>
    </row>
    <row r="62" spans="1:31" ht="15.5">
      <c r="A62" s="3191"/>
      <c r="B62" s="2112" t="s">
        <v>14090</v>
      </c>
      <c r="C62" s="2113" t="s">
        <v>13221</v>
      </c>
      <c r="D62" s="2113">
        <v>3</v>
      </c>
      <c r="E62" s="2114">
        <v>0</v>
      </c>
      <c r="F62" s="83"/>
      <c r="G62" s="89"/>
      <c r="H62" s="89"/>
      <c r="I62" s="2095" t="s">
        <v>15991</v>
      </c>
      <c r="J62" s="89"/>
      <c r="K62" s="2095" t="s">
        <v>14089</v>
      </c>
      <c r="L62" s="89"/>
      <c r="M62" s="3101"/>
      <c r="N62" s="1757"/>
      <c r="O62" s="3101"/>
      <c r="P62" s="3112"/>
      <c r="Q62" s="3102"/>
      <c r="R62" s="3102"/>
      <c r="S62" s="3101"/>
      <c r="T62" s="89"/>
      <c r="U62" s="99" t="s">
        <v>14090</v>
      </c>
      <c r="V62" s="2115"/>
      <c r="W62" s="3191"/>
      <c r="X62" s="89"/>
      <c r="Y62" s="89"/>
      <c r="Z62" s="89"/>
      <c r="AA62" s="89"/>
      <c r="AB62" s="89"/>
      <c r="AC62" s="89"/>
      <c r="AD62" s="89"/>
      <c r="AE62" s="171"/>
    </row>
    <row r="63" spans="1:31" ht="31">
      <c r="A63" s="3191"/>
      <c r="B63" s="104" t="s">
        <v>14094</v>
      </c>
      <c r="C63" s="222" t="s">
        <v>13221</v>
      </c>
      <c r="D63" s="222">
        <v>3</v>
      </c>
      <c r="E63" s="999">
        <v>0</v>
      </c>
      <c r="F63" s="83"/>
      <c r="G63" s="83"/>
      <c r="H63" s="83"/>
      <c r="I63" s="2095" t="s">
        <v>15992</v>
      </c>
      <c r="J63" s="83"/>
      <c r="K63" s="2095" t="s">
        <v>14093</v>
      </c>
      <c r="L63" s="3191"/>
      <c r="M63" s="3101"/>
      <c r="N63" s="1757">
        <f t="shared" ref="N63:N65" si="9" xml:space="preserve"> IF( SUM( P63:R63 ) = 0, 0,$P$5 )</f>
        <v>0</v>
      </c>
      <c r="O63" s="3101"/>
      <c r="P63" s="3112">
        <f xml:space="preserve"> IF( ISNUMBER(E63 ), 0, 1 )</f>
        <v>0</v>
      </c>
      <c r="Q63" s="3102"/>
      <c r="R63" s="3102"/>
      <c r="S63" s="3101"/>
      <c r="T63" s="3191"/>
      <c r="U63" s="104" t="s">
        <v>14094</v>
      </c>
      <c r="V63" s="107"/>
      <c r="W63" s="3191"/>
      <c r="X63" s="3191"/>
      <c r="Y63" s="3191"/>
      <c r="Z63" s="3191"/>
      <c r="AA63" s="3191"/>
      <c r="AB63" s="3191"/>
      <c r="AC63" s="3191"/>
      <c r="AD63" s="3191"/>
      <c r="AE63" s="3191"/>
    </row>
    <row r="64" spans="1:31" ht="31">
      <c r="A64" s="3191"/>
      <c r="B64" s="104" t="s">
        <v>15597</v>
      </c>
      <c r="C64" s="222" t="s">
        <v>13221</v>
      </c>
      <c r="D64" s="222">
        <v>3</v>
      </c>
      <c r="E64" s="999">
        <v>0</v>
      </c>
      <c r="F64" s="83"/>
      <c r="G64" s="89"/>
      <c r="H64" s="89"/>
      <c r="I64" s="2095" t="s">
        <v>15993</v>
      </c>
      <c r="J64" s="89"/>
      <c r="K64" s="2095" t="s">
        <v>14097</v>
      </c>
      <c r="L64" s="89"/>
      <c r="M64" s="3101"/>
      <c r="N64" s="1757">
        <f t="shared" si="9"/>
        <v>0</v>
      </c>
      <c r="O64" s="3101"/>
      <c r="P64" s="3112">
        <f xml:space="preserve"> IF( ISNUMBER(E64 ), 0, 1 )</f>
        <v>0</v>
      </c>
      <c r="Q64" s="3102"/>
      <c r="R64" s="3102"/>
      <c r="S64" s="3101"/>
      <c r="T64" s="89"/>
      <c r="U64" s="104" t="s">
        <v>15597</v>
      </c>
      <c r="V64" s="107"/>
      <c r="W64" s="3191"/>
      <c r="X64" s="89"/>
      <c r="Y64" s="89"/>
      <c r="Z64" s="89"/>
      <c r="AA64" s="89"/>
      <c r="AB64" s="89"/>
      <c r="AC64" s="89"/>
      <c r="AD64" s="89"/>
      <c r="AE64" s="171"/>
    </row>
    <row r="65" spans="1:22" ht="15.5">
      <c r="A65" s="2394" t="s">
        <v>784</v>
      </c>
      <c r="B65" s="109" t="s">
        <v>15600</v>
      </c>
      <c r="C65" s="110" t="s">
        <v>13221</v>
      </c>
      <c r="D65" s="110">
        <v>3</v>
      </c>
      <c r="E65" s="1628">
        <v>0</v>
      </c>
      <c r="F65" s="83"/>
      <c r="G65" s="83"/>
      <c r="H65" s="83"/>
      <c r="I65" s="2096" t="s">
        <v>15994</v>
      </c>
      <c r="J65" s="83"/>
      <c r="K65" s="2096" t="s">
        <v>14100</v>
      </c>
      <c r="L65" s="3191"/>
      <c r="M65" s="3101"/>
      <c r="N65" s="1757">
        <f t="shared" si="9"/>
        <v>0</v>
      </c>
      <c r="O65" s="3101"/>
      <c r="P65" s="3112">
        <f xml:space="preserve"> IF( ISNUMBER(E65 ), 0, 1 )</f>
        <v>0</v>
      </c>
      <c r="Q65" s="3102"/>
      <c r="R65" s="3102"/>
      <c r="S65" s="3101"/>
      <c r="T65" s="3191"/>
      <c r="U65" s="109" t="s">
        <v>15600</v>
      </c>
      <c r="V65" s="112"/>
    </row>
    <row r="66" spans="1:22" ht="16" thickTop="1">
      <c r="A66" s="3191"/>
      <c r="B66" s="83"/>
      <c r="C66" s="83"/>
      <c r="D66" s="83"/>
      <c r="E66" s="83"/>
      <c r="F66" s="83"/>
      <c r="G66" s="83"/>
      <c r="H66" s="83"/>
      <c r="I66" s="83"/>
      <c r="J66" s="83"/>
      <c r="K66" s="83"/>
      <c r="L66" s="3191"/>
      <c r="M66" s="3102"/>
      <c r="N66" s="3102"/>
      <c r="O66" s="3102"/>
      <c r="P66" s="3102"/>
      <c r="Q66" s="3102"/>
      <c r="R66" s="3102"/>
      <c r="S66" s="3102"/>
      <c r="T66" s="3191"/>
      <c r="U66" s="3191"/>
      <c r="V66" s="3191"/>
    </row>
    <row r="67" spans="1:22" ht="16" thickBot="1">
      <c r="A67" s="3191"/>
      <c r="B67" s="2109" t="s">
        <v>15995</v>
      </c>
      <c r="C67" s="83"/>
      <c r="D67" s="83"/>
      <c r="E67" s="83"/>
      <c r="F67" s="83"/>
      <c r="G67" s="83"/>
      <c r="H67" s="83"/>
      <c r="I67" s="83"/>
      <c r="J67" s="83"/>
      <c r="K67" s="83"/>
      <c r="L67" s="3191"/>
      <c r="M67" s="3102"/>
      <c r="N67" s="3102"/>
      <c r="O67" s="3102"/>
      <c r="P67" s="3102"/>
      <c r="Q67" s="3102"/>
      <c r="R67" s="3102"/>
      <c r="S67" s="3102"/>
      <c r="T67" s="3191"/>
      <c r="U67" s="2109" t="s">
        <v>15995</v>
      </c>
      <c r="V67" s="3191"/>
    </row>
    <row r="68" spans="1:22" ht="16.5" thickTop="1" thickBot="1">
      <c r="A68" s="3191"/>
      <c r="B68" s="93"/>
      <c r="C68" s="95" t="s">
        <v>672</v>
      </c>
      <c r="D68" s="96" t="s">
        <v>15538</v>
      </c>
      <c r="E68" s="83"/>
      <c r="F68" s="83"/>
      <c r="G68" s="83"/>
      <c r="H68" s="83"/>
      <c r="I68" s="83"/>
      <c r="J68" s="83"/>
      <c r="K68" s="83"/>
      <c r="L68" s="3191"/>
      <c r="M68" s="3102"/>
      <c r="N68" s="2116"/>
      <c r="O68" s="3102"/>
      <c r="P68" s="3102"/>
      <c r="Q68" s="3102"/>
      <c r="R68" s="3102"/>
      <c r="S68" s="3102"/>
      <c r="T68" s="3191"/>
      <c r="U68" s="2552"/>
      <c r="V68" s="3191"/>
    </row>
    <row r="69" spans="1:22" ht="15.5">
      <c r="A69" s="2394" t="s">
        <v>686</v>
      </c>
      <c r="B69" s="2199"/>
      <c r="C69" s="2200"/>
      <c r="D69" s="2200"/>
      <c r="E69" s="2111"/>
      <c r="F69" s="83"/>
      <c r="G69" s="89"/>
      <c r="H69" s="89"/>
      <c r="I69" s="103" t="s">
        <v>15996</v>
      </c>
      <c r="J69" s="89"/>
      <c r="K69" s="2206"/>
      <c r="L69" s="3191"/>
      <c r="M69" s="3102"/>
      <c r="N69" s="2116"/>
      <c r="O69" s="3102"/>
      <c r="P69" s="3102"/>
      <c r="Q69" s="3102"/>
      <c r="R69" s="3102"/>
      <c r="S69" s="3102"/>
      <c r="T69" s="3191"/>
      <c r="U69" s="2199">
        <f t="shared" ref="U69:U83" si="10">B69</f>
        <v>0</v>
      </c>
      <c r="V69" s="2111"/>
    </row>
    <row r="70" spans="1:22" ht="15.5">
      <c r="A70" s="3191"/>
      <c r="B70" s="2201"/>
      <c r="C70" s="2202"/>
      <c r="D70" s="2202"/>
      <c r="E70" s="2114"/>
      <c r="F70" s="83"/>
      <c r="G70" s="89"/>
      <c r="H70" s="89"/>
      <c r="I70" s="2210" t="s">
        <v>15997</v>
      </c>
      <c r="J70" s="89"/>
      <c r="K70" s="2207"/>
      <c r="L70" s="3191"/>
      <c r="M70" s="3102"/>
      <c r="N70" s="2116"/>
      <c r="O70" s="3102"/>
      <c r="P70" s="3102"/>
      <c r="Q70" s="3102"/>
      <c r="R70" s="3102"/>
      <c r="S70" s="3102"/>
      <c r="T70" s="3191"/>
      <c r="U70" s="2201">
        <f t="shared" si="10"/>
        <v>0</v>
      </c>
      <c r="V70" s="2114"/>
    </row>
    <row r="71" spans="1:22" ht="15.5">
      <c r="A71" s="3191"/>
      <c r="B71" s="2203"/>
      <c r="C71" s="873"/>
      <c r="D71" s="873"/>
      <c r="E71" s="999"/>
      <c r="F71" s="83"/>
      <c r="G71" s="89"/>
      <c r="H71" s="89"/>
      <c r="I71" s="2210" t="s">
        <v>15998</v>
      </c>
      <c r="J71" s="89"/>
      <c r="K71" s="2207"/>
      <c r="L71" s="3191"/>
      <c r="M71" s="3102"/>
      <c r="N71" s="2116"/>
      <c r="O71" s="3102"/>
      <c r="P71" s="3102"/>
      <c r="Q71" s="3102"/>
      <c r="R71" s="3102"/>
      <c r="S71" s="3102"/>
      <c r="T71" s="3191"/>
      <c r="U71" s="2203">
        <f t="shared" si="10"/>
        <v>0</v>
      </c>
      <c r="V71" s="999"/>
    </row>
    <row r="72" spans="1:22" ht="15.5">
      <c r="A72" s="3191"/>
      <c r="B72" s="2203"/>
      <c r="C72" s="873"/>
      <c r="D72" s="873"/>
      <c r="E72" s="999"/>
      <c r="F72" s="83"/>
      <c r="G72" s="89"/>
      <c r="H72" s="89"/>
      <c r="I72" s="2210" t="s">
        <v>15999</v>
      </c>
      <c r="J72" s="89"/>
      <c r="K72" s="2207"/>
      <c r="L72" s="3191"/>
      <c r="M72" s="3102"/>
      <c r="N72" s="2116"/>
      <c r="O72" s="3102"/>
      <c r="P72" s="3102"/>
      <c r="Q72" s="3102"/>
      <c r="R72" s="3102"/>
      <c r="S72" s="3102"/>
      <c r="T72" s="3191"/>
      <c r="U72" s="2203">
        <f t="shared" si="10"/>
        <v>0</v>
      </c>
      <c r="V72" s="999"/>
    </row>
    <row r="73" spans="1:22" ht="15.5">
      <c r="A73" s="3191"/>
      <c r="B73" s="2201"/>
      <c r="C73" s="2202"/>
      <c r="D73" s="2202"/>
      <c r="E73" s="2114"/>
      <c r="F73" s="83"/>
      <c r="G73" s="89"/>
      <c r="H73" s="89"/>
      <c r="I73" s="2210" t="s">
        <v>16000</v>
      </c>
      <c r="J73" s="89"/>
      <c r="K73" s="2207"/>
      <c r="L73" s="3191"/>
      <c r="M73" s="3102"/>
      <c r="N73" s="2116"/>
      <c r="O73" s="3102"/>
      <c r="P73" s="3102"/>
      <c r="Q73" s="3102"/>
      <c r="R73" s="3102"/>
      <c r="S73" s="3102"/>
      <c r="T73" s="3191"/>
      <c r="U73" s="2201">
        <f t="shared" si="10"/>
        <v>0</v>
      </c>
      <c r="V73" s="2114"/>
    </row>
    <row r="74" spans="1:22" ht="15.5">
      <c r="A74" s="3191"/>
      <c r="B74" s="2203"/>
      <c r="C74" s="873"/>
      <c r="D74" s="873"/>
      <c r="E74" s="999"/>
      <c r="F74" s="83"/>
      <c r="G74" s="89"/>
      <c r="H74" s="89"/>
      <c r="I74" s="2210" t="s">
        <v>16001</v>
      </c>
      <c r="J74" s="89"/>
      <c r="K74" s="2207"/>
      <c r="L74" s="3191"/>
      <c r="M74" s="3102"/>
      <c r="N74" s="2116"/>
      <c r="O74" s="3102"/>
      <c r="P74" s="3102"/>
      <c r="Q74" s="3102"/>
      <c r="R74" s="3102"/>
      <c r="S74" s="3102"/>
      <c r="T74" s="3191"/>
      <c r="U74" s="2203">
        <f t="shared" si="10"/>
        <v>0</v>
      </c>
      <c r="V74" s="999"/>
    </row>
    <row r="75" spans="1:22" ht="15.5">
      <c r="A75" s="3191"/>
      <c r="B75" s="2203"/>
      <c r="C75" s="873"/>
      <c r="D75" s="873"/>
      <c r="E75" s="999"/>
      <c r="F75" s="83"/>
      <c r="G75" s="89"/>
      <c r="H75" s="89"/>
      <c r="I75" s="2210" t="s">
        <v>16002</v>
      </c>
      <c r="J75" s="89"/>
      <c r="K75" s="2207"/>
      <c r="L75" s="3191"/>
      <c r="M75" s="3102"/>
      <c r="N75" s="2116"/>
      <c r="O75" s="3102"/>
      <c r="P75" s="3102"/>
      <c r="Q75" s="3102"/>
      <c r="R75" s="3102"/>
      <c r="S75" s="3102"/>
      <c r="T75" s="3191"/>
      <c r="U75" s="2203">
        <f t="shared" si="10"/>
        <v>0</v>
      </c>
      <c r="V75" s="999"/>
    </row>
    <row r="76" spans="1:22" ht="15.5">
      <c r="A76" s="3191"/>
      <c r="B76" s="2203"/>
      <c r="C76" s="873"/>
      <c r="D76" s="873"/>
      <c r="E76" s="999"/>
      <c r="F76" s="83"/>
      <c r="G76" s="89"/>
      <c r="H76" s="89"/>
      <c r="I76" s="2210" t="s">
        <v>16003</v>
      </c>
      <c r="J76" s="89"/>
      <c r="K76" s="2207"/>
      <c r="L76" s="3191"/>
      <c r="M76" s="3102"/>
      <c r="N76" s="2116"/>
      <c r="O76" s="3102"/>
      <c r="P76" s="3102"/>
      <c r="Q76" s="3102"/>
      <c r="R76" s="3102"/>
      <c r="S76" s="3102"/>
      <c r="T76" s="3191"/>
      <c r="U76" s="2203">
        <f t="shared" si="10"/>
        <v>0</v>
      </c>
      <c r="V76" s="999"/>
    </row>
    <row r="77" spans="1:22" ht="15.5">
      <c r="A77" s="3191"/>
      <c r="B77" s="2203"/>
      <c r="C77" s="873"/>
      <c r="D77" s="873"/>
      <c r="E77" s="999"/>
      <c r="F77" s="83"/>
      <c r="G77" s="89"/>
      <c r="H77" s="89"/>
      <c r="I77" s="2210" t="s">
        <v>16004</v>
      </c>
      <c r="J77" s="89"/>
      <c r="K77" s="2207"/>
      <c r="L77" s="3191"/>
      <c r="M77" s="3102"/>
      <c r="N77" s="2116"/>
      <c r="O77" s="3102"/>
      <c r="P77" s="3102"/>
      <c r="Q77" s="3102"/>
      <c r="R77" s="3102"/>
      <c r="S77" s="3102"/>
      <c r="T77" s="3191"/>
      <c r="U77" s="2203">
        <f t="shared" si="10"/>
        <v>0</v>
      </c>
      <c r="V77" s="999"/>
    </row>
    <row r="78" spans="1:22" ht="15.5">
      <c r="A78" s="3191"/>
      <c r="B78" s="2201"/>
      <c r="C78" s="2202"/>
      <c r="D78" s="2202"/>
      <c r="E78" s="2114"/>
      <c r="F78" s="83"/>
      <c r="G78" s="89"/>
      <c r="H78" s="89"/>
      <c r="I78" s="2210" t="s">
        <v>16005</v>
      </c>
      <c r="J78" s="89"/>
      <c r="K78" s="2207"/>
      <c r="L78" s="3191"/>
      <c r="M78" s="3102"/>
      <c r="N78" s="2116"/>
      <c r="O78" s="3102"/>
      <c r="P78" s="3102"/>
      <c r="Q78" s="3102"/>
      <c r="R78" s="3102"/>
      <c r="S78" s="3102"/>
      <c r="T78" s="3191"/>
      <c r="U78" s="2201">
        <f t="shared" si="10"/>
        <v>0</v>
      </c>
      <c r="V78" s="2114"/>
    </row>
    <row r="79" spans="1:22" ht="15.5">
      <c r="A79" s="3191"/>
      <c r="B79" s="2203"/>
      <c r="C79" s="873"/>
      <c r="D79" s="873"/>
      <c r="E79" s="999"/>
      <c r="F79" s="83"/>
      <c r="G79" s="89"/>
      <c r="H79" s="89"/>
      <c r="I79" s="2210" t="s">
        <v>16006</v>
      </c>
      <c r="J79" s="89"/>
      <c r="K79" s="2207"/>
      <c r="L79" s="3191"/>
      <c r="M79" s="3102"/>
      <c r="N79" s="2116"/>
      <c r="O79" s="3102"/>
      <c r="P79" s="3102"/>
      <c r="Q79" s="3102"/>
      <c r="R79" s="3102"/>
      <c r="S79" s="3102"/>
      <c r="T79" s="3191"/>
      <c r="U79" s="2203">
        <f t="shared" si="10"/>
        <v>0</v>
      </c>
      <c r="V79" s="999"/>
    </row>
    <row r="80" spans="1:22" ht="15.5">
      <c r="A80" s="3191"/>
      <c r="B80" s="2203"/>
      <c r="C80" s="873"/>
      <c r="D80" s="873"/>
      <c r="E80" s="999"/>
      <c r="F80" s="83"/>
      <c r="G80" s="89"/>
      <c r="H80" s="89"/>
      <c r="I80" s="2210" t="s">
        <v>16007</v>
      </c>
      <c r="J80" s="89"/>
      <c r="K80" s="2208"/>
      <c r="L80" s="3191"/>
      <c r="M80" s="3102"/>
      <c r="N80" s="2116"/>
      <c r="O80" s="3102"/>
      <c r="P80" s="3102"/>
      <c r="Q80" s="3102"/>
      <c r="R80" s="3102"/>
      <c r="S80" s="3102"/>
      <c r="T80" s="3191"/>
      <c r="U80" s="2203">
        <f t="shared" si="10"/>
        <v>0</v>
      </c>
      <c r="V80" s="999"/>
    </row>
    <row r="81" spans="1:22" ht="15.5">
      <c r="A81" s="3191"/>
      <c r="B81" s="2203"/>
      <c r="C81" s="873"/>
      <c r="D81" s="873"/>
      <c r="E81" s="999"/>
      <c r="F81" s="83"/>
      <c r="G81" s="83"/>
      <c r="H81" s="83"/>
      <c r="I81" s="2210" t="s">
        <v>16008</v>
      </c>
      <c r="J81" s="83"/>
      <c r="K81" s="2208"/>
      <c r="L81" s="3191"/>
      <c r="M81" s="3102"/>
      <c r="N81" s="3102"/>
      <c r="O81" s="3102"/>
      <c r="P81" s="3102"/>
      <c r="Q81" s="3102"/>
      <c r="R81" s="3102"/>
      <c r="S81" s="3102"/>
      <c r="T81" s="3191"/>
      <c r="U81" s="2203">
        <f t="shared" si="10"/>
        <v>0</v>
      </c>
      <c r="V81" s="999"/>
    </row>
    <row r="82" spans="1:22" ht="15.5">
      <c r="A82" s="3191"/>
      <c r="B82" s="2203"/>
      <c r="C82" s="873"/>
      <c r="D82" s="873"/>
      <c r="E82" s="999"/>
      <c r="F82" s="83"/>
      <c r="G82" s="89"/>
      <c r="H82" s="89"/>
      <c r="I82" s="2210" t="s">
        <v>16009</v>
      </c>
      <c r="J82" s="89"/>
      <c r="K82" s="2208"/>
      <c r="L82" s="3191"/>
      <c r="M82" s="3102"/>
      <c r="N82" s="3102"/>
      <c r="O82" s="3102"/>
      <c r="P82" s="3102"/>
      <c r="Q82" s="3102"/>
      <c r="R82" s="3102"/>
      <c r="S82" s="3102"/>
      <c r="T82" s="3191"/>
      <c r="U82" s="2203">
        <f t="shared" si="10"/>
        <v>0</v>
      </c>
      <c r="V82" s="999"/>
    </row>
    <row r="83" spans="1:22" ht="16" thickBot="1">
      <c r="A83" s="2394" t="s">
        <v>784</v>
      </c>
      <c r="B83" s="2204"/>
      <c r="C83" s="2205"/>
      <c r="D83" s="2205"/>
      <c r="E83" s="1628"/>
      <c r="F83" s="83"/>
      <c r="G83" s="83"/>
      <c r="H83" s="83"/>
      <c r="I83" s="113" t="s">
        <v>16010</v>
      </c>
      <c r="J83" s="83"/>
      <c r="K83" s="2209"/>
      <c r="L83" s="3191"/>
      <c r="M83" s="3102"/>
      <c r="N83" s="3102"/>
      <c r="O83" s="3102"/>
      <c r="P83" s="3102"/>
      <c r="Q83" s="3102"/>
      <c r="R83" s="3102"/>
      <c r="S83" s="3102"/>
      <c r="T83" s="3191"/>
      <c r="U83" s="2204">
        <f t="shared" si="10"/>
        <v>0</v>
      </c>
      <c r="V83" s="1628"/>
    </row>
    <row r="84" spans="1:22" ht="14.5" thickTop="1">
      <c r="A84" s="3191"/>
      <c r="B84" s="3191"/>
      <c r="C84" s="3191"/>
      <c r="D84" s="3191"/>
      <c r="E84" s="3191"/>
      <c r="F84" s="3191"/>
      <c r="G84" s="3191"/>
      <c r="H84" s="3191"/>
      <c r="I84" s="3191"/>
      <c r="J84" s="3191"/>
      <c r="K84" s="3191"/>
      <c r="L84" s="2400" t="s">
        <v>826</v>
      </c>
      <c r="M84" s="3102"/>
      <c r="N84" s="3102"/>
      <c r="O84" s="3102"/>
      <c r="P84" s="3102"/>
      <c r="Q84" s="3102"/>
      <c r="R84" s="3102"/>
      <c r="S84" s="3102"/>
      <c r="T84" s="3191"/>
      <c r="U84" s="3191"/>
      <c r="V84" s="3191"/>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topLeftCell="B1" workbookViewId="0"/>
  </sheetViews>
  <sheetFormatPr defaultColWidth="9" defaultRowHeight="14"/>
  <cols>
    <col min="1" max="1" width="11.1640625" style="184" hidden="1" customWidth="1"/>
    <col min="2" max="2" width="25.6640625" style="184" customWidth="1"/>
    <col min="3" max="3" width="27.4140625" style="184" customWidth="1"/>
    <col min="4" max="5" width="9" style="184"/>
    <col min="6" max="6" width="11.08203125" style="184" bestFit="1" customWidth="1"/>
    <col min="7" max="7" width="2.08203125" style="184" customWidth="1"/>
    <col min="8" max="8" width="9.4140625" style="184" customWidth="1"/>
    <col min="9" max="9" width="10.58203125" style="184" bestFit="1" customWidth="1"/>
    <col min="10" max="10" width="2.08203125" style="184" customWidth="1"/>
    <col min="11" max="11" width="9.4140625" style="184" customWidth="1"/>
    <col min="12" max="12" width="10.58203125" style="184" bestFit="1" customWidth="1"/>
    <col min="13" max="13" width="2.08203125" style="184" customWidth="1"/>
    <col min="14" max="14" width="9" style="184"/>
    <col min="15" max="15" width="1.5" style="184" hidden="1" customWidth="1"/>
    <col min="16" max="16" width="1.58203125" style="184" customWidth="1"/>
    <col min="17" max="17" width="20.58203125" style="184" customWidth="1"/>
    <col min="18" max="18" width="1.58203125" style="184" customWidth="1"/>
    <col min="19" max="16384" width="9" style="184"/>
  </cols>
  <sheetData>
    <row r="1" spans="1:18" ht="43.25" customHeight="1">
      <c r="A1" s="3102"/>
      <c r="B1" s="3319" t="s">
        <v>16011</v>
      </c>
      <c r="C1" s="3319"/>
      <c r="D1" s="3319"/>
      <c r="E1" s="3319"/>
      <c r="F1" s="3319"/>
      <c r="G1" s="3319"/>
      <c r="H1" s="3319"/>
      <c r="I1" s="3319"/>
      <c r="J1" s="3319"/>
      <c r="K1" s="3102"/>
      <c r="L1" s="3102"/>
      <c r="M1" s="3102"/>
      <c r="N1" s="3102"/>
      <c r="O1" s="3102"/>
      <c r="P1" s="3101"/>
      <c r="Q1" s="3102"/>
      <c r="R1" s="3101"/>
    </row>
    <row r="2" spans="1:18" ht="22.5">
      <c r="A2" s="3102"/>
      <c r="B2" s="995" t="str">
        <f>SelectCompany!B4</f>
        <v>Thames Water</v>
      </c>
      <c r="C2" s="1181"/>
      <c r="D2" s="3102"/>
      <c r="E2" s="3102"/>
      <c r="F2" s="3102"/>
      <c r="G2" s="3102"/>
      <c r="H2" s="3102"/>
      <c r="I2" s="3102"/>
      <c r="J2" s="3102"/>
      <c r="K2" s="3102"/>
      <c r="L2" s="3102"/>
      <c r="M2" s="3102"/>
      <c r="N2" s="3102"/>
      <c r="O2" s="3102"/>
      <c r="P2" s="3101"/>
      <c r="Q2" s="3102"/>
      <c r="R2" s="3101"/>
    </row>
    <row r="3" spans="1:18" ht="42.75" customHeight="1">
      <c r="A3" s="3102"/>
      <c r="B3" s="3486" t="s">
        <v>16012</v>
      </c>
      <c r="C3" s="3486"/>
      <c r="D3" s="3486"/>
      <c r="E3" s="3486"/>
      <c r="F3" s="3486"/>
      <c r="G3" s="3486"/>
      <c r="H3" s="3486"/>
      <c r="I3" s="3486"/>
      <c r="J3" s="3486"/>
      <c r="K3" s="3486"/>
      <c r="L3" s="3486"/>
      <c r="M3" s="3486"/>
      <c r="N3" s="3486"/>
      <c r="O3" s="3197"/>
      <c r="P3" s="3197"/>
      <c r="Q3" s="1004" t="s">
        <v>669</v>
      </c>
      <c r="R3" s="3197"/>
    </row>
    <row r="4" spans="1:18" ht="22.5">
      <c r="A4" s="3102"/>
      <c r="B4" s="3102"/>
      <c r="C4" s="1181"/>
      <c r="D4" s="3102"/>
      <c r="E4" s="3102"/>
      <c r="F4" s="3102"/>
      <c r="G4" s="3102"/>
      <c r="H4" s="3102"/>
      <c r="I4" s="3102"/>
      <c r="J4" s="3102"/>
      <c r="K4" s="3102"/>
      <c r="L4" s="3102"/>
      <c r="M4" s="3102"/>
      <c r="N4" s="3102"/>
      <c r="O4" s="3102"/>
      <c r="P4" s="3101"/>
      <c r="Q4" s="3102"/>
      <c r="R4" s="3101"/>
    </row>
    <row r="5" spans="1:18" ht="25">
      <c r="A5" s="3102"/>
      <c r="B5" s="1186" t="s">
        <v>6</v>
      </c>
      <c r="C5" s="3102"/>
      <c r="D5" s="3102"/>
      <c r="E5" s="3102"/>
      <c r="F5" s="3102"/>
      <c r="G5" s="3102"/>
      <c r="H5" s="3102"/>
      <c r="I5" s="3102"/>
      <c r="J5" s="3102"/>
      <c r="K5" s="3102"/>
      <c r="L5" s="3102"/>
      <c r="M5" s="3102"/>
      <c r="N5" s="3102"/>
      <c r="O5" s="3102"/>
      <c r="P5" s="3101"/>
      <c r="Q5" s="3102"/>
      <c r="R5" s="3101"/>
    </row>
    <row r="6" spans="1:18" ht="19.5" thickBot="1">
      <c r="A6" s="3102"/>
      <c r="B6" s="3102"/>
      <c r="C6" s="3102"/>
      <c r="D6" s="3102"/>
      <c r="E6" s="3102"/>
      <c r="F6" s="1182"/>
      <c r="G6" s="1182"/>
      <c r="H6" s="1182"/>
      <c r="I6" s="1182"/>
      <c r="J6" s="1182"/>
      <c r="K6" s="1182"/>
      <c r="L6" s="1182"/>
      <c r="M6" s="1182"/>
      <c r="N6" s="1162"/>
      <c r="O6" s="1162"/>
      <c r="P6" s="3101"/>
      <c r="Q6" s="3102"/>
      <c r="R6" s="3101"/>
    </row>
    <row r="7" spans="1:18" ht="19.5" thickTop="1">
      <c r="A7" s="2394" t="s">
        <v>684</v>
      </c>
      <c r="B7" s="2988" t="s">
        <v>15767</v>
      </c>
      <c r="C7" s="2989" t="s">
        <v>16013</v>
      </c>
      <c r="D7" s="3102"/>
      <c r="E7" s="3102"/>
      <c r="F7" s="1182"/>
      <c r="G7" s="1182"/>
      <c r="H7" s="1182"/>
      <c r="I7" s="1182"/>
      <c r="J7" s="1182"/>
      <c r="K7" s="1182"/>
      <c r="L7" s="1182"/>
      <c r="M7" s="1182"/>
      <c r="N7" s="1162"/>
      <c r="O7" s="1162"/>
      <c r="P7" s="3101"/>
      <c r="Q7" s="3102"/>
      <c r="R7" s="3101"/>
    </row>
    <row r="8" spans="1:18" ht="19.5" thickBot="1">
      <c r="A8" s="2394" t="s">
        <v>686</v>
      </c>
      <c r="B8" s="2141" t="s">
        <v>16014</v>
      </c>
      <c r="C8" s="2553">
        <v>1.84</v>
      </c>
      <c r="D8" s="1187"/>
      <c r="E8" s="1187"/>
      <c r="F8" s="1182"/>
      <c r="G8" s="1182"/>
      <c r="H8" s="1182"/>
      <c r="I8" s="1182"/>
      <c r="J8" s="1182"/>
      <c r="K8" s="1182"/>
      <c r="L8" s="1182"/>
      <c r="M8" s="1182"/>
      <c r="N8" s="3102"/>
      <c r="O8" s="3102"/>
      <c r="P8" s="3101"/>
      <c r="Q8" s="1757">
        <f xml:space="preserve"> IF( SUM( S8:S8 ) = 0, 0,#REF! )</f>
        <v>0</v>
      </c>
      <c r="R8" s="3101"/>
    </row>
    <row r="9" spans="1:18" ht="20" thickTop="1" thickBot="1">
      <c r="A9" s="3102"/>
      <c r="B9" s="1187"/>
      <c r="C9" s="3102"/>
      <c r="D9" s="1187"/>
      <c r="E9" s="1187"/>
      <c r="F9" s="1182"/>
      <c r="G9" s="1182"/>
      <c r="H9" s="1182"/>
      <c r="I9" s="1182"/>
      <c r="J9" s="1182"/>
      <c r="K9" s="1182"/>
      <c r="L9" s="1182"/>
      <c r="M9" s="1182"/>
      <c r="N9" s="3102"/>
      <c r="O9" s="3102"/>
      <c r="P9" s="3101"/>
      <c r="Q9" s="1757">
        <f xml:space="preserve"> IF( SUM( S9:S9 ) = 0, 0,#REF! )</f>
        <v>0</v>
      </c>
      <c r="R9" s="3101"/>
    </row>
    <row r="10" spans="1:18" ht="20" thickTop="1" thickBot="1">
      <c r="A10" s="3102"/>
      <c r="B10" s="3102"/>
      <c r="C10" s="1182"/>
      <c r="D10" s="1182"/>
      <c r="E10" s="1182"/>
      <c r="F10" s="1182"/>
      <c r="G10" s="1182"/>
      <c r="H10" s="3700" t="s">
        <v>13211</v>
      </c>
      <c r="I10" s="3701"/>
      <c r="J10" s="1182"/>
      <c r="K10" s="3700" t="s">
        <v>13212</v>
      </c>
      <c r="L10" s="3701"/>
      <c r="M10" s="1182"/>
      <c r="N10" s="3102"/>
      <c r="O10" s="3102"/>
      <c r="P10" s="3101"/>
      <c r="Q10" s="1757">
        <f xml:space="preserve"> IF( SUM( S10:U10 ) = 0, 0,#REF! )</f>
        <v>0</v>
      </c>
      <c r="R10" s="3101"/>
    </row>
    <row r="11" spans="1:18" ht="38.5" thickTop="1" thickBot="1">
      <c r="A11" s="2399" t="s">
        <v>680</v>
      </c>
      <c r="B11" s="3102"/>
      <c r="C11" s="1188" t="s">
        <v>2</v>
      </c>
      <c r="D11" s="1189" t="s">
        <v>15065</v>
      </c>
      <c r="E11" s="1189" t="s">
        <v>15677</v>
      </c>
      <c r="F11" s="1190" t="s">
        <v>15731</v>
      </c>
      <c r="G11" s="1182"/>
      <c r="H11" s="1191" t="s">
        <v>15732</v>
      </c>
      <c r="I11" s="1192" t="s">
        <v>15733</v>
      </c>
      <c r="J11" s="1182"/>
      <c r="K11" s="1191" t="s">
        <v>15732</v>
      </c>
      <c r="L11" s="1192" t="s">
        <v>15733</v>
      </c>
      <c r="M11" s="1182"/>
      <c r="N11" s="1193" t="s">
        <v>677</v>
      </c>
      <c r="O11" s="3102"/>
      <c r="P11" s="3101"/>
      <c r="Q11" s="1757">
        <f xml:space="preserve"> IF( SUM( S11:S11 ) = 0, 0,#REF! )</f>
        <v>0</v>
      </c>
      <c r="R11" s="3101"/>
    </row>
    <row r="12" spans="1:18" ht="63.5" thickTop="1" thickBot="1">
      <c r="A12" s="2394" t="s">
        <v>784</v>
      </c>
      <c r="B12" s="2117" t="s">
        <v>15734</v>
      </c>
      <c r="C12" s="2118" t="s">
        <v>16015</v>
      </c>
      <c r="D12" s="2118" t="s">
        <v>1292</v>
      </c>
      <c r="E12" s="2118">
        <v>0</v>
      </c>
      <c r="F12" s="2119">
        <v>100</v>
      </c>
      <c r="G12" s="1182"/>
      <c r="H12" s="2120">
        <v>0</v>
      </c>
      <c r="I12" s="2121">
        <f>IFERROR(H12/$F12,0)</f>
        <v>0</v>
      </c>
      <c r="J12" s="1182"/>
      <c r="K12" s="2120">
        <v>0</v>
      </c>
      <c r="L12" s="2121">
        <f>K12/$F12</f>
        <v>0</v>
      </c>
      <c r="M12" s="1182"/>
      <c r="N12" s="2122" t="s">
        <v>15958</v>
      </c>
      <c r="O12" s="3102"/>
      <c r="P12" s="3101"/>
      <c r="Q12" s="1757">
        <f xml:space="preserve"> IF( SUM( S12:S12 ) = 0, 0,#REF! )</f>
        <v>0</v>
      </c>
      <c r="R12" s="3101"/>
    </row>
    <row r="13" spans="1:18" ht="19.5" thickTop="1">
      <c r="A13" s="3102"/>
      <c r="B13" s="3102"/>
      <c r="C13" s="3102"/>
      <c r="D13" s="3102"/>
      <c r="E13" s="3102"/>
      <c r="F13" s="3102"/>
      <c r="G13" s="1182"/>
      <c r="H13" s="3102"/>
      <c r="I13" s="3102"/>
      <c r="J13" s="1182"/>
      <c r="K13" s="3102"/>
      <c r="L13" s="3102"/>
      <c r="M13" s="1182"/>
      <c r="N13" s="3102"/>
      <c r="O13" s="3102"/>
      <c r="P13" s="3101"/>
      <c r="Q13" s="1757">
        <f xml:space="preserve"> IF( SUM( S13:U13 ) = 0, 0,#REF! )</f>
        <v>0</v>
      </c>
      <c r="R13" s="3101"/>
    </row>
    <row r="14" spans="1:18" ht="14.5" thickBot="1">
      <c r="A14" s="3102"/>
      <c r="B14" s="3102"/>
      <c r="C14" s="3102"/>
      <c r="D14" s="3102"/>
      <c r="E14" s="3102"/>
      <c r="F14" s="3102"/>
      <c r="G14" s="3102"/>
      <c r="H14" s="3102"/>
      <c r="I14" s="3102"/>
      <c r="J14" s="3102"/>
      <c r="K14" s="3102"/>
      <c r="L14" s="3102"/>
      <c r="M14" s="3102"/>
      <c r="N14" s="3102"/>
      <c r="O14" s="3102"/>
      <c r="P14" s="3101"/>
      <c r="Q14" s="1757">
        <f xml:space="preserve"> IF( SUM( S14:U14 ) = 0, 0,#REF! )</f>
        <v>0</v>
      </c>
      <c r="R14" s="3101"/>
    </row>
    <row r="15" spans="1:18" ht="19.5" thickTop="1">
      <c r="A15" s="3102"/>
      <c r="B15" s="2988" t="s">
        <v>15805</v>
      </c>
      <c r="C15" s="2989" t="s">
        <v>16013</v>
      </c>
      <c r="D15" s="3102"/>
      <c r="E15" s="3102"/>
      <c r="F15" s="1182"/>
      <c r="G15" s="1182"/>
      <c r="H15" s="1182"/>
      <c r="I15" s="1182"/>
      <c r="J15" s="1182"/>
      <c r="K15" s="1182"/>
      <c r="L15" s="1182"/>
      <c r="M15" s="1182"/>
      <c r="N15" s="3102"/>
      <c r="O15" s="1182"/>
      <c r="P15" s="3101"/>
      <c r="Q15" s="1757">
        <f xml:space="preserve"> IF( SUM( S15:U15 ) = 0, 0,#REF! )</f>
        <v>0</v>
      </c>
      <c r="R15" s="3101"/>
    </row>
    <row r="16" spans="1:18" ht="19.5" thickBot="1">
      <c r="A16" s="2394" t="s">
        <v>686</v>
      </c>
      <c r="B16" s="2141" t="s">
        <v>16016</v>
      </c>
      <c r="C16" s="2553">
        <v>9.0399999999999991</v>
      </c>
      <c r="D16" s="1187"/>
      <c r="E16" s="1187"/>
      <c r="F16" s="1182"/>
      <c r="G16" s="1182"/>
      <c r="H16" s="1182"/>
      <c r="I16" s="1182"/>
      <c r="J16" s="1182"/>
      <c r="K16" s="1182"/>
      <c r="L16" s="1182"/>
      <c r="M16" s="1182"/>
      <c r="N16" s="3102"/>
      <c r="O16" s="1182"/>
      <c r="P16" s="3101"/>
      <c r="Q16" s="1757">
        <f xml:space="preserve"> IF( SUM( S16:U16 ) = 0, 0,#REF! )</f>
        <v>0</v>
      </c>
      <c r="R16" s="3101"/>
    </row>
    <row r="17" spans="1:18" ht="20" thickTop="1" thickBot="1">
      <c r="A17" s="3102"/>
      <c r="B17" s="1187"/>
      <c r="C17" s="3102"/>
      <c r="D17" s="1187"/>
      <c r="E17" s="1187"/>
      <c r="F17" s="1182"/>
      <c r="G17" s="1182"/>
      <c r="H17" s="3702" t="s">
        <v>13211</v>
      </c>
      <c r="I17" s="3703"/>
      <c r="J17" s="1182"/>
      <c r="K17" s="3702" t="s">
        <v>13212</v>
      </c>
      <c r="L17" s="3703"/>
      <c r="M17" s="1182"/>
      <c r="N17" s="3102"/>
      <c r="O17" s="1182"/>
      <c r="P17" s="3101"/>
      <c r="Q17" s="1757">
        <f xml:space="preserve"> IF( SUM( S17:U17 ) = 0, 0,#REF! )</f>
        <v>0</v>
      </c>
      <c r="R17" s="3101"/>
    </row>
    <row r="18" spans="1:18" ht="38.5" thickTop="1" thickBot="1">
      <c r="A18" s="3102"/>
      <c r="B18" s="3102"/>
      <c r="C18" s="2123" t="s">
        <v>2</v>
      </c>
      <c r="D18" s="2124" t="s">
        <v>15065</v>
      </c>
      <c r="E18" s="2124" t="s">
        <v>15677</v>
      </c>
      <c r="F18" s="2125" t="s">
        <v>15731</v>
      </c>
      <c r="G18" s="1182"/>
      <c r="H18" s="2126" t="s">
        <v>15732</v>
      </c>
      <c r="I18" s="2127" t="s">
        <v>15733</v>
      </c>
      <c r="J18" s="1182"/>
      <c r="K18" s="2126" t="s">
        <v>15732</v>
      </c>
      <c r="L18" s="2127" t="s">
        <v>15733</v>
      </c>
      <c r="M18" s="1182"/>
      <c r="N18" s="2128" t="s">
        <v>677</v>
      </c>
      <c r="O18" s="3102"/>
      <c r="P18" s="3101"/>
      <c r="Q18" s="1757">
        <f xml:space="preserve"> IF( SUM( S18:U18 ) = 0, 0,#REF! )</f>
        <v>0</v>
      </c>
      <c r="R18" s="3101"/>
    </row>
    <row r="19" spans="1:18" ht="25.5" thickTop="1">
      <c r="A19" s="3102"/>
      <c r="B19" s="2129" t="s">
        <v>15734</v>
      </c>
      <c r="C19" s="2130" t="s">
        <v>16017</v>
      </c>
      <c r="D19" s="2130" t="s">
        <v>16018</v>
      </c>
      <c r="E19" s="2130">
        <v>2</v>
      </c>
      <c r="F19" s="2131">
        <v>0.25</v>
      </c>
      <c r="G19" s="1182"/>
      <c r="H19" s="2132">
        <v>0</v>
      </c>
      <c r="I19" s="2133">
        <f>IFERROR(H19/$F19,0)</f>
        <v>0</v>
      </c>
      <c r="J19" s="1182"/>
      <c r="K19" s="2132">
        <v>0</v>
      </c>
      <c r="L19" s="2133">
        <f>K19/$F19</f>
        <v>0</v>
      </c>
      <c r="M19" s="1182"/>
      <c r="N19" s="2134" t="s">
        <v>15959</v>
      </c>
      <c r="O19" s="3102"/>
      <c r="P19" s="3101"/>
      <c r="Q19" s="1757">
        <f xml:space="preserve"> IF( SUM( S19:U19 ) = 0, 0,#REF! )</f>
        <v>0</v>
      </c>
      <c r="R19" s="3101"/>
    </row>
    <row r="20" spans="1:18" ht="25">
      <c r="A20" s="3102"/>
      <c r="B20" s="2135" t="s">
        <v>15738</v>
      </c>
      <c r="C20" s="2136" t="s">
        <v>16019</v>
      </c>
      <c r="D20" s="2136" t="s">
        <v>16018</v>
      </c>
      <c r="E20" s="2136">
        <v>2</v>
      </c>
      <c r="F20" s="2137">
        <v>0.25</v>
      </c>
      <c r="G20" s="1182"/>
      <c r="H20" s="2138">
        <v>0</v>
      </c>
      <c r="I20" s="2139">
        <f>IFERROR(H20/$F20,0)</f>
        <v>0</v>
      </c>
      <c r="J20" s="1182"/>
      <c r="K20" s="2138">
        <v>0</v>
      </c>
      <c r="L20" s="2139">
        <f>K20/$F20</f>
        <v>0</v>
      </c>
      <c r="M20" s="1182"/>
      <c r="N20" s="2140" t="s">
        <v>15960</v>
      </c>
      <c r="O20" s="3102"/>
      <c r="P20" s="3101"/>
      <c r="Q20" s="1757">
        <f xml:space="preserve"> IF( SUM( S20:U20 ) = 0, 0,#REF! )</f>
        <v>0</v>
      </c>
      <c r="R20" s="3101"/>
    </row>
    <row r="21" spans="1:18" ht="25.5" thickBot="1">
      <c r="A21" s="2394" t="s">
        <v>784</v>
      </c>
      <c r="B21" s="2141" t="s">
        <v>15741</v>
      </c>
      <c r="C21" s="2142" t="s">
        <v>16020</v>
      </c>
      <c r="D21" s="2142" t="s">
        <v>16018</v>
      </c>
      <c r="E21" s="2142">
        <v>2</v>
      </c>
      <c r="F21" s="2143">
        <v>0.25</v>
      </c>
      <c r="G21" s="1182"/>
      <c r="H21" s="2144">
        <v>0</v>
      </c>
      <c r="I21" s="2145">
        <f>IFERROR(H21/$F21,0)</f>
        <v>0</v>
      </c>
      <c r="J21" s="1182"/>
      <c r="K21" s="2144">
        <v>0</v>
      </c>
      <c r="L21" s="2145">
        <f>K21/$F21</f>
        <v>0</v>
      </c>
      <c r="M21" s="1182"/>
      <c r="N21" s="2146" t="s">
        <v>15961</v>
      </c>
      <c r="O21" s="3102"/>
      <c r="P21" s="3101"/>
      <c r="Q21" s="1757">
        <f xml:space="preserve"> IF( SUM( S21:U21 ) = 0, 0,#REF! )</f>
        <v>0</v>
      </c>
      <c r="R21" s="3101"/>
    </row>
    <row r="22" spans="1:18" ht="14.5" thickTop="1">
      <c r="A22" s="3102"/>
      <c r="B22" s="3102"/>
      <c r="C22" s="3178"/>
      <c r="D22" s="3102"/>
      <c r="E22" s="3102"/>
      <c r="F22" s="3102"/>
      <c r="G22" s="3102"/>
      <c r="H22" s="3102"/>
      <c r="I22" s="3102"/>
      <c r="J22" s="3102"/>
      <c r="K22" s="3102"/>
      <c r="L22" s="3102"/>
      <c r="M22" s="3102"/>
      <c r="N22" s="3102"/>
      <c r="O22" s="3102"/>
      <c r="P22" s="3101"/>
      <c r="Q22" s="1757">
        <f xml:space="preserve"> IF( SUM( S22:U22 ) = 0, 0,#REF! )</f>
        <v>0</v>
      </c>
      <c r="R22" s="3101"/>
    </row>
    <row r="23" spans="1:18" ht="14.5" thickBot="1">
      <c r="A23" s="3102"/>
      <c r="B23" s="3102"/>
      <c r="C23" s="3102"/>
      <c r="D23" s="3102"/>
      <c r="E23" s="3102"/>
      <c r="F23" s="3102"/>
      <c r="G23" s="3102"/>
      <c r="H23" s="3102"/>
      <c r="I23" s="3102"/>
      <c r="J23" s="3102"/>
      <c r="K23" s="3102"/>
      <c r="L23" s="3102"/>
      <c r="M23" s="3102"/>
      <c r="N23" s="3102"/>
      <c r="O23" s="3102"/>
      <c r="P23" s="3101"/>
      <c r="Q23" s="1757">
        <f xml:space="preserve"> IF( SUM( S23:U23 ) = 0, 0,#REF! )</f>
        <v>0</v>
      </c>
      <c r="R23" s="3101"/>
    </row>
    <row r="24" spans="1:18" ht="19.5" thickTop="1">
      <c r="A24" s="3102"/>
      <c r="B24" s="2988" t="s">
        <v>15812</v>
      </c>
      <c r="C24" s="2989" t="s">
        <v>16013</v>
      </c>
      <c r="D24" s="3102"/>
      <c r="E24" s="3102"/>
      <c r="F24" s="1182"/>
      <c r="G24" s="1182"/>
      <c r="H24" s="1182"/>
      <c r="I24" s="1182"/>
      <c r="J24" s="1182"/>
      <c r="K24" s="1182"/>
      <c r="L24" s="1182"/>
      <c r="M24" s="1182"/>
      <c r="N24" s="3102"/>
      <c r="O24" s="3102"/>
      <c r="P24" s="3101"/>
      <c r="Q24" s="1757">
        <f xml:space="preserve"> IF( SUM( S24:U24 ) = 0, 0,#REF! )</f>
        <v>0</v>
      </c>
      <c r="R24" s="3101"/>
    </row>
    <row r="25" spans="1:18" ht="19.25" customHeight="1" thickBot="1">
      <c r="A25" s="2394" t="s">
        <v>686</v>
      </c>
      <c r="B25" s="2141" t="s">
        <v>16021</v>
      </c>
      <c r="C25" s="2553">
        <v>9.99</v>
      </c>
      <c r="D25" s="1187"/>
      <c r="E25" s="1187"/>
      <c r="F25" s="1182"/>
      <c r="G25" s="1182"/>
      <c r="H25" s="1182"/>
      <c r="I25" s="1182"/>
      <c r="J25" s="1182"/>
      <c r="K25" s="1182"/>
      <c r="L25" s="1182"/>
      <c r="M25" s="1182"/>
      <c r="N25" s="3102"/>
      <c r="O25" s="3102"/>
      <c r="P25" s="3101"/>
      <c r="Q25" s="1757">
        <f xml:space="preserve"> IF( SUM( S25:U25 ) = 0, 0,#REF! )</f>
        <v>0</v>
      </c>
      <c r="R25" s="3101"/>
    </row>
    <row r="26" spans="1:18" ht="20" thickTop="1" thickBot="1">
      <c r="A26" s="3102"/>
      <c r="B26" s="1187"/>
      <c r="C26" s="3102"/>
      <c r="D26" s="1187"/>
      <c r="E26" s="1187"/>
      <c r="F26" s="1182"/>
      <c r="G26" s="1182"/>
      <c r="H26" s="3704" t="s">
        <v>13211</v>
      </c>
      <c r="I26" s="3704"/>
      <c r="J26" s="1182"/>
      <c r="K26" s="3704" t="s">
        <v>13212</v>
      </c>
      <c r="L26" s="3704"/>
      <c r="M26" s="1182"/>
      <c r="N26" s="3102"/>
      <c r="O26" s="3102"/>
      <c r="P26" s="3101"/>
      <c r="Q26" s="1757">
        <f xml:space="preserve"> IF( SUM( S26:U26 ) = 0, 0,#REF! )</f>
        <v>0</v>
      </c>
      <c r="R26" s="3101"/>
    </row>
    <row r="27" spans="1:18" ht="38.5" thickTop="1" thickBot="1">
      <c r="A27" s="3102"/>
      <c r="B27" s="3102"/>
      <c r="C27" s="2614" t="s">
        <v>2</v>
      </c>
      <c r="D27" s="2615" t="s">
        <v>15065</v>
      </c>
      <c r="E27" s="2615" t="s">
        <v>15677</v>
      </c>
      <c r="F27" s="2616" t="s">
        <v>15731</v>
      </c>
      <c r="G27" s="1182"/>
      <c r="H27" s="2606" t="s">
        <v>15732</v>
      </c>
      <c r="I27" s="2606" t="s">
        <v>15733</v>
      </c>
      <c r="J27" s="1182"/>
      <c r="K27" s="2606" t="s">
        <v>15732</v>
      </c>
      <c r="L27" s="2606" t="s">
        <v>15733</v>
      </c>
      <c r="M27" s="1182"/>
      <c r="N27" s="2128" t="s">
        <v>677</v>
      </c>
      <c r="O27" s="3102"/>
      <c r="P27" s="3101"/>
      <c r="Q27" s="1757">
        <f xml:space="preserve"> IF( SUM( S27:U27 ) = 0, 0,#REF! )</f>
        <v>0</v>
      </c>
      <c r="R27" s="3101"/>
    </row>
    <row r="28" spans="1:18" ht="25.5" thickTop="1">
      <c r="A28" s="3102"/>
      <c r="B28" s="2600" t="s">
        <v>15734</v>
      </c>
      <c r="C28" s="1221" t="s">
        <v>16022</v>
      </c>
      <c r="D28" s="1221" t="s">
        <v>1292</v>
      </c>
      <c r="E28" s="1221">
        <v>0</v>
      </c>
      <c r="F28" s="2613">
        <v>100</v>
      </c>
      <c r="G28" s="1182"/>
      <c r="H28" s="2607">
        <v>0</v>
      </c>
      <c r="I28" s="2608">
        <f>IFERROR(H28/$F28,0)</f>
        <v>0</v>
      </c>
      <c r="J28" s="1202"/>
      <c r="K28" s="2607">
        <v>0</v>
      </c>
      <c r="L28" s="2608">
        <f>K28/$F28</f>
        <v>0</v>
      </c>
      <c r="M28" s="2569"/>
      <c r="N28" s="2617" t="s">
        <v>15962</v>
      </c>
      <c r="O28" s="3102"/>
      <c r="P28" s="3101"/>
      <c r="Q28" s="1757">
        <f xml:space="preserve"> IF( SUM( S28:S28 ) = 0, 0,#REF! )</f>
        <v>0</v>
      </c>
      <c r="R28" s="3101"/>
    </row>
    <row r="29" spans="1:18" ht="87.5">
      <c r="A29" s="3102"/>
      <c r="B29" s="2601" t="s">
        <v>15738</v>
      </c>
      <c r="C29" s="1180" t="s">
        <v>16023</v>
      </c>
      <c r="D29" s="1180" t="s">
        <v>16024</v>
      </c>
      <c r="E29" s="1180">
        <v>0</v>
      </c>
      <c r="F29" s="2602">
        <v>188</v>
      </c>
      <c r="G29" s="1182"/>
      <c r="H29" s="2609">
        <v>0</v>
      </c>
      <c r="I29" s="2610">
        <f>IFERROR(H29/$F29,0)</f>
        <v>0</v>
      </c>
      <c r="J29" s="1202"/>
      <c r="K29" s="2609">
        <v>0</v>
      </c>
      <c r="L29" s="2610">
        <f>K29/$F29</f>
        <v>0</v>
      </c>
      <c r="M29" s="2569"/>
      <c r="N29" s="2618" t="s">
        <v>15963</v>
      </c>
      <c r="O29" s="3102"/>
      <c r="P29" s="3101"/>
      <c r="Q29" s="1757">
        <f xml:space="preserve"> IF( SUM( S29:S29 ) = 0, 0,#REF! )</f>
        <v>0</v>
      </c>
      <c r="R29" s="3101"/>
    </row>
    <row r="30" spans="1:18" ht="19.5" thickBot="1">
      <c r="A30" s="2394" t="s">
        <v>784</v>
      </c>
      <c r="B30" s="2603" t="s">
        <v>15741</v>
      </c>
      <c r="C30" s="2604" t="s">
        <v>16025</v>
      </c>
      <c r="D30" s="2604" t="s">
        <v>15736</v>
      </c>
      <c r="E30" s="2604">
        <v>0</v>
      </c>
      <c r="F30" s="2605">
        <v>459</v>
      </c>
      <c r="G30" s="1182"/>
      <c r="H30" s="2611">
        <v>0</v>
      </c>
      <c r="I30" s="2612">
        <f>IFERROR(H30/$F30,0)</f>
        <v>0</v>
      </c>
      <c r="J30" s="1202"/>
      <c r="K30" s="2611">
        <v>0</v>
      </c>
      <c r="L30" s="2612">
        <f>K30/$F30</f>
        <v>0</v>
      </c>
      <c r="M30" s="2569"/>
      <c r="N30" s="2619" t="s">
        <v>15964</v>
      </c>
      <c r="O30" s="3102"/>
      <c r="P30" s="3101"/>
      <c r="Q30" s="1757">
        <f xml:space="preserve"> IF( SUM( S30:S30 ) = 0, 0,#REF! )</f>
        <v>0</v>
      </c>
      <c r="R30" s="3101"/>
    </row>
    <row r="31" spans="1:18" ht="20" thickTop="1" thickBot="1">
      <c r="A31" s="3102"/>
      <c r="B31" s="3102"/>
      <c r="C31" s="3102"/>
      <c r="D31" s="3102"/>
      <c r="E31" s="3102"/>
      <c r="F31" s="3102"/>
      <c r="G31" s="1182"/>
      <c r="H31" s="3102"/>
      <c r="I31" s="3102"/>
      <c r="J31" s="3102"/>
      <c r="K31" s="3102"/>
      <c r="L31" s="3102"/>
      <c r="M31" s="3102"/>
      <c r="N31" s="3102"/>
      <c r="O31" s="3102"/>
      <c r="P31" s="3101"/>
      <c r="Q31" s="1757">
        <f xml:space="preserve"> IF( SUM( S31:S31 ) = 0, 0,#REF! )</f>
        <v>0</v>
      </c>
      <c r="R31" s="3101"/>
    </row>
    <row r="32" spans="1:18" ht="19.5" thickTop="1">
      <c r="A32" s="3102"/>
      <c r="B32" s="2988" t="s">
        <v>15822</v>
      </c>
      <c r="C32" s="2989" t="s">
        <v>16013</v>
      </c>
      <c r="D32" s="3102"/>
      <c r="E32" s="3102"/>
      <c r="F32" s="1182"/>
      <c r="G32" s="1182"/>
      <c r="H32" s="1182"/>
      <c r="I32" s="1182"/>
      <c r="J32" s="1182"/>
      <c r="K32" s="1182"/>
      <c r="L32" s="1182"/>
      <c r="M32" s="1182"/>
      <c r="N32" s="3102"/>
      <c r="O32" s="3102"/>
      <c r="P32" s="3101"/>
      <c r="Q32" s="1757">
        <f xml:space="preserve"> IF( SUM( S32:S32 ) = 0, 0,#REF! )</f>
        <v>0</v>
      </c>
      <c r="R32" s="3101"/>
    </row>
    <row r="33" spans="1:18" ht="19.5" thickBot="1">
      <c r="A33" s="2394" t="s">
        <v>686</v>
      </c>
      <c r="B33" s="2141" t="s">
        <v>15813</v>
      </c>
      <c r="C33" s="2553">
        <v>9.09</v>
      </c>
      <c r="D33" s="1187"/>
      <c r="E33" s="1187"/>
      <c r="F33" s="1182"/>
      <c r="G33" s="1182"/>
      <c r="H33" s="1182"/>
      <c r="I33" s="1182"/>
      <c r="J33" s="1182"/>
      <c r="K33" s="1182"/>
      <c r="L33" s="1182"/>
      <c r="M33" s="1182"/>
      <c r="N33" s="3102"/>
      <c r="O33" s="3102"/>
      <c r="P33" s="3101"/>
      <c r="Q33" s="1757">
        <f xml:space="preserve"> IF( SUM( S33:S33 ) = 0, 0,#REF! )</f>
        <v>0</v>
      </c>
      <c r="R33" s="3101"/>
    </row>
    <row r="34" spans="1:18" ht="20" thickTop="1" thickBot="1">
      <c r="A34" s="3102"/>
      <c r="B34" s="1187"/>
      <c r="C34" s="3102"/>
      <c r="D34" s="1187"/>
      <c r="E34" s="1187"/>
      <c r="F34" s="1182"/>
      <c r="G34" s="1182"/>
      <c r="H34" s="1182"/>
      <c r="I34" s="1182"/>
      <c r="J34" s="1182"/>
      <c r="K34" s="1182"/>
      <c r="L34" s="1182"/>
      <c r="M34" s="1182"/>
      <c r="N34" s="3102"/>
      <c r="O34" s="3102"/>
      <c r="P34" s="3101"/>
      <c r="Q34" s="1757">
        <f xml:space="preserve"> IF( SUM( S34:S34 ) = 0, 0,#REF! )</f>
        <v>0</v>
      </c>
      <c r="R34" s="3101"/>
    </row>
    <row r="35" spans="1:18" ht="20" thickTop="1" thickBot="1">
      <c r="A35" s="3102"/>
      <c r="B35" s="3102"/>
      <c r="C35" s="3102"/>
      <c r="D35" s="1187"/>
      <c r="E35" s="1187"/>
      <c r="F35" s="1182"/>
      <c r="G35" s="1182"/>
      <c r="H35" s="3693" t="s">
        <v>13211</v>
      </c>
      <c r="I35" s="3694"/>
      <c r="J35" s="1182"/>
      <c r="K35" s="3693" t="s">
        <v>13212</v>
      </c>
      <c r="L35" s="3694"/>
      <c r="M35" s="1182"/>
      <c r="N35" s="3102"/>
      <c r="O35" s="3102"/>
      <c r="P35" s="3101"/>
      <c r="Q35" s="1757">
        <f xml:space="preserve"> IF( SUM( S35:S35 ) = 0, 0,#REF! )</f>
        <v>0</v>
      </c>
      <c r="R35" s="3101"/>
    </row>
    <row r="36" spans="1:18" ht="38.5" thickTop="1" thickBot="1">
      <c r="A36" s="3102"/>
      <c r="B36" s="3102"/>
      <c r="C36" s="2614" t="s">
        <v>2</v>
      </c>
      <c r="D36" s="2615" t="s">
        <v>15065</v>
      </c>
      <c r="E36" s="2615" t="s">
        <v>15677</v>
      </c>
      <c r="F36" s="2616" t="s">
        <v>15731</v>
      </c>
      <c r="G36" s="1182"/>
      <c r="H36" s="2623" t="s">
        <v>15732</v>
      </c>
      <c r="I36" s="2624" t="s">
        <v>15733</v>
      </c>
      <c r="J36" s="1182"/>
      <c r="K36" s="2623" t="s">
        <v>15732</v>
      </c>
      <c r="L36" s="2624" t="s">
        <v>15733</v>
      </c>
      <c r="M36" s="1182"/>
      <c r="N36" s="1198" t="s">
        <v>677</v>
      </c>
      <c r="O36" s="3102"/>
      <c r="P36" s="3101"/>
      <c r="Q36" s="1757">
        <f xml:space="preserve"> IF( SUM( S36:S36 ) = 0, 0,#REF! )</f>
        <v>0</v>
      </c>
      <c r="R36" s="3101"/>
    </row>
    <row r="37" spans="1:18" ht="25.5" thickTop="1">
      <c r="A37" s="3102"/>
      <c r="B37" s="1201" t="s">
        <v>15734</v>
      </c>
      <c r="C37" s="1221" t="s">
        <v>16026</v>
      </c>
      <c r="D37" s="1221" t="s">
        <v>15736</v>
      </c>
      <c r="E37" s="1221">
        <v>0</v>
      </c>
      <c r="F37" s="2620">
        <v>20457</v>
      </c>
      <c r="G37" s="1182"/>
      <c r="H37" s="2621">
        <v>0</v>
      </c>
      <c r="I37" s="2622">
        <f t="shared" ref="I37:I47" si="0">IFERROR(H37/$F37,0)</f>
        <v>0</v>
      </c>
      <c r="J37" s="1202"/>
      <c r="K37" s="2621">
        <v>0</v>
      </c>
      <c r="L37" s="2622">
        <f t="shared" ref="L37:L49" si="1">K37/$F37</f>
        <v>0</v>
      </c>
      <c r="M37" s="2569"/>
      <c r="N37" s="1203" t="s">
        <v>15965</v>
      </c>
      <c r="O37" s="3102"/>
      <c r="P37" s="3101"/>
      <c r="Q37" s="1757">
        <f xml:space="preserve"> IF( SUM( S37:S37 ) = 0, 0,#REF! )</f>
        <v>0</v>
      </c>
      <c r="R37" s="3101"/>
    </row>
    <row r="38" spans="1:18" ht="25">
      <c r="A38" s="3102"/>
      <c r="B38" s="1204" t="s">
        <v>15738</v>
      </c>
      <c r="C38" s="1180" t="s">
        <v>16027</v>
      </c>
      <c r="D38" s="1180" t="s">
        <v>15736</v>
      </c>
      <c r="E38" s="1180">
        <v>0</v>
      </c>
      <c r="F38" s="2148">
        <v>5052</v>
      </c>
      <c r="G38" s="1182"/>
      <c r="H38" s="1698">
        <v>0</v>
      </c>
      <c r="I38" s="1205">
        <f t="shared" si="0"/>
        <v>0</v>
      </c>
      <c r="J38" s="1202"/>
      <c r="K38" s="1698">
        <v>0</v>
      </c>
      <c r="L38" s="1205">
        <f t="shared" si="1"/>
        <v>0</v>
      </c>
      <c r="M38" s="2569"/>
      <c r="N38" s="1206" t="s">
        <v>15966</v>
      </c>
      <c r="O38" s="3102"/>
      <c r="P38" s="3101"/>
      <c r="Q38" s="1757">
        <f xml:space="preserve"> IF( SUM( S38:S38 ) = 0, 0,#REF! )</f>
        <v>0</v>
      </c>
      <c r="R38" s="3101"/>
    </row>
    <row r="39" spans="1:18" ht="25">
      <c r="A39" s="3102"/>
      <c r="B39" s="1204" t="s">
        <v>15741</v>
      </c>
      <c r="C39" s="1180" t="s">
        <v>16028</v>
      </c>
      <c r="D39" s="1180" t="s">
        <v>15736</v>
      </c>
      <c r="E39" s="1180">
        <v>0</v>
      </c>
      <c r="F39" s="2148">
        <v>15747</v>
      </c>
      <c r="G39" s="1182"/>
      <c r="H39" s="1698">
        <v>0</v>
      </c>
      <c r="I39" s="1205">
        <f t="shared" si="0"/>
        <v>0</v>
      </c>
      <c r="J39" s="1202"/>
      <c r="K39" s="1698">
        <v>0</v>
      </c>
      <c r="L39" s="1205">
        <f t="shared" si="1"/>
        <v>0</v>
      </c>
      <c r="M39" s="2569"/>
      <c r="N39" s="1206" t="s">
        <v>15967</v>
      </c>
      <c r="O39" s="3102"/>
      <c r="P39" s="3101"/>
      <c r="Q39" s="1757"/>
      <c r="R39" s="3101"/>
    </row>
    <row r="40" spans="1:18" ht="25">
      <c r="A40" s="3102"/>
      <c r="B40" s="1204" t="s">
        <v>15744</v>
      </c>
      <c r="C40" s="1180" t="s">
        <v>16029</v>
      </c>
      <c r="D40" s="1180" t="s">
        <v>15736</v>
      </c>
      <c r="E40" s="1180">
        <v>0</v>
      </c>
      <c r="F40" s="2148">
        <v>224126</v>
      </c>
      <c r="G40" s="1182"/>
      <c r="H40" s="1698">
        <v>0</v>
      </c>
      <c r="I40" s="1205">
        <f t="shared" si="0"/>
        <v>0</v>
      </c>
      <c r="J40" s="1202"/>
      <c r="K40" s="1698">
        <v>0</v>
      </c>
      <c r="L40" s="1205">
        <f t="shared" si="1"/>
        <v>0</v>
      </c>
      <c r="M40" s="2569"/>
      <c r="N40" s="1206" t="s">
        <v>15968</v>
      </c>
      <c r="O40" s="3102"/>
      <c r="P40" s="3101"/>
      <c r="Q40" s="1757"/>
      <c r="R40" s="3101"/>
    </row>
    <row r="41" spans="1:18" ht="25">
      <c r="A41" s="3102"/>
      <c r="B41" s="1204" t="s">
        <v>15747</v>
      </c>
      <c r="C41" s="1180" t="s">
        <v>16030</v>
      </c>
      <c r="D41" s="1180" t="s">
        <v>15736</v>
      </c>
      <c r="E41" s="1180">
        <v>0</v>
      </c>
      <c r="F41" s="2148">
        <v>22152</v>
      </c>
      <c r="G41" s="1182"/>
      <c r="H41" s="1698">
        <v>0</v>
      </c>
      <c r="I41" s="1205">
        <f t="shared" si="0"/>
        <v>0</v>
      </c>
      <c r="J41" s="1202"/>
      <c r="K41" s="1698">
        <v>0</v>
      </c>
      <c r="L41" s="1205">
        <f t="shared" si="1"/>
        <v>0</v>
      </c>
      <c r="M41" s="2569"/>
      <c r="N41" s="1206" t="s">
        <v>15969</v>
      </c>
      <c r="O41" s="3102"/>
      <c r="P41" s="3101"/>
      <c r="Q41" s="1757"/>
      <c r="R41" s="3101"/>
    </row>
    <row r="42" spans="1:18" ht="25">
      <c r="A42" s="3102"/>
      <c r="B42" s="1204" t="s">
        <v>15750</v>
      </c>
      <c r="C42" s="1180" t="s">
        <v>16031</v>
      </c>
      <c r="D42" s="1180" t="s">
        <v>15736</v>
      </c>
      <c r="E42" s="1180">
        <v>0</v>
      </c>
      <c r="F42" s="2148">
        <v>5070</v>
      </c>
      <c r="G42" s="1182"/>
      <c r="H42" s="1698">
        <v>0</v>
      </c>
      <c r="I42" s="1205">
        <f t="shared" si="0"/>
        <v>0</v>
      </c>
      <c r="J42" s="1202"/>
      <c r="K42" s="1698">
        <v>0</v>
      </c>
      <c r="L42" s="1205">
        <f t="shared" si="1"/>
        <v>0</v>
      </c>
      <c r="M42" s="2569"/>
      <c r="N42" s="1206" t="s">
        <v>15970</v>
      </c>
      <c r="O42" s="3102"/>
      <c r="P42" s="3101"/>
      <c r="Q42" s="1757"/>
      <c r="R42" s="3101"/>
    </row>
    <row r="43" spans="1:18" ht="25">
      <c r="A43" s="3102"/>
      <c r="B43" s="1204" t="s">
        <v>15753</v>
      </c>
      <c r="C43" s="1180" t="s">
        <v>16032</v>
      </c>
      <c r="D43" s="1180" t="s">
        <v>15736</v>
      </c>
      <c r="E43" s="1180">
        <v>0</v>
      </c>
      <c r="F43" s="2148">
        <v>5301</v>
      </c>
      <c r="G43" s="1182"/>
      <c r="H43" s="1698">
        <v>0</v>
      </c>
      <c r="I43" s="1205">
        <f t="shared" si="0"/>
        <v>0</v>
      </c>
      <c r="J43" s="1202"/>
      <c r="K43" s="1698">
        <v>0</v>
      </c>
      <c r="L43" s="1205">
        <f t="shared" si="1"/>
        <v>0</v>
      </c>
      <c r="M43" s="2569"/>
      <c r="N43" s="1206" t="s">
        <v>15971</v>
      </c>
      <c r="O43" s="3102"/>
      <c r="P43" s="3101"/>
      <c r="Q43" s="1757"/>
      <c r="R43" s="3101"/>
    </row>
    <row r="44" spans="1:18" ht="25">
      <c r="A44" s="3102"/>
      <c r="B44" s="1204" t="s">
        <v>15756</v>
      </c>
      <c r="C44" s="1180" t="s">
        <v>16033</v>
      </c>
      <c r="D44" s="1180" t="s">
        <v>15736</v>
      </c>
      <c r="E44" s="1180">
        <v>0</v>
      </c>
      <c r="F44" s="2149">
        <v>49629</v>
      </c>
      <c r="G44" s="1182"/>
      <c r="H44" s="1698">
        <v>0</v>
      </c>
      <c r="I44" s="1205">
        <f t="shared" si="0"/>
        <v>0</v>
      </c>
      <c r="J44" s="1202"/>
      <c r="K44" s="1698">
        <v>0</v>
      </c>
      <c r="L44" s="1205">
        <f t="shared" si="1"/>
        <v>0</v>
      </c>
      <c r="M44" s="2569"/>
      <c r="N44" s="1206" t="s">
        <v>15972</v>
      </c>
      <c r="O44" s="3102"/>
      <c r="P44" s="3101"/>
      <c r="Q44" s="1757"/>
      <c r="R44" s="3101"/>
    </row>
    <row r="45" spans="1:18" ht="19">
      <c r="A45" s="3102"/>
      <c r="B45" s="1204" t="s">
        <v>15759</v>
      </c>
      <c r="C45" s="1180" t="s">
        <v>16034</v>
      </c>
      <c r="D45" s="1180" t="s">
        <v>15736</v>
      </c>
      <c r="E45" s="1180">
        <v>0</v>
      </c>
      <c r="F45" s="2148">
        <v>869118</v>
      </c>
      <c r="G45" s="1182"/>
      <c r="H45" s="1698">
        <v>0</v>
      </c>
      <c r="I45" s="1205">
        <f t="shared" si="0"/>
        <v>0</v>
      </c>
      <c r="J45" s="1202"/>
      <c r="K45" s="1698">
        <v>0</v>
      </c>
      <c r="L45" s="1205">
        <f t="shared" si="1"/>
        <v>0</v>
      </c>
      <c r="M45" s="2569"/>
      <c r="N45" s="1206" t="s">
        <v>15973</v>
      </c>
      <c r="O45" s="3102"/>
      <c r="P45" s="3101"/>
      <c r="Q45" s="1757"/>
      <c r="R45" s="3101"/>
    </row>
    <row r="46" spans="1:18" ht="19">
      <c r="A46" s="3102"/>
      <c r="B46" s="1204" t="s">
        <v>15787</v>
      </c>
      <c r="C46" s="1180" t="s">
        <v>16035</v>
      </c>
      <c r="D46" s="1180" t="s">
        <v>15736</v>
      </c>
      <c r="E46" s="1180">
        <v>0</v>
      </c>
      <c r="F46" s="2148">
        <v>150535</v>
      </c>
      <c r="G46" s="1182"/>
      <c r="H46" s="1698">
        <v>0</v>
      </c>
      <c r="I46" s="1205">
        <f t="shared" si="0"/>
        <v>0</v>
      </c>
      <c r="J46" s="1202"/>
      <c r="K46" s="1698">
        <v>0</v>
      </c>
      <c r="L46" s="1205">
        <f t="shared" si="1"/>
        <v>0</v>
      </c>
      <c r="M46" s="2569"/>
      <c r="N46" s="1206" t="s">
        <v>15974</v>
      </c>
      <c r="O46" s="3102"/>
      <c r="P46" s="3101"/>
      <c r="Q46" s="1757"/>
      <c r="R46" s="3101"/>
    </row>
    <row r="47" spans="1:18" ht="19">
      <c r="A47" s="3102"/>
      <c r="B47" s="1204" t="s">
        <v>15790</v>
      </c>
      <c r="C47" s="1180" t="s">
        <v>16036</v>
      </c>
      <c r="D47" s="1180" t="s">
        <v>15736</v>
      </c>
      <c r="E47" s="1180">
        <v>0</v>
      </c>
      <c r="F47" s="2148">
        <v>1115761</v>
      </c>
      <c r="G47" s="1182"/>
      <c r="H47" s="1698">
        <v>0</v>
      </c>
      <c r="I47" s="1205">
        <f t="shared" si="0"/>
        <v>0</v>
      </c>
      <c r="J47" s="1202"/>
      <c r="K47" s="1698">
        <v>0</v>
      </c>
      <c r="L47" s="1205">
        <f t="shared" si="1"/>
        <v>0</v>
      </c>
      <c r="M47" s="2569"/>
      <c r="N47" s="1206" t="s">
        <v>15975</v>
      </c>
      <c r="O47" s="3102"/>
      <c r="P47" s="3101"/>
      <c r="Q47" s="1757"/>
      <c r="R47" s="3101"/>
    </row>
    <row r="48" spans="1:18" ht="25">
      <c r="A48" s="3102"/>
      <c r="B48" s="1204" t="s">
        <v>15793</v>
      </c>
      <c r="C48" s="1180" t="s">
        <v>15934</v>
      </c>
      <c r="D48" s="1180" t="s">
        <v>16037</v>
      </c>
      <c r="E48" s="1180">
        <v>2</v>
      </c>
      <c r="F48" s="2150">
        <v>0.1</v>
      </c>
      <c r="G48" s="1182"/>
      <c r="H48" s="2151">
        <v>0</v>
      </c>
      <c r="I48" s="1205">
        <f>IFERROR(H48/$F48,0)</f>
        <v>0</v>
      </c>
      <c r="J48" s="1202"/>
      <c r="K48" s="2151">
        <v>0</v>
      </c>
      <c r="L48" s="1205">
        <f t="shared" si="1"/>
        <v>0</v>
      </c>
      <c r="M48" s="2569"/>
      <c r="N48" s="1206" t="s">
        <v>15976</v>
      </c>
      <c r="O48" s="3102"/>
      <c r="P48" s="3101"/>
      <c r="Q48" s="1757"/>
      <c r="R48" s="3101"/>
    </row>
    <row r="49" spans="1:18" ht="25.5" thickBot="1">
      <c r="A49" s="2394" t="s">
        <v>784</v>
      </c>
      <c r="B49" s="1196" t="s">
        <v>15796</v>
      </c>
      <c r="C49" s="1173" t="s">
        <v>15936</v>
      </c>
      <c r="D49" s="1173" t="s">
        <v>16038</v>
      </c>
      <c r="E49" s="1173">
        <v>3</v>
      </c>
      <c r="F49" s="1185">
        <v>0.17299999999999999</v>
      </c>
      <c r="G49" s="1182"/>
      <c r="H49" s="1701">
        <v>0</v>
      </c>
      <c r="I49" s="1209">
        <f>IFERROR(H49/$F49,0)</f>
        <v>0</v>
      </c>
      <c r="J49" s="1202"/>
      <c r="K49" s="1701">
        <v>0</v>
      </c>
      <c r="L49" s="1209">
        <f t="shared" si="1"/>
        <v>0</v>
      </c>
      <c r="M49" s="2569"/>
      <c r="N49" s="1200" t="s">
        <v>15977</v>
      </c>
      <c r="O49" s="3102"/>
      <c r="P49" s="3101"/>
      <c r="Q49" s="1757">
        <f xml:space="preserve"> IF( SUM( S49:S49 ) = 0, 0,#REF! )</f>
        <v>0</v>
      </c>
      <c r="R49" s="3101"/>
    </row>
    <row r="50" spans="1:18" ht="19.5" thickTop="1">
      <c r="A50" s="3102"/>
      <c r="B50" s="3102"/>
      <c r="C50" s="3102"/>
      <c r="D50" s="3102"/>
      <c r="E50" s="3102"/>
      <c r="F50" s="3102"/>
      <c r="G50" s="1182"/>
      <c r="H50" s="3102"/>
      <c r="I50" s="3102"/>
      <c r="J50" s="3102"/>
      <c r="K50" s="3102"/>
      <c r="L50" s="3102"/>
      <c r="M50" s="3102"/>
      <c r="N50" s="3102"/>
      <c r="O50" s="3102"/>
      <c r="P50" s="3101"/>
      <c r="Q50" s="1757">
        <f xml:space="preserve"> IF( SUM( S50:S50 ) = 0, 0,#REF! )</f>
        <v>0</v>
      </c>
      <c r="R50" s="3101"/>
    </row>
    <row r="51" spans="1:18" ht="25">
      <c r="A51" s="3102"/>
      <c r="B51" s="1186" t="s">
        <v>7</v>
      </c>
      <c r="C51" s="3102"/>
      <c r="D51" s="3102"/>
      <c r="E51" s="3102"/>
      <c r="F51" s="3102"/>
      <c r="G51" s="1182"/>
      <c r="H51" s="3102"/>
      <c r="I51" s="3102"/>
      <c r="J51" s="3102"/>
      <c r="K51" s="3102"/>
      <c r="L51" s="3102"/>
      <c r="M51" s="3102"/>
      <c r="N51" s="3102"/>
      <c r="O51" s="3102"/>
      <c r="P51" s="3101"/>
      <c r="Q51" s="1757"/>
      <c r="R51" s="3101"/>
    </row>
    <row r="52" spans="1:18" ht="14.5" thickBot="1">
      <c r="A52" s="3102"/>
      <c r="B52" s="3102"/>
      <c r="C52" s="3102"/>
      <c r="D52" s="3102"/>
      <c r="E52" s="3102"/>
      <c r="F52" s="3102"/>
      <c r="G52" s="3102"/>
      <c r="H52" s="3102"/>
      <c r="I52" s="3102"/>
      <c r="J52" s="3102"/>
      <c r="K52" s="3102"/>
      <c r="L52" s="3102"/>
      <c r="M52" s="3102"/>
      <c r="N52" s="3102"/>
      <c r="O52" s="3102"/>
      <c r="P52" s="3101"/>
      <c r="Q52" s="1757">
        <f xml:space="preserve"> IF( SUM( S52:S52 ) = 0, 0,#REF! )</f>
        <v>0</v>
      </c>
      <c r="R52" s="3101"/>
    </row>
    <row r="53" spans="1:18" ht="19.5" thickTop="1">
      <c r="A53" s="3102"/>
      <c r="B53" s="2988" t="s">
        <v>15726</v>
      </c>
      <c r="C53" s="2989" t="s">
        <v>16013</v>
      </c>
      <c r="D53" s="3102"/>
      <c r="E53" s="3102"/>
      <c r="F53" s="1182"/>
      <c r="G53" s="1182"/>
      <c r="H53" s="1182"/>
      <c r="I53" s="1182"/>
      <c r="J53" s="1182"/>
      <c r="K53" s="1182"/>
      <c r="L53" s="1182"/>
      <c r="M53" s="1182"/>
      <c r="N53" s="3102"/>
      <c r="O53" s="3102"/>
      <c r="P53" s="3101"/>
      <c r="Q53" s="1757">
        <f xml:space="preserve"> IF( SUM( S53:S53 ) = 0, 0,#REF! )</f>
        <v>0</v>
      </c>
      <c r="R53" s="3101"/>
    </row>
    <row r="54" spans="1:18" ht="25.5" thickBot="1">
      <c r="A54" s="2394" t="s">
        <v>686</v>
      </c>
      <c r="B54" s="2141" t="s">
        <v>16039</v>
      </c>
      <c r="C54" s="2553">
        <v>1.5</v>
      </c>
      <c r="D54" s="1187"/>
      <c r="E54" s="1187"/>
      <c r="F54" s="1182"/>
      <c r="G54" s="1182"/>
      <c r="H54" s="1182"/>
      <c r="I54" s="1182"/>
      <c r="J54" s="1182"/>
      <c r="K54" s="1182"/>
      <c r="L54" s="1182"/>
      <c r="M54" s="1182"/>
      <c r="N54" s="3102"/>
      <c r="O54" s="3102"/>
      <c r="P54" s="3101"/>
      <c r="Q54" s="1757">
        <f xml:space="preserve"> IF( SUM( S54:S54 ) = 0, 0,#REF! )</f>
        <v>0</v>
      </c>
      <c r="R54" s="3101"/>
    </row>
    <row r="55" spans="1:18" ht="20" thickTop="1" thickBot="1">
      <c r="A55" s="3102"/>
      <c r="B55" s="3102"/>
      <c r="C55" s="1182"/>
      <c r="D55" s="1182"/>
      <c r="E55" s="1182"/>
      <c r="F55" s="1182"/>
      <c r="G55" s="1182"/>
      <c r="H55" s="3705" t="s">
        <v>13211</v>
      </c>
      <c r="I55" s="3706"/>
      <c r="J55" s="1182"/>
      <c r="K55" s="3705" t="s">
        <v>13212</v>
      </c>
      <c r="L55" s="3706"/>
      <c r="M55" s="1182"/>
      <c r="N55" s="3102"/>
      <c r="O55" s="3102"/>
      <c r="P55" s="3101"/>
      <c r="Q55" s="1757">
        <f xml:space="preserve"> IF( SUM( S55:S55 ) = 0, 0,#REF! )</f>
        <v>0</v>
      </c>
      <c r="R55" s="3101"/>
    </row>
    <row r="56" spans="1:18" ht="38.5" thickTop="1" thickBot="1">
      <c r="A56" s="3102"/>
      <c r="B56" s="3102"/>
      <c r="C56" s="1178" t="s">
        <v>2</v>
      </c>
      <c r="D56" s="1165" t="s">
        <v>15065</v>
      </c>
      <c r="E56" s="1165" t="s">
        <v>15677</v>
      </c>
      <c r="F56" s="1166" t="s">
        <v>15731</v>
      </c>
      <c r="G56" s="1182"/>
      <c r="H56" s="1197" t="s">
        <v>15732</v>
      </c>
      <c r="I56" s="1183" t="s">
        <v>15733</v>
      </c>
      <c r="J56" s="1182"/>
      <c r="K56" s="1197" t="s">
        <v>15732</v>
      </c>
      <c r="L56" s="1183" t="s">
        <v>15733</v>
      </c>
      <c r="M56" s="1182"/>
      <c r="N56" s="1198" t="s">
        <v>677</v>
      </c>
      <c r="O56" s="3102"/>
      <c r="P56" s="3101"/>
      <c r="Q56" s="1757">
        <f xml:space="preserve"> IF( SUM( S56:S56 ) = 0, 0,#REF! )</f>
        <v>0</v>
      </c>
      <c r="R56" s="3101"/>
    </row>
    <row r="57" spans="1:18" ht="38" thickTop="1">
      <c r="A57" s="3102"/>
      <c r="B57" s="1201" t="s">
        <v>15734</v>
      </c>
      <c r="C57" s="1172" t="s">
        <v>16040</v>
      </c>
      <c r="D57" s="1172" t="s">
        <v>1292</v>
      </c>
      <c r="E57" s="1172">
        <v>0</v>
      </c>
      <c r="F57" s="1225">
        <v>1</v>
      </c>
      <c r="G57" s="1182"/>
      <c r="H57" s="1704">
        <v>0</v>
      </c>
      <c r="I57" s="1210">
        <f>IFERROR(H57/$F57,0)</f>
        <v>0</v>
      </c>
      <c r="J57" s="1202"/>
      <c r="K57" s="1704">
        <v>0</v>
      </c>
      <c r="L57" s="1210">
        <f>K57/$F57</f>
        <v>0</v>
      </c>
      <c r="M57" s="2569"/>
      <c r="N57" s="1203" t="s">
        <v>15978</v>
      </c>
      <c r="O57" s="3102"/>
      <c r="P57" s="3101"/>
      <c r="Q57" s="1757">
        <f xml:space="preserve"> IF( SUM( S57:S57 ) = 0, 0,#REF! )</f>
        <v>0</v>
      </c>
      <c r="R57" s="3101"/>
    </row>
    <row r="58" spans="1:18" ht="19">
      <c r="A58" s="3102"/>
      <c r="B58" s="1204" t="s">
        <v>15738</v>
      </c>
      <c r="C58" s="1180" t="s">
        <v>16041</v>
      </c>
      <c r="D58" s="1180" t="s">
        <v>1292</v>
      </c>
      <c r="E58" s="1180">
        <v>1</v>
      </c>
      <c r="F58" s="2152">
        <v>0.11799999999999999</v>
      </c>
      <c r="G58" s="1182"/>
      <c r="H58" s="1700">
        <v>0</v>
      </c>
      <c r="I58" s="1205">
        <f>IFERROR(H58/$F58,0)</f>
        <v>0</v>
      </c>
      <c r="J58" s="1202"/>
      <c r="K58" s="1700">
        <v>0</v>
      </c>
      <c r="L58" s="1205">
        <f>K58/$F58</f>
        <v>0</v>
      </c>
      <c r="M58" s="2569"/>
      <c r="N58" s="2153" t="s">
        <v>15979</v>
      </c>
      <c r="O58" s="3102"/>
      <c r="P58" s="3101"/>
      <c r="Q58" s="1757"/>
      <c r="R58" s="3101"/>
    </row>
    <row r="59" spans="1:18" ht="25.5" thickBot="1">
      <c r="A59" s="2394" t="s">
        <v>784</v>
      </c>
      <c r="B59" s="1196" t="s">
        <v>15741</v>
      </c>
      <c r="C59" s="1173" t="s">
        <v>16042</v>
      </c>
      <c r="D59" s="1173" t="s">
        <v>12364</v>
      </c>
      <c r="E59" s="1173">
        <v>2</v>
      </c>
      <c r="F59" s="2154">
        <v>6.75</v>
      </c>
      <c r="G59" s="1182"/>
      <c r="H59" s="2155">
        <v>0</v>
      </c>
      <c r="I59" s="1209">
        <f>IFERROR(H59/$F59,0)</f>
        <v>0</v>
      </c>
      <c r="J59" s="1202"/>
      <c r="K59" s="2155">
        <v>0</v>
      </c>
      <c r="L59" s="1209">
        <f>K59/$F59</f>
        <v>0</v>
      </c>
      <c r="M59" s="2569"/>
      <c r="N59" s="1200" t="s">
        <v>15980</v>
      </c>
      <c r="O59" s="3102"/>
      <c r="P59" s="3101"/>
      <c r="Q59" s="1757">
        <f xml:space="preserve"> IF( SUM( S59:S59 ) = 0, 0,#REF! )</f>
        <v>0</v>
      </c>
      <c r="R59" s="3101"/>
    </row>
    <row r="60" spans="1:18" ht="14.5" thickTop="1">
      <c r="A60" s="3102"/>
      <c r="B60" s="3102"/>
      <c r="C60" s="3102"/>
      <c r="D60" s="3102"/>
      <c r="E60" s="3102"/>
      <c r="F60" s="3102"/>
      <c r="G60" s="3102"/>
      <c r="H60" s="3102"/>
      <c r="I60" s="3102"/>
      <c r="J60" s="3102"/>
      <c r="K60" s="3102"/>
      <c r="L60" s="3102"/>
      <c r="M60" s="3102"/>
      <c r="N60" s="3102"/>
      <c r="O60" s="3102"/>
      <c r="P60" s="3101"/>
      <c r="Q60" s="1757">
        <f xml:space="preserve"> IF( SUM( S60:S60 ) = 0, 0,#REF! )</f>
        <v>0</v>
      </c>
      <c r="R60" s="3101"/>
    </row>
    <row r="61" spans="1:18" ht="19.5" thickBot="1">
      <c r="A61" s="3102"/>
      <c r="B61" s="3102"/>
      <c r="C61" s="3102"/>
      <c r="D61" s="3102"/>
      <c r="E61" s="3102"/>
      <c r="F61" s="3102"/>
      <c r="G61" s="1182"/>
      <c r="H61" s="3102"/>
      <c r="I61" s="3102"/>
      <c r="J61" s="3102"/>
      <c r="K61" s="3102"/>
      <c r="L61" s="3102"/>
      <c r="M61" s="3102"/>
      <c r="N61" s="3102"/>
      <c r="O61" s="3102"/>
      <c r="P61" s="3101"/>
      <c r="Q61" s="1757">
        <f xml:space="preserve"> IF( SUM( S61:S61 ) = 0, 0,#REF! )</f>
        <v>0</v>
      </c>
      <c r="R61" s="3101"/>
    </row>
    <row r="62" spans="1:18" ht="19.5" thickTop="1">
      <c r="A62" s="3102"/>
      <c r="B62" s="2988" t="s">
        <v>16043</v>
      </c>
      <c r="C62" s="2989" t="s">
        <v>16013</v>
      </c>
      <c r="D62" s="3102"/>
      <c r="E62" s="3102"/>
      <c r="F62" s="1182"/>
      <c r="G62" s="1182"/>
      <c r="H62" s="1182"/>
      <c r="I62" s="1182"/>
      <c r="J62" s="1182"/>
      <c r="K62" s="1182"/>
      <c r="L62" s="1182"/>
      <c r="M62" s="1182"/>
      <c r="N62" s="3102"/>
      <c r="O62" s="3102"/>
      <c r="P62" s="3101"/>
      <c r="Q62" s="1757">
        <f xml:space="preserve"> IF( SUM( S62:S62 ) = 0, 0,#REF! )</f>
        <v>0</v>
      </c>
      <c r="R62" s="3101"/>
    </row>
    <row r="63" spans="1:18" ht="75.5" thickBot="1">
      <c r="A63" s="2394" t="s">
        <v>686</v>
      </c>
      <c r="B63" s="2141" t="s">
        <v>16044</v>
      </c>
      <c r="C63" s="2553">
        <v>21.22</v>
      </c>
      <c r="D63" s="1187"/>
      <c r="E63" s="1187"/>
      <c r="F63" s="1182"/>
      <c r="G63" s="1182"/>
      <c r="H63" s="1182"/>
      <c r="I63" s="1182"/>
      <c r="J63" s="1182"/>
      <c r="K63" s="1182"/>
      <c r="L63" s="1182"/>
      <c r="M63" s="1182"/>
      <c r="N63" s="3102"/>
      <c r="O63" s="3102"/>
      <c r="P63" s="3101"/>
      <c r="Q63" s="1757">
        <f xml:space="preserve"> IF( SUM( S63:S63 ) = 0, 0,#REF! )</f>
        <v>0</v>
      </c>
      <c r="R63" s="3101"/>
    </row>
    <row r="64" spans="1:18" ht="20" thickTop="1" thickBot="1">
      <c r="A64" s="3102"/>
      <c r="B64" s="1187"/>
      <c r="C64" s="3102"/>
      <c r="D64" s="1187"/>
      <c r="E64" s="1187"/>
      <c r="F64" s="1182"/>
      <c r="G64" s="1182"/>
      <c r="H64" s="1182"/>
      <c r="I64" s="1182"/>
      <c r="J64" s="1182"/>
      <c r="K64" s="1182"/>
      <c r="L64" s="1182"/>
      <c r="M64" s="1182"/>
      <c r="N64" s="3102"/>
      <c r="O64" s="3102"/>
      <c r="P64" s="3101"/>
      <c r="Q64" s="1757">
        <f xml:space="preserve"> IF( SUM( S64:S64 ) = 0, 0,#REF! )</f>
        <v>0</v>
      </c>
      <c r="R64" s="3101"/>
    </row>
    <row r="65" spans="1:18" ht="20" thickTop="1" thickBot="1">
      <c r="A65" s="3102"/>
      <c r="B65" s="3102"/>
      <c r="C65" s="3102"/>
      <c r="D65" s="3102"/>
      <c r="E65" s="3102"/>
      <c r="F65" s="3102"/>
      <c r="G65" s="1182"/>
      <c r="H65" s="3705" t="s">
        <v>13211</v>
      </c>
      <c r="I65" s="3706"/>
      <c r="J65" s="1182"/>
      <c r="K65" s="3705" t="s">
        <v>13212</v>
      </c>
      <c r="L65" s="3706"/>
      <c r="M65" s="1182"/>
      <c r="N65" s="3102"/>
      <c r="O65" s="3102"/>
      <c r="P65" s="3101"/>
      <c r="Q65" s="1757">
        <f xml:space="preserve"> IF( SUM( S65:S65 ) = 0, 0,#REF! )</f>
        <v>0</v>
      </c>
      <c r="R65" s="3101"/>
    </row>
    <row r="66" spans="1:18" ht="38.5" thickTop="1" thickBot="1">
      <c r="A66" s="3102"/>
      <c r="B66" s="3102"/>
      <c r="C66" s="2156" t="s">
        <v>2</v>
      </c>
      <c r="D66" s="2157" t="s">
        <v>15065</v>
      </c>
      <c r="E66" s="2157" t="s">
        <v>15677</v>
      </c>
      <c r="F66" s="2158" t="s">
        <v>15731</v>
      </c>
      <c r="G66" s="1182"/>
      <c r="H66" s="2159" t="s">
        <v>15732</v>
      </c>
      <c r="I66" s="2160" t="s">
        <v>15733</v>
      </c>
      <c r="J66" s="1182"/>
      <c r="K66" s="2159" t="s">
        <v>15732</v>
      </c>
      <c r="L66" s="2160" t="s">
        <v>15733</v>
      </c>
      <c r="M66" s="1182"/>
      <c r="N66" s="1198" t="s">
        <v>677</v>
      </c>
      <c r="O66" s="3102"/>
      <c r="P66" s="3101"/>
      <c r="Q66" s="1757">
        <f xml:space="preserve"> IF( SUM( S66:S66 ) = 0, 0,#REF! )</f>
        <v>0</v>
      </c>
      <c r="R66" s="3101"/>
    </row>
    <row r="67" spans="1:18" ht="50.5" thickTop="1">
      <c r="A67" s="3102"/>
      <c r="B67" s="1201" t="s">
        <v>15734</v>
      </c>
      <c r="C67" s="1172" t="s">
        <v>16045</v>
      </c>
      <c r="D67" s="1172" t="s">
        <v>16046</v>
      </c>
      <c r="E67" s="1172">
        <v>0</v>
      </c>
      <c r="F67" s="1225">
        <v>1</v>
      </c>
      <c r="G67" s="1182"/>
      <c r="H67" s="1704">
        <v>0</v>
      </c>
      <c r="I67" s="1210">
        <f>IFERROR(H67/$F67,0)</f>
        <v>0</v>
      </c>
      <c r="J67" s="1182"/>
      <c r="K67" s="1704">
        <v>0</v>
      </c>
      <c r="L67" s="1210">
        <f>K67/$F67</f>
        <v>0</v>
      </c>
      <c r="M67" s="1182"/>
      <c r="N67" s="1203" t="s">
        <v>15981</v>
      </c>
      <c r="O67" s="3102"/>
      <c r="P67" s="3101"/>
      <c r="Q67" s="1757">
        <f xml:space="preserve"> IF( SUM( S67:S67 ) = 0, 0,#REF! )</f>
        <v>0</v>
      </c>
      <c r="R67" s="3101"/>
    </row>
    <row r="68" spans="1:18" ht="37.5">
      <c r="A68" s="3102"/>
      <c r="B68" s="1204" t="s">
        <v>15738</v>
      </c>
      <c r="C68" s="1180" t="s">
        <v>16047</v>
      </c>
      <c r="D68" s="1180" t="s">
        <v>16046</v>
      </c>
      <c r="E68" s="1180">
        <v>0</v>
      </c>
      <c r="F68" s="2161">
        <v>1</v>
      </c>
      <c r="G68" s="1182"/>
      <c r="H68" s="1703">
        <v>0</v>
      </c>
      <c r="I68" s="1205">
        <f>IFERROR(H68/$F68,0)</f>
        <v>0</v>
      </c>
      <c r="J68" s="1182"/>
      <c r="K68" s="1703">
        <v>0</v>
      </c>
      <c r="L68" s="1205">
        <f>K68/$F68</f>
        <v>0</v>
      </c>
      <c r="M68" s="1182"/>
      <c r="N68" s="1206" t="s">
        <v>15982</v>
      </c>
      <c r="O68" s="3102"/>
      <c r="P68" s="3101"/>
      <c r="Q68" s="1757"/>
      <c r="R68" s="3101"/>
    </row>
    <row r="69" spans="1:18" ht="26" customHeight="1" thickBot="1">
      <c r="A69" s="2394" t="s">
        <v>784</v>
      </c>
      <c r="B69" s="1196" t="s">
        <v>15741</v>
      </c>
      <c r="C69" s="1173" t="s">
        <v>16048</v>
      </c>
      <c r="D69" s="1173" t="s">
        <v>16046</v>
      </c>
      <c r="E69" s="1173">
        <v>0</v>
      </c>
      <c r="F69" s="2162">
        <v>1</v>
      </c>
      <c r="G69" s="1182"/>
      <c r="H69" s="1705">
        <v>0</v>
      </c>
      <c r="I69" s="1209">
        <f>IFERROR(H69/$F69,0)</f>
        <v>0</v>
      </c>
      <c r="J69" s="1182"/>
      <c r="K69" s="1705">
        <v>0</v>
      </c>
      <c r="L69" s="1209">
        <f>K69/$F69</f>
        <v>0</v>
      </c>
      <c r="M69" s="1182"/>
      <c r="N69" s="1200" t="s">
        <v>15983</v>
      </c>
      <c r="O69" s="3102"/>
      <c r="P69" s="3101"/>
      <c r="Q69" s="1757"/>
      <c r="R69" s="3101"/>
    </row>
    <row r="70" spans="1:18" ht="15" thickTop="1" thickBot="1">
      <c r="A70" s="3102"/>
      <c r="B70" s="3102"/>
      <c r="C70" s="3102"/>
      <c r="D70" s="3102"/>
      <c r="E70" s="3102"/>
      <c r="F70" s="3102"/>
      <c r="G70" s="3102"/>
      <c r="H70" s="3102"/>
      <c r="I70" s="3102"/>
      <c r="J70" s="3102"/>
      <c r="K70" s="3102"/>
      <c r="L70" s="3102"/>
      <c r="M70" s="3102"/>
      <c r="N70" s="3102"/>
      <c r="O70" s="3102"/>
      <c r="P70" s="3101"/>
      <c r="Q70" s="1757">
        <f xml:space="preserve"> IF( SUM( S70:S70 ) = 0, 0,#REF! )</f>
        <v>0</v>
      </c>
      <c r="R70" s="3101"/>
    </row>
    <row r="71" spans="1:18" ht="19.5" thickTop="1">
      <c r="A71" s="3102"/>
      <c r="B71" s="2988" t="s">
        <v>15822</v>
      </c>
      <c r="C71" s="2989" t="s">
        <v>16013</v>
      </c>
      <c r="D71" s="3102"/>
      <c r="E71" s="3102"/>
      <c r="F71" s="1182"/>
      <c r="G71" s="1182"/>
      <c r="H71" s="1182"/>
      <c r="I71" s="1182"/>
      <c r="J71" s="1182"/>
      <c r="K71" s="1182"/>
      <c r="L71" s="1182"/>
      <c r="M71" s="1182"/>
      <c r="N71" s="3102"/>
      <c r="O71" s="3102"/>
      <c r="P71" s="3101"/>
      <c r="Q71" s="1757"/>
      <c r="R71" s="3101"/>
    </row>
    <row r="72" spans="1:18" ht="19.5" thickBot="1">
      <c r="A72" s="2394" t="s">
        <v>686</v>
      </c>
      <c r="B72" s="2141" t="s">
        <v>2425</v>
      </c>
      <c r="C72" s="2553">
        <v>1.85</v>
      </c>
      <c r="D72" s="1187"/>
      <c r="E72" s="1187"/>
      <c r="F72" s="1182"/>
      <c r="G72" s="1182"/>
      <c r="H72" s="1182"/>
      <c r="I72" s="1182"/>
      <c r="J72" s="1182"/>
      <c r="K72" s="1182"/>
      <c r="L72" s="1182"/>
      <c r="M72" s="1182"/>
      <c r="N72" s="3102"/>
      <c r="O72" s="3102"/>
      <c r="P72" s="3101"/>
      <c r="Q72" s="1757"/>
      <c r="R72" s="3101"/>
    </row>
    <row r="73" spans="1:18" ht="20" thickTop="1" thickBot="1">
      <c r="A73" s="3102"/>
      <c r="B73" s="3102"/>
      <c r="C73" s="1182"/>
      <c r="D73" s="1182"/>
      <c r="E73" s="1182"/>
      <c r="F73" s="1182"/>
      <c r="G73" s="1182"/>
      <c r="H73" s="3705" t="s">
        <v>13211</v>
      </c>
      <c r="I73" s="3706"/>
      <c r="J73" s="1182"/>
      <c r="K73" s="3705" t="s">
        <v>13212</v>
      </c>
      <c r="L73" s="3706"/>
      <c r="M73" s="1182"/>
      <c r="N73" s="3102"/>
      <c r="O73" s="3102"/>
      <c r="P73" s="3101"/>
      <c r="Q73" s="1757"/>
      <c r="R73" s="3101"/>
    </row>
    <row r="74" spans="1:18" ht="38.5" thickTop="1" thickBot="1">
      <c r="A74" s="3102"/>
      <c r="B74" s="3102"/>
      <c r="C74" s="2156" t="s">
        <v>2</v>
      </c>
      <c r="D74" s="2157" t="s">
        <v>15065</v>
      </c>
      <c r="E74" s="2157" t="s">
        <v>15677</v>
      </c>
      <c r="F74" s="2158" t="s">
        <v>15731</v>
      </c>
      <c r="G74" s="1182"/>
      <c r="H74" s="2159" t="s">
        <v>15732</v>
      </c>
      <c r="I74" s="2160" t="s">
        <v>15733</v>
      </c>
      <c r="J74" s="1182"/>
      <c r="K74" s="2159" t="s">
        <v>15732</v>
      </c>
      <c r="L74" s="2160" t="s">
        <v>15733</v>
      </c>
      <c r="M74" s="1182"/>
      <c r="N74" s="1198" t="s">
        <v>677</v>
      </c>
      <c r="O74" s="3102"/>
      <c r="P74" s="3101"/>
      <c r="Q74" s="1757"/>
      <c r="R74" s="3101"/>
    </row>
    <row r="75" spans="1:18" ht="71" thickTop="1" thickBot="1">
      <c r="A75" s="2394" t="s">
        <v>784</v>
      </c>
      <c r="B75" s="1199" t="s">
        <v>15734</v>
      </c>
      <c r="C75" s="2554" t="s">
        <v>16049</v>
      </c>
      <c r="D75" s="1168" t="s">
        <v>1292</v>
      </c>
      <c r="E75" s="1168">
        <v>0</v>
      </c>
      <c r="F75" s="1215">
        <v>1</v>
      </c>
      <c r="G75" s="1182"/>
      <c r="H75" s="2185">
        <v>0</v>
      </c>
      <c r="I75" s="1214">
        <f>IFERROR(H75/$F75,0)</f>
        <v>0</v>
      </c>
      <c r="J75" s="1202"/>
      <c r="K75" s="2185">
        <v>0</v>
      </c>
      <c r="L75" s="1214">
        <f>K75/$F75</f>
        <v>0</v>
      </c>
      <c r="M75" s="2569"/>
      <c r="N75" s="2169" t="s">
        <v>15984</v>
      </c>
      <c r="O75" s="3102"/>
      <c r="P75" s="3101"/>
      <c r="Q75" s="1757"/>
      <c r="R75" s="3101"/>
    </row>
    <row r="76" spans="1:18" ht="14.5" thickTop="1">
      <c r="A76" s="3102"/>
      <c r="B76" s="3102"/>
      <c r="C76" s="3102"/>
      <c r="D76" s="3102"/>
      <c r="E76" s="3102"/>
      <c r="F76" s="3102"/>
      <c r="G76" s="3102"/>
      <c r="H76" s="3102"/>
      <c r="I76" s="3102"/>
      <c r="J76" s="3102"/>
      <c r="K76" s="3102"/>
      <c r="L76" s="3102"/>
      <c r="M76" s="3102"/>
      <c r="N76" s="3102"/>
      <c r="O76" s="3102"/>
      <c r="P76" s="3101"/>
      <c r="Q76" s="1757"/>
      <c r="R76" s="3101"/>
    </row>
    <row r="77" spans="1:18">
      <c r="A77" s="3102"/>
      <c r="B77" s="3102"/>
      <c r="C77" s="3102"/>
      <c r="D77" s="3102"/>
      <c r="E77" s="3102"/>
      <c r="F77" s="3102"/>
      <c r="G77" s="3102"/>
      <c r="H77" s="3102"/>
      <c r="I77" s="3102"/>
      <c r="J77" s="3102"/>
      <c r="K77" s="3102"/>
      <c r="L77" s="3102"/>
      <c r="M77" s="3102"/>
      <c r="N77" s="3102"/>
      <c r="O77" s="3102"/>
      <c r="P77" s="3101"/>
      <c r="Q77" s="1757"/>
      <c r="R77" s="3101"/>
    </row>
    <row r="78" spans="1:18" ht="25">
      <c r="A78" s="3102"/>
      <c r="B78" s="1186" t="s">
        <v>139</v>
      </c>
      <c r="C78" s="3102"/>
      <c r="D78" s="3102"/>
      <c r="E78" s="3102"/>
      <c r="F78" s="3102"/>
      <c r="G78" s="3102"/>
      <c r="H78" s="3102"/>
      <c r="I78" s="3102"/>
      <c r="J78" s="3102"/>
      <c r="K78" s="3102"/>
      <c r="L78" s="3102"/>
      <c r="M78" s="3102"/>
      <c r="N78" s="3102"/>
      <c r="O78" s="3102"/>
      <c r="P78" s="3101"/>
      <c r="Q78" s="1757">
        <f xml:space="preserve"> IF( SUM( S78:S78 ) = 0, 0,#REF! )</f>
        <v>0</v>
      </c>
      <c r="R78" s="3101"/>
    </row>
    <row r="79" spans="1:18" ht="25.5" thickBot="1">
      <c r="A79" s="3102"/>
      <c r="B79" s="1186"/>
      <c r="C79" s="3102"/>
      <c r="D79" s="3102"/>
      <c r="E79" s="3102"/>
      <c r="F79" s="3102"/>
      <c r="G79" s="3102"/>
      <c r="H79" s="3102"/>
      <c r="I79" s="3102"/>
      <c r="J79" s="3102"/>
      <c r="K79" s="3102"/>
      <c r="L79" s="3102"/>
      <c r="M79" s="3102"/>
      <c r="N79" s="3102"/>
      <c r="O79" s="3102"/>
      <c r="P79" s="3101"/>
      <c r="Q79" s="1757"/>
      <c r="R79" s="3101"/>
    </row>
    <row r="80" spans="1:18" ht="18.75" customHeight="1" thickTop="1">
      <c r="A80" s="3102"/>
      <c r="B80" s="2988" t="s">
        <v>15726</v>
      </c>
      <c r="C80" s="2989" t="s">
        <v>16013</v>
      </c>
      <c r="D80" s="3102"/>
      <c r="E80" s="3102"/>
      <c r="F80" s="3102"/>
      <c r="G80" s="3102"/>
      <c r="H80" s="3102"/>
      <c r="I80" s="3102"/>
      <c r="J80" s="3102"/>
      <c r="K80" s="3102"/>
      <c r="L80" s="3102"/>
      <c r="M80" s="3102"/>
      <c r="N80" s="3102"/>
      <c r="O80" s="3102"/>
      <c r="P80" s="3101"/>
      <c r="Q80" s="1757">
        <f xml:space="preserve"> IF( SUM( S80:S80 ) = 0, 0,#REF! )</f>
        <v>0</v>
      </c>
      <c r="R80" s="3101"/>
    </row>
    <row r="81" spans="1:18" ht="19.5" thickBot="1">
      <c r="A81" s="2394" t="s">
        <v>686</v>
      </c>
      <c r="B81" s="2141" t="s">
        <v>15813</v>
      </c>
      <c r="C81" s="2553">
        <v>40.659999999999997</v>
      </c>
      <c r="D81" s="1187"/>
      <c r="E81" s="1187"/>
      <c r="F81" s="1182"/>
      <c r="G81" s="1182"/>
      <c r="H81" s="1182"/>
      <c r="I81" s="1182"/>
      <c r="J81" s="1182"/>
      <c r="K81" s="1182"/>
      <c r="L81" s="1182"/>
      <c r="M81" s="1182"/>
      <c r="N81" s="3102"/>
      <c r="O81" s="3102"/>
      <c r="P81" s="3101"/>
      <c r="Q81" s="1757">
        <f xml:space="preserve"> IF( SUM( S81:S81 ) = 0, 0,#REF! )</f>
        <v>0</v>
      </c>
      <c r="R81" s="3101"/>
    </row>
    <row r="82" spans="1:18" ht="20" thickTop="1" thickBot="1">
      <c r="A82" s="3102"/>
      <c r="B82" s="3102"/>
      <c r="C82" s="3102"/>
      <c r="D82" s="1187"/>
      <c r="E82" s="1187"/>
      <c r="F82" s="1182"/>
      <c r="G82" s="1182"/>
      <c r="H82" s="3705" t="s">
        <v>13211</v>
      </c>
      <c r="I82" s="3706"/>
      <c r="J82" s="1182"/>
      <c r="K82" s="3705" t="s">
        <v>13212</v>
      </c>
      <c r="L82" s="3706"/>
      <c r="M82" s="1182"/>
      <c r="N82" s="3102"/>
      <c r="O82" s="3102"/>
      <c r="P82" s="3101"/>
      <c r="Q82" s="1757">
        <f xml:space="preserve"> IF( SUM( S82:S82 ) = 0, 0,#REF! )</f>
        <v>0</v>
      </c>
      <c r="R82" s="3101"/>
    </row>
    <row r="83" spans="1:18" ht="38.5" thickTop="1" thickBot="1">
      <c r="A83" s="3102"/>
      <c r="B83" s="3102"/>
      <c r="C83" s="1178" t="s">
        <v>2</v>
      </c>
      <c r="D83" s="1165" t="s">
        <v>15065</v>
      </c>
      <c r="E83" s="1165" t="s">
        <v>15677</v>
      </c>
      <c r="F83" s="1166" t="s">
        <v>15731</v>
      </c>
      <c r="G83" s="1182"/>
      <c r="H83" s="1197" t="s">
        <v>15732</v>
      </c>
      <c r="I83" s="1183" t="s">
        <v>15733</v>
      </c>
      <c r="J83" s="1182"/>
      <c r="K83" s="1197" t="s">
        <v>15732</v>
      </c>
      <c r="L83" s="1183" t="s">
        <v>15733</v>
      </c>
      <c r="M83" s="1182"/>
      <c r="N83" s="1198" t="s">
        <v>677</v>
      </c>
      <c r="O83" s="3102"/>
      <c r="P83" s="3101"/>
      <c r="Q83" s="1757">
        <f xml:space="preserve"> IF( SUM( S83:S83 ) = 0, 0,#REF! )</f>
        <v>0</v>
      </c>
      <c r="R83" s="3101"/>
    </row>
    <row r="84" spans="1:18" ht="25.5" thickTop="1">
      <c r="A84" s="3102"/>
      <c r="B84" s="1201" t="s">
        <v>15734</v>
      </c>
      <c r="C84" s="1172" t="s">
        <v>16026</v>
      </c>
      <c r="D84" s="1172" t="s">
        <v>15736</v>
      </c>
      <c r="E84" s="1172">
        <v>0</v>
      </c>
      <c r="F84" s="2147">
        <v>703</v>
      </c>
      <c r="G84" s="1182"/>
      <c r="H84" s="1697">
        <v>0</v>
      </c>
      <c r="I84" s="1210">
        <f t="shared" ref="I84:I96" si="2">IFERROR(H84/$F84,0)</f>
        <v>0</v>
      </c>
      <c r="J84" s="1202"/>
      <c r="K84" s="1697">
        <v>0</v>
      </c>
      <c r="L84" s="1210">
        <f t="shared" ref="L84:L96" si="3">K84/$F84</f>
        <v>0</v>
      </c>
      <c r="M84" s="2569"/>
      <c r="N84" s="1203" t="s">
        <v>15985</v>
      </c>
      <c r="O84" s="3102"/>
      <c r="P84" s="3101"/>
      <c r="Q84" s="1757">
        <f xml:space="preserve"> IF( SUM( S84:S84 ) = 0, 0,#REF! )</f>
        <v>0</v>
      </c>
      <c r="R84" s="3101"/>
    </row>
    <row r="85" spans="1:18" ht="25">
      <c r="A85" s="3102"/>
      <c r="B85" s="1204" t="s">
        <v>15738</v>
      </c>
      <c r="C85" s="1180" t="s">
        <v>16027</v>
      </c>
      <c r="D85" s="1180" t="s">
        <v>15736</v>
      </c>
      <c r="E85" s="1180">
        <v>0</v>
      </c>
      <c r="F85" s="2148">
        <v>420281</v>
      </c>
      <c r="G85" s="1182"/>
      <c r="H85" s="1698">
        <v>0</v>
      </c>
      <c r="I85" s="1205">
        <f t="shared" si="2"/>
        <v>0</v>
      </c>
      <c r="J85" s="1202"/>
      <c r="K85" s="1698">
        <v>0</v>
      </c>
      <c r="L85" s="1205">
        <f t="shared" si="3"/>
        <v>0</v>
      </c>
      <c r="M85" s="2569"/>
      <c r="N85" s="1206" t="s">
        <v>15986</v>
      </c>
      <c r="O85" s="3102"/>
      <c r="P85" s="3101"/>
      <c r="Q85" s="1757"/>
      <c r="R85" s="3101"/>
    </row>
    <row r="86" spans="1:18" ht="25">
      <c r="A86" s="3102"/>
      <c r="B86" s="1204" t="s">
        <v>15741</v>
      </c>
      <c r="C86" s="1180" t="s">
        <v>16050</v>
      </c>
      <c r="D86" s="1180" t="s">
        <v>15736</v>
      </c>
      <c r="E86" s="1180">
        <v>0</v>
      </c>
      <c r="F86" s="2148">
        <v>66046</v>
      </c>
      <c r="G86" s="1182"/>
      <c r="H86" s="1698">
        <v>0</v>
      </c>
      <c r="I86" s="1205">
        <f t="shared" si="2"/>
        <v>0</v>
      </c>
      <c r="J86" s="1202"/>
      <c r="K86" s="1698">
        <v>0</v>
      </c>
      <c r="L86" s="1205">
        <f t="shared" si="3"/>
        <v>0</v>
      </c>
      <c r="M86" s="2569"/>
      <c r="N86" s="1206" t="s">
        <v>15987</v>
      </c>
      <c r="O86" s="3102"/>
      <c r="P86" s="3101"/>
      <c r="Q86" s="1757"/>
      <c r="R86" s="3101"/>
    </row>
    <row r="87" spans="1:18" ht="25">
      <c r="A87" s="3102"/>
      <c r="B87" s="1204" t="s">
        <v>15744</v>
      </c>
      <c r="C87" s="1180" t="s">
        <v>16051</v>
      </c>
      <c r="D87" s="1180" t="s">
        <v>15736</v>
      </c>
      <c r="E87" s="1180">
        <v>0</v>
      </c>
      <c r="F87" s="2148">
        <v>40405</v>
      </c>
      <c r="G87" s="1182"/>
      <c r="H87" s="1698">
        <v>0</v>
      </c>
      <c r="I87" s="1205">
        <f t="shared" si="2"/>
        <v>0</v>
      </c>
      <c r="J87" s="1202"/>
      <c r="K87" s="1698">
        <v>0</v>
      </c>
      <c r="L87" s="1205">
        <f t="shared" si="3"/>
        <v>0</v>
      </c>
      <c r="M87" s="2569"/>
      <c r="N87" s="1206" t="s">
        <v>15988</v>
      </c>
      <c r="O87" s="3102"/>
      <c r="P87" s="3101"/>
      <c r="Q87" s="1757"/>
      <c r="R87" s="3101"/>
    </row>
    <row r="88" spans="1:18" ht="25">
      <c r="A88" s="3102"/>
      <c r="B88" s="1204" t="s">
        <v>15747</v>
      </c>
      <c r="C88" s="1180" t="s">
        <v>16052</v>
      </c>
      <c r="D88" s="1180" t="s">
        <v>15736</v>
      </c>
      <c r="E88" s="1180">
        <v>0</v>
      </c>
      <c r="F88" s="2148">
        <v>50868</v>
      </c>
      <c r="G88" s="1182"/>
      <c r="H88" s="1698">
        <v>0</v>
      </c>
      <c r="I88" s="1205">
        <f t="shared" si="2"/>
        <v>0</v>
      </c>
      <c r="J88" s="1202"/>
      <c r="K88" s="1698">
        <v>0</v>
      </c>
      <c r="L88" s="1205">
        <f t="shared" si="3"/>
        <v>0</v>
      </c>
      <c r="M88" s="2569"/>
      <c r="N88" s="1206" t="s">
        <v>15989</v>
      </c>
      <c r="O88" s="3102"/>
      <c r="P88" s="3101"/>
      <c r="Q88" s="1757"/>
      <c r="R88" s="3101"/>
    </row>
    <row r="89" spans="1:18" ht="25">
      <c r="A89" s="3102"/>
      <c r="B89" s="1204" t="s">
        <v>15750</v>
      </c>
      <c r="C89" s="1180" t="s">
        <v>16031</v>
      </c>
      <c r="D89" s="1180" t="s">
        <v>15736</v>
      </c>
      <c r="E89" s="1180">
        <v>0</v>
      </c>
      <c r="F89" s="2148">
        <v>125000</v>
      </c>
      <c r="G89" s="1182"/>
      <c r="H89" s="1698">
        <v>0</v>
      </c>
      <c r="I89" s="1205">
        <f t="shared" si="2"/>
        <v>0</v>
      </c>
      <c r="J89" s="1202"/>
      <c r="K89" s="1698">
        <v>0</v>
      </c>
      <c r="L89" s="1205">
        <f t="shared" si="3"/>
        <v>0</v>
      </c>
      <c r="M89" s="2569"/>
      <c r="N89" s="1206" t="s">
        <v>15990</v>
      </c>
      <c r="O89" s="3102"/>
      <c r="P89" s="3101"/>
      <c r="Q89" s="1757"/>
      <c r="R89" s="3101"/>
    </row>
    <row r="90" spans="1:18" ht="25">
      <c r="A90" s="3102"/>
      <c r="B90" s="1204" t="s">
        <v>15753</v>
      </c>
      <c r="C90" s="1180" t="s">
        <v>16032</v>
      </c>
      <c r="D90" s="1180" t="s">
        <v>15736</v>
      </c>
      <c r="E90" s="1180">
        <v>0</v>
      </c>
      <c r="F90" s="2148">
        <v>50000</v>
      </c>
      <c r="G90" s="1182"/>
      <c r="H90" s="1698">
        <v>0</v>
      </c>
      <c r="I90" s="1205">
        <f t="shared" si="2"/>
        <v>0</v>
      </c>
      <c r="J90" s="1202"/>
      <c r="K90" s="1698">
        <v>0</v>
      </c>
      <c r="L90" s="1205">
        <f t="shared" si="3"/>
        <v>0</v>
      </c>
      <c r="M90" s="2569"/>
      <c r="N90" s="1206" t="s">
        <v>15991</v>
      </c>
      <c r="O90" s="3102"/>
      <c r="P90" s="3101"/>
      <c r="Q90" s="1757"/>
      <c r="R90" s="3101"/>
    </row>
    <row r="91" spans="1:18" ht="25">
      <c r="A91" s="3102"/>
      <c r="B91" s="1204" t="s">
        <v>15756</v>
      </c>
      <c r="C91" s="1180" t="s">
        <v>16033</v>
      </c>
      <c r="D91" s="1180" t="s">
        <v>15736</v>
      </c>
      <c r="E91" s="1180">
        <v>0</v>
      </c>
      <c r="F91" s="2163">
        <v>75000</v>
      </c>
      <c r="G91" s="1182"/>
      <c r="H91" s="1698">
        <v>0</v>
      </c>
      <c r="I91" s="1205">
        <f t="shared" si="2"/>
        <v>0</v>
      </c>
      <c r="J91" s="1202"/>
      <c r="K91" s="1698">
        <v>0</v>
      </c>
      <c r="L91" s="1205">
        <f t="shared" si="3"/>
        <v>0</v>
      </c>
      <c r="M91" s="2569"/>
      <c r="N91" s="1206" t="s">
        <v>15992</v>
      </c>
      <c r="O91" s="3102"/>
      <c r="P91" s="3101"/>
      <c r="Q91" s="1757"/>
      <c r="R91" s="3101"/>
    </row>
    <row r="92" spans="1:18" ht="19">
      <c r="A92" s="3102"/>
      <c r="B92" s="1204" t="s">
        <v>15759</v>
      </c>
      <c r="C92" s="1180" t="s">
        <v>16034</v>
      </c>
      <c r="D92" s="1180" t="s">
        <v>15736</v>
      </c>
      <c r="E92" s="1180">
        <v>0</v>
      </c>
      <c r="F92" s="2148">
        <v>756913</v>
      </c>
      <c r="G92" s="1182"/>
      <c r="H92" s="1698">
        <v>0</v>
      </c>
      <c r="I92" s="1205">
        <f t="shared" si="2"/>
        <v>0</v>
      </c>
      <c r="J92" s="1202"/>
      <c r="K92" s="1698">
        <v>0</v>
      </c>
      <c r="L92" s="1205">
        <f t="shared" si="3"/>
        <v>0</v>
      </c>
      <c r="M92" s="2569"/>
      <c r="N92" s="1206" t="s">
        <v>15993</v>
      </c>
      <c r="O92" s="3102"/>
      <c r="P92" s="3101"/>
      <c r="Q92" s="1757"/>
      <c r="R92" s="3101"/>
    </row>
    <row r="93" spans="1:18" ht="19">
      <c r="A93" s="3102"/>
      <c r="B93" s="1204" t="s">
        <v>15787</v>
      </c>
      <c r="C93" s="1180" t="s">
        <v>16035</v>
      </c>
      <c r="D93" s="1180" t="s">
        <v>15736</v>
      </c>
      <c r="E93" s="1180">
        <v>0</v>
      </c>
      <c r="F93" s="2148">
        <v>1290118</v>
      </c>
      <c r="G93" s="1182"/>
      <c r="H93" s="1698">
        <v>0</v>
      </c>
      <c r="I93" s="1205">
        <f t="shared" si="2"/>
        <v>0</v>
      </c>
      <c r="J93" s="1202"/>
      <c r="K93" s="1698">
        <v>0</v>
      </c>
      <c r="L93" s="1205">
        <f t="shared" si="3"/>
        <v>0</v>
      </c>
      <c r="M93" s="2569"/>
      <c r="N93" s="1206" t="s">
        <v>15994</v>
      </c>
      <c r="O93" s="3102"/>
      <c r="P93" s="3101"/>
      <c r="Q93" s="1757"/>
      <c r="R93" s="3101"/>
    </row>
    <row r="94" spans="1:18" ht="19">
      <c r="A94" s="3102"/>
      <c r="B94" s="1204" t="s">
        <v>15790</v>
      </c>
      <c r="C94" s="1180" t="s">
        <v>16036</v>
      </c>
      <c r="D94" s="1180" t="s">
        <v>15736</v>
      </c>
      <c r="E94" s="1180">
        <v>0</v>
      </c>
      <c r="F94" s="2148">
        <v>157319</v>
      </c>
      <c r="G94" s="1182"/>
      <c r="H94" s="1698">
        <v>0</v>
      </c>
      <c r="I94" s="1205">
        <f t="shared" si="2"/>
        <v>0</v>
      </c>
      <c r="J94" s="1202"/>
      <c r="K94" s="1698">
        <v>0</v>
      </c>
      <c r="L94" s="1205">
        <f t="shared" si="3"/>
        <v>0</v>
      </c>
      <c r="M94" s="2569"/>
      <c r="N94" s="1206" t="s">
        <v>15996</v>
      </c>
      <c r="O94" s="3102"/>
      <c r="P94" s="3101"/>
      <c r="Q94" s="1757"/>
      <c r="R94" s="3101"/>
    </row>
    <row r="95" spans="1:18" ht="19">
      <c r="A95" s="3102"/>
      <c r="B95" s="1204" t="s">
        <v>15793</v>
      </c>
      <c r="C95" s="1180" t="s">
        <v>15934</v>
      </c>
      <c r="D95" s="1180" t="s">
        <v>16037</v>
      </c>
      <c r="E95" s="1180">
        <v>2</v>
      </c>
      <c r="F95" s="2150">
        <v>0.21</v>
      </c>
      <c r="G95" s="1182"/>
      <c r="H95" s="2151">
        <v>0</v>
      </c>
      <c r="I95" s="1205">
        <f t="shared" si="2"/>
        <v>0</v>
      </c>
      <c r="J95" s="1202"/>
      <c r="K95" s="2151">
        <v>0</v>
      </c>
      <c r="L95" s="1205">
        <f t="shared" si="3"/>
        <v>0</v>
      </c>
      <c r="M95" s="2569"/>
      <c r="N95" s="1206" t="s">
        <v>15997</v>
      </c>
      <c r="O95" s="3102"/>
      <c r="P95" s="3101"/>
      <c r="Q95" s="1757">
        <f xml:space="preserve"> IF( SUM( S95:S95 ) = 0, 0,#REF! )</f>
        <v>0</v>
      </c>
      <c r="R95" s="3101"/>
    </row>
    <row r="96" spans="1:18" ht="25.5" thickBot="1">
      <c r="A96" s="2394" t="s">
        <v>784</v>
      </c>
      <c r="B96" s="1196" t="s">
        <v>15796</v>
      </c>
      <c r="C96" s="1173" t="s">
        <v>15936</v>
      </c>
      <c r="D96" s="1173" t="s">
        <v>16038</v>
      </c>
      <c r="E96" s="1173">
        <v>2</v>
      </c>
      <c r="F96" s="2154">
        <v>2.02</v>
      </c>
      <c r="G96" s="1182"/>
      <c r="H96" s="2155">
        <v>0</v>
      </c>
      <c r="I96" s="1209">
        <f t="shared" si="2"/>
        <v>0</v>
      </c>
      <c r="J96" s="1202"/>
      <c r="K96" s="2155">
        <v>0</v>
      </c>
      <c r="L96" s="1209">
        <f t="shared" si="3"/>
        <v>0</v>
      </c>
      <c r="M96" s="2569"/>
      <c r="N96" s="1200" t="s">
        <v>15998</v>
      </c>
      <c r="O96" s="3102"/>
      <c r="P96" s="3101"/>
      <c r="Q96" s="1757">
        <f xml:space="preserve"> IF( SUM( S96:S96 ) = 0, 0,#REF! )</f>
        <v>0</v>
      </c>
      <c r="R96" s="3101"/>
    </row>
    <row r="97" spans="1:18" ht="20" thickTop="1" thickBot="1">
      <c r="A97" s="3102"/>
      <c r="B97" s="1171"/>
      <c r="C97" s="1171"/>
      <c r="D97" s="1171"/>
      <c r="E97" s="1171"/>
      <c r="F97" s="2570"/>
      <c r="G97" s="1182"/>
      <c r="H97" s="2571"/>
      <c r="I97" s="2572"/>
      <c r="J97" s="1202"/>
      <c r="K97" s="2571"/>
      <c r="L97" s="2626"/>
      <c r="M97" s="2569"/>
      <c r="N97" s="2164"/>
      <c r="O97" s="3102"/>
      <c r="P97" s="3101"/>
      <c r="Q97" s="1757"/>
      <c r="R97" s="3101"/>
    </row>
    <row r="98" spans="1:18" ht="19.5" thickTop="1">
      <c r="A98" s="3102"/>
      <c r="B98" s="2988" t="s">
        <v>15762</v>
      </c>
      <c r="C98" s="2989" t="s">
        <v>16013</v>
      </c>
      <c r="D98" s="1171"/>
      <c r="E98" s="1171"/>
      <c r="F98" s="2570"/>
      <c r="G98" s="1182"/>
      <c r="H98" s="2571"/>
      <c r="I98" s="2572"/>
      <c r="J98" s="1202"/>
      <c r="K98" s="2571"/>
      <c r="L98" s="2626"/>
      <c r="M98" s="2569"/>
      <c r="N98" s="2164"/>
      <c r="O98" s="3102"/>
      <c r="P98" s="3101"/>
      <c r="Q98" s="1757"/>
      <c r="R98" s="3101"/>
    </row>
    <row r="99" spans="1:18" ht="19.5" thickBot="1">
      <c r="A99" s="2394" t="s">
        <v>686</v>
      </c>
      <c r="B99" s="2141" t="s">
        <v>16053</v>
      </c>
      <c r="C99" s="2553">
        <v>1.31</v>
      </c>
      <c r="D99" s="1171"/>
      <c r="E99" s="1171"/>
      <c r="F99" s="2570"/>
      <c r="G99" s="1182"/>
      <c r="H99" s="2571"/>
      <c r="I99" s="2572"/>
      <c r="J99" s="1202"/>
      <c r="K99" s="2571"/>
      <c r="L99" s="2626"/>
      <c r="M99" s="2569"/>
      <c r="N99" s="2164"/>
      <c r="O99" s="3102"/>
      <c r="P99" s="3101"/>
      <c r="Q99" s="1757"/>
      <c r="R99" s="3101"/>
    </row>
    <row r="100" spans="1:18" ht="20" thickTop="1" thickBot="1">
      <c r="A100" s="3102"/>
      <c r="B100" s="1171"/>
      <c r="C100" s="1171"/>
      <c r="D100" s="1171"/>
      <c r="E100" s="1171"/>
      <c r="F100" s="2570"/>
      <c r="G100" s="1182"/>
      <c r="H100" s="2571"/>
      <c r="I100" s="2572"/>
      <c r="J100" s="1202"/>
      <c r="K100" s="2571"/>
      <c r="L100" s="2626"/>
      <c r="M100" s="2569"/>
      <c r="N100" s="2164"/>
      <c r="O100" s="3102"/>
      <c r="P100" s="3101"/>
      <c r="Q100" s="1757"/>
      <c r="R100" s="3101"/>
    </row>
    <row r="101" spans="1:18" ht="20" thickTop="1" thickBot="1">
      <c r="A101" s="3102"/>
      <c r="B101" s="3102"/>
      <c r="C101" s="3102"/>
      <c r="D101" s="3102"/>
      <c r="E101" s="3102"/>
      <c r="F101" s="3102"/>
      <c r="G101" s="1182"/>
      <c r="H101" s="3705" t="s">
        <v>13211</v>
      </c>
      <c r="I101" s="3706"/>
      <c r="J101" s="1182"/>
      <c r="K101" s="3705" t="s">
        <v>13212</v>
      </c>
      <c r="L101" s="3706"/>
      <c r="M101" s="1182"/>
      <c r="N101" s="3102"/>
      <c r="O101" s="3102"/>
      <c r="P101" s="3101"/>
      <c r="Q101" s="1757"/>
      <c r="R101" s="3101"/>
    </row>
    <row r="102" spans="1:18" ht="38.5" thickTop="1" thickBot="1">
      <c r="A102" s="3102"/>
      <c r="B102" s="3102"/>
      <c r="C102" s="2156" t="s">
        <v>2</v>
      </c>
      <c r="D102" s="2157" t="s">
        <v>15065</v>
      </c>
      <c r="E102" s="2157" t="s">
        <v>15677</v>
      </c>
      <c r="F102" s="2158" t="s">
        <v>15731</v>
      </c>
      <c r="G102" s="1182"/>
      <c r="H102" s="2159" t="s">
        <v>15732</v>
      </c>
      <c r="I102" s="2160" t="s">
        <v>15733</v>
      </c>
      <c r="J102" s="1182"/>
      <c r="K102" s="2159" t="s">
        <v>15732</v>
      </c>
      <c r="L102" s="2160" t="s">
        <v>15733</v>
      </c>
      <c r="M102" s="1182"/>
      <c r="N102" s="1198" t="s">
        <v>677</v>
      </c>
      <c r="O102" s="3102"/>
      <c r="P102" s="3101"/>
      <c r="Q102" s="1757"/>
      <c r="R102" s="3101"/>
    </row>
    <row r="103" spans="1:18" ht="25.5" thickTop="1">
      <c r="A103" s="3102"/>
      <c r="B103" s="1201" t="s">
        <v>15734</v>
      </c>
      <c r="C103" s="1172" t="s">
        <v>16054</v>
      </c>
      <c r="D103" s="1172" t="s">
        <v>16046</v>
      </c>
      <c r="E103" s="1172">
        <v>0</v>
      </c>
      <c r="F103" s="1225">
        <v>1</v>
      </c>
      <c r="G103" s="1182"/>
      <c r="H103" s="1704">
        <v>0</v>
      </c>
      <c r="I103" s="1210">
        <f>IFERROR(H103/$F103,0)</f>
        <v>0</v>
      </c>
      <c r="J103" s="1182"/>
      <c r="K103" s="1704">
        <v>0</v>
      </c>
      <c r="L103" s="1210">
        <f>K103/$F103</f>
        <v>0</v>
      </c>
      <c r="M103" s="1182"/>
      <c r="N103" s="1203" t="s">
        <v>15999</v>
      </c>
      <c r="O103" s="3102"/>
      <c r="P103" s="3101"/>
      <c r="Q103" s="1757"/>
      <c r="R103" s="3101"/>
    </row>
    <row r="104" spans="1:18" ht="25">
      <c r="A104" s="3102"/>
      <c r="B104" s="1204" t="s">
        <v>15738</v>
      </c>
      <c r="C104" s="1180" t="s">
        <v>16055</v>
      </c>
      <c r="D104" s="1180" t="s">
        <v>16046</v>
      </c>
      <c r="E104" s="1180">
        <v>0</v>
      </c>
      <c r="F104" s="2161">
        <v>0.42</v>
      </c>
      <c r="G104" s="1182"/>
      <c r="H104" s="1703">
        <v>0</v>
      </c>
      <c r="I104" s="1205">
        <f>IFERROR(H104/$F104,0)</f>
        <v>0</v>
      </c>
      <c r="J104" s="1182"/>
      <c r="K104" s="1703">
        <v>0</v>
      </c>
      <c r="L104" s="1205">
        <f>K104/$F104</f>
        <v>0</v>
      </c>
      <c r="M104" s="1182"/>
      <c r="N104" s="1206" t="s">
        <v>16000</v>
      </c>
      <c r="O104" s="3102"/>
      <c r="P104" s="3101"/>
      <c r="Q104" s="1757"/>
      <c r="R104" s="3101"/>
    </row>
    <row r="105" spans="1:18" ht="25.5" thickBot="1">
      <c r="A105" s="2394" t="s">
        <v>784</v>
      </c>
      <c r="B105" s="1196" t="s">
        <v>15741</v>
      </c>
      <c r="C105" s="1173" t="s">
        <v>16056</v>
      </c>
      <c r="D105" s="1173" t="s">
        <v>12364</v>
      </c>
      <c r="E105" s="1173">
        <v>0</v>
      </c>
      <c r="F105" s="2165">
        <v>0</v>
      </c>
      <c r="G105" s="1182"/>
      <c r="H105" s="2166">
        <v>0</v>
      </c>
      <c r="I105" s="1209">
        <f>IFERROR(H105/$F105,0)</f>
        <v>0</v>
      </c>
      <c r="J105" s="1182"/>
      <c r="K105" s="2166">
        <v>0</v>
      </c>
      <c r="L105" s="1209">
        <f>IF(F105=0, 0, K105/F105)</f>
        <v>0</v>
      </c>
      <c r="M105" s="1182"/>
      <c r="N105" s="1200" t="s">
        <v>16001</v>
      </c>
      <c r="O105" s="3102"/>
      <c r="P105" s="3101"/>
      <c r="Q105" s="1757"/>
      <c r="R105" s="3101"/>
    </row>
    <row r="106" spans="1:18" ht="19.5" thickTop="1">
      <c r="A106" s="3102"/>
      <c r="B106" s="2573" t="s">
        <v>16057</v>
      </c>
      <c r="C106" s="1171"/>
      <c r="D106" s="1171"/>
      <c r="E106" s="1171"/>
      <c r="F106" s="2574"/>
      <c r="G106" s="1182"/>
      <c r="H106" s="2575"/>
      <c r="I106" s="2572"/>
      <c r="J106" s="1182"/>
      <c r="K106" s="2627"/>
      <c r="L106" s="2626"/>
      <c r="M106" s="1182"/>
      <c r="N106" s="2164"/>
      <c r="O106" s="3102"/>
      <c r="P106" s="3101"/>
      <c r="Q106" s="1757"/>
      <c r="R106" s="3101"/>
    </row>
    <row r="107" spans="1:18" ht="19.5" thickBot="1">
      <c r="A107" s="3102"/>
      <c r="B107" s="2576"/>
      <c r="C107" s="1171"/>
      <c r="D107" s="1171"/>
      <c r="E107" s="1171"/>
      <c r="F107" s="2574"/>
      <c r="G107" s="1182"/>
      <c r="H107" s="2575"/>
      <c r="I107" s="2572"/>
      <c r="J107" s="1182"/>
      <c r="K107" s="2627"/>
      <c r="L107" s="2626"/>
      <c r="M107" s="1182"/>
      <c r="N107" s="2164"/>
      <c r="O107" s="3102"/>
      <c r="P107" s="3101"/>
      <c r="Q107" s="1757"/>
      <c r="R107" s="3101"/>
    </row>
    <row r="108" spans="1:18" ht="19.5" thickTop="1">
      <c r="A108" s="3102"/>
      <c r="B108" s="2988" t="s">
        <v>16058</v>
      </c>
      <c r="C108" s="2989" t="s">
        <v>16013</v>
      </c>
      <c r="D108" s="1171"/>
      <c r="E108" s="1171"/>
      <c r="F108" s="2570"/>
      <c r="G108" s="1182"/>
      <c r="H108" s="2571"/>
      <c r="I108" s="2572"/>
      <c r="J108" s="1202"/>
      <c r="K108" s="2571"/>
      <c r="L108" s="2626"/>
      <c r="M108" s="2569"/>
      <c r="N108" s="2164"/>
      <c r="O108" s="3102"/>
      <c r="P108" s="3101"/>
      <c r="Q108" s="1757"/>
      <c r="R108" s="3101"/>
    </row>
    <row r="109" spans="1:18" ht="19.5" thickBot="1">
      <c r="A109" s="2394" t="s">
        <v>686</v>
      </c>
      <c r="B109" s="2141" t="s">
        <v>16059</v>
      </c>
      <c r="C109" s="2553">
        <v>24.5</v>
      </c>
      <c r="D109" s="1171"/>
      <c r="E109" s="1171"/>
      <c r="F109" s="2570"/>
      <c r="G109" s="1182"/>
      <c r="H109" s="2571"/>
      <c r="I109" s="2572"/>
      <c r="J109" s="1202"/>
      <c r="K109" s="2571"/>
      <c r="L109" s="2626"/>
      <c r="M109" s="2569"/>
      <c r="N109" s="2164"/>
      <c r="O109" s="3102"/>
      <c r="P109" s="3101"/>
      <c r="Q109" s="1757"/>
      <c r="R109" s="3101"/>
    </row>
    <row r="110" spans="1:18" ht="20" thickTop="1" thickBot="1">
      <c r="A110" s="3102"/>
      <c r="B110" s="1171"/>
      <c r="C110" s="1171"/>
      <c r="D110" s="1171"/>
      <c r="E110" s="1171"/>
      <c r="F110" s="2570"/>
      <c r="G110" s="1182"/>
      <c r="H110" s="2571"/>
      <c r="I110" s="2572"/>
      <c r="J110" s="1202"/>
      <c r="K110" s="2571"/>
      <c r="L110" s="2626"/>
      <c r="M110" s="2569"/>
      <c r="N110" s="2164"/>
      <c r="O110" s="3102"/>
      <c r="P110" s="3101"/>
      <c r="Q110" s="1757"/>
      <c r="R110" s="3101"/>
    </row>
    <row r="111" spans="1:18" ht="20" thickTop="1" thickBot="1">
      <c r="A111" s="3102"/>
      <c r="B111" s="3102"/>
      <c r="C111" s="3102"/>
      <c r="D111" s="3102"/>
      <c r="E111" s="3102"/>
      <c r="F111" s="3102"/>
      <c r="G111" s="1182"/>
      <c r="H111" s="3705" t="s">
        <v>13211</v>
      </c>
      <c r="I111" s="3706"/>
      <c r="J111" s="1182"/>
      <c r="K111" s="3705" t="s">
        <v>13212</v>
      </c>
      <c r="L111" s="3706"/>
      <c r="M111" s="1182"/>
      <c r="N111" s="3102"/>
      <c r="O111" s="3102"/>
      <c r="P111" s="3101"/>
      <c r="Q111" s="1757"/>
      <c r="R111" s="3101"/>
    </row>
    <row r="112" spans="1:18" ht="38.5" thickTop="1" thickBot="1">
      <c r="A112" s="3102"/>
      <c r="B112" s="3102"/>
      <c r="C112" s="2156" t="s">
        <v>2</v>
      </c>
      <c r="D112" s="2157" t="s">
        <v>15065</v>
      </c>
      <c r="E112" s="2157" t="s">
        <v>15677</v>
      </c>
      <c r="F112" s="2158" t="s">
        <v>15731</v>
      </c>
      <c r="G112" s="1182"/>
      <c r="H112" s="2159" t="s">
        <v>15732</v>
      </c>
      <c r="I112" s="2160" t="s">
        <v>15733</v>
      </c>
      <c r="J112" s="1182"/>
      <c r="K112" s="2159" t="s">
        <v>15732</v>
      </c>
      <c r="L112" s="2160" t="s">
        <v>15733</v>
      </c>
      <c r="M112" s="1182"/>
      <c r="N112" s="1198" t="s">
        <v>677</v>
      </c>
      <c r="O112" s="3102"/>
      <c r="P112" s="3101"/>
      <c r="Q112" s="1757"/>
      <c r="R112" s="3101"/>
    </row>
    <row r="113" spans="1:18" ht="20" thickTop="1" thickBot="1">
      <c r="A113" s="2394" t="s">
        <v>784</v>
      </c>
      <c r="B113" s="1199" t="s">
        <v>15734</v>
      </c>
      <c r="C113" s="1168" t="s">
        <v>16060</v>
      </c>
      <c r="D113" s="1168" t="s">
        <v>15736</v>
      </c>
      <c r="E113" s="1168">
        <v>0</v>
      </c>
      <c r="F113" s="2167">
        <v>69</v>
      </c>
      <c r="G113" s="1182"/>
      <c r="H113" s="2168">
        <v>0</v>
      </c>
      <c r="I113" s="1214">
        <f>IFERROR(H113/$F113,0)</f>
        <v>0</v>
      </c>
      <c r="J113" s="1182"/>
      <c r="K113" s="2168">
        <v>0</v>
      </c>
      <c r="L113" s="1214">
        <f>K113/$F113</f>
        <v>0</v>
      </c>
      <c r="M113" s="1182"/>
      <c r="N113" s="2169" t="s">
        <v>16002</v>
      </c>
      <c r="O113" s="3102"/>
      <c r="P113" s="3101"/>
      <c r="Q113" s="1757"/>
      <c r="R113" s="3101"/>
    </row>
    <row r="114" spans="1:18" ht="19.5" thickTop="1">
      <c r="A114" s="3102"/>
      <c r="B114" s="1171"/>
      <c r="C114" s="1171"/>
      <c r="D114" s="1171"/>
      <c r="E114" s="1171"/>
      <c r="F114" s="2574"/>
      <c r="G114" s="1182"/>
      <c r="H114" s="2575"/>
      <c r="I114" s="2572"/>
      <c r="J114" s="1182"/>
      <c r="K114" s="2627"/>
      <c r="L114" s="2626"/>
      <c r="M114" s="1182"/>
      <c r="N114" s="2164"/>
      <c r="O114" s="3102"/>
      <c r="P114" s="3101"/>
      <c r="Q114" s="1757"/>
      <c r="R114" s="3101"/>
    </row>
    <row r="115" spans="1:18" ht="25">
      <c r="A115" s="3102"/>
      <c r="B115" s="1186" t="s">
        <v>9</v>
      </c>
      <c r="C115" s="1171"/>
      <c r="D115" s="1171"/>
      <c r="E115" s="1171"/>
      <c r="F115" s="2574"/>
      <c r="G115" s="1182"/>
      <c r="H115" s="2575"/>
      <c r="I115" s="2572"/>
      <c r="J115" s="1182"/>
      <c r="K115" s="2627"/>
      <c r="L115" s="2626"/>
      <c r="M115" s="1182"/>
      <c r="N115" s="2164"/>
      <c r="O115" s="3102"/>
      <c r="P115" s="3101"/>
      <c r="Q115" s="1757"/>
      <c r="R115" s="3101"/>
    </row>
    <row r="116" spans="1:18" ht="19.5" thickBot="1">
      <c r="A116" s="3102"/>
      <c r="B116" s="1171"/>
      <c r="C116" s="1171"/>
      <c r="D116" s="1171"/>
      <c r="E116" s="1171"/>
      <c r="F116" s="2574"/>
      <c r="G116" s="1182"/>
      <c r="H116" s="2575"/>
      <c r="I116" s="2572"/>
      <c r="J116" s="1182"/>
      <c r="K116" s="2627"/>
      <c r="L116" s="2626"/>
      <c r="M116" s="1182"/>
      <c r="N116" s="2164"/>
      <c r="O116" s="3102"/>
      <c r="P116" s="3101"/>
      <c r="Q116" s="1757"/>
      <c r="R116" s="3101"/>
    </row>
    <row r="117" spans="1:18" ht="19.5" thickTop="1">
      <c r="A117" s="3102"/>
      <c r="B117" s="2988" t="s">
        <v>15805</v>
      </c>
      <c r="C117" s="2989" t="s">
        <v>16013</v>
      </c>
      <c r="D117" s="1171"/>
      <c r="E117" s="1171"/>
      <c r="F117" s="2570"/>
      <c r="G117" s="1182"/>
      <c r="H117" s="2571"/>
      <c r="I117" s="2572"/>
      <c r="J117" s="1202"/>
      <c r="K117" s="2571"/>
      <c r="L117" s="2626"/>
      <c r="M117" s="2569"/>
      <c r="N117" s="2164"/>
      <c r="O117" s="3102"/>
      <c r="P117" s="3101"/>
      <c r="Q117" s="1757"/>
      <c r="R117" s="3101"/>
    </row>
    <row r="118" spans="1:18" ht="19.5" thickBot="1">
      <c r="A118" s="2394" t="s">
        <v>686</v>
      </c>
      <c r="B118" s="2141" t="s">
        <v>16061</v>
      </c>
      <c r="C118" s="2553">
        <v>35</v>
      </c>
      <c r="D118" s="1171"/>
      <c r="E118" s="1171"/>
      <c r="F118" s="2570"/>
      <c r="G118" s="1182"/>
      <c r="H118" s="2571"/>
      <c r="I118" s="2572"/>
      <c r="J118" s="1202"/>
      <c r="K118" s="2571"/>
      <c r="L118" s="2626"/>
      <c r="M118" s="2569"/>
      <c r="N118" s="2164"/>
      <c r="O118" s="3102"/>
      <c r="P118" s="3101"/>
      <c r="Q118" s="1757"/>
      <c r="R118" s="3101"/>
    </row>
    <row r="119" spans="1:18" ht="20" thickTop="1" thickBot="1">
      <c r="A119" s="3102"/>
      <c r="B119" s="1171"/>
      <c r="C119" s="1171"/>
      <c r="D119" s="1171"/>
      <c r="E119" s="1171"/>
      <c r="F119" s="2570"/>
      <c r="G119" s="1182"/>
      <c r="H119" s="2571"/>
      <c r="I119" s="2572"/>
      <c r="J119" s="1202"/>
      <c r="K119" s="2571"/>
      <c r="L119" s="2626"/>
      <c r="M119" s="2569"/>
      <c r="N119" s="2164"/>
      <c r="O119" s="3102"/>
      <c r="P119" s="3101"/>
      <c r="Q119" s="1757"/>
      <c r="R119" s="3101"/>
    </row>
    <row r="120" spans="1:18" ht="20" thickTop="1" thickBot="1">
      <c r="A120" s="3102"/>
      <c r="B120" s="3102"/>
      <c r="C120" s="3102"/>
      <c r="D120" s="3102"/>
      <c r="E120" s="3102"/>
      <c r="F120" s="3102"/>
      <c r="G120" s="1182"/>
      <c r="H120" s="3705" t="s">
        <v>13211</v>
      </c>
      <c r="I120" s="3706"/>
      <c r="J120" s="1182"/>
      <c r="K120" s="3705" t="s">
        <v>13212</v>
      </c>
      <c r="L120" s="3706"/>
      <c r="M120" s="1182"/>
      <c r="N120" s="3102"/>
      <c r="O120" s="3102"/>
      <c r="P120" s="3101"/>
      <c r="Q120" s="1757"/>
      <c r="R120" s="3101"/>
    </row>
    <row r="121" spans="1:18" ht="38.5" thickTop="1" thickBot="1">
      <c r="A121" s="3102"/>
      <c r="B121" s="3102"/>
      <c r="C121" s="2156" t="s">
        <v>2</v>
      </c>
      <c r="D121" s="2157" t="s">
        <v>15065</v>
      </c>
      <c r="E121" s="2157" t="s">
        <v>15677</v>
      </c>
      <c r="F121" s="2158" t="s">
        <v>15731</v>
      </c>
      <c r="G121" s="1182"/>
      <c r="H121" s="2159" t="s">
        <v>15732</v>
      </c>
      <c r="I121" s="2160" t="s">
        <v>15733</v>
      </c>
      <c r="J121" s="1182"/>
      <c r="K121" s="2159" t="s">
        <v>15732</v>
      </c>
      <c r="L121" s="2160" t="s">
        <v>15733</v>
      </c>
      <c r="M121" s="1182"/>
      <c r="N121" s="1198" t="s">
        <v>677</v>
      </c>
      <c r="O121" s="3102"/>
      <c r="P121" s="3101"/>
      <c r="Q121" s="1757"/>
      <c r="R121" s="3101"/>
    </row>
    <row r="122" spans="1:18" ht="25.5" thickTop="1">
      <c r="A122" s="3102"/>
      <c r="B122" s="1201" t="s">
        <v>15734</v>
      </c>
      <c r="C122" s="2170" t="s">
        <v>16062</v>
      </c>
      <c r="D122" s="1172" t="s">
        <v>1292</v>
      </c>
      <c r="E122" s="1172">
        <v>0</v>
      </c>
      <c r="F122" s="1225">
        <v>1</v>
      </c>
      <c r="G122" s="1182"/>
      <c r="H122" s="1704">
        <v>0</v>
      </c>
      <c r="I122" s="1210">
        <f>IFERROR(H122/$F122,0)</f>
        <v>0</v>
      </c>
      <c r="J122" s="1182"/>
      <c r="K122" s="1704">
        <v>0</v>
      </c>
      <c r="L122" s="1210">
        <f>K122/$F122</f>
        <v>0</v>
      </c>
      <c r="M122" s="1182"/>
      <c r="N122" s="1203" t="s">
        <v>16003</v>
      </c>
      <c r="O122" s="3102"/>
      <c r="P122" s="3101"/>
      <c r="Q122" s="1757"/>
      <c r="R122" s="3101"/>
    </row>
    <row r="123" spans="1:18" ht="25">
      <c r="A123" s="3102"/>
      <c r="B123" s="1204" t="s">
        <v>15738</v>
      </c>
      <c r="C123" s="1180" t="s">
        <v>16062</v>
      </c>
      <c r="D123" s="1180" t="s">
        <v>15736</v>
      </c>
      <c r="E123" s="1180">
        <v>0</v>
      </c>
      <c r="F123" s="2171">
        <v>30</v>
      </c>
      <c r="G123" s="1182"/>
      <c r="H123" s="2172">
        <v>0</v>
      </c>
      <c r="I123" s="1205">
        <f>IFERROR(H123/$F123,0)</f>
        <v>0</v>
      </c>
      <c r="J123" s="1182"/>
      <c r="K123" s="2172">
        <v>0</v>
      </c>
      <c r="L123" s="1205">
        <f>K123/$F123</f>
        <v>0</v>
      </c>
      <c r="M123" s="1182"/>
      <c r="N123" s="1206" t="s">
        <v>16004</v>
      </c>
      <c r="O123" s="3102"/>
      <c r="P123" s="3101"/>
      <c r="Q123" s="1757"/>
      <c r="R123" s="3101"/>
    </row>
    <row r="124" spans="1:18" ht="25.5" thickBot="1">
      <c r="A124" s="2394" t="s">
        <v>784</v>
      </c>
      <c r="B124" s="1196" t="s">
        <v>15741</v>
      </c>
      <c r="C124" s="1173" t="s">
        <v>16063</v>
      </c>
      <c r="D124" s="1173" t="s">
        <v>15736</v>
      </c>
      <c r="E124" s="1173">
        <v>0</v>
      </c>
      <c r="F124" s="2165">
        <v>420</v>
      </c>
      <c r="G124" s="1182"/>
      <c r="H124" s="2166">
        <v>0</v>
      </c>
      <c r="I124" s="1209">
        <f>IFERROR(H124/$F124,0)</f>
        <v>0</v>
      </c>
      <c r="J124" s="1182"/>
      <c r="K124" s="2166">
        <v>0</v>
      </c>
      <c r="L124" s="1209">
        <f>K124/$F124</f>
        <v>0</v>
      </c>
      <c r="M124" s="1182"/>
      <c r="N124" s="1200" t="s">
        <v>16005</v>
      </c>
      <c r="O124" s="3102"/>
      <c r="P124" s="3101"/>
      <c r="Q124" s="1757"/>
      <c r="R124" s="3101"/>
    </row>
    <row r="125" spans="1:18" ht="19.5" thickTop="1">
      <c r="A125" s="3102"/>
      <c r="B125" s="1171"/>
      <c r="C125" s="1171"/>
      <c r="D125" s="1171"/>
      <c r="E125" s="1171"/>
      <c r="F125" s="1202"/>
      <c r="G125" s="1182"/>
      <c r="H125" s="2577"/>
      <c r="I125" s="2572"/>
      <c r="J125" s="1182"/>
      <c r="K125" s="2628"/>
      <c r="L125" s="2626"/>
      <c r="M125" s="1182"/>
      <c r="N125" s="2164"/>
      <c r="O125" s="3102"/>
      <c r="P125" s="3101"/>
      <c r="Q125" s="1757"/>
      <c r="R125" s="3101"/>
    </row>
    <row r="126" spans="1:18" ht="25">
      <c r="A126" s="3102"/>
      <c r="B126" s="1186" t="s">
        <v>11</v>
      </c>
      <c r="C126" s="1171"/>
      <c r="D126" s="1171"/>
      <c r="E126" s="1171"/>
      <c r="F126" s="2570"/>
      <c r="G126" s="1182"/>
      <c r="H126" s="2571"/>
      <c r="I126" s="2572"/>
      <c r="J126" s="1202"/>
      <c r="K126" s="2571"/>
      <c r="L126" s="2626"/>
      <c r="M126" s="2569"/>
      <c r="N126" s="2164"/>
      <c r="O126" s="3102"/>
      <c r="P126" s="3101"/>
      <c r="Q126" s="1757"/>
      <c r="R126" s="3101"/>
    </row>
    <row r="127" spans="1:18" ht="14.5" thickBot="1">
      <c r="A127" s="3102"/>
      <c r="B127" s="3102"/>
      <c r="C127" s="3102"/>
      <c r="D127" s="3102"/>
      <c r="E127" s="3102"/>
      <c r="F127" s="3102"/>
      <c r="G127" s="3102"/>
      <c r="H127" s="3102"/>
      <c r="I127" s="3102"/>
      <c r="J127" s="3102"/>
      <c r="K127" s="3102"/>
      <c r="L127" s="3102"/>
      <c r="M127" s="3102"/>
      <c r="N127" s="3102"/>
      <c r="O127" s="3102"/>
      <c r="P127" s="3101"/>
      <c r="Q127" s="1757">
        <f xml:space="preserve"> IF( SUM( S127:S127 ) = 0, 0,#REF! )</f>
        <v>0</v>
      </c>
      <c r="R127" s="3101"/>
    </row>
    <row r="128" spans="1:18" ht="20" customHeight="1" thickTop="1">
      <c r="A128" s="3102"/>
      <c r="B128" s="2988" t="s">
        <v>15726</v>
      </c>
      <c r="C128" s="2989" t="s">
        <v>16013</v>
      </c>
      <c r="D128" s="3102"/>
      <c r="E128" s="3102"/>
      <c r="F128" s="3102"/>
      <c r="G128" s="3102"/>
      <c r="H128" s="3102"/>
      <c r="I128" s="3102"/>
      <c r="J128" s="3102"/>
      <c r="K128" s="3102"/>
      <c r="L128" s="3102"/>
      <c r="M128" s="3102"/>
      <c r="N128" s="3102"/>
      <c r="O128" s="3102"/>
      <c r="P128" s="3101"/>
      <c r="Q128" s="1757">
        <f xml:space="preserve"> IF( SUM( S128:S128 ) = 0, 0,#REF! )</f>
        <v>0</v>
      </c>
      <c r="R128" s="3101"/>
    </row>
    <row r="129" spans="1:18" ht="19.5" thickBot="1">
      <c r="A129" s="2394" t="s">
        <v>686</v>
      </c>
      <c r="B129" s="2141" t="s">
        <v>15848</v>
      </c>
      <c r="C129" s="2553">
        <v>23</v>
      </c>
      <c r="D129" s="1187"/>
      <c r="E129" s="1187"/>
      <c r="F129" s="1182"/>
      <c r="G129" s="1182"/>
      <c r="H129" s="1182"/>
      <c r="I129" s="1182"/>
      <c r="J129" s="1182"/>
      <c r="K129" s="1182"/>
      <c r="L129" s="1182"/>
      <c r="M129" s="1182"/>
      <c r="N129" s="3102"/>
      <c r="O129" s="3102"/>
      <c r="P129" s="3101"/>
      <c r="Q129" s="1757">
        <f xml:space="preserve"> IF( SUM( S129:S129 ) = 0, 0,#REF! )</f>
        <v>0</v>
      </c>
      <c r="R129" s="3101"/>
    </row>
    <row r="130" spans="1:18" ht="20" thickTop="1" thickBot="1">
      <c r="A130" s="3102"/>
      <c r="B130" s="1187"/>
      <c r="C130" s="3102"/>
      <c r="D130" s="1187"/>
      <c r="E130" s="1187"/>
      <c r="F130" s="1182"/>
      <c r="G130" s="1182"/>
      <c r="H130" s="3705" t="s">
        <v>13211</v>
      </c>
      <c r="I130" s="3706"/>
      <c r="J130" s="1182"/>
      <c r="K130" s="3705" t="s">
        <v>13212</v>
      </c>
      <c r="L130" s="3706"/>
      <c r="M130" s="1182"/>
      <c r="N130" s="3102"/>
      <c r="O130" s="3102"/>
      <c r="P130" s="3101"/>
      <c r="Q130" s="1757">
        <f xml:space="preserve"> IF( SUM( S130:S130 ) = 0, 0,#REF! )</f>
        <v>0</v>
      </c>
      <c r="R130" s="3101"/>
    </row>
    <row r="131" spans="1:18" ht="38.5" thickTop="1" thickBot="1">
      <c r="A131" s="3102"/>
      <c r="B131" s="3102"/>
      <c r="C131" s="1178" t="s">
        <v>2</v>
      </c>
      <c r="D131" s="1165" t="s">
        <v>15065</v>
      </c>
      <c r="E131" s="1165" t="s">
        <v>15677</v>
      </c>
      <c r="F131" s="1166" t="s">
        <v>15731</v>
      </c>
      <c r="G131" s="1182"/>
      <c r="H131" s="1197" t="s">
        <v>15732</v>
      </c>
      <c r="I131" s="1183" t="s">
        <v>15733</v>
      </c>
      <c r="J131" s="1182"/>
      <c r="K131" s="1197" t="s">
        <v>15732</v>
      </c>
      <c r="L131" s="1183" t="s">
        <v>15733</v>
      </c>
      <c r="M131" s="1182"/>
      <c r="N131" s="1198" t="s">
        <v>677</v>
      </c>
      <c r="O131" s="3102"/>
      <c r="P131" s="3101"/>
      <c r="Q131" s="1757">
        <f xml:space="preserve"> IF( SUM( S131:S131 ) = 0, 0,#REF! )</f>
        <v>0</v>
      </c>
      <c r="R131" s="3101"/>
    </row>
    <row r="132" spans="1:18" ht="25.5" thickTop="1">
      <c r="A132" s="3102"/>
      <c r="B132" s="1201" t="s">
        <v>15734</v>
      </c>
      <c r="C132" s="1216" t="s">
        <v>16064</v>
      </c>
      <c r="D132" s="1172" t="s">
        <v>15736</v>
      </c>
      <c r="E132" s="1172">
        <v>0</v>
      </c>
      <c r="F132" s="1217">
        <v>15</v>
      </c>
      <c r="G132" s="1182"/>
      <c r="H132" s="1697">
        <v>0</v>
      </c>
      <c r="I132" s="1210">
        <f>IFERROR(H132/$F132,0)</f>
        <v>0</v>
      </c>
      <c r="J132" s="1202"/>
      <c r="K132" s="1697">
        <v>0</v>
      </c>
      <c r="L132" s="1210">
        <f>K132/$F132</f>
        <v>0</v>
      </c>
      <c r="M132" s="2569"/>
      <c r="N132" s="1203" t="s">
        <v>16006</v>
      </c>
      <c r="O132" s="3102"/>
      <c r="P132" s="3101"/>
      <c r="Q132" s="1757">
        <f xml:space="preserve"> IF( SUM( S132:S132 ) = 0, 0,#REF! )</f>
        <v>0</v>
      </c>
      <c r="R132" s="3101"/>
    </row>
    <row r="133" spans="1:18" ht="19.5" thickBot="1">
      <c r="A133" s="2394" t="s">
        <v>784</v>
      </c>
      <c r="B133" s="1196" t="s">
        <v>15738</v>
      </c>
      <c r="C133" s="1173" t="s">
        <v>16065</v>
      </c>
      <c r="D133" s="1173" t="s">
        <v>15736</v>
      </c>
      <c r="E133" s="1173">
        <v>0</v>
      </c>
      <c r="F133" s="1218">
        <v>330</v>
      </c>
      <c r="G133" s="1182"/>
      <c r="H133" s="1699">
        <v>0</v>
      </c>
      <c r="I133" s="1209">
        <f>IFERROR(H133/$F133,0)</f>
        <v>0</v>
      </c>
      <c r="J133" s="1202"/>
      <c r="K133" s="1699">
        <v>0</v>
      </c>
      <c r="L133" s="1209">
        <f>K133/$F133</f>
        <v>0</v>
      </c>
      <c r="M133" s="2569"/>
      <c r="N133" s="1200" t="s">
        <v>16007</v>
      </c>
      <c r="O133" s="3102"/>
      <c r="P133" s="3101"/>
      <c r="Q133" s="1757">
        <f xml:space="preserve"> IF( SUM( S133:S133 ) = 0, 0,#REF! )</f>
        <v>0</v>
      </c>
      <c r="R133" s="3101"/>
    </row>
    <row r="134" spans="1:18" ht="15" thickTop="1" thickBot="1">
      <c r="A134" s="3102"/>
      <c r="B134" s="3102"/>
      <c r="C134" s="3102"/>
      <c r="D134" s="3102"/>
      <c r="E134" s="3102"/>
      <c r="F134" s="3102"/>
      <c r="G134" s="3102"/>
      <c r="H134" s="3102"/>
      <c r="I134" s="3102"/>
      <c r="J134" s="3102"/>
      <c r="K134" s="3102"/>
      <c r="L134" s="3102"/>
      <c r="M134" s="3102"/>
      <c r="N134" s="3102"/>
      <c r="O134" s="3102"/>
      <c r="P134" s="3101"/>
      <c r="Q134" s="1757">
        <f xml:space="preserve"> IF( SUM( S134:S134 ) = 0, 0,#REF! )</f>
        <v>0</v>
      </c>
      <c r="R134" s="3101"/>
    </row>
    <row r="135" spans="1:18" ht="20.75" customHeight="1" thickTop="1">
      <c r="A135" s="3102"/>
      <c r="B135" s="2988" t="s">
        <v>15767</v>
      </c>
      <c r="C135" s="2989" t="s">
        <v>16013</v>
      </c>
      <c r="D135" s="3102"/>
      <c r="E135" s="3102"/>
      <c r="F135" s="3102"/>
      <c r="G135" s="3102"/>
      <c r="H135" s="3102"/>
      <c r="I135" s="3102"/>
      <c r="J135" s="3102"/>
      <c r="K135" s="3102"/>
      <c r="L135" s="3102"/>
      <c r="M135" s="3102"/>
      <c r="N135" s="3102"/>
      <c r="O135" s="3102"/>
      <c r="P135" s="3101"/>
      <c r="Q135" s="1757">
        <f xml:space="preserve"> IF( SUM( S135:S135 ) = 0, 0,#REF! )</f>
        <v>0</v>
      </c>
      <c r="R135" s="3101"/>
    </row>
    <row r="136" spans="1:18" ht="19.5" thickBot="1">
      <c r="A136" s="2394" t="s">
        <v>686</v>
      </c>
      <c r="B136" s="2141" t="s">
        <v>16016</v>
      </c>
      <c r="C136" s="2553">
        <v>12.01</v>
      </c>
      <c r="D136" s="1187"/>
      <c r="E136" s="1187"/>
      <c r="F136" s="1182"/>
      <c r="G136" s="1182"/>
      <c r="H136" s="1182"/>
      <c r="I136" s="1182"/>
      <c r="J136" s="1182"/>
      <c r="K136" s="1182"/>
      <c r="L136" s="1182"/>
      <c r="M136" s="1182"/>
      <c r="N136" s="3102"/>
      <c r="O136" s="3102"/>
      <c r="P136" s="3101"/>
      <c r="Q136" s="1757">
        <f xml:space="preserve"> IF( SUM( S136:S136 ) = 0, 0,#REF! )</f>
        <v>0</v>
      </c>
      <c r="R136" s="3101"/>
    </row>
    <row r="137" spans="1:18" ht="20" thickTop="1" thickBot="1">
      <c r="A137" s="3102"/>
      <c r="B137" s="1187"/>
      <c r="C137" s="3102"/>
      <c r="D137" s="1187"/>
      <c r="E137" s="1187"/>
      <c r="F137" s="1182"/>
      <c r="G137" s="1182"/>
      <c r="H137" s="3702" t="s">
        <v>13211</v>
      </c>
      <c r="I137" s="3703"/>
      <c r="J137" s="1182"/>
      <c r="K137" s="3702" t="s">
        <v>13212</v>
      </c>
      <c r="L137" s="3703"/>
      <c r="M137" s="1182"/>
      <c r="N137" s="3102"/>
      <c r="O137" s="3102"/>
      <c r="P137" s="3101"/>
      <c r="Q137" s="1757">
        <f xml:space="preserve"> IF( SUM( S137:S137 ) = 0, 0,#REF! )</f>
        <v>0</v>
      </c>
      <c r="R137" s="3101"/>
    </row>
    <row r="138" spans="1:18" ht="38.5" thickTop="1" thickBot="1">
      <c r="A138" s="3102"/>
      <c r="B138" s="3102"/>
      <c r="C138" s="2123" t="s">
        <v>2</v>
      </c>
      <c r="D138" s="2124" t="s">
        <v>15065</v>
      </c>
      <c r="E138" s="2124" t="s">
        <v>15677</v>
      </c>
      <c r="F138" s="2125" t="s">
        <v>15731</v>
      </c>
      <c r="G138" s="1182"/>
      <c r="H138" s="2126" t="s">
        <v>15732</v>
      </c>
      <c r="I138" s="2127" t="s">
        <v>15733</v>
      </c>
      <c r="J138" s="1182"/>
      <c r="K138" s="2126" t="s">
        <v>15732</v>
      </c>
      <c r="L138" s="2127" t="s">
        <v>15733</v>
      </c>
      <c r="M138" s="1182"/>
      <c r="N138" s="2128" t="s">
        <v>677</v>
      </c>
      <c r="O138" s="3102"/>
      <c r="P138" s="3101"/>
      <c r="Q138" s="1757">
        <f xml:space="preserve"> IF( SUM( S138:S138 ) = 0, 0,#REF! )</f>
        <v>0</v>
      </c>
      <c r="R138" s="3101"/>
    </row>
    <row r="139" spans="1:18" ht="25.5" thickTop="1">
      <c r="A139" s="3102"/>
      <c r="B139" s="2129" t="s">
        <v>15734</v>
      </c>
      <c r="C139" s="2130" t="s">
        <v>16066</v>
      </c>
      <c r="D139" s="2130" t="s">
        <v>16018</v>
      </c>
      <c r="E139" s="2130">
        <v>2</v>
      </c>
      <c r="F139" s="2131">
        <v>0.25</v>
      </c>
      <c r="G139" s="1182"/>
      <c r="H139" s="2132">
        <v>0</v>
      </c>
      <c r="I139" s="2133">
        <f>IFERROR(H139/$F139,0)</f>
        <v>0</v>
      </c>
      <c r="J139" s="1182"/>
      <c r="K139" s="2132">
        <v>0</v>
      </c>
      <c r="L139" s="2133">
        <f>K139/$F139</f>
        <v>0</v>
      </c>
      <c r="M139" s="1182"/>
      <c r="N139" s="2173" t="s">
        <v>16008</v>
      </c>
      <c r="O139" s="3102"/>
      <c r="P139" s="3101"/>
      <c r="Q139" s="1757">
        <f xml:space="preserve"> IF( SUM( S139:S139 ) = 0, 0,#REF! )</f>
        <v>0</v>
      </c>
      <c r="R139" s="3101"/>
    </row>
    <row r="140" spans="1:18" ht="19">
      <c r="A140" s="3102"/>
      <c r="B140" s="2135" t="s">
        <v>15738</v>
      </c>
      <c r="C140" s="2136" t="s">
        <v>16067</v>
      </c>
      <c r="D140" s="2136" t="s">
        <v>16018</v>
      </c>
      <c r="E140" s="2136">
        <v>2</v>
      </c>
      <c r="F140" s="2137">
        <v>0.25</v>
      </c>
      <c r="G140" s="1182"/>
      <c r="H140" s="2138">
        <v>0</v>
      </c>
      <c r="I140" s="2139">
        <f>IFERROR(H140/$F140,0)</f>
        <v>0</v>
      </c>
      <c r="J140" s="1182"/>
      <c r="K140" s="2138">
        <v>0</v>
      </c>
      <c r="L140" s="2139">
        <f>K140/$F140</f>
        <v>0</v>
      </c>
      <c r="M140" s="1182"/>
      <c r="N140" s="2140" t="s">
        <v>16009</v>
      </c>
      <c r="O140" s="3102"/>
      <c r="P140" s="3101"/>
      <c r="Q140" s="1757"/>
      <c r="R140" s="3101"/>
    </row>
    <row r="141" spans="1:18" ht="25">
      <c r="A141" s="3102"/>
      <c r="B141" s="2135" t="s">
        <v>15741</v>
      </c>
      <c r="C141" s="2136" t="s">
        <v>16068</v>
      </c>
      <c r="D141" s="2136" t="s">
        <v>16018</v>
      </c>
      <c r="E141" s="2136">
        <v>2</v>
      </c>
      <c r="F141" s="2137">
        <v>0.25</v>
      </c>
      <c r="G141" s="1182"/>
      <c r="H141" s="2138">
        <v>0</v>
      </c>
      <c r="I141" s="2139">
        <f>IFERROR(H141/$F141,0)</f>
        <v>0</v>
      </c>
      <c r="J141" s="1182"/>
      <c r="K141" s="2138">
        <v>0</v>
      </c>
      <c r="L141" s="2139">
        <f>K141/$F141</f>
        <v>0</v>
      </c>
      <c r="M141" s="1182"/>
      <c r="N141" s="2140" t="s">
        <v>16010</v>
      </c>
      <c r="O141" s="3102"/>
      <c r="P141" s="3101"/>
      <c r="Q141" s="1757"/>
      <c r="R141" s="3101"/>
    </row>
    <row r="142" spans="1:18" ht="19">
      <c r="A142" s="3102"/>
      <c r="B142" s="2135" t="s">
        <v>15744</v>
      </c>
      <c r="C142" s="2136" t="s">
        <v>16069</v>
      </c>
      <c r="D142" s="2136" t="s">
        <v>16018</v>
      </c>
      <c r="E142" s="2136">
        <v>2</v>
      </c>
      <c r="F142" s="2137">
        <v>0.25</v>
      </c>
      <c r="G142" s="1182"/>
      <c r="H142" s="2138">
        <v>0</v>
      </c>
      <c r="I142" s="2139">
        <f>IFERROR(H142/$F142,0)</f>
        <v>0</v>
      </c>
      <c r="J142" s="1182"/>
      <c r="K142" s="2138">
        <v>0</v>
      </c>
      <c r="L142" s="2139">
        <f>K142/$F142</f>
        <v>0</v>
      </c>
      <c r="M142" s="1182"/>
      <c r="N142" s="2140" t="s">
        <v>16070</v>
      </c>
      <c r="O142" s="3102"/>
      <c r="P142" s="3101"/>
      <c r="Q142" s="1757"/>
      <c r="R142" s="3101"/>
    </row>
    <row r="143" spans="1:18" ht="25.5" thickBot="1">
      <c r="A143" s="2394" t="s">
        <v>784</v>
      </c>
      <c r="B143" s="2141" t="s">
        <v>15747</v>
      </c>
      <c r="C143" s="2142" t="s">
        <v>16071</v>
      </c>
      <c r="D143" s="2142" t="s">
        <v>16018</v>
      </c>
      <c r="E143" s="2142">
        <v>2</v>
      </c>
      <c r="F143" s="2143">
        <v>0.25</v>
      </c>
      <c r="G143" s="1182"/>
      <c r="H143" s="2144">
        <v>0</v>
      </c>
      <c r="I143" s="2145">
        <f>IFERROR(H143/$F143,0)</f>
        <v>0</v>
      </c>
      <c r="J143" s="1182"/>
      <c r="K143" s="2144">
        <v>0</v>
      </c>
      <c r="L143" s="2145">
        <f>K143/$F143</f>
        <v>0</v>
      </c>
      <c r="M143" s="1182"/>
      <c r="N143" s="2146" t="s">
        <v>16072</v>
      </c>
      <c r="O143" s="3102"/>
      <c r="P143" s="3101"/>
      <c r="Q143" s="1757"/>
      <c r="R143" s="3101"/>
    </row>
    <row r="144" spans="1:18" ht="15" thickTop="1" thickBot="1">
      <c r="A144" s="3102"/>
      <c r="B144" s="3102"/>
      <c r="C144" s="3102"/>
      <c r="D144" s="3102"/>
      <c r="E144" s="3102"/>
      <c r="F144" s="3102"/>
      <c r="G144" s="3102"/>
      <c r="H144" s="3102"/>
      <c r="I144" s="3102"/>
      <c r="J144" s="3102"/>
      <c r="K144" s="3102"/>
      <c r="L144" s="3102"/>
      <c r="M144" s="3102"/>
      <c r="N144" s="3102"/>
      <c r="O144" s="3102"/>
      <c r="P144" s="3101"/>
      <c r="Q144" s="1757">
        <f xml:space="preserve"> IF( SUM( S144:S144 ) = 0, 0,#REF! )</f>
        <v>0</v>
      </c>
      <c r="R144" s="3101"/>
    </row>
    <row r="145" spans="1:18" ht="19.5" thickTop="1">
      <c r="A145" s="3102"/>
      <c r="B145" s="2988" t="s">
        <v>16073</v>
      </c>
      <c r="C145" s="2989" t="s">
        <v>16013</v>
      </c>
      <c r="D145" s="3102"/>
      <c r="E145" s="3102"/>
      <c r="F145" s="1182"/>
      <c r="G145" s="1182"/>
      <c r="H145" s="1182"/>
      <c r="I145" s="1182"/>
      <c r="J145" s="1182"/>
      <c r="K145" s="1182"/>
      <c r="L145" s="1182"/>
      <c r="M145" s="1182"/>
      <c r="N145" s="3102"/>
      <c r="O145" s="3102"/>
      <c r="P145" s="3101"/>
      <c r="Q145" s="1757">
        <f xml:space="preserve"> IF( SUM( S145:S145 ) = 0, 0,#REF! )</f>
        <v>0</v>
      </c>
      <c r="R145" s="3101"/>
    </row>
    <row r="146" spans="1:18" ht="19.5" thickBot="1">
      <c r="A146" s="2394" t="s">
        <v>686</v>
      </c>
      <c r="B146" s="2141" t="s">
        <v>16074</v>
      </c>
      <c r="C146" s="2553">
        <v>5.65</v>
      </c>
      <c r="D146" s="1187"/>
      <c r="E146" s="1187"/>
      <c r="F146" s="1182"/>
      <c r="G146" s="1182"/>
      <c r="H146" s="1182"/>
      <c r="I146" s="1182"/>
      <c r="J146" s="1182"/>
      <c r="K146" s="1182"/>
      <c r="L146" s="1182"/>
      <c r="M146" s="1182"/>
      <c r="N146" s="3102"/>
      <c r="O146" s="3102"/>
      <c r="P146" s="3101"/>
      <c r="Q146" s="1757">
        <f xml:space="preserve"> IF( SUM( S146:S146 ) = 0, 0,#REF! )</f>
        <v>0</v>
      </c>
      <c r="R146" s="3101"/>
    </row>
    <row r="147" spans="1:18" ht="20" thickTop="1" thickBot="1">
      <c r="A147" s="3102"/>
      <c r="B147" s="3102"/>
      <c r="C147" s="3102"/>
      <c r="D147" s="1187"/>
      <c r="E147" s="1187"/>
      <c r="F147" s="1182"/>
      <c r="G147" s="1182"/>
      <c r="H147" s="3705" t="s">
        <v>13211</v>
      </c>
      <c r="I147" s="3706"/>
      <c r="J147" s="1182"/>
      <c r="K147" s="3705" t="s">
        <v>13212</v>
      </c>
      <c r="L147" s="3706"/>
      <c r="M147" s="1182"/>
      <c r="N147" s="3102"/>
      <c r="O147" s="3102"/>
      <c r="P147" s="3101"/>
      <c r="Q147" s="1757">
        <f xml:space="preserve"> IF( SUM( S147:S147 ) = 0, 0,#REF! )</f>
        <v>0</v>
      </c>
      <c r="R147" s="3101"/>
    </row>
    <row r="148" spans="1:18" ht="38.5" thickTop="1" thickBot="1">
      <c r="A148" s="3102"/>
      <c r="B148" s="3102"/>
      <c r="C148" s="1178" t="s">
        <v>2</v>
      </c>
      <c r="D148" s="1165" t="s">
        <v>15065</v>
      </c>
      <c r="E148" s="1165" t="s">
        <v>15677</v>
      </c>
      <c r="F148" s="1166" t="s">
        <v>15731</v>
      </c>
      <c r="G148" s="1182"/>
      <c r="H148" s="1197" t="s">
        <v>15732</v>
      </c>
      <c r="I148" s="1183" t="s">
        <v>15733</v>
      </c>
      <c r="J148" s="1182"/>
      <c r="K148" s="1197" t="s">
        <v>15732</v>
      </c>
      <c r="L148" s="1183" t="s">
        <v>15733</v>
      </c>
      <c r="M148" s="1182"/>
      <c r="N148" s="1198" t="s">
        <v>677</v>
      </c>
      <c r="O148" s="3102"/>
      <c r="P148" s="3101"/>
      <c r="Q148" s="1757">
        <f xml:space="preserve"> IF( SUM( S148:S148 ) = 0, 0,#REF! )</f>
        <v>0</v>
      </c>
      <c r="R148" s="3101"/>
    </row>
    <row r="149" spans="1:18" ht="25.5" thickTop="1">
      <c r="A149" s="3102"/>
      <c r="B149" s="1201" t="s">
        <v>15734</v>
      </c>
      <c r="C149" s="1172" t="s">
        <v>16027</v>
      </c>
      <c r="D149" s="1172" t="s">
        <v>15736</v>
      </c>
      <c r="E149" s="1172">
        <v>0</v>
      </c>
      <c r="F149" s="2147">
        <v>36447</v>
      </c>
      <c r="G149" s="1182"/>
      <c r="H149" s="1697">
        <v>0</v>
      </c>
      <c r="I149" s="1210">
        <f t="shared" ref="I149:I161" si="4">IFERROR(H149/$F149,0)</f>
        <v>0</v>
      </c>
      <c r="J149" s="1202"/>
      <c r="K149" s="1697">
        <v>0</v>
      </c>
      <c r="L149" s="1210">
        <f t="shared" ref="L149:L161" si="5">K149/$F149</f>
        <v>0</v>
      </c>
      <c r="M149" s="2569"/>
      <c r="N149" s="1203" t="s">
        <v>16075</v>
      </c>
      <c r="O149" s="3102"/>
      <c r="P149" s="3101"/>
      <c r="Q149" s="1757">
        <f xml:space="preserve"> IF( SUM( S149:S149 ) = 0, 0,#REF! )</f>
        <v>0</v>
      </c>
      <c r="R149" s="3101"/>
    </row>
    <row r="150" spans="1:18" ht="25">
      <c r="A150" s="3102"/>
      <c r="B150" s="1204" t="s">
        <v>15738</v>
      </c>
      <c r="C150" s="1180" t="s">
        <v>16076</v>
      </c>
      <c r="D150" s="1180" t="s">
        <v>15736</v>
      </c>
      <c r="E150" s="1180">
        <v>0</v>
      </c>
      <c r="F150" s="2148">
        <v>49632</v>
      </c>
      <c r="G150" s="1182"/>
      <c r="H150" s="1698">
        <v>0</v>
      </c>
      <c r="I150" s="1205">
        <f t="shared" si="4"/>
        <v>0</v>
      </c>
      <c r="J150" s="1202"/>
      <c r="K150" s="1698">
        <v>0</v>
      </c>
      <c r="L150" s="1205">
        <f t="shared" si="5"/>
        <v>0</v>
      </c>
      <c r="M150" s="2569"/>
      <c r="N150" s="1206" t="s">
        <v>16077</v>
      </c>
      <c r="O150" s="3102"/>
      <c r="P150" s="3101"/>
      <c r="Q150" s="1757">
        <f xml:space="preserve"> IF( SUM( S150:S150 ) = 0, 0,#REF! )</f>
        <v>0</v>
      </c>
      <c r="R150" s="3101"/>
    </row>
    <row r="151" spans="1:18" ht="25">
      <c r="A151" s="3102"/>
      <c r="B151" s="1204" t="s">
        <v>15741</v>
      </c>
      <c r="C151" s="1180" t="s">
        <v>16078</v>
      </c>
      <c r="D151" s="1180" t="s">
        <v>15736</v>
      </c>
      <c r="E151" s="1180">
        <v>0</v>
      </c>
      <c r="F151" s="2148">
        <v>21470</v>
      </c>
      <c r="G151" s="1182"/>
      <c r="H151" s="1698">
        <v>0</v>
      </c>
      <c r="I151" s="1205">
        <f t="shared" si="4"/>
        <v>0</v>
      </c>
      <c r="J151" s="1202"/>
      <c r="K151" s="1698">
        <v>0</v>
      </c>
      <c r="L151" s="1205">
        <f t="shared" si="5"/>
        <v>0</v>
      </c>
      <c r="M151" s="2569"/>
      <c r="N151" s="1206" t="s">
        <v>16079</v>
      </c>
      <c r="O151" s="3102"/>
      <c r="P151" s="3101"/>
      <c r="Q151" s="1757">
        <f xml:space="preserve"> IF( SUM( S151:S151 ) = 0, 0,#REF! )</f>
        <v>0</v>
      </c>
      <c r="R151" s="3101"/>
    </row>
    <row r="152" spans="1:18" ht="25">
      <c r="A152" s="3102"/>
      <c r="B152" s="1204" t="s">
        <v>15744</v>
      </c>
      <c r="C152" s="1180" t="s">
        <v>16051</v>
      </c>
      <c r="D152" s="1180" t="s">
        <v>15736</v>
      </c>
      <c r="E152" s="1180">
        <v>0</v>
      </c>
      <c r="F152" s="2148">
        <v>57500</v>
      </c>
      <c r="G152" s="1182"/>
      <c r="H152" s="1698">
        <v>0</v>
      </c>
      <c r="I152" s="1205">
        <f t="shared" si="4"/>
        <v>0</v>
      </c>
      <c r="J152" s="1202"/>
      <c r="K152" s="1698">
        <v>0</v>
      </c>
      <c r="L152" s="1205">
        <f t="shared" si="5"/>
        <v>0</v>
      </c>
      <c r="M152" s="2569"/>
      <c r="N152" s="1206" t="s">
        <v>16080</v>
      </c>
      <c r="O152" s="3102"/>
      <c r="P152" s="3101"/>
      <c r="Q152" s="1757">
        <f xml:space="preserve"> IF( SUM( S152:S152 ) = 0, 0,#REF! )</f>
        <v>0</v>
      </c>
      <c r="R152" s="3101"/>
    </row>
    <row r="153" spans="1:18" ht="25">
      <c r="A153" s="3102"/>
      <c r="B153" s="1204" t="s">
        <v>15747</v>
      </c>
      <c r="C153" s="1180" t="s">
        <v>16081</v>
      </c>
      <c r="D153" s="1180" t="s">
        <v>15736</v>
      </c>
      <c r="E153" s="1180">
        <v>0</v>
      </c>
      <c r="F153" s="2148">
        <v>18000</v>
      </c>
      <c r="G153" s="1182"/>
      <c r="H153" s="1698">
        <v>0</v>
      </c>
      <c r="I153" s="1205">
        <f t="shared" si="4"/>
        <v>0</v>
      </c>
      <c r="J153" s="1202"/>
      <c r="K153" s="1698">
        <v>0</v>
      </c>
      <c r="L153" s="1205">
        <f t="shared" si="5"/>
        <v>0</v>
      </c>
      <c r="M153" s="2569"/>
      <c r="N153" s="1206" t="s">
        <v>16082</v>
      </c>
      <c r="O153" s="3102"/>
      <c r="P153" s="3101"/>
      <c r="Q153" s="1757">
        <f xml:space="preserve"> IF( SUM( S153:S153 ) = 0, 0,#REF! )</f>
        <v>0</v>
      </c>
      <c r="R153" s="3101"/>
    </row>
    <row r="154" spans="1:18" ht="25">
      <c r="A154" s="3102"/>
      <c r="B154" s="1204" t="s">
        <v>15750</v>
      </c>
      <c r="C154" s="1180" t="s">
        <v>16032</v>
      </c>
      <c r="D154" s="1180" t="s">
        <v>15736</v>
      </c>
      <c r="E154" s="1180">
        <v>0</v>
      </c>
      <c r="F154" s="2148">
        <v>8954</v>
      </c>
      <c r="G154" s="1182"/>
      <c r="H154" s="1698">
        <v>0</v>
      </c>
      <c r="I154" s="1205">
        <f t="shared" si="4"/>
        <v>0</v>
      </c>
      <c r="J154" s="1202"/>
      <c r="K154" s="1698">
        <v>0</v>
      </c>
      <c r="L154" s="1205">
        <f t="shared" si="5"/>
        <v>0</v>
      </c>
      <c r="M154" s="2569"/>
      <c r="N154" s="1206" t="s">
        <v>16083</v>
      </c>
      <c r="O154" s="3102"/>
      <c r="P154" s="3101"/>
      <c r="Q154" s="1757">
        <f xml:space="preserve"> IF( SUM( S154:S154 ) = 0, 0,#REF! )</f>
        <v>0</v>
      </c>
      <c r="R154" s="3101"/>
    </row>
    <row r="155" spans="1:18" ht="25">
      <c r="A155" s="3102"/>
      <c r="B155" s="1204" t="s">
        <v>15753</v>
      </c>
      <c r="C155" s="1180" t="s">
        <v>16033</v>
      </c>
      <c r="D155" s="1180" t="s">
        <v>15736</v>
      </c>
      <c r="E155" s="1180">
        <v>0</v>
      </c>
      <c r="F155" s="2148">
        <v>31160</v>
      </c>
      <c r="G155" s="1182"/>
      <c r="H155" s="1698">
        <v>0</v>
      </c>
      <c r="I155" s="1205">
        <f t="shared" si="4"/>
        <v>0</v>
      </c>
      <c r="J155" s="1202"/>
      <c r="K155" s="1698">
        <v>0</v>
      </c>
      <c r="L155" s="1205">
        <f t="shared" si="5"/>
        <v>0</v>
      </c>
      <c r="M155" s="2569"/>
      <c r="N155" s="1206" t="s">
        <v>16084</v>
      </c>
      <c r="O155" s="3102"/>
      <c r="P155" s="3101"/>
      <c r="Q155" s="1757"/>
      <c r="R155" s="3101"/>
    </row>
    <row r="156" spans="1:18" ht="19">
      <c r="A156" s="3102"/>
      <c r="B156" s="1204" t="s">
        <v>15756</v>
      </c>
      <c r="C156" s="1180" t="s">
        <v>16085</v>
      </c>
      <c r="D156" s="1180" t="s">
        <v>15736</v>
      </c>
      <c r="E156" s="1180">
        <v>0</v>
      </c>
      <c r="F156" s="2149">
        <v>29866</v>
      </c>
      <c r="G156" s="1182"/>
      <c r="H156" s="1698">
        <v>0</v>
      </c>
      <c r="I156" s="1205">
        <f t="shared" si="4"/>
        <v>0</v>
      </c>
      <c r="J156" s="1202"/>
      <c r="K156" s="1698">
        <v>0</v>
      </c>
      <c r="L156" s="1205">
        <f t="shared" si="5"/>
        <v>0</v>
      </c>
      <c r="M156" s="2569"/>
      <c r="N156" s="1206" t="s">
        <v>16086</v>
      </c>
      <c r="O156" s="3102"/>
      <c r="P156" s="3101"/>
      <c r="Q156" s="1757"/>
      <c r="R156" s="3101"/>
    </row>
    <row r="157" spans="1:18" ht="19">
      <c r="A157" s="3102"/>
      <c r="B157" s="1204" t="s">
        <v>15759</v>
      </c>
      <c r="C157" s="1180" t="s">
        <v>16034</v>
      </c>
      <c r="D157" s="1180" t="s">
        <v>15736</v>
      </c>
      <c r="E157" s="1180">
        <v>0</v>
      </c>
      <c r="F157" s="2148">
        <v>604307</v>
      </c>
      <c r="G157" s="1182"/>
      <c r="H157" s="1698">
        <v>0</v>
      </c>
      <c r="I157" s="1205">
        <f t="shared" si="4"/>
        <v>0</v>
      </c>
      <c r="J157" s="1202"/>
      <c r="K157" s="1698">
        <v>0</v>
      </c>
      <c r="L157" s="1205">
        <f t="shared" si="5"/>
        <v>0</v>
      </c>
      <c r="M157" s="2569"/>
      <c r="N157" s="1206" t="s">
        <v>16087</v>
      </c>
      <c r="O157" s="3102"/>
      <c r="P157" s="3101"/>
      <c r="Q157" s="1757"/>
      <c r="R157" s="3101"/>
    </row>
    <row r="158" spans="1:18" ht="19">
      <c r="A158" s="3102"/>
      <c r="B158" s="1204" t="s">
        <v>15787</v>
      </c>
      <c r="C158" s="1180" t="s">
        <v>16035</v>
      </c>
      <c r="D158" s="1180" t="s">
        <v>15736</v>
      </c>
      <c r="E158" s="1180">
        <v>0</v>
      </c>
      <c r="F158" s="2148">
        <v>214599</v>
      </c>
      <c r="G158" s="1182"/>
      <c r="H158" s="1698">
        <v>0</v>
      </c>
      <c r="I158" s="1205">
        <f t="shared" si="4"/>
        <v>0</v>
      </c>
      <c r="J158" s="1202"/>
      <c r="K158" s="1698">
        <v>0</v>
      </c>
      <c r="L158" s="1205">
        <f t="shared" si="5"/>
        <v>0</v>
      </c>
      <c r="M158" s="2569"/>
      <c r="N158" s="1206" t="s">
        <v>16088</v>
      </c>
      <c r="O158" s="3102"/>
      <c r="P158" s="3101"/>
      <c r="Q158" s="1757"/>
      <c r="R158" s="3101"/>
    </row>
    <row r="159" spans="1:18" ht="19">
      <c r="A159" s="3102"/>
      <c r="B159" s="1204" t="s">
        <v>15790</v>
      </c>
      <c r="C159" s="1180" t="s">
        <v>16036</v>
      </c>
      <c r="D159" s="1180" t="s">
        <v>15736</v>
      </c>
      <c r="E159" s="1180">
        <v>0</v>
      </c>
      <c r="F159" s="2148">
        <v>96970</v>
      </c>
      <c r="G159" s="1182"/>
      <c r="H159" s="1698">
        <v>0</v>
      </c>
      <c r="I159" s="1205">
        <f t="shared" si="4"/>
        <v>0</v>
      </c>
      <c r="J159" s="1202"/>
      <c r="K159" s="1698">
        <v>0</v>
      </c>
      <c r="L159" s="1205">
        <f t="shared" si="5"/>
        <v>0</v>
      </c>
      <c r="M159" s="2569"/>
      <c r="N159" s="1206" t="s">
        <v>16089</v>
      </c>
      <c r="O159" s="3102"/>
      <c r="P159" s="3101"/>
      <c r="Q159" s="1757"/>
      <c r="R159" s="3101"/>
    </row>
    <row r="160" spans="1:18" ht="19">
      <c r="A160" s="3102"/>
      <c r="B160" s="1204" t="s">
        <v>15793</v>
      </c>
      <c r="C160" s="1180" t="s">
        <v>15934</v>
      </c>
      <c r="D160" s="1180" t="s">
        <v>16037</v>
      </c>
      <c r="E160" s="1180">
        <v>2</v>
      </c>
      <c r="F160" s="2150">
        <v>0.2</v>
      </c>
      <c r="G160" s="1182"/>
      <c r="H160" s="2151">
        <v>0</v>
      </c>
      <c r="I160" s="1205">
        <f t="shared" si="4"/>
        <v>0</v>
      </c>
      <c r="J160" s="1202"/>
      <c r="K160" s="2151">
        <v>0</v>
      </c>
      <c r="L160" s="1205">
        <f t="shared" si="5"/>
        <v>0</v>
      </c>
      <c r="M160" s="2569"/>
      <c r="N160" s="1206" t="s">
        <v>16090</v>
      </c>
      <c r="O160" s="3102"/>
      <c r="P160" s="3101"/>
      <c r="Q160" s="1757">
        <f xml:space="preserve"> IF( SUM( S160:S160 ) = 0, 0,#REF! )</f>
        <v>0</v>
      </c>
      <c r="R160" s="3101"/>
    </row>
    <row r="161" spans="1:18" ht="25.5" thickBot="1">
      <c r="A161" s="2394" t="s">
        <v>784</v>
      </c>
      <c r="B161" s="1196" t="s">
        <v>15796</v>
      </c>
      <c r="C161" s="1173" t="s">
        <v>15936</v>
      </c>
      <c r="D161" s="1173" t="s">
        <v>16038</v>
      </c>
      <c r="E161" s="1173">
        <v>3</v>
      </c>
      <c r="F161" s="1212">
        <v>0.125</v>
      </c>
      <c r="G161" s="1182"/>
      <c r="H161" s="1701">
        <v>0</v>
      </c>
      <c r="I161" s="1209">
        <f t="shared" si="4"/>
        <v>0</v>
      </c>
      <c r="J161" s="1202"/>
      <c r="K161" s="1701">
        <v>0</v>
      </c>
      <c r="L161" s="1209">
        <f t="shared" si="5"/>
        <v>0</v>
      </c>
      <c r="M161" s="2569"/>
      <c r="N161" s="1200" t="s">
        <v>16091</v>
      </c>
      <c r="O161" s="3102"/>
      <c r="P161" s="3101"/>
      <c r="Q161" s="1757">
        <f xml:space="preserve"> IF( SUM( S161:S161 ) = 0, 0,#REF! )</f>
        <v>0</v>
      </c>
      <c r="R161" s="3101"/>
    </row>
    <row r="162" spans="1:18" ht="20" thickTop="1" thickBot="1">
      <c r="A162" s="3102"/>
      <c r="B162" s="1171"/>
      <c r="C162" s="1171"/>
      <c r="D162" s="1171"/>
      <c r="E162" s="1171"/>
      <c r="F162" s="2570"/>
      <c r="G162" s="1182"/>
      <c r="H162" s="2571"/>
      <c r="I162" s="2572"/>
      <c r="J162" s="1202"/>
      <c r="K162" s="2571"/>
      <c r="L162" s="2626"/>
      <c r="M162" s="2569"/>
      <c r="N162" s="2164"/>
      <c r="O162" s="3102"/>
      <c r="P162" s="3101"/>
      <c r="Q162" s="1757"/>
      <c r="R162" s="3101"/>
    </row>
    <row r="163" spans="1:18" ht="19.5" thickTop="1">
      <c r="A163" s="3102"/>
      <c r="B163" s="2988" t="s">
        <v>16092</v>
      </c>
      <c r="C163" s="2989" t="s">
        <v>16013</v>
      </c>
      <c r="D163" s="3102"/>
      <c r="E163" s="3102"/>
      <c r="F163" s="1182"/>
      <c r="G163" s="1182"/>
      <c r="H163" s="1182"/>
      <c r="I163" s="1182"/>
      <c r="J163" s="1182"/>
      <c r="K163" s="1182"/>
      <c r="L163" s="1182"/>
      <c r="M163" s="1182"/>
      <c r="N163" s="3102"/>
      <c r="O163" s="3102"/>
      <c r="P163" s="3101"/>
      <c r="Q163" s="1757">
        <f xml:space="preserve"> IF( SUM( S163:S163 ) = 0, 0,#REF! )</f>
        <v>0</v>
      </c>
      <c r="R163" s="3101"/>
    </row>
    <row r="164" spans="1:18" ht="19.5" thickBot="1">
      <c r="A164" s="2394" t="s">
        <v>686</v>
      </c>
      <c r="B164" s="2141" t="s">
        <v>16093</v>
      </c>
      <c r="C164" s="2553">
        <v>8.51</v>
      </c>
      <c r="D164" s="1187"/>
      <c r="E164" s="1187"/>
      <c r="F164" s="1182"/>
      <c r="G164" s="1182"/>
      <c r="H164" s="1182"/>
      <c r="I164" s="1182"/>
      <c r="J164" s="1182"/>
      <c r="K164" s="1182"/>
      <c r="L164" s="1182"/>
      <c r="M164" s="1182"/>
      <c r="N164" s="3102"/>
      <c r="O164" s="3102"/>
      <c r="P164" s="3101"/>
      <c r="Q164" s="1757">
        <f xml:space="preserve"> IF( SUM( S164:S164 ) = 0, 0,#REF! )</f>
        <v>0</v>
      </c>
      <c r="R164" s="3101"/>
    </row>
    <row r="165" spans="1:18" ht="20" thickTop="1" thickBot="1">
      <c r="A165" s="3102"/>
      <c r="B165" s="1187"/>
      <c r="C165" s="3102"/>
      <c r="D165" s="1187"/>
      <c r="E165" s="1187"/>
      <c r="F165" s="1182"/>
      <c r="G165" s="1182"/>
      <c r="H165" s="3705" t="s">
        <v>13211</v>
      </c>
      <c r="I165" s="3706"/>
      <c r="J165" s="1182"/>
      <c r="K165" s="3705" t="s">
        <v>13212</v>
      </c>
      <c r="L165" s="3706"/>
      <c r="M165" s="1182"/>
      <c r="N165" s="3102"/>
      <c r="O165" s="3102"/>
      <c r="P165" s="3101"/>
      <c r="Q165" s="1757">
        <f xml:space="preserve"> IF( SUM( S165:S165 ) = 0, 0,#REF! )</f>
        <v>0</v>
      </c>
      <c r="R165" s="3101"/>
    </row>
    <row r="166" spans="1:18" ht="38.5" thickTop="1" thickBot="1">
      <c r="A166" s="3102"/>
      <c r="B166" s="3102"/>
      <c r="C166" s="1178" t="s">
        <v>2</v>
      </c>
      <c r="D166" s="1165" t="s">
        <v>15065</v>
      </c>
      <c r="E166" s="1165" t="s">
        <v>15677</v>
      </c>
      <c r="F166" s="1166" t="s">
        <v>15731</v>
      </c>
      <c r="G166" s="1182"/>
      <c r="H166" s="1197" t="s">
        <v>15732</v>
      </c>
      <c r="I166" s="1183" t="s">
        <v>15733</v>
      </c>
      <c r="J166" s="1182"/>
      <c r="K166" s="1197" t="s">
        <v>15732</v>
      </c>
      <c r="L166" s="1183" t="s">
        <v>15733</v>
      </c>
      <c r="M166" s="1182"/>
      <c r="N166" s="1198" t="s">
        <v>677</v>
      </c>
      <c r="O166" s="3102"/>
      <c r="P166" s="3101"/>
      <c r="Q166" s="1757">
        <f xml:space="preserve"> IF( SUM( S166:S166 ) = 0, 0,#REF! )</f>
        <v>0</v>
      </c>
      <c r="R166" s="3101"/>
    </row>
    <row r="167" spans="1:18" ht="20" thickTop="1" thickBot="1">
      <c r="A167" s="2394" t="s">
        <v>784</v>
      </c>
      <c r="B167" s="1199" t="s">
        <v>15734</v>
      </c>
      <c r="C167" s="1168" t="s">
        <v>16094</v>
      </c>
      <c r="D167" s="1168" t="s">
        <v>15736</v>
      </c>
      <c r="E167" s="1168">
        <v>0</v>
      </c>
      <c r="F167" s="2174">
        <v>4835</v>
      </c>
      <c r="G167" s="1182"/>
      <c r="H167" s="1696">
        <v>0</v>
      </c>
      <c r="I167" s="1214">
        <f>IFERROR(H167/$F167,0)</f>
        <v>0</v>
      </c>
      <c r="J167" s="1202"/>
      <c r="K167" s="1696">
        <v>0</v>
      </c>
      <c r="L167" s="1214">
        <f>K167/$F167</f>
        <v>0</v>
      </c>
      <c r="M167" s="2569"/>
      <c r="N167" s="2169" t="s">
        <v>16095</v>
      </c>
      <c r="O167" s="3102"/>
      <c r="P167" s="3101"/>
      <c r="Q167" s="1757">
        <f xml:space="preserve"> IF( SUM( S167:S167 ) = 0, 0,#REF! )</f>
        <v>0</v>
      </c>
      <c r="R167" s="3101"/>
    </row>
    <row r="168" spans="1:18" ht="19.5" thickTop="1">
      <c r="A168" s="3102"/>
      <c r="B168" s="1171"/>
      <c r="C168" s="1171"/>
      <c r="D168" s="1171"/>
      <c r="E168" s="1171"/>
      <c r="F168" s="1171"/>
      <c r="G168" s="1182"/>
      <c r="H168" s="2578"/>
      <c r="I168" s="2572"/>
      <c r="J168" s="1202"/>
      <c r="K168" s="2578"/>
      <c r="L168" s="2626"/>
      <c r="M168" s="2569"/>
      <c r="N168" s="2164"/>
      <c r="O168" s="3102"/>
      <c r="P168" s="3101"/>
      <c r="Q168" s="1757"/>
      <c r="R168" s="3101"/>
    </row>
    <row r="169" spans="1:18" ht="25">
      <c r="A169" s="3102"/>
      <c r="B169" s="1186" t="s">
        <v>8</v>
      </c>
      <c r="C169" s="1171"/>
      <c r="D169" s="1171"/>
      <c r="E169" s="1171"/>
      <c r="F169" s="1171"/>
      <c r="G169" s="1182"/>
      <c r="H169" s="2578"/>
      <c r="I169" s="2572"/>
      <c r="J169" s="1202"/>
      <c r="K169" s="2578"/>
      <c r="L169" s="2626"/>
      <c r="M169" s="2569"/>
      <c r="N169" s="2164"/>
      <c r="O169" s="3102"/>
      <c r="P169" s="3101"/>
      <c r="Q169" s="1757"/>
      <c r="R169" s="3101"/>
    </row>
    <row r="170" spans="1:18" ht="14.5" thickBot="1">
      <c r="A170" s="3102"/>
      <c r="B170" s="3102"/>
      <c r="C170" s="3102"/>
      <c r="D170" s="3102"/>
      <c r="E170" s="3102"/>
      <c r="F170" s="3102"/>
      <c r="G170" s="3102"/>
      <c r="H170" s="3102"/>
      <c r="I170" s="3102"/>
      <c r="J170" s="3102"/>
      <c r="K170" s="3102"/>
      <c r="L170" s="3102"/>
      <c r="M170" s="3102"/>
      <c r="N170" s="3102"/>
      <c r="O170" s="3102"/>
      <c r="P170" s="3101"/>
      <c r="Q170" s="1757">
        <f xml:space="preserve"> IF( SUM( S170:S170 ) = 0, 0,#REF! )</f>
        <v>0</v>
      </c>
      <c r="R170" s="3101"/>
    </row>
    <row r="171" spans="1:18" ht="19.5" thickTop="1">
      <c r="A171" s="3102"/>
      <c r="B171" s="2988" t="s">
        <v>16096</v>
      </c>
      <c r="C171" s="2989" t="s">
        <v>16013</v>
      </c>
      <c r="D171" s="3102"/>
      <c r="E171" s="3102"/>
      <c r="F171" s="1182"/>
      <c r="G171" s="1182"/>
      <c r="H171" s="1182"/>
      <c r="I171" s="1182"/>
      <c r="J171" s="1182"/>
      <c r="K171" s="1182"/>
      <c r="L171" s="1182"/>
      <c r="M171" s="1182"/>
      <c r="N171" s="3102"/>
      <c r="O171" s="3102"/>
      <c r="P171" s="3101"/>
      <c r="Q171" s="1757">
        <f xml:space="preserve"> IF( SUM( S171:S171 ) = 0, 0,#REF! )</f>
        <v>0</v>
      </c>
      <c r="R171" s="3101"/>
    </row>
    <row r="172" spans="1:18" ht="38" thickBot="1">
      <c r="A172" s="2394" t="s">
        <v>686</v>
      </c>
      <c r="B172" s="2141" t="s">
        <v>16097</v>
      </c>
      <c r="C172" s="2553">
        <v>18.5</v>
      </c>
      <c r="D172" s="1187"/>
      <c r="E172" s="1187"/>
      <c r="F172" s="1182"/>
      <c r="G172" s="1182"/>
      <c r="H172" s="1182"/>
      <c r="I172" s="1182"/>
      <c r="J172" s="1182"/>
      <c r="K172" s="1182"/>
      <c r="L172" s="1182"/>
      <c r="M172" s="1182"/>
      <c r="N172" s="3102"/>
      <c r="O172" s="3102"/>
      <c r="P172" s="3101"/>
      <c r="Q172" s="1757">
        <f xml:space="preserve"> IF( SUM( S172:S172 ) = 0, 0,#REF! )</f>
        <v>0</v>
      </c>
      <c r="R172" s="3101"/>
    </row>
    <row r="173" spans="1:18" ht="20" thickTop="1" thickBot="1">
      <c r="A173" s="3102"/>
      <c r="B173" s="1187"/>
      <c r="C173" s="3102"/>
      <c r="D173" s="1187"/>
      <c r="E173" s="1187"/>
      <c r="F173" s="1182"/>
      <c r="G173" s="1182"/>
      <c r="H173" s="3702" t="s">
        <v>13211</v>
      </c>
      <c r="I173" s="3703"/>
      <c r="J173" s="1182"/>
      <c r="K173" s="3702" t="s">
        <v>13212</v>
      </c>
      <c r="L173" s="3703"/>
      <c r="M173" s="1182"/>
      <c r="N173" s="3102"/>
      <c r="O173" s="3102"/>
      <c r="P173" s="3101"/>
      <c r="Q173" s="1757">
        <f xml:space="preserve"> IF( SUM( S173:S173 ) = 0, 0,#REF! )</f>
        <v>0</v>
      </c>
      <c r="R173" s="3101"/>
    </row>
    <row r="174" spans="1:18" ht="38.5" thickTop="1" thickBot="1">
      <c r="A174" s="3102"/>
      <c r="B174" s="3102"/>
      <c r="C174" s="2123" t="s">
        <v>2</v>
      </c>
      <c r="D174" s="2124" t="s">
        <v>15065</v>
      </c>
      <c r="E174" s="2124" t="s">
        <v>15677</v>
      </c>
      <c r="F174" s="2125" t="s">
        <v>15731</v>
      </c>
      <c r="G174" s="1182"/>
      <c r="H174" s="2126" t="s">
        <v>15732</v>
      </c>
      <c r="I174" s="2127" t="s">
        <v>15733</v>
      </c>
      <c r="J174" s="1182"/>
      <c r="K174" s="2126" t="s">
        <v>15732</v>
      </c>
      <c r="L174" s="2127" t="s">
        <v>15733</v>
      </c>
      <c r="M174" s="1182"/>
      <c r="N174" s="2128" t="s">
        <v>677</v>
      </c>
      <c r="O174" s="3102"/>
      <c r="P174" s="3101"/>
      <c r="Q174" s="1757">
        <f xml:space="preserve"> IF( SUM( S174:S174 ) = 0, 0,#REF! )</f>
        <v>0</v>
      </c>
      <c r="R174" s="3101"/>
    </row>
    <row r="175" spans="1:18" ht="19.5" thickTop="1">
      <c r="A175" s="3102"/>
      <c r="B175" s="2129" t="s">
        <v>15734</v>
      </c>
      <c r="C175" s="2130" t="s">
        <v>16098</v>
      </c>
      <c r="D175" s="2130" t="s">
        <v>16018</v>
      </c>
      <c r="E175" s="2130">
        <v>2</v>
      </c>
      <c r="F175" s="2131">
        <v>0.25</v>
      </c>
      <c r="G175" s="1182"/>
      <c r="H175" s="2132">
        <v>0</v>
      </c>
      <c r="I175" s="2133">
        <f t="shared" ref="I175:I180" si="6">IFERROR(H175/$F175,0)</f>
        <v>0</v>
      </c>
      <c r="J175" s="1182"/>
      <c r="K175" s="2132">
        <v>0</v>
      </c>
      <c r="L175" s="2133">
        <f t="shared" ref="L175:L180" si="7">K175/$F175</f>
        <v>0</v>
      </c>
      <c r="M175" s="1182"/>
      <c r="N175" s="2173" t="s">
        <v>16099</v>
      </c>
      <c r="O175" s="3102"/>
      <c r="P175" s="3101"/>
      <c r="Q175" s="1757">
        <f xml:space="preserve"> IF( SUM( S175:S175 ) = 0, 0,#REF! )</f>
        <v>0</v>
      </c>
      <c r="R175" s="3101"/>
    </row>
    <row r="176" spans="1:18" ht="25">
      <c r="A176" s="3102"/>
      <c r="B176" s="2135" t="s">
        <v>15738</v>
      </c>
      <c r="C176" s="2136" t="s">
        <v>16100</v>
      </c>
      <c r="D176" s="2136" t="s">
        <v>16018</v>
      </c>
      <c r="E176" s="2136">
        <v>2</v>
      </c>
      <c r="F176" s="2137">
        <v>0.25</v>
      </c>
      <c r="G176" s="1182"/>
      <c r="H176" s="2138">
        <v>0</v>
      </c>
      <c r="I176" s="2139">
        <f t="shared" si="6"/>
        <v>0</v>
      </c>
      <c r="J176" s="1182"/>
      <c r="K176" s="2138">
        <v>0</v>
      </c>
      <c r="L176" s="2139">
        <f t="shared" si="7"/>
        <v>0</v>
      </c>
      <c r="M176" s="1182"/>
      <c r="N176" s="2140" t="s">
        <v>16101</v>
      </c>
      <c r="O176" s="3102"/>
      <c r="P176" s="3101"/>
      <c r="Q176" s="1757">
        <f xml:space="preserve"> IF( SUM( S176:S176 ) = 0, 0,#REF! )</f>
        <v>0</v>
      </c>
      <c r="R176" s="3101"/>
    </row>
    <row r="177" spans="1:18" ht="25">
      <c r="A177" s="3102"/>
      <c r="B177" s="2135" t="s">
        <v>15741</v>
      </c>
      <c r="C177" s="2136" t="s">
        <v>16102</v>
      </c>
      <c r="D177" s="2136" t="s">
        <v>16018</v>
      </c>
      <c r="E177" s="2136">
        <v>2</v>
      </c>
      <c r="F177" s="2137">
        <v>0.25</v>
      </c>
      <c r="G177" s="1182"/>
      <c r="H177" s="2138">
        <v>0</v>
      </c>
      <c r="I177" s="2139">
        <f t="shared" si="6"/>
        <v>0</v>
      </c>
      <c r="J177" s="1182"/>
      <c r="K177" s="2138">
        <v>0</v>
      </c>
      <c r="L177" s="2139">
        <f t="shared" si="7"/>
        <v>0</v>
      </c>
      <c r="M177" s="1182"/>
      <c r="N177" s="2140" t="s">
        <v>16103</v>
      </c>
      <c r="O177" s="3102"/>
      <c r="P177" s="3101"/>
      <c r="Q177" s="1757"/>
      <c r="R177" s="3101"/>
    </row>
    <row r="178" spans="1:18" ht="25">
      <c r="A178" s="3102"/>
      <c r="B178" s="2135" t="s">
        <v>15744</v>
      </c>
      <c r="C178" s="2136" t="s">
        <v>16104</v>
      </c>
      <c r="D178" s="2136" t="s">
        <v>16018</v>
      </c>
      <c r="E178" s="2136">
        <v>2</v>
      </c>
      <c r="F178" s="2137">
        <v>0.25</v>
      </c>
      <c r="G178" s="1182"/>
      <c r="H178" s="2138">
        <v>0</v>
      </c>
      <c r="I178" s="2139">
        <f t="shared" si="6"/>
        <v>0</v>
      </c>
      <c r="J178" s="1182"/>
      <c r="K178" s="2138">
        <v>0</v>
      </c>
      <c r="L178" s="2139">
        <f t="shared" si="7"/>
        <v>0</v>
      </c>
      <c r="M178" s="1182"/>
      <c r="N178" s="2140" t="s">
        <v>16105</v>
      </c>
      <c r="O178" s="3102"/>
      <c r="P178" s="3101"/>
      <c r="Q178" s="1757"/>
      <c r="R178" s="3101"/>
    </row>
    <row r="179" spans="1:18" ht="19">
      <c r="A179" s="3102"/>
      <c r="B179" s="2135" t="s">
        <v>15747</v>
      </c>
      <c r="C179" s="2136" t="s">
        <v>16106</v>
      </c>
      <c r="D179" s="2136" t="s">
        <v>16018</v>
      </c>
      <c r="E179" s="2136">
        <v>2</v>
      </c>
      <c r="F179" s="2137">
        <v>0.25</v>
      </c>
      <c r="G179" s="1182"/>
      <c r="H179" s="2138">
        <v>0</v>
      </c>
      <c r="I179" s="2139">
        <f t="shared" si="6"/>
        <v>0</v>
      </c>
      <c r="J179" s="1182"/>
      <c r="K179" s="2138">
        <v>0</v>
      </c>
      <c r="L179" s="2139">
        <f t="shared" si="7"/>
        <v>0</v>
      </c>
      <c r="M179" s="1182"/>
      <c r="N179" s="2140" t="s">
        <v>16107</v>
      </c>
      <c r="O179" s="3102"/>
      <c r="P179" s="3101"/>
      <c r="Q179" s="1757"/>
      <c r="R179" s="3101"/>
    </row>
    <row r="180" spans="1:18" ht="19.5" thickBot="1">
      <c r="A180" s="2394" t="s">
        <v>784</v>
      </c>
      <c r="B180" s="2141" t="s">
        <v>15750</v>
      </c>
      <c r="C180" s="2142" t="s">
        <v>16108</v>
      </c>
      <c r="D180" s="2142" t="s">
        <v>16018</v>
      </c>
      <c r="E180" s="2142">
        <v>2</v>
      </c>
      <c r="F180" s="2143">
        <v>0.25</v>
      </c>
      <c r="G180" s="1182"/>
      <c r="H180" s="2144">
        <v>0</v>
      </c>
      <c r="I180" s="2145">
        <f t="shared" si="6"/>
        <v>0</v>
      </c>
      <c r="J180" s="1182"/>
      <c r="K180" s="2144">
        <v>0</v>
      </c>
      <c r="L180" s="2145">
        <f t="shared" si="7"/>
        <v>0</v>
      </c>
      <c r="M180" s="1182"/>
      <c r="N180" s="2146" t="s">
        <v>16109</v>
      </c>
      <c r="O180" s="3102"/>
      <c r="P180" s="3101"/>
      <c r="Q180" s="1757"/>
      <c r="R180" s="3101"/>
    </row>
    <row r="181" spans="1:18" ht="15" thickTop="1" thickBot="1">
      <c r="A181" s="3102"/>
      <c r="B181" s="3102"/>
      <c r="C181" s="3102"/>
      <c r="D181" s="3102"/>
      <c r="E181" s="3102"/>
      <c r="F181" s="3102"/>
      <c r="G181" s="3102"/>
      <c r="H181" s="3102"/>
      <c r="I181" s="3102"/>
      <c r="J181" s="3102"/>
      <c r="K181" s="3102"/>
      <c r="L181" s="3102"/>
      <c r="M181" s="3102"/>
      <c r="N181" s="3102"/>
      <c r="O181" s="3102"/>
      <c r="P181" s="3101"/>
      <c r="Q181" s="1757">
        <f xml:space="preserve"> IF( SUM( S181:S181 ) = 0, 0,#REF! )</f>
        <v>0</v>
      </c>
      <c r="R181" s="3101"/>
    </row>
    <row r="182" spans="1:18" ht="22.25" customHeight="1" thickTop="1">
      <c r="A182" s="3102"/>
      <c r="B182" s="2988" t="s">
        <v>16110</v>
      </c>
      <c r="C182" s="2989" t="s">
        <v>16013</v>
      </c>
      <c r="D182" s="3102"/>
      <c r="E182" s="3102"/>
      <c r="F182" s="3102"/>
      <c r="G182" s="3102"/>
      <c r="H182" s="3102"/>
      <c r="I182" s="3102"/>
      <c r="J182" s="3102"/>
      <c r="K182" s="3102"/>
      <c r="L182" s="3102"/>
      <c r="M182" s="3102"/>
      <c r="N182" s="3102"/>
      <c r="O182" s="3102"/>
      <c r="P182" s="3101"/>
      <c r="Q182" s="1757"/>
      <c r="R182" s="3101"/>
    </row>
    <row r="183" spans="1:18" ht="25.5" thickBot="1">
      <c r="A183" s="2394" t="s">
        <v>686</v>
      </c>
      <c r="B183" s="2141" t="s">
        <v>16111</v>
      </c>
      <c r="C183" s="2553">
        <v>137.5</v>
      </c>
      <c r="D183" s="3102"/>
      <c r="E183" s="3102"/>
      <c r="F183" s="3102"/>
      <c r="G183" s="3102"/>
      <c r="H183" s="3102"/>
      <c r="I183" s="3102"/>
      <c r="J183" s="3102"/>
      <c r="K183" s="3102"/>
      <c r="L183" s="3102"/>
      <c r="M183" s="3102"/>
      <c r="N183" s="3102"/>
      <c r="O183" s="3102"/>
      <c r="P183" s="3101"/>
      <c r="Q183" s="1757"/>
      <c r="R183" s="3101"/>
    </row>
    <row r="184" spans="1:18" ht="20" thickTop="1" thickBot="1">
      <c r="A184" s="3102"/>
      <c r="B184" s="3102"/>
      <c r="C184" s="3102"/>
      <c r="D184" s="3102"/>
      <c r="E184" s="3102"/>
      <c r="F184" s="3102"/>
      <c r="G184" s="1182"/>
      <c r="H184" s="3705" t="s">
        <v>13211</v>
      </c>
      <c r="I184" s="3706"/>
      <c r="J184" s="1182"/>
      <c r="K184" s="3705" t="s">
        <v>13212</v>
      </c>
      <c r="L184" s="3706"/>
      <c r="M184" s="1182"/>
      <c r="N184" s="3102"/>
      <c r="O184" s="3102"/>
      <c r="P184" s="3101"/>
      <c r="Q184" s="1757"/>
      <c r="R184" s="3101"/>
    </row>
    <row r="185" spans="1:18" ht="38.5" thickTop="1" thickBot="1">
      <c r="A185" s="3102"/>
      <c r="B185" s="3102"/>
      <c r="C185" s="2156" t="s">
        <v>2</v>
      </c>
      <c r="D185" s="2157" t="s">
        <v>15065</v>
      </c>
      <c r="E185" s="2157" t="s">
        <v>15677</v>
      </c>
      <c r="F185" s="2158" t="s">
        <v>15731</v>
      </c>
      <c r="G185" s="1182"/>
      <c r="H185" s="2159" t="s">
        <v>15732</v>
      </c>
      <c r="I185" s="2160" t="s">
        <v>15733</v>
      </c>
      <c r="J185" s="1182"/>
      <c r="K185" s="2159" t="s">
        <v>15732</v>
      </c>
      <c r="L185" s="2160" t="s">
        <v>15733</v>
      </c>
      <c r="M185" s="1182"/>
      <c r="N185" s="1198" t="s">
        <v>677</v>
      </c>
      <c r="O185" s="3102"/>
      <c r="P185" s="3101"/>
      <c r="Q185" s="1757"/>
      <c r="R185" s="3101"/>
    </row>
    <row r="186" spans="1:18" ht="25.5" thickTop="1">
      <c r="A186" s="3102"/>
      <c r="B186" s="1201" t="s">
        <v>15734</v>
      </c>
      <c r="C186" s="2170" t="s">
        <v>16022</v>
      </c>
      <c r="D186" s="1172" t="s">
        <v>1292</v>
      </c>
      <c r="E186" s="1172">
        <v>0</v>
      </c>
      <c r="F186" s="1225">
        <v>1</v>
      </c>
      <c r="G186" s="1182"/>
      <c r="H186" s="1704">
        <v>0</v>
      </c>
      <c r="I186" s="1210">
        <f>IFERROR(H186/$F186,0)</f>
        <v>0</v>
      </c>
      <c r="J186" s="1182"/>
      <c r="K186" s="1704">
        <v>0</v>
      </c>
      <c r="L186" s="1210">
        <f>K186/$F186</f>
        <v>0</v>
      </c>
      <c r="M186" s="1182"/>
      <c r="N186" s="1203" t="s">
        <v>16112</v>
      </c>
      <c r="O186" s="3102"/>
      <c r="P186" s="3101"/>
      <c r="Q186" s="1757"/>
      <c r="R186" s="3101"/>
    </row>
    <row r="187" spans="1:18" ht="25">
      <c r="A187" s="3102"/>
      <c r="B187" s="1204" t="s">
        <v>15738</v>
      </c>
      <c r="C187" s="1180" t="s">
        <v>16113</v>
      </c>
      <c r="D187" s="1180" t="s">
        <v>15736</v>
      </c>
      <c r="E187" s="1180">
        <v>0</v>
      </c>
      <c r="F187" s="2171">
        <v>135</v>
      </c>
      <c r="G187" s="1182"/>
      <c r="H187" s="2172">
        <v>0</v>
      </c>
      <c r="I187" s="1205">
        <f>IFERROR(H187/$F187,0)</f>
        <v>0</v>
      </c>
      <c r="J187" s="1182"/>
      <c r="K187" s="2172">
        <v>0</v>
      </c>
      <c r="L187" s="1205">
        <f>K187/$F187</f>
        <v>0</v>
      </c>
      <c r="M187" s="1182"/>
      <c r="N187" s="1206" t="s">
        <v>16114</v>
      </c>
      <c r="O187" s="3102"/>
      <c r="P187" s="3101"/>
      <c r="Q187" s="1757"/>
      <c r="R187" s="3101"/>
    </row>
    <row r="188" spans="1:18" ht="25.5" thickBot="1">
      <c r="A188" s="2394" t="s">
        <v>784</v>
      </c>
      <c r="B188" s="1196" t="s">
        <v>15741</v>
      </c>
      <c r="C188" s="1173" t="s">
        <v>16115</v>
      </c>
      <c r="D188" s="1173" t="s">
        <v>15736</v>
      </c>
      <c r="E188" s="1173">
        <v>0</v>
      </c>
      <c r="F188" s="2175">
        <v>8406</v>
      </c>
      <c r="G188" s="1182"/>
      <c r="H188" s="2166">
        <v>0</v>
      </c>
      <c r="I188" s="1209">
        <f>IFERROR(H188/$F188,0)</f>
        <v>0</v>
      </c>
      <c r="J188" s="1182"/>
      <c r="K188" s="2166">
        <v>0</v>
      </c>
      <c r="L188" s="1209">
        <f>K188/$F188</f>
        <v>0</v>
      </c>
      <c r="M188" s="1182"/>
      <c r="N188" s="1200" t="s">
        <v>16116</v>
      </c>
      <c r="O188" s="3102"/>
      <c r="P188" s="3101"/>
      <c r="Q188" s="1757"/>
      <c r="R188" s="3101"/>
    </row>
    <row r="189" spans="1:18" ht="20" thickTop="1" thickBot="1">
      <c r="A189" s="3102"/>
      <c r="B189" s="1171"/>
      <c r="C189" s="1171"/>
      <c r="D189" s="1171"/>
      <c r="E189" s="1171"/>
      <c r="F189" s="2574"/>
      <c r="G189" s="1182"/>
      <c r="H189" s="2575"/>
      <c r="I189" s="2572"/>
      <c r="J189" s="1182"/>
      <c r="K189" s="2627"/>
      <c r="L189" s="2626"/>
      <c r="M189" s="1182"/>
      <c r="N189" s="2164"/>
      <c r="O189" s="3102"/>
      <c r="P189" s="3101"/>
      <c r="Q189" s="1757"/>
      <c r="R189" s="3101"/>
    </row>
    <row r="190" spans="1:18" ht="19.5" thickTop="1">
      <c r="A190" s="3102"/>
      <c r="B190" s="2988" t="s">
        <v>16117</v>
      </c>
      <c r="C190" s="2989" t="s">
        <v>16013</v>
      </c>
      <c r="D190" s="1171"/>
      <c r="E190" s="1171"/>
      <c r="F190" s="2574"/>
      <c r="G190" s="1182"/>
      <c r="H190" s="2575"/>
      <c r="I190" s="2572"/>
      <c r="J190" s="1182"/>
      <c r="K190" s="2627"/>
      <c r="L190" s="2626"/>
      <c r="M190" s="1182"/>
      <c r="N190" s="2164"/>
      <c r="O190" s="3102"/>
      <c r="P190" s="3101"/>
      <c r="Q190" s="1757"/>
      <c r="R190" s="3101"/>
    </row>
    <row r="191" spans="1:18" ht="38" thickBot="1">
      <c r="A191" s="2394" t="s">
        <v>686</v>
      </c>
      <c r="B191" s="2141" t="s">
        <v>16118</v>
      </c>
      <c r="C191" s="2553">
        <v>9.3000000000000007</v>
      </c>
      <c r="D191" s="1171"/>
      <c r="E191" s="1171"/>
      <c r="F191" s="2574"/>
      <c r="G191" s="1182"/>
      <c r="H191" s="2575"/>
      <c r="I191" s="2572"/>
      <c r="J191" s="1182"/>
      <c r="K191" s="2627"/>
      <c r="L191" s="2626"/>
      <c r="M191" s="1182"/>
      <c r="N191" s="2164"/>
      <c r="O191" s="3102"/>
      <c r="P191" s="3101"/>
      <c r="Q191" s="1757"/>
      <c r="R191" s="3101"/>
    </row>
    <row r="192" spans="1:18" ht="20" thickTop="1" thickBot="1">
      <c r="A192" s="3102"/>
      <c r="B192" s="3102"/>
      <c r="C192" s="3102"/>
      <c r="D192" s="3102"/>
      <c r="E192" s="3102"/>
      <c r="F192" s="3102"/>
      <c r="G192" s="1182"/>
      <c r="H192" s="3705" t="s">
        <v>13211</v>
      </c>
      <c r="I192" s="3706"/>
      <c r="J192" s="1182"/>
      <c r="K192" s="3705" t="s">
        <v>13212</v>
      </c>
      <c r="L192" s="3706"/>
      <c r="M192" s="1182"/>
      <c r="N192" s="3102"/>
      <c r="O192" s="3102"/>
      <c r="P192" s="3101"/>
      <c r="Q192" s="1757"/>
      <c r="R192" s="3101"/>
    </row>
    <row r="193" spans="1:18" ht="38.5" thickTop="1" thickBot="1">
      <c r="A193" s="3102"/>
      <c r="B193" s="3102"/>
      <c r="C193" s="2156" t="s">
        <v>2</v>
      </c>
      <c r="D193" s="2157" t="s">
        <v>15065</v>
      </c>
      <c r="E193" s="2157" t="s">
        <v>15677</v>
      </c>
      <c r="F193" s="2158" t="s">
        <v>15731</v>
      </c>
      <c r="G193" s="1182"/>
      <c r="H193" s="2159" t="s">
        <v>15732</v>
      </c>
      <c r="I193" s="2160" t="s">
        <v>15733</v>
      </c>
      <c r="J193" s="1182"/>
      <c r="K193" s="2159" t="s">
        <v>15732</v>
      </c>
      <c r="L193" s="2160" t="s">
        <v>15733</v>
      </c>
      <c r="M193" s="1182"/>
      <c r="N193" s="1198" t="s">
        <v>677</v>
      </c>
      <c r="O193" s="3102"/>
      <c r="P193" s="3101"/>
      <c r="Q193" s="1757"/>
      <c r="R193" s="3101"/>
    </row>
    <row r="194" spans="1:18" ht="25.5" thickTop="1">
      <c r="A194" s="3102"/>
      <c r="B194" s="1201" t="s">
        <v>15734</v>
      </c>
      <c r="C194" s="2170" t="s">
        <v>16022</v>
      </c>
      <c r="D194" s="1172" t="s">
        <v>1292</v>
      </c>
      <c r="E194" s="1172">
        <v>0</v>
      </c>
      <c r="F194" s="1225">
        <v>1</v>
      </c>
      <c r="G194" s="1182"/>
      <c r="H194" s="1704">
        <v>0</v>
      </c>
      <c r="I194" s="1210">
        <f>IFERROR(H194/$F194,0)</f>
        <v>0</v>
      </c>
      <c r="J194" s="1182"/>
      <c r="K194" s="1704">
        <v>0</v>
      </c>
      <c r="L194" s="1210">
        <f>K194/$F194</f>
        <v>0</v>
      </c>
      <c r="M194" s="1182"/>
      <c r="N194" s="1203" t="s">
        <v>16119</v>
      </c>
      <c r="O194" s="3102"/>
      <c r="P194" s="3101"/>
      <c r="Q194" s="1757"/>
      <c r="R194" s="3101"/>
    </row>
    <row r="195" spans="1:18" ht="25">
      <c r="A195" s="3102"/>
      <c r="B195" s="1204" t="s">
        <v>15738</v>
      </c>
      <c r="C195" s="1180" t="s">
        <v>16113</v>
      </c>
      <c r="D195" s="1180" t="s">
        <v>15736</v>
      </c>
      <c r="E195" s="1180">
        <v>0</v>
      </c>
      <c r="F195" s="2171">
        <v>4</v>
      </c>
      <c r="G195" s="1182"/>
      <c r="H195" s="2172">
        <v>0</v>
      </c>
      <c r="I195" s="1205">
        <f>IFERROR(H195/$F195,0)</f>
        <v>0</v>
      </c>
      <c r="J195" s="1182"/>
      <c r="K195" s="2172">
        <v>0</v>
      </c>
      <c r="L195" s="1205">
        <f>K195/$F195</f>
        <v>0</v>
      </c>
      <c r="M195" s="1182"/>
      <c r="N195" s="1206" t="s">
        <v>16120</v>
      </c>
      <c r="O195" s="3102"/>
      <c r="P195" s="3101"/>
      <c r="Q195" s="1757"/>
      <c r="R195" s="3101"/>
    </row>
    <row r="196" spans="1:18" ht="25.5" thickBot="1">
      <c r="A196" s="2394" t="s">
        <v>784</v>
      </c>
      <c r="B196" s="1196" t="s">
        <v>15741</v>
      </c>
      <c r="C196" s="1173" t="s">
        <v>16115</v>
      </c>
      <c r="D196" s="1173" t="s">
        <v>15736</v>
      </c>
      <c r="E196" s="1173">
        <v>0</v>
      </c>
      <c r="F196" s="2175">
        <v>100</v>
      </c>
      <c r="G196" s="1182"/>
      <c r="H196" s="2166">
        <v>0</v>
      </c>
      <c r="I196" s="1209">
        <f>IFERROR(H196/$F196,0)</f>
        <v>0</v>
      </c>
      <c r="J196" s="1182"/>
      <c r="K196" s="2166">
        <v>0</v>
      </c>
      <c r="L196" s="1209">
        <f>K196/$F196</f>
        <v>0</v>
      </c>
      <c r="M196" s="1182"/>
      <c r="N196" s="1200" t="s">
        <v>16121</v>
      </c>
      <c r="O196" s="3102"/>
      <c r="P196" s="3101"/>
      <c r="Q196" s="1757"/>
      <c r="R196" s="3101"/>
    </row>
    <row r="197" spans="1:18" ht="20" thickTop="1" thickBot="1">
      <c r="A197" s="3102"/>
      <c r="B197" s="1171"/>
      <c r="C197" s="1171"/>
      <c r="D197" s="1171"/>
      <c r="E197" s="1171"/>
      <c r="F197" s="2574"/>
      <c r="G197" s="1182"/>
      <c r="H197" s="2575"/>
      <c r="I197" s="2572"/>
      <c r="J197" s="1182"/>
      <c r="K197" s="2627"/>
      <c r="L197" s="2626"/>
      <c r="M197" s="1182"/>
      <c r="N197" s="2164"/>
      <c r="O197" s="3102"/>
      <c r="P197" s="3101"/>
      <c r="Q197" s="1757"/>
      <c r="R197" s="3101"/>
    </row>
    <row r="198" spans="1:18" ht="19.5" thickTop="1">
      <c r="A198" s="3102"/>
      <c r="B198" s="2988" t="s">
        <v>16122</v>
      </c>
      <c r="C198" s="2989" t="s">
        <v>16013</v>
      </c>
      <c r="D198" s="1171"/>
      <c r="E198" s="1171"/>
      <c r="F198" s="2574"/>
      <c r="G198" s="1182"/>
      <c r="H198" s="2575"/>
      <c r="I198" s="2572"/>
      <c r="J198" s="1182"/>
      <c r="K198" s="2627"/>
      <c r="L198" s="2626"/>
      <c r="M198" s="1182"/>
      <c r="N198" s="2164"/>
      <c r="O198" s="3102"/>
      <c r="P198" s="3101"/>
      <c r="Q198" s="1757"/>
      <c r="R198" s="3101"/>
    </row>
    <row r="199" spans="1:18" ht="19.5" thickBot="1">
      <c r="A199" s="2394" t="s">
        <v>686</v>
      </c>
      <c r="B199" s="2141" t="s">
        <v>16123</v>
      </c>
      <c r="C199" s="2553">
        <v>30</v>
      </c>
      <c r="D199" s="1171"/>
      <c r="E199" s="1171"/>
      <c r="F199" s="2574"/>
      <c r="G199" s="1182"/>
      <c r="H199" s="2575"/>
      <c r="I199" s="2572"/>
      <c r="J199" s="1182"/>
      <c r="K199" s="2627"/>
      <c r="L199" s="2626"/>
      <c r="M199" s="1182"/>
      <c r="N199" s="2164"/>
      <c r="O199" s="3102"/>
      <c r="P199" s="3101"/>
      <c r="Q199" s="1757"/>
      <c r="R199" s="3101"/>
    </row>
    <row r="200" spans="1:18" ht="20" thickTop="1" thickBot="1">
      <c r="A200" s="3102"/>
      <c r="B200" s="3102"/>
      <c r="C200" s="3102"/>
      <c r="D200" s="3102"/>
      <c r="E200" s="3102"/>
      <c r="F200" s="3102"/>
      <c r="G200" s="1182"/>
      <c r="H200" s="3705" t="s">
        <v>13211</v>
      </c>
      <c r="I200" s="3706"/>
      <c r="J200" s="1182"/>
      <c r="K200" s="3705" t="s">
        <v>13212</v>
      </c>
      <c r="L200" s="3706"/>
      <c r="M200" s="1182"/>
      <c r="N200" s="3102"/>
      <c r="O200" s="3102"/>
      <c r="P200" s="3101"/>
      <c r="Q200" s="1757"/>
      <c r="R200" s="3101"/>
    </row>
    <row r="201" spans="1:18" ht="38.5" thickTop="1" thickBot="1">
      <c r="A201" s="3102"/>
      <c r="B201" s="3102"/>
      <c r="C201" s="2156" t="s">
        <v>2</v>
      </c>
      <c r="D201" s="2157" t="s">
        <v>15065</v>
      </c>
      <c r="E201" s="2157" t="s">
        <v>15677</v>
      </c>
      <c r="F201" s="2158" t="s">
        <v>15731</v>
      </c>
      <c r="G201" s="1182"/>
      <c r="H201" s="2159" t="s">
        <v>15732</v>
      </c>
      <c r="I201" s="2160" t="s">
        <v>15733</v>
      </c>
      <c r="J201" s="1182"/>
      <c r="K201" s="2159" t="s">
        <v>15732</v>
      </c>
      <c r="L201" s="2160" t="s">
        <v>15733</v>
      </c>
      <c r="M201" s="1182"/>
      <c r="N201" s="1198" t="s">
        <v>677</v>
      </c>
      <c r="O201" s="3102"/>
      <c r="P201" s="3101"/>
      <c r="Q201" s="1757"/>
      <c r="R201" s="3101"/>
    </row>
    <row r="202" spans="1:18" ht="25.5" thickTop="1">
      <c r="A202" s="3102"/>
      <c r="B202" s="1201" t="s">
        <v>15734</v>
      </c>
      <c r="C202" s="2170" t="s">
        <v>16022</v>
      </c>
      <c r="D202" s="1172" t="s">
        <v>1292</v>
      </c>
      <c r="E202" s="1172">
        <v>0</v>
      </c>
      <c r="F202" s="1225">
        <v>1</v>
      </c>
      <c r="G202" s="1182"/>
      <c r="H202" s="1704">
        <v>0</v>
      </c>
      <c r="I202" s="1210">
        <f>IFERROR(H202/$F202,0)</f>
        <v>0</v>
      </c>
      <c r="J202" s="1182"/>
      <c r="K202" s="1704">
        <v>0</v>
      </c>
      <c r="L202" s="1210">
        <f>K202/$F202</f>
        <v>0</v>
      </c>
      <c r="M202" s="1182"/>
      <c r="N202" s="1203" t="s">
        <v>16124</v>
      </c>
      <c r="O202" s="3102"/>
      <c r="P202" s="3101"/>
      <c r="Q202" s="1757"/>
      <c r="R202" s="3101"/>
    </row>
    <row r="203" spans="1:18" ht="25">
      <c r="A203" s="3102"/>
      <c r="B203" s="1204" t="s">
        <v>15738</v>
      </c>
      <c r="C203" s="1180" t="s">
        <v>16113</v>
      </c>
      <c r="D203" s="1180" t="s">
        <v>15736</v>
      </c>
      <c r="E203" s="1180">
        <v>0</v>
      </c>
      <c r="F203" s="2171">
        <v>15</v>
      </c>
      <c r="G203" s="1182"/>
      <c r="H203" s="2172">
        <v>0</v>
      </c>
      <c r="I203" s="1205">
        <f>IFERROR(H203/$F203,0)</f>
        <v>0</v>
      </c>
      <c r="J203" s="1182"/>
      <c r="K203" s="2172">
        <v>0</v>
      </c>
      <c r="L203" s="1205">
        <f>K203/$F203</f>
        <v>0</v>
      </c>
      <c r="M203" s="1182"/>
      <c r="N203" s="1206" t="s">
        <v>16125</v>
      </c>
      <c r="O203" s="3102"/>
      <c r="P203" s="3101"/>
      <c r="Q203" s="1757"/>
      <c r="R203" s="3101"/>
    </row>
    <row r="204" spans="1:18" ht="25.5" thickBot="1">
      <c r="A204" s="2394" t="s">
        <v>784</v>
      </c>
      <c r="B204" s="1196" t="s">
        <v>15741</v>
      </c>
      <c r="C204" s="1173" t="s">
        <v>16115</v>
      </c>
      <c r="D204" s="1173" t="s">
        <v>15736</v>
      </c>
      <c r="E204" s="1173">
        <v>0</v>
      </c>
      <c r="F204" s="2165">
        <v>834</v>
      </c>
      <c r="G204" s="1182"/>
      <c r="H204" s="2166">
        <v>0</v>
      </c>
      <c r="I204" s="1209">
        <f>IFERROR(H204/$F204,0)</f>
        <v>0</v>
      </c>
      <c r="J204" s="1182"/>
      <c r="K204" s="2166">
        <v>0</v>
      </c>
      <c r="L204" s="1209">
        <f>K204/$F204</f>
        <v>0</v>
      </c>
      <c r="M204" s="1182"/>
      <c r="N204" s="1200" t="s">
        <v>16126</v>
      </c>
      <c r="O204" s="3102"/>
      <c r="P204" s="3101"/>
      <c r="Q204" s="1757"/>
      <c r="R204" s="3101"/>
    </row>
    <row r="205" spans="1:18" ht="14.5" thickTop="1">
      <c r="A205" s="3102"/>
      <c r="B205" s="3102"/>
      <c r="C205" s="3102"/>
      <c r="D205" s="3102"/>
      <c r="E205" s="3102"/>
      <c r="F205" s="3102"/>
      <c r="G205" s="3102"/>
      <c r="H205" s="3102"/>
      <c r="I205" s="3102"/>
      <c r="J205" s="3102"/>
      <c r="K205" s="3102"/>
      <c r="L205" s="3102"/>
      <c r="M205" s="3102"/>
      <c r="N205" s="3102"/>
      <c r="O205" s="3102"/>
      <c r="P205" s="3101"/>
      <c r="Q205" s="1757">
        <f xml:space="preserve"> IF( SUM( S205:S205 ) = 0, 0,#REF! )</f>
        <v>0</v>
      </c>
      <c r="R205" s="3101"/>
    </row>
    <row r="206" spans="1:18" ht="25">
      <c r="A206" s="3102"/>
      <c r="B206" s="1186" t="s">
        <v>15</v>
      </c>
      <c r="C206" s="3102"/>
      <c r="D206" s="3102"/>
      <c r="E206" s="3102"/>
      <c r="F206" s="3102"/>
      <c r="G206" s="3102"/>
      <c r="H206" s="3102"/>
      <c r="I206" s="3102"/>
      <c r="J206" s="3102"/>
      <c r="K206" s="3102"/>
      <c r="L206" s="3102"/>
      <c r="M206" s="3102"/>
      <c r="N206" s="3102"/>
      <c r="O206" s="3102"/>
      <c r="P206" s="3101"/>
      <c r="Q206" s="1757">
        <f xml:space="preserve"> IF( SUM( S206:S206 ) = 0, 0,#REF! )</f>
        <v>0</v>
      </c>
      <c r="R206" s="3101"/>
    </row>
    <row r="207" spans="1:18" ht="25.5" thickBot="1">
      <c r="A207" s="3102"/>
      <c r="B207" s="1186"/>
      <c r="C207" s="3102"/>
      <c r="D207" s="3102"/>
      <c r="E207" s="3102"/>
      <c r="F207" s="3102"/>
      <c r="G207" s="3102"/>
      <c r="H207" s="3102"/>
      <c r="I207" s="3102"/>
      <c r="J207" s="3102"/>
      <c r="K207" s="3102"/>
      <c r="L207" s="3102"/>
      <c r="M207" s="3102"/>
      <c r="N207" s="3102"/>
      <c r="O207" s="3102"/>
      <c r="P207" s="3101"/>
      <c r="Q207" s="1757"/>
      <c r="R207" s="3101"/>
    </row>
    <row r="208" spans="1:18" ht="19.5" thickTop="1">
      <c r="A208" s="3102"/>
      <c r="B208" s="2988" t="s">
        <v>15818</v>
      </c>
      <c r="C208" s="2989" t="s">
        <v>16013</v>
      </c>
      <c r="D208" s="1171"/>
      <c r="E208" s="1171"/>
      <c r="F208" s="2574"/>
      <c r="G208" s="1182"/>
      <c r="H208" s="2575"/>
      <c r="I208" s="2572"/>
      <c r="J208" s="1182"/>
      <c r="K208" s="2627"/>
      <c r="L208" s="2626"/>
      <c r="M208" s="1182"/>
      <c r="N208" s="2164"/>
      <c r="O208" s="3102"/>
      <c r="P208" s="3101"/>
      <c r="Q208" s="1757"/>
      <c r="R208" s="3101"/>
    </row>
    <row r="209" spans="1:18" ht="25.5" thickBot="1">
      <c r="A209" s="2394" t="s">
        <v>686</v>
      </c>
      <c r="B209" s="2141" t="s">
        <v>16127</v>
      </c>
      <c r="C209" s="2553">
        <v>53.24</v>
      </c>
      <c r="D209" s="1171"/>
      <c r="E209" s="1171"/>
      <c r="F209" s="2574"/>
      <c r="G209" s="1182"/>
      <c r="H209" s="2575"/>
      <c r="I209" s="2572"/>
      <c r="J209" s="1182"/>
      <c r="K209" s="2627"/>
      <c r="L209" s="2626"/>
      <c r="M209" s="1182"/>
      <c r="N209" s="2164"/>
      <c r="O209" s="3102"/>
      <c r="P209" s="3101"/>
      <c r="Q209" s="1757"/>
      <c r="R209" s="3101"/>
    </row>
    <row r="210" spans="1:18" ht="20" thickTop="1" thickBot="1">
      <c r="A210" s="3102"/>
      <c r="B210" s="3102"/>
      <c r="C210" s="3102"/>
      <c r="D210" s="3102"/>
      <c r="E210" s="3102"/>
      <c r="F210" s="3102"/>
      <c r="G210" s="1182"/>
      <c r="H210" s="3705" t="s">
        <v>13211</v>
      </c>
      <c r="I210" s="3706"/>
      <c r="J210" s="1182"/>
      <c r="K210" s="3705" t="s">
        <v>13212</v>
      </c>
      <c r="L210" s="3706"/>
      <c r="M210" s="1182"/>
      <c r="N210" s="3102"/>
      <c r="O210" s="3102"/>
      <c r="P210" s="3101"/>
      <c r="Q210" s="1757"/>
      <c r="R210" s="3101"/>
    </row>
    <row r="211" spans="1:18" ht="38.5" thickTop="1" thickBot="1">
      <c r="A211" s="3102"/>
      <c r="B211" s="3102"/>
      <c r="C211" s="2156" t="s">
        <v>2</v>
      </c>
      <c r="D211" s="2157" t="s">
        <v>15065</v>
      </c>
      <c r="E211" s="2157" t="s">
        <v>15677</v>
      </c>
      <c r="F211" s="2158" t="s">
        <v>15731</v>
      </c>
      <c r="G211" s="1182"/>
      <c r="H211" s="2159" t="s">
        <v>15732</v>
      </c>
      <c r="I211" s="2160" t="s">
        <v>15733</v>
      </c>
      <c r="J211" s="1182"/>
      <c r="K211" s="2159" t="s">
        <v>15732</v>
      </c>
      <c r="L211" s="2160" t="s">
        <v>15733</v>
      </c>
      <c r="M211" s="1182"/>
      <c r="N211" s="1198" t="s">
        <v>677</v>
      </c>
      <c r="O211" s="3102"/>
      <c r="P211" s="3101"/>
      <c r="Q211" s="1757"/>
      <c r="R211" s="3101"/>
    </row>
    <row r="212" spans="1:18" ht="25.5" thickTop="1">
      <c r="A212" s="3102"/>
      <c r="B212" s="1201" t="s">
        <v>15734</v>
      </c>
      <c r="C212" s="2170" t="s">
        <v>16128</v>
      </c>
      <c r="D212" s="1172" t="s">
        <v>15736</v>
      </c>
      <c r="E212" s="1172">
        <v>0</v>
      </c>
      <c r="F212" s="2176">
        <v>4</v>
      </c>
      <c r="G212" s="1182"/>
      <c r="H212" s="2177">
        <v>0</v>
      </c>
      <c r="I212" s="1210">
        <f>IFERROR(H212/$F212,0)</f>
        <v>0</v>
      </c>
      <c r="J212" s="1182"/>
      <c r="K212" s="2177">
        <v>0</v>
      </c>
      <c r="L212" s="1210">
        <f>K212/$F212</f>
        <v>0</v>
      </c>
      <c r="M212" s="1182"/>
      <c r="N212" s="1203" t="s">
        <v>16129</v>
      </c>
      <c r="O212" s="3102"/>
      <c r="P212" s="3101"/>
      <c r="Q212" s="1757"/>
      <c r="R212" s="3101"/>
    </row>
    <row r="213" spans="1:18" ht="19">
      <c r="A213" s="3102"/>
      <c r="B213" s="1204" t="s">
        <v>15738</v>
      </c>
      <c r="C213" s="1180" t="s">
        <v>16130</v>
      </c>
      <c r="D213" s="1180" t="s">
        <v>15736</v>
      </c>
      <c r="E213" s="1180">
        <v>0</v>
      </c>
      <c r="F213" s="2171">
        <v>8</v>
      </c>
      <c r="G213" s="1182"/>
      <c r="H213" s="2172">
        <v>0</v>
      </c>
      <c r="I213" s="1205">
        <f>IFERROR(H213/$F213,0)</f>
        <v>0</v>
      </c>
      <c r="J213" s="1182"/>
      <c r="K213" s="2172">
        <v>0</v>
      </c>
      <c r="L213" s="1205">
        <f>K213/$F213</f>
        <v>0</v>
      </c>
      <c r="M213" s="1182"/>
      <c r="N213" s="1206" t="s">
        <v>16131</v>
      </c>
      <c r="O213" s="3102"/>
      <c r="P213" s="3101"/>
      <c r="Q213" s="1757"/>
      <c r="R213" s="3101"/>
    </row>
    <row r="214" spans="1:18" ht="19.5" thickBot="1">
      <c r="A214" s="2394" t="s">
        <v>784</v>
      </c>
      <c r="B214" s="1196" t="s">
        <v>15741</v>
      </c>
      <c r="C214" s="1173" t="s">
        <v>16065</v>
      </c>
      <c r="D214" s="1173" t="s">
        <v>15736</v>
      </c>
      <c r="E214" s="1173">
        <v>0</v>
      </c>
      <c r="F214" s="2165">
        <v>279</v>
      </c>
      <c r="G214" s="1182"/>
      <c r="H214" s="2166">
        <v>0</v>
      </c>
      <c r="I214" s="1209">
        <f>IFERROR(H214/$F214,0)</f>
        <v>0</v>
      </c>
      <c r="J214" s="1182"/>
      <c r="K214" s="2166">
        <v>0</v>
      </c>
      <c r="L214" s="1209">
        <f>K214/$F214</f>
        <v>0</v>
      </c>
      <c r="M214" s="1182"/>
      <c r="N214" s="1200" t="s">
        <v>16132</v>
      </c>
      <c r="O214" s="3102"/>
      <c r="P214" s="3101"/>
      <c r="Q214" s="1757"/>
      <c r="R214" s="3101"/>
    </row>
    <row r="215" spans="1:18" ht="26" thickTop="1" thickBot="1">
      <c r="A215" s="3102"/>
      <c r="B215" s="1186"/>
      <c r="C215" s="3102"/>
      <c r="D215" s="3102"/>
      <c r="E215" s="3102"/>
      <c r="F215" s="3102"/>
      <c r="G215" s="3102"/>
      <c r="H215" s="3102"/>
      <c r="I215" s="3102"/>
      <c r="J215" s="3102"/>
      <c r="K215" s="3102"/>
      <c r="L215" s="3102"/>
      <c r="M215" s="3102"/>
      <c r="N215" s="3102"/>
      <c r="O215" s="3102"/>
      <c r="P215" s="3101"/>
      <c r="Q215" s="1757"/>
      <c r="R215" s="3101"/>
    </row>
    <row r="216" spans="1:18" ht="19.5" thickTop="1">
      <c r="A216" s="3102"/>
      <c r="B216" s="2988" t="s">
        <v>16058</v>
      </c>
      <c r="C216" s="2989" t="s">
        <v>16013</v>
      </c>
      <c r="D216" s="3102"/>
      <c r="E216" s="3102"/>
      <c r="F216" s="1182"/>
      <c r="G216" s="1182"/>
      <c r="H216" s="1182"/>
      <c r="I216" s="1182"/>
      <c r="J216" s="1182"/>
      <c r="K216" s="1182"/>
      <c r="L216" s="1182"/>
      <c r="M216" s="1182"/>
      <c r="N216" s="3102"/>
      <c r="O216" s="3102"/>
      <c r="P216" s="3101"/>
      <c r="Q216" s="1757">
        <f xml:space="preserve"> IF( SUM( S216:S216 ) = 0, 0,#REF! )</f>
        <v>0</v>
      </c>
      <c r="R216" s="3101"/>
    </row>
    <row r="217" spans="1:18" ht="25.5" thickBot="1">
      <c r="A217" s="2394" t="s">
        <v>686</v>
      </c>
      <c r="B217" s="2141" t="s">
        <v>16133</v>
      </c>
      <c r="C217" s="2553">
        <v>3.78</v>
      </c>
      <c r="D217" s="1187"/>
      <c r="E217" s="1187"/>
      <c r="F217" s="1182"/>
      <c r="G217" s="1182"/>
      <c r="H217" s="1182"/>
      <c r="I217" s="1182"/>
      <c r="J217" s="1182"/>
      <c r="K217" s="1182"/>
      <c r="L217" s="1182"/>
      <c r="M217" s="1182"/>
      <c r="N217" s="3102"/>
      <c r="O217" s="3102"/>
      <c r="P217" s="3101"/>
      <c r="Q217" s="1757">
        <f xml:space="preserve"> IF( SUM( S217:S217 ) = 0, 0,#REF! )</f>
        <v>0</v>
      </c>
      <c r="R217" s="3101"/>
    </row>
    <row r="218" spans="1:18" ht="20" thickTop="1" thickBot="1">
      <c r="A218" s="3102"/>
      <c r="B218" s="1187"/>
      <c r="C218" s="3102"/>
      <c r="D218" s="1187"/>
      <c r="E218" s="1187"/>
      <c r="F218" s="1182"/>
      <c r="G218" s="1182"/>
      <c r="H218" s="3705" t="s">
        <v>13211</v>
      </c>
      <c r="I218" s="3706"/>
      <c r="J218" s="1182"/>
      <c r="K218" s="3705" t="s">
        <v>13212</v>
      </c>
      <c r="L218" s="3706"/>
      <c r="M218" s="1182"/>
      <c r="N218" s="3102"/>
      <c r="O218" s="3102"/>
      <c r="P218" s="3101"/>
      <c r="Q218" s="1757">
        <f xml:space="preserve"> IF( SUM( S218:S218 ) = 0, 0,#REF! )</f>
        <v>0</v>
      </c>
      <c r="R218" s="3101"/>
    </row>
    <row r="219" spans="1:18" ht="38.5" thickTop="1" thickBot="1">
      <c r="A219" s="3102"/>
      <c r="B219" s="3102"/>
      <c r="C219" s="1178" t="s">
        <v>2</v>
      </c>
      <c r="D219" s="1165" t="s">
        <v>15065</v>
      </c>
      <c r="E219" s="1165" t="s">
        <v>15677</v>
      </c>
      <c r="F219" s="1166" t="s">
        <v>15731</v>
      </c>
      <c r="G219" s="1182"/>
      <c r="H219" s="1197" t="s">
        <v>15732</v>
      </c>
      <c r="I219" s="1183" t="s">
        <v>15733</v>
      </c>
      <c r="J219" s="1182"/>
      <c r="K219" s="1197" t="s">
        <v>15732</v>
      </c>
      <c r="L219" s="1183" t="s">
        <v>15733</v>
      </c>
      <c r="M219" s="1182"/>
      <c r="N219" s="1198" t="s">
        <v>677</v>
      </c>
      <c r="O219" s="3102"/>
      <c r="P219" s="3101"/>
      <c r="Q219" s="1757">
        <f xml:space="preserve"> IF( SUM( S219:S219 ) = 0, 0,#REF! )</f>
        <v>0</v>
      </c>
      <c r="R219" s="3101"/>
    </row>
    <row r="220" spans="1:18" ht="19.5" thickTop="1">
      <c r="A220" s="3102"/>
      <c r="B220" s="1201" t="s">
        <v>15734</v>
      </c>
      <c r="C220" s="1172" t="s">
        <v>16130</v>
      </c>
      <c r="D220" s="1172" t="s">
        <v>15736</v>
      </c>
      <c r="E220" s="1172">
        <v>0</v>
      </c>
      <c r="F220" s="2178">
        <v>1</v>
      </c>
      <c r="G220" s="1182"/>
      <c r="H220" s="2179">
        <v>0</v>
      </c>
      <c r="I220" s="1210">
        <f>IFERROR(H220/$F220,0)</f>
        <v>0</v>
      </c>
      <c r="J220" s="1202"/>
      <c r="K220" s="2179">
        <v>0</v>
      </c>
      <c r="L220" s="1210">
        <f>K220/$F220</f>
        <v>0</v>
      </c>
      <c r="M220" s="2569"/>
      <c r="N220" s="1203" t="s">
        <v>16134</v>
      </c>
      <c r="O220" s="3102"/>
      <c r="P220" s="3101"/>
      <c r="Q220" s="1757">
        <f xml:space="preserve"> IF( SUM( S220:S220 ) = 0, 0,#REF! )</f>
        <v>0</v>
      </c>
      <c r="R220" s="3101"/>
    </row>
    <row r="221" spans="1:18" ht="19.5" thickBot="1">
      <c r="A221" s="2394" t="s">
        <v>784</v>
      </c>
      <c r="B221" s="1196" t="s">
        <v>15738</v>
      </c>
      <c r="C221" s="1173" t="s">
        <v>16065</v>
      </c>
      <c r="D221" s="2180" t="s">
        <v>15736</v>
      </c>
      <c r="E221" s="1173">
        <v>0</v>
      </c>
      <c r="F221" s="2181">
        <v>44</v>
      </c>
      <c r="G221" s="1182"/>
      <c r="H221" s="2182">
        <v>0</v>
      </c>
      <c r="I221" s="1209">
        <f>IFERROR(H221/$F221,0)</f>
        <v>0</v>
      </c>
      <c r="J221" s="1202"/>
      <c r="K221" s="2182">
        <v>0</v>
      </c>
      <c r="L221" s="1209">
        <f>K221/$F221</f>
        <v>0</v>
      </c>
      <c r="M221" s="2569"/>
      <c r="N221" s="1200" t="s">
        <v>16135</v>
      </c>
      <c r="O221" s="3102"/>
      <c r="P221" s="3101"/>
      <c r="Q221" s="1757">
        <f xml:space="preserve"> IF( SUM( S221:S221 ) = 0, 0,#REF! )</f>
        <v>0</v>
      </c>
      <c r="R221" s="3101"/>
    </row>
    <row r="222" spans="1:18" ht="14.5" thickTop="1">
      <c r="A222" s="3102"/>
      <c r="B222" s="3102"/>
      <c r="C222" s="3102"/>
      <c r="D222" s="3102"/>
      <c r="E222" s="3102"/>
      <c r="F222" s="3102"/>
      <c r="G222" s="3102"/>
      <c r="H222" s="3102"/>
      <c r="I222" s="3102"/>
      <c r="J222" s="3102"/>
      <c r="K222" s="3102"/>
      <c r="L222" s="3102"/>
      <c r="M222" s="3102"/>
      <c r="N222" s="3102"/>
      <c r="O222" s="3102"/>
      <c r="P222" s="3101"/>
      <c r="Q222" s="1757">
        <f xml:space="preserve"> IF( SUM( S222:S222 ) = 0, 0,#REF! )</f>
        <v>0</v>
      </c>
      <c r="R222" s="3101"/>
    </row>
    <row r="223" spans="1:18" ht="25">
      <c r="A223" s="3102"/>
      <c r="B223" s="1186" t="s">
        <v>34</v>
      </c>
      <c r="C223" s="3102"/>
      <c r="D223" s="3102"/>
      <c r="E223" s="3102"/>
      <c r="F223" s="3102"/>
      <c r="G223" s="3102"/>
      <c r="H223" s="3102"/>
      <c r="I223" s="3102"/>
      <c r="J223" s="3102"/>
      <c r="K223" s="3102"/>
      <c r="L223" s="3102"/>
      <c r="M223" s="3102"/>
      <c r="N223" s="3102"/>
      <c r="O223" s="3102"/>
      <c r="P223" s="3101"/>
      <c r="Q223" s="1757">
        <f xml:space="preserve"> IF( SUM( S223:S223 ) = 0, 0,#REF! )</f>
        <v>0</v>
      </c>
      <c r="R223" s="3101"/>
    </row>
    <row r="224" spans="1:18" ht="14.5" thickBot="1">
      <c r="A224" s="3102"/>
      <c r="B224" s="3102"/>
      <c r="C224" s="3102"/>
      <c r="D224" s="3102"/>
      <c r="E224" s="3102"/>
      <c r="F224" s="3102"/>
      <c r="G224" s="3102"/>
      <c r="H224" s="3102"/>
      <c r="I224" s="3102"/>
      <c r="J224" s="3102"/>
      <c r="K224" s="3102"/>
      <c r="L224" s="3102"/>
      <c r="M224" s="3102"/>
      <c r="N224" s="3102"/>
      <c r="O224" s="3102"/>
      <c r="P224" s="3101"/>
      <c r="Q224" s="1757">
        <f xml:space="preserve"> IF( SUM( S224:S224 ) = 0, 0,#REF! )</f>
        <v>0</v>
      </c>
      <c r="R224" s="3101"/>
    </row>
    <row r="225" spans="1:18" ht="20.75" customHeight="1" thickTop="1">
      <c r="A225" s="3102"/>
      <c r="B225" s="2988" t="s">
        <v>15822</v>
      </c>
      <c r="C225" s="2989" t="s">
        <v>16013</v>
      </c>
      <c r="D225" s="3102"/>
      <c r="E225" s="3102"/>
      <c r="F225" s="3102"/>
      <c r="G225" s="3102"/>
      <c r="H225" s="3102"/>
      <c r="I225" s="3102"/>
      <c r="J225" s="3102"/>
      <c r="K225" s="3102"/>
      <c r="L225" s="3102"/>
      <c r="M225" s="3102"/>
      <c r="N225" s="3102"/>
      <c r="O225" s="3102"/>
      <c r="P225" s="3101"/>
      <c r="Q225" s="1757"/>
      <c r="R225" s="3101"/>
    </row>
    <row r="226" spans="1:18" ht="20.75" customHeight="1" thickBot="1">
      <c r="A226" s="2394" t="s">
        <v>686</v>
      </c>
      <c r="B226" s="2141" t="s">
        <v>15813</v>
      </c>
      <c r="C226" s="2553">
        <v>9</v>
      </c>
      <c r="D226" s="3102"/>
      <c r="E226" s="3102"/>
      <c r="F226" s="3102"/>
      <c r="G226" s="3102"/>
      <c r="H226" s="3102"/>
      <c r="I226" s="3102"/>
      <c r="J226" s="3102"/>
      <c r="K226" s="3102"/>
      <c r="L226" s="3102"/>
      <c r="M226" s="3102"/>
      <c r="N226" s="3102"/>
      <c r="O226" s="3102"/>
      <c r="P226" s="3101"/>
      <c r="Q226" s="1757"/>
      <c r="R226" s="3101"/>
    </row>
    <row r="227" spans="1:18" ht="20" thickTop="1" thickBot="1">
      <c r="A227" s="3102"/>
      <c r="B227" s="3102"/>
      <c r="C227" s="3102"/>
      <c r="D227" s="1187"/>
      <c r="E227" s="1187"/>
      <c r="F227" s="1182"/>
      <c r="G227" s="1182"/>
      <c r="H227" s="3705" t="s">
        <v>13211</v>
      </c>
      <c r="I227" s="3706"/>
      <c r="J227" s="1182"/>
      <c r="K227" s="3705" t="s">
        <v>13212</v>
      </c>
      <c r="L227" s="3706"/>
      <c r="M227" s="1182"/>
      <c r="N227" s="3102"/>
      <c r="O227" s="3102"/>
      <c r="P227" s="3101"/>
      <c r="Q227" s="1757"/>
      <c r="R227" s="3101"/>
    </row>
    <row r="228" spans="1:18" ht="38.5" thickTop="1" thickBot="1">
      <c r="A228" s="3102"/>
      <c r="B228" s="3102"/>
      <c r="C228" s="1178" t="s">
        <v>2</v>
      </c>
      <c r="D228" s="1165" t="s">
        <v>15065</v>
      </c>
      <c r="E228" s="1165" t="s">
        <v>15677</v>
      </c>
      <c r="F228" s="1166" t="s">
        <v>15731</v>
      </c>
      <c r="G228" s="1182"/>
      <c r="H228" s="1197" t="s">
        <v>15732</v>
      </c>
      <c r="I228" s="1183" t="s">
        <v>15733</v>
      </c>
      <c r="J228" s="1182"/>
      <c r="K228" s="1197" t="s">
        <v>15732</v>
      </c>
      <c r="L228" s="1183" t="s">
        <v>15733</v>
      </c>
      <c r="M228" s="1182"/>
      <c r="N228" s="1198" t="s">
        <v>677</v>
      </c>
      <c r="O228" s="3102"/>
      <c r="P228" s="3101"/>
      <c r="Q228" s="1757"/>
      <c r="R228" s="3101"/>
    </row>
    <row r="229" spans="1:18" ht="25.5" thickTop="1">
      <c r="A229" s="3102"/>
      <c r="B229" s="1201" t="s">
        <v>15734</v>
      </c>
      <c r="C229" s="1172" t="s">
        <v>16027</v>
      </c>
      <c r="D229" s="1172" t="s">
        <v>15736</v>
      </c>
      <c r="E229" s="1172">
        <v>0</v>
      </c>
      <c r="F229" s="2147">
        <v>42000</v>
      </c>
      <c r="G229" s="1182"/>
      <c r="H229" s="1697">
        <v>0</v>
      </c>
      <c r="I229" s="1210">
        <f t="shared" ref="I229:I236" si="8">IFERROR(H229/$F229,0)</f>
        <v>0</v>
      </c>
      <c r="J229" s="1202"/>
      <c r="K229" s="1697">
        <v>0</v>
      </c>
      <c r="L229" s="1210">
        <f t="shared" ref="L229:L236" si="9">K229/$F229</f>
        <v>0</v>
      </c>
      <c r="M229" s="2569"/>
      <c r="N229" s="1203" t="s">
        <v>16136</v>
      </c>
      <c r="O229" s="3102"/>
      <c r="P229" s="3101"/>
      <c r="Q229" s="1757"/>
      <c r="R229" s="3101"/>
    </row>
    <row r="230" spans="1:18" ht="25">
      <c r="A230" s="3102"/>
      <c r="B230" s="1204" t="s">
        <v>15738</v>
      </c>
      <c r="C230" s="1180" t="s">
        <v>16076</v>
      </c>
      <c r="D230" s="1180" t="s">
        <v>15736</v>
      </c>
      <c r="E230" s="1180">
        <v>0</v>
      </c>
      <c r="F230" s="2148">
        <v>11000</v>
      </c>
      <c r="G230" s="1182"/>
      <c r="H230" s="1698">
        <v>0</v>
      </c>
      <c r="I230" s="1205">
        <f t="shared" si="8"/>
        <v>0</v>
      </c>
      <c r="J230" s="1202"/>
      <c r="K230" s="1698">
        <v>0</v>
      </c>
      <c r="L230" s="1205">
        <f t="shared" si="9"/>
        <v>0</v>
      </c>
      <c r="M230" s="2569"/>
      <c r="N230" s="1206" t="s">
        <v>16137</v>
      </c>
      <c r="O230" s="3102"/>
      <c r="P230" s="3101"/>
      <c r="Q230" s="1757"/>
      <c r="R230" s="3101"/>
    </row>
    <row r="231" spans="1:18" ht="25">
      <c r="A231" s="3102"/>
      <c r="B231" s="1204" t="s">
        <v>15741</v>
      </c>
      <c r="C231" s="1180" t="s">
        <v>16031</v>
      </c>
      <c r="D231" s="1180" t="s">
        <v>15736</v>
      </c>
      <c r="E231" s="1180">
        <v>0</v>
      </c>
      <c r="F231" s="2148">
        <v>4000</v>
      </c>
      <c r="G231" s="1182"/>
      <c r="H231" s="1698">
        <v>0</v>
      </c>
      <c r="I231" s="1205">
        <f t="shared" si="8"/>
        <v>0</v>
      </c>
      <c r="J231" s="1202"/>
      <c r="K231" s="1698">
        <v>0</v>
      </c>
      <c r="L231" s="1205">
        <f t="shared" si="9"/>
        <v>0</v>
      </c>
      <c r="M231" s="2569"/>
      <c r="N231" s="1206" t="s">
        <v>16138</v>
      </c>
      <c r="O231" s="3102"/>
      <c r="P231" s="3101"/>
      <c r="Q231" s="1757"/>
      <c r="R231" s="3101"/>
    </row>
    <row r="232" spans="1:18" ht="25">
      <c r="A232" s="3102"/>
      <c r="B232" s="1204" t="s">
        <v>15744</v>
      </c>
      <c r="C232" s="1180" t="s">
        <v>16033</v>
      </c>
      <c r="D232" s="1180" t="s">
        <v>15736</v>
      </c>
      <c r="E232" s="1180">
        <v>0</v>
      </c>
      <c r="F232" s="2148">
        <v>16000</v>
      </c>
      <c r="G232" s="1182"/>
      <c r="H232" s="1698">
        <v>0</v>
      </c>
      <c r="I232" s="1205">
        <f t="shared" si="8"/>
        <v>0</v>
      </c>
      <c r="J232" s="1202"/>
      <c r="K232" s="1698">
        <v>0</v>
      </c>
      <c r="L232" s="1205">
        <f t="shared" si="9"/>
        <v>0</v>
      </c>
      <c r="M232" s="2569"/>
      <c r="N232" s="1206" t="s">
        <v>16139</v>
      </c>
      <c r="O232" s="3102"/>
      <c r="P232" s="3101"/>
      <c r="Q232" s="1757"/>
      <c r="R232" s="3101"/>
    </row>
    <row r="233" spans="1:18" ht="19">
      <c r="A233" s="3102"/>
      <c r="B233" s="1204" t="s">
        <v>15747</v>
      </c>
      <c r="C233" s="1180" t="s">
        <v>16034</v>
      </c>
      <c r="D233" s="1180" t="s">
        <v>15736</v>
      </c>
      <c r="E233" s="1180">
        <v>0</v>
      </c>
      <c r="F233" s="2148">
        <v>585286</v>
      </c>
      <c r="G233" s="1182"/>
      <c r="H233" s="1698">
        <v>0</v>
      </c>
      <c r="I233" s="1205">
        <f t="shared" si="8"/>
        <v>0</v>
      </c>
      <c r="J233" s="1202"/>
      <c r="K233" s="1698">
        <v>0</v>
      </c>
      <c r="L233" s="1205">
        <f t="shared" si="9"/>
        <v>0</v>
      </c>
      <c r="M233" s="2569"/>
      <c r="N233" s="1206" t="s">
        <v>16140</v>
      </c>
      <c r="O233" s="3102"/>
      <c r="P233" s="3101"/>
      <c r="Q233" s="1757"/>
      <c r="R233" s="3101"/>
    </row>
    <row r="234" spans="1:18" ht="19">
      <c r="A234" s="3102"/>
      <c r="B234" s="1204" t="s">
        <v>15750</v>
      </c>
      <c r="C234" s="1180" t="s">
        <v>16141</v>
      </c>
      <c r="D234" s="1180" t="s">
        <v>15736</v>
      </c>
      <c r="E234" s="1180">
        <v>0</v>
      </c>
      <c r="F234" s="2148">
        <v>553663</v>
      </c>
      <c r="G234" s="1182"/>
      <c r="H234" s="1698">
        <v>0</v>
      </c>
      <c r="I234" s="1205">
        <f t="shared" si="8"/>
        <v>0</v>
      </c>
      <c r="J234" s="1202"/>
      <c r="K234" s="1698">
        <v>0</v>
      </c>
      <c r="L234" s="1205">
        <f t="shared" si="9"/>
        <v>0</v>
      </c>
      <c r="M234" s="2569"/>
      <c r="N234" s="1206" t="s">
        <v>16142</v>
      </c>
      <c r="O234" s="3102"/>
      <c r="P234" s="3101"/>
      <c r="Q234" s="1757"/>
      <c r="R234" s="3101"/>
    </row>
    <row r="235" spans="1:18" ht="19">
      <c r="A235" s="3102"/>
      <c r="B235" s="1204" t="s">
        <v>15753</v>
      </c>
      <c r="C235" s="1208" t="s">
        <v>16143</v>
      </c>
      <c r="D235" s="1180" t="s">
        <v>16037</v>
      </c>
      <c r="E235" s="2183">
        <v>2</v>
      </c>
      <c r="F235" s="1184">
        <v>0.85</v>
      </c>
      <c r="G235" s="1182"/>
      <c r="H235" s="2151">
        <v>0</v>
      </c>
      <c r="I235" s="1205">
        <f t="shared" si="8"/>
        <v>0</v>
      </c>
      <c r="J235" s="1202"/>
      <c r="K235" s="2151">
        <v>0</v>
      </c>
      <c r="L235" s="1205">
        <f t="shared" si="9"/>
        <v>0</v>
      </c>
      <c r="M235" s="2569"/>
      <c r="N235" s="1206" t="s">
        <v>16144</v>
      </c>
      <c r="O235" s="3102"/>
      <c r="P235" s="3101"/>
      <c r="Q235" s="1757"/>
      <c r="R235" s="3101"/>
    </row>
    <row r="236" spans="1:18" ht="25.5" thickBot="1">
      <c r="A236" s="2394" t="s">
        <v>784</v>
      </c>
      <c r="B236" s="1196" t="s">
        <v>15756</v>
      </c>
      <c r="C236" s="1173" t="s">
        <v>16145</v>
      </c>
      <c r="D236" s="1173" t="s">
        <v>16038</v>
      </c>
      <c r="E236" s="2184">
        <v>2</v>
      </c>
      <c r="F236" s="2165">
        <v>7.0000000000000007E-2</v>
      </c>
      <c r="G236" s="1182"/>
      <c r="H236" s="2155">
        <v>0</v>
      </c>
      <c r="I236" s="1209">
        <f t="shared" si="8"/>
        <v>0</v>
      </c>
      <c r="J236" s="1202"/>
      <c r="K236" s="2155">
        <v>0</v>
      </c>
      <c r="L236" s="1209">
        <f t="shared" si="9"/>
        <v>0</v>
      </c>
      <c r="M236" s="2569"/>
      <c r="N236" s="1200" t="s">
        <v>16146</v>
      </c>
      <c r="O236" s="3102"/>
      <c r="P236" s="3101"/>
      <c r="Q236" s="1757"/>
      <c r="R236" s="3101"/>
    </row>
    <row r="237" spans="1:18" ht="20" thickTop="1" thickBot="1">
      <c r="A237" s="3102"/>
      <c r="B237" s="1171"/>
      <c r="C237" s="1171"/>
      <c r="D237" s="1171"/>
      <c r="E237" s="2579"/>
      <c r="F237" s="2574"/>
      <c r="G237" s="1182"/>
      <c r="H237" s="2571"/>
      <c r="I237" s="2572"/>
      <c r="J237" s="1202"/>
      <c r="K237" s="2571"/>
      <c r="L237" s="2626"/>
      <c r="M237" s="2569"/>
      <c r="N237" s="2164"/>
      <c r="O237" s="3102"/>
      <c r="P237" s="3101"/>
      <c r="Q237" s="1757"/>
      <c r="R237" s="3101"/>
    </row>
    <row r="238" spans="1:18" ht="19.5" thickTop="1">
      <c r="A238" s="3102"/>
      <c r="B238" s="2988" t="s">
        <v>16147</v>
      </c>
      <c r="C238" s="2989" t="s">
        <v>16013</v>
      </c>
      <c r="D238" s="1171"/>
      <c r="E238" s="2579"/>
      <c r="F238" s="2574"/>
      <c r="G238" s="1182"/>
      <c r="H238" s="2571"/>
      <c r="I238" s="2572"/>
      <c r="J238" s="1202"/>
      <c r="K238" s="2571"/>
      <c r="L238" s="2626"/>
      <c r="M238" s="2569"/>
      <c r="N238" s="2164"/>
      <c r="O238" s="3102"/>
      <c r="P238" s="3101"/>
      <c r="Q238" s="1757"/>
      <c r="R238" s="3101"/>
    </row>
    <row r="239" spans="1:18" ht="19.5" thickBot="1">
      <c r="A239" s="2394" t="s">
        <v>686</v>
      </c>
      <c r="B239" s="2141" t="s">
        <v>16148</v>
      </c>
      <c r="C239" s="2553">
        <v>0.4</v>
      </c>
      <c r="D239" s="1171"/>
      <c r="E239" s="2579"/>
      <c r="F239" s="2574"/>
      <c r="G239" s="1182"/>
      <c r="H239" s="2571"/>
      <c r="I239" s="2572"/>
      <c r="J239" s="1202"/>
      <c r="K239" s="2571"/>
      <c r="L239" s="2626"/>
      <c r="M239" s="2569"/>
      <c r="N239" s="2164"/>
      <c r="O239" s="3102"/>
      <c r="P239" s="3101"/>
      <c r="Q239" s="1757"/>
      <c r="R239" s="3101"/>
    </row>
    <row r="240" spans="1:18" ht="20" thickTop="1" thickBot="1">
      <c r="A240" s="3102"/>
      <c r="B240" s="1187"/>
      <c r="C240" s="3102"/>
      <c r="D240" s="1187"/>
      <c r="E240" s="1187"/>
      <c r="F240" s="1182"/>
      <c r="G240" s="1182"/>
      <c r="H240" s="3705" t="s">
        <v>13211</v>
      </c>
      <c r="I240" s="3706"/>
      <c r="J240" s="1182"/>
      <c r="K240" s="3705" t="s">
        <v>13212</v>
      </c>
      <c r="L240" s="3706"/>
      <c r="M240" s="1182"/>
      <c r="N240" s="3102"/>
      <c r="O240" s="3102"/>
      <c r="P240" s="3101"/>
      <c r="Q240" s="1757"/>
      <c r="R240" s="3101"/>
    </row>
    <row r="241" spans="1:18" ht="38.5" thickTop="1" thickBot="1">
      <c r="A241" s="3102"/>
      <c r="B241" s="3102"/>
      <c r="C241" s="1178" t="s">
        <v>2</v>
      </c>
      <c r="D241" s="1165" t="s">
        <v>15065</v>
      </c>
      <c r="E241" s="1165" t="s">
        <v>15677</v>
      </c>
      <c r="F241" s="1166" t="s">
        <v>15731</v>
      </c>
      <c r="G241" s="1182"/>
      <c r="H241" s="1197" t="s">
        <v>15732</v>
      </c>
      <c r="I241" s="1183" t="s">
        <v>15733</v>
      </c>
      <c r="J241" s="1182"/>
      <c r="K241" s="1197" t="s">
        <v>15732</v>
      </c>
      <c r="L241" s="1183" t="s">
        <v>15733</v>
      </c>
      <c r="M241" s="1182"/>
      <c r="N241" s="1198" t="s">
        <v>677</v>
      </c>
      <c r="O241" s="3102"/>
      <c r="P241" s="3101"/>
      <c r="Q241" s="1757"/>
      <c r="R241" s="3101"/>
    </row>
    <row r="242" spans="1:18" ht="38.5" thickTop="1" thickBot="1">
      <c r="A242" s="2394" t="s">
        <v>784</v>
      </c>
      <c r="B242" s="1199" t="s">
        <v>15734</v>
      </c>
      <c r="C242" s="1168" t="s">
        <v>16149</v>
      </c>
      <c r="D242" s="1168" t="s">
        <v>1292</v>
      </c>
      <c r="E242" s="1168">
        <v>0</v>
      </c>
      <c r="F242" s="1215">
        <v>1</v>
      </c>
      <c r="G242" s="1182"/>
      <c r="H242" s="2185">
        <v>0</v>
      </c>
      <c r="I242" s="1214">
        <f>IFERROR(H242/$F242,0)</f>
        <v>0</v>
      </c>
      <c r="J242" s="1202"/>
      <c r="K242" s="2185">
        <v>0</v>
      </c>
      <c r="L242" s="1214">
        <f>K242/$F242</f>
        <v>0</v>
      </c>
      <c r="M242" s="2569"/>
      <c r="N242" s="2169" t="s">
        <v>16150</v>
      </c>
      <c r="O242" s="3102"/>
      <c r="P242" s="3101"/>
      <c r="Q242" s="1757"/>
      <c r="R242" s="3101"/>
    </row>
    <row r="243" spans="1:18" ht="15" thickTop="1" thickBot="1">
      <c r="A243" s="3102"/>
      <c r="B243" s="3102"/>
      <c r="C243" s="3102"/>
      <c r="D243" s="3102"/>
      <c r="E243" s="3102"/>
      <c r="F243" s="3102"/>
      <c r="G243" s="3102"/>
      <c r="H243" s="3102"/>
      <c r="I243" s="3102"/>
      <c r="J243" s="3102"/>
      <c r="K243" s="3102"/>
      <c r="L243" s="3102"/>
      <c r="M243" s="3102"/>
      <c r="N243" s="3102"/>
      <c r="O243" s="3102"/>
      <c r="P243" s="3101"/>
      <c r="Q243" s="1757">
        <f xml:space="preserve"> IF( SUM( S243:S243 ) = 0, 0,#REF! )</f>
        <v>0</v>
      </c>
      <c r="R243" s="3101"/>
    </row>
    <row r="244" spans="1:18" ht="19.5" thickTop="1">
      <c r="A244" s="3102"/>
      <c r="B244" s="2988" t="s">
        <v>16058</v>
      </c>
      <c r="C244" s="2989" t="s">
        <v>16013</v>
      </c>
      <c r="D244" s="1171"/>
      <c r="E244" s="2579"/>
      <c r="F244" s="2574"/>
      <c r="G244" s="1182"/>
      <c r="H244" s="2571"/>
      <c r="I244" s="2572"/>
      <c r="J244" s="1202"/>
      <c r="K244" s="2571"/>
      <c r="L244" s="2626"/>
      <c r="M244" s="2569"/>
      <c r="N244" s="2164"/>
      <c r="O244" s="3102"/>
      <c r="P244" s="3101"/>
      <c r="Q244" s="1757"/>
      <c r="R244" s="3101"/>
    </row>
    <row r="245" spans="1:18" ht="19.5" thickBot="1">
      <c r="A245" s="2394" t="s">
        <v>686</v>
      </c>
      <c r="B245" s="2141" t="s">
        <v>16151</v>
      </c>
      <c r="C245" s="2553">
        <v>0.4</v>
      </c>
      <c r="D245" s="1171"/>
      <c r="E245" s="2579"/>
      <c r="F245" s="2574"/>
      <c r="G245" s="1182"/>
      <c r="H245" s="2571"/>
      <c r="I245" s="2572"/>
      <c r="J245" s="1202"/>
      <c r="K245" s="2571"/>
      <c r="L245" s="2626"/>
      <c r="M245" s="2569"/>
      <c r="N245" s="2164"/>
      <c r="O245" s="3102"/>
      <c r="P245" s="3101"/>
      <c r="Q245" s="1757"/>
      <c r="R245" s="3101"/>
    </row>
    <row r="246" spans="1:18" ht="20" thickTop="1" thickBot="1">
      <c r="A246" s="3102"/>
      <c r="B246" s="1187"/>
      <c r="C246" s="3102"/>
      <c r="D246" s="1187"/>
      <c r="E246" s="1187"/>
      <c r="F246" s="1182"/>
      <c r="G246" s="1182"/>
      <c r="H246" s="3705" t="s">
        <v>13211</v>
      </c>
      <c r="I246" s="3706"/>
      <c r="J246" s="1182"/>
      <c r="K246" s="3705" t="s">
        <v>13212</v>
      </c>
      <c r="L246" s="3706"/>
      <c r="M246" s="1182"/>
      <c r="N246" s="3102"/>
      <c r="O246" s="3102"/>
      <c r="P246" s="3101"/>
      <c r="Q246" s="1757"/>
      <c r="R246" s="3101"/>
    </row>
    <row r="247" spans="1:18" ht="38.5" thickTop="1" thickBot="1">
      <c r="A247" s="3102"/>
      <c r="B247" s="3102"/>
      <c r="C247" s="1178" t="s">
        <v>2</v>
      </c>
      <c r="D247" s="1165" t="s">
        <v>15065</v>
      </c>
      <c r="E247" s="1165" t="s">
        <v>15677</v>
      </c>
      <c r="F247" s="1166" t="s">
        <v>15731</v>
      </c>
      <c r="G247" s="1182"/>
      <c r="H247" s="1197" t="s">
        <v>15732</v>
      </c>
      <c r="I247" s="1183" t="s">
        <v>15733</v>
      </c>
      <c r="J247" s="1182"/>
      <c r="K247" s="1197" t="s">
        <v>15732</v>
      </c>
      <c r="L247" s="1183" t="s">
        <v>15733</v>
      </c>
      <c r="M247" s="1182"/>
      <c r="N247" s="1198" t="s">
        <v>677</v>
      </c>
      <c r="O247" s="3102"/>
      <c r="P247" s="3101"/>
      <c r="Q247" s="1757"/>
      <c r="R247" s="3101"/>
    </row>
    <row r="248" spans="1:18" ht="38.5" thickTop="1" thickBot="1">
      <c r="A248" s="2394" t="s">
        <v>784</v>
      </c>
      <c r="B248" s="1199" t="s">
        <v>15734</v>
      </c>
      <c r="C248" s="1168" t="s">
        <v>16149</v>
      </c>
      <c r="D248" s="1168" t="s">
        <v>1292</v>
      </c>
      <c r="E248" s="1168">
        <v>0</v>
      </c>
      <c r="F248" s="1215">
        <v>1</v>
      </c>
      <c r="G248" s="1182"/>
      <c r="H248" s="2185">
        <v>0</v>
      </c>
      <c r="I248" s="1214">
        <f>IFERROR(H248/$F248,0)</f>
        <v>0</v>
      </c>
      <c r="J248" s="1202"/>
      <c r="K248" s="2185">
        <v>0</v>
      </c>
      <c r="L248" s="1214">
        <f>K248/$F248</f>
        <v>0</v>
      </c>
      <c r="M248" s="2569"/>
      <c r="N248" s="2169" t="s">
        <v>16152</v>
      </c>
      <c r="O248" s="3102"/>
      <c r="P248" s="3101"/>
      <c r="Q248" s="1757"/>
      <c r="R248" s="3101"/>
    </row>
    <row r="249" spans="1:18" ht="15" thickTop="1" thickBot="1">
      <c r="A249" s="3102"/>
      <c r="B249" s="3102"/>
      <c r="C249" s="3102"/>
      <c r="D249" s="3102"/>
      <c r="E249" s="3102"/>
      <c r="F249" s="3102"/>
      <c r="G249" s="3102"/>
      <c r="H249" s="3102"/>
      <c r="I249" s="3102"/>
      <c r="J249" s="3102"/>
      <c r="K249" s="3102"/>
      <c r="L249" s="3102"/>
      <c r="M249" s="3102"/>
      <c r="N249" s="3102"/>
      <c r="O249" s="3102"/>
      <c r="P249" s="3101"/>
      <c r="Q249" s="1757"/>
      <c r="R249" s="3101"/>
    </row>
    <row r="250" spans="1:18" ht="19.5" thickTop="1">
      <c r="A250" s="3102"/>
      <c r="B250" s="2988" t="s">
        <v>16153</v>
      </c>
      <c r="C250" s="2989" t="s">
        <v>16013</v>
      </c>
      <c r="D250" s="1171"/>
      <c r="E250" s="2579"/>
      <c r="F250" s="2574"/>
      <c r="G250" s="1182"/>
      <c r="H250" s="2571"/>
      <c r="I250" s="2572"/>
      <c r="J250" s="1202"/>
      <c r="K250" s="2571"/>
      <c r="L250" s="2626"/>
      <c r="M250" s="2569"/>
      <c r="N250" s="2164"/>
      <c r="O250" s="3102"/>
      <c r="P250" s="3101"/>
      <c r="Q250" s="1757"/>
      <c r="R250" s="3101"/>
    </row>
    <row r="251" spans="1:18" ht="19.5" thickBot="1">
      <c r="A251" s="2394" t="s">
        <v>686</v>
      </c>
      <c r="B251" s="2141" t="s">
        <v>16154</v>
      </c>
      <c r="C251" s="2553">
        <v>0.25</v>
      </c>
      <c r="D251" s="1171"/>
      <c r="E251" s="2579"/>
      <c r="F251" s="2574"/>
      <c r="G251" s="1182"/>
      <c r="H251" s="2571"/>
      <c r="I251" s="2572"/>
      <c r="J251" s="1202"/>
      <c r="K251" s="2571"/>
      <c r="L251" s="2626"/>
      <c r="M251" s="2569"/>
      <c r="N251" s="2164"/>
      <c r="O251" s="3102"/>
      <c r="P251" s="3101"/>
      <c r="Q251" s="1757"/>
      <c r="R251" s="3101"/>
    </row>
    <row r="252" spans="1:18" ht="20" thickTop="1" thickBot="1">
      <c r="A252" s="3102"/>
      <c r="B252" s="1187"/>
      <c r="C252" s="3102"/>
      <c r="D252" s="1187"/>
      <c r="E252" s="1187"/>
      <c r="F252" s="1182"/>
      <c r="G252" s="1182"/>
      <c r="H252" s="3705" t="s">
        <v>13211</v>
      </c>
      <c r="I252" s="3706"/>
      <c r="J252" s="1182"/>
      <c r="K252" s="3705" t="s">
        <v>13212</v>
      </c>
      <c r="L252" s="3706"/>
      <c r="M252" s="1182"/>
      <c r="N252" s="3102"/>
      <c r="O252" s="3102"/>
      <c r="P252" s="3101"/>
      <c r="Q252" s="1757"/>
      <c r="R252" s="3101"/>
    </row>
    <row r="253" spans="1:18" ht="38.5" thickTop="1" thickBot="1">
      <c r="A253" s="3102"/>
      <c r="B253" s="3102"/>
      <c r="C253" s="1178" t="s">
        <v>2</v>
      </c>
      <c r="D253" s="1165" t="s">
        <v>15065</v>
      </c>
      <c r="E253" s="1165" t="s">
        <v>15677</v>
      </c>
      <c r="F253" s="1166" t="s">
        <v>15731</v>
      </c>
      <c r="G253" s="1182"/>
      <c r="H253" s="1197" t="s">
        <v>15732</v>
      </c>
      <c r="I253" s="1183" t="s">
        <v>15733</v>
      </c>
      <c r="J253" s="1182"/>
      <c r="K253" s="1197" t="s">
        <v>15732</v>
      </c>
      <c r="L253" s="1183" t="s">
        <v>15733</v>
      </c>
      <c r="M253" s="1182"/>
      <c r="N253" s="1198" t="s">
        <v>677</v>
      </c>
      <c r="O253" s="3102"/>
      <c r="P253" s="3101"/>
      <c r="Q253" s="1757"/>
      <c r="R253" s="3101"/>
    </row>
    <row r="254" spans="1:18" ht="40" thickTop="1">
      <c r="A254" s="3102"/>
      <c r="B254" s="1201" t="s">
        <v>15734</v>
      </c>
      <c r="C254" s="1172" t="s">
        <v>16155</v>
      </c>
      <c r="D254" s="1172" t="s">
        <v>16156</v>
      </c>
      <c r="E254" s="1172">
        <v>0</v>
      </c>
      <c r="F254" s="2176">
        <v>12</v>
      </c>
      <c r="G254" s="1182"/>
      <c r="H254" s="2177">
        <v>0</v>
      </c>
      <c r="I254" s="1210">
        <f>IFERROR(H254/$F254,0)</f>
        <v>0</v>
      </c>
      <c r="J254" s="1202"/>
      <c r="K254" s="2177">
        <v>0</v>
      </c>
      <c r="L254" s="1210">
        <f>K254/$F254</f>
        <v>0</v>
      </c>
      <c r="M254" s="2569"/>
      <c r="N254" s="1203" t="s">
        <v>16157</v>
      </c>
      <c r="O254" s="3102"/>
      <c r="P254" s="3101"/>
      <c r="Q254" s="1757"/>
      <c r="R254" s="3101"/>
    </row>
    <row r="255" spans="1:18" ht="25.5" thickBot="1">
      <c r="A255" s="2394" t="s">
        <v>784</v>
      </c>
      <c r="B255" s="1196" t="s">
        <v>15738</v>
      </c>
      <c r="C255" s="1173" t="s">
        <v>16158</v>
      </c>
      <c r="D255" s="1173" t="s">
        <v>12364</v>
      </c>
      <c r="E255" s="2184">
        <v>2</v>
      </c>
      <c r="F255" s="2186">
        <v>20.46</v>
      </c>
      <c r="G255" s="1182"/>
      <c r="H255" s="2187">
        <v>0</v>
      </c>
      <c r="I255" s="1209">
        <f>IFERROR(H255/$F255,0)</f>
        <v>0</v>
      </c>
      <c r="J255" s="1202"/>
      <c r="K255" s="2187">
        <v>0</v>
      </c>
      <c r="L255" s="1209">
        <f>K255/$F255</f>
        <v>0</v>
      </c>
      <c r="M255" s="2569"/>
      <c r="N255" s="1200" t="s">
        <v>16159</v>
      </c>
      <c r="O255" s="3102"/>
      <c r="P255" s="3101"/>
      <c r="Q255" s="1757"/>
      <c r="R255" s="3101"/>
    </row>
    <row r="256" spans="1:18" ht="20" thickTop="1" thickBot="1">
      <c r="A256" s="3102"/>
      <c r="B256" s="1171"/>
      <c r="C256" s="1171"/>
      <c r="D256" s="1171"/>
      <c r="E256" s="2579"/>
      <c r="F256" s="2580"/>
      <c r="G256" s="1182"/>
      <c r="H256" s="3102"/>
      <c r="I256" s="3102"/>
      <c r="J256" s="1202"/>
      <c r="K256" s="3102"/>
      <c r="L256" s="3102"/>
      <c r="M256" s="2569"/>
      <c r="N256" s="2164"/>
      <c r="O256" s="3102"/>
      <c r="P256" s="3101"/>
      <c r="Q256" s="1757"/>
      <c r="R256" s="3101"/>
    </row>
    <row r="257" spans="1:18" ht="19.5" thickTop="1">
      <c r="A257" s="3102"/>
      <c r="B257" s="2988" t="s">
        <v>16160</v>
      </c>
      <c r="C257" s="2989" t="s">
        <v>16013</v>
      </c>
      <c r="D257" s="1171"/>
      <c r="E257" s="2579"/>
      <c r="F257" s="2574"/>
      <c r="G257" s="1182"/>
      <c r="H257" s="2581"/>
      <c r="I257" s="2572"/>
      <c r="J257" s="1202"/>
      <c r="K257" s="2629"/>
      <c r="L257" s="2626"/>
      <c r="M257" s="2569"/>
      <c r="N257" s="2164"/>
      <c r="O257" s="3102"/>
      <c r="P257" s="3101"/>
      <c r="Q257" s="1757"/>
      <c r="R257" s="3101"/>
    </row>
    <row r="258" spans="1:18" ht="19.5" thickBot="1">
      <c r="A258" s="2394" t="s">
        <v>686</v>
      </c>
      <c r="B258" s="2141" t="s">
        <v>16161</v>
      </c>
      <c r="C258" s="2553">
        <v>1.94</v>
      </c>
      <c r="D258" s="1171"/>
      <c r="E258" s="2579"/>
      <c r="F258" s="2574"/>
      <c r="G258" s="1182"/>
      <c r="H258" s="2571"/>
      <c r="I258" s="2572"/>
      <c r="J258" s="1202"/>
      <c r="K258" s="2571"/>
      <c r="L258" s="2626"/>
      <c r="M258" s="2569"/>
      <c r="N258" s="2164"/>
      <c r="O258" s="3102"/>
      <c r="P258" s="3101"/>
      <c r="Q258" s="1757"/>
      <c r="R258" s="3101"/>
    </row>
    <row r="259" spans="1:18" ht="20" thickTop="1" thickBot="1">
      <c r="A259" s="3102"/>
      <c r="B259" s="1187"/>
      <c r="C259" s="3102"/>
      <c r="D259" s="1187"/>
      <c r="E259" s="1187"/>
      <c r="F259" s="1182"/>
      <c r="G259" s="1182"/>
      <c r="H259" s="3705" t="s">
        <v>13211</v>
      </c>
      <c r="I259" s="3706"/>
      <c r="J259" s="1182"/>
      <c r="K259" s="3705" t="s">
        <v>13212</v>
      </c>
      <c r="L259" s="3706"/>
      <c r="M259" s="1182"/>
      <c r="N259" s="3102"/>
      <c r="O259" s="3102"/>
      <c r="P259" s="3101"/>
      <c r="Q259" s="1757"/>
      <c r="R259" s="3101"/>
    </row>
    <row r="260" spans="1:18" ht="38.5" thickTop="1" thickBot="1">
      <c r="A260" s="3102"/>
      <c r="B260" s="3102"/>
      <c r="C260" s="1178" t="s">
        <v>2</v>
      </c>
      <c r="D260" s="1165" t="s">
        <v>15065</v>
      </c>
      <c r="E260" s="1165" t="s">
        <v>15677</v>
      </c>
      <c r="F260" s="1166" t="s">
        <v>15731</v>
      </c>
      <c r="G260" s="1182"/>
      <c r="H260" s="1197" t="s">
        <v>15732</v>
      </c>
      <c r="I260" s="1183" t="s">
        <v>15733</v>
      </c>
      <c r="J260" s="1182"/>
      <c r="K260" s="1197" t="s">
        <v>15732</v>
      </c>
      <c r="L260" s="1183" t="s">
        <v>15733</v>
      </c>
      <c r="M260" s="1182"/>
      <c r="N260" s="1198" t="s">
        <v>677</v>
      </c>
      <c r="O260" s="3102"/>
      <c r="P260" s="3101"/>
      <c r="Q260" s="1757"/>
      <c r="R260" s="3101"/>
    </row>
    <row r="261" spans="1:18" ht="25.5" thickTop="1">
      <c r="A261" s="3102"/>
      <c r="B261" s="1201" t="s">
        <v>15734</v>
      </c>
      <c r="C261" s="1172" t="s">
        <v>16162</v>
      </c>
      <c r="D261" s="1172" t="s">
        <v>12364</v>
      </c>
      <c r="E261" s="1172">
        <v>2</v>
      </c>
      <c r="F261" s="2176">
        <v>2.69</v>
      </c>
      <c r="G261" s="1182"/>
      <c r="H261" s="2188">
        <v>0</v>
      </c>
      <c r="I261" s="1210">
        <f>IFERROR(H261/$F261,0)</f>
        <v>0</v>
      </c>
      <c r="J261" s="1202"/>
      <c r="K261" s="2188">
        <v>0</v>
      </c>
      <c r="L261" s="1210">
        <f>K261/$F261</f>
        <v>0</v>
      </c>
      <c r="M261" s="2569"/>
      <c r="N261" s="1203" t="s">
        <v>16163</v>
      </c>
      <c r="O261" s="3102"/>
      <c r="P261" s="3101"/>
      <c r="Q261" s="1757"/>
      <c r="R261" s="3101"/>
    </row>
    <row r="262" spans="1:18" ht="25">
      <c r="A262" s="3102"/>
      <c r="B262" s="1204" t="s">
        <v>15738</v>
      </c>
      <c r="C262" s="1180" t="s">
        <v>16164</v>
      </c>
      <c r="D262" s="1180" t="s">
        <v>15736</v>
      </c>
      <c r="E262" s="2183">
        <v>0</v>
      </c>
      <c r="F262" s="2189">
        <v>3</v>
      </c>
      <c r="G262" s="1182"/>
      <c r="H262" s="2190">
        <v>0</v>
      </c>
      <c r="I262" s="1205">
        <f>IFERROR(H262/$F262,0)</f>
        <v>0</v>
      </c>
      <c r="J262" s="1202"/>
      <c r="K262" s="2190">
        <v>0</v>
      </c>
      <c r="L262" s="1205">
        <f>K262/$F262</f>
        <v>0</v>
      </c>
      <c r="M262" s="2569"/>
      <c r="N262" s="1206" t="s">
        <v>16165</v>
      </c>
      <c r="O262" s="3102"/>
      <c r="P262" s="3101"/>
      <c r="Q262" s="1757"/>
      <c r="R262" s="3101"/>
    </row>
    <row r="263" spans="1:18" ht="25">
      <c r="A263" s="3102"/>
      <c r="B263" s="1204" t="s">
        <v>15741</v>
      </c>
      <c r="C263" s="1180" t="s">
        <v>16166</v>
      </c>
      <c r="D263" s="1180" t="s">
        <v>12437</v>
      </c>
      <c r="E263" s="2183">
        <v>0</v>
      </c>
      <c r="F263" s="2189">
        <v>2</v>
      </c>
      <c r="G263" s="1182"/>
      <c r="H263" s="2190">
        <v>0</v>
      </c>
      <c r="I263" s="1205">
        <f>IFERROR(H263/$F263,0)</f>
        <v>0</v>
      </c>
      <c r="J263" s="1202"/>
      <c r="K263" s="2190">
        <v>0</v>
      </c>
      <c r="L263" s="1205">
        <f>K263/$F263</f>
        <v>0</v>
      </c>
      <c r="M263" s="2569"/>
      <c r="N263" s="1206" t="s">
        <v>16167</v>
      </c>
      <c r="O263" s="3102"/>
      <c r="P263" s="3101"/>
      <c r="Q263" s="1757"/>
      <c r="R263" s="3101"/>
    </row>
    <row r="264" spans="1:18" ht="37.5">
      <c r="A264" s="3102"/>
      <c r="B264" s="1204" t="s">
        <v>15744</v>
      </c>
      <c r="C264" s="1180" t="s">
        <v>16168</v>
      </c>
      <c r="D264" s="1180" t="s">
        <v>15736</v>
      </c>
      <c r="E264" s="2183">
        <v>0</v>
      </c>
      <c r="F264" s="2189">
        <v>1</v>
      </c>
      <c r="G264" s="1182"/>
      <c r="H264" s="2190">
        <v>0</v>
      </c>
      <c r="I264" s="1205">
        <f>IFERROR(H264/$F264,0)</f>
        <v>0</v>
      </c>
      <c r="J264" s="1202"/>
      <c r="K264" s="2190">
        <v>0</v>
      </c>
      <c r="L264" s="1205">
        <f>K264/$F264</f>
        <v>0</v>
      </c>
      <c r="M264" s="2569"/>
      <c r="N264" s="1206" t="s">
        <v>16169</v>
      </c>
      <c r="O264" s="3102"/>
      <c r="P264" s="3101"/>
      <c r="Q264" s="1757"/>
      <c r="R264" s="3101"/>
    </row>
    <row r="265" spans="1:18" ht="25.5" thickBot="1">
      <c r="A265" s="2394" t="s">
        <v>784</v>
      </c>
      <c r="B265" s="1196" t="s">
        <v>15747</v>
      </c>
      <c r="C265" s="1173" t="s">
        <v>16170</v>
      </c>
      <c r="D265" s="1173" t="s">
        <v>15736</v>
      </c>
      <c r="E265" s="2184">
        <v>0</v>
      </c>
      <c r="F265" s="1218">
        <v>4846</v>
      </c>
      <c r="G265" s="1182"/>
      <c r="H265" s="2191">
        <v>0</v>
      </c>
      <c r="I265" s="1209">
        <f>IFERROR(H265/$F265,0)</f>
        <v>0</v>
      </c>
      <c r="J265" s="1202"/>
      <c r="K265" s="2191">
        <v>0</v>
      </c>
      <c r="L265" s="1209">
        <f>K265/$F265</f>
        <v>0</v>
      </c>
      <c r="M265" s="2569"/>
      <c r="N265" s="1200" t="s">
        <v>16171</v>
      </c>
      <c r="O265" s="3102"/>
      <c r="P265" s="3101"/>
      <c r="Q265" s="1757"/>
      <c r="R265" s="3101"/>
    </row>
    <row r="266" spans="1:18" ht="19.5" thickTop="1">
      <c r="A266" s="3102"/>
      <c r="B266" s="1171"/>
      <c r="C266" s="1171"/>
      <c r="D266" s="1171"/>
      <c r="E266" s="2579"/>
      <c r="F266" s="2582"/>
      <c r="G266" s="1182"/>
      <c r="H266" s="2583"/>
      <c r="I266" s="2572"/>
      <c r="J266" s="1202"/>
      <c r="K266" s="2630"/>
      <c r="L266" s="2626"/>
      <c r="M266" s="2569"/>
      <c r="N266" s="2164"/>
      <c r="O266" s="3102"/>
      <c r="P266" s="3101"/>
      <c r="Q266" s="1757"/>
      <c r="R266" s="3101"/>
    </row>
    <row r="267" spans="1:18" ht="25">
      <c r="A267" s="3102"/>
      <c r="B267" s="1186" t="s">
        <v>16172</v>
      </c>
      <c r="C267" s="1171"/>
      <c r="D267" s="1171"/>
      <c r="E267" s="2579"/>
      <c r="F267" s="2582"/>
      <c r="G267" s="1182"/>
      <c r="H267" s="2583"/>
      <c r="I267" s="2572"/>
      <c r="J267" s="1202"/>
      <c r="K267" s="2630"/>
      <c r="L267" s="2626"/>
      <c r="M267" s="2569"/>
      <c r="N267" s="2164"/>
      <c r="O267" s="3102"/>
      <c r="P267" s="3101"/>
      <c r="Q267" s="1757"/>
      <c r="R267" s="3101"/>
    </row>
    <row r="268" spans="1:18" ht="25.5" thickBot="1">
      <c r="A268" s="3102"/>
      <c r="B268" s="1186"/>
      <c r="C268" s="1171"/>
      <c r="D268" s="1171"/>
      <c r="E268" s="2579"/>
      <c r="F268" s="2582"/>
      <c r="G268" s="1182"/>
      <c r="H268" s="2583"/>
      <c r="I268" s="2572"/>
      <c r="J268" s="1202"/>
      <c r="K268" s="2630"/>
      <c r="L268" s="2626"/>
      <c r="M268" s="2569"/>
      <c r="N268" s="2164"/>
      <c r="O268" s="3102"/>
      <c r="P268" s="3101"/>
      <c r="Q268" s="1757"/>
      <c r="R268" s="3101"/>
    </row>
    <row r="269" spans="1:18" ht="19.5" thickTop="1">
      <c r="A269" s="3102"/>
      <c r="B269" s="2988" t="s">
        <v>16173</v>
      </c>
      <c r="C269" s="2989" t="s">
        <v>16013</v>
      </c>
      <c r="D269" s="1171"/>
      <c r="E269" s="2579"/>
      <c r="F269" s="2582"/>
      <c r="G269" s="1182"/>
      <c r="H269" s="2583"/>
      <c r="I269" s="2572"/>
      <c r="J269" s="1202"/>
      <c r="K269" s="2630"/>
      <c r="L269" s="2626"/>
      <c r="M269" s="2569"/>
      <c r="N269" s="2164"/>
      <c r="O269" s="3102"/>
      <c r="P269" s="3101"/>
      <c r="Q269" s="1757"/>
      <c r="R269" s="3101"/>
    </row>
    <row r="270" spans="1:18" ht="25.5" thickBot="1">
      <c r="A270" s="2394" t="s">
        <v>686</v>
      </c>
      <c r="B270" s="2141" t="s">
        <v>16174</v>
      </c>
      <c r="C270" s="2553">
        <v>2.7</v>
      </c>
      <c r="D270" s="1171"/>
      <c r="E270" s="2579"/>
      <c r="F270" s="2582"/>
      <c r="G270" s="1182"/>
      <c r="H270" s="2583"/>
      <c r="I270" s="2572"/>
      <c r="J270" s="1202"/>
      <c r="K270" s="2630"/>
      <c r="L270" s="2626"/>
      <c r="M270" s="2569"/>
      <c r="N270" s="2164"/>
      <c r="O270" s="3102"/>
      <c r="P270" s="3101"/>
      <c r="Q270" s="1757"/>
      <c r="R270" s="3101"/>
    </row>
    <row r="271" spans="1:18" ht="20" thickTop="1" thickBot="1">
      <c r="A271" s="3102"/>
      <c r="B271" s="1171"/>
      <c r="C271" s="1171"/>
      <c r="D271" s="1171"/>
      <c r="E271" s="2579"/>
      <c r="F271" s="2582"/>
      <c r="G271" s="1182"/>
      <c r="H271" s="2583"/>
      <c r="I271" s="2572"/>
      <c r="J271" s="1202"/>
      <c r="K271" s="2630"/>
      <c r="L271" s="2626"/>
      <c r="M271" s="2569"/>
      <c r="N271" s="2164"/>
      <c r="O271" s="3102"/>
      <c r="P271" s="3101"/>
      <c r="Q271" s="1757"/>
      <c r="R271" s="3101"/>
    </row>
    <row r="272" spans="1:18" ht="20" thickTop="1" thickBot="1">
      <c r="A272" s="3102"/>
      <c r="B272" s="1187"/>
      <c r="C272" s="3102"/>
      <c r="D272" s="1187"/>
      <c r="E272" s="1187"/>
      <c r="F272" s="1182"/>
      <c r="G272" s="1182"/>
      <c r="H272" s="3705" t="s">
        <v>13211</v>
      </c>
      <c r="I272" s="3706"/>
      <c r="J272" s="1182"/>
      <c r="K272" s="3705" t="s">
        <v>13212</v>
      </c>
      <c r="L272" s="3706"/>
      <c r="M272" s="1182"/>
      <c r="N272" s="3102"/>
      <c r="O272" s="3102"/>
      <c r="P272" s="3101"/>
      <c r="Q272" s="1757"/>
      <c r="R272" s="3101"/>
    </row>
    <row r="273" spans="1:18" ht="38.5" thickTop="1" thickBot="1">
      <c r="A273" s="3102"/>
      <c r="B273" s="3102"/>
      <c r="C273" s="1178" t="s">
        <v>2</v>
      </c>
      <c r="D273" s="1165" t="s">
        <v>15065</v>
      </c>
      <c r="E273" s="1165" t="s">
        <v>15677</v>
      </c>
      <c r="F273" s="1166" t="s">
        <v>15731</v>
      </c>
      <c r="G273" s="1182"/>
      <c r="H273" s="1197" t="s">
        <v>15732</v>
      </c>
      <c r="I273" s="1183" t="s">
        <v>15733</v>
      </c>
      <c r="J273" s="1182"/>
      <c r="K273" s="1197" t="s">
        <v>15732</v>
      </c>
      <c r="L273" s="1183" t="s">
        <v>15733</v>
      </c>
      <c r="M273" s="1182"/>
      <c r="N273" s="1198" t="s">
        <v>677</v>
      </c>
      <c r="O273" s="3102"/>
      <c r="P273" s="3101"/>
      <c r="Q273" s="1757"/>
      <c r="R273" s="3101"/>
    </row>
    <row r="274" spans="1:18" ht="25.5" thickTop="1">
      <c r="A274" s="3102"/>
      <c r="B274" s="1201" t="s">
        <v>15734</v>
      </c>
      <c r="C274" s="1172" t="s">
        <v>16175</v>
      </c>
      <c r="D274" s="1172" t="s">
        <v>15736</v>
      </c>
      <c r="E274" s="1172">
        <v>0</v>
      </c>
      <c r="F274" s="2176">
        <v>500</v>
      </c>
      <c r="G274" s="1182"/>
      <c r="H274" s="2192">
        <v>0</v>
      </c>
      <c r="I274" s="1210">
        <f>IFERROR(H274/$F274,0)</f>
        <v>0</v>
      </c>
      <c r="J274" s="1202"/>
      <c r="K274" s="2192">
        <v>0</v>
      </c>
      <c r="L274" s="1210">
        <f>K274/$F274</f>
        <v>0</v>
      </c>
      <c r="M274" s="2569"/>
      <c r="N274" s="1203" t="s">
        <v>16176</v>
      </c>
      <c r="O274" s="3102"/>
      <c r="P274" s="3101"/>
      <c r="Q274" s="1757"/>
      <c r="R274" s="3101"/>
    </row>
    <row r="275" spans="1:18" ht="25">
      <c r="A275" s="3102"/>
      <c r="B275" s="1204" t="s">
        <v>15738</v>
      </c>
      <c r="C275" s="1180" t="s">
        <v>16177</v>
      </c>
      <c r="D275" s="1180" t="s">
        <v>15736</v>
      </c>
      <c r="E275" s="2183">
        <v>0</v>
      </c>
      <c r="F275" s="2189">
        <v>250</v>
      </c>
      <c r="G275" s="1182"/>
      <c r="H275" s="2190">
        <v>0</v>
      </c>
      <c r="I275" s="1205">
        <f>IFERROR(H275/$F275,0)</f>
        <v>0</v>
      </c>
      <c r="J275" s="1202"/>
      <c r="K275" s="2190">
        <v>0</v>
      </c>
      <c r="L275" s="1205">
        <f>K275/$F275</f>
        <v>0</v>
      </c>
      <c r="M275" s="2569"/>
      <c r="N275" s="1206" t="s">
        <v>16178</v>
      </c>
      <c r="O275" s="3102"/>
      <c r="P275" s="3101"/>
      <c r="Q275" s="1757"/>
      <c r="R275" s="3101"/>
    </row>
    <row r="276" spans="1:18" ht="25">
      <c r="A276" s="3102"/>
      <c r="B276" s="1204" t="s">
        <v>15741</v>
      </c>
      <c r="C276" s="1180" t="s">
        <v>16179</v>
      </c>
      <c r="D276" s="1180" t="s">
        <v>15736</v>
      </c>
      <c r="E276" s="2183">
        <v>0</v>
      </c>
      <c r="F276" s="2189">
        <v>125</v>
      </c>
      <c r="G276" s="1182"/>
      <c r="H276" s="2190">
        <v>0</v>
      </c>
      <c r="I276" s="1205">
        <f>IFERROR(H276/$F276,0)</f>
        <v>0</v>
      </c>
      <c r="J276" s="1202"/>
      <c r="K276" s="2190">
        <v>0</v>
      </c>
      <c r="L276" s="1205">
        <f>K276/$F276</f>
        <v>0</v>
      </c>
      <c r="M276" s="2569"/>
      <c r="N276" s="1206" t="s">
        <v>16180</v>
      </c>
      <c r="O276" s="3102"/>
      <c r="P276" s="3101"/>
      <c r="Q276" s="1757"/>
      <c r="R276" s="3101"/>
    </row>
    <row r="277" spans="1:18" ht="25.5" thickBot="1">
      <c r="A277" s="2394" t="s">
        <v>784</v>
      </c>
      <c r="B277" s="1196" t="s">
        <v>15744</v>
      </c>
      <c r="C277" s="1173" t="s">
        <v>15936</v>
      </c>
      <c r="D277" s="1173" t="s">
        <v>16181</v>
      </c>
      <c r="E277" s="2184">
        <v>2</v>
      </c>
      <c r="F277" s="2186">
        <v>0.25</v>
      </c>
      <c r="G277" s="1182"/>
      <c r="H277" s="2187">
        <v>0</v>
      </c>
      <c r="I277" s="1209">
        <f>IFERROR(H277/$F277,0)</f>
        <v>0</v>
      </c>
      <c r="J277" s="1202"/>
      <c r="K277" s="2187">
        <v>0</v>
      </c>
      <c r="L277" s="1209">
        <f>K277/$F277</f>
        <v>0</v>
      </c>
      <c r="M277" s="2569"/>
      <c r="N277" s="1200" t="s">
        <v>16182</v>
      </c>
      <c r="O277" s="3102"/>
      <c r="P277" s="3101"/>
      <c r="Q277" s="1757"/>
      <c r="R277" s="3101"/>
    </row>
    <row r="278" spans="1:18" ht="19.5" thickTop="1">
      <c r="A278" s="3102"/>
      <c r="B278" s="1171"/>
      <c r="C278" s="1171"/>
      <c r="D278" s="1171"/>
      <c r="E278" s="2579"/>
      <c r="F278" s="2580"/>
      <c r="G278" s="1182"/>
      <c r="H278" s="2581"/>
      <c r="I278" s="2572"/>
      <c r="J278" s="1202"/>
      <c r="K278" s="2629"/>
      <c r="L278" s="2626"/>
      <c r="M278" s="2569"/>
      <c r="N278" s="2164"/>
      <c r="O278" s="3102"/>
      <c r="P278" s="3101"/>
      <c r="Q278" s="1757"/>
      <c r="R278" s="3101"/>
    </row>
    <row r="279" spans="1:18" ht="25">
      <c r="A279" s="3102"/>
      <c r="B279" s="1186" t="s">
        <v>125</v>
      </c>
      <c r="C279" s="3102"/>
      <c r="D279" s="3102"/>
      <c r="E279" s="3102"/>
      <c r="F279" s="3102"/>
      <c r="G279" s="3102"/>
      <c r="H279" s="3102"/>
      <c r="I279" s="3102"/>
      <c r="J279" s="3102"/>
      <c r="K279" s="3102"/>
      <c r="L279" s="3102"/>
      <c r="M279" s="3102"/>
      <c r="N279" s="3102"/>
      <c r="O279" s="3102"/>
      <c r="P279" s="3101"/>
      <c r="Q279" s="1757">
        <f xml:space="preserve"> IF( SUM( S279:S279 ) = 0, 0,#REF! )</f>
        <v>0</v>
      </c>
      <c r="R279" s="3101"/>
    </row>
    <row r="280" spans="1:18" ht="25.5" thickBot="1">
      <c r="A280" s="3102"/>
      <c r="B280" s="1186"/>
      <c r="C280" s="3102"/>
      <c r="D280" s="3102"/>
      <c r="E280" s="3102"/>
      <c r="F280" s="3102"/>
      <c r="G280" s="3102"/>
      <c r="H280" s="3102"/>
      <c r="I280" s="3102"/>
      <c r="J280" s="3102"/>
      <c r="K280" s="3102"/>
      <c r="L280" s="3102"/>
      <c r="M280" s="3102"/>
      <c r="N280" s="3102"/>
      <c r="O280" s="3102"/>
      <c r="P280" s="3101"/>
      <c r="Q280" s="1757"/>
      <c r="R280" s="3101"/>
    </row>
    <row r="281" spans="1:18" ht="19.5" thickTop="1">
      <c r="A281" s="3102"/>
      <c r="B281" s="2988" t="s">
        <v>15726</v>
      </c>
      <c r="C281" s="2989" t="s">
        <v>16013</v>
      </c>
      <c r="D281" s="3102"/>
      <c r="E281" s="3102"/>
      <c r="F281" s="1182"/>
      <c r="G281" s="1182"/>
      <c r="H281" s="1182"/>
      <c r="I281" s="1182"/>
      <c r="J281" s="1182"/>
      <c r="K281" s="1182"/>
      <c r="L281" s="1182"/>
      <c r="M281" s="1182"/>
      <c r="N281" s="3102"/>
      <c r="O281" s="3102"/>
      <c r="P281" s="3101"/>
      <c r="Q281" s="1757">
        <f xml:space="preserve"> IF( SUM( S281:S281 ) = 0, 0,#REF! )</f>
        <v>0</v>
      </c>
      <c r="R281" s="3101"/>
    </row>
    <row r="282" spans="1:18" ht="19.5" thickBot="1">
      <c r="A282" s="2394" t="s">
        <v>686</v>
      </c>
      <c r="B282" s="2141" t="s">
        <v>15813</v>
      </c>
      <c r="C282" s="2553">
        <v>11.5</v>
      </c>
      <c r="D282" s="1187"/>
      <c r="E282" s="1187"/>
      <c r="F282" s="1182"/>
      <c r="G282" s="1182"/>
      <c r="H282" s="1182"/>
      <c r="I282" s="1182"/>
      <c r="J282" s="1182"/>
      <c r="K282" s="1182"/>
      <c r="L282" s="1182"/>
      <c r="M282" s="1182"/>
      <c r="N282" s="3102"/>
      <c r="O282" s="3102"/>
      <c r="P282" s="3101"/>
      <c r="Q282" s="1757">
        <f xml:space="preserve"> IF( SUM( S282:S282 ) = 0, 0,#REF! )</f>
        <v>0</v>
      </c>
      <c r="R282" s="3101"/>
    </row>
    <row r="283" spans="1:18" ht="20" thickTop="1" thickBot="1">
      <c r="A283" s="3102"/>
      <c r="B283" s="1187"/>
      <c r="C283" s="3102"/>
      <c r="D283" s="1187"/>
      <c r="E283" s="1187"/>
      <c r="F283" s="1182"/>
      <c r="G283" s="1182"/>
      <c r="H283" s="3705" t="s">
        <v>13211</v>
      </c>
      <c r="I283" s="3706"/>
      <c r="J283" s="1182"/>
      <c r="K283" s="3705" t="s">
        <v>13212</v>
      </c>
      <c r="L283" s="3706"/>
      <c r="M283" s="1182"/>
      <c r="N283" s="3102"/>
      <c r="O283" s="3102"/>
      <c r="P283" s="3101"/>
      <c r="Q283" s="1757">
        <f xml:space="preserve"> IF( SUM( S283:S283 ) = 0, 0,#REF! )</f>
        <v>0</v>
      </c>
      <c r="R283" s="3101"/>
    </row>
    <row r="284" spans="1:18" ht="38.5" thickTop="1" thickBot="1">
      <c r="A284" s="3102"/>
      <c r="B284" s="3102"/>
      <c r="C284" s="1178" t="s">
        <v>2</v>
      </c>
      <c r="D284" s="1165" t="s">
        <v>15065</v>
      </c>
      <c r="E284" s="1165" t="s">
        <v>15677</v>
      </c>
      <c r="F284" s="1166" t="s">
        <v>15731</v>
      </c>
      <c r="G284" s="1182"/>
      <c r="H284" s="1197" t="s">
        <v>15732</v>
      </c>
      <c r="I284" s="1183" t="s">
        <v>15733</v>
      </c>
      <c r="J284" s="1182"/>
      <c r="K284" s="1197" t="s">
        <v>15732</v>
      </c>
      <c r="L284" s="1183" t="s">
        <v>15733</v>
      </c>
      <c r="M284" s="1182"/>
      <c r="N284" s="1198" t="s">
        <v>677</v>
      </c>
      <c r="O284" s="3102"/>
      <c r="P284" s="3101"/>
      <c r="Q284" s="1757">
        <f xml:space="preserve"> IF( SUM( S284:S284 ) = 0, 0,#REF! )</f>
        <v>0</v>
      </c>
      <c r="R284" s="3101"/>
    </row>
    <row r="285" spans="1:18" ht="25.5" thickTop="1">
      <c r="A285" s="3102"/>
      <c r="B285" s="1201" t="s">
        <v>15734</v>
      </c>
      <c r="C285" s="1172" t="s">
        <v>16026</v>
      </c>
      <c r="D285" s="1172" t="s">
        <v>15736</v>
      </c>
      <c r="E285" s="1172">
        <v>0</v>
      </c>
      <c r="F285" s="1217">
        <v>1494</v>
      </c>
      <c r="G285" s="1182"/>
      <c r="H285" s="1697">
        <v>0</v>
      </c>
      <c r="I285" s="1210">
        <f>IFERROR(H285/$F285,0)</f>
        <v>0</v>
      </c>
      <c r="J285" s="1202"/>
      <c r="K285" s="1697">
        <v>0</v>
      </c>
      <c r="L285" s="1210">
        <f>K285/$F285</f>
        <v>0</v>
      </c>
      <c r="M285" s="2569"/>
      <c r="N285" s="1203" t="s">
        <v>16183</v>
      </c>
      <c r="O285" s="3102"/>
      <c r="P285" s="3101"/>
      <c r="Q285" s="1757">
        <f xml:space="preserve"> IF( SUM( S285:S285 ) = 0, 0,#REF! )</f>
        <v>0</v>
      </c>
      <c r="R285" s="3101"/>
    </row>
    <row r="286" spans="1:18" ht="25">
      <c r="A286" s="3102"/>
      <c r="B286" s="1204" t="s">
        <v>15738</v>
      </c>
      <c r="C286" s="1180" t="s">
        <v>16031</v>
      </c>
      <c r="D286" s="1221" t="s">
        <v>15736</v>
      </c>
      <c r="E286" s="1219">
        <v>0</v>
      </c>
      <c r="F286" s="2193">
        <v>470</v>
      </c>
      <c r="G286" s="1182"/>
      <c r="H286" s="2172">
        <v>0</v>
      </c>
      <c r="I286" s="1205">
        <f>IFERROR(H286/$F286,0)</f>
        <v>0</v>
      </c>
      <c r="J286" s="1202"/>
      <c r="K286" s="2172">
        <v>0</v>
      </c>
      <c r="L286" s="1205">
        <f>K286/$F286</f>
        <v>0</v>
      </c>
      <c r="M286" s="2569"/>
      <c r="N286" s="1222" t="s">
        <v>16184</v>
      </c>
      <c r="O286" s="3102"/>
      <c r="P286" s="3101"/>
      <c r="Q286" s="1757">
        <f xml:space="preserve"> IF( SUM( S286:S286 ) = 0, 0,#REF! )</f>
        <v>0</v>
      </c>
      <c r="R286" s="3101"/>
    </row>
    <row r="287" spans="1:18" ht="25.5" customHeight="1">
      <c r="A287" s="3102"/>
      <c r="B287" s="1204" t="s">
        <v>15741</v>
      </c>
      <c r="C287" s="1180" t="s">
        <v>16033</v>
      </c>
      <c r="D287" s="1221" t="s">
        <v>15736</v>
      </c>
      <c r="E287" s="1219">
        <v>0</v>
      </c>
      <c r="F287" s="1223">
        <v>30</v>
      </c>
      <c r="G287" s="1182"/>
      <c r="H287" s="1698">
        <v>0</v>
      </c>
      <c r="I287" s="1205">
        <f>IFERROR(H287/$F287,0)</f>
        <v>0</v>
      </c>
      <c r="J287" s="1202"/>
      <c r="K287" s="1698">
        <v>0</v>
      </c>
      <c r="L287" s="1205">
        <f>K287/$F287</f>
        <v>0</v>
      </c>
      <c r="M287" s="2569"/>
      <c r="N287" s="1222" t="s">
        <v>16185</v>
      </c>
      <c r="O287" s="3102"/>
      <c r="P287" s="3101"/>
      <c r="Q287" s="1757">
        <f xml:space="preserve"> IF( SUM( S287:S287 ) = 0, 0,#REF! )</f>
        <v>0</v>
      </c>
      <c r="R287" s="3101"/>
    </row>
    <row r="288" spans="1:18" ht="19.5" thickBot="1">
      <c r="A288" s="2394" t="s">
        <v>784</v>
      </c>
      <c r="B288" s="1196" t="s">
        <v>15744</v>
      </c>
      <c r="C288" s="1173" t="s">
        <v>16034</v>
      </c>
      <c r="D288" s="2180" t="s">
        <v>15736</v>
      </c>
      <c r="E288" s="1173">
        <v>0</v>
      </c>
      <c r="F288" s="1218">
        <v>141848</v>
      </c>
      <c r="G288" s="1182"/>
      <c r="H288" s="2182">
        <v>0</v>
      </c>
      <c r="I288" s="1209">
        <f>IFERROR(H288/$F288,0)</f>
        <v>0</v>
      </c>
      <c r="J288" s="1202"/>
      <c r="K288" s="2182">
        <v>0</v>
      </c>
      <c r="L288" s="1209">
        <f>K288/$F288</f>
        <v>0</v>
      </c>
      <c r="M288" s="2569"/>
      <c r="N288" s="1200" t="s">
        <v>16186</v>
      </c>
      <c r="O288" s="3102"/>
      <c r="P288" s="3101"/>
      <c r="Q288" s="1757">
        <f xml:space="preserve"> IF( SUM( S288:S288 ) = 0, 0,#REF! )</f>
        <v>0</v>
      </c>
      <c r="R288" s="3101"/>
    </row>
    <row r="289" spans="1:18" ht="14.5" thickTop="1">
      <c r="A289" s="3102"/>
      <c r="B289" s="3102"/>
      <c r="C289" s="3102"/>
      <c r="D289" s="3102"/>
      <c r="E289" s="3102"/>
      <c r="F289" s="3102"/>
      <c r="G289" s="3102"/>
      <c r="H289" s="3102"/>
      <c r="I289" s="3102"/>
      <c r="J289" s="3102"/>
      <c r="K289" s="3102"/>
      <c r="L289" s="3102"/>
      <c r="M289" s="3102"/>
      <c r="N289" s="3102"/>
      <c r="O289" s="3102"/>
      <c r="P289" s="3101"/>
      <c r="Q289" s="1757">
        <f xml:space="preserve"> IF( SUM( S289:S289 ) = 0, 0,#REF! )</f>
        <v>0</v>
      </c>
      <c r="R289" s="3101"/>
    </row>
    <row r="290" spans="1:18" ht="25">
      <c r="A290" s="3102"/>
      <c r="B290" s="1186" t="s">
        <v>15824</v>
      </c>
      <c r="C290" s="3102"/>
      <c r="D290" s="3102"/>
      <c r="E290" s="3102"/>
      <c r="F290" s="3102"/>
      <c r="G290" s="3102"/>
      <c r="H290" s="3102"/>
      <c r="I290" s="3102"/>
      <c r="J290" s="3102"/>
      <c r="K290" s="3102"/>
      <c r="L290" s="3102"/>
      <c r="M290" s="3102"/>
      <c r="N290" s="3102"/>
      <c r="O290" s="3102"/>
      <c r="P290" s="3101"/>
      <c r="Q290" s="1757">
        <f xml:space="preserve"> IF( SUM( S290:S290 ) = 0, 0,#REF! )</f>
        <v>0</v>
      </c>
      <c r="R290" s="3101"/>
    </row>
    <row r="291" spans="1:18" ht="14.5" thickBot="1">
      <c r="A291" s="3102"/>
      <c r="B291" s="3102"/>
      <c r="C291" s="3102"/>
      <c r="D291" s="3102"/>
      <c r="E291" s="3102"/>
      <c r="F291" s="3102"/>
      <c r="G291" s="3102"/>
      <c r="H291" s="3102"/>
      <c r="I291" s="3102"/>
      <c r="J291" s="3102"/>
      <c r="K291" s="3102"/>
      <c r="L291" s="3102"/>
      <c r="M291" s="3102"/>
      <c r="N291" s="3102"/>
      <c r="O291" s="3102"/>
      <c r="P291" s="3101"/>
      <c r="Q291" s="1757">
        <f xml:space="preserve"> IF( SUM( S291:S291 ) = 0, 0,#REF! )</f>
        <v>0</v>
      </c>
      <c r="R291" s="3101"/>
    </row>
    <row r="292" spans="1:18" ht="20.75" customHeight="1" thickTop="1">
      <c r="A292" s="3102"/>
      <c r="B292" s="2988" t="s">
        <v>16187</v>
      </c>
      <c r="C292" s="2989" t="s">
        <v>16013</v>
      </c>
      <c r="D292" s="3102"/>
      <c r="E292" s="3102"/>
      <c r="F292" s="3102"/>
      <c r="G292" s="3102"/>
      <c r="H292" s="3102"/>
      <c r="I292" s="3102"/>
      <c r="J292" s="3102"/>
      <c r="K292" s="3102"/>
      <c r="L292" s="3102"/>
      <c r="M292" s="3102"/>
      <c r="N292" s="3102"/>
      <c r="O292" s="3102"/>
      <c r="P292" s="3101"/>
      <c r="Q292" s="1757">
        <f xml:space="preserve"> IF( SUM( S292:S292 ) = 0, 0,#REF! )</f>
        <v>0</v>
      </c>
      <c r="R292" s="3101"/>
    </row>
    <row r="293" spans="1:18" ht="25.5" thickBot="1">
      <c r="A293" s="2394" t="s">
        <v>686</v>
      </c>
      <c r="B293" s="2141" t="s">
        <v>16188</v>
      </c>
      <c r="C293" s="2553">
        <v>19.89</v>
      </c>
      <c r="D293" s="3102"/>
      <c r="E293" s="3102"/>
      <c r="F293" s="3102"/>
      <c r="G293" s="3102"/>
      <c r="H293" s="3102"/>
      <c r="I293" s="3102"/>
      <c r="J293" s="3102"/>
      <c r="K293" s="3102"/>
      <c r="L293" s="3102"/>
      <c r="M293" s="3102"/>
      <c r="N293" s="3102"/>
      <c r="O293" s="3102"/>
      <c r="P293" s="3101"/>
      <c r="Q293" s="1757">
        <f xml:space="preserve"> IF( SUM( S293:S293 ) = 0, 0,#REF! )</f>
        <v>0</v>
      </c>
      <c r="R293" s="3101"/>
    </row>
    <row r="294" spans="1:18" ht="15" thickTop="1" thickBot="1">
      <c r="A294" s="3102"/>
      <c r="B294" s="3102"/>
      <c r="C294" s="3102"/>
      <c r="D294" s="3102"/>
      <c r="E294" s="3102"/>
      <c r="F294" s="3102"/>
      <c r="G294" s="3102"/>
      <c r="H294" s="3102"/>
      <c r="I294" s="3102"/>
      <c r="J294" s="3102"/>
      <c r="K294" s="3102"/>
      <c r="L294" s="3102"/>
      <c r="M294" s="3102"/>
      <c r="N294" s="3102"/>
      <c r="O294" s="3102"/>
      <c r="P294" s="3101"/>
      <c r="Q294" s="1757">
        <f xml:space="preserve"> IF( SUM( S294:S294 ) = 0, 0,#REF! )</f>
        <v>0</v>
      </c>
      <c r="R294" s="3101"/>
    </row>
    <row r="295" spans="1:18" ht="20" thickTop="1" thickBot="1">
      <c r="A295" s="3102"/>
      <c r="B295" s="3102"/>
      <c r="C295" s="3102"/>
      <c r="D295" s="1187"/>
      <c r="E295" s="1187"/>
      <c r="F295" s="1182"/>
      <c r="G295" s="1182"/>
      <c r="H295" s="3705" t="s">
        <v>13211</v>
      </c>
      <c r="I295" s="3706"/>
      <c r="J295" s="1182"/>
      <c r="K295" s="3705" t="s">
        <v>13212</v>
      </c>
      <c r="L295" s="3706"/>
      <c r="M295" s="1182"/>
      <c r="N295" s="3102"/>
      <c r="O295" s="3102"/>
      <c r="P295" s="3101"/>
      <c r="Q295" s="1757">
        <f xml:space="preserve"> IF( SUM( S295:S295 ) = 0, 0,#REF! )</f>
        <v>0</v>
      </c>
      <c r="R295" s="3101"/>
    </row>
    <row r="296" spans="1:18" ht="38.5" thickTop="1" thickBot="1">
      <c r="A296" s="3102"/>
      <c r="B296" s="3102"/>
      <c r="C296" s="1178" t="s">
        <v>2</v>
      </c>
      <c r="D296" s="1165" t="s">
        <v>15065</v>
      </c>
      <c r="E296" s="1165" t="s">
        <v>15677</v>
      </c>
      <c r="F296" s="1166" t="s">
        <v>15731</v>
      </c>
      <c r="G296" s="1182"/>
      <c r="H296" s="1197" t="s">
        <v>15732</v>
      </c>
      <c r="I296" s="1183" t="s">
        <v>15733</v>
      </c>
      <c r="J296" s="1182"/>
      <c r="K296" s="1197" t="s">
        <v>15732</v>
      </c>
      <c r="L296" s="1183" t="s">
        <v>15733</v>
      </c>
      <c r="M296" s="1182"/>
      <c r="N296" s="1198" t="s">
        <v>677</v>
      </c>
      <c r="O296" s="3102"/>
      <c r="P296" s="3101"/>
      <c r="Q296" s="1757">
        <f xml:space="preserve"> IF( SUM( S296:S296 ) = 0, 0,#REF! )</f>
        <v>0</v>
      </c>
      <c r="R296" s="3101"/>
    </row>
    <row r="297" spans="1:18" ht="25.5" thickTop="1">
      <c r="A297" s="3102"/>
      <c r="B297" s="1201" t="s">
        <v>15734</v>
      </c>
      <c r="C297" s="1172" t="s">
        <v>16027</v>
      </c>
      <c r="D297" s="1172" t="s">
        <v>15736</v>
      </c>
      <c r="E297" s="1172">
        <v>0</v>
      </c>
      <c r="F297" s="1217">
        <v>15179</v>
      </c>
      <c r="G297" s="1182"/>
      <c r="H297" s="1697">
        <v>0</v>
      </c>
      <c r="I297" s="1210">
        <f t="shared" ref="I297:I304" si="10">IFERROR(H297/$F297,0)</f>
        <v>0</v>
      </c>
      <c r="J297" s="1202"/>
      <c r="K297" s="1697">
        <v>0</v>
      </c>
      <c r="L297" s="1210">
        <f t="shared" ref="L297:L304" si="11">K297/$F297</f>
        <v>0</v>
      </c>
      <c r="M297" s="2569"/>
      <c r="N297" s="1203" t="s">
        <v>16189</v>
      </c>
      <c r="O297" s="3102"/>
      <c r="P297" s="3101"/>
      <c r="Q297" s="1757">
        <f xml:space="preserve"> IF( SUM( S297:S297 ) = 0, 0,#REF! )</f>
        <v>0</v>
      </c>
      <c r="R297" s="3101"/>
    </row>
    <row r="298" spans="1:18" ht="25">
      <c r="A298" s="3102"/>
      <c r="B298" s="1204" t="s">
        <v>15738</v>
      </c>
      <c r="C298" s="1180" t="s">
        <v>16031</v>
      </c>
      <c r="D298" s="1180" t="s">
        <v>15736</v>
      </c>
      <c r="E298" s="1180">
        <v>0</v>
      </c>
      <c r="F298" s="1224">
        <v>41000</v>
      </c>
      <c r="G298" s="1182"/>
      <c r="H298" s="1698">
        <v>0</v>
      </c>
      <c r="I298" s="1205">
        <f t="shared" si="10"/>
        <v>0</v>
      </c>
      <c r="J298" s="1202"/>
      <c r="K298" s="1698">
        <v>0</v>
      </c>
      <c r="L298" s="1205">
        <f t="shared" si="11"/>
        <v>0</v>
      </c>
      <c r="M298" s="2569"/>
      <c r="N298" s="1206" t="s">
        <v>16190</v>
      </c>
      <c r="O298" s="3102"/>
      <c r="P298" s="3101"/>
      <c r="Q298" s="1757">
        <f xml:space="preserve"> IF( SUM( S298:S298 ) = 0, 0,#REF! )</f>
        <v>0</v>
      </c>
      <c r="R298" s="3101"/>
    </row>
    <row r="299" spans="1:18" ht="25">
      <c r="A299" s="3102"/>
      <c r="B299" s="1204" t="s">
        <v>15741</v>
      </c>
      <c r="C299" s="1180" t="s">
        <v>16033</v>
      </c>
      <c r="D299" s="1180" t="s">
        <v>15736</v>
      </c>
      <c r="E299" s="1180">
        <v>0</v>
      </c>
      <c r="F299" s="1224">
        <v>5420</v>
      </c>
      <c r="G299" s="1182"/>
      <c r="H299" s="1698">
        <v>0</v>
      </c>
      <c r="I299" s="1205">
        <f t="shared" si="10"/>
        <v>0</v>
      </c>
      <c r="J299" s="1202"/>
      <c r="K299" s="1698">
        <v>0</v>
      </c>
      <c r="L299" s="1205">
        <f t="shared" si="11"/>
        <v>0</v>
      </c>
      <c r="M299" s="2569"/>
      <c r="N299" s="1222" t="s">
        <v>16191</v>
      </c>
      <c r="O299" s="3102"/>
      <c r="P299" s="3101"/>
      <c r="Q299" s="1757">
        <f xml:space="preserve"> IF( SUM( S299:S299 ) = 0, 0,#REF! )</f>
        <v>0</v>
      </c>
      <c r="R299" s="3101"/>
    </row>
    <row r="300" spans="1:18" ht="19">
      <c r="A300" s="3102"/>
      <c r="B300" s="1204" t="s">
        <v>15744</v>
      </c>
      <c r="C300" s="1180" t="s">
        <v>16034</v>
      </c>
      <c r="D300" s="1180" t="s">
        <v>15736</v>
      </c>
      <c r="E300" s="1180">
        <v>0</v>
      </c>
      <c r="F300" s="1224">
        <v>238073</v>
      </c>
      <c r="G300" s="1182"/>
      <c r="H300" s="1698">
        <v>0</v>
      </c>
      <c r="I300" s="1205">
        <f t="shared" si="10"/>
        <v>0</v>
      </c>
      <c r="J300" s="1202"/>
      <c r="K300" s="1698">
        <v>0</v>
      </c>
      <c r="L300" s="1205">
        <f t="shared" si="11"/>
        <v>0</v>
      </c>
      <c r="M300" s="2569"/>
      <c r="N300" s="1222" t="s">
        <v>16192</v>
      </c>
      <c r="O300" s="3102"/>
      <c r="P300" s="3101"/>
      <c r="Q300" s="1757">
        <f xml:space="preserve"> IF( SUM( S300:S300 ) = 0, 0,#REF! )</f>
        <v>0</v>
      </c>
      <c r="R300" s="3101"/>
    </row>
    <row r="301" spans="1:18" ht="19">
      <c r="A301" s="3102"/>
      <c r="B301" s="1204" t="s">
        <v>15747</v>
      </c>
      <c r="C301" s="1180" t="s">
        <v>16141</v>
      </c>
      <c r="D301" s="1180" t="s">
        <v>15736</v>
      </c>
      <c r="E301" s="1180">
        <v>0</v>
      </c>
      <c r="F301" s="1224">
        <v>201884</v>
      </c>
      <c r="G301" s="1182"/>
      <c r="H301" s="1698">
        <v>0</v>
      </c>
      <c r="I301" s="1205">
        <f t="shared" si="10"/>
        <v>0</v>
      </c>
      <c r="J301" s="1202"/>
      <c r="K301" s="1698">
        <v>0</v>
      </c>
      <c r="L301" s="1205">
        <f t="shared" si="11"/>
        <v>0</v>
      </c>
      <c r="M301" s="2569"/>
      <c r="N301" s="1222" t="s">
        <v>16193</v>
      </c>
      <c r="O301" s="3102"/>
      <c r="P301" s="3101"/>
      <c r="Q301" s="1757">
        <f xml:space="preserve"> IF( SUM( S301:S301 ) = 0, 0,#REF! )</f>
        <v>0</v>
      </c>
      <c r="R301" s="3101"/>
    </row>
    <row r="302" spans="1:18" ht="19">
      <c r="A302" s="3102"/>
      <c r="B302" s="1204" t="s">
        <v>15750</v>
      </c>
      <c r="C302" s="1180" t="s">
        <v>16194</v>
      </c>
      <c r="D302" s="1180" t="s">
        <v>16037</v>
      </c>
      <c r="E302" s="1180">
        <v>3</v>
      </c>
      <c r="F302" s="1184">
        <v>1704</v>
      </c>
      <c r="G302" s="1182"/>
      <c r="H302" s="1702">
        <v>0</v>
      </c>
      <c r="I302" s="1205">
        <f t="shared" si="10"/>
        <v>0</v>
      </c>
      <c r="J302" s="1202"/>
      <c r="K302" s="1702">
        <v>0</v>
      </c>
      <c r="L302" s="1205">
        <f t="shared" si="11"/>
        <v>0</v>
      </c>
      <c r="M302" s="2569"/>
      <c r="N302" s="1222" t="s">
        <v>16195</v>
      </c>
      <c r="O302" s="3102"/>
      <c r="P302" s="3101"/>
      <c r="Q302" s="1757">
        <f xml:space="preserve"> IF( SUM( S302:S302 ) = 0, 0,#REF! )</f>
        <v>0</v>
      </c>
      <c r="R302" s="3101"/>
    </row>
    <row r="303" spans="1:18" ht="19">
      <c r="A303" s="3102"/>
      <c r="B303" s="1204" t="s">
        <v>15753</v>
      </c>
      <c r="C303" s="1208" t="s">
        <v>16196</v>
      </c>
      <c r="D303" s="1180" t="s">
        <v>16037</v>
      </c>
      <c r="E303" s="2183">
        <v>3</v>
      </c>
      <c r="F303" s="1184">
        <v>1880</v>
      </c>
      <c r="G303" s="1182"/>
      <c r="H303" s="1702">
        <v>0</v>
      </c>
      <c r="I303" s="1205">
        <f t="shared" si="10"/>
        <v>0</v>
      </c>
      <c r="J303" s="1202"/>
      <c r="K303" s="1702">
        <v>0</v>
      </c>
      <c r="L303" s="1205">
        <f t="shared" si="11"/>
        <v>0</v>
      </c>
      <c r="M303" s="2569"/>
      <c r="N303" s="1222" t="s">
        <v>16197</v>
      </c>
      <c r="O303" s="3102"/>
      <c r="P303" s="3101"/>
      <c r="Q303" s="1757">
        <f xml:space="preserve"> IF( SUM( S303:S303 ) = 0, 0,#REF! )</f>
        <v>0</v>
      </c>
      <c r="R303" s="3101"/>
    </row>
    <row r="304" spans="1:18" ht="25.5" thickBot="1">
      <c r="A304" s="2394" t="s">
        <v>784</v>
      </c>
      <c r="B304" s="1196" t="s">
        <v>15756</v>
      </c>
      <c r="C304" s="1173" t="s">
        <v>16145</v>
      </c>
      <c r="D304" s="1173" t="s">
        <v>16038</v>
      </c>
      <c r="E304" s="2184">
        <v>2</v>
      </c>
      <c r="F304" s="2165">
        <v>0.74</v>
      </c>
      <c r="G304" s="1182"/>
      <c r="H304" s="2155">
        <v>0</v>
      </c>
      <c r="I304" s="1209">
        <f t="shared" si="10"/>
        <v>0</v>
      </c>
      <c r="J304" s="1202"/>
      <c r="K304" s="2155">
        <v>0</v>
      </c>
      <c r="L304" s="1209">
        <f t="shared" si="11"/>
        <v>0</v>
      </c>
      <c r="M304" s="2569"/>
      <c r="N304" s="1200" t="s">
        <v>16198</v>
      </c>
      <c r="O304" s="3102"/>
      <c r="P304" s="3101"/>
      <c r="Q304" s="3102"/>
      <c r="R304" s="3101"/>
    </row>
    <row r="305" spans="15:15" ht="14.5" thickTop="1">
      <c r="O305" s="2394" t="s">
        <v>826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topLeftCell="B1" workbookViewId="0"/>
  </sheetViews>
  <sheetFormatPr defaultColWidth="9" defaultRowHeight="15.5"/>
  <cols>
    <col min="1" max="1" width="12.1640625" style="189" hidden="1" customWidth="1"/>
    <col min="2" max="2" width="84.08203125" style="189" customWidth="1"/>
    <col min="3" max="3" width="1.58203125" style="189" customWidth="1"/>
    <col min="4" max="6" width="16.08203125" style="189" customWidth="1"/>
    <col min="7" max="7" width="1.58203125" style="198" customWidth="1"/>
    <col min="8" max="8" width="16.08203125" style="198" customWidth="1"/>
    <col min="9" max="9" width="1.58203125" style="198" customWidth="1"/>
    <col min="10" max="10" width="28.6640625" style="198" customWidth="1"/>
    <col min="11" max="11" width="4.6640625" style="198" customWidth="1"/>
    <col min="12" max="12" width="5.6640625" style="198" hidden="1" customWidth="1"/>
    <col min="13" max="13" width="2.58203125" style="184" customWidth="1"/>
    <col min="14" max="14" width="29.1640625" style="184" bestFit="1" customWidth="1"/>
    <col min="15" max="15" width="1.58203125" style="184" customWidth="1"/>
    <col min="16" max="16" width="10.1640625" style="184" hidden="1" customWidth="1"/>
    <col min="17" max="17" width="7.08203125" style="184" hidden="1" customWidth="1"/>
    <col min="18" max="18" width="1.58203125" style="184" hidden="1" customWidth="1"/>
    <col min="19" max="19" width="1.58203125" style="189" customWidth="1"/>
    <col min="20" max="20" width="94.58203125" style="189" customWidth="1"/>
    <col min="21" max="21" width="23.6640625" style="196" bestFit="1" customWidth="1"/>
    <col min="22" max="22" width="24.1640625" style="196" bestFit="1" customWidth="1"/>
    <col min="23" max="23" width="23.6640625" style="196" bestFit="1" customWidth="1"/>
    <col min="24" max="24" width="10.5" style="189" customWidth="1"/>
    <col min="25" max="26" width="1.5" style="189" customWidth="1"/>
    <col min="27" max="16384" width="9" style="189"/>
  </cols>
  <sheetData>
    <row r="1" spans="1:23" s="315" customFormat="1" ht="22.5">
      <c r="B1" s="995" t="s">
        <v>16199</v>
      </c>
      <c r="C1" s="995"/>
      <c r="D1" s="995"/>
      <c r="E1" s="995"/>
      <c r="F1" s="995"/>
      <c r="G1" s="463"/>
      <c r="H1" s="463"/>
      <c r="I1" s="463"/>
      <c r="J1" s="463"/>
      <c r="K1" s="463"/>
      <c r="L1" s="463"/>
      <c r="M1" s="701"/>
      <c r="N1" s="3102"/>
      <c r="O1" s="701"/>
      <c r="P1" s="3102"/>
      <c r="Q1" s="3102"/>
      <c r="R1" s="3101"/>
      <c r="T1" s="995" t="s">
        <v>667</v>
      </c>
      <c r="U1" s="2050"/>
      <c r="V1" s="3151"/>
      <c r="W1" s="2050"/>
    </row>
    <row r="2" spans="1:23" s="315" customFormat="1" ht="22.5">
      <c r="B2" s="995" t="str">
        <f>SelectCompany!B4</f>
        <v>Thames Water</v>
      </c>
      <c r="C2" s="418"/>
      <c r="D2" s="1057"/>
      <c r="E2" s="1057"/>
      <c r="F2" s="1057"/>
      <c r="G2" s="463"/>
      <c r="H2" s="463"/>
      <c r="I2" s="463"/>
      <c r="J2" s="463"/>
      <c r="K2" s="463"/>
      <c r="L2" s="463"/>
      <c r="M2" s="701"/>
      <c r="N2" s="3102"/>
      <c r="O2" s="701"/>
      <c r="P2" s="3102"/>
      <c r="Q2" s="3102"/>
      <c r="R2" s="3101"/>
      <c r="T2" s="995"/>
      <c r="U2" s="2050"/>
      <c r="V2" s="3151"/>
      <c r="W2" s="2050"/>
    </row>
    <row r="3" spans="1:23" s="288" customFormat="1" ht="51" customHeight="1">
      <c r="B3" s="3486" t="s">
        <v>16200</v>
      </c>
      <c r="C3" s="3486"/>
      <c r="D3" s="2955"/>
      <c r="E3" s="2955"/>
      <c r="F3" s="2955"/>
      <c r="G3" s="3486"/>
      <c r="H3" s="3486"/>
      <c r="I3" s="3486"/>
      <c r="J3" s="3486"/>
      <c r="K3" s="2955"/>
      <c r="L3" s="2955"/>
      <c r="M3" s="701"/>
      <c r="N3" s="1004" t="s">
        <v>669</v>
      </c>
      <c r="O3" s="701"/>
      <c r="P3" s="1773"/>
      <c r="Q3" s="1773"/>
      <c r="R3" s="3101"/>
      <c r="S3" s="315"/>
      <c r="T3" s="3486" t="s">
        <v>16200</v>
      </c>
      <c r="U3" s="3486"/>
      <c r="V3" s="3486"/>
      <c r="W3" s="3486"/>
    </row>
    <row r="4" spans="1:23" ht="23" thickBot="1">
      <c r="A4" s="3125"/>
      <c r="B4" s="558"/>
      <c r="C4" s="3174"/>
      <c r="D4" s="1058"/>
      <c r="E4" s="1058"/>
      <c r="F4" s="1058"/>
      <c r="G4" s="199"/>
      <c r="H4" s="199"/>
      <c r="I4" s="199"/>
      <c r="L4" s="199"/>
      <c r="M4" s="701"/>
      <c r="N4" s="192"/>
      <c r="O4" s="701"/>
      <c r="P4" s="3185" t="s">
        <v>670</v>
      </c>
      <c r="Q4" s="3185"/>
      <c r="R4" s="3101"/>
      <c r="S4" s="315"/>
      <c r="T4" s="558"/>
      <c r="U4" s="3153"/>
      <c r="V4" s="3151"/>
      <c r="W4" s="3153"/>
    </row>
    <row r="5" spans="1:23" ht="90.75" customHeight="1" thickTop="1">
      <c r="A5" s="3125"/>
      <c r="B5" s="3457" t="s">
        <v>671</v>
      </c>
      <c r="C5" s="3174"/>
      <c r="D5" s="3713" t="s">
        <v>16201</v>
      </c>
      <c r="E5" s="3714"/>
      <c r="F5" s="3715"/>
      <c r="G5" s="199"/>
      <c r="H5" s="3457" t="s">
        <v>677</v>
      </c>
      <c r="I5" s="199"/>
      <c r="J5" s="3457" t="s">
        <v>678</v>
      </c>
      <c r="K5" s="199"/>
      <c r="L5" s="199"/>
      <c r="M5" s="701"/>
      <c r="N5" s="192"/>
      <c r="O5" s="701"/>
      <c r="P5" s="3185"/>
      <c r="Q5" s="3185"/>
      <c r="R5" s="3101"/>
      <c r="S5" s="315"/>
      <c r="T5" s="3376" t="s">
        <v>671</v>
      </c>
      <c r="U5" s="3332" t="s">
        <v>16202</v>
      </c>
      <c r="V5" s="3332"/>
      <c r="W5" s="3334"/>
    </row>
    <row r="6" spans="1:23" s="171" customFormat="1" ht="23.25" customHeight="1">
      <c r="A6" s="2248" t="s">
        <v>680</v>
      </c>
      <c r="B6" s="3458"/>
      <c r="C6" s="596"/>
      <c r="D6" s="2232" t="s">
        <v>2744</v>
      </c>
      <c r="E6" s="2962" t="s">
        <v>2745</v>
      </c>
      <c r="F6" s="2233" t="s">
        <v>902</v>
      </c>
      <c r="G6" s="199"/>
      <c r="H6" s="3458"/>
      <c r="I6" s="199"/>
      <c r="J6" s="3458"/>
      <c r="K6" s="199"/>
      <c r="L6" s="199"/>
      <c r="M6" s="701"/>
      <c r="N6" s="192"/>
      <c r="O6" s="701"/>
      <c r="P6" s="179" t="s">
        <v>679</v>
      </c>
      <c r="Q6" s="179"/>
      <c r="R6" s="3101"/>
      <c r="S6" s="315"/>
      <c r="T6" s="3479"/>
      <c r="U6" s="2962" t="s">
        <v>2744</v>
      </c>
      <c r="V6" s="2962" t="s">
        <v>2745</v>
      </c>
      <c r="W6" s="2963" t="s">
        <v>902</v>
      </c>
    </row>
    <row r="7" spans="1:23" s="171" customFormat="1" ht="30.75" customHeight="1">
      <c r="B7" s="2946" t="s">
        <v>15065</v>
      </c>
      <c r="C7" s="596"/>
      <c r="D7" s="2232" t="s">
        <v>16203</v>
      </c>
      <c r="E7" s="2962" t="s">
        <v>16203</v>
      </c>
      <c r="F7" s="2233" t="s">
        <v>16203</v>
      </c>
      <c r="G7" s="199"/>
      <c r="H7" s="3458"/>
      <c r="I7" s="199"/>
      <c r="J7" s="3458"/>
      <c r="K7" s="199"/>
      <c r="L7" s="199"/>
      <c r="M7" s="701"/>
      <c r="N7" s="192"/>
      <c r="O7" s="701"/>
      <c r="P7" s="179"/>
      <c r="Q7" s="179"/>
      <c r="R7" s="701"/>
      <c r="S7" s="315"/>
      <c r="T7" s="2954" t="s">
        <v>15065</v>
      </c>
      <c r="U7" s="2962" t="s">
        <v>16203</v>
      </c>
      <c r="V7" s="2962" t="s">
        <v>16203</v>
      </c>
      <c r="W7" s="2963" t="s">
        <v>16203</v>
      </c>
    </row>
    <row r="8" spans="1:23" s="171" customFormat="1" ht="30.75" customHeight="1" thickBot="1">
      <c r="B8" s="2947" t="s">
        <v>673</v>
      </c>
      <c r="C8" s="596"/>
      <c r="D8" s="2234">
        <v>3</v>
      </c>
      <c r="E8" s="2235">
        <v>3</v>
      </c>
      <c r="F8" s="2236">
        <v>3</v>
      </c>
      <c r="G8" s="199"/>
      <c r="H8" s="3459"/>
      <c r="I8" s="199"/>
      <c r="J8" s="3459"/>
      <c r="K8" s="199"/>
      <c r="L8" s="199"/>
      <c r="M8" s="701"/>
      <c r="N8" s="192"/>
      <c r="O8" s="701"/>
      <c r="P8" s="179"/>
      <c r="Q8" s="179"/>
      <c r="R8" s="701"/>
      <c r="S8" s="315"/>
      <c r="T8" s="2929" t="s">
        <v>673</v>
      </c>
      <c r="U8" s="2914">
        <v>3</v>
      </c>
      <c r="V8" s="2914">
        <v>3</v>
      </c>
      <c r="W8" s="2916">
        <v>3</v>
      </c>
    </row>
    <row r="9" spans="1:23" s="171" customFormat="1" ht="16.5" thickTop="1" thickBot="1">
      <c r="A9" s="2387" t="s">
        <v>684</v>
      </c>
      <c r="B9" s="335"/>
      <c r="C9" s="81"/>
      <c r="D9" s="149"/>
      <c r="E9" s="149"/>
      <c r="F9" s="149"/>
      <c r="G9" s="199"/>
      <c r="H9" s="463"/>
      <c r="I9" s="199"/>
      <c r="L9" s="199"/>
      <c r="M9" s="701"/>
      <c r="N9" s="192"/>
      <c r="O9" s="701"/>
      <c r="P9" s="192"/>
      <c r="Q9" s="192"/>
      <c r="R9" s="701"/>
      <c r="S9" s="315"/>
      <c r="T9" s="335"/>
      <c r="U9" s="2853" t="s">
        <v>831</v>
      </c>
      <c r="V9" s="279"/>
      <c r="W9" s="279"/>
    </row>
    <row r="10" spans="1:23" s="171" customFormat="1" ht="16.5" thickTop="1" thickBot="1">
      <c r="B10" s="319" t="s">
        <v>16204</v>
      </c>
      <c r="C10" s="81"/>
      <c r="D10" s="463"/>
      <c r="E10" s="463"/>
      <c r="F10" s="463"/>
      <c r="G10" s="199"/>
      <c r="H10" s="463"/>
      <c r="I10" s="199"/>
      <c r="L10" s="199"/>
      <c r="M10" s="701"/>
      <c r="N10" s="192"/>
      <c r="O10" s="701"/>
      <c r="P10" s="192"/>
      <c r="Q10" s="192"/>
      <c r="R10" s="701"/>
      <c r="S10" s="315"/>
      <c r="T10" s="319" t="s">
        <v>16204</v>
      </c>
      <c r="U10" s="1060"/>
      <c r="V10" s="1060"/>
      <c r="W10" s="385"/>
    </row>
    <row r="11" spans="1:23" s="171" customFormat="1" ht="16" thickTop="1">
      <c r="A11" s="2387" t="s">
        <v>686</v>
      </c>
      <c r="B11" s="2784" t="s">
        <v>16205</v>
      </c>
      <c r="C11" s="81"/>
      <c r="D11" s="2272">
        <v>2324.0823</v>
      </c>
      <c r="E11" s="1638">
        <v>14822.736999999999</v>
      </c>
      <c r="F11" s="1641">
        <f>IFERROR(SUM(D11:E11),0)</f>
        <v>17146.819299999999</v>
      </c>
      <c r="G11" s="199"/>
      <c r="H11" s="843" t="s">
        <v>16206</v>
      </c>
      <c r="I11" s="199"/>
      <c r="J11" s="219"/>
      <c r="K11" s="616"/>
      <c r="L11" s="199"/>
      <c r="M11" s="701"/>
      <c r="N11" s="1414">
        <f>IF( SUM( P11:Q11 ) = 0, 0, $P$6 )</f>
        <v>0</v>
      </c>
      <c r="O11" s="701"/>
      <c r="P11" s="1415">
        <f xml:space="preserve"> IF( ISNUMBER(D11 ), 0, 1 )</f>
        <v>0</v>
      </c>
      <c r="Q11" s="1415">
        <f xml:space="preserve"> IF( ISNUMBER(E11 ), 0, 1 )</f>
        <v>0</v>
      </c>
      <c r="R11" s="701"/>
      <c r="S11" s="315"/>
      <c r="T11" s="2413" t="s">
        <v>16205</v>
      </c>
      <c r="U11" s="2272" t="s">
        <v>16207</v>
      </c>
      <c r="V11" s="1638" t="s">
        <v>16208</v>
      </c>
      <c r="W11" s="1641" t="s">
        <v>16209</v>
      </c>
    </row>
    <row r="12" spans="1:23" s="171" customFormat="1">
      <c r="B12" s="2785" t="s">
        <v>16210</v>
      </c>
      <c r="C12" s="81"/>
      <c r="D12" s="2273">
        <v>230.31429</v>
      </c>
      <c r="E12" s="1639">
        <v>195584.17</v>
      </c>
      <c r="F12" s="1642">
        <f t="shared" ref="F12:F13" si="0">IFERROR(SUM(D12:E12),0)</f>
        <v>195814.48429000002</v>
      </c>
      <c r="G12" s="199"/>
      <c r="H12" s="844" t="s">
        <v>16211</v>
      </c>
      <c r="I12" s="199"/>
      <c r="J12" s="443"/>
      <c r="K12" s="1413"/>
      <c r="L12" s="199"/>
      <c r="M12" s="701"/>
      <c r="N12" s="1414">
        <f>IF( SUM( P12:Q12 ) = 0, 0, $P$6 )</f>
        <v>0</v>
      </c>
      <c r="O12" s="701"/>
      <c r="P12" s="1415">
        <f t="shared" ref="P12:Q19" si="1" xml:space="preserve"> IF( ISNUMBER(D12 ), 0, 1 )</f>
        <v>0</v>
      </c>
      <c r="Q12" s="1415">
        <f t="shared" ref="Q12:Q14" si="2" xml:space="preserve"> IF( ISNUMBER(E12 ), 0, 1 )</f>
        <v>0</v>
      </c>
      <c r="R12" s="701"/>
      <c r="S12" s="315"/>
      <c r="T12" s="2414" t="s">
        <v>16210</v>
      </c>
      <c r="U12" s="2273" t="s">
        <v>16212</v>
      </c>
      <c r="V12" s="1639" t="s">
        <v>16213</v>
      </c>
      <c r="W12" s="1642" t="s">
        <v>16214</v>
      </c>
    </row>
    <row r="13" spans="1:23" s="171" customFormat="1">
      <c r="B13" s="2785" t="s">
        <v>16215</v>
      </c>
      <c r="C13" s="81"/>
      <c r="D13" s="2273">
        <v>7099.5428000000002</v>
      </c>
      <c r="E13" s="1639">
        <v>9833.1879000000008</v>
      </c>
      <c r="F13" s="1642">
        <f t="shared" si="0"/>
        <v>16932.7307</v>
      </c>
      <c r="G13" s="199"/>
      <c r="H13" s="844" t="s">
        <v>16216</v>
      </c>
      <c r="I13" s="199"/>
      <c r="J13" s="443"/>
      <c r="K13" s="1413"/>
      <c r="L13" s="199"/>
      <c r="M13" s="701"/>
      <c r="N13" s="1414">
        <f>IF( SUM( P13:Q13 ) = 0, 0, $P$6 )</f>
        <v>0</v>
      </c>
      <c r="O13" s="701"/>
      <c r="P13" s="1415">
        <f t="shared" si="1"/>
        <v>0</v>
      </c>
      <c r="Q13" s="1415">
        <f t="shared" si="2"/>
        <v>0</v>
      </c>
      <c r="R13" s="701"/>
      <c r="S13" s="315"/>
      <c r="T13" s="2414" t="s">
        <v>16215</v>
      </c>
      <c r="U13" s="2273" t="s">
        <v>16217</v>
      </c>
      <c r="V13" s="1639" t="s">
        <v>16218</v>
      </c>
      <c r="W13" s="1642" t="s">
        <v>16219</v>
      </c>
    </row>
    <row r="14" spans="1:23" s="171" customFormat="1">
      <c r="B14" s="2785" t="s">
        <v>16220</v>
      </c>
      <c r="C14" s="81"/>
      <c r="D14" s="2274">
        <v>0</v>
      </c>
      <c r="E14" s="1871">
        <v>0</v>
      </c>
      <c r="F14" s="1868">
        <f>IFERROR(SUM(D14:E14),0)</f>
        <v>0</v>
      </c>
      <c r="G14" s="199"/>
      <c r="H14" s="844" t="s">
        <v>16221</v>
      </c>
      <c r="I14" s="199"/>
      <c r="J14" s="1776"/>
      <c r="K14" s="1413"/>
      <c r="L14" s="199"/>
      <c r="M14" s="701"/>
      <c r="N14" s="1414">
        <f>IF( SUM( P14:Q14 ) = 0, 0, $P$6 )</f>
        <v>0</v>
      </c>
      <c r="O14" s="701"/>
      <c r="P14" s="1415">
        <f t="shared" si="1"/>
        <v>0</v>
      </c>
      <c r="Q14" s="1415">
        <f t="shared" si="2"/>
        <v>0</v>
      </c>
      <c r="R14" s="701"/>
      <c r="S14" s="315"/>
      <c r="T14" s="2414" t="s">
        <v>16220</v>
      </c>
      <c r="U14" s="2274" t="s">
        <v>16222</v>
      </c>
      <c r="V14" s="1871" t="s">
        <v>16223</v>
      </c>
      <c r="W14" s="1868" t="s">
        <v>16224</v>
      </c>
    </row>
    <row r="15" spans="1:23" s="171" customFormat="1" ht="16" thickBot="1">
      <c r="B15" s="2786" t="s">
        <v>16225</v>
      </c>
      <c r="C15" s="81"/>
      <c r="D15" s="2839">
        <f>IFERROR(SUM(D11:D14),0)</f>
        <v>9653.9393899999995</v>
      </c>
      <c r="E15" s="2840">
        <f>IFERROR(SUM(E11:E14),0)</f>
        <v>220240.0949</v>
      </c>
      <c r="F15" s="1869">
        <f>IFERROR(SUM(F11:F14),0)</f>
        <v>229894.03429000004</v>
      </c>
      <c r="G15" s="199"/>
      <c r="H15" s="846" t="s">
        <v>16226</v>
      </c>
      <c r="I15" s="199"/>
      <c r="J15" s="445"/>
      <c r="K15" s="1413"/>
      <c r="L15" s="199"/>
      <c r="M15" s="701"/>
      <c r="N15" s="1414"/>
      <c r="O15" s="701"/>
      <c r="P15" s="89"/>
      <c r="Q15" s="89"/>
      <c r="R15" s="701"/>
      <c r="S15" s="315"/>
      <c r="T15" s="2414" t="s">
        <v>16225</v>
      </c>
      <c r="U15" s="2275" t="s">
        <v>16227</v>
      </c>
      <c r="V15" s="1872" t="s">
        <v>16228</v>
      </c>
      <c r="W15" s="1868" t="s">
        <v>16229</v>
      </c>
    </row>
    <row r="16" spans="1:23" s="171" customFormat="1" ht="16.5" thickTop="1" thickBot="1">
      <c r="G16" s="199"/>
      <c r="H16" s="171" t="s">
        <v>3893</v>
      </c>
      <c r="I16" s="199"/>
      <c r="L16" s="199"/>
      <c r="M16" s="701"/>
      <c r="N16" s="192"/>
      <c r="O16" s="701"/>
      <c r="P16" s="192"/>
      <c r="Q16" s="192"/>
      <c r="R16" s="701"/>
      <c r="S16" s="315"/>
      <c r="U16" s="2051"/>
      <c r="V16" s="2051"/>
      <c r="W16" s="2052"/>
    </row>
    <row r="17" spans="1:23" s="171" customFormat="1" ht="17" thickTop="1">
      <c r="A17" s="2387" t="s">
        <v>686</v>
      </c>
      <c r="B17" s="2784" t="s">
        <v>16230</v>
      </c>
      <c r="C17" s="81"/>
      <c r="D17" s="2272">
        <v>9307.6293000000005</v>
      </c>
      <c r="E17" s="2277">
        <v>24283.53</v>
      </c>
      <c r="F17" s="1641">
        <f>IFERROR(SUM(D17:E17),0)</f>
        <v>33591.159299999999</v>
      </c>
      <c r="G17" s="199"/>
      <c r="H17" s="843" t="s">
        <v>16231</v>
      </c>
      <c r="I17" s="199"/>
      <c r="J17" s="442"/>
      <c r="K17" s="1413"/>
      <c r="L17" s="199"/>
      <c r="M17" s="701"/>
      <c r="N17" s="1414">
        <f>IF( SUM( P17:Q17 ) = 0, 0, $P$6 )</f>
        <v>0</v>
      </c>
      <c r="O17" s="701"/>
      <c r="P17" s="1415">
        <f t="shared" si="1"/>
        <v>0</v>
      </c>
      <c r="Q17" s="1415">
        <f xml:space="preserve"> IF( ISNUMBER(E17 ), 0, 1 )</f>
        <v>0</v>
      </c>
      <c r="R17" s="701"/>
      <c r="S17" s="315"/>
      <c r="T17" s="2413" t="s">
        <v>16230</v>
      </c>
      <c r="U17" s="2272" t="s">
        <v>16232</v>
      </c>
      <c r="V17" s="1638" t="s">
        <v>16233</v>
      </c>
      <c r="W17" s="1641" t="s">
        <v>16234</v>
      </c>
    </row>
    <row r="18" spans="1:23" s="171" customFormat="1" ht="16.5">
      <c r="B18" s="2785" t="s">
        <v>16235</v>
      </c>
      <c r="C18" s="81"/>
      <c r="D18" s="2273">
        <v>2.2098659</v>
      </c>
      <c r="E18" s="2278">
        <v>102606.33</v>
      </c>
      <c r="F18" s="1642">
        <f t="shared" ref="F18:F20" si="3">IFERROR(SUM(D18:E18),0)</f>
        <v>102608.53986590001</v>
      </c>
      <c r="G18" s="199"/>
      <c r="H18" s="844" t="s">
        <v>16236</v>
      </c>
      <c r="I18" s="199"/>
      <c r="J18" s="227"/>
      <c r="K18" s="616"/>
      <c r="L18" s="199"/>
      <c r="M18" s="701"/>
      <c r="N18" s="1414">
        <f>IF( SUM( P18:Q18 ) = 0, 0, $P$6 )</f>
        <v>0</v>
      </c>
      <c r="O18" s="701"/>
      <c r="P18" s="1415">
        <f t="shared" si="1"/>
        <v>0</v>
      </c>
      <c r="Q18" s="1415">
        <f t="shared" si="1"/>
        <v>0</v>
      </c>
      <c r="R18" s="701"/>
      <c r="S18" s="315"/>
      <c r="T18" s="2414" t="s">
        <v>16235</v>
      </c>
      <c r="U18" s="2273" t="s">
        <v>16237</v>
      </c>
      <c r="V18" s="1639" t="s">
        <v>16238</v>
      </c>
      <c r="W18" s="1642" t="s">
        <v>16239</v>
      </c>
    </row>
    <row r="19" spans="1:23" s="171" customFormat="1" ht="16.5">
      <c r="B19" s="2785" t="s">
        <v>16240</v>
      </c>
      <c r="C19" s="81"/>
      <c r="D19" s="2273">
        <v>344.10025999999999</v>
      </c>
      <c r="E19" s="2278">
        <v>93350.239000000001</v>
      </c>
      <c r="F19" s="1868">
        <f t="shared" si="3"/>
        <v>93694.339260000008</v>
      </c>
      <c r="G19" s="199"/>
      <c r="H19" s="844" t="s">
        <v>16241</v>
      </c>
      <c r="I19" s="199"/>
      <c r="J19" s="227"/>
      <c r="K19" s="616"/>
      <c r="L19" s="199"/>
      <c r="M19" s="701"/>
      <c r="N19" s="1414">
        <f>IF( SUM( P19:Q19 ) = 0, 0, $P$6 )</f>
        <v>0</v>
      </c>
      <c r="O19" s="701"/>
      <c r="P19" s="1415">
        <f t="shared" si="1"/>
        <v>0</v>
      </c>
      <c r="Q19" s="1415">
        <f t="shared" si="1"/>
        <v>0</v>
      </c>
      <c r="R19" s="701"/>
      <c r="S19" s="315"/>
      <c r="T19" s="2414" t="s">
        <v>16240</v>
      </c>
      <c r="U19" s="2273" t="s">
        <v>16242</v>
      </c>
      <c r="V19" s="1639" t="s">
        <v>16243</v>
      </c>
      <c r="W19" s="1868" t="s">
        <v>16244</v>
      </c>
    </row>
    <row r="20" spans="1:23" s="171" customFormat="1" ht="16" thickBot="1">
      <c r="A20" s="2387" t="s">
        <v>784</v>
      </c>
      <c r="B20" s="2786" t="s">
        <v>16245</v>
      </c>
      <c r="C20" s="81"/>
      <c r="D20" s="2631">
        <v>-3.5900000511901453E-5</v>
      </c>
      <c r="E20" s="2279">
        <v>-4.0999999910127372E-3</v>
      </c>
      <c r="F20" s="1869">
        <f t="shared" si="3"/>
        <v>-4.1358999915246386E-3</v>
      </c>
      <c r="G20" s="199"/>
      <c r="H20" s="846" t="s">
        <v>16246</v>
      </c>
      <c r="I20" s="199"/>
      <c r="J20" s="238"/>
      <c r="K20" s="616"/>
      <c r="L20" s="199"/>
      <c r="M20" s="701"/>
      <c r="N20" s="1414"/>
      <c r="O20" s="701"/>
      <c r="P20" s="89"/>
      <c r="Q20" s="89"/>
      <c r="R20" s="701"/>
      <c r="S20" s="315"/>
      <c r="T20" s="2565" t="s">
        <v>16247</v>
      </c>
      <c r="U20" s="2631" t="s">
        <v>16248</v>
      </c>
      <c r="V20" s="1640" t="s">
        <v>16249</v>
      </c>
      <c r="W20" s="1869" t="s">
        <v>16250</v>
      </c>
    </row>
    <row r="21" spans="1:23" s="171" customFormat="1" ht="16.5" thickTop="1" thickBot="1">
      <c r="B21" s="1026"/>
      <c r="C21" s="81"/>
      <c r="D21" s="1774"/>
      <c r="E21" s="1774"/>
      <c r="F21" s="1654"/>
      <c r="G21" s="199"/>
      <c r="H21" s="450" t="s">
        <v>3893</v>
      </c>
      <c r="I21" s="199"/>
      <c r="L21" s="199"/>
      <c r="M21" s="701"/>
      <c r="N21" s="192"/>
      <c r="O21" s="701"/>
      <c r="P21" s="192"/>
      <c r="Q21" s="192"/>
      <c r="R21" s="701"/>
      <c r="S21" s="315"/>
      <c r="T21" s="1026"/>
      <c r="U21" s="1774"/>
      <c r="V21" s="1774"/>
      <c r="W21" s="1654"/>
    </row>
    <row r="22" spans="1:23" s="171" customFormat="1" ht="16.5" thickTop="1" thickBot="1">
      <c r="B22" s="1409" t="s">
        <v>16251</v>
      </c>
      <c r="C22" s="81"/>
      <c r="D22" s="1775"/>
      <c r="E22" s="1775"/>
      <c r="F22" s="1655"/>
      <c r="G22" s="199"/>
      <c r="H22" s="463" t="s">
        <v>3893</v>
      </c>
      <c r="I22" s="199"/>
      <c r="L22" s="199"/>
      <c r="M22" s="701"/>
      <c r="N22" s="192"/>
      <c r="O22" s="701"/>
      <c r="P22" s="192"/>
      <c r="Q22" s="192"/>
      <c r="R22" s="701"/>
      <c r="S22" s="315"/>
      <c r="T22" s="1409" t="s">
        <v>16251</v>
      </c>
      <c r="U22" s="1775"/>
      <c r="V22" s="1775"/>
      <c r="W22" s="1655"/>
    </row>
    <row r="23" spans="1:23" s="171" customFormat="1" ht="16" thickTop="1">
      <c r="A23" s="2387" t="s">
        <v>686</v>
      </c>
      <c r="B23" s="2784" t="s">
        <v>16252</v>
      </c>
      <c r="C23" s="81"/>
      <c r="D23" s="2272">
        <v>103633.46971537</v>
      </c>
      <c r="E23" s="1638">
        <v>87504.745546969993</v>
      </c>
      <c r="F23" s="1641">
        <f>IFERROR(SUM(D23:E23),0)</f>
        <v>191138.21526233997</v>
      </c>
      <c r="G23" s="199"/>
      <c r="H23" s="843" t="s">
        <v>16253</v>
      </c>
      <c r="I23" s="199"/>
      <c r="J23" s="442"/>
      <c r="K23" s="1413"/>
      <c r="L23" s="199"/>
      <c r="M23" s="701"/>
      <c r="N23" s="1414">
        <f>IF( SUM( P23:Q23 ) = 0, 0, $P$6 )</f>
        <v>0</v>
      </c>
      <c r="O23" s="701"/>
      <c r="P23" s="1415">
        <f t="shared" ref="P23:Q27" si="4" xml:space="preserve"> IF( ISNUMBER(D23 ), 0, 1 )</f>
        <v>0</v>
      </c>
      <c r="Q23" s="1415">
        <f xml:space="preserve"> IF( ISNUMBER(E23 ), 0, 1 )</f>
        <v>0</v>
      </c>
      <c r="R23" s="701"/>
      <c r="S23" s="315"/>
      <c r="T23" s="2413" t="s">
        <v>16252</v>
      </c>
      <c r="U23" s="2272" t="s">
        <v>16254</v>
      </c>
      <c r="V23" s="1638" t="s">
        <v>16255</v>
      </c>
      <c r="W23" s="1641" t="s">
        <v>16256</v>
      </c>
    </row>
    <row r="24" spans="1:23" s="171" customFormat="1">
      <c r="B24" s="2785" t="s">
        <v>16257</v>
      </c>
      <c r="C24" s="81"/>
      <c r="D24" s="2273">
        <v>1638.4097153700002</v>
      </c>
      <c r="E24" s="1639">
        <v>275.88654696999998</v>
      </c>
      <c r="F24" s="1642">
        <f t="shared" ref="F24:F27" si="5">IFERROR(SUM(D24:E24),0)</f>
        <v>1914.2962623400001</v>
      </c>
      <c r="G24" s="199"/>
      <c r="H24" s="844" t="s">
        <v>16258</v>
      </c>
      <c r="I24" s="199"/>
      <c r="J24" s="443"/>
      <c r="K24" s="1413"/>
      <c r="L24" s="199"/>
      <c r="M24" s="701"/>
      <c r="N24" s="1414">
        <f>IF( SUM( P24:Q24 ) = 0, 0, $P$6 )</f>
        <v>0</v>
      </c>
      <c r="O24" s="701"/>
      <c r="P24" s="1415">
        <f t="shared" si="4"/>
        <v>0</v>
      </c>
      <c r="Q24" s="1415">
        <f t="shared" si="4"/>
        <v>0</v>
      </c>
      <c r="R24" s="701"/>
      <c r="S24" s="315"/>
      <c r="T24" s="2414" t="s">
        <v>16257</v>
      </c>
      <c r="U24" s="2273" t="s">
        <v>16259</v>
      </c>
      <c r="V24" s="1639" t="s">
        <v>16260</v>
      </c>
      <c r="W24" s="1642" t="s">
        <v>16261</v>
      </c>
    </row>
    <row r="25" spans="1:23" s="171" customFormat="1">
      <c r="B25" s="2785" t="s">
        <v>16262</v>
      </c>
      <c r="C25" s="81"/>
      <c r="D25" s="2273">
        <v>0</v>
      </c>
      <c r="E25" s="1639">
        <v>0</v>
      </c>
      <c r="F25" s="1642">
        <f t="shared" si="5"/>
        <v>0</v>
      </c>
      <c r="G25" s="199"/>
      <c r="H25" s="844" t="s">
        <v>16263</v>
      </c>
      <c r="I25" s="199"/>
      <c r="J25" s="443"/>
      <c r="K25" s="1413"/>
      <c r="L25" s="199"/>
      <c r="M25" s="701"/>
      <c r="N25" s="1414">
        <f>IF( SUM( P25:Q25 ) = 0, 0, $P$6 )</f>
        <v>0</v>
      </c>
      <c r="O25" s="701"/>
      <c r="P25" s="1415">
        <f t="shared" si="4"/>
        <v>0</v>
      </c>
      <c r="Q25" s="1415">
        <f t="shared" si="4"/>
        <v>0</v>
      </c>
      <c r="R25" s="701"/>
      <c r="S25" s="315"/>
      <c r="T25" s="2414" t="s">
        <v>16262</v>
      </c>
      <c r="U25" s="2273" t="s">
        <v>16264</v>
      </c>
      <c r="V25" s="1639" t="s">
        <v>16265</v>
      </c>
      <c r="W25" s="1642" t="s">
        <v>16266</v>
      </c>
    </row>
    <row r="26" spans="1:23" s="171" customFormat="1">
      <c r="B26" s="2785" t="s">
        <v>16267</v>
      </c>
      <c r="C26" s="81"/>
      <c r="D26" s="2273">
        <v>0.55911575000000002</v>
      </c>
      <c r="E26" s="1639">
        <v>1.1351743999999999</v>
      </c>
      <c r="F26" s="1642">
        <f t="shared" si="5"/>
        <v>1.6942901500000001</v>
      </c>
      <c r="G26" s="199"/>
      <c r="H26" s="844" t="s">
        <v>16268</v>
      </c>
      <c r="I26" s="199"/>
      <c r="J26" s="443"/>
      <c r="K26" s="1413"/>
      <c r="L26" s="199"/>
      <c r="M26" s="701"/>
      <c r="N26" s="1414">
        <f>IF( SUM( P26:Q26 ) = 0, 0, $P$6 )</f>
        <v>0</v>
      </c>
      <c r="O26" s="701"/>
      <c r="P26" s="1415">
        <f t="shared" si="4"/>
        <v>0</v>
      </c>
      <c r="Q26" s="1415">
        <f xml:space="preserve"> IF( ISNUMBER(E26 ), 0, 1 )</f>
        <v>0</v>
      </c>
      <c r="R26" s="701"/>
      <c r="S26" s="315"/>
      <c r="T26" s="2414" t="s">
        <v>16267</v>
      </c>
      <c r="U26" s="2273" t="s">
        <v>16269</v>
      </c>
      <c r="V26" s="1639" t="s">
        <v>16270</v>
      </c>
      <c r="W26" s="1642" t="s">
        <v>16271</v>
      </c>
    </row>
    <row r="27" spans="1:23" s="171" customFormat="1">
      <c r="B27" s="2785" t="s">
        <v>16272</v>
      </c>
      <c r="C27" s="81"/>
      <c r="D27" s="2273">
        <v>0</v>
      </c>
      <c r="E27" s="1639">
        <v>0</v>
      </c>
      <c r="F27" s="1642">
        <f t="shared" si="5"/>
        <v>0</v>
      </c>
      <c r="G27" s="199"/>
      <c r="H27" s="844" t="s">
        <v>16273</v>
      </c>
      <c r="I27" s="199"/>
      <c r="J27" s="443"/>
      <c r="K27" s="1413"/>
      <c r="L27" s="199"/>
      <c r="M27" s="701"/>
      <c r="N27" s="1414">
        <f>IF( SUM( P27:Q27 ) = 0, 0, $P$6 )</f>
        <v>0</v>
      </c>
      <c r="O27" s="701"/>
      <c r="P27" s="1415">
        <f t="shared" si="4"/>
        <v>0</v>
      </c>
      <c r="Q27" s="1415">
        <f t="shared" si="4"/>
        <v>0</v>
      </c>
      <c r="R27" s="701"/>
      <c r="S27" s="315"/>
      <c r="T27" s="2414" t="s">
        <v>16272</v>
      </c>
      <c r="U27" s="2273" t="s">
        <v>16274</v>
      </c>
      <c r="V27" s="1639" t="s">
        <v>16275</v>
      </c>
      <c r="W27" s="1642" t="s">
        <v>16276</v>
      </c>
    </row>
    <row r="28" spans="1:23" s="171" customFormat="1">
      <c r="B28" s="2785" t="s">
        <v>16277</v>
      </c>
      <c r="C28" s="81"/>
      <c r="D28" s="2275">
        <f>IFERROR(SUM(D23,D25:D27),0)</f>
        <v>103634.02883112</v>
      </c>
      <c r="E28" s="1872">
        <f>IFERROR(SUM(E23,E25:E27),0)</f>
        <v>87505.880721369991</v>
      </c>
      <c r="F28" s="1868">
        <f>IFERROR(SUM(F25:F27,F23),0)</f>
        <v>191139.90955248996</v>
      </c>
      <c r="G28" s="199"/>
      <c r="H28" s="844" t="s">
        <v>16278</v>
      </c>
      <c r="I28" s="199"/>
      <c r="J28" s="1776"/>
      <c r="K28" s="1413"/>
      <c r="L28" s="199"/>
      <c r="M28" s="701"/>
      <c r="N28" s="1414"/>
      <c r="O28" s="701"/>
      <c r="P28" s="89"/>
      <c r="Q28" s="89"/>
      <c r="R28" s="701"/>
      <c r="S28" s="315"/>
      <c r="T28" s="2414" t="s">
        <v>16277</v>
      </c>
      <c r="U28" s="2275" t="s">
        <v>16279</v>
      </c>
      <c r="V28" s="1872" t="s">
        <v>16280</v>
      </c>
      <c r="W28" s="1868" t="s">
        <v>16281</v>
      </c>
    </row>
    <row r="29" spans="1:23" s="171" customFormat="1" ht="16" thickBot="1">
      <c r="B29" s="2786" t="s">
        <v>16282</v>
      </c>
      <c r="C29" s="81"/>
      <c r="D29" s="2276">
        <f>IFERROR(SUM(D24:D27),0)</f>
        <v>1638.9688311200002</v>
      </c>
      <c r="E29" s="1870">
        <f>IFERROR(SUM(E24:E27),0)</f>
        <v>277.02172136999997</v>
      </c>
      <c r="F29" s="1869">
        <f>IFERROR(SUM(F24:F27),0)</f>
        <v>1915.99055249</v>
      </c>
      <c r="G29" s="199"/>
      <c r="H29" s="846" t="s">
        <v>16283</v>
      </c>
      <c r="I29" s="199"/>
      <c r="J29" s="445"/>
      <c r="K29" s="1413"/>
      <c r="L29" s="199"/>
      <c r="M29" s="701"/>
      <c r="N29" s="1414"/>
      <c r="O29" s="701"/>
      <c r="P29" s="192"/>
      <c r="Q29" s="192"/>
      <c r="R29" s="701"/>
      <c r="S29" s="315"/>
      <c r="T29" s="2565" t="s">
        <v>16282</v>
      </c>
      <c r="U29" s="2276" t="s">
        <v>16284</v>
      </c>
      <c r="V29" s="1870" t="s">
        <v>16285</v>
      </c>
      <c r="W29" s="1869" t="s">
        <v>16286</v>
      </c>
    </row>
    <row r="30" spans="1:23" s="171" customFormat="1" ht="16.5" thickTop="1" thickBot="1">
      <c r="B30" s="149"/>
      <c r="C30" s="81"/>
      <c r="D30" s="1648"/>
      <c r="E30" s="1648"/>
      <c r="F30" s="1656"/>
      <c r="G30" s="199"/>
      <c r="H30" s="149" t="s">
        <v>3893</v>
      </c>
      <c r="I30" s="199"/>
      <c r="J30" s="1413"/>
      <c r="K30" s="1413"/>
      <c r="L30" s="199"/>
      <c r="M30" s="701"/>
      <c r="N30" s="1414"/>
      <c r="O30" s="701"/>
      <c r="P30" s="192"/>
      <c r="Q30" s="192"/>
      <c r="R30" s="701"/>
      <c r="S30" s="315"/>
      <c r="T30" s="149"/>
      <c r="U30" s="1648"/>
      <c r="V30" s="1648"/>
      <c r="W30" s="1656"/>
    </row>
    <row r="31" spans="1:23" s="171" customFormat="1" ht="17" thickTop="1">
      <c r="B31" s="2784" t="s">
        <v>16287</v>
      </c>
      <c r="C31" s="81"/>
      <c r="D31" s="2272">
        <v>102572.91</v>
      </c>
      <c r="E31" s="1638">
        <v>86609.900999999998</v>
      </c>
      <c r="F31" s="2230">
        <f>IFERROR(SUM(D31:E31),0)</f>
        <v>189182.81099999999</v>
      </c>
      <c r="G31" s="199"/>
      <c r="H31" s="843" t="s">
        <v>16288</v>
      </c>
      <c r="I31" s="199"/>
      <c r="J31" s="219"/>
      <c r="K31" s="616"/>
      <c r="L31" s="199"/>
      <c r="M31" s="701"/>
      <c r="N31" s="1414">
        <f>IF( SUM( P31:Q31 ) = 0, 0, $P$6 )</f>
        <v>0</v>
      </c>
      <c r="O31" s="701"/>
      <c r="P31" s="1415">
        <f t="shared" ref="P31:Q33" si="6" xml:space="preserve"> IF( ISNUMBER(D31 ), 0, 1 )</f>
        <v>0</v>
      </c>
      <c r="Q31" s="1415">
        <f xml:space="preserve"> IF( ISNUMBER(E31 ), 0, 1 )</f>
        <v>0</v>
      </c>
      <c r="R31" s="701"/>
      <c r="S31" s="315"/>
      <c r="T31" s="2413" t="s">
        <v>16287</v>
      </c>
      <c r="U31" s="2272" t="s">
        <v>16289</v>
      </c>
      <c r="V31" s="1638" t="s">
        <v>16290</v>
      </c>
      <c r="W31" s="1641" t="s">
        <v>16291</v>
      </c>
    </row>
    <row r="32" spans="1:23" s="171" customFormat="1" ht="16.5">
      <c r="B32" s="2785" t="s">
        <v>16292</v>
      </c>
      <c r="C32" s="81"/>
      <c r="D32" s="2273">
        <v>450.47392000000002</v>
      </c>
      <c r="E32" s="1639">
        <v>380.36847</v>
      </c>
      <c r="F32" s="2633">
        <f t="shared" ref="F32:F33" si="7">IFERROR(SUM(D32:E32),0)</f>
        <v>830.84239000000002</v>
      </c>
      <c r="G32" s="199"/>
      <c r="H32" s="844" t="s">
        <v>16293</v>
      </c>
      <c r="I32" s="199"/>
      <c r="J32" s="227"/>
      <c r="K32" s="616"/>
      <c r="L32" s="199"/>
      <c r="M32" s="701"/>
      <c r="N32" s="1414">
        <f>IF( SUM( P32:Q32 ) = 0, 0, $P$6 )</f>
        <v>0</v>
      </c>
      <c r="O32" s="701"/>
      <c r="P32" s="1415">
        <f t="shared" si="6"/>
        <v>0</v>
      </c>
      <c r="Q32" s="1415">
        <f t="shared" si="6"/>
        <v>0</v>
      </c>
      <c r="R32" s="701"/>
      <c r="S32" s="315"/>
      <c r="T32" s="2414" t="s">
        <v>16292</v>
      </c>
      <c r="U32" s="2273" t="s">
        <v>16294</v>
      </c>
      <c r="V32" s="1639" t="s">
        <v>16295</v>
      </c>
      <c r="W32" s="1642" t="s">
        <v>16296</v>
      </c>
    </row>
    <row r="33" spans="1:23" s="171" customFormat="1" ht="16.5">
      <c r="B33" s="2785" t="s">
        <v>16297</v>
      </c>
      <c r="C33" s="81"/>
      <c r="D33" s="2273">
        <v>610.64242999999999</v>
      </c>
      <c r="E33" s="1639">
        <v>515.61059999999998</v>
      </c>
      <c r="F33" s="2633">
        <f t="shared" si="7"/>
        <v>1126.2530299999999</v>
      </c>
      <c r="G33" s="199"/>
      <c r="H33" s="844" t="s">
        <v>16298</v>
      </c>
      <c r="I33" s="199"/>
      <c r="J33" s="227"/>
      <c r="K33" s="616"/>
      <c r="L33" s="199"/>
      <c r="M33" s="701"/>
      <c r="N33" s="1414">
        <f>IF( SUM( P33:Q33 ) = 0, 0, $P$6 )</f>
        <v>0</v>
      </c>
      <c r="O33" s="701"/>
      <c r="P33" s="1415">
        <f t="shared" si="6"/>
        <v>0</v>
      </c>
      <c r="Q33" s="1415">
        <f t="shared" si="6"/>
        <v>0</v>
      </c>
      <c r="R33" s="701"/>
      <c r="S33" s="315"/>
      <c r="T33" s="2414" t="s">
        <v>16297</v>
      </c>
      <c r="U33" s="2273" t="s">
        <v>16299</v>
      </c>
      <c r="V33" s="1639" t="s">
        <v>16300</v>
      </c>
      <c r="W33" s="1642" t="s">
        <v>16301</v>
      </c>
    </row>
    <row r="34" spans="1:23" s="171" customFormat="1" ht="16" thickBot="1">
      <c r="A34" s="2387" t="s">
        <v>784</v>
      </c>
      <c r="B34" s="2786" t="s">
        <v>16302</v>
      </c>
      <c r="C34" s="81"/>
      <c r="D34" s="2631">
        <v>2.4811199837131426E-3</v>
      </c>
      <c r="E34" s="1640">
        <v>6.5136999182868749E-4</v>
      </c>
      <c r="F34" s="2223">
        <f>IFERROR(SUM(D34:E34),0)</f>
        <v>3.1324899755418301E-3</v>
      </c>
      <c r="G34" s="199"/>
      <c r="H34" s="846" t="s">
        <v>16303</v>
      </c>
      <c r="I34" s="199"/>
      <c r="J34" s="238"/>
      <c r="K34" s="616"/>
      <c r="L34" s="199"/>
      <c r="M34" s="701"/>
      <c r="N34" s="1414"/>
      <c r="O34" s="701"/>
      <c r="P34" s="89"/>
      <c r="Q34" s="89"/>
      <c r="R34" s="701"/>
      <c r="S34" s="315"/>
      <c r="T34" s="2565" t="s">
        <v>16302</v>
      </c>
      <c r="U34" s="2631" t="s">
        <v>16304</v>
      </c>
      <c r="V34" s="1640" t="s">
        <v>16305</v>
      </c>
      <c r="W34" s="1869" t="s">
        <v>16306</v>
      </c>
    </row>
    <row r="35" spans="1:23" s="171" customFormat="1" ht="16.5" thickTop="1" thickBot="1">
      <c r="A35" s="3102"/>
      <c r="B35" s="192"/>
      <c r="C35" s="192"/>
      <c r="D35" s="1649"/>
      <c r="E35" s="1649"/>
      <c r="F35" s="1777"/>
      <c r="G35" s="199"/>
      <c r="H35" s="192" t="s">
        <v>3893</v>
      </c>
      <c r="I35" s="199"/>
      <c r="J35" s="192"/>
      <c r="K35" s="192"/>
      <c r="L35" s="199"/>
      <c r="M35" s="701"/>
      <c r="N35" s="2224"/>
      <c r="O35" s="701"/>
      <c r="P35" s="192"/>
      <c r="Q35" s="192"/>
      <c r="R35" s="701"/>
      <c r="S35" s="315"/>
      <c r="T35" s="192"/>
      <c r="U35" s="1775"/>
      <c r="V35" s="1775"/>
      <c r="W35" s="2053"/>
    </row>
    <row r="36" spans="1:23" s="171" customFormat="1" ht="16.5" thickTop="1" thickBot="1">
      <c r="B36" s="1409" t="s">
        <v>16307</v>
      </c>
      <c r="C36" s="192"/>
      <c r="D36" s="1649"/>
      <c r="E36" s="1649"/>
      <c r="F36" s="1777"/>
      <c r="G36" s="199"/>
      <c r="H36" s="192" t="s">
        <v>3893</v>
      </c>
      <c r="I36" s="199"/>
      <c r="J36" s="192"/>
      <c r="K36" s="192"/>
      <c r="L36" s="199"/>
      <c r="M36" s="701"/>
      <c r="N36" s="2224"/>
      <c r="O36" s="701"/>
      <c r="P36" s="192"/>
      <c r="Q36" s="192"/>
      <c r="R36" s="701"/>
      <c r="S36" s="315"/>
      <c r="T36" s="1409" t="s">
        <v>16307</v>
      </c>
      <c r="U36" s="1775"/>
      <c r="V36" s="1775"/>
      <c r="W36" s="2053"/>
    </row>
    <row r="37" spans="1:23" s="171" customFormat="1" ht="16" thickTop="1">
      <c r="A37" s="2387" t="s">
        <v>686</v>
      </c>
      <c r="B37" s="2784" t="s">
        <v>16308</v>
      </c>
      <c r="C37" s="81"/>
      <c r="D37" s="2272">
        <v>345.73568999999998</v>
      </c>
      <c r="E37" s="1638">
        <v>701.94821999999999</v>
      </c>
      <c r="F37" s="2230">
        <f>IFERROR(SUM(D37:E37),0)</f>
        <v>1047.68391</v>
      </c>
      <c r="G37" s="199"/>
      <c r="H37" s="843" t="s">
        <v>16309</v>
      </c>
      <c r="I37" s="199"/>
      <c r="J37" s="442"/>
      <c r="K37" s="1413"/>
      <c r="L37" s="199"/>
      <c r="M37" s="701"/>
      <c r="N37" s="1414">
        <f t="shared" ref="N37:N43" si="8">IF( SUM( P37:Q37 ) = 0, 0, $P$6 )</f>
        <v>0</v>
      </c>
      <c r="O37" s="701"/>
      <c r="P37" s="1415">
        <f t="shared" ref="P37:Q49" si="9" xml:space="preserve"> IF( ISNUMBER(D37 ), 0, 1 )</f>
        <v>0</v>
      </c>
      <c r="Q37" s="1415">
        <f xml:space="preserve"> IF( ISNUMBER(E37 ), 0, 1 )</f>
        <v>0</v>
      </c>
      <c r="R37" s="701"/>
      <c r="S37" s="315"/>
      <c r="T37" s="2413" t="s">
        <v>16308</v>
      </c>
      <c r="U37" s="2272" t="s">
        <v>16310</v>
      </c>
      <c r="V37" s="1638" t="s">
        <v>16311</v>
      </c>
      <c r="W37" s="1641" t="s">
        <v>16312</v>
      </c>
    </row>
    <row r="38" spans="1:23" s="171" customFormat="1">
      <c r="B38" s="2785" t="s">
        <v>16313</v>
      </c>
      <c r="C38" s="81"/>
      <c r="D38" s="2273">
        <v>7749.4488000000001</v>
      </c>
      <c r="E38" s="1639">
        <v>15714.084000000001</v>
      </c>
      <c r="F38" s="2633">
        <f t="shared" ref="F38" si="10">IFERROR(SUM(D38:E38),0)</f>
        <v>23463.532800000001</v>
      </c>
      <c r="G38" s="199"/>
      <c r="H38" s="844" t="s">
        <v>16314</v>
      </c>
      <c r="I38" s="199"/>
      <c r="J38" s="443"/>
      <c r="K38" s="1413"/>
      <c r="L38" s="199"/>
      <c r="M38" s="701"/>
      <c r="N38" s="1414">
        <f t="shared" si="8"/>
        <v>0</v>
      </c>
      <c r="O38" s="701"/>
      <c r="P38" s="1415">
        <f t="shared" si="9"/>
        <v>0</v>
      </c>
      <c r="Q38" s="1415">
        <f t="shared" si="9"/>
        <v>0</v>
      </c>
      <c r="R38" s="701"/>
      <c r="S38" s="315"/>
      <c r="T38" s="2414" t="s">
        <v>16313</v>
      </c>
      <c r="U38" s="2273" t="s">
        <v>16315</v>
      </c>
      <c r="V38" s="1639" t="s">
        <v>16316</v>
      </c>
      <c r="W38" s="1642" t="s">
        <v>16317</v>
      </c>
    </row>
    <row r="39" spans="1:23" s="171" customFormat="1" ht="18.75" customHeight="1">
      <c r="B39" s="2785" t="s">
        <v>16318</v>
      </c>
      <c r="C39" s="81"/>
      <c r="D39" s="2273">
        <v>33781.531999999999</v>
      </c>
      <c r="E39" s="1639">
        <v>28965.439999999999</v>
      </c>
      <c r="F39" s="2633">
        <f>IFERROR(SUM(D39:E39),0)</f>
        <v>62746.971999999994</v>
      </c>
      <c r="G39" s="199"/>
      <c r="H39" s="844" t="s">
        <v>16319</v>
      </c>
      <c r="I39" s="199"/>
      <c r="J39" s="443"/>
      <c r="K39" s="1413"/>
      <c r="L39" s="199"/>
      <c r="M39" s="701"/>
      <c r="N39" s="2224">
        <f t="shared" si="8"/>
        <v>0</v>
      </c>
      <c r="O39" s="701"/>
      <c r="P39" s="1415">
        <f t="shared" si="9"/>
        <v>0</v>
      </c>
      <c r="Q39" s="1415">
        <f t="shared" si="9"/>
        <v>0</v>
      </c>
      <c r="R39" s="701"/>
      <c r="S39" s="315"/>
      <c r="T39" s="2414" t="s">
        <v>16318</v>
      </c>
      <c r="U39" s="2273" t="s">
        <v>16320</v>
      </c>
      <c r="V39" s="1639" t="s">
        <v>16321</v>
      </c>
      <c r="W39" s="1642" t="s">
        <v>16322</v>
      </c>
    </row>
    <row r="40" spans="1:23" s="171" customFormat="1">
      <c r="B40" s="2785" t="s">
        <v>16323</v>
      </c>
      <c r="C40" s="81"/>
      <c r="D40" s="2273">
        <v>0</v>
      </c>
      <c r="E40" s="1639">
        <v>0</v>
      </c>
      <c r="F40" s="2633">
        <f t="shared" ref="F40:F43" si="11">IFERROR(SUM(D40:E40),0)</f>
        <v>0</v>
      </c>
      <c r="G40" s="199"/>
      <c r="H40" s="844" t="s">
        <v>16324</v>
      </c>
      <c r="I40" s="199"/>
      <c r="J40" s="443"/>
      <c r="K40" s="1413"/>
      <c r="L40" s="199"/>
      <c r="M40" s="701"/>
      <c r="N40" s="2224">
        <f t="shared" si="8"/>
        <v>0</v>
      </c>
      <c r="O40" s="701"/>
      <c r="P40" s="1415">
        <f t="shared" si="9"/>
        <v>0</v>
      </c>
      <c r="Q40" s="1415">
        <f t="shared" si="9"/>
        <v>0</v>
      </c>
      <c r="R40" s="701"/>
      <c r="S40" s="315"/>
      <c r="T40" s="2414" t="s">
        <v>16323</v>
      </c>
      <c r="U40" s="2273" t="s">
        <v>16325</v>
      </c>
      <c r="V40" s="1639" t="s">
        <v>16326</v>
      </c>
      <c r="W40" s="1642" t="s">
        <v>16327</v>
      </c>
    </row>
    <row r="41" spans="1:23" s="171" customFormat="1">
      <c r="B41" s="2785" t="s">
        <v>16328</v>
      </c>
      <c r="C41" s="81"/>
      <c r="D41" s="2273">
        <v>2231.2188999999998</v>
      </c>
      <c r="E41" s="1639">
        <v>5274.2824000000001</v>
      </c>
      <c r="F41" s="2633">
        <f t="shared" si="11"/>
        <v>7505.5012999999999</v>
      </c>
      <c r="G41" s="199"/>
      <c r="H41" s="844" t="s">
        <v>16329</v>
      </c>
      <c r="I41" s="199"/>
      <c r="J41" s="443"/>
      <c r="K41" s="1413"/>
      <c r="L41" s="199"/>
      <c r="M41" s="701"/>
      <c r="N41" s="2224">
        <f t="shared" si="8"/>
        <v>0</v>
      </c>
      <c r="O41" s="701"/>
      <c r="P41" s="1415">
        <f t="shared" si="9"/>
        <v>0</v>
      </c>
      <c r="Q41" s="1415">
        <f t="shared" si="9"/>
        <v>0</v>
      </c>
      <c r="R41" s="701"/>
      <c r="S41" s="315"/>
      <c r="T41" s="2414" t="s">
        <v>16328</v>
      </c>
      <c r="U41" s="2273" t="s">
        <v>16330</v>
      </c>
      <c r="V41" s="1639" t="s">
        <v>16331</v>
      </c>
      <c r="W41" s="1642" t="s">
        <v>16332</v>
      </c>
    </row>
    <row r="42" spans="1:23" s="171" customFormat="1">
      <c r="B42" s="2785" t="s">
        <v>16333</v>
      </c>
      <c r="C42" s="81"/>
      <c r="D42" s="2273">
        <v>20188.264999999999</v>
      </c>
      <c r="E42" s="1639">
        <v>15867.453</v>
      </c>
      <c r="F42" s="2633">
        <f t="shared" si="11"/>
        <v>36055.718000000001</v>
      </c>
      <c r="G42" s="199"/>
      <c r="H42" s="844" t="s">
        <v>16334</v>
      </c>
      <c r="I42" s="199"/>
      <c r="J42" s="443"/>
      <c r="K42" s="1413"/>
      <c r="L42" s="199"/>
      <c r="M42" s="701"/>
      <c r="N42" s="2224">
        <f t="shared" si="8"/>
        <v>0</v>
      </c>
      <c r="O42" s="701"/>
      <c r="P42" s="1415">
        <f t="shared" si="9"/>
        <v>0</v>
      </c>
      <c r="Q42" s="1415">
        <f t="shared" si="9"/>
        <v>0</v>
      </c>
      <c r="R42" s="701"/>
      <c r="S42" s="315"/>
      <c r="T42" s="2414" t="s">
        <v>16333</v>
      </c>
      <c r="U42" s="2273" t="s">
        <v>16335</v>
      </c>
      <c r="V42" s="1639" t="s">
        <v>16336</v>
      </c>
      <c r="W42" s="1642" t="s">
        <v>16337</v>
      </c>
    </row>
    <row r="43" spans="1:23" s="171" customFormat="1">
      <c r="B43" s="2785" t="s">
        <v>16338</v>
      </c>
      <c r="C43" s="81"/>
      <c r="D43" s="2273">
        <v>412.03160000000003</v>
      </c>
      <c r="E43" s="1639">
        <v>31543.1859</v>
      </c>
      <c r="F43" s="2633">
        <f t="shared" si="11"/>
        <v>31955.217499999999</v>
      </c>
      <c r="G43" s="199"/>
      <c r="H43" s="844" t="s">
        <v>16339</v>
      </c>
      <c r="I43" s="199"/>
      <c r="J43" s="443"/>
      <c r="K43" s="1413"/>
      <c r="L43" s="199"/>
      <c r="M43" s="701"/>
      <c r="N43" s="2224">
        <f t="shared" si="8"/>
        <v>0</v>
      </c>
      <c r="O43" s="701"/>
      <c r="P43" s="1415">
        <f t="shared" si="9"/>
        <v>0</v>
      </c>
      <c r="Q43" s="1415">
        <f t="shared" si="9"/>
        <v>0</v>
      </c>
      <c r="R43" s="701"/>
      <c r="S43" s="315"/>
      <c r="T43" s="2414" t="s">
        <v>16338</v>
      </c>
      <c r="U43" s="2273" t="s">
        <v>16340</v>
      </c>
      <c r="V43" s="1639" t="s">
        <v>16341</v>
      </c>
      <c r="W43" s="1642" t="s">
        <v>16342</v>
      </c>
    </row>
    <row r="44" spans="1:23" s="171" customFormat="1" ht="16" thickBot="1">
      <c r="B44" s="2785" t="s">
        <v>16343</v>
      </c>
      <c r="C44" s="81"/>
      <c r="D44" s="2634">
        <f>IFERROR(SUM(D37:D43),0)</f>
        <v>64708.23199</v>
      </c>
      <c r="E44" s="1873">
        <f>IFERROR(SUM(E37:E43),0)</f>
        <v>98066.393519999983</v>
      </c>
      <c r="F44" s="1874">
        <f>IFERROR(SUM(F37:F43),0)</f>
        <v>162774.62550999998</v>
      </c>
      <c r="G44" s="199"/>
      <c r="H44" s="844" t="s">
        <v>16344</v>
      </c>
      <c r="I44" s="199"/>
      <c r="J44" s="445"/>
      <c r="K44" s="1413"/>
      <c r="L44" s="199"/>
      <c r="M44" s="701"/>
      <c r="N44" s="2224"/>
      <c r="O44" s="701"/>
      <c r="P44" s="89"/>
      <c r="Q44" s="89"/>
      <c r="R44" s="701"/>
      <c r="S44" s="315"/>
      <c r="T44" s="2414" t="s">
        <v>16343</v>
      </c>
      <c r="U44" s="2634" t="s">
        <v>16345</v>
      </c>
      <c r="V44" s="1873" t="s">
        <v>16346</v>
      </c>
      <c r="W44" s="1874" t="s">
        <v>16347</v>
      </c>
    </row>
    <row r="45" spans="1:23" s="171" customFormat="1" ht="16.5" thickTop="1" thickBot="1">
      <c r="B45" s="291"/>
      <c r="C45" s="291"/>
      <c r="D45" s="1778"/>
      <c r="E45" s="1778"/>
      <c r="F45" s="1779"/>
      <c r="G45" s="199"/>
      <c r="H45" s="291" t="s">
        <v>3893</v>
      </c>
      <c r="I45" s="199"/>
      <c r="J45" s="616"/>
      <c r="K45" s="616"/>
      <c r="L45" s="199"/>
      <c r="M45" s="701"/>
      <c r="N45" s="2225"/>
      <c r="O45" s="701"/>
      <c r="P45" s="192"/>
      <c r="Q45" s="192"/>
      <c r="R45" s="701"/>
      <c r="S45" s="315"/>
      <c r="T45" s="291"/>
      <c r="U45" s="2054"/>
      <c r="V45" s="2054"/>
      <c r="W45" s="2055"/>
    </row>
    <row r="46" spans="1:23" s="171" customFormat="1" ht="17" thickTop="1">
      <c r="A46" s="3102"/>
      <c r="B46" s="2784" t="s">
        <v>16348</v>
      </c>
      <c r="C46" s="81"/>
      <c r="D46" s="2272">
        <v>37110.040999999997</v>
      </c>
      <c r="E46" s="1638">
        <v>39721.392999999996</v>
      </c>
      <c r="F46" s="2230">
        <f t="shared" ref="F46:F48" si="12">IFERROR(SUM(D46:E46),0)</f>
        <v>76831.433999999994</v>
      </c>
      <c r="G46" s="199"/>
      <c r="H46" s="843" t="s">
        <v>16349</v>
      </c>
      <c r="I46" s="199"/>
      <c r="J46" s="219"/>
      <c r="K46" s="616"/>
      <c r="L46" s="199"/>
      <c r="M46" s="701"/>
      <c r="N46" s="1414">
        <f>IF( SUM( P46:Q46 ) = 0, 0, $P$6 )</f>
        <v>0</v>
      </c>
      <c r="O46" s="701"/>
      <c r="P46" s="1415">
        <f t="shared" si="9"/>
        <v>0</v>
      </c>
      <c r="Q46" s="1415">
        <f xml:space="preserve"> IF( ISNUMBER(E46 ), 0, 1 )</f>
        <v>0</v>
      </c>
      <c r="R46" s="701"/>
      <c r="S46" s="315"/>
      <c r="T46" s="2413" t="s">
        <v>16348</v>
      </c>
      <c r="U46" s="2272" t="s">
        <v>16350</v>
      </c>
      <c r="V46" s="1638" t="s">
        <v>16351</v>
      </c>
      <c r="W46" s="1641" t="s">
        <v>16352</v>
      </c>
    </row>
    <row r="47" spans="1:23" s="171" customFormat="1" ht="16.5">
      <c r="A47" s="3102"/>
      <c r="B47" s="2785" t="s">
        <v>16353</v>
      </c>
      <c r="C47" s="81"/>
      <c r="D47" s="2273">
        <v>43.186484999999998</v>
      </c>
      <c r="E47" s="1639">
        <v>10697.081</v>
      </c>
      <c r="F47" s="2633">
        <f t="shared" si="12"/>
        <v>10740.267485</v>
      </c>
      <c r="G47" s="199"/>
      <c r="H47" s="844" t="s">
        <v>16354</v>
      </c>
      <c r="I47" s="199"/>
      <c r="J47" s="227"/>
      <c r="K47" s="616"/>
      <c r="L47" s="199"/>
      <c r="M47" s="701"/>
      <c r="N47" s="1414">
        <f>IF( SUM( P47:Q47 ) = 0, 0, $P$6 )</f>
        <v>0</v>
      </c>
      <c r="O47" s="701"/>
      <c r="P47" s="1415">
        <f t="shared" si="9"/>
        <v>0</v>
      </c>
      <c r="Q47" s="1415">
        <f t="shared" si="9"/>
        <v>0</v>
      </c>
      <c r="R47" s="701"/>
      <c r="S47" s="315"/>
      <c r="T47" s="2414" t="s">
        <v>16353</v>
      </c>
      <c r="U47" s="2273" t="s">
        <v>16355</v>
      </c>
      <c r="V47" s="1639" t="s">
        <v>16356</v>
      </c>
      <c r="W47" s="1642" t="s">
        <v>16357</v>
      </c>
    </row>
    <row r="48" spans="1:23" s="171" customFormat="1" ht="16.5">
      <c r="A48" s="3102"/>
      <c r="B48" s="2785" t="s">
        <v>16358</v>
      </c>
      <c r="C48" s="81"/>
      <c r="D48" s="2273">
        <v>144.99754999999999</v>
      </c>
      <c r="E48" s="1639">
        <v>21117.868999999999</v>
      </c>
      <c r="F48" s="2633">
        <f t="shared" si="12"/>
        <v>21262.866549999999</v>
      </c>
      <c r="G48" s="199"/>
      <c r="H48" s="844" t="s">
        <v>16359</v>
      </c>
      <c r="I48" s="199"/>
      <c r="J48" s="227"/>
      <c r="K48" s="616"/>
      <c r="L48" s="199"/>
      <c r="M48" s="701"/>
      <c r="N48" s="1414">
        <f>IF( SUM( P48:Q48 ) = 0, 0, $P$6 )</f>
        <v>0</v>
      </c>
      <c r="O48" s="701"/>
      <c r="P48" s="1415">
        <f t="shared" si="9"/>
        <v>0</v>
      </c>
      <c r="Q48" s="1415">
        <f t="shared" si="9"/>
        <v>0</v>
      </c>
      <c r="R48" s="701"/>
      <c r="S48" s="315"/>
      <c r="T48" s="2414" t="s">
        <v>16358</v>
      </c>
      <c r="U48" s="2273" t="s">
        <v>16360</v>
      </c>
      <c r="V48" s="1639" t="s">
        <v>16361</v>
      </c>
      <c r="W48" s="1642" t="s">
        <v>16362</v>
      </c>
    </row>
    <row r="49" spans="1:23" s="171" customFormat="1" ht="16" thickBot="1">
      <c r="A49" s="2387" t="s">
        <v>784</v>
      </c>
      <c r="B49" s="2786" t="s">
        <v>16363</v>
      </c>
      <c r="C49" s="81"/>
      <c r="D49" s="2631">
        <v>27410.006955000004</v>
      </c>
      <c r="E49" s="1640">
        <v>26530.05051999999</v>
      </c>
      <c r="F49" s="2231">
        <f>IFERROR(SUM(D49:E49),0)</f>
        <v>53940.057474999994</v>
      </c>
      <c r="G49" s="199"/>
      <c r="H49" s="846" t="s">
        <v>16364</v>
      </c>
      <c r="I49" s="199"/>
      <c r="J49" s="238"/>
      <c r="K49" s="616"/>
      <c r="L49" s="199"/>
      <c r="M49" s="701"/>
      <c r="N49" s="1414">
        <f>IF( SUM( P49:Q49 ) = 0, 0, $P$6 )</f>
        <v>0</v>
      </c>
      <c r="O49" s="701"/>
      <c r="P49" s="1415">
        <f t="shared" si="9"/>
        <v>0</v>
      </c>
      <c r="Q49" s="1415">
        <f t="shared" si="9"/>
        <v>0</v>
      </c>
      <c r="R49" s="701"/>
      <c r="S49" s="315"/>
      <c r="T49" s="2565" t="s">
        <v>16363</v>
      </c>
      <c r="U49" s="2631" t="s">
        <v>16365</v>
      </c>
      <c r="V49" s="1640" t="s">
        <v>16366</v>
      </c>
      <c r="W49" s="1643" t="s">
        <v>16367</v>
      </c>
    </row>
    <row r="50" spans="1:23" s="171" customFormat="1" ht="16.5" thickTop="1" thickBot="1">
      <c r="A50" s="3102"/>
      <c r="B50" s="192"/>
      <c r="C50" s="192"/>
      <c r="D50" s="1649"/>
      <c r="E50" s="1649"/>
      <c r="F50" s="1777"/>
      <c r="G50" s="199"/>
      <c r="H50" s="192" t="s">
        <v>3893</v>
      </c>
      <c r="I50" s="199"/>
      <c r="J50" s="192"/>
      <c r="K50" s="192"/>
      <c r="L50" s="199"/>
      <c r="M50" s="701"/>
      <c r="N50" s="2224"/>
      <c r="O50" s="701"/>
      <c r="P50" s="192"/>
      <c r="Q50" s="192"/>
      <c r="R50" s="701"/>
      <c r="S50" s="315"/>
      <c r="T50" s="192"/>
      <c r="U50" s="1775"/>
      <c r="V50" s="1775"/>
      <c r="W50" s="2053"/>
    </row>
    <row r="51" spans="1:23" s="171" customFormat="1" ht="16.5" thickTop="1" thickBot="1">
      <c r="B51" s="319" t="s">
        <v>16368</v>
      </c>
      <c r="C51" s="81"/>
      <c r="D51" s="1775"/>
      <c r="E51" s="1775"/>
      <c r="F51" s="2632"/>
      <c r="G51" s="199"/>
      <c r="H51" s="463" t="s">
        <v>3893</v>
      </c>
      <c r="I51" s="199"/>
      <c r="L51" s="199"/>
      <c r="M51" s="701"/>
      <c r="N51" s="2224"/>
      <c r="O51" s="701"/>
      <c r="P51" s="192"/>
      <c r="Q51" s="192"/>
      <c r="R51" s="701"/>
      <c r="S51" s="315"/>
      <c r="T51" s="319" t="s">
        <v>16368</v>
      </c>
      <c r="U51" s="1775"/>
      <c r="V51" s="1775"/>
      <c r="W51" s="1655"/>
    </row>
    <row r="52" spans="1:23" s="171" customFormat="1" ht="16" thickTop="1">
      <c r="A52" s="2387" t="s">
        <v>686</v>
      </c>
      <c r="B52" s="2784" t="s">
        <v>16369</v>
      </c>
      <c r="C52" s="81"/>
      <c r="D52" s="2635">
        <f>IFERROR(SUM(D15+D28+D44),0)</f>
        <v>177996.20021112001</v>
      </c>
      <c r="E52" s="2635">
        <f>IFERROR(SUM(E15+E28+E44),0)</f>
        <v>405812.36914137</v>
      </c>
      <c r="F52" s="2635">
        <f>IFERROR(SUM(D52:E52),0)</f>
        <v>583808.56935249001</v>
      </c>
      <c r="G52" s="199"/>
      <c r="H52" s="843" t="s">
        <v>16370</v>
      </c>
      <c r="I52" s="199"/>
      <c r="J52" s="219"/>
      <c r="K52" s="616"/>
      <c r="L52" s="199"/>
      <c r="M52" s="701"/>
      <c r="N52" s="1414"/>
      <c r="O52" s="701"/>
      <c r="P52" s="89"/>
      <c r="Q52" s="89"/>
      <c r="R52" s="701"/>
      <c r="S52" s="315"/>
      <c r="T52" s="2413" t="s">
        <v>16369</v>
      </c>
      <c r="U52" s="2640" t="s">
        <v>16371</v>
      </c>
      <c r="V52" s="1875" t="s">
        <v>16372</v>
      </c>
      <c r="W52" s="1641" t="s">
        <v>16373</v>
      </c>
    </row>
    <row r="53" spans="1:23" s="171" customFormat="1" ht="16" thickBot="1">
      <c r="A53" s="2387" t="s">
        <v>784</v>
      </c>
      <c r="B53" s="2786" t="s">
        <v>16374</v>
      </c>
      <c r="C53" s="192"/>
      <c r="D53" s="1873">
        <f>IFERROR(SUM(D29),0)</f>
        <v>1638.9688311200002</v>
      </c>
      <c r="E53" s="1873">
        <f>IFERROR(SUM(E29),0)</f>
        <v>277.02172136999997</v>
      </c>
      <c r="F53" s="2635">
        <f>IFERROR(SUM(D53:E53),0)</f>
        <v>1915.9905524900003</v>
      </c>
      <c r="G53" s="199"/>
      <c r="H53" s="846" t="s">
        <v>16375</v>
      </c>
      <c r="I53" s="199"/>
      <c r="J53" s="1416"/>
      <c r="K53" s="192"/>
      <c r="L53" s="199"/>
      <c r="M53" s="701"/>
      <c r="N53" s="1414"/>
      <c r="O53" s="701"/>
      <c r="P53" s="89"/>
      <c r="Q53" s="89"/>
      <c r="R53" s="701"/>
      <c r="S53" s="315"/>
      <c r="T53" s="2565" t="s">
        <v>16374</v>
      </c>
      <c r="U53" s="2645" t="s">
        <v>16376</v>
      </c>
      <c r="V53" s="1876" t="s">
        <v>16377</v>
      </c>
      <c r="W53" s="1643" t="s">
        <v>16378</v>
      </c>
    </row>
    <row r="54" spans="1:23" s="171" customFormat="1" ht="16.5" thickTop="1" thickBot="1">
      <c r="A54" s="3198"/>
      <c r="B54" s="1777"/>
      <c r="C54" s="1777"/>
      <c r="D54" s="1649"/>
      <c r="E54" s="1649"/>
      <c r="F54" s="1777"/>
      <c r="G54" s="199"/>
      <c r="H54" s="1777" t="s">
        <v>3893</v>
      </c>
      <c r="I54" s="199"/>
      <c r="J54" s="1777"/>
      <c r="K54" s="1777"/>
      <c r="L54" s="199"/>
      <c r="M54" s="701"/>
      <c r="N54" s="2224"/>
      <c r="O54" s="701"/>
      <c r="P54" s="192"/>
      <c r="Q54" s="192"/>
      <c r="R54" s="701"/>
      <c r="S54" s="315"/>
      <c r="T54" s="1777"/>
      <c r="U54" s="1775"/>
      <c r="V54" s="1775"/>
      <c r="W54" s="2053"/>
    </row>
    <row r="55" spans="1:23" s="171" customFormat="1" ht="16.5" thickTop="1" thickBot="1">
      <c r="B55" s="319" t="s">
        <v>16379</v>
      </c>
      <c r="C55" s="1777"/>
      <c r="D55" s="1649"/>
      <c r="E55" s="1649"/>
      <c r="F55" s="1777"/>
      <c r="G55" s="199"/>
      <c r="H55" s="1777" t="s">
        <v>3893</v>
      </c>
      <c r="I55" s="199"/>
      <c r="J55" s="1777"/>
      <c r="K55" s="1777"/>
      <c r="L55" s="199"/>
      <c r="M55" s="701"/>
      <c r="N55" s="2224"/>
      <c r="O55" s="701"/>
      <c r="P55" s="192"/>
      <c r="Q55" s="192"/>
      <c r="R55" s="701"/>
      <c r="S55" s="315"/>
      <c r="T55" s="319" t="s">
        <v>16379</v>
      </c>
      <c r="U55" s="1775"/>
      <c r="V55" s="1775"/>
      <c r="W55" s="2053"/>
    </row>
    <row r="56" spans="1:23" s="171" customFormat="1" ht="16" thickTop="1">
      <c r="A56" s="2387" t="s">
        <v>686</v>
      </c>
      <c r="B56" s="1417" t="s">
        <v>16380</v>
      </c>
      <c r="C56" s="1777"/>
      <c r="D56" s="2272">
        <v>44.891939000000001</v>
      </c>
      <c r="E56" s="1877">
        <v>2630.2078000000001</v>
      </c>
      <c r="F56" s="2230">
        <f t="shared" ref="F56:F59" si="13">IFERROR(SUM(D56:E56),0)</f>
        <v>2675.0997390000002</v>
      </c>
      <c r="G56" s="199"/>
      <c r="H56" s="843" t="s">
        <v>16381</v>
      </c>
      <c r="I56" s="199"/>
      <c r="J56" s="1417"/>
      <c r="K56" s="192"/>
      <c r="L56" s="199"/>
      <c r="M56" s="701"/>
      <c r="N56" s="1414">
        <f>IF( SUM( P56:Q56 ) = 0, 0, $P$6 )</f>
        <v>0</v>
      </c>
      <c r="O56" s="701"/>
      <c r="P56" s="1415">
        <f t="shared" ref="P56:Q59" si="14" xml:space="preserve"> IF( ISNUMBER(D56 ), 0, 1 )</f>
        <v>0</v>
      </c>
      <c r="Q56" s="1415">
        <f xml:space="preserve"> IF( ISNUMBER(E56 ), 0, 1 )</f>
        <v>0</v>
      </c>
      <c r="R56" s="701"/>
      <c r="S56" s="315"/>
      <c r="T56" s="2646" t="s">
        <v>16380</v>
      </c>
      <c r="U56" s="2650" t="s">
        <v>16382</v>
      </c>
      <c r="V56" s="2056" t="s">
        <v>16383</v>
      </c>
      <c r="W56" s="1641" t="s">
        <v>16384</v>
      </c>
    </row>
    <row r="57" spans="1:23" s="171" customFormat="1">
      <c r="B57" s="973" t="s">
        <v>16385</v>
      </c>
      <c r="C57" s="1777"/>
      <c r="D57" s="2636">
        <v>0</v>
      </c>
      <c r="E57" s="1878">
        <v>0</v>
      </c>
      <c r="F57" s="2633">
        <f t="shared" si="13"/>
        <v>0</v>
      </c>
      <c r="G57" s="199"/>
      <c r="H57" s="844" t="s">
        <v>16386</v>
      </c>
      <c r="I57" s="199"/>
      <c r="J57" s="973"/>
      <c r="K57" s="192"/>
      <c r="L57" s="199"/>
      <c r="M57" s="701"/>
      <c r="N57" s="1414">
        <f>IF( SUM( P57:Q57 ) = 0, 0, $P$6 )</f>
        <v>0</v>
      </c>
      <c r="O57" s="701"/>
      <c r="P57" s="1415">
        <f t="shared" si="14"/>
        <v>0</v>
      </c>
      <c r="Q57" s="1415">
        <f t="shared" si="14"/>
        <v>0</v>
      </c>
      <c r="R57" s="701"/>
      <c r="S57" s="315"/>
      <c r="T57" s="2647" t="s">
        <v>16385</v>
      </c>
      <c r="U57" s="2651" t="s">
        <v>16387</v>
      </c>
      <c r="V57" s="2057" t="s">
        <v>16388</v>
      </c>
      <c r="W57" s="1642" t="s">
        <v>16389</v>
      </c>
    </row>
    <row r="58" spans="1:23">
      <c r="A58" s="3125"/>
      <c r="B58" s="973" t="s">
        <v>16390</v>
      </c>
      <c r="C58" s="3125"/>
      <c r="D58" s="2636">
        <v>0</v>
      </c>
      <c r="E58" s="1878">
        <v>0</v>
      </c>
      <c r="F58" s="2633">
        <f t="shared" si="13"/>
        <v>0</v>
      </c>
      <c r="G58" s="199"/>
      <c r="H58" s="844" t="s">
        <v>16391</v>
      </c>
      <c r="I58" s="199"/>
      <c r="J58" s="1879"/>
      <c r="K58" s="199"/>
      <c r="L58" s="199"/>
      <c r="M58" s="701"/>
      <c r="N58" s="1414">
        <f>IF( SUM( P58:Q58 ) = 0, 0, $P$6 )</f>
        <v>0</v>
      </c>
      <c r="O58" s="701"/>
      <c r="P58" s="1415">
        <f t="shared" si="14"/>
        <v>0</v>
      </c>
      <c r="Q58" s="1415">
        <f t="shared" si="14"/>
        <v>0</v>
      </c>
      <c r="R58" s="701"/>
      <c r="S58" s="315"/>
      <c r="T58" s="2648" t="s">
        <v>16390</v>
      </c>
      <c r="U58" s="2651" t="s">
        <v>16392</v>
      </c>
      <c r="V58" s="2057" t="s">
        <v>16393</v>
      </c>
      <c r="W58" s="1642" t="s">
        <v>16394</v>
      </c>
    </row>
    <row r="59" spans="1:23" s="171" customFormat="1">
      <c r="B59" s="973" t="s">
        <v>16395</v>
      </c>
      <c r="C59" s="1777"/>
      <c r="D59" s="2636">
        <v>0</v>
      </c>
      <c r="E59" s="1878">
        <v>0</v>
      </c>
      <c r="F59" s="2633">
        <f t="shared" si="13"/>
        <v>0</v>
      </c>
      <c r="G59" s="199"/>
      <c r="H59" s="844" t="s">
        <v>16396</v>
      </c>
      <c r="I59" s="199"/>
      <c r="J59" s="973"/>
      <c r="K59" s="192"/>
      <c r="L59" s="199"/>
      <c r="M59" s="701"/>
      <c r="N59" s="1414">
        <f>IF( SUM( P59:Q59 ) = 0, 0, $P$6 )</f>
        <v>0</v>
      </c>
      <c r="O59" s="701"/>
      <c r="P59" s="1415">
        <f t="shared" si="14"/>
        <v>0</v>
      </c>
      <c r="Q59" s="1415">
        <f t="shared" si="14"/>
        <v>0</v>
      </c>
      <c r="R59" s="701"/>
      <c r="S59" s="315"/>
      <c r="T59" s="2647" t="s">
        <v>16395</v>
      </c>
      <c r="U59" s="2651" t="s">
        <v>16397</v>
      </c>
      <c r="V59" s="2057" t="s">
        <v>16398</v>
      </c>
      <c r="W59" s="1642" t="s">
        <v>16399</v>
      </c>
    </row>
    <row r="60" spans="1:23" s="171" customFormat="1" ht="16" thickBot="1">
      <c r="A60" s="2387" t="s">
        <v>784</v>
      </c>
      <c r="B60" s="1416" t="s">
        <v>16400</v>
      </c>
      <c r="C60" s="1777"/>
      <c r="D60" s="2276">
        <f>IFERROR(SUM(D56:D59),0)</f>
        <v>44.891939000000001</v>
      </c>
      <c r="E60" s="1870">
        <f>IFERROR(SUM(E56:E59),0)</f>
        <v>2630.2078000000001</v>
      </c>
      <c r="F60" s="2231">
        <f>IFERROR(SUM(F56:F59),0)</f>
        <v>2675.0997390000002</v>
      </c>
      <c r="G60" s="199"/>
      <c r="H60" s="846" t="s">
        <v>16401</v>
      </c>
      <c r="I60" s="199"/>
      <c r="J60" s="1416"/>
      <c r="K60" s="192"/>
      <c r="L60" s="199"/>
      <c r="M60" s="701"/>
      <c r="N60" s="2224"/>
      <c r="O60" s="701"/>
      <c r="P60" s="89"/>
      <c r="Q60" s="192"/>
      <c r="R60" s="701"/>
      <c r="S60" s="315"/>
      <c r="T60" s="2649" t="s">
        <v>16400</v>
      </c>
      <c r="U60" s="2276" t="s">
        <v>16402</v>
      </c>
      <c r="V60" s="1870" t="s">
        <v>16403</v>
      </c>
      <c r="W60" s="1643" t="s">
        <v>16404</v>
      </c>
    </row>
    <row r="61" spans="1:23" s="171" customFormat="1" ht="16.5" thickTop="1" thickBot="1">
      <c r="B61" s="192"/>
      <c r="C61" s="1777"/>
      <c r="D61" s="1649"/>
      <c r="E61" s="1649"/>
      <c r="F61" s="1649"/>
      <c r="G61" s="199"/>
      <c r="H61" s="149" t="s">
        <v>3893</v>
      </c>
      <c r="I61" s="199"/>
      <c r="J61" s="192"/>
      <c r="K61" s="192"/>
      <c r="L61" s="199"/>
      <c r="M61" s="701"/>
      <c r="N61" s="2224"/>
      <c r="O61" s="701"/>
      <c r="P61" s="192"/>
      <c r="Q61" s="192"/>
      <c r="R61" s="701"/>
      <c r="S61" s="315"/>
      <c r="T61" s="192"/>
      <c r="U61" s="1775"/>
      <c r="V61" s="1775"/>
      <c r="W61" s="1775"/>
    </row>
    <row r="62" spans="1:23" s="171" customFormat="1" ht="16.5" thickTop="1" thickBot="1">
      <c r="B62" s="1409" t="s">
        <v>16379</v>
      </c>
      <c r="C62" s="1777"/>
      <c r="D62" s="1649"/>
      <c r="E62" s="1649"/>
      <c r="F62" s="1777"/>
      <c r="G62" s="199"/>
      <c r="H62" s="1777" t="s">
        <v>3893</v>
      </c>
      <c r="I62" s="199"/>
      <c r="J62" s="1777"/>
      <c r="K62" s="1777"/>
      <c r="L62" s="199"/>
      <c r="M62" s="701"/>
      <c r="N62" s="2224"/>
      <c r="O62" s="701"/>
      <c r="P62" s="192"/>
      <c r="Q62" s="192"/>
      <c r="R62" s="701"/>
      <c r="S62" s="315"/>
      <c r="T62" s="319" t="s">
        <v>16379</v>
      </c>
      <c r="U62" s="1775"/>
      <c r="V62" s="1775"/>
      <c r="W62" s="2053"/>
    </row>
    <row r="63" spans="1:23" s="171" customFormat="1" ht="16.5" thickTop="1" thickBot="1">
      <c r="A63" s="2387" t="s">
        <v>686</v>
      </c>
      <c r="B63" s="2841" t="s">
        <v>16405</v>
      </c>
      <c r="C63" s="1777"/>
      <c r="D63" s="2639">
        <v>101995.06</v>
      </c>
      <c r="E63" s="1881">
        <v>87228.858999999997</v>
      </c>
      <c r="F63" s="2226">
        <f>IFERROR(SUM(D63:E63),0)</f>
        <v>189223.91899999999</v>
      </c>
      <c r="G63" s="199"/>
      <c r="H63" s="300" t="s">
        <v>16406</v>
      </c>
      <c r="I63" s="199"/>
      <c r="J63" s="1430"/>
      <c r="K63" s="192"/>
      <c r="L63" s="199"/>
      <c r="M63" s="701"/>
      <c r="N63" s="2224">
        <f>IF( SUM( P63:Q63 ) = 0, 0, $P$6 )</f>
        <v>0</v>
      </c>
      <c r="O63" s="701"/>
      <c r="P63" s="1415">
        <f t="shared" ref="P63:Q63" si="15" xml:space="preserve"> IF( ISNUMBER(D63 ), 0, 1 )</f>
        <v>0</v>
      </c>
      <c r="Q63" s="1415">
        <f t="shared" si="15"/>
        <v>0</v>
      </c>
      <c r="R63" s="701"/>
      <c r="S63" s="315"/>
      <c r="T63" s="2649" t="s">
        <v>16405</v>
      </c>
      <c r="U63" s="2639" t="s">
        <v>16407</v>
      </c>
      <c r="V63" s="1881" t="s">
        <v>16408</v>
      </c>
      <c r="W63" s="2226" t="s">
        <v>16409</v>
      </c>
    </row>
    <row r="64" spans="1:23" s="171" customFormat="1" ht="16.5" thickTop="1" thickBot="1">
      <c r="B64" s="192"/>
      <c r="C64" s="192"/>
      <c r="D64" s="1649"/>
      <c r="E64" s="1649"/>
      <c r="F64" s="1649"/>
      <c r="G64" s="199"/>
      <c r="H64" s="192" t="s">
        <v>3893</v>
      </c>
      <c r="I64" s="199"/>
      <c r="J64" s="192"/>
      <c r="K64" s="192"/>
      <c r="L64" s="199"/>
      <c r="M64" s="701"/>
      <c r="N64" s="2224"/>
      <c r="O64" s="701"/>
      <c r="P64" s="192"/>
      <c r="Q64" s="192"/>
      <c r="R64" s="701"/>
      <c r="S64" s="315"/>
      <c r="T64" s="192"/>
      <c r="U64" s="1775"/>
      <c r="V64" s="1775"/>
      <c r="W64" s="1775"/>
    </row>
    <row r="65" spans="1:23" ht="16.5" thickTop="1" thickBot="1">
      <c r="A65" s="171"/>
      <c r="B65" s="1409" t="s">
        <v>16410</v>
      </c>
      <c r="C65" s="192"/>
      <c r="D65" s="1649"/>
      <c r="E65" s="1649"/>
      <c r="F65" s="1780"/>
      <c r="G65" s="199"/>
      <c r="H65" s="192" t="s">
        <v>3893</v>
      </c>
      <c r="I65" s="199"/>
      <c r="J65" s="192"/>
      <c r="K65" s="192"/>
      <c r="L65" s="199"/>
      <c r="M65" s="701"/>
      <c r="N65" s="2224"/>
      <c r="O65" s="701"/>
      <c r="P65" s="192"/>
      <c r="Q65" s="192"/>
      <c r="R65" s="701"/>
      <c r="S65" s="315"/>
      <c r="T65" s="1409" t="s">
        <v>16410</v>
      </c>
      <c r="U65" s="1775"/>
      <c r="V65" s="1775"/>
      <c r="W65" s="1780"/>
    </row>
    <row r="66" spans="1:23" ht="16.5" thickTop="1" thickBot="1">
      <c r="A66" s="2387" t="s">
        <v>686</v>
      </c>
      <c r="B66" s="2842" t="s">
        <v>16411</v>
      </c>
      <c r="C66" s="192"/>
      <c r="D66" s="2844">
        <f>IFERROR(D52-D60,0)</f>
        <v>177951.30827212002</v>
      </c>
      <c r="E66" s="2845">
        <f>IFERROR(E52-E60,0)</f>
        <v>403182.16134137003</v>
      </c>
      <c r="F66" s="2226">
        <f t="shared" ref="F66" si="16">IFERROR(SUM(D66:E66),0)</f>
        <v>581133.46961349004</v>
      </c>
      <c r="G66" s="199"/>
      <c r="H66" s="851" t="s">
        <v>16412</v>
      </c>
      <c r="I66" s="199"/>
      <c r="J66" s="2843"/>
      <c r="K66" s="1413"/>
      <c r="L66" s="199"/>
      <c r="M66" s="701"/>
      <c r="N66" s="1414"/>
      <c r="O66" s="701"/>
      <c r="P66" s="89"/>
      <c r="Q66" s="89"/>
      <c r="R66" s="701"/>
      <c r="S66" s="315"/>
      <c r="T66" s="2413" t="s">
        <v>16411</v>
      </c>
      <c r="U66" s="2637" t="s">
        <v>16413</v>
      </c>
      <c r="V66" s="2227" t="s">
        <v>16414</v>
      </c>
      <c r="W66" s="1641" t="s">
        <v>16415</v>
      </c>
    </row>
    <row r="67" spans="1:23" ht="16.5" thickTop="1" thickBot="1">
      <c r="A67" s="171"/>
      <c r="B67" s="192"/>
      <c r="C67" s="192"/>
      <c r="D67" s="1649"/>
      <c r="E67" s="1649"/>
      <c r="F67" s="1649"/>
      <c r="G67" s="199"/>
      <c r="H67" s="192" t="s">
        <v>3893</v>
      </c>
      <c r="I67" s="199"/>
      <c r="J67" s="192"/>
      <c r="K67" s="192"/>
      <c r="L67" s="199"/>
      <c r="M67" s="701"/>
      <c r="N67" s="2224"/>
      <c r="O67" s="701"/>
      <c r="P67" s="192"/>
      <c r="Q67" s="192"/>
      <c r="R67" s="701"/>
      <c r="S67" s="315"/>
      <c r="T67" s="192"/>
      <c r="U67" s="1775"/>
      <c r="V67" s="1775"/>
      <c r="W67" s="1775"/>
    </row>
    <row r="68" spans="1:23" ht="16" thickTop="1">
      <c r="A68" s="2388" t="s">
        <v>680</v>
      </c>
      <c r="B68" s="2945" t="s">
        <v>671</v>
      </c>
      <c r="C68" s="192"/>
      <c r="D68" s="2641" t="s">
        <v>2744</v>
      </c>
      <c r="E68" s="1651" t="s">
        <v>2745</v>
      </c>
      <c r="F68" s="1649"/>
      <c r="G68" s="199"/>
      <c r="H68" s="192" t="s">
        <v>3893</v>
      </c>
      <c r="I68" s="199"/>
      <c r="J68" s="192"/>
      <c r="K68" s="192"/>
      <c r="L68" s="199"/>
      <c r="M68" s="701"/>
      <c r="N68" s="2224"/>
      <c r="O68" s="701"/>
      <c r="P68" s="192"/>
      <c r="Q68" s="192"/>
      <c r="R68" s="701"/>
      <c r="S68" s="315"/>
      <c r="T68" s="2928" t="s">
        <v>671</v>
      </c>
      <c r="U68" s="1650" t="s">
        <v>2744</v>
      </c>
      <c r="V68" s="1651" t="s">
        <v>2745</v>
      </c>
      <c r="W68" s="1775"/>
    </row>
    <row r="69" spans="1:23" ht="16.5">
      <c r="A69" s="3125"/>
      <c r="B69" s="2946" t="s">
        <v>15065</v>
      </c>
      <c r="C69" s="171"/>
      <c r="D69" s="2642" t="s">
        <v>16416</v>
      </c>
      <c r="E69" s="1885" t="s">
        <v>16416</v>
      </c>
      <c r="F69" s="1649"/>
      <c r="G69" s="199"/>
      <c r="H69" s="171" t="s">
        <v>3893</v>
      </c>
      <c r="I69" s="199"/>
      <c r="L69" s="199"/>
      <c r="M69" s="701"/>
      <c r="N69" s="2224"/>
      <c r="O69" s="701"/>
      <c r="P69" s="192"/>
      <c r="Q69" s="192"/>
      <c r="R69" s="701"/>
      <c r="S69" s="315"/>
      <c r="T69" s="2954" t="s">
        <v>15065</v>
      </c>
      <c r="U69" s="1884" t="s">
        <v>16416</v>
      </c>
      <c r="V69" s="1885" t="s">
        <v>16416</v>
      </c>
      <c r="W69" s="1775"/>
    </row>
    <row r="70" spans="1:23" ht="16" thickBot="1">
      <c r="A70" s="3125"/>
      <c r="B70" s="2947" t="s">
        <v>673</v>
      </c>
      <c r="C70" s="171"/>
      <c r="D70" s="2643">
        <v>3</v>
      </c>
      <c r="E70" s="1883">
        <v>3</v>
      </c>
      <c r="F70" s="1649"/>
      <c r="G70" s="199"/>
      <c r="H70" s="171" t="s">
        <v>3893</v>
      </c>
      <c r="I70" s="199"/>
      <c r="L70" s="199"/>
      <c r="M70" s="701"/>
      <c r="N70" s="2224"/>
      <c r="O70" s="701"/>
      <c r="P70" s="192"/>
      <c r="Q70" s="192"/>
      <c r="R70" s="701"/>
      <c r="S70" s="315"/>
      <c r="T70" s="2929" t="s">
        <v>673</v>
      </c>
      <c r="U70" s="1882">
        <v>3</v>
      </c>
      <c r="V70" s="1883">
        <v>3</v>
      </c>
      <c r="W70" s="1775"/>
    </row>
    <row r="71" spans="1:23" ht="16.5" thickTop="1" thickBot="1">
      <c r="A71" s="3125"/>
      <c r="B71" s="171"/>
      <c r="C71" s="171"/>
      <c r="D71" s="1652"/>
      <c r="E71" s="1652"/>
      <c r="F71" s="1653"/>
      <c r="G71" s="199"/>
      <c r="H71" s="171" t="s">
        <v>3893</v>
      </c>
      <c r="I71" s="199"/>
      <c r="L71" s="199"/>
      <c r="M71" s="701"/>
      <c r="N71" s="2224"/>
      <c r="O71" s="701"/>
      <c r="P71" s="192"/>
      <c r="Q71" s="192"/>
      <c r="R71" s="701"/>
      <c r="S71" s="315"/>
      <c r="T71" s="171"/>
      <c r="U71" s="2051"/>
      <c r="V71" s="2051"/>
      <c r="W71" s="1653"/>
    </row>
    <row r="72" spans="1:23" ht="16.5" thickTop="1" thickBot="1">
      <c r="A72" s="3125"/>
      <c r="B72" s="319" t="s">
        <v>16417</v>
      </c>
      <c r="C72" s="171"/>
      <c r="D72" s="1653"/>
      <c r="E72" s="1653"/>
      <c r="F72" s="1653"/>
      <c r="G72" s="199"/>
      <c r="H72" s="171" t="s">
        <v>3893</v>
      </c>
      <c r="I72" s="199"/>
      <c r="L72" s="199"/>
      <c r="M72" s="701"/>
      <c r="N72" s="2224"/>
      <c r="O72" s="701"/>
      <c r="P72" s="192"/>
      <c r="Q72" s="192"/>
      <c r="R72" s="701"/>
      <c r="S72" s="315"/>
      <c r="T72" s="319" t="s">
        <v>16417</v>
      </c>
      <c r="U72" s="1653"/>
      <c r="V72" s="1653"/>
      <c r="W72" s="1653"/>
    </row>
    <row r="73" spans="1:23" ht="16" thickTop="1">
      <c r="A73" s="2387" t="s">
        <v>686</v>
      </c>
      <c r="B73" s="2787" t="s">
        <v>16418</v>
      </c>
      <c r="C73" s="171"/>
      <c r="D73" s="2637">
        <f>IFERROR((D66*1000) / ('6B'!E48*365),0)</f>
        <v>192.51551095872023</v>
      </c>
      <c r="E73" s="2288"/>
      <c r="F73" s="2289"/>
      <c r="G73" s="199"/>
      <c r="H73" s="843" t="s">
        <v>16419</v>
      </c>
      <c r="I73" s="199"/>
      <c r="J73" s="442"/>
      <c r="K73" s="1413"/>
      <c r="L73" s="199"/>
      <c r="M73" s="701"/>
      <c r="N73" s="1414"/>
      <c r="O73" s="701"/>
      <c r="P73" s="89"/>
      <c r="Q73" s="192"/>
      <c r="R73" s="701"/>
      <c r="S73" s="315"/>
      <c r="T73" s="1418" t="s">
        <v>16418</v>
      </c>
      <c r="U73" s="2227" t="s">
        <v>16420</v>
      </c>
      <c r="V73" s="2290"/>
      <c r="W73" s="2289"/>
    </row>
    <row r="74" spans="1:23" ht="16" thickBot="1">
      <c r="A74" s="2387" t="s">
        <v>784</v>
      </c>
      <c r="B74" s="2788" t="s">
        <v>16421</v>
      </c>
      <c r="C74" s="171"/>
      <c r="D74" s="2638"/>
      <c r="E74" s="2228">
        <f>IFERROR(E66*1000/'7C'!E20,0)</f>
        <v>234.66530235507005</v>
      </c>
      <c r="F74" s="2291"/>
      <c r="G74" s="199"/>
      <c r="H74" s="846" t="s">
        <v>16422</v>
      </c>
      <c r="I74" s="199"/>
      <c r="J74" s="445"/>
      <c r="K74" s="1413"/>
      <c r="L74" s="199"/>
      <c r="M74" s="701"/>
      <c r="N74" s="1414"/>
      <c r="O74" s="701"/>
      <c r="P74" s="192"/>
      <c r="Q74" s="89"/>
      <c r="R74" s="701"/>
      <c r="S74" s="315"/>
      <c r="T74" s="1880" t="s">
        <v>16421</v>
      </c>
      <c r="U74" s="2292"/>
      <c r="V74" s="2228" t="s">
        <v>16423</v>
      </c>
      <c r="W74" s="2291"/>
    </row>
    <row r="75" spans="1:23" s="171" customFormat="1" ht="16.5" thickTop="1" thickBot="1">
      <c r="B75" s="192"/>
      <c r="C75" s="1777"/>
      <c r="D75" s="1649"/>
      <c r="E75" s="1649"/>
      <c r="F75" s="1867"/>
      <c r="G75" s="199"/>
      <c r="H75" s="149"/>
      <c r="I75" s="199"/>
      <c r="J75" s="192"/>
      <c r="K75" s="192"/>
      <c r="L75" s="199"/>
      <c r="M75" s="701"/>
      <c r="N75" s="1886"/>
      <c r="O75" s="701"/>
      <c r="P75" s="192"/>
      <c r="Q75" s="192"/>
      <c r="R75" s="701"/>
      <c r="S75" s="315"/>
      <c r="T75" s="192"/>
      <c r="U75" s="1775"/>
      <c r="V75" s="1775"/>
      <c r="W75" s="1867"/>
    </row>
    <row r="76" spans="1:23" s="171" customFormat="1" ht="16" thickTop="1">
      <c r="B76" s="3476" t="s">
        <v>671</v>
      </c>
      <c r="C76" s="1777"/>
      <c r="D76" s="3716" t="s">
        <v>16424</v>
      </c>
      <c r="E76" s="3708"/>
      <c r="F76" s="3709"/>
      <c r="G76" s="199"/>
      <c r="H76" s="149"/>
      <c r="I76" s="199"/>
      <c r="J76" s="192"/>
      <c r="K76" s="192"/>
      <c r="L76" s="199"/>
      <c r="M76" s="701"/>
      <c r="N76" s="1886"/>
      <c r="O76" s="701"/>
      <c r="P76" s="192"/>
      <c r="Q76" s="192"/>
      <c r="R76" s="701"/>
      <c r="S76" s="315"/>
      <c r="T76" s="3711" t="s">
        <v>671</v>
      </c>
      <c r="U76" s="3707" t="s">
        <v>16424</v>
      </c>
      <c r="V76" s="3708"/>
      <c r="W76" s="3709"/>
    </row>
    <row r="77" spans="1:23" s="171" customFormat="1">
      <c r="A77" s="2388" t="s">
        <v>680</v>
      </c>
      <c r="B77" s="3710"/>
      <c r="C77" s="1777"/>
      <c r="D77" s="2644" t="s">
        <v>2744</v>
      </c>
      <c r="E77" s="1922" t="s">
        <v>2745</v>
      </c>
      <c r="F77" s="1923" t="s">
        <v>902</v>
      </c>
      <c r="G77" s="199"/>
      <c r="H77" s="149"/>
      <c r="I77" s="199"/>
      <c r="J77" s="192"/>
      <c r="K77" s="192"/>
      <c r="L77" s="199"/>
      <c r="M77" s="701"/>
      <c r="N77" s="1886"/>
      <c r="O77" s="701"/>
      <c r="P77" s="192"/>
      <c r="Q77" s="192"/>
      <c r="R77" s="701"/>
      <c r="S77" s="315"/>
      <c r="T77" s="3712"/>
      <c r="U77" s="1922" t="s">
        <v>2744</v>
      </c>
      <c r="V77" s="1922" t="s">
        <v>2745</v>
      </c>
      <c r="W77" s="1923" t="s">
        <v>902</v>
      </c>
    </row>
    <row r="78" spans="1:23" s="171" customFormat="1" ht="16.5">
      <c r="B78" s="2946" t="s">
        <v>15065</v>
      </c>
      <c r="C78" s="1777"/>
      <c r="D78" s="2954" t="s">
        <v>16203</v>
      </c>
      <c r="E78" s="2962" t="s">
        <v>16203</v>
      </c>
      <c r="F78" s="2963" t="s">
        <v>16203</v>
      </c>
      <c r="G78" s="199"/>
      <c r="H78" s="149"/>
      <c r="I78" s="199"/>
      <c r="J78" s="192"/>
      <c r="K78" s="192"/>
      <c r="L78" s="199"/>
      <c r="M78" s="701"/>
      <c r="N78" s="1886"/>
      <c r="O78" s="701"/>
      <c r="P78" s="192"/>
      <c r="Q78" s="192"/>
      <c r="R78" s="701"/>
      <c r="S78" s="315"/>
      <c r="T78" s="2954" t="s">
        <v>15065</v>
      </c>
      <c r="U78" s="2962" t="s">
        <v>16203</v>
      </c>
      <c r="V78" s="2962" t="s">
        <v>16203</v>
      </c>
      <c r="W78" s="2963" t="s">
        <v>16203</v>
      </c>
    </row>
    <row r="79" spans="1:23" s="171" customFormat="1" ht="16" thickBot="1">
      <c r="B79" s="2947" t="s">
        <v>673</v>
      </c>
      <c r="C79" s="1777"/>
      <c r="D79" s="2929">
        <v>3</v>
      </c>
      <c r="E79" s="2914">
        <v>3</v>
      </c>
      <c r="F79" s="2916">
        <v>3</v>
      </c>
      <c r="G79" s="199"/>
      <c r="H79" s="149"/>
      <c r="I79" s="199"/>
      <c r="J79" s="192"/>
      <c r="K79" s="192"/>
      <c r="L79" s="199"/>
      <c r="M79" s="701"/>
      <c r="N79" s="1886"/>
      <c r="O79" s="701"/>
      <c r="P79" s="192"/>
      <c r="Q79" s="192"/>
      <c r="R79" s="701"/>
      <c r="S79" s="315"/>
      <c r="T79" s="2929" t="s">
        <v>673</v>
      </c>
      <c r="U79" s="2914">
        <v>3</v>
      </c>
      <c r="V79" s="2914">
        <v>3</v>
      </c>
      <c r="W79" s="2916">
        <v>3</v>
      </c>
    </row>
    <row r="80" spans="1:23" s="171" customFormat="1" ht="16.5" thickTop="1" thickBot="1">
      <c r="B80" s="192"/>
      <c r="C80" s="1777"/>
      <c r="D80" s="1649"/>
      <c r="E80" s="1649"/>
      <c r="F80" s="1867"/>
      <c r="G80" s="199"/>
      <c r="H80" s="149" t="s">
        <v>3893</v>
      </c>
      <c r="I80" s="199"/>
      <c r="J80" s="192"/>
      <c r="K80" s="192"/>
      <c r="L80" s="199"/>
      <c r="M80" s="701"/>
      <c r="N80" s="1886"/>
      <c r="O80" s="701"/>
      <c r="P80" s="192"/>
      <c r="Q80" s="192"/>
      <c r="R80" s="701"/>
      <c r="S80" s="315"/>
      <c r="T80" s="192"/>
      <c r="U80" s="1775"/>
      <c r="V80" s="1775"/>
      <c r="W80" s="1867"/>
    </row>
    <row r="81" spans="1:24" s="171" customFormat="1" ht="16.5" thickTop="1" thickBot="1">
      <c r="B81" s="1409" t="s">
        <v>16425</v>
      </c>
      <c r="G81" s="199"/>
      <c r="H81" s="171" t="s">
        <v>3893</v>
      </c>
      <c r="I81" s="199"/>
      <c r="L81" s="199"/>
      <c r="M81" s="701"/>
      <c r="N81" s="2229"/>
      <c r="O81" s="701"/>
      <c r="P81" s="89"/>
      <c r="Q81" s="89"/>
      <c r="R81" s="701"/>
      <c r="S81" s="315"/>
      <c r="T81" s="319" t="s">
        <v>16425</v>
      </c>
      <c r="U81" s="152"/>
      <c r="V81" s="152"/>
      <c r="W81" s="152"/>
    </row>
    <row r="82" spans="1:24" s="171" customFormat="1">
      <c r="A82" s="2387" t="s">
        <v>686</v>
      </c>
      <c r="B82" s="2784" t="s">
        <v>16426</v>
      </c>
      <c r="C82" s="81"/>
      <c r="D82" s="2272">
        <v>0</v>
      </c>
      <c r="E82" s="1638">
        <v>0</v>
      </c>
      <c r="F82" s="2230">
        <f>IFERROR(SUM(D82:E82),0)</f>
        <v>0</v>
      </c>
      <c r="G82" s="199"/>
      <c r="H82" s="843" t="s">
        <v>16427</v>
      </c>
      <c r="I82" s="199"/>
      <c r="J82" s="219"/>
      <c r="K82" s="616"/>
      <c r="L82" s="199"/>
      <c r="M82" s="701"/>
      <c r="N82" s="1414">
        <f>IF( SUM( P82:Q82 ) = 0, 0, $P$6 )</f>
        <v>0</v>
      </c>
      <c r="O82" s="701"/>
      <c r="P82" s="1415">
        <f t="shared" ref="P82:Q83" si="17" xml:space="preserve"> IF( ISNUMBER(D82 ), 0, 1 )</f>
        <v>0</v>
      </c>
      <c r="Q82" s="1415">
        <f t="shared" si="17"/>
        <v>0</v>
      </c>
      <c r="R82" s="701"/>
      <c r="S82" s="315"/>
      <c r="T82" s="2652" t="s">
        <v>16426</v>
      </c>
      <c r="U82" s="2272" t="s">
        <v>16428</v>
      </c>
      <c r="V82" s="1638" t="s">
        <v>16429</v>
      </c>
      <c r="W82" s="2230" t="s">
        <v>16430</v>
      </c>
    </row>
    <row r="83" spans="1:24">
      <c r="A83" s="2387" t="s">
        <v>784</v>
      </c>
      <c r="B83" s="2786" t="s">
        <v>16431</v>
      </c>
      <c r="C83" s="81"/>
      <c r="D83" s="2631">
        <v>137332.23000000001</v>
      </c>
      <c r="E83" s="1640">
        <v>207705.44500000001</v>
      </c>
      <c r="F83" s="2231">
        <f>IFERROR(SUM(D83:E83),0)</f>
        <v>345037.67500000005</v>
      </c>
      <c r="G83" s="199"/>
      <c r="H83" s="846" t="s">
        <v>16432</v>
      </c>
      <c r="I83" s="199"/>
      <c r="J83" s="238"/>
      <c r="K83" s="616"/>
      <c r="L83" s="199"/>
      <c r="M83" s="701"/>
      <c r="N83" s="1414">
        <f>IF( SUM( P83:Q83 ) = 0, 0, $P$6 )</f>
        <v>0</v>
      </c>
      <c r="O83" s="701"/>
      <c r="P83" s="1415">
        <f t="shared" si="17"/>
        <v>0</v>
      </c>
      <c r="Q83" s="1415">
        <f t="shared" si="17"/>
        <v>0</v>
      </c>
      <c r="R83" s="701"/>
      <c r="S83" s="315"/>
      <c r="T83" s="2653" t="s">
        <v>16431</v>
      </c>
      <c r="U83" s="2631" t="s">
        <v>16433</v>
      </c>
      <c r="V83" s="1640" t="s">
        <v>16434</v>
      </c>
      <c r="W83" s="2231" t="s">
        <v>16435</v>
      </c>
      <c r="X83" s="3125"/>
    </row>
    <row r="84" spans="1:24" ht="16.5" thickTop="1" thickBot="1">
      <c r="A84" s="3125"/>
      <c r="B84" s="3125"/>
      <c r="C84" s="3125"/>
      <c r="D84" s="3125"/>
      <c r="E84" s="3125"/>
      <c r="F84" s="3125"/>
      <c r="G84" s="199"/>
      <c r="H84" s="3125" t="s">
        <v>3893</v>
      </c>
      <c r="I84" s="199"/>
      <c r="J84" s="199"/>
      <c r="K84" s="199"/>
      <c r="L84" s="199"/>
      <c r="M84" s="701"/>
      <c r="N84" s="2229"/>
      <c r="O84" s="701"/>
      <c r="P84" s="3102"/>
      <c r="Q84" s="3102"/>
      <c r="R84" s="701"/>
      <c r="S84" s="315"/>
      <c r="T84" s="3125"/>
      <c r="U84" s="3153"/>
      <c r="V84" s="3153"/>
      <c r="W84" s="3153"/>
      <c r="X84" s="3125"/>
    </row>
    <row r="85" spans="1:24" s="171" customFormat="1" ht="16.5" thickTop="1" thickBot="1">
      <c r="B85" s="1409" t="s">
        <v>16436</v>
      </c>
      <c r="G85" s="199"/>
      <c r="H85" s="171" t="s">
        <v>3893</v>
      </c>
      <c r="I85" s="199"/>
      <c r="L85" s="199"/>
      <c r="M85" s="701"/>
      <c r="N85" s="1886"/>
      <c r="O85" s="701"/>
      <c r="P85" s="89"/>
      <c r="Q85" s="89"/>
      <c r="R85" s="701"/>
      <c r="S85" s="315"/>
      <c r="T85" s="319" t="s">
        <v>16436</v>
      </c>
      <c r="U85" s="152"/>
      <c r="V85" s="152"/>
      <c r="W85" s="152"/>
    </row>
    <row r="86" spans="1:24" ht="16.5" thickTop="1" thickBot="1">
      <c r="A86" s="2387" t="s">
        <v>686</v>
      </c>
      <c r="B86" s="2789" t="s">
        <v>16436</v>
      </c>
      <c r="C86" s="81"/>
      <c r="D86" s="2639">
        <f>D38+D42</f>
        <v>27937.713799999998</v>
      </c>
      <c r="E86" s="1881">
        <f>E38+E42</f>
        <v>31581.537</v>
      </c>
      <c r="F86" s="2226">
        <f>IFERROR(SUM(D86:E86),0)</f>
        <v>59519.250799999994</v>
      </c>
      <c r="G86" s="199"/>
      <c r="H86" s="851" t="s">
        <v>16437</v>
      </c>
      <c r="I86" s="199"/>
      <c r="J86" s="1430"/>
      <c r="K86" s="192"/>
      <c r="L86" s="199"/>
      <c r="M86" s="701"/>
      <c r="N86" s="1414">
        <f>IF( SUM( P86:Q86 ) = 0, 0, $P$6 )</f>
        <v>0</v>
      </c>
      <c r="O86" s="701"/>
      <c r="P86" s="1415">
        <f t="shared" ref="P86:Q86" si="18" xml:space="preserve"> IF( ISNUMBER(D86 ), 0, 1 )</f>
        <v>0</v>
      </c>
      <c r="Q86" s="1415">
        <f t="shared" si="18"/>
        <v>0</v>
      </c>
      <c r="R86" s="701"/>
      <c r="S86" s="315"/>
      <c r="T86" s="3199" t="s">
        <v>16438</v>
      </c>
      <c r="U86" s="2639" t="s">
        <v>16439</v>
      </c>
      <c r="V86" s="1881" t="s">
        <v>16440</v>
      </c>
      <c r="W86" s="2226" t="s">
        <v>16441</v>
      </c>
      <c r="X86" s="3125"/>
    </row>
    <row r="87" spans="1:24" ht="47" thickTop="1">
      <c r="A87" s="3125"/>
      <c r="B87" s="3125"/>
      <c r="C87" s="3125"/>
      <c r="D87" s="3125"/>
      <c r="E87" s="3125"/>
      <c r="F87" s="3125"/>
      <c r="G87" s="199"/>
      <c r="H87" s="199"/>
      <c r="I87" s="199"/>
      <c r="J87" s="199"/>
      <c r="K87" s="199"/>
      <c r="L87" s="2401" t="s">
        <v>826</v>
      </c>
      <c r="M87" s="3102"/>
      <c r="N87" s="3102"/>
      <c r="O87" s="3102"/>
      <c r="P87" s="3102"/>
      <c r="Q87" s="3102"/>
      <c r="R87" s="3102"/>
      <c r="S87" s="315"/>
      <c r="T87" s="3125"/>
      <c r="U87" s="3153"/>
      <c r="V87" s="3153"/>
      <c r="W87" s="3153"/>
      <c r="X87" s="3200" t="s">
        <v>827</v>
      </c>
    </row>
    <row r="88" spans="1:24">
      <c r="A88" s="3125"/>
      <c r="B88" s="3125"/>
      <c r="C88" s="3125"/>
      <c r="D88" s="3125"/>
      <c r="E88" s="3125"/>
      <c r="F88" s="3125"/>
      <c r="G88" s="199"/>
      <c r="H88" s="199"/>
      <c r="I88" s="199"/>
      <c r="J88" s="199"/>
      <c r="K88" s="199"/>
      <c r="L88" s="199"/>
      <c r="M88" s="3102"/>
      <c r="N88" s="3102"/>
      <c r="O88" s="3102"/>
      <c r="P88" s="3102"/>
      <c r="Q88" s="3102"/>
      <c r="R88" s="3102"/>
      <c r="S88" s="3125"/>
      <c r="T88" s="3125"/>
      <c r="U88" s="3153"/>
      <c r="V88" s="3153"/>
      <c r="W88" s="3153"/>
      <c r="X88" s="3125"/>
    </row>
    <row r="89" spans="1:24">
      <c r="A89" s="3125"/>
      <c r="B89" s="3125"/>
      <c r="C89" s="3125"/>
      <c r="D89" s="3125"/>
      <c r="E89" s="3125"/>
      <c r="F89" s="3125"/>
      <c r="G89" s="199"/>
      <c r="H89" s="199"/>
      <c r="I89" s="199"/>
      <c r="J89" s="199"/>
      <c r="K89" s="199"/>
      <c r="L89" s="199"/>
      <c r="M89" s="3102"/>
      <c r="N89" s="3102"/>
      <c r="O89" s="3102"/>
      <c r="P89" s="3102"/>
      <c r="Q89" s="3102"/>
      <c r="R89" s="3102"/>
      <c r="S89" s="3125"/>
      <c r="T89" s="3125"/>
      <c r="U89" s="3153"/>
      <c r="V89" s="3153"/>
      <c r="W89" s="3153"/>
      <c r="X89" s="3125"/>
    </row>
    <row r="90" spans="1:24">
      <c r="A90" s="3125"/>
      <c r="B90" s="3125"/>
      <c r="C90" s="3125"/>
      <c r="D90" s="3125"/>
      <c r="E90" s="3125"/>
      <c r="F90" s="3125"/>
      <c r="G90" s="199"/>
      <c r="H90" s="199"/>
      <c r="I90" s="199"/>
      <c r="J90" s="199"/>
      <c r="K90" s="199"/>
      <c r="L90" s="199"/>
      <c r="M90" s="3102"/>
      <c r="N90" s="3102"/>
      <c r="O90" s="3102"/>
      <c r="P90" s="3102"/>
      <c r="Q90" s="3102"/>
      <c r="R90" s="3102"/>
      <c r="S90" s="3125"/>
      <c r="T90" s="3125"/>
      <c r="U90" s="3153"/>
      <c r="V90" s="3153"/>
      <c r="W90" s="3153"/>
      <c r="X90" s="3125"/>
    </row>
    <row r="91" spans="1:24">
      <c r="A91" s="3125"/>
      <c r="B91" s="3125"/>
      <c r="C91" s="3125"/>
      <c r="D91" s="3125"/>
      <c r="E91" s="3125"/>
      <c r="F91" s="3125"/>
      <c r="G91" s="199"/>
      <c r="H91" s="199"/>
      <c r="I91" s="199"/>
      <c r="J91" s="199"/>
      <c r="K91" s="199"/>
      <c r="L91" s="199"/>
      <c r="M91" s="3102"/>
      <c r="N91" s="3102"/>
      <c r="O91" s="3102"/>
      <c r="P91" s="3102"/>
      <c r="Q91" s="3102"/>
      <c r="R91" s="3102"/>
      <c r="S91" s="3125"/>
      <c r="T91" s="3125"/>
      <c r="U91" s="3153"/>
      <c r="V91" s="3153"/>
      <c r="W91" s="3153"/>
      <c r="X91" s="3125"/>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workbookViewId="0"/>
  </sheetViews>
  <sheetFormatPr defaultRowHeight="14"/>
  <cols>
    <col min="2" max="2" width="22.58203125" bestFit="1" customWidth="1"/>
    <col min="3" max="3" width="33" customWidth="1"/>
    <col min="4" max="4" width="8.6640625" bestFit="1" customWidth="1"/>
    <col min="5" max="5" width="16.9140625" bestFit="1" customWidth="1"/>
    <col min="6" max="6" width="8.6640625" bestFit="1" customWidth="1"/>
  </cols>
  <sheetData>
    <row r="1" spans="1:6">
      <c r="C1" s="2896" t="s">
        <v>16442</v>
      </c>
    </row>
    <row r="2" spans="1:6">
      <c r="A2" t="s">
        <v>3</v>
      </c>
      <c r="B2" t="s">
        <v>16443</v>
      </c>
      <c r="C2" t="s">
        <v>16444</v>
      </c>
      <c r="D2" t="s">
        <v>15065</v>
      </c>
      <c r="E2" t="s">
        <v>16445</v>
      </c>
      <c r="F2" t="s">
        <v>13212</v>
      </c>
    </row>
    <row r="4" spans="1:6">
      <c r="B4" t="str">
        <f>'1A'!$Z$8</f>
        <v>BO1180STAT</v>
      </c>
      <c r="E4" t="s">
        <v>16446</v>
      </c>
      <c r="F4">
        <f>IF(ISBLANK('1A'!$F$8),"",'1A'!$F$8)</f>
        <v>2738.2</v>
      </c>
    </row>
    <row r="5" spans="1:6">
      <c r="B5" t="str">
        <f>'1A'!$AA$8</f>
        <v>BO1180DSR</v>
      </c>
      <c r="E5" t="s">
        <v>16446</v>
      </c>
      <c r="F5">
        <f>IF(ISBLANK('1A'!$G$8),"",'1A'!$G$8)</f>
        <v>40.042999999999999</v>
      </c>
    </row>
    <row r="6" spans="1:6">
      <c r="B6" t="str">
        <f>'1A'!$AB$8</f>
        <v>BO1180NA</v>
      </c>
      <c r="E6" t="s">
        <v>16446</v>
      </c>
      <c r="F6">
        <f>IF(ISBLANK('1A'!$H$8),"",'1A'!$H$8)</f>
        <v>157.16200000000001</v>
      </c>
    </row>
    <row r="7" spans="1:6">
      <c r="B7" t="str">
        <f>'1A'!$AC$8</f>
        <v>BO1180ADJ</v>
      </c>
      <c r="E7" t="s">
        <v>16446</v>
      </c>
      <c r="F7">
        <f>IF(ISBLANK('1A'!$I$8),"",'1A'!$I$8)</f>
        <v>-117.119</v>
      </c>
    </row>
    <row r="8" spans="1:6">
      <c r="B8" t="str">
        <f>'1A'!$AD$8</f>
        <v>BO1180</v>
      </c>
      <c r="E8" t="s">
        <v>16446</v>
      </c>
      <c r="F8">
        <f>IF(ISBLANK('1A'!$J$8),"",'1A'!$J$8)</f>
        <v>2621.0809999999997</v>
      </c>
    </row>
    <row r="9" spans="1:6">
      <c r="B9" t="str">
        <f>'1A'!$Z$9</f>
        <v>BO2560STAT</v>
      </c>
      <c r="E9" t="s">
        <v>16446</v>
      </c>
      <c r="F9">
        <f>IF(ISBLANK('1A'!$F$9),"",'1A'!$F$9)</f>
        <v>-3687.8</v>
      </c>
    </row>
    <row r="10" spans="1:6">
      <c r="B10" t="str">
        <f>'1A'!$AA$9</f>
        <v>BO2560DSR</v>
      </c>
      <c r="E10" t="s">
        <v>16446</v>
      </c>
      <c r="F10">
        <f>IF(ISBLANK('1A'!$G$9),"",'1A'!$G$9)</f>
        <v>-8.2050000000000001</v>
      </c>
    </row>
    <row r="11" spans="1:6">
      <c r="B11" t="str">
        <f>'1A'!$AB$9</f>
        <v>BO2560NA</v>
      </c>
      <c r="E11" t="s">
        <v>16446</v>
      </c>
      <c r="F11">
        <f>IF(ISBLANK('1A'!$H$9),"",'1A'!$H$9)</f>
        <v>-1280.623</v>
      </c>
    </row>
    <row r="12" spans="1:6">
      <c r="B12" t="str">
        <f>'1A'!$AC$9</f>
        <v>BO2560ADJ</v>
      </c>
      <c r="E12" t="s">
        <v>16446</v>
      </c>
      <c r="F12">
        <f>IF(ISBLANK('1A'!$I$9),"",'1A'!$I$9)</f>
        <v>1272.4180000000001</v>
      </c>
    </row>
    <row r="13" spans="1:6">
      <c r="B13" t="str">
        <f>'1A'!$AD$9</f>
        <v>BO2560</v>
      </c>
      <c r="E13" t="s">
        <v>16446</v>
      </c>
      <c r="F13">
        <f>IF(ISBLANK('1A'!$J$9),"",'1A'!$J$9)</f>
        <v>-2415.3820000000001</v>
      </c>
    </row>
    <row r="14" spans="1:6">
      <c r="B14" t="str">
        <f>'1A'!$Z$10</f>
        <v>BO1980STAT</v>
      </c>
      <c r="E14" t="s">
        <v>16446</v>
      </c>
      <c r="F14">
        <f>IF(ISBLANK('1A'!$F$10),"",'1A'!$F$10)</f>
        <v>150.30000000000001</v>
      </c>
    </row>
    <row r="15" spans="1:6">
      <c r="B15" t="str">
        <f>'1A'!$AA$10</f>
        <v>BO1980DSR</v>
      </c>
      <c r="E15" t="s">
        <v>16446</v>
      </c>
      <c r="F15">
        <f>IF(ISBLANK('1A'!$G$10),"",'1A'!$G$10)</f>
        <v>-147.49299999999999</v>
      </c>
    </row>
    <row r="16" spans="1:6">
      <c r="B16" t="str">
        <f>'1A'!$AB$10</f>
        <v>BO1980NA</v>
      </c>
      <c r="E16" t="s">
        <v>16446</v>
      </c>
      <c r="F16">
        <f>IF(ISBLANK('1A'!$H$10),"",'1A'!$H$10)</f>
        <v>0</v>
      </c>
    </row>
    <row r="17" spans="2:6">
      <c r="B17" t="str">
        <f>'1A'!$AC$10</f>
        <v>BO1980ADJ</v>
      </c>
      <c r="E17" t="s">
        <v>16446</v>
      </c>
      <c r="F17">
        <f>IF(ISBLANK('1A'!$I$10),"",'1A'!$I$10)</f>
        <v>-147.49299999999999</v>
      </c>
    </row>
    <row r="18" spans="2:6">
      <c r="B18" t="str">
        <f>'1A'!$AD$10</f>
        <v>BO1980</v>
      </c>
      <c r="E18" t="s">
        <v>16446</v>
      </c>
      <c r="F18">
        <f>IF(ISBLANK('1A'!$J$10),"",'1A'!$J$10)</f>
        <v>2.8070000000000164</v>
      </c>
    </row>
    <row r="19" spans="2:6">
      <c r="B19" t="str">
        <f>'1A'!$Z$11</f>
        <v>BO2060STAT</v>
      </c>
      <c r="E19" t="s">
        <v>16446</v>
      </c>
      <c r="F19">
        <f>IF(ISBLANK('1A'!$F$11),"",'1A'!$F$11)</f>
        <v>-799.30000000000041</v>
      </c>
    </row>
    <row r="20" spans="2:6">
      <c r="B20" t="str">
        <f>'1A'!$AA$11</f>
        <v>BO2060DSR</v>
      </c>
      <c r="E20" t="s">
        <v>16446</v>
      </c>
      <c r="F20">
        <f>IF(ISBLANK('1A'!$G$11),"",'1A'!$G$11)</f>
        <v>-115.655</v>
      </c>
    </row>
    <row r="21" spans="2:6">
      <c r="B21" t="str">
        <f>'1A'!$AB$11</f>
        <v>BO2060NA</v>
      </c>
      <c r="E21" t="s">
        <v>16446</v>
      </c>
      <c r="F21">
        <f>IF(ISBLANK('1A'!$H$11),"",'1A'!$H$11)</f>
        <v>-1123.461</v>
      </c>
    </row>
    <row r="22" spans="2:6">
      <c r="B22" t="str">
        <f>'1A'!$AC$11</f>
        <v>BO2060ADJ</v>
      </c>
      <c r="E22" t="s">
        <v>16446</v>
      </c>
      <c r="F22">
        <f>IF(ISBLANK('1A'!$I$11),"",'1A'!$I$11)</f>
        <v>1007.806</v>
      </c>
    </row>
    <row r="23" spans="2:6">
      <c r="B23" t="str">
        <f>'1A'!$AD$11</f>
        <v>BO2060</v>
      </c>
      <c r="E23" t="s">
        <v>16446</v>
      </c>
      <c r="F23">
        <f>IF(ISBLANK('1A'!$J$11),"",'1A'!$J$11)</f>
        <v>208.50599999999963</v>
      </c>
    </row>
    <row r="24" spans="2:6">
      <c r="B24" t="str">
        <f>'1A'!$Z$12</f>
        <v>BO3301STAT</v>
      </c>
      <c r="E24" t="s">
        <v>16446</v>
      </c>
      <c r="F24">
        <f>IF(ISBLANK('1A'!$F$12),"",'1A'!$F$12)</f>
        <v>0</v>
      </c>
    </row>
    <row r="25" spans="2:6">
      <c r="B25" t="str">
        <f>'1A'!$AA$12</f>
        <v>BO3301DSR</v>
      </c>
      <c r="E25" t="s">
        <v>16446</v>
      </c>
      <c r="F25">
        <f>IF(ISBLANK('1A'!$G$12),"",'1A'!$G$12)</f>
        <v>107.679</v>
      </c>
    </row>
    <row r="26" spans="2:6">
      <c r="B26" t="str">
        <f>'1A'!$AB$12</f>
        <v>BO3301NA</v>
      </c>
      <c r="E26" t="s">
        <v>16446</v>
      </c>
      <c r="F26">
        <f>IF(ISBLANK('1A'!$H$12),"",'1A'!$H$12)</f>
        <v>0.13200000000000001</v>
      </c>
    </row>
    <row r="27" spans="2:6">
      <c r="B27" t="str">
        <f>'1A'!$AC$12</f>
        <v>BO3301ADJ</v>
      </c>
      <c r="E27" t="s">
        <v>16446</v>
      </c>
      <c r="F27">
        <f>IF(ISBLANK('1A'!$I$12),"",'1A'!$I$12)</f>
        <v>107.547</v>
      </c>
    </row>
    <row r="28" spans="2:6">
      <c r="B28" t="str">
        <f>'1A'!$AD$12</f>
        <v>BO3301</v>
      </c>
      <c r="E28" t="s">
        <v>16446</v>
      </c>
      <c r="F28">
        <f>IF(ISBLANK('1A'!$J$12),"",'1A'!$J$12)</f>
        <v>107.547</v>
      </c>
    </row>
    <row r="29" spans="2:6">
      <c r="B29" t="str">
        <f>'1A'!$Z$13</f>
        <v>A10008STAT</v>
      </c>
      <c r="E29" t="s">
        <v>16446</v>
      </c>
      <c r="F29">
        <f>IF(ISBLANK('1A'!$F$13),"",'1A'!$F$13)</f>
        <v>256.3</v>
      </c>
    </row>
    <row r="30" spans="2:6">
      <c r="B30" t="str">
        <f>'1A'!$AA$13</f>
        <v>A10008DSR</v>
      </c>
      <c r="E30" t="s">
        <v>16446</v>
      </c>
      <c r="F30">
        <f>IF(ISBLANK('1A'!$G$13),"",'1A'!$G$13)</f>
        <v>0</v>
      </c>
    </row>
    <row r="31" spans="2:6">
      <c r="B31" t="str">
        <f>'1A'!$AB$13</f>
        <v>A10008NA</v>
      </c>
      <c r="E31" t="s">
        <v>16446</v>
      </c>
      <c r="F31">
        <f>IF(ISBLANK('1A'!$H$13),"",'1A'!$H$13)</f>
        <v>0</v>
      </c>
    </row>
    <row r="32" spans="2:6">
      <c r="B32" t="str">
        <f>'1A'!$AC$13</f>
        <v>A10008ADJ</v>
      </c>
      <c r="E32" t="s">
        <v>16446</v>
      </c>
      <c r="F32">
        <f>IF(ISBLANK('1A'!$I$13),"",'1A'!$I$13)</f>
        <v>0</v>
      </c>
    </row>
    <row r="33" spans="2:6">
      <c r="B33" t="str">
        <f>'1A'!$AD$13</f>
        <v>A10008APP</v>
      </c>
      <c r="E33" t="s">
        <v>16446</v>
      </c>
      <c r="F33">
        <f>IF(ISBLANK('1A'!$J$13),"",'1A'!$J$13)</f>
        <v>256.3</v>
      </c>
    </row>
    <row r="34" spans="2:6">
      <c r="B34" t="str">
        <f>'1A'!$Z$14</f>
        <v>A10009STAT</v>
      </c>
      <c r="E34" t="s">
        <v>16446</v>
      </c>
      <c r="F34">
        <f>IF(ISBLANK('1A'!$F$14),"",'1A'!$F$14)</f>
        <v>-670.54700000000003</v>
      </c>
    </row>
    <row r="35" spans="2:6">
      <c r="B35" t="str">
        <f>'1A'!$AA$14</f>
        <v>A10009DSR</v>
      </c>
      <c r="E35" t="s">
        <v>16446</v>
      </c>
      <c r="F35">
        <f>IF(ISBLANK('1A'!$G$14),"",'1A'!$G$14)</f>
        <v>-181.92</v>
      </c>
    </row>
    <row r="36" spans="2:6">
      <c r="B36" t="str">
        <f>'1A'!$AB$14</f>
        <v>A10009NA</v>
      </c>
      <c r="E36" t="s">
        <v>16446</v>
      </c>
      <c r="F36">
        <f>IF(ISBLANK('1A'!$H$14),"",'1A'!$H$14)</f>
        <v>0</v>
      </c>
    </row>
    <row r="37" spans="2:6">
      <c r="B37" t="str">
        <f>'1A'!$AC$14</f>
        <v>A10009ADJ</v>
      </c>
      <c r="E37" t="s">
        <v>16446</v>
      </c>
      <c r="F37">
        <f>IF(ISBLANK('1A'!$I$14),"",'1A'!$I$14)</f>
        <v>-181.92</v>
      </c>
    </row>
    <row r="38" spans="2:6">
      <c r="B38" t="str">
        <f>'1A'!$AD$14</f>
        <v>A10009APP</v>
      </c>
      <c r="E38" t="s">
        <v>16446</v>
      </c>
      <c r="F38">
        <f>IF(ISBLANK('1A'!$J$14),"",'1A'!$J$14)</f>
        <v>-852.46699999999998</v>
      </c>
    </row>
    <row r="39" spans="2:6">
      <c r="B39" t="str">
        <f>'1A'!$Z$15</f>
        <v>FT01641STAT</v>
      </c>
      <c r="E39" t="s">
        <v>16446</v>
      </c>
      <c r="F39">
        <f>IF(ISBLANK('1A'!$F$15),"",'1A'!$F$15)</f>
        <v>-192.59399999999999</v>
      </c>
    </row>
    <row r="40" spans="2:6">
      <c r="B40" t="str">
        <f>'1A'!$AA$15</f>
        <v>FT01641DSR</v>
      </c>
      <c r="E40" t="s">
        <v>16446</v>
      </c>
      <c r="F40">
        <f>IF(ISBLANK('1A'!$G$15),"",'1A'!$G$15)</f>
        <v>-5.2</v>
      </c>
    </row>
    <row r="41" spans="2:6">
      <c r="B41" t="str">
        <f>'1A'!$AB$15</f>
        <v>FT01641NA</v>
      </c>
      <c r="E41" t="s">
        <v>16446</v>
      </c>
      <c r="F41">
        <f>IF(ISBLANK('1A'!$H$15),"",'1A'!$H$15)</f>
        <v>0</v>
      </c>
    </row>
    <row r="42" spans="2:6">
      <c r="B42" t="str">
        <f>'1A'!$AC$15</f>
        <v>FT01641ADJ</v>
      </c>
      <c r="E42" t="s">
        <v>16446</v>
      </c>
      <c r="F42">
        <f>IF(ISBLANK('1A'!$I$15),"",'1A'!$I$15)</f>
        <v>-5.2</v>
      </c>
    </row>
    <row r="43" spans="2:6">
      <c r="B43" t="str">
        <f>'1A'!$AD$15</f>
        <v>FT01641</v>
      </c>
      <c r="E43" t="s">
        <v>16446</v>
      </c>
      <c r="F43">
        <f>IF(ISBLANK('1A'!$J$15),"",'1A'!$J$15)</f>
        <v>-197.79399999999998</v>
      </c>
    </row>
    <row r="44" spans="2:6">
      <c r="B44" t="str">
        <f>'1A'!$Z$16</f>
        <v>A10011STAT</v>
      </c>
      <c r="E44" t="s">
        <v>16446</v>
      </c>
      <c r="F44">
        <f>IF(ISBLANK('1A'!$F$16),"",'1A'!$F$16)</f>
        <v>-1406.1410000000005</v>
      </c>
    </row>
    <row r="45" spans="2:6">
      <c r="B45" t="str">
        <f>'1A'!$AA$16</f>
        <v>A10011DSR</v>
      </c>
      <c r="E45" t="s">
        <v>16446</v>
      </c>
      <c r="F45">
        <f>IF(ISBLANK('1A'!$G$16),"",'1A'!$G$16)</f>
        <v>-195.09599999999998</v>
      </c>
    </row>
    <row r="46" spans="2:6">
      <c r="B46" t="str">
        <f>'1A'!$AB$16</f>
        <v>A10011NA</v>
      </c>
      <c r="E46" t="s">
        <v>16446</v>
      </c>
      <c r="F46">
        <f>IF(ISBLANK('1A'!$H$16),"",'1A'!$H$16)</f>
        <v>-1123.329</v>
      </c>
    </row>
    <row r="47" spans="2:6">
      <c r="B47" t="str">
        <f>'1A'!$AC$16</f>
        <v>A10011ADJ</v>
      </c>
      <c r="E47" t="s">
        <v>16446</v>
      </c>
      <c r="F47">
        <f>IF(ISBLANK('1A'!$I$16),"",'1A'!$I$16)</f>
        <v>928.23299999999995</v>
      </c>
    </row>
    <row r="48" spans="2:6">
      <c r="B48" t="str">
        <f>'1A'!$AD$16</f>
        <v>A10011APP</v>
      </c>
      <c r="E48" t="s">
        <v>16446</v>
      </c>
      <c r="F48">
        <f>IF(ISBLANK('1A'!$J$16),"",'1A'!$J$16)</f>
        <v>-477.90800000000058</v>
      </c>
    </row>
    <row r="49" spans="2:6">
      <c r="B49" t="str">
        <f>'1A'!$Z$17</f>
        <v>A10012STAT</v>
      </c>
      <c r="E49" t="s">
        <v>16446</v>
      </c>
      <c r="F49">
        <f>IF(ISBLANK('1A'!$F$17),"",'1A'!$F$17)</f>
        <v>-240.5</v>
      </c>
    </row>
    <row r="50" spans="2:6">
      <c r="B50" t="str">
        <f>'1A'!$AA$17</f>
        <v>A10012DSR</v>
      </c>
      <c r="E50" t="s">
        <v>16446</v>
      </c>
      <c r="F50">
        <f>IF(ISBLANK('1A'!$G$17),"",'1A'!$G$17)</f>
        <v>0</v>
      </c>
    </row>
    <row r="51" spans="2:6">
      <c r="B51" t="str">
        <f>'1A'!$AB$17</f>
        <v>A10012NA</v>
      </c>
      <c r="E51" t="s">
        <v>16446</v>
      </c>
      <c r="F51">
        <f>IF(ISBLANK('1A'!$H$17),"",'1A'!$H$17)</f>
        <v>0</v>
      </c>
    </row>
    <row r="52" spans="2:6">
      <c r="B52" t="str">
        <f>'1A'!$AC$17</f>
        <v>A10012ADJ</v>
      </c>
      <c r="E52" t="s">
        <v>16446</v>
      </c>
      <c r="F52">
        <f>IF(ISBLANK('1A'!$I$17),"",'1A'!$I$17)</f>
        <v>0</v>
      </c>
    </row>
    <row r="53" spans="2:6">
      <c r="B53" t="str">
        <f>'1A'!$AD$17</f>
        <v>A10012APP</v>
      </c>
      <c r="E53" t="s">
        <v>16446</v>
      </c>
      <c r="F53">
        <f>IF(ISBLANK('1A'!$J$17),"",'1A'!$J$17)</f>
        <v>-240.5</v>
      </c>
    </row>
    <row r="54" spans="2:6">
      <c r="B54" t="str">
        <f>'1A'!$Z$18</f>
        <v>BO3305STAT</v>
      </c>
      <c r="E54" t="s">
        <v>16446</v>
      </c>
      <c r="F54">
        <f>IF(ISBLANK('1A'!$F$18),"",'1A'!$F$18)</f>
        <v>-1646.6410000000005</v>
      </c>
    </row>
    <row r="55" spans="2:6">
      <c r="B55" t="str">
        <f>'1A'!$AA$18</f>
        <v>BO3305DSR</v>
      </c>
      <c r="E55" t="s">
        <v>16446</v>
      </c>
      <c r="F55">
        <f>IF(ISBLANK('1A'!$G$18),"",'1A'!$G$18)</f>
        <v>-195.09599999999998</v>
      </c>
    </row>
    <row r="56" spans="2:6">
      <c r="B56" t="str">
        <f>'1A'!$AB$18</f>
        <v>BO3305NA</v>
      </c>
      <c r="E56" t="s">
        <v>16446</v>
      </c>
      <c r="F56">
        <f>IF(ISBLANK('1A'!$H$18),"",'1A'!$H$18)</f>
        <v>-1123.329</v>
      </c>
    </row>
    <row r="57" spans="2:6">
      <c r="B57" t="str">
        <f>'1A'!$AC$18</f>
        <v>BO3305ADJ</v>
      </c>
      <c r="E57" t="s">
        <v>16446</v>
      </c>
      <c r="F57">
        <f>IF(ISBLANK('1A'!$I$18),"",'1A'!$I$18)</f>
        <v>928.23299999999995</v>
      </c>
    </row>
    <row r="58" spans="2:6">
      <c r="B58" t="str">
        <f>'1A'!$AD$18</f>
        <v>BO3305</v>
      </c>
      <c r="E58" t="s">
        <v>16446</v>
      </c>
      <c r="F58">
        <f>IF(ISBLANK('1A'!$J$18),"",'1A'!$J$18)</f>
        <v>-718.40800000000058</v>
      </c>
    </row>
    <row r="59" spans="2:6">
      <c r="B59" t="str">
        <f>'1A'!$AC$19</f>
        <v>BO3351ADJ</v>
      </c>
      <c r="E59" t="s">
        <v>16446</v>
      </c>
      <c r="F59">
        <f>IF(ISBLANK('1A'!$I$19),"",'1A'!$I$19)</f>
        <v>0</v>
      </c>
    </row>
    <row r="60" spans="2:6">
      <c r="B60" t="str">
        <f>'1A'!$AD$19</f>
        <v>BO3351</v>
      </c>
      <c r="E60" t="s">
        <v>16446</v>
      </c>
      <c r="F60">
        <f>IF(ISBLANK('1A'!$J$19),"",'1A'!$J$19)</f>
        <v>41.933</v>
      </c>
    </row>
    <row r="61" spans="2:6">
      <c r="B61" t="str">
        <f>'1A'!$Z$20</f>
        <v>BO3352STAT</v>
      </c>
      <c r="E61" t="s">
        <v>16446</v>
      </c>
      <c r="F61">
        <f>IF(ISBLANK('1A'!$F$20),"",'1A'!$F$20)</f>
        <v>90.959000000000003</v>
      </c>
    </row>
    <row r="62" spans="2:6">
      <c r="B62" t="str">
        <f>'1A'!$AA$20</f>
        <v>BO3352DSR</v>
      </c>
      <c r="E62" t="s">
        <v>16446</v>
      </c>
      <c r="F62">
        <f>IF(ISBLANK('1A'!$G$20),"",'1A'!$G$20)</f>
        <v>0</v>
      </c>
    </row>
    <row r="63" spans="2:6">
      <c r="B63" t="str">
        <f>'1A'!$AB$20</f>
        <v>BO3352NA</v>
      </c>
      <c r="E63" t="s">
        <v>16446</v>
      </c>
      <c r="F63">
        <f>IF(ISBLANK('1A'!$H$20),"",'1A'!$H$20)</f>
        <v>8.9999999999999993E-3</v>
      </c>
    </row>
    <row r="64" spans="2:6">
      <c r="B64" t="str">
        <f>'1A'!$AC$20</f>
        <v>BO3352ADJ</v>
      </c>
      <c r="E64" t="s">
        <v>16446</v>
      </c>
      <c r="F64">
        <f>IF(ISBLANK('1A'!$I$20),"",'1A'!$I$20)</f>
        <v>-8.9999999999999993E-3</v>
      </c>
    </row>
    <row r="65" spans="2:6">
      <c r="B65" t="str">
        <f>'1A'!$AD$20</f>
        <v>BO3352</v>
      </c>
      <c r="E65" t="s">
        <v>16446</v>
      </c>
      <c r="F65">
        <f>IF(ISBLANK('1A'!$J$20),"",'1A'!$J$20)</f>
        <v>90.95</v>
      </c>
    </row>
    <row r="66" spans="2:6">
      <c r="B66" t="str">
        <f>'1A'!$Z$21</f>
        <v>BO2530STAT</v>
      </c>
      <c r="E66" t="s">
        <v>16446</v>
      </c>
      <c r="F66">
        <f>IF(ISBLANK('1A'!$F$21),"",'1A'!$F$21)</f>
        <v>-1513.7490000000005</v>
      </c>
    </row>
    <row r="67" spans="2:6">
      <c r="B67" t="str">
        <f>'1A'!$AA$21</f>
        <v>BO2530DSR</v>
      </c>
      <c r="E67" t="s">
        <v>16446</v>
      </c>
      <c r="F67">
        <f>IF(ISBLANK('1A'!$G$21),"",'1A'!$G$21)</f>
        <v>-195.09599999999998</v>
      </c>
    </row>
    <row r="68" spans="2:6">
      <c r="B68" t="str">
        <f>'1A'!$AB$21</f>
        <v>BO2530NA</v>
      </c>
      <c r="E68" t="s">
        <v>16446</v>
      </c>
      <c r="F68">
        <f>IF(ISBLANK('1A'!$H$21),"",'1A'!$H$21)</f>
        <v>-1123.32</v>
      </c>
    </row>
    <row r="69" spans="2:6">
      <c r="B69" t="str">
        <f>'1A'!$AC$21</f>
        <v>BO2530ADJ</v>
      </c>
      <c r="E69" t="s">
        <v>16446</v>
      </c>
      <c r="F69">
        <f>IF(ISBLANK('1A'!$I$21),"",'1A'!$I$21)</f>
        <v>928.22399999999993</v>
      </c>
    </row>
    <row r="70" spans="2:6">
      <c r="B70" t="str">
        <f>'1A'!$AD$21</f>
        <v>BO2530</v>
      </c>
      <c r="E70" t="s">
        <v>16446</v>
      </c>
      <c r="F70">
        <f>IF(ISBLANK('1A'!$J$21),"",'1A'!$J$21)</f>
        <v>-585.52500000000055</v>
      </c>
    </row>
    <row r="71" spans="2:6">
      <c r="B71" t="str">
        <f>'1A'!$Z$22</f>
        <v>BO3402STAT</v>
      </c>
      <c r="E71" t="s">
        <v>16446</v>
      </c>
      <c r="F71">
        <f>IF(ISBLANK('1A'!$F$22),"",'1A'!$F$22)</f>
        <v>0</v>
      </c>
    </row>
    <row r="72" spans="2:6">
      <c r="B72" t="str">
        <f>'1A'!$AA$22</f>
        <v>BO3402DSR</v>
      </c>
      <c r="E72" t="s">
        <v>16446</v>
      </c>
      <c r="F72">
        <f>IF(ISBLANK('1A'!$G$22),"",'1A'!$G$22)</f>
        <v>0</v>
      </c>
    </row>
    <row r="73" spans="2:6">
      <c r="B73" t="str">
        <f>'1A'!$AB$22</f>
        <v>BO3402NA</v>
      </c>
      <c r="E73" t="s">
        <v>16446</v>
      </c>
      <c r="F73">
        <f>IF(ISBLANK('1A'!$H$22),"",'1A'!$H$22)</f>
        <v>0</v>
      </c>
    </row>
    <row r="74" spans="2:6">
      <c r="B74" t="str">
        <f>'1A'!$AC$22</f>
        <v>BO3402ADJ</v>
      </c>
      <c r="E74" t="s">
        <v>16446</v>
      </c>
      <c r="F74">
        <f>IF(ISBLANK('1A'!$I$22),"",'1A'!$I$22)</f>
        <v>0</v>
      </c>
    </row>
    <row r="75" spans="2:6">
      <c r="B75" t="str">
        <f>'1A'!$AD$22</f>
        <v>BO3402</v>
      </c>
      <c r="E75" t="s">
        <v>16446</v>
      </c>
      <c r="F75">
        <f>IF(ISBLANK('1A'!$J$22),"",'1A'!$J$22)</f>
        <v>0</v>
      </c>
    </row>
    <row r="76" spans="2:6">
      <c r="B76" t="str">
        <f>'1A'!$Z$25</f>
        <v>BO3354STAT</v>
      </c>
      <c r="E76" t="s">
        <v>16446</v>
      </c>
      <c r="F76">
        <f>IF(ISBLANK('1A'!$F$25),"",'1A'!$F$25)</f>
        <v>0</v>
      </c>
    </row>
    <row r="77" spans="2:6">
      <c r="B77" t="str">
        <f>'1A'!$AA$25</f>
        <v>BO3354DSR</v>
      </c>
      <c r="E77" t="s">
        <v>16446</v>
      </c>
      <c r="F77">
        <f>IF(ISBLANK('1A'!$G$25),"",'1A'!$G$25)</f>
        <v>0</v>
      </c>
    </row>
    <row r="78" spans="2:6">
      <c r="B78" t="str">
        <f>'1A'!$AB$25</f>
        <v>BO3354NA</v>
      </c>
      <c r="E78" t="s">
        <v>16446</v>
      </c>
      <c r="F78">
        <f>IF(ISBLANK('1A'!$H$25),"",'1A'!$H$25)</f>
        <v>0</v>
      </c>
    </row>
    <row r="79" spans="2:6">
      <c r="B79" t="str">
        <f>'1A'!$AC$25</f>
        <v>BO3354ADJ</v>
      </c>
      <c r="E79" t="s">
        <v>16446</v>
      </c>
      <c r="F79">
        <f>IF(ISBLANK('1A'!$I$25),"",'1A'!$I$25)</f>
        <v>0</v>
      </c>
    </row>
    <row r="80" spans="2:6">
      <c r="B80" t="str">
        <f>'1A'!$AD$25</f>
        <v>BO3354</v>
      </c>
      <c r="E80" t="s">
        <v>16446</v>
      </c>
      <c r="F80">
        <f>IF(ISBLANK('1A'!$J$25),"",'1A'!$J$25)</f>
        <v>0</v>
      </c>
    </row>
    <row r="81" spans="2:6">
      <c r="B81" t="str">
        <f>'1A'!$Z$26</f>
        <v>BO3355STAT</v>
      </c>
      <c r="E81" t="s">
        <v>16446</v>
      </c>
      <c r="F81">
        <f>IF(ISBLANK('1A'!$F$26),"",'1A'!$F$26)</f>
        <v>-41.933</v>
      </c>
    </row>
    <row r="82" spans="2:6">
      <c r="B82" t="str">
        <f>'1A'!$AA$26</f>
        <v>BO3355DSR</v>
      </c>
      <c r="E82" t="s">
        <v>16446</v>
      </c>
      <c r="F82">
        <f>IF(ISBLANK('1A'!$G$26),"",'1A'!$G$26)</f>
        <v>0</v>
      </c>
    </row>
    <row r="83" spans="2:6">
      <c r="B83" t="str">
        <f>'1A'!$AB$26</f>
        <v>BO3355NA</v>
      </c>
      <c r="E83" t="s">
        <v>16446</v>
      </c>
      <c r="F83">
        <f>IF(ISBLANK('1A'!$H$26),"",'1A'!$H$26)</f>
        <v>0</v>
      </c>
    </row>
    <row r="84" spans="2:6">
      <c r="B84" t="str">
        <f>'1A'!$AC$26</f>
        <v>BO3355ADJ</v>
      </c>
      <c r="E84" t="s">
        <v>16446</v>
      </c>
      <c r="F84">
        <f>IF(ISBLANK('1A'!$I$26),"",'1A'!$I$26)</f>
        <v>0</v>
      </c>
    </row>
    <row r="85" spans="2:6">
      <c r="B85" t="str">
        <f>'1A'!$AD$26</f>
        <v>BO3355</v>
      </c>
      <c r="E85" t="s">
        <v>16446</v>
      </c>
      <c r="F85">
        <f>IF(ISBLANK('1A'!$J$26),"",'1A'!$J$26)</f>
        <v>-41.933</v>
      </c>
    </row>
    <row r="86" spans="2:6">
      <c r="B86" t="str">
        <f>'1A'!$Z$27</f>
        <v>BO3353STAT</v>
      </c>
      <c r="E86" t="s">
        <v>16446</v>
      </c>
      <c r="F86">
        <f>IF(ISBLANK('1A'!$F$27),"",'1A'!$F$27)</f>
        <v>-41.933</v>
      </c>
    </row>
    <row r="87" spans="2:6">
      <c r="B87" t="str">
        <f>'1A'!$AA$27</f>
        <v>BO3353DSR</v>
      </c>
      <c r="E87" t="s">
        <v>16446</v>
      </c>
      <c r="F87">
        <f>IF(ISBLANK('1A'!$G$27),"",'1A'!$G$27)</f>
        <v>0</v>
      </c>
    </row>
    <row r="88" spans="2:6">
      <c r="B88" t="str">
        <f>'1A'!$AB$27</f>
        <v>BO3353NA</v>
      </c>
      <c r="E88" t="s">
        <v>16446</v>
      </c>
      <c r="F88">
        <f>IF(ISBLANK('1A'!$H$27),"",'1A'!$H$27)</f>
        <v>0</v>
      </c>
    </row>
    <row r="89" spans="2:6">
      <c r="B89" t="str">
        <f>'1A'!$AC$27</f>
        <v>BO3353ADJ</v>
      </c>
      <c r="E89" t="s">
        <v>16446</v>
      </c>
      <c r="F89">
        <f>IF(ISBLANK('1A'!$I$27),"",'1A'!$I$27)</f>
        <v>0</v>
      </c>
    </row>
    <row r="90" spans="2:6">
      <c r="B90" t="str">
        <f>'1A'!$AD$27</f>
        <v>BO3353</v>
      </c>
      <c r="E90" t="s">
        <v>16446</v>
      </c>
      <c r="F90">
        <f>IF(ISBLANK('1A'!$J$27),"",'1A'!$J$27)</f>
        <v>-41.933</v>
      </c>
    </row>
    <row r="91" spans="2:6">
      <c r="B91" t="str">
        <f>'1A'!$AB$30</f>
        <v>BO1180NAIS</v>
      </c>
      <c r="E91" t="s">
        <v>16446</v>
      </c>
      <c r="F91">
        <f>IF(ISBLANK('1A'!$H$30),"",'1A'!$H$30)</f>
        <v>0</v>
      </c>
    </row>
    <row r="92" spans="2:6">
      <c r="B92" t="str">
        <f>'1A'!$AB$31</f>
        <v>BO1180NATW</v>
      </c>
      <c r="E92" t="s">
        <v>16446</v>
      </c>
      <c r="F92">
        <f>IF(ISBLANK('1A'!$H$31),"",'1A'!$H$31)</f>
        <v>8.1180000000000003</v>
      </c>
    </row>
    <row r="93" spans="2:6">
      <c r="B93" t="str">
        <f>'1A'!$AB$32</f>
        <v>BO1180NAO</v>
      </c>
      <c r="E93" t="s">
        <v>16446</v>
      </c>
      <c r="F93">
        <f>IF(ISBLANK('1A'!$H$32),"",'1A'!$H$32)</f>
        <v>149.04400000000001</v>
      </c>
    </row>
    <row r="94" spans="2:6">
      <c r="B94" t="str">
        <f>'1A'!$AB$33</f>
        <v>BO1180NAT</v>
      </c>
      <c r="E94" t="s">
        <v>16446</v>
      </c>
      <c r="F94">
        <f>IF(ISBLANK('1A'!$H$33),"",'1A'!$H$33)</f>
        <v>157.16200000000001</v>
      </c>
    </row>
    <row r="95" spans="2:6">
      <c r="B95" t="str">
        <f>'1B'!$Z$9</f>
        <v>BO2550STAT</v>
      </c>
      <c r="E95" t="s">
        <v>16446</v>
      </c>
      <c r="F95">
        <f>IF(ISBLANK('1B'!$F$9),"",'1B'!$F$9)</f>
        <v>21</v>
      </c>
    </row>
    <row r="96" spans="2:6">
      <c r="B96" t="str">
        <f>'1B'!$AA$9</f>
        <v>BO2550DSR</v>
      </c>
      <c r="E96" t="s">
        <v>16446</v>
      </c>
      <c r="F96">
        <f>IF(ISBLANK('1B'!$G$9),"",'1B'!$G$9)</f>
        <v>0</v>
      </c>
    </row>
    <row r="97" spans="2:6">
      <c r="B97" t="str">
        <f>'1B'!$AB$9</f>
        <v>BO2550NA</v>
      </c>
      <c r="E97" t="s">
        <v>16446</v>
      </c>
      <c r="F97">
        <f>IF(ISBLANK('1B'!$H$9),"",'1B'!$H$9)</f>
        <v>0</v>
      </c>
    </row>
    <row r="98" spans="2:6">
      <c r="B98" t="str">
        <f>'1B'!$AC$9</f>
        <v>BO2550ADJ</v>
      </c>
      <c r="E98" t="s">
        <v>16446</v>
      </c>
      <c r="F98">
        <f>IF(ISBLANK('1B'!$I$9),"",'1B'!$I$9)</f>
        <v>0</v>
      </c>
    </row>
    <row r="99" spans="2:6">
      <c r="B99" t="str">
        <f>'1B'!$AD$9</f>
        <v>BO2550</v>
      </c>
      <c r="E99" t="s">
        <v>16446</v>
      </c>
      <c r="F99">
        <f>IF(ISBLANK('1B'!$J$9),"",'1B'!$J$9)</f>
        <v>21</v>
      </c>
    </row>
    <row r="100" spans="2:6">
      <c r="B100" t="str">
        <f>'1B'!$Z$10</f>
        <v>BO2553STAT</v>
      </c>
      <c r="E100" t="s">
        <v>16446</v>
      </c>
      <c r="F100">
        <f>IF(ISBLANK('1B'!$F$10),"",'1B'!$F$10)</f>
        <v>-3.1</v>
      </c>
    </row>
    <row r="101" spans="2:6">
      <c r="B101" t="str">
        <f>'1B'!$AA$10</f>
        <v>BO2553DSR</v>
      </c>
      <c r="E101" t="s">
        <v>16446</v>
      </c>
      <c r="F101">
        <f>IF(ISBLANK('1B'!$G$10),"",'1B'!$G$10)</f>
        <v>0</v>
      </c>
    </row>
    <row r="102" spans="2:6">
      <c r="B102" t="str">
        <f>'1B'!$AB$10</f>
        <v>BO2553NA</v>
      </c>
      <c r="E102" t="s">
        <v>16446</v>
      </c>
      <c r="F102">
        <f>IF(ISBLANK('1B'!$H$10),"",'1B'!$H$10)</f>
        <v>0</v>
      </c>
    </row>
    <row r="103" spans="2:6">
      <c r="B103" t="str">
        <f>'1B'!$AC$10</f>
        <v>BO2553ADJ</v>
      </c>
      <c r="E103" t="s">
        <v>16446</v>
      </c>
      <c r="F103">
        <f>IF(ISBLANK('1B'!$I$10),"",'1B'!$I$10)</f>
        <v>0</v>
      </c>
    </row>
    <row r="104" spans="2:6">
      <c r="B104" t="str">
        <f>'1B'!$AD$10</f>
        <v>BO2553</v>
      </c>
      <c r="E104" t="s">
        <v>16446</v>
      </c>
      <c r="F104">
        <f>IF(ISBLANK('1B'!$J$10),"",'1B'!$J$10)</f>
        <v>-3.1</v>
      </c>
    </row>
    <row r="105" spans="2:6">
      <c r="B105" t="str">
        <f>'1B'!$Z$11</f>
        <v>BO2554STAT</v>
      </c>
      <c r="E105" t="s">
        <v>16446</v>
      </c>
      <c r="F105">
        <f>IF(ISBLANK('1B'!$F$11),"",'1B'!$F$11)</f>
        <v>-1495.8490000000004</v>
      </c>
    </row>
    <row r="106" spans="2:6">
      <c r="B106" t="str">
        <f>'1B'!$AA$11</f>
        <v>BO2554DSR</v>
      </c>
      <c r="E106" t="s">
        <v>16446</v>
      </c>
      <c r="F106">
        <f>IF(ISBLANK('1B'!$G$11),"",'1B'!$G$11)</f>
        <v>-195.09599999999998</v>
      </c>
    </row>
    <row r="107" spans="2:6">
      <c r="B107" t="str">
        <f>'1B'!$AB$11</f>
        <v>BO2554NA</v>
      </c>
      <c r="E107" t="s">
        <v>16446</v>
      </c>
      <c r="F107">
        <f>IF(ISBLANK('1B'!$H$11),"",'1B'!$H$11)</f>
        <v>-1123.32</v>
      </c>
    </row>
    <row r="108" spans="2:6">
      <c r="B108" t="str">
        <f>'1B'!$AC$11</f>
        <v>BO2554ADJ</v>
      </c>
      <c r="E108" t="s">
        <v>16446</v>
      </c>
      <c r="F108">
        <f>IF(ISBLANK('1B'!$I$11),"",'1B'!$I$11)</f>
        <v>928.22399999999993</v>
      </c>
    </row>
    <row r="109" spans="2:6">
      <c r="B109" t="str">
        <f>'1B'!$AD$11</f>
        <v>BO2554</v>
      </c>
      <c r="E109" t="s">
        <v>16446</v>
      </c>
      <c r="F109">
        <f>IF(ISBLANK('1B'!$J$11),"",'1B'!$J$11)</f>
        <v>-567.62500000000045</v>
      </c>
    </row>
    <row r="110" spans="2:6">
      <c r="B110" t="str">
        <f>'1C'!$Z$9</f>
        <v>BO4008STAT</v>
      </c>
      <c r="E110" t="s">
        <v>16446</v>
      </c>
      <c r="F110">
        <f>IF(ISBLANK('1C'!$F$9),"",'1C'!$F$9)</f>
        <v>20875.552</v>
      </c>
    </row>
    <row r="111" spans="2:6">
      <c r="B111" t="str">
        <f>'1C'!$AA$9</f>
        <v>BO4008DSR</v>
      </c>
      <c r="E111" t="s">
        <v>16446</v>
      </c>
      <c r="F111">
        <f>IF(ISBLANK('1C'!$G$9),"",'1C'!$G$9)</f>
        <v>-1278.1969999999999</v>
      </c>
    </row>
    <row r="112" spans="2:6">
      <c r="B112" t="str">
        <f>'1C'!$AB$9</f>
        <v>BO4008NA</v>
      </c>
      <c r="E112" t="s">
        <v>16446</v>
      </c>
      <c r="F112">
        <f>IF(ISBLANK('1C'!$H$9),"",'1C'!$H$9)</f>
        <v>10.178000000000001</v>
      </c>
    </row>
    <row r="113" spans="2:6">
      <c r="B113" t="str">
        <f>'1C'!$AC$9</f>
        <v>BO4008ADJ</v>
      </c>
      <c r="E113" t="s">
        <v>16446</v>
      </c>
      <c r="F113">
        <f>IF(ISBLANK('1C'!$I$9),"",'1C'!$I$9)</f>
        <v>-1288.375</v>
      </c>
    </row>
    <row r="114" spans="2:6">
      <c r="B114" t="str">
        <f>'1C'!$AD$9</f>
        <v>BO4008</v>
      </c>
      <c r="E114" t="s">
        <v>16446</v>
      </c>
      <c r="F114">
        <f>IF(ISBLANK('1C'!$J$9),"",'1C'!$J$9)</f>
        <v>19587.177</v>
      </c>
    </row>
    <row r="115" spans="2:6">
      <c r="B115" t="str">
        <f>'1C'!$Z$10</f>
        <v>A11002STAT</v>
      </c>
      <c r="E115" t="s">
        <v>16446</v>
      </c>
      <c r="F115">
        <f>IF(ISBLANK('1C'!$F$10),"",'1C'!$F$10)</f>
        <v>207.51300000000001</v>
      </c>
    </row>
    <row r="116" spans="2:6">
      <c r="B116" t="str">
        <f>'1C'!$AA$10</f>
        <v>A11002DSR</v>
      </c>
      <c r="E116" t="s">
        <v>16446</v>
      </c>
      <c r="F116">
        <f>IF(ISBLANK('1C'!$G$10),"",'1C'!$G$10)</f>
        <v>-5.0190000000000001</v>
      </c>
    </row>
    <row r="117" spans="2:6">
      <c r="B117" t="str">
        <f>'1C'!$AB$10</f>
        <v>A11002NA</v>
      </c>
      <c r="E117" t="s">
        <v>16446</v>
      </c>
      <c r="F117">
        <f>IF(ISBLANK('1C'!$H$10),"",'1C'!$H$10)</f>
        <v>0</v>
      </c>
    </row>
    <row r="118" spans="2:6">
      <c r="B118" t="str">
        <f>'1C'!$AC$10</f>
        <v>A11002ADJ</v>
      </c>
      <c r="E118" t="s">
        <v>16446</v>
      </c>
      <c r="F118">
        <f>IF(ISBLANK('1C'!$I$10),"",'1C'!$I$10)</f>
        <v>-5.0190000000000001</v>
      </c>
    </row>
    <row r="119" spans="2:6">
      <c r="B119" t="str">
        <f>'1C'!$AD$10</f>
        <v>A11002</v>
      </c>
      <c r="E119" t="s">
        <v>16446</v>
      </c>
      <c r="F119">
        <f>IF(ISBLANK('1C'!$J$10),"",'1C'!$J$10)</f>
        <v>202.494</v>
      </c>
    </row>
    <row r="120" spans="2:6">
      <c r="B120" t="str">
        <f>'1C'!$Z$11</f>
        <v>FT01670STAT</v>
      </c>
      <c r="E120" t="s">
        <v>16446</v>
      </c>
      <c r="F120">
        <f>IF(ISBLANK('1C'!$F$11),"",'1C'!$F$11)</f>
        <v>0</v>
      </c>
    </row>
    <row r="121" spans="2:6">
      <c r="B121" t="str">
        <f>'1C'!$AA$11</f>
        <v>FT01670DSR</v>
      </c>
      <c r="E121" t="s">
        <v>16446</v>
      </c>
      <c r="F121">
        <f>IF(ISBLANK('1C'!$G$11),"",'1C'!$G$11)</f>
        <v>0</v>
      </c>
    </row>
    <row r="122" spans="2:6">
      <c r="B122" t="str">
        <f>'1C'!$AB$11</f>
        <v>FT01670NA</v>
      </c>
      <c r="E122" t="s">
        <v>16446</v>
      </c>
      <c r="F122">
        <f>IF(ISBLANK('1C'!$H$11),"",'1C'!$H$11)</f>
        <v>0</v>
      </c>
    </row>
    <row r="123" spans="2:6">
      <c r="B123" t="str">
        <f>'1C'!$AC$11</f>
        <v>FT01670ADJ</v>
      </c>
      <c r="E123" t="s">
        <v>16446</v>
      </c>
      <c r="F123">
        <f>IF(ISBLANK('1C'!$I$11),"",'1C'!$I$11)</f>
        <v>0</v>
      </c>
    </row>
    <row r="124" spans="2:6">
      <c r="B124" t="str">
        <f>'1C'!$AD$11</f>
        <v>FT01670</v>
      </c>
      <c r="E124" t="s">
        <v>16446</v>
      </c>
      <c r="F124">
        <f>IF(ISBLANK('1C'!$J$11),"",'1C'!$J$11)</f>
        <v>0</v>
      </c>
    </row>
    <row r="125" spans="2:6">
      <c r="B125" t="str">
        <f>'1C'!$Z$12</f>
        <v>FT01680STAT</v>
      </c>
      <c r="E125" t="s">
        <v>16446</v>
      </c>
      <c r="F125">
        <f>IF(ISBLANK('1C'!$F$12),"",'1C'!$F$12)</f>
        <v>669</v>
      </c>
    </row>
    <row r="126" spans="2:6">
      <c r="B126" t="str">
        <f>'1C'!$AA$12</f>
        <v>FT01680DSR</v>
      </c>
      <c r="E126" t="s">
        <v>16446</v>
      </c>
      <c r="F126">
        <f>IF(ISBLANK('1C'!$G$12),"",'1C'!$G$12)</f>
        <v>0</v>
      </c>
    </row>
    <row r="127" spans="2:6">
      <c r="B127" t="str">
        <f>'1C'!$AB$12</f>
        <v>FT01680NA</v>
      </c>
      <c r="E127" t="s">
        <v>16446</v>
      </c>
      <c r="F127">
        <f>IF(ISBLANK('1C'!$H$12),"",'1C'!$H$12)</f>
        <v>623.9</v>
      </c>
    </row>
    <row r="128" spans="2:6">
      <c r="B128" t="str">
        <f>'1C'!$AC$12</f>
        <v>FT01680ADJ</v>
      </c>
      <c r="E128" t="s">
        <v>16446</v>
      </c>
      <c r="F128">
        <f>IF(ISBLANK('1C'!$I$12),"",'1C'!$I$12)</f>
        <v>-623.9</v>
      </c>
    </row>
    <row r="129" spans="2:6">
      <c r="B129" t="str">
        <f>'1C'!$AD$12</f>
        <v>FT01680</v>
      </c>
      <c r="E129" t="s">
        <v>16446</v>
      </c>
      <c r="F129">
        <f>IF(ISBLANK('1C'!$J$12),"",'1C'!$J$12)</f>
        <v>45.100000000000023</v>
      </c>
    </row>
    <row r="130" spans="2:6">
      <c r="B130" t="str">
        <f>'1C'!$Z$13</f>
        <v>A11005STAT</v>
      </c>
      <c r="E130" t="s">
        <v>16446</v>
      </c>
      <c r="F130">
        <f>IF(ISBLANK('1C'!$F$13),"",'1C'!$F$13)</f>
        <v>300.02699999999999</v>
      </c>
    </row>
    <row r="131" spans="2:6">
      <c r="B131" t="str">
        <f>'1C'!$AA$13</f>
        <v>A11005DSR</v>
      </c>
      <c r="E131" t="s">
        <v>16446</v>
      </c>
      <c r="F131">
        <f>IF(ISBLANK('1C'!$G$13),"",'1C'!$G$13)</f>
        <v>-37.692999999999998</v>
      </c>
    </row>
    <row r="132" spans="2:6">
      <c r="B132" t="str">
        <f>'1C'!$AB$13</f>
        <v>A11005NA</v>
      </c>
      <c r="E132" t="s">
        <v>16446</v>
      </c>
      <c r="F132">
        <f>IF(ISBLANK('1C'!$H$13),"",'1C'!$H$13)</f>
        <v>0</v>
      </c>
    </row>
    <row r="133" spans="2:6">
      <c r="B133" t="str">
        <f>'1C'!$AC$13</f>
        <v>A11005ADJ</v>
      </c>
      <c r="E133" t="s">
        <v>16446</v>
      </c>
      <c r="F133">
        <f>IF(ISBLANK('1C'!$I$13),"",'1C'!$I$13)</f>
        <v>-37.692999999999998</v>
      </c>
    </row>
    <row r="134" spans="2:6">
      <c r="B134" t="str">
        <f>'1C'!$AD$13</f>
        <v>A11005</v>
      </c>
      <c r="E134" t="s">
        <v>16446</v>
      </c>
      <c r="F134">
        <f>IF(ISBLANK('1C'!$J$13),"",'1C'!$J$13)</f>
        <v>262.334</v>
      </c>
    </row>
    <row r="135" spans="2:6">
      <c r="B135" t="str">
        <f>'1C'!$Z$14</f>
        <v>FT01751STAT</v>
      </c>
      <c r="E135" t="s">
        <v>16446</v>
      </c>
      <c r="F135">
        <f>IF(ISBLANK('1C'!$F$14),"",'1C'!$F$14)</f>
        <v>25.9</v>
      </c>
    </row>
    <row r="136" spans="2:6">
      <c r="B136" t="str">
        <f>'1C'!$AA$14</f>
        <v>FT01751DSR</v>
      </c>
      <c r="E136" t="s">
        <v>16446</v>
      </c>
      <c r="F136">
        <f>IF(ISBLANK('1C'!$G$14),"",'1C'!$G$14)</f>
        <v>0</v>
      </c>
    </row>
    <row r="137" spans="2:6">
      <c r="B137" t="str">
        <f>'1C'!$AB$14</f>
        <v>FT01751NA</v>
      </c>
      <c r="E137" t="s">
        <v>16446</v>
      </c>
      <c r="F137">
        <f>IF(ISBLANK('1C'!$H$14),"",'1C'!$H$14)</f>
        <v>0</v>
      </c>
    </row>
    <row r="138" spans="2:6">
      <c r="B138" t="str">
        <f>'1C'!$AC$14</f>
        <v>FT01751ADJ</v>
      </c>
      <c r="E138" t="s">
        <v>16446</v>
      </c>
      <c r="F138">
        <f>IF(ISBLANK('1C'!$I$14),"",'1C'!$I$14)</f>
        <v>0</v>
      </c>
    </row>
    <row r="139" spans="2:6">
      <c r="B139" t="str">
        <f>'1C'!$AD$14</f>
        <v>FT01751</v>
      </c>
      <c r="E139" t="s">
        <v>16446</v>
      </c>
      <c r="F139">
        <f>IF(ISBLANK('1C'!$J$14),"",'1C'!$J$14)</f>
        <v>25.9</v>
      </c>
    </row>
    <row r="140" spans="2:6">
      <c r="B140" t="str">
        <f>'1C'!$Z$15</f>
        <v>A11006STAT</v>
      </c>
      <c r="E140" t="s">
        <v>16446</v>
      </c>
      <c r="F140">
        <f>IF(ISBLANK('1C'!$F$15),"",'1C'!$F$15)</f>
        <v>22077.991999999998</v>
      </c>
    </row>
    <row r="141" spans="2:6">
      <c r="B141" t="str">
        <f>'1C'!$AA$15</f>
        <v>A11006DSR</v>
      </c>
      <c r="E141" t="s">
        <v>16446</v>
      </c>
      <c r="F141">
        <f>IF(ISBLANK('1C'!$G$15),"",'1C'!$G$15)</f>
        <v>-1320.9089999999999</v>
      </c>
    </row>
    <row r="142" spans="2:6">
      <c r="B142" t="str">
        <f>'1C'!$AB$15</f>
        <v>A11006NA</v>
      </c>
      <c r="E142" t="s">
        <v>16446</v>
      </c>
      <c r="F142">
        <f>IF(ISBLANK('1C'!$H$15),"",'1C'!$H$15)</f>
        <v>634.07799999999997</v>
      </c>
    </row>
    <row r="143" spans="2:6">
      <c r="B143" t="str">
        <f>'1C'!$AC$15</f>
        <v>A11006ADJ</v>
      </c>
      <c r="E143" t="s">
        <v>16446</v>
      </c>
      <c r="F143">
        <f>IF(ISBLANK('1C'!$I$15),"",'1C'!$I$15)</f>
        <v>-1954.9869999999999</v>
      </c>
    </row>
    <row r="144" spans="2:6">
      <c r="B144" t="str">
        <f>'1C'!$AD$15</f>
        <v>A11006</v>
      </c>
      <c r="E144" t="s">
        <v>16446</v>
      </c>
      <c r="F144">
        <f>IF(ISBLANK('1C'!$J$15),"",'1C'!$J$15)</f>
        <v>20123.004999999997</v>
      </c>
    </row>
    <row r="145" spans="2:6">
      <c r="B145" t="str">
        <f>'1C'!$Z$18</f>
        <v>BO4084STAT</v>
      </c>
      <c r="E145" t="s">
        <v>16446</v>
      </c>
      <c r="F145">
        <f>IF(ISBLANK('1C'!$F$18),"",'1C'!$F$18)</f>
        <v>22.5</v>
      </c>
    </row>
    <row r="146" spans="2:6">
      <c r="B146" t="str">
        <f>'1C'!$AA$18</f>
        <v>BO4084DSR</v>
      </c>
      <c r="E146" t="s">
        <v>16446</v>
      </c>
      <c r="F146">
        <f>IF(ISBLANK('1C'!$G$18),"",'1C'!$G$18)</f>
        <v>0</v>
      </c>
    </row>
    <row r="147" spans="2:6">
      <c r="B147" t="str">
        <f>'1C'!$AB$18</f>
        <v>BO4084NA</v>
      </c>
      <c r="E147" t="s">
        <v>16446</v>
      </c>
      <c r="F147">
        <f>IF(ISBLANK('1C'!$H$18),"",'1C'!$H$18)</f>
        <v>0</v>
      </c>
    </row>
    <row r="148" spans="2:6">
      <c r="B148" t="str">
        <f>'1C'!$AC$18</f>
        <v>BO4084ADJ</v>
      </c>
      <c r="E148" t="s">
        <v>16446</v>
      </c>
      <c r="F148">
        <f>IF(ISBLANK('1C'!$I$18),"",'1C'!$I$18)</f>
        <v>0</v>
      </c>
    </row>
    <row r="149" spans="2:6">
      <c r="B149" t="str">
        <f>'1C'!$AD$18</f>
        <v>BO4084</v>
      </c>
      <c r="E149" t="s">
        <v>16446</v>
      </c>
      <c r="F149">
        <f>IF(ISBLANK('1C'!$J$18),"",'1C'!$J$18)</f>
        <v>22.5</v>
      </c>
    </row>
    <row r="150" spans="2:6">
      <c r="B150" t="str">
        <f>'1C'!$Z$19</f>
        <v>A11008STAT</v>
      </c>
      <c r="E150" t="s">
        <v>16446</v>
      </c>
      <c r="F150">
        <f>IF(ISBLANK('1C'!$F$19),"",'1C'!$F$19)</f>
        <v>860.2</v>
      </c>
    </row>
    <row r="151" spans="2:6">
      <c r="B151" t="str">
        <f>'1C'!$AA$19</f>
        <v>A11008DSR</v>
      </c>
      <c r="E151" t="s">
        <v>16446</v>
      </c>
      <c r="F151">
        <f>IF(ISBLANK('1C'!$G$19),"",'1C'!$G$19)</f>
        <v>0</v>
      </c>
    </row>
    <row r="152" spans="2:6">
      <c r="B152" t="str">
        <f>'1C'!$AB$19</f>
        <v>A11008NA</v>
      </c>
      <c r="E152" t="s">
        <v>16446</v>
      </c>
      <c r="F152">
        <f>IF(ISBLANK('1C'!$H$19),"",'1C'!$H$19)</f>
        <v>30.3</v>
      </c>
    </row>
    <row r="153" spans="2:6">
      <c r="B153" t="str">
        <f>'1C'!$AC$19</f>
        <v>A11008ADJ</v>
      </c>
      <c r="E153" t="s">
        <v>16446</v>
      </c>
      <c r="F153">
        <f>IF(ISBLANK('1C'!$I$19),"",'1C'!$I$19)</f>
        <v>-30.3</v>
      </c>
    </row>
    <row r="154" spans="2:6">
      <c r="B154" t="str">
        <f>'1C'!$AD$19</f>
        <v>A11008</v>
      </c>
      <c r="E154" t="s">
        <v>16446</v>
      </c>
      <c r="F154">
        <f>IF(ISBLANK('1C'!$J$19),"",'1C'!$J$19)</f>
        <v>829.90000000000009</v>
      </c>
    </row>
    <row r="155" spans="2:6">
      <c r="B155" t="str">
        <f>'1C'!$Z$20</f>
        <v>A11009STAT</v>
      </c>
      <c r="E155" t="s">
        <v>16446</v>
      </c>
      <c r="F155">
        <f>IF(ISBLANK('1C'!$F$20),"",'1C'!$F$20)</f>
        <v>0</v>
      </c>
    </row>
    <row r="156" spans="2:6">
      <c r="B156" t="str">
        <f>'1C'!$AA$20</f>
        <v>A11009DSR</v>
      </c>
      <c r="E156" t="s">
        <v>16446</v>
      </c>
      <c r="F156">
        <f>IF(ISBLANK('1C'!$G$20),"",'1C'!$G$20)</f>
        <v>0</v>
      </c>
    </row>
    <row r="157" spans="2:6">
      <c r="B157" t="str">
        <f>'1C'!$AB$20</f>
        <v>A11009NA</v>
      </c>
      <c r="E157" t="s">
        <v>16446</v>
      </c>
      <c r="F157">
        <f>IF(ISBLANK('1C'!$H$20),"",'1C'!$H$20)</f>
        <v>0</v>
      </c>
    </row>
    <row r="158" spans="2:6">
      <c r="B158" t="str">
        <f>'1C'!$AC$20</f>
        <v>A11009ADJ</v>
      </c>
      <c r="E158" t="s">
        <v>16446</v>
      </c>
      <c r="F158">
        <f>IF(ISBLANK('1C'!$I$20),"",'1C'!$I$20)</f>
        <v>0</v>
      </c>
    </row>
    <row r="159" spans="2:6">
      <c r="B159" t="str">
        <f>'1C'!$AD$20</f>
        <v>A11009</v>
      </c>
      <c r="E159" t="s">
        <v>16446</v>
      </c>
      <c r="F159">
        <f>IF(ISBLANK('1C'!$J$20),"",'1C'!$J$20)</f>
        <v>0</v>
      </c>
    </row>
    <row r="160" spans="2:6">
      <c r="B160" t="str">
        <f>'1C'!$Z$21</f>
        <v>A11010STAT</v>
      </c>
      <c r="E160" t="s">
        <v>16446</v>
      </c>
      <c r="F160">
        <f>IF(ISBLANK('1C'!$F$21),"",'1C'!$F$21)</f>
        <v>306.39999999999998</v>
      </c>
    </row>
    <row r="161" spans="2:6">
      <c r="B161" t="str">
        <f>'1C'!$AA$21</f>
        <v>A11010DSR</v>
      </c>
      <c r="E161" t="s">
        <v>16446</v>
      </c>
      <c r="F161">
        <f>IF(ISBLANK('1C'!$G$21),"",'1C'!$G$21)</f>
        <v>0</v>
      </c>
    </row>
    <row r="162" spans="2:6">
      <c r="B162" t="str">
        <f>'1C'!$AB$21</f>
        <v>A11010NA</v>
      </c>
      <c r="E162" t="s">
        <v>16446</v>
      </c>
      <c r="F162">
        <f>IF(ISBLANK('1C'!$H$21),"",'1C'!$H$21)</f>
        <v>25.8</v>
      </c>
    </row>
    <row r="163" spans="2:6">
      <c r="B163" t="str">
        <f>'1C'!$AC$21</f>
        <v>A11010ADJ</v>
      </c>
      <c r="E163" t="s">
        <v>16446</v>
      </c>
      <c r="F163">
        <f>IF(ISBLANK('1C'!$I$21),"",'1C'!$I$21)</f>
        <v>-25.8</v>
      </c>
    </row>
    <row r="164" spans="2:6">
      <c r="B164" t="str">
        <f>'1C'!$AD$21</f>
        <v>A11010</v>
      </c>
      <c r="E164" t="s">
        <v>16446</v>
      </c>
      <c r="F164">
        <f>IF(ISBLANK('1C'!$J$21),"",'1C'!$J$21)</f>
        <v>280.59999999999997</v>
      </c>
    </row>
    <row r="165" spans="2:6">
      <c r="B165" t="str">
        <f>'1C'!$Z$22</f>
        <v>BO4092STAT</v>
      </c>
      <c r="E165" t="s">
        <v>16446</v>
      </c>
      <c r="F165">
        <f>IF(ISBLANK('1C'!$F$22),"",'1C'!$F$22)</f>
        <v>1189.0999999999999</v>
      </c>
    </row>
    <row r="166" spans="2:6">
      <c r="B166" t="str">
        <f>'1C'!$AA$22</f>
        <v>BO4092DSR</v>
      </c>
      <c r="E166" t="s">
        <v>16446</v>
      </c>
      <c r="F166">
        <f>IF(ISBLANK('1C'!$G$22),"",'1C'!$G$22)</f>
        <v>0</v>
      </c>
    </row>
    <row r="167" spans="2:6">
      <c r="B167" t="str">
        <f>'1C'!$AB$22</f>
        <v>BO4092NA</v>
      </c>
      <c r="E167" t="s">
        <v>16446</v>
      </c>
      <c r="F167">
        <f>IF(ISBLANK('1C'!$H$22),"",'1C'!$H$22)</f>
        <v>56.1</v>
      </c>
    </row>
    <row r="168" spans="2:6">
      <c r="B168" t="str">
        <f>'1C'!$AC$22</f>
        <v>BO4092ADJ</v>
      </c>
      <c r="E168" t="s">
        <v>16446</v>
      </c>
      <c r="F168">
        <f>IF(ISBLANK('1C'!$I$22),"",'1C'!$I$22)</f>
        <v>-56.1</v>
      </c>
    </row>
    <row r="169" spans="2:6">
      <c r="B169" t="str">
        <f>'1C'!$AD$22</f>
        <v>BO4092</v>
      </c>
      <c r="E169" t="s">
        <v>16446</v>
      </c>
      <c r="F169">
        <f>IF(ISBLANK('1C'!$J$22),"",'1C'!$J$22)</f>
        <v>1133</v>
      </c>
    </row>
    <row r="170" spans="2:6">
      <c r="B170" t="str">
        <f>'1C'!$Z$25</f>
        <v>A11012STAT</v>
      </c>
      <c r="E170" t="s">
        <v>16446</v>
      </c>
      <c r="F170">
        <f>IF(ISBLANK('1C'!$F$25),"",'1C'!$F$25)</f>
        <v>-1257.2</v>
      </c>
    </row>
    <row r="171" spans="2:6">
      <c r="B171" t="str">
        <f>'1C'!$AA$25</f>
        <v>A11012DSR</v>
      </c>
      <c r="E171" t="s">
        <v>16446</v>
      </c>
      <c r="F171">
        <f>IF(ISBLANK('1C'!$G$25),"",'1C'!$G$25)</f>
        <v>-9.3119999999999994</v>
      </c>
    </row>
    <row r="172" spans="2:6">
      <c r="B172" t="str">
        <f>'1C'!$AB$25</f>
        <v>A11012NA</v>
      </c>
      <c r="E172" t="s">
        <v>16446</v>
      </c>
      <c r="F172">
        <f>IF(ISBLANK('1C'!$H$25),"",'1C'!$H$25)</f>
        <v>-37.9</v>
      </c>
    </row>
    <row r="173" spans="2:6">
      <c r="B173" t="str">
        <f>'1C'!$AC$25</f>
        <v>A11012ADJ</v>
      </c>
      <c r="E173" t="s">
        <v>16446</v>
      </c>
      <c r="F173">
        <f>IF(ISBLANK('1C'!$I$25),"",'1C'!$I$25)</f>
        <v>28.588000000000001</v>
      </c>
    </row>
    <row r="174" spans="2:6">
      <c r="B174" t="str">
        <f>'1C'!$AD$25</f>
        <v>A11012</v>
      </c>
      <c r="E174" t="s">
        <v>16446</v>
      </c>
      <c r="F174">
        <f>IF(ISBLANK('1C'!$J$25),"",'1C'!$J$25)</f>
        <v>-1228.6120000000001</v>
      </c>
    </row>
    <row r="175" spans="2:6">
      <c r="B175" t="str">
        <f>'1C'!$Z$26</f>
        <v>A11013STAT</v>
      </c>
      <c r="E175" t="s">
        <v>16446</v>
      </c>
      <c r="F175">
        <f>IF(ISBLANK('1C'!$F$26),"",'1C'!$F$26)</f>
        <v>0</v>
      </c>
    </row>
    <row r="176" spans="2:6">
      <c r="B176" t="str">
        <f>'1C'!$AA$26</f>
        <v>A11013DSR</v>
      </c>
      <c r="E176" t="s">
        <v>16446</v>
      </c>
      <c r="F176">
        <f>IF(ISBLANK('1C'!$G$26),"",'1C'!$G$26)</f>
        <v>-309.43700000000001</v>
      </c>
    </row>
    <row r="177" spans="2:6">
      <c r="B177" t="str">
        <f>'1C'!$AB$26</f>
        <v>A11013NA</v>
      </c>
      <c r="E177" t="s">
        <v>16446</v>
      </c>
      <c r="F177">
        <f>IF(ISBLANK('1C'!$H$26),"",'1C'!$H$26)</f>
        <v>0</v>
      </c>
    </row>
    <row r="178" spans="2:6">
      <c r="B178" t="str">
        <f>'1C'!$AC$26</f>
        <v>A11013ADJ</v>
      </c>
      <c r="E178" t="s">
        <v>16446</v>
      </c>
      <c r="F178">
        <f>IF(ISBLANK('1C'!$I$26),"",'1C'!$I$26)</f>
        <v>-309.43700000000001</v>
      </c>
    </row>
    <row r="179" spans="2:6">
      <c r="B179" t="str">
        <f>'1C'!$AD$26</f>
        <v>A11013</v>
      </c>
      <c r="E179" t="s">
        <v>16446</v>
      </c>
      <c r="F179">
        <f>IF(ISBLANK('1C'!$J$26),"",'1C'!$J$26)</f>
        <v>-309.43700000000001</v>
      </c>
    </row>
    <row r="180" spans="2:6">
      <c r="B180" t="str">
        <f>'1C'!$Z$27</f>
        <v>BO4093STAT</v>
      </c>
      <c r="E180" t="s">
        <v>16446</v>
      </c>
      <c r="F180">
        <f>IF(ISBLANK('1C'!$F$27),"",'1C'!$F$27)</f>
        <v>-330.65600000000001</v>
      </c>
    </row>
    <row r="181" spans="2:6">
      <c r="B181" t="str">
        <f>'1C'!$AA$27</f>
        <v>BO4093DSR</v>
      </c>
      <c r="E181" t="s">
        <v>16446</v>
      </c>
      <c r="F181">
        <f>IF(ISBLANK('1C'!$G$27),"",'1C'!$G$27)</f>
        <v>263.7</v>
      </c>
    </row>
    <row r="182" spans="2:6">
      <c r="B182" t="str">
        <f>'1C'!$AB$27</f>
        <v>BO4093NA</v>
      </c>
      <c r="E182" t="s">
        <v>16446</v>
      </c>
      <c r="F182">
        <f>IF(ISBLANK('1C'!$H$27),"",'1C'!$H$27)</f>
        <v>0</v>
      </c>
    </row>
    <row r="183" spans="2:6">
      <c r="B183" t="str">
        <f>'1C'!$AC$27</f>
        <v>BO4093ADJ</v>
      </c>
      <c r="E183" t="s">
        <v>16446</v>
      </c>
      <c r="F183">
        <f>IF(ISBLANK('1C'!$I$27),"",'1C'!$I$27)</f>
        <v>263.7</v>
      </c>
    </row>
    <row r="184" spans="2:6">
      <c r="B184" t="str">
        <f>'1C'!$AD$27</f>
        <v>BO4093</v>
      </c>
      <c r="E184" t="s">
        <v>16446</v>
      </c>
      <c r="F184">
        <f>IF(ISBLANK('1C'!$J$27),"",'1C'!$J$27)</f>
        <v>-66.956000000000017</v>
      </c>
    </row>
    <row r="185" spans="2:6">
      <c r="B185" t="str">
        <f>'1C'!$Z$28</f>
        <v>A11015STAT</v>
      </c>
      <c r="E185" t="s">
        <v>16446</v>
      </c>
      <c r="F185">
        <f>IF(ISBLANK('1C'!$F$28),"",'1C'!$F$28)</f>
        <v>-66.221999999999994</v>
      </c>
    </row>
    <row r="186" spans="2:6">
      <c r="B186" t="str">
        <f>'1C'!$AA$28</f>
        <v>A11015DSR</v>
      </c>
      <c r="E186" t="s">
        <v>16446</v>
      </c>
      <c r="F186">
        <f>IF(ISBLANK('1C'!$G$28),"",'1C'!$G$28)</f>
        <v>61.151000000000003</v>
      </c>
    </row>
    <row r="187" spans="2:6">
      <c r="B187" t="str">
        <f>'1C'!$AB$28</f>
        <v>A11015NA</v>
      </c>
      <c r="E187" t="s">
        <v>16446</v>
      </c>
      <c r="F187">
        <f>IF(ISBLANK('1C'!$H$28),"",'1C'!$H$28)</f>
        <v>0</v>
      </c>
    </row>
    <row r="188" spans="2:6">
      <c r="B188" t="str">
        <f>'1C'!$AC$28</f>
        <v>A11015ADJ</v>
      </c>
      <c r="E188" t="s">
        <v>16446</v>
      </c>
      <c r="F188">
        <f>IF(ISBLANK('1C'!$I$28),"",'1C'!$I$28)</f>
        <v>61.151000000000003</v>
      </c>
    </row>
    <row r="189" spans="2:6">
      <c r="B189" t="str">
        <f>'1C'!$AD$28</f>
        <v>A11015</v>
      </c>
      <c r="E189" t="s">
        <v>16446</v>
      </c>
      <c r="F189">
        <f>IF(ISBLANK('1C'!$J$28),"",'1C'!$J$28)</f>
        <v>-5.0709999999999908</v>
      </c>
    </row>
    <row r="190" spans="2:6">
      <c r="B190" t="str">
        <f>'1C'!$Z$29</f>
        <v>A11016STAT</v>
      </c>
      <c r="E190" t="s">
        <v>16446</v>
      </c>
      <c r="F190">
        <f>IF(ISBLANK('1C'!$F$29),"",'1C'!$F$29)</f>
        <v>0</v>
      </c>
    </row>
    <row r="191" spans="2:6">
      <c r="B191" t="str">
        <f>'1C'!$AA$29</f>
        <v>A11016DSR</v>
      </c>
      <c r="E191" t="s">
        <v>16446</v>
      </c>
      <c r="F191">
        <f>IF(ISBLANK('1C'!$G$29),"",'1C'!$G$29)</f>
        <v>0</v>
      </c>
    </row>
    <row r="192" spans="2:6">
      <c r="B192" t="str">
        <f>'1C'!$AB$29</f>
        <v>A11016NA</v>
      </c>
      <c r="E192" t="s">
        <v>16446</v>
      </c>
      <c r="F192">
        <f>IF(ISBLANK('1C'!$H$29),"",'1C'!$H$29)</f>
        <v>0</v>
      </c>
    </row>
    <row r="193" spans="2:6">
      <c r="B193" t="str">
        <f>'1C'!$AC$29</f>
        <v>A11016ADJ</v>
      </c>
      <c r="E193" t="s">
        <v>16446</v>
      </c>
      <c r="F193">
        <f>IF(ISBLANK('1C'!$I$29),"",'1C'!$I$29)</f>
        <v>0</v>
      </c>
    </row>
    <row r="194" spans="2:6">
      <c r="B194" t="str">
        <f>'1C'!$AD$29</f>
        <v>A11016</v>
      </c>
      <c r="E194" t="s">
        <v>16446</v>
      </c>
      <c r="F194">
        <f>IF(ISBLANK('1C'!$J$29),"",'1C'!$J$29)</f>
        <v>0</v>
      </c>
    </row>
    <row r="195" spans="2:6">
      <c r="B195" t="str">
        <f>'1C'!$Z$30</f>
        <v>A11017STAT</v>
      </c>
      <c r="E195" t="s">
        <v>16446</v>
      </c>
      <c r="F195">
        <f>IF(ISBLANK('1C'!$F$30),"",'1C'!$F$30)</f>
        <v>-231.7</v>
      </c>
    </row>
    <row r="196" spans="2:6">
      <c r="B196" t="str">
        <f>'1C'!$AA$30</f>
        <v>A11017DSR</v>
      </c>
      <c r="E196" t="s">
        <v>16446</v>
      </c>
      <c r="F196">
        <f>IF(ISBLANK('1C'!$G$30),"",'1C'!$G$30)</f>
        <v>-6.1020000000000003</v>
      </c>
    </row>
    <row r="197" spans="2:6">
      <c r="B197" t="str">
        <f>'1C'!$AB$30</f>
        <v>A11017NA</v>
      </c>
      <c r="E197" t="s">
        <v>16446</v>
      </c>
      <c r="F197">
        <f>IF(ISBLANK('1C'!$H$30),"",'1C'!$H$30)</f>
        <v>0</v>
      </c>
    </row>
    <row r="198" spans="2:6">
      <c r="B198" t="str">
        <f>'1C'!$AC$30</f>
        <v>A11017ADJ</v>
      </c>
      <c r="E198" t="s">
        <v>16446</v>
      </c>
      <c r="F198">
        <f>IF(ISBLANK('1C'!$I$30),"",'1C'!$I$30)</f>
        <v>-6.1020000000000003</v>
      </c>
    </row>
    <row r="199" spans="2:6">
      <c r="B199" t="str">
        <f>'1C'!$AD$30</f>
        <v>A11017</v>
      </c>
      <c r="E199" t="s">
        <v>16446</v>
      </c>
      <c r="F199">
        <f>IF(ISBLANK('1C'!$J$30),"",'1C'!$J$30)</f>
        <v>-237.80199999999999</v>
      </c>
    </row>
    <row r="200" spans="2:6">
      <c r="B200" t="str">
        <f>'1C'!$Z$31</f>
        <v>A11018STAT</v>
      </c>
      <c r="E200" t="s">
        <v>16446</v>
      </c>
      <c r="F200">
        <f>IF(ISBLANK('1C'!$F$31),"",'1C'!$F$31)</f>
        <v>-1885.778</v>
      </c>
    </row>
    <row r="201" spans="2:6">
      <c r="B201" t="str">
        <f>'1C'!$AA$31</f>
        <v>A11018DSR</v>
      </c>
      <c r="E201" t="s">
        <v>16446</v>
      </c>
      <c r="F201">
        <f>IF(ISBLANK('1C'!$G$31),"",'1C'!$G$31)</f>
        <v>-3.1974423109204508E-14</v>
      </c>
    </row>
    <row r="202" spans="2:6">
      <c r="B202" t="str">
        <f>'1C'!$AB$31</f>
        <v>A11018NA</v>
      </c>
      <c r="E202" t="s">
        <v>16446</v>
      </c>
      <c r="F202">
        <f>IF(ISBLANK('1C'!$H$31),"",'1C'!$H$31)</f>
        <v>-37.9</v>
      </c>
    </row>
    <row r="203" spans="2:6">
      <c r="B203" t="str">
        <f>'1C'!$AC$31</f>
        <v>A11018ADJ</v>
      </c>
      <c r="E203" t="s">
        <v>16446</v>
      </c>
      <c r="F203">
        <f>IF(ISBLANK('1C'!$I$31),"",'1C'!$I$31)</f>
        <v>37.899999999999963</v>
      </c>
    </row>
    <row r="204" spans="2:6">
      <c r="B204" t="str">
        <f>'1C'!$AD$31</f>
        <v>A11018</v>
      </c>
      <c r="E204" t="s">
        <v>16446</v>
      </c>
      <c r="F204">
        <f>IF(ISBLANK('1C'!$J$31),"",'1C'!$J$31)</f>
        <v>-1847.8780000000002</v>
      </c>
    </row>
    <row r="205" spans="2:6">
      <c r="B205" t="str">
        <f>'1C'!$Z$33</f>
        <v>BO4096STAT</v>
      </c>
      <c r="E205" t="s">
        <v>16446</v>
      </c>
      <c r="F205">
        <f>IF(ISBLANK('1C'!$F$33),"",'1C'!$F$33)</f>
        <v>-696.67800000000011</v>
      </c>
    </row>
    <row r="206" spans="2:6">
      <c r="B206" t="str">
        <f>'1C'!$AA$33</f>
        <v>BO4096DSR</v>
      </c>
      <c r="E206" t="s">
        <v>16446</v>
      </c>
      <c r="F206">
        <f>IF(ISBLANK('1C'!$G$33),"",'1C'!$G$33)</f>
        <v>-3.1974423109204508E-14</v>
      </c>
    </row>
    <row r="207" spans="2:6">
      <c r="B207" t="str">
        <f>'1C'!$AB$33</f>
        <v>BO4096NA</v>
      </c>
      <c r="E207" t="s">
        <v>16446</v>
      </c>
      <c r="F207">
        <f>IF(ISBLANK('1C'!$H$33),"",'1C'!$H$33)</f>
        <v>18.200000000000003</v>
      </c>
    </row>
    <row r="208" spans="2:6">
      <c r="B208" t="str">
        <f>'1C'!$AC$33</f>
        <v>BO4096ADJ</v>
      </c>
      <c r="E208" t="s">
        <v>16446</v>
      </c>
      <c r="F208">
        <f>IF(ISBLANK('1C'!$I$33),"",'1C'!$I$33)</f>
        <v>-18.200000000000035</v>
      </c>
    </row>
    <row r="209" spans="2:6">
      <c r="B209" t="str">
        <f>'1C'!$AD$33</f>
        <v>BO4096</v>
      </c>
      <c r="E209" t="s">
        <v>16446</v>
      </c>
      <c r="F209">
        <f>IF(ISBLANK('1C'!$J$33),"",'1C'!$J$33)</f>
        <v>-714.87800000000016</v>
      </c>
    </row>
    <row r="210" spans="2:6">
      <c r="B210" t="str">
        <f>'1C'!$Z$36</f>
        <v>A11020STAT</v>
      </c>
      <c r="E210" t="s">
        <v>16446</v>
      </c>
      <c r="F210">
        <f>IF(ISBLANK('1C'!$F$36),"",'1C'!$F$36)</f>
        <v>-1159.4000000000001</v>
      </c>
    </row>
    <row r="211" spans="2:6">
      <c r="B211" t="str">
        <f>'1C'!$AA$36</f>
        <v>A11020DSR</v>
      </c>
      <c r="E211" t="s">
        <v>16446</v>
      </c>
      <c r="F211">
        <f>IF(ISBLANK('1C'!$G$36),"",'1C'!$G$36)</f>
        <v>1185.7360000000001</v>
      </c>
    </row>
    <row r="212" spans="2:6">
      <c r="B212" t="str">
        <f>'1C'!$AB$36</f>
        <v>A11020NA</v>
      </c>
      <c r="E212" t="s">
        <v>16446</v>
      </c>
      <c r="F212">
        <f>IF(ISBLANK('1C'!$H$36),"",'1C'!$H$36)</f>
        <v>0</v>
      </c>
    </row>
    <row r="213" spans="2:6">
      <c r="B213" t="str">
        <f>'1C'!$AC$36</f>
        <v>A11020ADJ</v>
      </c>
      <c r="E213" t="s">
        <v>16446</v>
      </c>
      <c r="F213">
        <f>IF(ISBLANK('1C'!$I$36),"",'1C'!$I$36)</f>
        <v>1185.7360000000001</v>
      </c>
    </row>
    <row r="214" spans="2:6">
      <c r="B214" t="str">
        <f>'1C'!$AD$36</f>
        <v>A11020</v>
      </c>
      <c r="E214" t="s">
        <v>16446</v>
      </c>
      <c r="F214">
        <f>IF(ISBLANK('1C'!$J$36),"",'1C'!$J$36)</f>
        <v>26.336000000000013</v>
      </c>
    </row>
    <row r="215" spans="2:6">
      <c r="B215" t="str">
        <f>'1C'!$Z$37</f>
        <v>BO4051STAT</v>
      </c>
      <c r="E215" t="s">
        <v>16446</v>
      </c>
      <c r="F215">
        <f>IF(ISBLANK('1C'!$F$37),"",'1C'!$F$37)</f>
        <v>-16698.661</v>
      </c>
    </row>
    <row r="216" spans="2:6">
      <c r="B216" t="str">
        <f>'1C'!$AA$37</f>
        <v>BO4051DSR</v>
      </c>
      <c r="E216" t="s">
        <v>16446</v>
      </c>
      <c r="F216">
        <f>IF(ISBLANK('1C'!$G$37),"",'1C'!$G$37)</f>
        <v>-1102.5740000000001</v>
      </c>
    </row>
    <row r="217" spans="2:6">
      <c r="B217" t="str">
        <f>'1C'!$AB$37</f>
        <v>BO4051NA</v>
      </c>
      <c r="E217" t="s">
        <v>16446</v>
      </c>
      <c r="F217">
        <f>IF(ISBLANK('1C'!$H$37),"",'1C'!$H$37)</f>
        <v>0</v>
      </c>
    </row>
    <row r="218" spans="2:6">
      <c r="B218" t="str">
        <f>'1C'!$AC$37</f>
        <v>BO4051ADJ</v>
      </c>
      <c r="E218" t="s">
        <v>16446</v>
      </c>
      <c r="F218">
        <f>IF(ISBLANK('1C'!$I$37),"",'1C'!$I$37)</f>
        <v>-1102.5740000000001</v>
      </c>
    </row>
    <row r="219" spans="2:6">
      <c r="B219" t="str">
        <f>'1C'!$AD$37</f>
        <v>BO4051</v>
      </c>
      <c r="E219" t="s">
        <v>16446</v>
      </c>
      <c r="F219">
        <f>IF(ISBLANK('1C'!$J$37),"",'1C'!$J$37)</f>
        <v>-17801.235000000001</v>
      </c>
    </row>
    <row r="220" spans="2:6">
      <c r="B220" t="str">
        <f>'1C'!$Z$38</f>
        <v>A11022STAT</v>
      </c>
      <c r="E220" t="s">
        <v>16446</v>
      </c>
      <c r="F220">
        <f>IF(ISBLANK('1C'!$F$38),"",'1C'!$F$38)</f>
        <v>-1652.027</v>
      </c>
    </row>
    <row r="221" spans="2:6">
      <c r="B221" t="str">
        <f>'1C'!$AA$38</f>
        <v>A11022DSR</v>
      </c>
      <c r="E221" t="s">
        <v>16446</v>
      </c>
      <c r="F221">
        <f>IF(ISBLANK('1C'!$G$38),"",'1C'!$G$38)</f>
        <v>1107.1120000000001</v>
      </c>
    </row>
    <row r="222" spans="2:6">
      <c r="B222" t="str">
        <f>'1C'!$AB$38</f>
        <v>A11022NA</v>
      </c>
      <c r="E222" t="s">
        <v>16446</v>
      </c>
      <c r="F222">
        <f>IF(ISBLANK('1C'!$H$38),"",'1C'!$H$38)</f>
        <v>0</v>
      </c>
    </row>
    <row r="223" spans="2:6">
      <c r="B223" t="str">
        <f>'1C'!$AC$38</f>
        <v>A11022ADJ</v>
      </c>
      <c r="E223" t="s">
        <v>16446</v>
      </c>
      <c r="F223">
        <f>IF(ISBLANK('1C'!$I$38),"",'1C'!$I$38)</f>
        <v>1107.1120000000001</v>
      </c>
    </row>
    <row r="224" spans="2:6">
      <c r="B224" t="str">
        <f>'1C'!$AD$38</f>
        <v>A11022</v>
      </c>
      <c r="E224" t="s">
        <v>16446</v>
      </c>
      <c r="F224">
        <f>IF(ISBLANK('1C'!$J$38),"",'1C'!$J$38)</f>
        <v>-544.91499999999996</v>
      </c>
    </row>
    <row r="225" spans="2:6">
      <c r="B225" t="str">
        <f>'1C'!$Z$39</f>
        <v>A11023STAT</v>
      </c>
      <c r="E225" t="s">
        <v>16446</v>
      </c>
      <c r="F225">
        <f>IF(ISBLANK('1C'!$F$39),"",'1C'!$F$39)</f>
        <v>-112.1</v>
      </c>
    </row>
    <row r="226" spans="2:6">
      <c r="B226" t="str">
        <f>'1C'!$AA$39</f>
        <v>A11023DSR</v>
      </c>
      <c r="E226" t="s">
        <v>16446</v>
      </c>
      <c r="F226">
        <f>IF(ISBLANK('1C'!$G$39),"",'1C'!$G$39)</f>
        <v>0</v>
      </c>
    </row>
    <row r="227" spans="2:6">
      <c r="B227" t="str">
        <f>'1C'!$AB$39</f>
        <v>A11023NA</v>
      </c>
      <c r="E227" t="s">
        <v>16446</v>
      </c>
      <c r="F227">
        <f>IF(ISBLANK('1C'!$H$39),"",'1C'!$H$39)</f>
        <v>0</v>
      </c>
    </row>
    <row r="228" spans="2:6">
      <c r="B228" t="str">
        <f>'1C'!$AC$39</f>
        <v>A11023ADJ</v>
      </c>
      <c r="E228" t="s">
        <v>16446</v>
      </c>
      <c r="F228">
        <f>IF(ISBLANK('1C'!$I$39),"",'1C'!$I$39)</f>
        <v>0</v>
      </c>
    </row>
    <row r="229" spans="2:6">
      <c r="B229" t="str">
        <f>'1C'!$AD$39</f>
        <v>A11023</v>
      </c>
      <c r="E229" t="s">
        <v>16446</v>
      </c>
      <c r="F229">
        <f>IF(ISBLANK('1C'!$J$39),"",'1C'!$J$39)</f>
        <v>-112.1</v>
      </c>
    </row>
    <row r="230" spans="2:6">
      <c r="B230" t="str">
        <f>'1C'!$Z$40</f>
        <v>A11024STAT</v>
      </c>
      <c r="E230" t="s">
        <v>16446</v>
      </c>
      <c r="F230">
        <f>IF(ISBLANK('1C'!$F$40),"",'1C'!$F$40)</f>
        <v>-265.7</v>
      </c>
    </row>
    <row r="231" spans="2:6">
      <c r="B231" t="str">
        <f>'1C'!$AA$40</f>
        <v>A11024DSR</v>
      </c>
      <c r="E231" t="s">
        <v>16446</v>
      </c>
      <c r="F231">
        <f>IF(ISBLANK('1C'!$G$40),"",'1C'!$G$40)</f>
        <v>-12.965</v>
      </c>
    </row>
    <row r="232" spans="2:6">
      <c r="B232" t="str">
        <f>'1C'!$AB$40</f>
        <v>A11024NA</v>
      </c>
      <c r="E232" t="s">
        <v>16446</v>
      </c>
      <c r="F232">
        <f>IF(ISBLANK('1C'!$H$40),"",'1C'!$H$40)</f>
        <v>0</v>
      </c>
    </row>
    <row r="233" spans="2:6">
      <c r="B233" t="str">
        <f>'1C'!$AC$40</f>
        <v>A11024ADJ</v>
      </c>
      <c r="E233" t="s">
        <v>16446</v>
      </c>
      <c r="F233">
        <f>IF(ISBLANK('1C'!$I$40),"",'1C'!$I$40)</f>
        <v>-12.965</v>
      </c>
    </row>
    <row r="234" spans="2:6">
      <c r="B234" t="str">
        <f>'1C'!$AD$40</f>
        <v>A11024</v>
      </c>
      <c r="E234" t="s">
        <v>16446</v>
      </c>
      <c r="F234">
        <f>IF(ISBLANK('1C'!$J$40),"",'1C'!$J$40)</f>
        <v>-278.66499999999996</v>
      </c>
    </row>
    <row r="235" spans="2:6">
      <c r="B235" t="str">
        <f>'1C'!$Z$41</f>
        <v>BO4065STATGC</v>
      </c>
      <c r="E235" t="s">
        <v>16446</v>
      </c>
      <c r="F235">
        <f>IF(ISBLANK('1C'!$F$41),"",'1C'!$F$41)</f>
        <v>0</v>
      </c>
    </row>
    <row r="236" spans="2:6">
      <c r="B236" t="str">
        <f>'1C'!$AA$41</f>
        <v>BO4065DSRGC</v>
      </c>
      <c r="E236" t="s">
        <v>16446</v>
      </c>
      <c r="F236">
        <f>IF(ISBLANK('1C'!$G$41),"",'1C'!$G$41)</f>
        <v>-580.49800000000005</v>
      </c>
    </row>
    <row r="237" spans="2:6">
      <c r="B237" t="str">
        <f>'1C'!$AB$41</f>
        <v>BO4065NAGC</v>
      </c>
      <c r="E237" t="s">
        <v>16446</v>
      </c>
      <c r="F237">
        <f>IF(ISBLANK('1C'!$H$41),"",'1C'!$H$41)</f>
        <v>0</v>
      </c>
    </row>
    <row r="238" spans="2:6">
      <c r="B238" t="str">
        <f>'1C'!$AC$41</f>
        <v>BO4065ADJGC</v>
      </c>
      <c r="E238" t="s">
        <v>16446</v>
      </c>
      <c r="F238">
        <f>IF(ISBLANK('1C'!$I$41),"",'1C'!$I$41)</f>
        <v>-580.49800000000005</v>
      </c>
    </row>
    <row r="239" spans="2:6">
      <c r="B239" t="str">
        <f>'1C'!$AD$41</f>
        <v>BO4065GC</v>
      </c>
      <c r="E239" t="s">
        <v>16446</v>
      </c>
      <c r="F239">
        <f>IF(ISBLANK('1C'!$J$41),"",'1C'!$J$41)</f>
        <v>-580.49800000000005</v>
      </c>
    </row>
    <row r="240" spans="2:6">
      <c r="B240" t="str">
        <f>'1C'!$Z$42</f>
        <v>BO4065STATAA</v>
      </c>
      <c r="E240" t="s">
        <v>16446</v>
      </c>
      <c r="F240">
        <f>IF(ISBLANK('1C'!$F$42),"",'1C'!$F$42)</f>
        <v>0</v>
      </c>
    </row>
    <row r="241" spans="2:6">
      <c r="B241" t="str">
        <f>'1C'!$AA$42</f>
        <v>BO4065DSRAA</v>
      </c>
      <c r="E241" t="s">
        <v>16446</v>
      </c>
      <c r="F241">
        <f>IF(ISBLANK('1C'!$G$42),"",'1C'!$G$42)</f>
        <v>-572.08299999999997</v>
      </c>
    </row>
    <row r="242" spans="2:6">
      <c r="B242" t="str">
        <f>'1C'!$AB$42</f>
        <v>BO4065NAAA</v>
      </c>
      <c r="E242" t="s">
        <v>16446</v>
      </c>
      <c r="F242">
        <f>IF(ISBLANK('1C'!$H$42),"",'1C'!$H$42)</f>
        <v>0</v>
      </c>
    </row>
    <row r="243" spans="2:6">
      <c r="B243" t="str">
        <f>'1C'!$AC$42</f>
        <v>BO4065ADJAA</v>
      </c>
      <c r="E243" t="s">
        <v>16446</v>
      </c>
      <c r="F243">
        <f>IF(ISBLANK('1C'!$I$42),"",'1C'!$I$42)</f>
        <v>-572.08299999999997</v>
      </c>
    </row>
    <row r="244" spans="2:6">
      <c r="B244" t="str">
        <f>'1C'!$AD$42</f>
        <v>BO4065AA</v>
      </c>
      <c r="E244" t="s">
        <v>16446</v>
      </c>
      <c r="F244">
        <f>IF(ISBLANK('1C'!$J$42),"",'1C'!$J$42)</f>
        <v>-572.08299999999997</v>
      </c>
    </row>
    <row r="245" spans="2:6">
      <c r="B245" t="str">
        <f>'1C'!$Z$43</f>
        <v>BB1300APSTAT</v>
      </c>
      <c r="E245" t="s">
        <v>16446</v>
      </c>
      <c r="F245">
        <f>IF(ISBLANK('1C'!$F$43),"",'1C'!$F$43)</f>
        <v>0</v>
      </c>
    </row>
    <row r="246" spans="2:6">
      <c r="B246" t="str">
        <f>'1C'!$AA$43</f>
        <v>BB1300APDSR</v>
      </c>
      <c r="E246" t="s">
        <v>16446</v>
      </c>
      <c r="F246">
        <f>IF(ISBLANK('1C'!$G$43),"",'1C'!$G$43)</f>
        <v>0</v>
      </c>
    </row>
    <row r="247" spans="2:6">
      <c r="B247" t="str">
        <f>'1C'!$AB$43</f>
        <v>BB1300APNA</v>
      </c>
      <c r="E247" t="s">
        <v>16446</v>
      </c>
      <c r="F247">
        <f>IF(ISBLANK('1C'!$H$43),"",'1C'!$H$43)</f>
        <v>0</v>
      </c>
    </row>
    <row r="248" spans="2:6">
      <c r="B248" t="str">
        <f>'1C'!$AC$43</f>
        <v>BB1300APADJ</v>
      </c>
      <c r="E248" t="s">
        <v>16446</v>
      </c>
      <c r="F248">
        <f>IF(ISBLANK('1C'!$I$43),"",'1C'!$I$43)</f>
        <v>0</v>
      </c>
    </row>
    <row r="249" spans="2:6">
      <c r="B249" t="str">
        <f>'1C'!$AD$43</f>
        <v>BB1300AP</v>
      </c>
      <c r="E249" t="s">
        <v>16446</v>
      </c>
      <c r="F249">
        <f>IF(ISBLANK('1C'!$J$43),"",'1C'!$J$43)</f>
        <v>0</v>
      </c>
    </row>
    <row r="250" spans="2:6">
      <c r="B250" t="str">
        <f>'1C'!$Z$44</f>
        <v>BO4063STAT</v>
      </c>
      <c r="E250" t="s">
        <v>16446</v>
      </c>
      <c r="F250">
        <f>IF(ISBLANK('1C'!$F$44),"",'1C'!$F$44)</f>
        <v>-1210.3779999999999</v>
      </c>
    </row>
    <row r="251" spans="2:6">
      <c r="B251" t="str">
        <f>'1C'!$AA$44</f>
        <v>BO4063DSR</v>
      </c>
      <c r="E251" t="s">
        <v>16446</v>
      </c>
      <c r="F251">
        <f>IF(ISBLANK('1C'!$G$44),"",'1C'!$G$44)</f>
        <v>0</v>
      </c>
    </row>
    <row r="252" spans="2:6">
      <c r="B252" t="str">
        <f>'1C'!$AB$44</f>
        <v>BO4063NA</v>
      </c>
      <c r="E252" t="s">
        <v>16446</v>
      </c>
      <c r="F252">
        <f>IF(ISBLANK('1C'!$H$44),"",'1C'!$H$44)</f>
        <v>5.0999999999999997E-2</v>
      </c>
    </row>
    <row r="253" spans="2:6">
      <c r="B253" t="str">
        <f>'1C'!$AC$44</f>
        <v>BO4063ADJ</v>
      </c>
      <c r="E253" t="s">
        <v>16446</v>
      </c>
      <c r="F253">
        <f>IF(ISBLANK('1C'!$I$44),"",'1C'!$I$44)</f>
        <v>-5.0999999999999997E-2</v>
      </c>
    </row>
    <row r="254" spans="2:6">
      <c r="B254" t="str">
        <f>'1C'!$AD$44</f>
        <v>BO4063</v>
      </c>
      <c r="E254" t="s">
        <v>16446</v>
      </c>
      <c r="F254">
        <f>IF(ISBLANK('1C'!$J$44),"",'1C'!$J$44)</f>
        <v>-1210.4289999999999</v>
      </c>
    </row>
    <row r="255" spans="2:6">
      <c r="B255" t="str">
        <f>'1C'!$Z$45</f>
        <v>A11025STAT</v>
      </c>
      <c r="E255" t="s">
        <v>16446</v>
      </c>
      <c r="F255">
        <f>IF(ISBLANK('1C'!$F$45),"",'1C'!$F$45)</f>
        <v>-21098.266000000003</v>
      </c>
    </row>
    <row r="256" spans="2:6">
      <c r="B256" t="str">
        <f>'1C'!$AA$45</f>
        <v>A11025DSR</v>
      </c>
      <c r="E256" t="s">
        <v>16446</v>
      </c>
      <c r="F256">
        <f>IF(ISBLANK('1C'!$G$45),"",'1C'!$G$45)</f>
        <v>24.728000000000179</v>
      </c>
    </row>
    <row r="257" spans="2:6">
      <c r="B257" t="str">
        <f>'1C'!$AB$45</f>
        <v>A11025NA</v>
      </c>
      <c r="E257" t="s">
        <v>16446</v>
      </c>
      <c r="F257">
        <f>IF(ISBLANK('1C'!$H$45),"",'1C'!$H$45)</f>
        <v>5.0999999999999997E-2</v>
      </c>
    </row>
    <row r="258" spans="2:6">
      <c r="B258" t="str">
        <f>'1C'!$AC$45</f>
        <v>A11025ADJ</v>
      </c>
      <c r="E258" t="s">
        <v>16446</v>
      </c>
      <c r="F258">
        <f>IF(ISBLANK('1C'!$I$45),"",'1C'!$I$45)</f>
        <v>24.677000000000181</v>
      </c>
    </row>
    <row r="259" spans="2:6">
      <c r="B259" t="str">
        <f>'1C'!$AD$45</f>
        <v>A11025</v>
      </c>
      <c r="E259" t="s">
        <v>16446</v>
      </c>
      <c r="F259">
        <f>IF(ISBLANK('1C'!$J$45),"",'1C'!$J$45)</f>
        <v>-21073.589000000004</v>
      </c>
    </row>
    <row r="260" spans="2:6">
      <c r="B260" t="str">
        <f>'1C'!$Z$47</f>
        <v>BO4070STAT</v>
      </c>
      <c r="E260" t="s">
        <v>16446</v>
      </c>
      <c r="F260">
        <f>IF(ISBLANK('1C'!$F$47),"",'1C'!$F$47)</f>
        <v>283.04799999999523</v>
      </c>
    </row>
    <row r="261" spans="2:6">
      <c r="B261" t="str">
        <f>'1C'!$AA$47</f>
        <v>BO4070DSR</v>
      </c>
      <c r="E261" t="s">
        <v>16446</v>
      </c>
      <c r="F261">
        <f>IF(ISBLANK('1C'!$G$47),"",'1C'!$G$47)</f>
        <v>-1296.1809999999996</v>
      </c>
    </row>
    <row r="262" spans="2:6">
      <c r="B262" t="str">
        <f>'1C'!$AB$47</f>
        <v>BO4070NA</v>
      </c>
      <c r="E262" t="s">
        <v>16446</v>
      </c>
      <c r="F262">
        <f>IF(ISBLANK('1C'!$H$47),"",'1C'!$H$47)</f>
        <v>652.32900000000006</v>
      </c>
    </row>
    <row r="263" spans="2:6">
      <c r="B263" t="str">
        <f>'1C'!$AC$47</f>
        <v>BO4070ADJ</v>
      </c>
      <c r="E263" t="s">
        <v>16446</v>
      </c>
      <c r="F263">
        <f>IF(ISBLANK('1C'!$I$47),"",'1C'!$I$47)</f>
        <v>-1948.5099999999998</v>
      </c>
    </row>
    <row r="264" spans="2:6">
      <c r="B264" t="str">
        <f>'1C'!$AD$47</f>
        <v>BO4070</v>
      </c>
      <c r="E264" t="s">
        <v>16446</v>
      </c>
      <c r="F264">
        <f>IF(ISBLANK('1C'!$J$47),"",'1C'!$J$47)</f>
        <v>-1665.4620000000045</v>
      </c>
    </row>
    <row r="265" spans="2:6">
      <c r="B265" t="str">
        <f>'1C'!$Z$50</f>
        <v>BO4100STAT</v>
      </c>
      <c r="E265" t="s">
        <v>16446</v>
      </c>
      <c r="F265">
        <f>IF(ISBLANK('1C'!$F$50),"",'1C'!$F$50)</f>
        <v>76.5</v>
      </c>
    </row>
    <row r="266" spans="2:6">
      <c r="B266" t="str">
        <f>'1C'!$AA$50</f>
        <v>BO4100DSR</v>
      </c>
      <c r="E266" t="s">
        <v>16446</v>
      </c>
      <c r="F266">
        <f>IF(ISBLANK('1C'!$G$50),"",'1C'!$G$50)</f>
        <v>0</v>
      </c>
    </row>
    <row r="267" spans="2:6">
      <c r="B267" t="str">
        <f>'1C'!$AB$50</f>
        <v>BO4100NA</v>
      </c>
      <c r="E267" t="s">
        <v>16446</v>
      </c>
      <c r="F267">
        <f>IF(ISBLANK('1C'!$H$50),"",'1C'!$H$50)</f>
        <v>0</v>
      </c>
    </row>
    <row r="268" spans="2:6">
      <c r="B268" t="str">
        <f>'1C'!$AC$50</f>
        <v>BO4100ADJ</v>
      </c>
      <c r="E268" t="s">
        <v>16446</v>
      </c>
      <c r="F268">
        <f>IF(ISBLANK('1C'!$I$50),"",'1C'!$I$50)</f>
        <v>0</v>
      </c>
    </row>
    <row r="269" spans="2:6">
      <c r="B269" t="str">
        <f>'1C'!$AD$50</f>
        <v>BO4100</v>
      </c>
      <c r="E269" t="s">
        <v>16446</v>
      </c>
      <c r="F269">
        <f>IF(ISBLANK('1C'!$J$50),"",'1C'!$J$50)</f>
        <v>76.5</v>
      </c>
    </row>
    <row r="270" spans="2:6">
      <c r="B270" t="str">
        <f>'1C'!$Z$51</f>
        <v>A11030STAT</v>
      </c>
      <c r="E270" t="s">
        <v>16446</v>
      </c>
      <c r="F270">
        <f>IF(ISBLANK('1C'!$F$51),"",'1C'!$F$51)</f>
        <v>206.548</v>
      </c>
    </row>
    <row r="271" spans="2:6">
      <c r="B271" t="str">
        <f>'1C'!$AA$51</f>
        <v>A11030DSR</v>
      </c>
      <c r="E271" t="s">
        <v>16446</v>
      </c>
      <c r="F271">
        <f>IF(ISBLANK('1C'!$G$51),"",'1C'!$G$51)</f>
        <v>-1296.181</v>
      </c>
    </row>
    <row r="272" spans="2:6">
      <c r="B272" t="str">
        <f>'1C'!$AB$51</f>
        <v>A11030NA</v>
      </c>
      <c r="E272" t="s">
        <v>16446</v>
      </c>
      <c r="F272">
        <f>IF(ISBLANK('1C'!$H$51),"",'1C'!$H$51)</f>
        <v>652.32899999999995</v>
      </c>
    </row>
    <row r="273" spans="2:6">
      <c r="B273" t="str">
        <f>'1C'!$AC$51</f>
        <v>A11030ADJ</v>
      </c>
      <c r="E273" t="s">
        <v>16446</v>
      </c>
      <c r="F273">
        <f>IF(ISBLANK('1C'!$I$51),"",'1C'!$I$51)</f>
        <v>-1948.51</v>
      </c>
    </row>
    <row r="274" spans="2:6">
      <c r="B274" t="str">
        <f>'1C'!$AD$51</f>
        <v>A11030</v>
      </c>
      <c r="E274" t="s">
        <v>16446</v>
      </c>
      <c r="F274">
        <f>IF(ISBLANK('1C'!$J$51),"",'1C'!$J$51)</f>
        <v>-1741.962</v>
      </c>
    </row>
    <row r="275" spans="2:6">
      <c r="B275" t="str">
        <f>'1C'!$Z$52</f>
        <v>BO4130STAT</v>
      </c>
      <c r="E275" t="s">
        <v>16446</v>
      </c>
      <c r="F275">
        <f>IF(ISBLANK('1C'!$F$52),"",'1C'!$F$52)</f>
        <v>283.048</v>
      </c>
    </row>
    <row r="276" spans="2:6">
      <c r="B276" t="str">
        <f>'1C'!$AA$52</f>
        <v>BO4130DSR</v>
      </c>
      <c r="E276" t="s">
        <v>16446</v>
      </c>
      <c r="F276">
        <f>IF(ISBLANK('1C'!$G$52),"",'1C'!$G$52)</f>
        <v>-1296.181</v>
      </c>
    </row>
    <row r="277" spans="2:6">
      <c r="B277" t="str">
        <f>'1C'!$AB$52</f>
        <v>BO4130NA</v>
      </c>
      <c r="E277" t="s">
        <v>16446</v>
      </c>
      <c r="F277">
        <f>IF(ISBLANK('1C'!$H$52),"",'1C'!$H$52)</f>
        <v>652.32899999999995</v>
      </c>
    </row>
    <row r="278" spans="2:6">
      <c r="B278" t="str">
        <f>'1C'!$AC$52</f>
        <v>BO4130ADJ</v>
      </c>
      <c r="E278" t="s">
        <v>16446</v>
      </c>
      <c r="F278">
        <f>IF(ISBLANK('1C'!$I$52),"",'1C'!$I$52)</f>
        <v>-1948.51</v>
      </c>
    </row>
    <row r="279" spans="2:6">
      <c r="B279" t="str">
        <f>'1C'!$AD$52</f>
        <v>BO4130</v>
      </c>
      <c r="E279" t="s">
        <v>16446</v>
      </c>
      <c r="F279">
        <f>IF(ISBLANK('1C'!$J$52),"",'1C'!$J$52)</f>
        <v>-1665.462</v>
      </c>
    </row>
    <row r="280" spans="2:6">
      <c r="B280" s="2850" t="str">
        <f>'1D'!$Z$10</f>
        <v>BO5002STAT</v>
      </c>
      <c r="C280" s="2895"/>
      <c r="E280" t="s">
        <v>16446</v>
      </c>
      <c r="F280">
        <f>IF(ISBLANK('1D'!$F$10),"",'1D'!$F$10)</f>
        <v>0</v>
      </c>
    </row>
    <row r="281" spans="2:6">
      <c r="B281" s="2850" t="str">
        <f>'1D'!$AA$10</f>
        <v>BO5002DSR</v>
      </c>
      <c r="C281" s="2895"/>
      <c r="E281" t="s">
        <v>16446</v>
      </c>
      <c r="F281">
        <f>IF(ISBLANK('1D'!$G$10),"",'1D'!$G$10)</f>
        <v>107.679</v>
      </c>
    </row>
    <row r="282" spans="2:6">
      <c r="B282" s="2850" t="str">
        <f>'1D'!$AB$10</f>
        <v>BO5002NA</v>
      </c>
      <c r="C282" s="2895"/>
      <c r="E282" t="s">
        <v>16446</v>
      </c>
      <c r="F282">
        <f>IF(ISBLANK('1D'!$H$10),"",'1D'!$H$10)</f>
        <v>0.13200000000000001</v>
      </c>
    </row>
    <row r="283" spans="2:6">
      <c r="B283" t="str">
        <f>'1D'!$AC$10</f>
        <v>BO5002ADJ</v>
      </c>
      <c r="E283" t="s">
        <v>16446</v>
      </c>
      <c r="F283">
        <f>IF(ISBLANK('1D'!$I$10),"",'1D'!$I$10)</f>
        <v>107.547</v>
      </c>
    </row>
    <row r="284" spans="2:6">
      <c r="B284" t="str">
        <f>'1D'!$AD$10</f>
        <v>BO5002</v>
      </c>
      <c r="E284" t="s">
        <v>16446</v>
      </c>
      <c r="F284">
        <f>IF(ISBLANK('1D'!$J$10),"",'1D'!$J$10)</f>
        <v>107.547</v>
      </c>
    </row>
    <row r="285" spans="2:6">
      <c r="B285" t="str">
        <f>'1D'!$Z$11</f>
        <v>A14002STAT</v>
      </c>
      <c r="E285" t="s">
        <v>16446</v>
      </c>
      <c r="F285">
        <f>IF(ISBLANK('1D'!$F$11),"",'1D'!$F$11)</f>
        <v>778.8</v>
      </c>
    </row>
    <row r="286" spans="2:6">
      <c r="B286" t="str">
        <f>'1D'!$AA$11</f>
        <v>A14002DSR</v>
      </c>
      <c r="E286" t="s">
        <v>16446</v>
      </c>
      <c r="F286">
        <f>IF(ISBLANK('1D'!$G$11),"",'1D'!$G$11)</f>
        <v>-9.9819999999999993</v>
      </c>
    </row>
    <row r="287" spans="2:6">
      <c r="B287" t="str">
        <f>'1D'!$AB$11</f>
        <v>A14002NA</v>
      </c>
      <c r="E287" t="s">
        <v>16446</v>
      </c>
      <c r="F287">
        <f>IF(ISBLANK('1D'!$H$11),"",'1D'!$H$11)</f>
        <v>0</v>
      </c>
    </row>
    <row r="288" spans="2:6">
      <c r="B288" t="str">
        <f>'1D'!$AC$11</f>
        <v>A14002ADJ</v>
      </c>
      <c r="E288" t="s">
        <v>16446</v>
      </c>
      <c r="F288">
        <f>IF(ISBLANK('1D'!$I$11),"",'1D'!$I$11)</f>
        <v>-9.9819999999999993</v>
      </c>
    </row>
    <row r="289" spans="2:6">
      <c r="B289" t="str">
        <f>'1D'!$AD$11</f>
        <v>A14002</v>
      </c>
      <c r="E289" t="s">
        <v>16446</v>
      </c>
      <c r="F289">
        <f>IF(ISBLANK('1D'!$J$11),"",'1D'!$J$11)</f>
        <v>768.81799999999998</v>
      </c>
    </row>
    <row r="290" spans="2:6">
      <c r="B290" t="str">
        <f>'1D'!$Z$12</f>
        <v>A3028STAT</v>
      </c>
      <c r="E290" t="s">
        <v>16446</v>
      </c>
      <c r="F290">
        <f>IF(ISBLANK('1D'!$F$12),"",'1D'!$F$12)</f>
        <v>0</v>
      </c>
    </row>
    <row r="291" spans="2:6">
      <c r="B291" t="str">
        <f>'1D'!$AA$12</f>
        <v>A3028DSR</v>
      </c>
      <c r="E291" t="s">
        <v>16446</v>
      </c>
      <c r="F291">
        <f>IF(ISBLANK('1D'!$G$12),"",'1D'!$G$12)</f>
        <v>0</v>
      </c>
    </row>
    <row r="292" spans="2:6">
      <c r="B292" t="str">
        <f>'1D'!$AB$12</f>
        <v>A3028NA</v>
      </c>
      <c r="E292" t="s">
        <v>16446</v>
      </c>
      <c r="F292">
        <f>IF(ISBLANK('1D'!$H$12),"",'1D'!$H$12)</f>
        <v>0</v>
      </c>
    </row>
    <row r="293" spans="2:6">
      <c r="B293" t="str">
        <f>'1D'!$AC$12</f>
        <v>A3028ADJ</v>
      </c>
      <c r="E293" t="s">
        <v>16446</v>
      </c>
      <c r="F293">
        <f>IF(ISBLANK('1D'!$I$12),"",'1D'!$I$12)</f>
        <v>0</v>
      </c>
    </row>
    <row r="294" spans="2:6">
      <c r="B294" t="str">
        <f>'1D'!$AD$12</f>
        <v>A3028</v>
      </c>
      <c r="E294" t="s">
        <v>16446</v>
      </c>
      <c r="F294">
        <f>IF(ISBLANK('1D'!$J$12),"",'1D'!$J$12)</f>
        <v>0</v>
      </c>
    </row>
    <row r="295" spans="2:6">
      <c r="B295" t="str">
        <f>'1D'!$Z$13</f>
        <v>FT01810STAT</v>
      </c>
      <c r="E295" t="s">
        <v>16446</v>
      </c>
      <c r="F295">
        <f>IF(ISBLANK('1D'!$F$13),"",'1D'!$F$13)</f>
        <v>-145.1</v>
      </c>
    </row>
    <row r="296" spans="2:6">
      <c r="B296" t="str">
        <f>'1D'!$AA$13</f>
        <v>FT01810DSR</v>
      </c>
      <c r="E296" t="s">
        <v>16446</v>
      </c>
      <c r="F296">
        <f>IF(ISBLANK('1D'!$G$13),"",'1D'!$G$13)</f>
        <v>0</v>
      </c>
    </row>
    <row r="297" spans="2:6">
      <c r="B297" t="str">
        <f>'1D'!$AB$13</f>
        <v>FT01810NA</v>
      </c>
      <c r="E297" t="s">
        <v>16446</v>
      </c>
      <c r="F297">
        <f>IF(ISBLANK('1D'!$H$13),"",'1D'!$H$13)</f>
        <v>-127.761</v>
      </c>
    </row>
    <row r="298" spans="2:6">
      <c r="B298" t="str">
        <f>'1D'!$AC$13</f>
        <v>FT01810ADJ</v>
      </c>
      <c r="E298" t="s">
        <v>16446</v>
      </c>
      <c r="F298">
        <f>IF(ISBLANK('1D'!$I$13),"",'1D'!$I$13)</f>
        <v>127.761</v>
      </c>
    </row>
    <row r="299" spans="2:6">
      <c r="B299" t="str">
        <f>'1D'!$AD$13</f>
        <v>FT01810</v>
      </c>
      <c r="E299" t="s">
        <v>16446</v>
      </c>
      <c r="F299">
        <f>IF(ISBLANK('1D'!$J$13),"",'1D'!$J$13)</f>
        <v>-17.338999999999999</v>
      </c>
    </row>
    <row r="300" spans="2:6">
      <c r="B300" t="str">
        <f>'1D'!$Z$14</f>
        <v>A14005STAT</v>
      </c>
      <c r="E300" t="s">
        <v>16446</v>
      </c>
      <c r="F300">
        <f>IF(ISBLANK('1D'!$F$14),"",'1D'!$F$14)</f>
        <v>-17.100000000000001</v>
      </c>
    </row>
    <row r="301" spans="2:6">
      <c r="B301" t="str">
        <f>'1D'!$AA$14</f>
        <v>A14005DSR</v>
      </c>
      <c r="E301" t="s">
        <v>16446</v>
      </c>
      <c r="F301">
        <f>IF(ISBLANK('1D'!$G$14),"",'1D'!$G$14)</f>
        <v>5.2</v>
      </c>
    </row>
    <row r="302" spans="2:6">
      <c r="B302" t="str">
        <f>'1D'!$AB$14</f>
        <v>A14005NA</v>
      </c>
      <c r="E302" t="s">
        <v>16446</v>
      </c>
      <c r="F302">
        <f>IF(ISBLANK('1D'!$H$14),"",'1D'!$H$14)</f>
        <v>0</v>
      </c>
    </row>
    <row r="303" spans="2:6">
      <c r="B303" t="str">
        <f>'1D'!$AC$14</f>
        <v>A14005ADJ</v>
      </c>
      <c r="E303" t="s">
        <v>16446</v>
      </c>
      <c r="F303">
        <f>IF(ISBLANK('1D'!$I$14),"",'1D'!$I$14)</f>
        <v>5.2</v>
      </c>
    </row>
    <row r="304" spans="2:6">
      <c r="B304" t="str">
        <f>'1D'!$AD$14</f>
        <v>A14005</v>
      </c>
      <c r="E304" t="s">
        <v>16446</v>
      </c>
      <c r="F304">
        <f>IF(ISBLANK('1D'!$J$14),"",'1D'!$J$14)</f>
        <v>-11.900000000000002</v>
      </c>
    </row>
    <row r="305" spans="2:6">
      <c r="B305" t="str">
        <f>'1D'!$Z$15</f>
        <v>BO5020STAT</v>
      </c>
      <c r="E305" t="s">
        <v>16446</v>
      </c>
      <c r="F305">
        <f>IF(ISBLANK('1D'!$F$15),"",'1D'!$F$15)</f>
        <v>208</v>
      </c>
    </row>
    <row r="306" spans="2:6">
      <c r="B306" t="str">
        <f>'1D'!$AA$15</f>
        <v>BO5020DSR</v>
      </c>
      <c r="E306" t="s">
        <v>16446</v>
      </c>
      <c r="F306">
        <f>IF(ISBLANK('1D'!$G$15),"",'1D'!$G$15)</f>
        <v>-8.5630000000000006</v>
      </c>
    </row>
    <row r="307" spans="2:6">
      <c r="B307" t="str">
        <f>'1D'!$AB$15</f>
        <v>BO5020NA</v>
      </c>
      <c r="E307" t="s">
        <v>16446</v>
      </c>
      <c r="F307">
        <f>IF(ISBLANK('1D'!$H$15),"",'1D'!$H$15)</f>
        <v>0</v>
      </c>
    </row>
    <row r="308" spans="2:6">
      <c r="B308" t="str">
        <f>'1D'!$AC$15</f>
        <v>BO5020ADJ</v>
      </c>
      <c r="E308" t="s">
        <v>16446</v>
      </c>
      <c r="F308">
        <f>IF(ISBLANK('1D'!$I$15),"",'1D'!$I$15)</f>
        <v>-8.5630000000000006</v>
      </c>
    </row>
    <row r="309" spans="2:6">
      <c r="B309" t="str">
        <f>'1D'!$AD$15</f>
        <v>BO5020</v>
      </c>
      <c r="E309" t="s">
        <v>16446</v>
      </c>
      <c r="F309">
        <f>IF(ISBLANK('1D'!$J$15),"",'1D'!$J$15)</f>
        <v>199.43700000000001</v>
      </c>
    </row>
    <row r="310" spans="2:6">
      <c r="B310" t="str">
        <f>'1D'!$Z$16</f>
        <v>BO5004STAT</v>
      </c>
      <c r="E310" t="s">
        <v>16446</v>
      </c>
      <c r="F310">
        <f>IF(ISBLANK('1D'!$F$16),"",'1D'!$F$16)</f>
        <v>-6.8</v>
      </c>
    </row>
    <row r="311" spans="2:6">
      <c r="B311" t="str">
        <f>'1D'!$AA$16</f>
        <v>BO5004DSR</v>
      </c>
      <c r="E311" t="s">
        <v>16446</v>
      </c>
      <c r="F311">
        <f>IF(ISBLANK('1D'!$G$16),"",'1D'!$G$16)</f>
        <v>0</v>
      </c>
    </row>
    <row r="312" spans="2:6">
      <c r="B312" t="str">
        <f>'1D'!$AB$16</f>
        <v>BO5004NA</v>
      </c>
      <c r="E312" t="s">
        <v>16446</v>
      </c>
      <c r="F312">
        <f>IF(ISBLANK('1D'!$H$16),"",'1D'!$H$16)</f>
        <v>0</v>
      </c>
    </row>
    <row r="313" spans="2:6">
      <c r="B313" t="str">
        <f>'1D'!$AC$16</f>
        <v>BO5004ADJ</v>
      </c>
      <c r="E313" t="s">
        <v>16446</v>
      </c>
      <c r="F313">
        <f>IF(ISBLANK('1D'!$I$16),"",'1D'!$I$16)</f>
        <v>0</v>
      </c>
    </row>
    <row r="314" spans="2:6">
      <c r="B314" t="str">
        <f>'1D'!$AD$16</f>
        <v>BO5004</v>
      </c>
      <c r="E314" t="s">
        <v>16446</v>
      </c>
      <c r="F314">
        <f>IF(ISBLANK('1D'!$J$16),"",'1D'!$J$16)</f>
        <v>-6.8</v>
      </c>
    </row>
    <row r="315" spans="2:6">
      <c r="B315" t="str">
        <f>'1D'!$Z$17</f>
        <v>BO5040STAT</v>
      </c>
      <c r="E315" t="s">
        <v>16446</v>
      </c>
      <c r="F315">
        <f>IF(ISBLANK('1D'!$F$17),"",'1D'!$F$17)</f>
        <v>1289.1000000000001</v>
      </c>
    </row>
    <row r="316" spans="2:6">
      <c r="B316" t="str">
        <f>'1D'!$AA$17</f>
        <v>BO5040DSR</v>
      </c>
      <c r="E316" t="s">
        <v>16446</v>
      </c>
      <c r="F316">
        <f>IF(ISBLANK('1D'!$G$17),"",'1D'!$G$17)</f>
        <v>-21.320999999999998</v>
      </c>
    </row>
    <row r="317" spans="2:6">
      <c r="B317" t="str">
        <f>'1D'!$AB$17</f>
        <v>BO5040NA</v>
      </c>
      <c r="E317" t="s">
        <v>16446</v>
      </c>
      <c r="F317">
        <f>IF(ISBLANK('1D'!$H$17),"",'1D'!$H$17)</f>
        <v>19.5</v>
      </c>
    </row>
    <row r="318" spans="2:6">
      <c r="B318" t="str">
        <f>'1D'!$AC$17</f>
        <v>BO5040ADJ</v>
      </c>
      <c r="E318" t="s">
        <v>16446</v>
      </c>
      <c r="F318">
        <f>IF(ISBLANK('1D'!$I$17),"",'1D'!$I$17)</f>
        <v>-40.820999999999998</v>
      </c>
    </row>
    <row r="319" spans="2:6">
      <c r="B319" t="str">
        <f>'1D'!$AD$17</f>
        <v>BO5040</v>
      </c>
      <c r="E319" t="s">
        <v>16446</v>
      </c>
      <c r="F319">
        <f>IF(ISBLANK('1D'!$J$17),"",'1D'!$J$17)</f>
        <v>1248.2790000000002</v>
      </c>
    </row>
    <row r="320" spans="2:6">
      <c r="B320" t="str">
        <f>'1D'!$Z$18</f>
        <v>A14008STAT</v>
      </c>
      <c r="E320" t="s">
        <v>16446</v>
      </c>
      <c r="F320">
        <f>IF(ISBLANK('1D'!$F$18),"",'1D'!$F$18)</f>
        <v>-300.60000000000002</v>
      </c>
    </row>
    <row r="321" spans="2:6">
      <c r="B321" t="str">
        <f>'1D'!$AA$18</f>
        <v>A14008DSR</v>
      </c>
      <c r="E321" t="s">
        <v>16446</v>
      </c>
      <c r="F321">
        <f>IF(ISBLANK('1D'!$G$18),"",'1D'!$G$18)</f>
        <v>-192.32</v>
      </c>
    </row>
    <row r="322" spans="2:6">
      <c r="B322" t="str">
        <f>'1D'!$AB$18</f>
        <v>A14008NA</v>
      </c>
      <c r="E322" t="s">
        <v>16446</v>
      </c>
      <c r="F322">
        <f>IF(ISBLANK('1D'!$H$18),"",'1D'!$H$18)</f>
        <v>0</v>
      </c>
    </row>
    <row r="323" spans="2:6">
      <c r="B323" t="str">
        <f>'1D'!$AC$18</f>
        <v>A14008ADJ</v>
      </c>
      <c r="E323" t="s">
        <v>16446</v>
      </c>
      <c r="F323">
        <f>IF(ISBLANK('1D'!$I$18),"",'1D'!$I$18)</f>
        <v>-192.32</v>
      </c>
    </row>
    <row r="324" spans="2:6">
      <c r="B324" t="str">
        <f>'1D'!$AD$18</f>
        <v>A14008</v>
      </c>
      <c r="E324" t="s">
        <v>16446</v>
      </c>
      <c r="F324">
        <f>IF(ISBLANK('1D'!$J$18),"",'1D'!$J$18)</f>
        <v>-492.92</v>
      </c>
    </row>
    <row r="325" spans="2:6">
      <c r="B325" t="str">
        <f>'1D'!$Z$19</f>
        <v>BO5070STAT</v>
      </c>
      <c r="E325" t="s">
        <v>16446</v>
      </c>
      <c r="F325">
        <f>IF(ISBLANK('1D'!$F$19),"",'1D'!$F$19)</f>
        <v>0</v>
      </c>
    </row>
    <row r="326" spans="2:6">
      <c r="B326" t="str">
        <f>'1D'!$AA$19</f>
        <v>BO5070DSR</v>
      </c>
      <c r="E326" t="s">
        <v>16446</v>
      </c>
      <c r="F326">
        <f>IF(ISBLANK('1D'!$G$19),"",'1D'!$G$19)</f>
        <v>0</v>
      </c>
    </row>
    <row r="327" spans="2:6">
      <c r="B327" t="str">
        <f>'1D'!$AB$19</f>
        <v>BO5070NA</v>
      </c>
      <c r="E327" t="s">
        <v>16446</v>
      </c>
      <c r="F327">
        <f>IF(ISBLANK('1D'!$H$19),"",'1D'!$H$19)</f>
        <v>0</v>
      </c>
    </row>
    <row r="328" spans="2:6">
      <c r="B328" t="str">
        <f>'1D'!$AC$19</f>
        <v>BO5070ADJ</v>
      </c>
      <c r="E328" t="s">
        <v>16446</v>
      </c>
      <c r="F328">
        <f>IF(ISBLANK('1D'!$I$19),"",'1D'!$I$19)</f>
        <v>0</v>
      </c>
    </row>
    <row r="329" spans="2:6">
      <c r="B329" t="str">
        <f>'1D'!$AD$19</f>
        <v>BO5070</v>
      </c>
      <c r="E329" t="s">
        <v>16446</v>
      </c>
      <c r="F329">
        <f>IF(ISBLANK('1D'!$J$19),"",'1D'!$J$19)</f>
        <v>0</v>
      </c>
    </row>
    <row r="330" spans="2:6">
      <c r="B330" t="str">
        <f>'1D'!$Z$20</f>
        <v>A14010STAT</v>
      </c>
      <c r="E330" t="s">
        <v>16446</v>
      </c>
      <c r="F330">
        <f>IF(ISBLANK('1D'!$F$20),"",'1D'!$F$20)</f>
        <v>988.50000000000011</v>
      </c>
    </row>
    <row r="331" spans="2:6">
      <c r="B331" t="str">
        <f>'1D'!$AA$20</f>
        <v>A14010DSR</v>
      </c>
      <c r="E331" t="s">
        <v>16446</v>
      </c>
      <c r="F331">
        <f>IF(ISBLANK('1D'!$G$20),"",'1D'!$G$20)</f>
        <v>-213.64099999999999</v>
      </c>
    </row>
    <row r="332" spans="2:6">
      <c r="B332" t="str">
        <f>'1D'!$AB$20</f>
        <v>A14010NA</v>
      </c>
      <c r="E332" t="s">
        <v>16446</v>
      </c>
      <c r="F332">
        <f>IF(ISBLANK('1D'!$H$20),"",'1D'!$H$20)</f>
        <v>19.5</v>
      </c>
    </row>
    <row r="333" spans="2:6">
      <c r="B333" t="str">
        <f>'1D'!$AC$20</f>
        <v>A14010ADJ</v>
      </c>
      <c r="E333" t="s">
        <v>16446</v>
      </c>
      <c r="F333">
        <f>IF(ISBLANK('1D'!$I$20),"",'1D'!$I$20)</f>
        <v>-233.14099999999999</v>
      </c>
    </row>
    <row r="334" spans="2:6">
      <c r="B334" t="str">
        <f>'1D'!$AD$20</f>
        <v>A14010</v>
      </c>
      <c r="E334" t="s">
        <v>16446</v>
      </c>
      <c r="F334">
        <f>IF(ISBLANK('1D'!$J$20),"",'1D'!$J$20)</f>
        <v>755.35900000000015</v>
      </c>
    </row>
    <row r="335" spans="2:6">
      <c r="B335" t="str">
        <f>'1D'!$Z$23</f>
        <v>BO5080STAT</v>
      </c>
      <c r="E335" t="s">
        <v>16446</v>
      </c>
      <c r="F335">
        <f>IF(ISBLANK('1D'!$F$23),"",'1D'!$F$23)</f>
        <v>-2039.6</v>
      </c>
    </row>
    <row r="336" spans="2:6">
      <c r="B336" t="str">
        <f>'1D'!$AA$23</f>
        <v>BO5080DSR</v>
      </c>
      <c r="E336" t="s">
        <v>16446</v>
      </c>
      <c r="F336">
        <f>IF(ISBLANK('1D'!$G$23),"",'1D'!$G$23)</f>
        <v>213.64099999999999</v>
      </c>
    </row>
    <row r="337" spans="2:6">
      <c r="B337" t="str">
        <f>'1D'!$AB$23</f>
        <v>BO5080NA</v>
      </c>
      <c r="E337" t="s">
        <v>16446</v>
      </c>
      <c r="F337">
        <f>IF(ISBLANK('1D'!$H$23),"",'1D'!$H$23)</f>
        <v>0</v>
      </c>
    </row>
    <row r="338" spans="2:6">
      <c r="B338" t="str">
        <f>'1D'!$AC$23</f>
        <v>BO5080ADJ</v>
      </c>
      <c r="E338" t="s">
        <v>16446</v>
      </c>
      <c r="F338">
        <f>IF(ISBLANK('1D'!$I$23),"",'1D'!$I$23)</f>
        <v>213.64099999999999</v>
      </c>
    </row>
    <row r="339" spans="2:6">
      <c r="B339" t="str">
        <f>'1D'!$AD$23</f>
        <v>BO5080</v>
      </c>
      <c r="E339" t="s">
        <v>16446</v>
      </c>
      <c r="F339">
        <f>IF(ISBLANK('1D'!$J$23),"",'1D'!$J$23)</f>
        <v>-1825.9589999999998</v>
      </c>
    </row>
    <row r="340" spans="2:6">
      <c r="B340" t="str">
        <f>'1D'!$Z$24</f>
        <v>BO5081STAT</v>
      </c>
      <c r="E340" t="s">
        <v>16446</v>
      </c>
      <c r="F340">
        <f>IF(ISBLANK('1D'!$F$24),"",'1D'!$F$24)</f>
        <v>0</v>
      </c>
    </row>
    <row r="341" spans="2:6">
      <c r="B341" t="str">
        <f>'1D'!$AA$24</f>
        <v>BO5081DSR</v>
      </c>
      <c r="E341" t="s">
        <v>16446</v>
      </c>
      <c r="F341">
        <f>IF(ISBLANK('1D'!$G$24),"",'1D'!$G$24)</f>
        <v>0</v>
      </c>
    </row>
    <row r="342" spans="2:6">
      <c r="B342" t="str">
        <f>'1D'!$AB$24</f>
        <v>BO5081NA</v>
      </c>
      <c r="E342" t="s">
        <v>16446</v>
      </c>
      <c r="F342">
        <f>IF(ISBLANK('1D'!$H$24),"",'1D'!$H$24)</f>
        <v>0</v>
      </c>
    </row>
    <row r="343" spans="2:6">
      <c r="B343" t="str">
        <f>'1D'!$AC$24</f>
        <v>BO5081ADJ</v>
      </c>
      <c r="E343" t="s">
        <v>16446</v>
      </c>
      <c r="F343">
        <f>IF(ISBLANK('1D'!$I$24),"",'1D'!$I$24)</f>
        <v>0</v>
      </c>
    </row>
    <row r="344" spans="2:6">
      <c r="B344" t="str">
        <f>'1D'!$AD$24</f>
        <v>BO5081</v>
      </c>
      <c r="E344" t="s">
        <v>16446</v>
      </c>
      <c r="F344">
        <f>IF(ISBLANK('1D'!$J$24),"",'1D'!$J$24)</f>
        <v>0</v>
      </c>
    </row>
    <row r="345" spans="2:6">
      <c r="B345" t="str">
        <f>'1D'!$Z$25</f>
        <v>BO5084STAT</v>
      </c>
      <c r="E345" t="s">
        <v>16446</v>
      </c>
      <c r="F345">
        <f>IF(ISBLANK('1D'!$F$25),"",'1D'!$F$25)</f>
        <v>21</v>
      </c>
    </row>
    <row r="346" spans="2:6">
      <c r="B346" t="str">
        <f>'1D'!$AA$25</f>
        <v>BO5084DSR</v>
      </c>
      <c r="E346" t="s">
        <v>16446</v>
      </c>
      <c r="F346">
        <f>IF(ISBLANK('1D'!$G$25),"",'1D'!$G$25)</f>
        <v>0</v>
      </c>
    </row>
    <row r="347" spans="2:6">
      <c r="B347" t="str">
        <f>'1D'!$AB$25</f>
        <v>BO5084NA</v>
      </c>
      <c r="E347" t="s">
        <v>16446</v>
      </c>
      <c r="F347">
        <f>IF(ISBLANK('1D'!$H$25),"",'1D'!$H$25)</f>
        <v>0</v>
      </c>
    </row>
    <row r="348" spans="2:6">
      <c r="B348" t="str">
        <f>'1D'!$AC$25</f>
        <v>BO5084ADJ</v>
      </c>
      <c r="E348" t="s">
        <v>16446</v>
      </c>
      <c r="F348">
        <f>IF(ISBLANK('1D'!$I$25),"",'1D'!$I$25)</f>
        <v>0</v>
      </c>
    </row>
    <row r="349" spans="2:6">
      <c r="B349" t="str">
        <f>'1D'!$AD$25</f>
        <v>BO5084</v>
      </c>
      <c r="E349" t="s">
        <v>16446</v>
      </c>
      <c r="F349">
        <f>IF(ISBLANK('1D'!$J$25),"",'1D'!$J$25)</f>
        <v>21</v>
      </c>
    </row>
    <row r="350" spans="2:6">
      <c r="B350" t="str">
        <f>'1D'!$Z$26</f>
        <v>BO5085STAT</v>
      </c>
      <c r="E350" t="s">
        <v>16446</v>
      </c>
      <c r="F350">
        <f>IF(ISBLANK('1D'!$F$26),"",'1D'!$F$26)</f>
        <v>0</v>
      </c>
    </row>
    <row r="351" spans="2:6">
      <c r="B351" t="str">
        <f>'1D'!$AA$26</f>
        <v>BO5085DSR</v>
      </c>
      <c r="E351" t="s">
        <v>16446</v>
      </c>
      <c r="F351">
        <f>IF(ISBLANK('1D'!$G$26),"",'1D'!$G$26)</f>
        <v>0</v>
      </c>
    </row>
    <row r="352" spans="2:6">
      <c r="B352" t="str">
        <f>'1D'!$AB$26</f>
        <v>BO5085NA</v>
      </c>
      <c r="E352" t="s">
        <v>16446</v>
      </c>
      <c r="F352">
        <f>IF(ISBLANK('1D'!$H$26),"",'1D'!$H$26)</f>
        <v>0</v>
      </c>
    </row>
    <row r="353" spans="2:6">
      <c r="B353" t="str">
        <f>'1D'!$AC$26</f>
        <v>BO5085ADJ</v>
      </c>
      <c r="E353" t="s">
        <v>16446</v>
      </c>
      <c r="F353">
        <f>IF(ISBLANK('1D'!$I$26),"",'1D'!$I$26)</f>
        <v>0</v>
      </c>
    </row>
    <row r="354" spans="2:6">
      <c r="B354" t="str">
        <f>'1D'!$AD$26</f>
        <v>BO5085</v>
      </c>
      <c r="E354" t="s">
        <v>16446</v>
      </c>
      <c r="F354">
        <f>IF(ISBLANK('1D'!$J$26),"",'1D'!$J$26)</f>
        <v>0</v>
      </c>
    </row>
    <row r="355" spans="2:6">
      <c r="B355" t="str">
        <f>'1D'!$Z$27</f>
        <v>BO5086STAT</v>
      </c>
      <c r="E355" t="s">
        <v>16446</v>
      </c>
      <c r="F355">
        <f>IF(ISBLANK('1D'!$F$27),"",'1D'!$F$27)</f>
        <v>-2018.6</v>
      </c>
    </row>
    <row r="356" spans="2:6">
      <c r="B356" t="str">
        <f>'1D'!$AA$27</f>
        <v>BO5086DSR</v>
      </c>
      <c r="E356" t="s">
        <v>16446</v>
      </c>
      <c r="F356">
        <f>IF(ISBLANK('1D'!$G$27),"",'1D'!$G$27)</f>
        <v>213.64099999999999</v>
      </c>
    </row>
    <row r="357" spans="2:6">
      <c r="B357" t="str">
        <f>'1D'!$AB$27</f>
        <v>BO5086NA</v>
      </c>
      <c r="E357" t="s">
        <v>16446</v>
      </c>
      <c r="F357">
        <f>IF(ISBLANK('1D'!$H$27),"",'1D'!$H$27)</f>
        <v>0</v>
      </c>
    </row>
    <row r="358" spans="2:6">
      <c r="B358" t="str">
        <f>'1D'!$AC$27</f>
        <v>BO5086ADJ</v>
      </c>
      <c r="E358" t="s">
        <v>16446</v>
      </c>
      <c r="F358">
        <f>IF(ISBLANK('1D'!$I$27),"",'1D'!$I$27)</f>
        <v>213.64099999999999</v>
      </c>
    </row>
    <row r="359" spans="2:6">
      <c r="B359" t="str">
        <f>'1D'!$AD$27</f>
        <v>BO5086</v>
      </c>
      <c r="E359" t="s">
        <v>16446</v>
      </c>
      <c r="F359">
        <f>IF(ISBLANK('1D'!$J$27),"",'1D'!$J$27)</f>
        <v>-1804.9589999999998</v>
      </c>
    </row>
    <row r="360" spans="2:6">
      <c r="B360" t="str">
        <f>'1D'!$Z$29</f>
        <v>A14017STAT</v>
      </c>
      <c r="E360" t="s">
        <v>16446</v>
      </c>
      <c r="F360">
        <f>IF(ISBLANK('1D'!$F$29),"",'1D'!$F$29)</f>
        <v>-1030.0999999999999</v>
      </c>
    </row>
    <row r="361" spans="2:6">
      <c r="B361" t="str">
        <f>'1D'!$AA$29</f>
        <v>A14017DSR</v>
      </c>
      <c r="E361" t="s">
        <v>16446</v>
      </c>
      <c r="F361">
        <f>IF(ISBLANK('1D'!$G$29),"",'1D'!$G$29)</f>
        <v>0</v>
      </c>
    </row>
    <row r="362" spans="2:6">
      <c r="B362" t="str">
        <f>'1D'!$AB$29</f>
        <v>A14017NA</v>
      </c>
      <c r="E362" t="s">
        <v>16446</v>
      </c>
      <c r="F362">
        <f>IF(ISBLANK('1D'!$H$29),"",'1D'!$H$29)</f>
        <v>19.5</v>
      </c>
    </row>
    <row r="363" spans="2:6">
      <c r="B363" t="str">
        <f>'1D'!$AC$29</f>
        <v>A14017ADJ</v>
      </c>
      <c r="E363" t="s">
        <v>16446</v>
      </c>
      <c r="F363">
        <f>IF(ISBLANK('1D'!$I$29),"",'1D'!$I$29)</f>
        <v>-19.5</v>
      </c>
    </row>
    <row r="364" spans="2:6">
      <c r="B364" t="str">
        <f>'1D'!$AD$29</f>
        <v>A14017</v>
      </c>
      <c r="E364" t="s">
        <v>16446</v>
      </c>
      <c r="F364">
        <f>IF(ISBLANK('1D'!$J$29),"",'1D'!$J$29)</f>
        <v>-1049.5999999999999</v>
      </c>
    </row>
    <row r="365" spans="2:6">
      <c r="B365" t="str">
        <f>'1D'!$Z$32</f>
        <v>BO5204STAT</v>
      </c>
      <c r="E365" t="s">
        <v>16446</v>
      </c>
      <c r="F365">
        <f>IF(ISBLANK('1D'!$F$32),"",'1D'!$F$32)</f>
        <v>0</v>
      </c>
    </row>
    <row r="366" spans="2:6">
      <c r="B366" t="str">
        <f>'1D'!$AA$32</f>
        <v>BO5204DSR</v>
      </c>
      <c r="E366" t="s">
        <v>16446</v>
      </c>
      <c r="F366">
        <f>IF(ISBLANK('1D'!$G$32),"",'1D'!$G$32)</f>
        <v>0</v>
      </c>
    </row>
    <row r="367" spans="2:6">
      <c r="B367" t="str">
        <f>'1D'!$AB$32</f>
        <v>BO5204NA</v>
      </c>
      <c r="E367" t="s">
        <v>16446</v>
      </c>
      <c r="F367">
        <f>IF(ISBLANK('1D'!$H$32),"",'1D'!$H$32)</f>
        <v>0</v>
      </c>
    </row>
    <row r="368" spans="2:6">
      <c r="B368" t="str">
        <f>'1D'!$AC$32</f>
        <v>BO5204ADJ</v>
      </c>
      <c r="E368" t="s">
        <v>16446</v>
      </c>
      <c r="F368">
        <f>IF(ISBLANK('1D'!$I$32),"",'1D'!$I$32)</f>
        <v>0</v>
      </c>
    </row>
    <row r="369" spans="2:6">
      <c r="B369" t="str">
        <f>'1D'!$AD$32</f>
        <v>BO5204</v>
      </c>
      <c r="E369" t="s">
        <v>16446</v>
      </c>
      <c r="F369">
        <f>IF(ISBLANK('1D'!$J$32),"",'1D'!$J$32)</f>
        <v>0</v>
      </c>
    </row>
    <row r="370" spans="2:6">
      <c r="B370" t="str">
        <f>'1D'!$Z$33</f>
        <v>A14019STAT</v>
      </c>
      <c r="E370" t="s">
        <v>16446</v>
      </c>
      <c r="F370">
        <f>IF(ISBLANK('1D'!$F$33),"",'1D'!$F$33)</f>
        <v>110.8</v>
      </c>
    </row>
    <row r="371" spans="2:6">
      <c r="B371" t="str">
        <f>'1D'!$AA$33</f>
        <v>A14019DSR</v>
      </c>
      <c r="E371" t="s">
        <v>16446</v>
      </c>
      <c r="F371">
        <f>IF(ISBLANK('1D'!$G$33),"",'1D'!$G$33)</f>
        <v>0</v>
      </c>
    </row>
    <row r="372" spans="2:6">
      <c r="B372" t="str">
        <f>'1D'!$AB$33</f>
        <v>A14019NA</v>
      </c>
      <c r="E372" t="s">
        <v>16446</v>
      </c>
      <c r="F372">
        <f>IF(ISBLANK('1D'!$H$33),"",'1D'!$H$33)</f>
        <v>0</v>
      </c>
    </row>
    <row r="373" spans="2:6">
      <c r="B373" t="str">
        <f>'1D'!$AC$33</f>
        <v>A14019ADJ</v>
      </c>
      <c r="E373" t="s">
        <v>16446</v>
      </c>
      <c r="F373">
        <f>IF(ISBLANK('1D'!$I$33),"",'1D'!$I$33)</f>
        <v>0</v>
      </c>
    </row>
    <row r="374" spans="2:6">
      <c r="B374" t="str">
        <f>'1D'!$AD$33</f>
        <v>A14019</v>
      </c>
      <c r="E374" t="s">
        <v>16446</v>
      </c>
      <c r="F374">
        <f>IF(ISBLANK('1D'!$J$33),"",'1D'!$J$33)</f>
        <v>110.8</v>
      </c>
    </row>
    <row r="375" spans="2:6">
      <c r="B375" t="str">
        <f>'1D'!$Z$34</f>
        <v>BO5095STAT</v>
      </c>
      <c r="E375" t="s">
        <v>16446</v>
      </c>
      <c r="F375">
        <f>IF(ISBLANK('1D'!$F$34),"",'1D'!$F$34)</f>
        <v>0</v>
      </c>
    </row>
    <row r="376" spans="2:6">
      <c r="B376" t="str">
        <f>'1D'!$AA$34</f>
        <v>BO5095DSR</v>
      </c>
      <c r="E376" t="s">
        <v>16446</v>
      </c>
      <c r="F376">
        <f>IF(ISBLANK('1D'!$G$34),"",'1D'!$G$34)</f>
        <v>0</v>
      </c>
    </row>
    <row r="377" spans="2:6">
      <c r="B377" t="str">
        <f>'1D'!$AB$34</f>
        <v>BO5095NA</v>
      </c>
      <c r="E377" t="s">
        <v>16446</v>
      </c>
      <c r="F377">
        <f>IF(ISBLANK('1D'!$H$34),"",'1D'!$H$34)</f>
        <v>0</v>
      </c>
    </row>
    <row r="378" spans="2:6">
      <c r="B378" t="str">
        <f>'1D'!$AC$34</f>
        <v>BO5095ADJ</v>
      </c>
      <c r="E378" t="s">
        <v>16446</v>
      </c>
      <c r="F378">
        <f>IF(ISBLANK('1D'!$I$34),"",'1D'!$I$34)</f>
        <v>0</v>
      </c>
    </row>
    <row r="379" spans="2:6">
      <c r="B379" t="str">
        <f>'1D'!$AD$34</f>
        <v>BO5095</v>
      </c>
      <c r="E379" t="s">
        <v>16446</v>
      </c>
      <c r="F379">
        <f>IF(ISBLANK('1D'!$J$34),"",'1D'!$J$34)</f>
        <v>0</v>
      </c>
    </row>
    <row r="380" spans="2:6">
      <c r="B380" t="str">
        <f>'1D'!$Z$35</f>
        <v>BO5096STAT</v>
      </c>
      <c r="E380" t="s">
        <v>16446</v>
      </c>
      <c r="F380">
        <f>IF(ISBLANK('1D'!$F$35),"",'1D'!$F$35)</f>
        <v>110.8</v>
      </c>
    </row>
    <row r="381" spans="2:6">
      <c r="B381" t="str">
        <f>'1D'!$AA$35</f>
        <v>BO5096DSR</v>
      </c>
      <c r="E381" t="s">
        <v>16446</v>
      </c>
      <c r="F381">
        <f>IF(ISBLANK('1D'!$G$35),"",'1D'!$G$35)</f>
        <v>0</v>
      </c>
    </row>
    <row r="382" spans="2:6">
      <c r="B382" t="str">
        <f>'1D'!$AB$35</f>
        <v>BO5096NA</v>
      </c>
      <c r="E382" t="s">
        <v>16446</v>
      </c>
      <c r="F382">
        <f>IF(ISBLANK('1D'!$H$35),"",'1D'!$H$35)</f>
        <v>0</v>
      </c>
    </row>
    <row r="383" spans="2:6">
      <c r="B383" t="str">
        <f>'1D'!$AC$35</f>
        <v>BO5096ADJ</v>
      </c>
      <c r="E383" t="s">
        <v>16446</v>
      </c>
      <c r="F383">
        <f>IF(ISBLANK('1D'!$I$35),"",'1D'!$I$35)</f>
        <v>0</v>
      </c>
    </row>
    <row r="384" spans="2:6">
      <c r="B384" t="str">
        <f>'1D'!$AD$35</f>
        <v>BO5096</v>
      </c>
      <c r="E384" t="s">
        <v>16446</v>
      </c>
      <c r="F384">
        <f>IF(ISBLANK('1D'!$J$35),"",'1D'!$J$35)</f>
        <v>110.8</v>
      </c>
    </row>
    <row r="385" spans="2:6">
      <c r="B385" t="str">
        <f>'1D'!$Z$37</f>
        <v>BO5098STAT</v>
      </c>
      <c r="E385" t="s">
        <v>16446</v>
      </c>
      <c r="F385">
        <f>IF(ISBLANK('1D'!$F$37),"",'1D'!$F$37)</f>
        <v>-919.3</v>
      </c>
    </row>
    <row r="386" spans="2:6">
      <c r="B386" t="str">
        <f>'1D'!$AA$37</f>
        <v>BO5098DSR</v>
      </c>
      <c r="E386" t="s">
        <v>16446</v>
      </c>
      <c r="F386">
        <f>IF(ISBLANK('1D'!$G$37),"",'1D'!$G$37)</f>
        <v>0</v>
      </c>
    </row>
    <row r="387" spans="2:6">
      <c r="B387" t="str">
        <f>'1D'!$AB$37</f>
        <v>BO5098NA</v>
      </c>
      <c r="E387" t="s">
        <v>16446</v>
      </c>
      <c r="F387">
        <f>IF(ISBLANK('1D'!$H$37),"",'1D'!$H$37)</f>
        <v>19.5</v>
      </c>
    </row>
    <row r="388" spans="2:6">
      <c r="B388" t="str">
        <f>'1D'!$AC$37</f>
        <v>BO5098ADJ</v>
      </c>
      <c r="E388" t="s">
        <v>16446</v>
      </c>
      <c r="F388">
        <f>IF(ISBLANK('1D'!$I$37),"",'1D'!$I$37)</f>
        <v>-19.5</v>
      </c>
    </row>
    <row r="389" spans="2:6">
      <c r="B389" t="str">
        <f>'1D'!$AD$37</f>
        <v>BO5098</v>
      </c>
      <c r="E389" t="s">
        <v>16446</v>
      </c>
      <c r="F389">
        <f>IF(ISBLANK('1D'!$J$37),"",'1D'!$J$37)</f>
        <v>-938.8</v>
      </c>
    </row>
    <row r="390" spans="2:6">
      <c r="B390" t="str">
        <f>'1E'!$Z$9</f>
        <v>BO5332FX</v>
      </c>
      <c r="E390" t="s">
        <v>16446</v>
      </c>
      <c r="F390">
        <f>IF(ISBLANK('1E'!$E$9),"",'1E'!$E$9)</f>
        <v>6994.9759999999987</v>
      </c>
    </row>
    <row r="391" spans="2:6">
      <c r="B391" t="str">
        <f>'1E'!$AA$9</f>
        <v>BO5332FR</v>
      </c>
      <c r="E391" t="s">
        <v>16446</v>
      </c>
      <c r="F391">
        <f>IF(ISBLANK('1E'!$F$9),"",'1E'!$F$9)</f>
        <v>2357.0249999999992</v>
      </c>
    </row>
    <row r="392" spans="2:6">
      <c r="B392" t="str">
        <f>'1E'!$AB$9</f>
        <v>BO5332ILR</v>
      </c>
      <c r="E392" t="s">
        <v>16446</v>
      </c>
      <c r="F392">
        <f>IF(ISBLANK('1E'!$G$9),"",'1E'!$G$9)</f>
        <v>8674.0369999999966</v>
      </c>
    </row>
    <row r="393" spans="2:6">
      <c r="B393" t="str">
        <f>'1E'!$AC$9</f>
        <v>BO5332ILC</v>
      </c>
      <c r="E393" t="s">
        <v>16446</v>
      </c>
      <c r="F393">
        <f>IF(ISBLANK('1E'!$H$9),"",'1E'!$H$9)</f>
        <v>0</v>
      </c>
    </row>
    <row r="394" spans="2:6">
      <c r="B394" t="str">
        <f>'1E'!$AD$9</f>
        <v>BO5332A</v>
      </c>
      <c r="E394" t="s">
        <v>16446</v>
      </c>
      <c r="F394">
        <f>IF(ISBLANK('1E'!$I$9),"",'1E'!$I$9)</f>
        <v>18026.037999999993</v>
      </c>
    </row>
    <row r="395" spans="2:6">
      <c r="B395" t="str">
        <f>'1E'!$Z$10</f>
        <v>BB1300FX</v>
      </c>
      <c r="E395" t="s">
        <v>16446</v>
      </c>
      <c r="F395">
        <f>IF(ISBLANK('1E'!$E$10),"",'1E'!$E$10)</f>
        <v>0</v>
      </c>
    </row>
    <row r="396" spans="2:6">
      <c r="B396" t="str">
        <f>'1E'!$AD$10</f>
        <v>BB1300ND</v>
      </c>
      <c r="E396" t="s">
        <v>16446</v>
      </c>
      <c r="F396">
        <f>IF(ISBLANK('1E'!$I$10),"",'1E'!$I$10)</f>
        <v>0</v>
      </c>
    </row>
    <row r="397" spans="2:6">
      <c r="B397" t="str">
        <f>'1E'!$Z$11</f>
        <v>BO5348FX</v>
      </c>
      <c r="E397" t="s">
        <v>16446</v>
      </c>
      <c r="F397">
        <f>IF(ISBLANK('1E'!$E$11),"",'1E'!$E$11)</f>
        <v>6994.9759999999987</v>
      </c>
    </row>
    <row r="398" spans="2:6">
      <c r="B398" t="str">
        <f>'1E'!$AA$11</f>
        <v>BO5348FR</v>
      </c>
      <c r="E398" t="s">
        <v>16446</v>
      </c>
      <c r="F398">
        <f>IF(ISBLANK('1E'!$F$11),"",'1E'!$F$11)</f>
        <v>2357.0249999999992</v>
      </c>
    </row>
    <row r="399" spans="2:6">
      <c r="B399" t="str">
        <f>'1E'!$AB$11</f>
        <v>BO5348ILR</v>
      </c>
      <c r="E399" t="s">
        <v>16446</v>
      </c>
      <c r="F399">
        <f>IF(ISBLANK('1E'!$G$11),"",'1E'!$G$11)</f>
        <v>8674.0369999999966</v>
      </c>
    </row>
    <row r="400" spans="2:6">
      <c r="B400" t="str">
        <f>'1E'!$AC$11</f>
        <v>BO5348ILC</v>
      </c>
      <c r="E400" t="s">
        <v>16446</v>
      </c>
      <c r="F400">
        <f>IF(ISBLANK('1E'!$H$11),"",'1E'!$H$11)</f>
        <v>0</v>
      </c>
    </row>
    <row r="401" spans="2:6">
      <c r="B401" t="str">
        <f>'1E'!$AD$11</f>
        <v>BO5348T</v>
      </c>
      <c r="E401" t="s">
        <v>16446</v>
      </c>
      <c r="F401">
        <f>IF(ISBLANK('1E'!$I$11),"",'1E'!$I$11)</f>
        <v>18026.037999999993</v>
      </c>
    </row>
    <row r="402" spans="2:6">
      <c r="B402" t="str">
        <f>'1E'!$AD$12</f>
        <v>FT01690</v>
      </c>
      <c r="E402" t="s">
        <v>16446</v>
      </c>
      <c r="F402">
        <f>IF(ISBLANK('1E'!$I$12),"",'1E'!$I$12)</f>
        <v>-79.015000000000001</v>
      </c>
    </row>
    <row r="403" spans="2:6">
      <c r="B403" t="str">
        <f>'1E'!$AD$13</f>
        <v>PP0021</v>
      </c>
      <c r="E403" t="s">
        <v>16446</v>
      </c>
      <c r="F403">
        <f>IF(ISBLANK('1E'!$I$13),"",'1E'!$I$13)</f>
        <v>-201.60499999999999</v>
      </c>
    </row>
    <row r="404" spans="2:6">
      <c r="B404" t="str">
        <f>'1E'!$AD$14</f>
        <v>BO4075</v>
      </c>
      <c r="E404" t="s">
        <v>16446</v>
      </c>
      <c r="F404">
        <f>IF(ISBLANK('1E'!$I$14),"",'1E'!$I$14)</f>
        <v>17745.417999999994</v>
      </c>
    </row>
    <row r="405" spans="2:6">
      <c r="B405" s="2423" t="str">
        <f>'1E'!$AD$17</f>
        <v>FI00300</v>
      </c>
      <c r="E405" t="s">
        <v>16446</v>
      </c>
      <c r="F405">
        <f>IF(ISBLANK('1E'!$I$17),"",'1E'!$I$17)</f>
        <v>0.84468098657176849</v>
      </c>
    </row>
    <row r="406" spans="2:6">
      <c r="B406" t="str">
        <f>'1E'!$AD$18</f>
        <v>FI00300CV</v>
      </c>
      <c r="E406" t="s">
        <v>16446</v>
      </c>
      <c r="F406">
        <f>IF(ISBLANK('1E'!$I$18),"",'1E'!$I$18)</f>
        <v>0.84399999999999997</v>
      </c>
    </row>
    <row r="407" spans="2:6">
      <c r="B407" t="str">
        <f>'1E'!$Z$21</f>
        <v>BO130FXI</v>
      </c>
      <c r="E407" t="s">
        <v>16446</v>
      </c>
      <c r="F407">
        <f>IF(ISBLANK('1E'!$E$21),"",'1E'!$E$21)</f>
        <v>521.79347323411753</v>
      </c>
    </row>
    <row r="408" spans="2:6">
      <c r="B408" t="str">
        <f>'1E'!$AA$21</f>
        <v>BO130FRI</v>
      </c>
      <c r="E408" t="s">
        <v>16446</v>
      </c>
      <c r="F408">
        <f>IF(ISBLANK('1E'!$F$21),"",'1E'!$F$21)</f>
        <v>187.20910347495325</v>
      </c>
    </row>
    <row r="409" spans="2:6">
      <c r="B409" t="str">
        <f>'1E'!$AB$21</f>
        <v>BO130ILIR</v>
      </c>
      <c r="E409" t="s">
        <v>16446</v>
      </c>
      <c r="F409">
        <f>IF(ISBLANK('1E'!$G$21),"",'1E'!$G$21)</f>
        <v>198.91382809888887</v>
      </c>
    </row>
    <row r="410" spans="2:6">
      <c r="B410" t="str">
        <f>'1E'!$AC$21</f>
        <v>BO130ILIC</v>
      </c>
      <c r="E410" t="s">
        <v>16446</v>
      </c>
      <c r="F410">
        <f>IF(ISBLANK('1E'!$H$21),"",'1E'!$H$21)</f>
        <v>0</v>
      </c>
    </row>
    <row r="411" spans="2:6">
      <c r="B411" t="str">
        <f>'1E'!$AD$21</f>
        <v>BO160TLI</v>
      </c>
      <c r="E411" t="s">
        <v>16446</v>
      </c>
      <c r="F411">
        <f>IF(ISBLANK('1E'!$I$21),"",'1E'!$I$21)</f>
        <v>907.91640480795968</v>
      </c>
    </row>
    <row r="412" spans="2:6">
      <c r="B412" t="str">
        <f>'1E'!$Z$22</f>
        <v>BO135FXI</v>
      </c>
      <c r="E412" t="s">
        <v>16446</v>
      </c>
      <c r="F412">
        <f>IF(ISBLANK('1E'!$E$22),"",'1E'!$E$22)</f>
        <v>371.67273051667081</v>
      </c>
    </row>
    <row r="413" spans="2:6">
      <c r="B413" t="str">
        <f>'1E'!$AA$22</f>
        <v>BO135FRI</v>
      </c>
      <c r="E413" t="s">
        <v>16446</v>
      </c>
      <c r="F413">
        <f>IF(ISBLANK('1E'!$F$22),"",'1E'!$F$22)</f>
        <v>157.20601236199343</v>
      </c>
    </row>
    <row r="414" spans="2:6">
      <c r="B414" t="str">
        <f>'1E'!$AB$22</f>
        <v>BO135ILIR</v>
      </c>
      <c r="E414" t="s">
        <v>16446</v>
      </c>
      <c r="F414">
        <f>IF(ISBLANK('1E'!$G$22),"",'1E'!$G$22)</f>
        <v>70.351073739233271</v>
      </c>
    </row>
    <row r="415" spans="2:6">
      <c r="B415" t="str">
        <f>'1E'!$AC$22</f>
        <v>BO135ILIC</v>
      </c>
      <c r="E415" t="s">
        <v>16446</v>
      </c>
      <c r="F415">
        <f>IF(ISBLANK('1E'!$H$22),"",'1E'!$H$22)</f>
        <v>0</v>
      </c>
    </row>
    <row r="416" spans="2:6">
      <c r="B416" t="str">
        <f>'1E'!$AD$22</f>
        <v>BO165TLI</v>
      </c>
      <c r="E416" t="s">
        <v>16446</v>
      </c>
      <c r="F416">
        <f>IF(ISBLANK('1E'!$I$22),"",'1E'!$I$22)</f>
        <v>599.22981661789754</v>
      </c>
    </row>
    <row r="417" spans="2:6">
      <c r="B417" t="str">
        <f>'1E'!$Z$25</f>
        <v>FI00500FX</v>
      </c>
      <c r="E417" t="s">
        <v>16446</v>
      </c>
      <c r="F417">
        <f>IF(ISBLANK('1E'!$E$25),"",'1E'!$E$25)</f>
        <v>7.4595462977159271E-2</v>
      </c>
    </row>
    <row r="418" spans="2:6">
      <c r="B418" t="str">
        <f>'1E'!$AA$25</f>
        <v>FI00500FR</v>
      </c>
      <c r="E418" t="s">
        <v>16446</v>
      </c>
      <c r="F418">
        <f>IF(ISBLANK('1E'!$F$25),"",'1E'!$F$25)</f>
        <v>7.9426015199225E-2</v>
      </c>
    </row>
    <row r="419" spans="2:6">
      <c r="B419" t="str">
        <f>'1E'!$AB$25</f>
        <v>FI00500ILR</v>
      </c>
      <c r="E419" t="s">
        <v>16446</v>
      </c>
      <c r="F419">
        <f>IF(ISBLANK('1E'!$G$25),"",'1E'!$G$25)</f>
        <v>2.2932093568299162E-2</v>
      </c>
    </row>
    <row r="420" spans="2:6">
      <c r="B420" t="str">
        <f>'1E'!$AC$25</f>
        <v>FI00500ILC</v>
      </c>
      <c r="E420" t="s">
        <v>16446</v>
      </c>
      <c r="F420">
        <f>IF(ISBLANK('1E'!$H$25),"",'1E'!$H$25)</f>
        <v>0</v>
      </c>
    </row>
    <row r="421" spans="2:6">
      <c r="B421" t="str">
        <f>'1E'!$AD$25</f>
        <v>FI00500</v>
      </c>
      <c r="E421" t="s">
        <v>16446</v>
      </c>
      <c r="F421">
        <f>IF(ISBLANK('1E'!$I$25),"",'1E'!$I$25)</f>
        <v>5.036694168779407E-2</v>
      </c>
    </row>
    <row r="422" spans="2:6">
      <c r="B422" t="str">
        <f>'1E'!$Z$26</f>
        <v>FI00510FX</v>
      </c>
      <c r="E422" t="s">
        <v>16446</v>
      </c>
      <c r="F422">
        <f>IF(ISBLANK('1E'!$E$26),"",'1E'!$E$26)</f>
        <v>5.3134239562318851E-2</v>
      </c>
    </row>
    <row r="423" spans="2:6">
      <c r="B423" t="str">
        <f>'1E'!$AA$26</f>
        <v>FI00510FR</v>
      </c>
      <c r="E423" t="s">
        <v>16446</v>
      </c>
      <c r="F423">
        <f>IF(ISBLANK('1E'!$F$26),"",'1E'!$F$26)</f>
        <v>6.6696794629668113E-2</v>
      </c>
    </row>
    <row r="424" spans="2:6">
      <c r="B424" t="str">
        <f>'1E'!$AB$26</f>
        <v>FI00510ILR</v>
      </c>
      <c r="E424" t="s">
        <v>16446</v>
      </c>
      <c r="F424">
        <f>IF(ISBLANK('1E'!$G$26),"",'1E'!$G$26)</f>
        <v>8.1105341998464267E-3</v>
      </c>
    </row>
    <row r="425" spans="2:6">
      <c r="B425" t="str">
        <f>'1E'!$AC$26</f>
        <v>FI00510ILC</v>
      </c>
      <c r="E425" t="s">
        <v>16446</v>
      </c>
      <c r="F425">
        <f>IF(ISBLANK('1E'!$H$26),"",'1E'!$H$26)</f>
        <v>0</v>
      </c>
    </row>
    <row r="426" spans="2:6">
      <c r="B426" t="str">
        <f>'1E'!$AD$26</f>
        <v>FI00510</v>
      </c>
      <c r="E426" t="s">
        <v>16446</v>
      </c>
      <c r="F426">
        <f>IF(ISBLANK('1E'!$I$26),"",'1E'!$I$26)</f>
        <v>3.3242458304919682E-2</v>
      </c>
    </row>
    <row r="427" spans="2:6">
      <c r="B427" t="str">
        <f>'1E'!$Z$29</f>
        <v>FI00560FX</v>
      </c>
      <c r="E427" t="s">
        <v>16446</v>
      </c>
      <c r="F427">
        <f>IF(ISBLANK('1E'!$E$29),"",'1E'!$E$29)</f>
        <v>6.0570000000000004</v>
      </c>
    </row>
    <row r="428" spans="2:6">
      <c r="B428" t="str">
        <f>'1E'!$AA$29</f>
        <v>FI00560FR</v>
      </c>
      <c r="E428" t="s">
        <v>16446</v>
      </c>
      <c r="F428">
        <f>IF(ISBLANK('1E'!$F$29),"",'1E'!$F$29)</f>
        <v>3.41</v>
      </c>
    </row>
    <row r="429" spans="2:6">
      <c r="B429" t="str">
        <f>'1E'!$AB$29</f>
        <v>FI00560ILR</v>
      </c>
      <c r="E429" t="s">
        <v>16446</v>
      </c>
      <c r="F429">
        <f>IF(ISBLANK('1E'!$G$29),"",'1E'!$G$29)</f>
        <v>19.152000000000001</v>
      </c>
    </row>
    <row r="430" spans="2:6">
      <c r="B430" t="str">
        <f>'1E'!$AC$29</f>
        <v>FI00560ILC</v>
      </c>
      <c r="E430" t="s">
        <v>16446</v>
      </c>
      <c r="F430">
        <f>IF(ISBLANK('1E'!$H$29),"",'1E'!$H$29)</f>
        <v>0</v>
      </c>
    </row>
    <row r="431" spans="2:6">
      <c r="B431" t="str">
        <f>'1E'!$AD$29</f>
        <v>FI00560</v>
      </c>
      <c r="E431" t="s">
        <v>16446</v>
      </c>
      <c r="F431">
        <f>IF(ISBLANK('1E'!$I$29),"",'1E'!$I$29)</f>
        <v>11.581</v>
      </c>
    </row>
    <row r="432" spans="2:6">
      <c r="B432" t="str">
        <f>'1F'!$AP$10</f>
        <v>CR12504NNP</v>
      </c>
      <c r="E432" t="s">
        <v>16446</v>
      </c>
      <c r="F432">
        <f>IF(ISBLANK('1F'!$E$10),"",'1F'!$E$10)</f>
        <v>6458.8980000000001</v>
      </c>
    </row>
    <row r="433" spans="2:6">
      <c r="B433" t="str">
        <f>'1F'!$AR$10</f>
        <v>CR12504AAP</v>
      </c>
      <c r="E433" t="s">
        <v>16446</v>
      </c>
      <c r="F433">
        <f>IF(ISBLANK('1F'!$G$10),"",'1F'!$G$10)</f>
        <v>2740.9635851337184</v>
      </c>
    </row>
    <row r="434" spans="2:6">
      <c r="B434" t="str">
        <f>'1F'!$AV$10</f>
        <v>CR12504NNPA</v>
      </c>
      <c r="E434" t="s">
        <v>16446</v>
      </c>
      <c r="F434">
        <f>IF(ISBLANK('1F'!$K$10),"",'1F'!$K$10)</f>
        <v>6078.34</v>
      </c>
    </row>
    <row r="435" spans="2:6">
      <c r="B435" t="str">
        <f>'1F'!$AX$10</f>
        <v>CR12504AAPA</v>
      </c>
      <c r="E435" t="s">
        <v>16446</v>
      </c>
      <c r="F435">
        <f>IF(ISBLANK('1F'!$M$10),"",'1F'!$M$10)</f>
        <v>2829.2739999999999</v>
      </c>
    </row>
    <row r="436" spans="2:6">
      <c r="B436" s="2423" t="str">
        <f>'1F'!$AP$13</f>
        <v>CR12501NNP</v>
      </c>
      <c r="E436" t="s">
        <v>16446</v>
      </c>
      <c r="F436">
        <f>IF(ISBLANK('1F'!$E$13),"",'1F'!$E$13)</f>
        <v>3.9302540078945507E-2</v>
      </c>
    </row>
    <row r="437" spans="2:6">
      <c r="B437" s="2423" t="str">
        <f>'1F'!$AQ$13</f>
        <v>CR12501ANP</v>
      </c>
      <c r="E437" t="s">
        <v>16446</v>
      </c>
      <c r="F437">
        <f>IF(ISBLANK('1F'!$F$13),"",'1F'!$F$13)</f>
        <v>1.6678825267042167E-2</v>
      </c>
    </row>
    <row r="438" spans="2:6">
      <c r="B438" t="str">
        <f>'1F'!$AS$13</f>
        <v>CR12501NNV</v>
      </c>
      <c r="E438" t="s">
        <v>16446</v>
      </c>
      <c r="F438">
        <f>IF(ISBLANK('1F'!$H$13),"",'1F'!$H$13)</f>
        <v>253.85109751082098</v>
      </c>
    </row>
    <row r="439" spans="2:6">
      <c r="B439" t="str">
        <f>'1F'!$AU$13</f>
        <v>CR12501AAV</v>
      </c>
      <c r="E439" t="s">
        <v>16446</v>
      </c>
      <c r="F439">
        <f>IF(ISBLANK('1F'!$J$13),"",'1F'!$J$13)</f>
        <v>107.72683115964813</v>
      </c>
    </row>
    <row r="440" spans="2:6">
      <c r="B440" s="2423" t="str">
        <f>'1F'!$AV$13</f>
        <v>CR12501NNPA</v>
      </c>
      <c r="E440" t="s">
        <v>16446</v>
      </c>
      <c r="F440">
        <f>IF(ISBLANK('1F'!$K$13),"",'1F'!$K$13)</f>
        <v>3.9E-2</v>
      </c>
    </row>
    <row r="441" spans="2:6">
      <c r="B441" s="2423" t="str">
        <f>'1F'!$AW$13</f>
        <v>CR12501ANPA</v>
      </c>
      <c r="E441" t="s">
        <v>16446</v>
      </c>
      <c r="F441">
        <f>IF(ISBLANK('1F'!$L$13),"",'1F'!$L$13)</f>
        <v>1.8153259936100972E-2</v>
      </c>
    </row>
    <row r="442" spans="2:6">
      <c r="B442" t="str">
        <f>'1F'!$AY$13</f>
        <v>CR12501NNVA</v>
      </c>
      <c r="E442" t="s">
        <v>16446</v>
      </c>
      <c r="F442">
        <f>IF(ISBLANK('1F'!$N$13),"",'1F'!$N$13)</f>
        <v>237.05526</v>
      </c>
    </row>
    <row r="443" spans="2:6">
      <c r="B443" t="str">
        <f>'1F'!$BA$13</f>
        <v>CR12501AAVA</v>
      </c>
      <c r="E443" t="s">
        <v>16446</v>
      </c>
      <c r="F443">
        <f>IF(ISBLANK('1F'!$P$13),"",'1F'!$P$13)</f>
        <v>110.341686</v>
      </c>
    </row>
    <row r="444" spans="2:6">
      <c r="B444" s="2423" t="str">
        <f>'1F'!$AQ$17</f>
        <v>CR12505ANP</v>
      </c>
      <c r="E444" t="s">
        <v>16446</v>
      </c>
      <c r="F444">
        <f>IF(ISBLANK('1F'!$F$17),"",'1F'!$F$17)</f>
        <v>2.2623714811903339E-2</v>
      </c>
    </row>
    <row r="445" spans="2:6">
      <c r="B445" s="2423" t="str">
        <f>'1F'!$AR$17</f>
        <v>CR12505AAP</v>
      </c>
      <c r="E445" t="s">
        <v>16446</v>
      </c>
      <c r="F445">
        <f>IF(ISBLANK('1F'!$G$17),"",'1F'!$G$17)</f>
        <v>2.1531150260354567E-2</v>
      </c>
    </row>
    <row r="446" spans="2:6">
      <c r="B446" t="str">
        <f>'1F'!$AT$17</f>
        <v>CR12505ANV</v>
      </c>
      <c r="E446" t="s">
        <v>16446</v>
      </c>
      <c r="F446">
        <f>IF(ISBLANK('1F'!$I$17),"",'1F'!$I$17)</f>
        <v>146.12426635117285</v>
      </c>
    </row>
    <row r="447" spans="2:6">
      <c r="B447" t="str">
        <f>'1F'!$AU$17</f>
        <v>CR12505AAV</v>
      </c>
      <c r="E447" t="s">
        <v>16446</v>
      </c>
      <c r="F447">
        <f>IF(ISBLANK('1F'!$J$17),"",'1F'!$J$17)</f>
        <v>59.016098809674247</v>
      </c>
    </row>
    <row r="448" spans="2:6">
      <c r="B448" s="2423" t="str">
        <f>'1F'!$AW$17</f>
        <v>CR12505ANPA</v>
      </c>
      <c r="E448" t="s">
        <v>16446</v>
      </c>
      <c r="F448">
        <f>IF(ISBLANK('1F'!$L$17),"",'1F'!$L$17)</f>
        <v>2.0846740063899027E-2</v>
      </c>
    </row>
    <row r="449" spans="2:6">
      <c r="B449" s="2423" t="str">
        <f>'1F'!$AX$17</f>
        <v>CR12505AAPA</v>
      </c>
      <c r="E449" t="s">
        <v>16446</v>
      </c>
      <c r="F449">
        <f>IF(ISBLANK('1F'!$M$17),"",'1F'!$M$17)</f>
        <v>1.8287023455487168E-2</v>
      </c>
    </row>
    <row r="450" spans="2:6">
      <c r="B450" t="str">
        <f>'1F'!$AZ$17</f>
        <v>CR12505ANVA</v>
      </c>
      <c r="E450" t="s">
        <v>16446</v>
      </c>
      <c r="F450">
        <f>IF(ISBLANK('1F'!$O$17),"",'1F'!$O$17)</f>
        <v>126.71357400000001</v>
      </c>
    </row>
    <row r="451" spans="2:6">
      <c r="B451" t="str">
        <f>'1F'!$BA$17</f>
        <v>CR12505AAVA</v>
      </c>
      <c r="E451" t="s">
        <v>16446</v>
      </c>
      <c r="F451">
        <f>IF(ISBLANK('1F'!$P$17),"",'1F'!$P$17)</f>
        <v>51.738999999999997</v>
      </c>
    </row>
    <row r="452" spans="2:6">
      <c r="B452" s="2423" t="str">
        <f>'1F'!$AQ$18</f>
        <v>CR_GB_12505ANP</v>
      </c>
      <c r="E452" t="s">
        <v>16446</v>
      </c>
      <c r="F452">
        <f>IF(ISBLANK('1F'!$F$18),"",'1F'!$F$18)</f>
        <v>-3.0359658225255575E-3</v>
      </c>
    </row>
    <row r="453" spans="2:6">
      <c r="B453" s="2423" t="str">
        <f>'1F'!$AR$18</f>
        <v>CR_GB_12505AAP</v>
      </c>
      <c r="E453" t="s">
        <v>16446</v>
      </c>
      <c r="F453">
        <f>IF(ISBLANK('1F'!$G$18),"",'1F'!$G$18)</f>
        <v>-7.1540511101762967E-3</v>
      </c>
    </row>
    <row r="454" spans="2:6">
      <c r="B454" t="str">
        <f>'1F'!$AU$18</f>
        <v>CR_GB_12505AAV</v>
      </c>
      <c r="E454" t="s">
        <v>16446</v>
      </c>
      <c r="F454">
        <f>IF(ISBLANK('1F'!$J$18),"",'1F'!$J$18)</f>
        <v>-19.60899357917868</v>
      </c>
    </row>
    <row r="455" spans="2:6">
      <c r="B455" s="2423" t="str">
        <f>'1F'!$AW$18</f>
        <v>CR_GB_12505ANPA</v>
      </c>
      <c r="E455" t="s">
        <v>16446</v>
      </c>
      <c r="F455">
        <f>IF(ISBLANK('1F'!$L$18),"",'1F'!$L$18)</f>
        <v>-2.2170526821467702E-3</v>
      </c>
    </row>
    <row r="456" spans="2:6">
      <c r="B456" s="2423" t="str">
        <f>'1F'!$AX$18</f>
        <v>CR_GB_12505AAPA</v>
      </c>
      <c r="E456" t="s">
        <v>16446</v>
      </c>
      <c r="F456">
        <f>IF(ISBLANK('1F'!$M$18),"",'1F'!$M$18)</f>
        <v>-4.7630593572768141E-3</v>
      </c>
    </row>
    <row r="457" spans="2:6">
      <c r="B457" t="str">
        <f>'1F'!$BA$18</f>
        <v>CR_GB_12505AAVA</v>
      </c>
      <c r="E457" t="s">
        <v>16446</v>
      </c>
      <c r="F457">
        <f>IF(ISBLANK('1F'!$P$18),"",'1F'!$P$18)</f>
        <v>-13.476000000000001</v>
      </c>
    </row>
    <row r="458" spans="2:6">
      <c r="B458" s="2423" t="str">
        <f>'1F'!$AQ$19</f>
        <v>CR12506ANP</v>
      </c>
      <c r="E458" t="s">
        <v>16446</v>
      </c>
      <c r="F458">
        <f>IF(ISBLANK('1F'!$F$19),"",'1F'!$F$19)</f>
        <v>-4.2073398798291874E-4</v>
      </c>
    </row>
    <row r="459" spans="2:6">
      <c r="B459" s="2423" t="str">
        <f>'1F'!$AR$19</f>
        <v>CR12506AAP</v>
      </c>
      <c r="E459" t="s">
        <v>16446</v>
      </c>
      <c r="F459">
        <f>IF(ISBLANK('1F'!$G$19),"",'1F'!$G$19)</f>
        <v>-9.9143160027874845E-4</v>
      </c>
    </row>
    <row r="460" spans="2:6">
      <c r="B460" t="str">
        <f>'1F'!$AU$19</f>
        <v>CR12506AAV</v>
      </c>
      <c r="E460" t="s">
        <v>16446</v>
      </c>
      <c r="F460">
        <f>IF(ISBLANK('1F'!$J$19),"",'1F'!$J$19)</f>
        <v>-2.7174779135148981</v>
      </c>
    </row>
    <row r="461" spans="2:6">
      <c r="B461" s="2423" t="str">
        <f>'1F'!$AW$19</f>
        <v>CR12506ANPA</v>
      </c>
      <c r="E461" t="s">
        <v>16446</v>
      </c>
      <c r="F461">
        <f>IF(ISBLANK('1F'!$L$19),"",'1F'!$L$19)</f>
        <v>-4.7282646248811354E-4</v>
      </c>
    </row>
    <row r="462" spans="2:6">
      <c r="B462" s="2423" t="str">
        <f>'1F'!$AX$19</f>
        <v>CR12506AAPA</v>
      </c>
      <c r="E462" t="s">
        <v>16446</v>
      </c>
      <c r="F462">
        <f>IF(ISBLANK('1F'!$M$19),"",'1F'!$M$19)</f>
        <v>-1.0158082956970588E-3</v>
      </c>
    </row>
    <row r="463" spans="2:6">
      <c r="B463" t="str">
        <f>'1F'!$BA$19</f>
        <v>CR12506AAVA</v>
      </c>
      <c r="E463" t="s">
        <v>16446</v>
      </c>
      <c r="F463">
        <f>IF(ISBLANK('1F'!$P$19),"",'1F'!$P$19)</f>
        <v>-2.8740000000000001</v>
      </c>
    </row>
    <row r="464" spans="2:6">
      <c r="B464" s="2423" t="str">
        <f>'1F'!$AQ$20</f>
        <v>CR12507ANP</v>
      </c>
      <c r="E464" t="s">
        <v>16446</v>
      </c>
      <c r="F464">
        <f>IF(ISBLANK('1F'!$F$20),"",'1F'!$F$20)</f>
        <v>3.1485475874154798E-3</v>
      </c>
    </row>
    <row r="465" spans="2:6">
      <c r="B465" s="2423" t="str">
        <f>'1F'!$AR$20</f>
        <v>CR12507AAP</v>
      </c>
      <c r="E465" t="s">
        <v>16446</v>
      </c>
      <c r="F465">
        <f>IF(ISBLANK('1F'!$G$20),"",'1F'!$G$20)</f>
        <v>7.4193425354356054E-3</v>
      </c>
    </row>
    <row r="466" spans="2:6">
      <c r="B466" t="str">
        <f>'1F'!$AU$20</f>
        <v>CR12507AAV</v>
      </c>
      <c r="E466" t="s">
        <v>16446</v>
      </c>
      <c r="F466">
        <f>IF(ISBLANK('1F'!$J$20),"",'1F'!$J$20)</f>
        <v>20.336147715262669</v>
      </c>
    </row>
    <row r="467" spans="2:6">
      <c r="B467" s="2423" t="str">
        <f>'1F'!$AW$20</f>
        <v>CR12507ANPA</v>
      </c>
      <c r="E467" t="s">
        <v>16446</v>
      </c>
      <c r="F467">
        <f>IF(ISBLANK('1F'!$L$20),"",'1F'!$L$20)</f>
        <v>6.6909715481529503E-4</v>
      </c>
    </row>
    <row r="468" spans="2:6">
      <c r="B468" s="2423" t="str">
        <f>'1F'!$AX$20</f>
        <v>CR12507AAPA</v>
      </c>
      <c r="E468" t="s">
        <v>16446</v>
      </c>
      <c r="F468">
        <f>IF(ISBLANK('1F'!$M$20),"",'1F'!$M$20)</f>
        <v>1.4374712382045714E-3</v>
      </c>
    </row>
    <row r="469" spans="2:6">
      <c r="B469" t="str">
        <f>'1F'!$BA$20</f>
        <v>CR12507AAVA</v>
      </c>
      <c r="E469" t="s">
        <v>16446</v>
      </c>
      <c r="F469">
        <f>IF(ISBLANK('1F'!$P$20),"",'1F'!$P$20)</f>
        <v>4.0670000000000002</v>
      </c>
    </row>
    <row r="470" spans="2:6">
      <c r="B470" s="2423" t="str">
        <f>'1F'!$AQ$21</f>
        <v>CR12508ANP</v>
      </c>
      <c r="E470" t="s">
        <v>16446</v>
      </c>
      <c r="F470">
        <f>IF(ISBLANK('1F'!$F$21),"",'1F'!$F$21)</f>
        <v>8.4084552894876166E-3</v>
      </c>
    </row>
    <row r="471" spans="2:6">
      <c r="B471" s="2423" t="str">
        <f>'1F'!$AR$21</f>
        <v>CR12508AAP</v>
      </c>
      <c r="E471" t="s">
        <v>16446</v>
      </c>
      <c r="F471">
        <f>IF(ISBLANK('1F'!$G$21),"",'1F'!$G$21)</f>
        <v>2.7345316082572953E-2</v>
      </c>
    </row>
    <row r="472" spans="2:6">
      <c r="B472" t="str">
        <f>'1F'!$AT$21</f>
        <v>CR12508ANV</v>
      </c>
      <c r="E472" t="s">
        <v>16446</v>
      </c>
      <c r="F472">
        <f>IF(ISBLANK('1F'!$I$21),"",'1F'!$I$21)</f>
        <v>54.309355052360985</v>
      </c>
    </row>
    <row r="473" spans="2:6">
      <c r="B473" t="str">
        <f>'1F'!$AU$21</f>
        <v>CR12508AAV</v>
      </c>
      <c r="E473" t="s">
        <v>16446</v>
      </c>
      <c r="F473">
        <f>IF(ISBLANK('1F'!$J$21),"",'1F'!$J$21)</f>
        <v>74.952515606303891</v>
      </c>
    </row>
    <row r="474" spans="2:6">
      <c r="B474" s="2423" t="str">
        <f>'1F'!$AW$21</f>
        <v>CR12508ANPA</v>
      </c>
      <c r="E474" t="s">
        <v>16446</v>
      </c>
      <c r="F474">
        <f>IF(ISBLANK('1F'!$L$21),"",'1F'!$L$21)</f>
        <v>2.461313450711872E-2</v>
      </c>
    </row>
    <row r="475" spans="2:6">
      <c r="B475" s="2423" t="str">
        <f>'1F'!$AX$21</f>
        <v>CR12508AAPA</v>
      </c>
      <c r="E475" t="s">
        <v>16446</v>
      </c>
      <c r="F475">
        <f>IF(ISBLANK('1F'!$M$21),"",'1F'!$M$21)</f>
        <v>7.0253358282018633E-2</v>
      </c>
    </row>
    <row r="476" spans="2:6">
      <c r="B476" t="str">
        <f>'1F'!$AZ$21</f>
        <v>CR12508ANVA</v>
      </c>
      <c r="E476" t="s">
        <v>16446</v>
      </c>
      <c r="F476">
        <f>IF(ISBLANK('1F'!$O$21),"",'1F'!$O$21)</f>
        <v>149.607</v>
      </c>
    </row>
    <row r="477" spans="2:6">
      <c r="B477" t="str">
        <f>'1F'!$BA$21</f>
        <v>CR12508AAVA</v>
      </c>
      <c r="E477" t="s">
        <v>16446</v>
      </c>
      <c r="F477">
        <f>IF(ISBLANK('1F'!$P$21),"",'1F'!$P$21)</f>
        <v>198.76599999999999</v>
      </c>
    </row>
    <row r="478" spans="2:6">
      <c r="B478" s="2423" t="str">
        <f>'1F'!$AQ$22</f>
        <v>CR12509ANP</v>
      </c>
      <c r="E478" t="s">
        <v>16446</v>
      </c>
      <c r="F478">
        <f>IF(ISBLANK('1F'!$F$22),"",'1F'!$F$22)</f>
        <v>-3.8381142925742705E-3</v>
      </c>
    </row>
    <row r="479" spans="2:6">
      <c r="B479" s="2423" t="str">
        <f>'1F'!$AR$22</f>
        <v>CR12509AAP</v>
      </c>
      <c r="E479" t="s">
        <v>16446</v>
      </c>
      <c r="F479">
        <f>IF(ISBLANK('1F'!$G$22),"",'1F'!$G$22)</f>
        <v>-1.2482013030704944E-2</v>
      </c>
    </row>
    <row r="480" spans="2:6">
      <c r="B480" t="str">
        <f>'1F'!$AT$22</f>
        <v>CR12509ANV</v>
      </c>
      <c r="E480" t="s">
        <v>16446</v>
      </c>
      <c r="F480">
        <f>IF(ISBLANK('1F'!$I$22),"",'1F'!$I$22)</f>
        <v>-24.789988728079372</v>
      </c>
    </row>
    <row r="481" spans="2:6">
      <c r="B481" t="str">
        <f>'1F'!$AU$22</f>
        <v>CR12509AAV</v>
      </c>
      <c r="E481" t="s">
        <v>16446</v>
      </c>
      <c r="F481">
        <f>IF(ISBLANK('1F'!$J$22),"",'1F'!$J$22)</f>
        <v>-34.212743186326811</v>
      </c>
    </row>
    <row r="482" spans="2:6">
      <c r="B482" s="2423" t="str">
        <f>'1F'!$AW$22</f>
        <v>CR12509ANPA</v>
      </c>
      <c r="E482" t="s">
        <v>16446</v>
      </c>
      <c r="F482">
        <f>IF(ISBLANK('1F'!$L$22),"",'1F'!$L$22)</f>
        <v>-1.6579276841978817E-2</v>
      </c>
    </row>
    <row r="483" spans="2:6">
      <c r="B483" s="2423" t="str">
        <f>'1F'!$AX$22</f>
        <v>CR12509AAPA</v>
      </c>
      <c r="E483" t="s">
        <v>16446</v>
      </c>
      <c r="F483">
        <f>IF(ISBLANK('1F'!$M$22),"",'1F'!$M$22)</f>
        <v>-4.7084377950771965E-2</v>
      </c>
    </row>
    <row r="484" spans="2:6">
      <c r="B484" t="str">
        <f>'1F'!$AZ$22</f>
        <v>CR12509ANVA</v>
      </c>
      <c r="E484" t="s">
        <v>16446</v>
      </c>
      <c r="F484">
        <f>IF(ISBLANK('1F'!$O$22),"",'1F'!$O$22)</f>
        <v>-100.77448159967352</v>
      </c>
    </row>
    <row r="485" spans="2:6">
      <c r="B485" t="str">
        <f>'1F'!$BA$22</f>
        <v>CR12509AAVA</v>
      </c>
      <c r="E485" t="s">
        <v>16446</v>
      </c>
      <c r="F485">
        <f>IF(ISBLANK('1F'!$P$22),"",'1F'!$P$22)</f>
        <v>-133.2146063422924</v>
      </c>
    </row>
    <row r="486" spans="2:6">
      <c r="B486" s="2423" t="str">
        <f>'1F'!$AP$24</f>
        <v>CR12510NNP</v>
      </c>
      <c r="E486" t="s">
        <v>16446</v>
      </c>
      <c r="F486">
        <f>IF(ISBLANK('1F'!$E$24),"",'1F'!$E$24)</f>
        <v>3.9302540078945507E-2</v>
      </c>
    </row>
    <row r="487" spans="2:6">
      <c r="B487" s="2423" t="str">
        <f>'1F'!$AQ$24</f>
        <v>CR12510ANP</v>
      </c>
      <c r="E487" t="s">
        <v>16446</v>
      </c>
      <c r="F487">
        <f>IF(ISBLANK('1F'!$F$24),"",'1F'!$F$24)</f>
        <v>4.3564728852765855E-2</v>
      </c>
    </row>
    <row r="488" spans="2:6">
      <c r="B488" s="2423" t="str">
        <f>'1F'!$AR$24</f>
        <v>CR12510AAP</v>
      </c>
      <c r="E488" t="s">
        <v>16446</v>
      </c>
      <c r="F488">
        <f>IF(ISBLANK('1F'!$G$24),"",'1F'!$G$24)</f>
        <v>7.4970853216148645E-2</v>
      </c>
    </row>
    <row r="489" spans="2:6">
      <c r="B489" t="str">
        <f>'1F'!$AS$24</f>
        <v>CR12510NNV</v>
      </c>
      <c r="E489" t="s">
        <v>16446</v>
      </c>
      <c r="F489">
        <f>IF(ISBLANK('1F'!$H$24),"",'1F'!$H$24)</f>
        <v>253.85109751082098</v>
      </c>
    </row>
    <row r="490" spans="2:6">
      <c r="B490" t="str">
        <f>'1F'!$AT$24</f>
        <v>CR12510ANV</v>
      </c>
      <c r="E490" t="s">
        <v>16446</v>
      </c>
      <c r="F490">
        <f>IF(ISBLANK('1F'!$I$24),"",'1F'!$I$24)</f>
        <v>281.38014005767167</v>
      </c>
    </row>
    <row r="491" spans="2:6">
      <c r="B491" t="str">
        <f>'1F'!$AU$24</f>
        <v>CR12510AAV</v>
      </c>
      <c r="E491" t="s">
        <v>16446</v>
      </c>
      <c r="F491">
        <f>IF(ISBLANK('1F'!$J$24),"",'1F'!$J$24)</f>
        <v>205.49237861186856</v>
      </c>
    </row>
    <row r="492" spans="2:6">
      <c r="B492" s="2423" t="str">
        <f>'1F'!$AV$24</f>
        <v>CR12510NNPA</v>
      </c>
      <c r="E492" t="s">
        <v>16446</v>
      </c>
      <c r="F492">
        <f>IF(ISBLANK('1F'!$K$24),"",'1F'!$K$24)</f>
        <v>3.9E-2</v>
      </c>
    </row>
    <row r="493" spans="2:6">
      <c r="B493" s="2423" t="str">
        <f>'1F'!$AW$24</f>
        <v>CR12510ANPA</v>
      </c>
      <c r="E493" t="s">
        <v>16446</v>
      </c>
      <c r="F493">
        <f>IF(ISBLANK('1F'!$L$24),"",'1F'!$L$24)</f>
        <v>4.5013075675320313E-2</v>
      </c>
    </row>
    <row r="494" spans="2:6">
      <c r="B494" s="2423" t="str">
        <f>'1F'!$AX$24</f>
        <v>CR12510AAPA</v>
      </c>
      <c r="E494" t="s">
        <v>16446</v>
      </c>
      <c r="F494">
        <f>IF(ISBLANK('1F'!$M$24),"",'1F'!$M$24)</f>
        <v>7.6114607371964529E-2</v>
      </c>
    </row>
    <row r="495" spans="2:6">
      <c r="B495" t="str">
        <f>'1F'!$AY$24</f>
        <v>CR12510NNVA</v>
      </c>
      <c r="E495" t="s">
        <v>16446</v>
      </c>
      <c r="F495">
        <f>IF(ISBLANK('1F'!$N$24),"",'1F'!$N$24)</f>
        <v>237.05526</v>
      </c>
    </row>
    <row r="496" spans="2:6">
      <c r="B496" t="str">
        <f>'1F'!$AZ$24</f>
        <v>CR12510ANVA</v>
      </c>
      <c r="E496" t="s">
        <v>16446</v>
      </c>
      <c r="F496">
        <f>IF(ISBLANK('1F'!$O$24),"",'1F'!$O$24)</f>
        <v>273.6047784003265</v>
      </c>
    </row>
    <row r="497" spans="2:6">
      <c r="B497" t="str">
        <f>'1F'!$BA$24</f>
        <v>CR12510AAVA</v>
      </c>
      <c r="E497" t="s">
        <v>16446</v>
      </c>
      <c r="F497">
        <f>IF(ISBLANK('1F'!$P$24),"",'1F'!$P$24)</f>
        <v>215.34907965770759</v>
      </c>
    </row>
    <row r="498" spans="2:6">
      <c r="B498" s="2423" t="str">
        <f>'1F'!$AQ$28</f>
        <v>CR12511ANP</v>
      </c>
      <c r="E498" t="s">
        <v>16446</v>
      </c>
      <c r="F498">
        <f>IF(ISBLANK('1F'!$F$28),"",'1F'!$F$28)</f>
        <v>-9.7590855136779897E-2</v>
      </c>
    </row>
    <row r="499" spans="2:6">
      <c r="B499" s="2423" t="str">
        <f>'1F'!$AR$28</f>
        <v>CR12511AAP</v>
      </c>
      <c r="E499" t="s">
        <v>16446</v>
      </c>
      <c r="F499">
        <f>IF(ISBLANK('1F'!$G$28),"",'1F'!$G$28)</f>
        <v>-0.22996634558736273</v>
      </c>
    </row>
    <row r="500" spans="2:6">
      <c r="B500" t="str">
        <f>'1F'!$AU$28</f>
        <v>CR12511AAV</v>
      </c>
      <c r="E500" t="s">
        <v>16446</v>
      </c>
      <c r="F500">
        <f>IF(ISBLANK('1F'!$J$28),"",'1F'!$J$28)</f>
        <v>-630.32937906123743</v>
      </c>
    </row>
    <row r="501" spans="2:6">
      <c r="B501" s="2423" t="str">
        <f>'1F'!$AW$28</f>
        <v>CR12511ANPA</v>
      </c>
      <c r="E501" t="s">
        <v>16446</v>
      </c>
      <c r="F501">
        <f>IF(ISBLANK('1F'!$L$28),"",'1F'!$L$28)</f>
        <v>-2.9483872241434336E-2</v>
      </c>
    </row>
    <row r="502" spans="2:6">
      <c r="B502" s="2423" t="str">
        <f>'1F'!$AX$28</f>
        <v>CR12511AAPA</v>
      </c>
      <c r="E502" t="s">
        <v>16446</v>
      </c>
      <c r="F502">
        <f>IF(ISBLANK('1F'!$M$28),"",'1F'!$M$28)</f>
        <v>-6.3342398085162482E-2</v>
      </c>
    </row>
    <row r="503" spans="2:6">
      <c r="B503" t="str">
        <f>'1F'!$BA$28</f>
        <v>CR12511AAVA</v>
      </c>
      <c r="E503" t="s">
        <v>16446</v>
      </c>
      <c r="F503">
        <f>IF(ISBLANK('1F'!$P$28),"",'1F'!$P$28)</f>
        <v>-179.21299999999999</v>
      </c>
    </row>
    <row r="504" spans="2:6">
      <c r="B504" s="2423" t="str">
        <f>'1F'!$AQ$29</f>
        <v>CR12512ANP</v>
      </c>
      <c r="E504" t="s">
        <v>16446</v>
      </c>
      <c r="F504">
        <f>IF(ISBLANK('1F'!$F$29),"",'1F'!$F$29)</f>
        <v>-1.0534231675669371E-2</v>
      </c>
    </row>
    <row r="505" spans="2:6">
      <c r="B505" s="2423" t="str">
        <f>'1F'!$AR$29</f>
        <v>CR12512AAP</v>
      </c>
      <c r="E505" t="s">
        <v>16446</v>
      </c>
      <c r="F505">
        <f>IF(ISBLANK('1F'!$G$29),"",'1F'!$G$29)</f>
        <v>-2.4823214825087953E-2</v>
      </c>
    </row>
    <row r="506" spans="2:6">
      <c r="B506" t="str">
        <f>'1F'!$AU$29</f>
        <v>CR12512AAV</v>
      </c>
      <c r="E506" t="s">
        <v>16446</v>
      </c>
      <c r="F506">
        <f>IF(ISBLANK('1F'!$J$29),"",'1F'!$J$29)</f>
        <v>-68.039527901517545</v>
      </c>
    </row>
    <row r="507" spans="2:6">
      <c r="B507" s="2423" t="str">
        <f>'1F'!$AW$29</f>
        <v>CR12512ANPA</v>
      </c>
      <c r="E507" t="s">
        <v>16446</v>
      </c>
      <c r="F507">
        <f>IF(ISBLANK('1F'!$L$29),"",'1F'!$L$29)</f>
        <v>-9.195931784006817E-3</v>
      </c>
    </row>
    <row r="508" spans="2:6">
      <c r="B508" s="2423" t="str">
        <f>'1F'!$AX$29</f>
        <v>CR12512AAPA</v>
      </c>
      <c r="E508" t="s">
        <v>16446</v>
      </c>
      <c r="F508">
        <f>IF(ISBLANK('1F'!$M$29),"",'1F'!$M$29)</f>
        <v>-1.9756304974350311E-2</v>
      </c>
    </row>
    <row r="509" spans="2:6">
      <c r="B509" t="str">
        <f>'1F'!$BA$29</f>
        <v>CR12512AAVA</v>
      </c>
      <c r="E509" t="s">
        <v>16446</v>
      </c>
      <c r="F509">
        <f>IF(ISBLANK('1F'!$P$29),"",'1F'!$P$29)</f>
        <v>-55.896000000000001</v>
      </c>
    </row>
    <row r="510" spans="2:6">
      <c r="B510" s="2423" t="str">
        <f>'1F'!$AQ$30</f>
        <v>CR_CMEX_12512ANP</v>
      </c>
      <c r="E510" t="s">
        <v>16446</v>
      </c>
      <c r="F510">
        <f>IF(ISBLANK('1F'!$F$30),"",'1F'!$F$30)</f>
        <v>-1.8905701870504845E-3</v>
      </c>
    </row>
    <row r="511" spans="2:6">
      <c r="B511" s="2423" t="str">
        <f>'1F'!$AR$30</f>
        <v>CR_CMEX_12512AAP</v>
      </c>
      <c r="E511" t="s">
        <v>16446</v>
      </c>
      <c r="F511">
        <f>IF(ISBLANK('1F'!$G$30),"",'1F'!$G$30)</f>
        <v>-4.455002637112483E-3</v>
      </c>
    </row>
    <row r="512" spans="2:6">
      <c r="B512" t="str">
        <f>'1F'!$AU$30</f>
        <v>CR_CMEX_12512AAV</v>
      </c>
      <c r="E512" t="s">
        <v>16446</v>
      </c>
      <c r="F512">
        <f>IF(ISBLANK('1F'!$J$30),"",'1F'!$J$30)</f>
        <v>-12.211</v>
      </c>
    </row>
    <row r="513" spans="2:6">
      <c r="B513" s="2423" t="str">
        <f>'1F'!$AW$30</f>
        <v>CR_CMEX_12512ANPA</v>
      </c>
      <c r="E513" t="s">
        <v>16446</v>
      </c>
      <c r="F513">
        <f>IF(ISBLANK('1F'!$L$30),"",'1F'!$L$30)</f>
        <v>-2.3865068423286622E-3</v>
      </c>
    </row>
    <row r="514" spans="2:6">
      <c r="B514" s="2423" t="str">
        <f>'1F'!$AX$30</f>
        <v>CR_CMEX_12512AAPA</v>
      </c>
      <c r="E514" t="s">
        <v>16446</v>
      </c>
      <c r="F514">
        <f>IF(ISBLANK('1F'!$M$30),"",'1F'!$M$30)</f>
        <v>-5.1271103470360247E-3</v>
      </c>
    </row>
    <row r="515" spans="2:6">
      <c r="B515" t="str">
        <f>'1F'!$BA$30</f>
        <v>CR_CMEX_12512AAVA</v>
      </c>
      <c r="E515" t="s">
        <v>16446</v>
      </c>
      <c r="F515">
        <f>IF(ISBLANK('1F'!$P$30),"",'1F'!$P$30)</f>
        <v>-14.506</v>
      </c>
    </row>
    <row r="516" spans="2:6">
      <c r="B516" s="2423" t="str">
        <f>'1F'!$AQ$31</f>
        <v>CR_DMEX_12512ANP</v>
      </c>
      <c r="E516" t="s">
        <v>16446</v>
      </c>
      <c r="F516">
        <f>IF(ISBLANK('1F'!$F$31),"",'1F'!$F$31)</f>
        <v>-9.3916949919320598E-4</v>
      </c>
    </row>
    <row r="517" spans="2:6">
      <c r="B517" s="2423" t="str">
        <f>'1F'!$AR$31</f>
        <v>CR_DMEX_12512AAP</v>
      </c>
      <c r="E517" t="s">
        <v>16446</v>
      </c>
      <c r="F517">
        <f>IF(ISBLANK('1F'!$G$31),"",'1F'!$G$31)</f>
        <v>-2.2130903281241763E-3</v>
      </c>
    </row>
    <row r="518" spans="2:6">
      <c r="B518" t="str">
        <f>'1F'!$AU$31</f>
        <v>CR_DMEX_12512AAV</v>
      </c>
      <c r="E518" t="s">
        <v>16446</v>
      </c>
      <c r="F518">
        <f>IF(ISBLANK('1F'!$J$31),"",'1F'!$J$31)</f>
        <v>-6.0659999999999998</v>
      </c>
    </row>
    <row r="519" spans="2:6">
      <c r="B519" s="2423" t="str">
        <f>'1F'!$AW$31</f>
        <v>CR_DMEX_12512ANPA</v>
      </c>
      <c r="E519" t="s">
        <v>16446</v>
      </c>
      <c r="F519">
        <f>IF(ISBLANK('1F'!$L$31),"",'1F'!$L$31)</f>
        <v>-5.9111533741120111E-4</v>
      </c>
    </row>
    <row r="520" spans="2:6">
      <c r="B520" s="2423" t="str">
        <f>'1F'!$AX$31</f>
        <v>CR_DMEX_12512AAPA</v>
      </c>
      <c r="E520" t="s">
        <v>16446</v>
      </c>
      <c r="F520">
        <f>IF(ISBLANK('1F'!$M$31),"",'1F'!$M$31)</f>
        <v>-1.26993709340276E-3</v>
      </c>
    </row>
    <row r="521" spans="2:6">
      <c r="B521" t="str">
        <f>'1F'!$BA$31</f>
        <v>CR_DMEX_12512AAVA</v>
      </c>
      <c r="E521" t="s">
        <v>16446</v>
      </c>
      <c r="F521">
        <f>IF(ISBLANK('1F'!$P$31),"",'1F'!$P$31)</f>
        <v>-3.593</v>
      </c>
    </row>
    <row r="522" spans="2:6">
      <c r="B522" s="2423" t="str">
        <f>'1F'!$AQ$32</f>
        <v>CR12513ANP</v>
      </c>
      <c r="E522" t="s">
        <v>16446</v>
      </c>
      <c r="F522">
        <f>IF(ISBLANK('1F'!$F$32),"",'1F'!$F$32)</f>
        <v>-8.5305882773879897E-3</v>
      </c>
    </row>
    <row r="523" spans="2:6">
      <c r="B523" s="2423" t="str">
        <f>'1F'!$AR$32</f>
        <v>CR12513AAP</v>
      </c>
      <c r="E523" t="s">
        <v>16446</v>
      </c>
      <c r="F523">
        <f>IF(ISBLANK('1F'!$G$32),"",'1F'!$G$32)</f>
        <v>-2.010176270216912E-2</v>
      </c>
    </row>
    <row r="524" spans="2:6">
      <c r="B524" t="str">
        <f>'1F'!$AU$32</f>
        <v>CR12513AAV</v>
      </c>
      <c r="E524" t="s">
        <v>16446</v>
      </c>
      <c r="F524">
        <f>IF(ISBLANK('1F'!$J$32),"",'1F'!$J$32)</f>
        <v>-55.098199563644734</v>
      </c>
    </row>
    <row r="525" spans="2:6">
      <c r="B525" s="2423" t="str">
        <f>'1F'!$AW$32</f>
        <v>CR12513ANPA</v>
      </c>
      <c r="E525" t="s">
        <v>16446</v>
      </c>
      <c r="F525">
        <f>IF(ISBLANK('1F'!$L$32),"",'1F'!$L$32)</f>
        <v>-9.0452327444664159E-3</v>
      </c>
    </row>
    <row r="526" spans="2:6">
      <c r="B526" s="2423" t="str">
        <f>'1F'!$AX$32</f>
        <v>CR12513AAPA</v>
      </c>
      <c r="E526" t="s">
        <v>16446</v>
      </c>
      <c r="F526">
        <f>IF(ISBLANK('1F'!$M$32),"",'1F'!$M$32)</f>
        <v>-1.9432547006758623E-2</v>
      </c>
    </row>
    <row r="527" spans="2:6">
      <c r="B527" t="str">
        <f>'1F'!$BA$32</f>
        <v>CR12513AAVA</v>
      </c>
      <c r="E527" t="s">
        <v>16446</v>
      </c>
      <c r="F527">
        <f>IF(ISBLANK('1F'!$P$32),"",'1F'!$P$32)</f>
        <v>-54.98</v>
      </c>
    </row>
    <row r="528" spans="2:6">
      <c r="B528" s="2423" t="str">
        <f>'1F'!$AQ$33</f>
        <v>CR12523ANP</v>
      </c>
      <c r="E528" t="s">
        <v>16446</v>
      </c>
      <c r="F528">
        <f>IF(ISBLANK('1F'!$F$33),"",'1F'!$F$33)</f>
        <v>-3.0034625470544852E-2</v>
      </c>
    </row>
    <row r="529" spans="2:6">
      <c r="B529" s="2423" t="str">
        <f>'1F'!$AR$33</f>
        <v>CR12523AAP</v>
      </c>
      <c r="E529" t="s">
        <v>16446</v>
      </c>
      <c r="F529">
        <f>IF(ISBLANK('1F'!$G$33),"",'1F'!$G$33)</f>
        <v>-7.0774593079093145E-2</v>
      </c>
    </row>
    <row r="530" spans="2:6">
      <c r="B530" t="str">
        <f>'1F'!$AU$33</f>
        <v>CR12523AAV</v>
      </c>
      <c r="E530" t="s">
        <v>16446</v>
      </c>
      <c r="F530">
        <f>IF(ISBLANK('1F'!$J$33),"",'1F'!$J$33)</f>
        <v>-193.99058238245121</v>
      </c>
    </row>
    <row r="531" spans="2:6">
      <c r="B531" s="2423" t="str">
        <f>'1F'!$AW$33</f>
        <v>CR12523ANPA</v>
      </c>
      <c r="E531" t="s">
        <v>16446</v>
      </c>
      <c r="F531">
        <f>IF(ISBLANK('1F'!$L$33),"",'1F'!$L$33)</f>
        <v>-8.7922031344084082E-3</v>
      </c>
    </row>
    <row r="532" spans="2:6">
      <c r="B532" s="2423" t="str">
        <f>'1F'!$AX$33</f>
        <v>CR12523AAPA</v>
      </c>
      <c r="E532" t="s">
        <v>16446</v>
      </c>
      <c r="F532">
        <f>IF(ISBLANK('1F'!$M$33),"",'1F'!$M$33)</f>
        <v>-1.8888944655059921E-2</v>
      </c>
    </row>
    <row r="533" spans="2:6">
      <c r="B533" t="str">
        <f>'1F'!$BA$33</f>
        <v>CR12523AAVA</v>
      </c>
      <c r="E533" t="s">
        <v>16446</v>
      </c>
      <c r="F533">
        <f>IF(ISBLANK('1F'!$P$33),"",'1F'!$P$33)</f>
        <v>-53.442</v>
      </c>
    </row>
    <row r="534" spans="2:6">
      <c r="B534" s="2423" t="str">
        <f>'1F'!$AQ$34</f>
        <v>CR12514ANP</v>
      </c>
      <c r="E534" t="s">
        <v>16446</v>
      </c>
      <c r="F534">
        <f>IF(ISBLANK('1F'!$F$34),"",'1F'!$F$34)</f>
        <v>-0.1495200402466258</v>
      </c>
    </row>
    <row r="535" spans="2:6">
      <c r="B535" s="2423" t="str">
        <f>'1F'!$AR$34</f>
        <v>CR12514AAP</v>
      </c>
      <c r="E535" t="s">
        <v>16446</v>
      </c>
      <c r="F535">
        <f>IF(ISBLANK('1F'!$G$34),"",'1F'!$G$34)</f>
        <v>-0.35233400915894963</v>
      </c>
    </row>
    <row r="536" spans="2:6">
      <c r="B536" t="str">
        <f>'1F'!$AT$34</f>
        <v>CR12514ANV</v>
      </c>
      <c r="E536" t="s">
        <v>16446</v>
      </c>
      <c r="F536">
        <f>IF(ISBLANK('1F'!$I$34),"",'1F'!$I$34)</f>
        <v>-965.7346889088509</v>
      </c>
    </row>
    <row r="537" spans="2:6">
      <c r="B537" t="str">
        <f>'1F'!$AU$34</f>
        <v>CR12514AAV</v>
      </c>
      <c r="E537" t="s">
        <v>16446</v>
      </c>
      <c r="F537">
        <f>IF(ISBLANK('1F'!$J$34),"",'1F'!$J$34)</f>
        <v>-965.7346889088509</v>
      </c>
    </row>
    <row r="538" spans="2:6">
      <c r="B538" s="2423" t="str">
        <f>'1F'!$AW$34</f>
        <v>CR12514ANPA</v>
      </c>
      <c r="E538" t="s">
        <v>16446</v>
      </c>
      <c r="F538">
        <f>IF(ISBLANK('1F'!$L$34),"",'1F'!$L$34)</f>
        <v>-5.9494862084055834E-2</v>
      </c>
    </row>
    <row r="539" spans="2:6">
      <c r="B539" s="2423" t="str">
        <f>'1F'!$AX$34</f>
        <v>CR12514AAPA</v>
      </c>
      <c r="E539" t="s">
        <v>16446</v>
      </c>
      <c r="F539">
        <f>IF(ISBLANK('1F'!$M$34),"",'1F'!$M$34)</f>
        <v>-0.12781724216177012</v>
      </c>
    </row>
    <row r="540" spans="2:6">
      <c r="B540" t="str">
        <f>'1F'!$AZ$34</f>
        <v>CR12514ANVA</v>
      </c>
      <c r="E540" t="s">
        <v>16446</v>
      </c>
      <c r="F540">
        <f>IF(ISBLANK('1F'!$O$34),"",'1F'!$O$34)</f>
        <v>-361.63</v>
      </c>
    </row>
    <row r="541" spans="2:6">
      <c r="B541" t="str">
        <f>'1F'!$BA$34</f>
        <v>CR12514AAVA</v>
      </c>
      <c r="E541" t="s">
        <v>16446</v>
      </c>
      <c r="F541">
        <f>IF(ISBLANK('1F'!$P$34),"",'1F'!$P$34)</f>
        <v>-361.63</v>
      </c>
    </row>
    <row r="542" spans="2:6">
      <c r="B542" s="2423" t="str">
        <f>'1F'!$AP$36</f>
        <v>CR_RORE_12516NNP</v>
      </c>
      <c r="E542" t="s">
        <v>16446</v>
      </c>
      <c r="F542">
        <f>IF(ISBLANK('1F'!$E$36),"",'1F'!$E$36)</f>
        <v>3.9302540078945507E-2</v>
      </c>
    </row>
    <row r="543" spans="2:6">
      <c r="B543" s="2423" t="str">
        <f>'1F'!$AQ$36</f>
        <v>CR_RORE_12516ANP</v>
      </c>
      <c r="E543" t="s">
        <v>16446</v>
      </c>
      <c r="F543">
        <f>IF(ISBLANK('1F'!$F$36),"",'1F'!$F$36)</f>
        <v>-0.10595531139385994</v>
      </c>
    </row>
    <row r="544" spans="2:6">
      <c r="B544" s="2423" t="str">
        <f>'1F'!$AR$36</f>
        <v>CR_RORE_12516AAP</v>
      </c>
      <c r="E544" t="s">
        <v>16446</v>
      </c>
      <c r="F544">
        <f>IF(ISBLANK('1F'!$G$36),"",'1F'!$G$36)</f>
        <v>-0.27736315594280098</v>
      </c>
    </row>
    <row r="545" spans="2:6">
      <c r="B545" t="str">
        <f>'1F'!$AS$36</f>
        <v>CR_RORE_12516NNV</v>
      </c>
      <c r="E545" t="s">
        <v>16446</v>
      </c>
      <c r="F545">
        <f>IF(ISBLANK('1F'!$H$36),"",'1F'!$H$36)</f>
        <v>253.85109751082098</v>
      </c>
    </row>
    <row r="546" spans="2:6">
      <c r="B546" t="str">
        <f>'1F'!$AT$36</f>
        <v>CR_RORE_12516ANV</v>
      </c>
      <c r="E546" t="s">
        <v>16446</v>
      </c>
      <c r="F546">
        <f>IF(ISBLANK('1F'!$I$36),"",'1F'!$I$36)</f>
        <v>-684.35454885117929</v>
      </c>
    </row>
    <row r="547" spans="2:6">
      <c r="B547" t="str">
        <f>'1F'!$AU$36</f>
        <v>CR_RORE_12516AAV</v>
      </c>
      <c r="E547" t="s">
        <v>16446</v>
      </c>
      <c r="F547">
        <f>IF(ISBLANK('1F'!$J$36),"",'1F'!$J$36)</f>
        <v>-760.2423102969824</v>
      </c>
    </row>
    <row r="548" spans="2:6">
      <c r="B548" s="2423" t="str">
        <f>'1F'!$AV$36</f>
        <v>CR_RORE_12516NNPA</v>
      </c>
      <c r="E548" t="s">
        <v>16446</v>
      </c>
      <c r="F548">
        <f>IF(ISBLANK('1F'!$K$36),"",'1F'!$K$36)</f>
        <v>3.9E-2</v>
      </c>
    </row>
    <row r="549" spans="2:6">
      <c r="B549" s="2423" t="str">
        <f>'1F'!$AW$36</f>
        <v>CR_RORE_12516ANPA</v>
      </c>
      <c r="E549" t="s">
        <v>16446</v>
      </c>
      <c r="F549">
        <f>IF(ISBLANK('1F'!$L$36),"",'1F'!$L$36)</f>
        <v>-1.4481786408735521E-2</v>
      </c>
    </row>
    <row r="550" spans="2:6">
      <c r="B550" s="2423" t="str">
        <f>'1F'!$AX$36</f>
        <v>CR_RORE_12516AAPA</v>
      </c>
      <c r="E550" t="s">
        <v>16446</v>
      </c>
      <c r="F550">
        <f>IF(ISBLANK('1F'!$M$36),"",'1F'!$M$36)</f>
        <v>-5.1702634789805593E-2</v>
      </c>
    </row>
    <row r="551" spans="2:6">
      <c r="B551" t="str">
        <f>'1F'!$AY$36</f>
        <v>CR_RORE_12516NNVA</v>
      </c>
      <c r="E551" t="s">
        <v>16446</v>
      </c>
      <c r="F551">
        <f>IF(ISBLANK('1F'!$N$36),"",'1F'!$N$36)</f>
        <v>237.05526</v>
      </c>
    </row>
    <row r="552" spans="2:6">
      <c r="B552" t="str">
        <f>'1F'!$AZ$36</f>
        <v>CR_RORE_12516ANVA</v>
      </c>
      <c r="E552" t="s">
        <v>16446</v>
      </c>
      <c r="F552">
        <f>IF(ISBLANK('1F'!$O$36),"",'1F'!$O$36)</f>
        <v>-88.0252215996735</v>
      </c>
    </row>
    <row r="553" spans="2:6">
      <c r="B553" t="str">
        <f>'1F'!$BA$36</f>
        <v>CR_RORE_12516AAVA</v>
      </c>
      <c r="E553" t="s">
        <v>16446</v>
      </c>
      <c r="F553">
        <f>IF(ISBLANK('1F'!$P$36),"",'1F'!$P$36)</f>
        <v>-146.2809203422924</v>
      </c>
    </row>
    <row r="554" spans="2:6">
      <c r="B554" s="2423" t="str">
        <f>'1F'!$AP$38</f>
        <v>CR12517NNP</v>
      </c>
      <c r="E554" t="s">
        <v>16446</v>
      </c>
      <c r="F554">
        <f>IF(ISBLANK('1F'!$E$38),"",'1F'!$E$38)</f>
        <v>3.4547750642801626E-2</v>
      </c>
    </row>
    <row r="555" spans="2:6">
      <c r="B555" t="str">
        <f>'1F'!$AS$38</f>
        <v>CR12517NNV</v>
      </c>
      <c r="E555" t="s">
        <v>16446</v>
      </c>
      <c r="F555">
        <f>IF(ISBLANK('1F'!$H$38),"",'1F'!$H$38)</f>
        <v>223.14039753129015</v>
      </c>
    </row>
    <row r="556" spans="2:6">
      <c r="B556" t="str">
        <f>'1F'!$AT$38</f>
        <v>CR12517ANV</v>
      </c>
      <c r="E556" t="s">
        <v>16446</v>
      </c>
      <c r="F556">
        <f>IF(ISBLANK('1F'!$I$38),"",'1F'!$I$38)</f>
        <v>223.14039753129015</v>
      </c>
    </row>
    <row r="557" spans="2:6">
      <c r="B557" t="str">
        <f>'1F'!$AU$38</f>
        <v>CR12517AAV</v>
      </c>
      <c r="E557" t="s">
        <v>16446</v>
      </c>
      <c r="F557">
        <f>IF(ISBLANK('1F'!$J$38),"",'1F'!$J$38)</f>
        <v>94.694126460199271</v>
      </c>
    </row>
    <row r="558" spans="2:6">
      <c r="B558" s="2423" t="str">
        <f>'1F'!$AV$38</f>
        <v>CR12517NNPA</v>
      </c>
      <c r="E558" t="s">
        <v>16446</v>
      </c>
      <c r="F558">
        <f>IF(ISBLANK('1F'!$K$38),"",'1F'!$K$38)</f>
        <v>5.3999999999999999E-2</v>
      </c>
    </row>
    <row r="559" spans="2:6">
      <c r="B559" t="str">
        <f>'1F'!$AY$38</f>
        <v>CR12517NNVA</v>
      </c>
      <c r="E559" t="s">
        <v>16446</v>
      </c>
      <c r="F559">
        <f>IF(ISBLANK('1F'!$N$38),"",'1F'!$N$38)</f>
        <v>328.23036000000002</v>
      </c>
    </row>
    <row r="560" spans="2:6">
      <c r="B560" t="str">
        <f>'1F'!$AZ$38</f>
        <v>CR12517ANVA</v>
      </c>
      <c r="E560" t="s">
        <v>16446</v>
      </c>
      <c r="F560">
        <f>IF(ISBLANK('1F'!$O$38),"",'1F'!$O$38)</f>
        <v>328.23036000000002</v>
      </c>
    </row>
    <row r="561" spans="2:6">
      <c r="B561" t="str">
        <f>'1F'!$BA$38</f>
        <v>CR12517AAVA</v>
      </c>
      <c r="E561" t="s">
        <v>16446</v>
      </c>
      <c r="F561">
        <f>IF(ISBLANK('1F'!$P$38),"",'1F'!$P$38)</f>
        <v>152.78079599999998</v>
      </c>
    </row>
    <row r="562" spans="2:6">
      <c r="B562" s="2423" t="str">
        <f>'1F'!$AQ$40</f>
        <v>CR_VSA_12517ANP</v>
      </c>
      <c r="E562" t="s">
        <v>16446</v>
      </c>
      <c r="F562">
        <f>IF(ISBLANK('1F'!$F$40),"",'1F'!$F$40)</f>
        <v>0</v>
      </c>
    </row>
    <row r="563" spans="2:6">
      <c r="B563" s="2423" t="str">
        <f>'1F'!$AR$40</f>
        <v>CR_VSA_12517AAP</v>
      </c>
      <c r="E563" t="s">
        <v>16446</v>
      </c>
      <c r="F563">
        <f>IF(ISBLANK('1F'!$G$40),"",'1F'!$G$40)</f>
        <v>0</v>
      </c>
    </row>
    <row r="564" spans="2:6">
      <c r="B564" t="str">
        <f>'1F'!$AU$40</f>
        <v>CR_VSA_12517AAV</v>
      </c>
      <c r="E564" t="s">
        <v>16446</v>
      </c>
      <c r="F564">
        <f>IF(ISBLANK('1F'!$J$40),"",'1F'!$J$40)</f>
        <v>0</v>
      </c>
    </row>
    <row r="565" spans="2:6">
      <c r="B565" s="2423" t="str">
        <f>'1F'!$AW$40</f>
        <v>CR_VSA_12517ANPA</v>
      </c>
      <c r="E565" t="s">
        <v>16446</v>
      </c>
      <c r="F565">
        <f>IF(ISBLANK('1F'!$L$40),"",'1F'!$L$40)</f>
        <v>0</v>
      </c>
    </row>
    <row r="566" spans="2:6">
      <c r="B566" s="2423" t="str">
        <f>'1F'!$AX$40</f>
        <v>CR_VSA_12517AAPA</v>
      </c>
      <c r="E566" t="s">
        <v>16446</v>
      </c>
      <c r="F566">
        <f>IF(ISBLANK('1F'!$M$40),"",'1F'!$M$40)</f>
        <v>0</v>
      </c>
    </row>
    <row r="567" spans="2:6">
      <c r="B567" t="str">
        <f>'1F'!$BA$40</f>
        <v>CR_VSA_12517AAVA</v>
      </c>
      <c r="E567" t="s">
        <v>16446</v>
      </c>
      <c r="F567">
        <f>IF(ISBLANK('1F'!$P$40),"",'1F'!$P$40)</f>
        <v>0</v>
      </c>
    </row>
    <row r="568" spans="2:6">
      <c r="B568" s="2423" t="str">
        <f>'1F'!$AP$42</f>
        <v>CR12518NNP</v>
      </c>
      <c r="E568" t="s">
        <v>16446</v>
      </c>
      <c r="F568">
        <f>IF(ISBLANK('1F'!$E$42),"",'1F'!$E$42)</f>
        <v>7.3850290721747133E-2</v>
      </c>
    </row>
    <row r="569" spans="2:6">
      <c r="B569" s="2423" t="str">
        <f>'1F'!$AQ$42</f>
        <v>CR12518ANP</v>
      </c>
      <c r="E569" t="s">
        <v>16446</v>
      </c>
      <c r="F569">
        <f>IF(ISBLANK('1F'!$F$42),"",'1F'!$F$42)</f>
        <v>-7.1407560751058308E-2</v>
      </c>
    </row>
    <row r="570" spans="2:6">
      <c r="B570" s="2423" t="str">
        <f>'1F'!$AR$42</f>
        <v>CR12518AAP</v>
      </c>
      <c r="E570" t="s">
        <v>16446</v>
      </c>
      <c r="F570">
        <f>IF(ISBLANK('1F'!$G$42),"",'1F'!$G$42)</f>
        <v>-0.24281540529999934</v>
      </c>
    </row>
    <row r="571" spans="2:6">
      <c r="B571" t="str">
        <f>'1F'!$AS$42</f>
        <v>CR12518NNV</v>
      </c>
      <c r="E571" t="s">
        <v>16446</v>
      </c>
      <c r="F571">
        <f>IF(ISBLANK('1F'!$H$42),"",'1F'!$H$42)</f>
        <v>476.99149504211113</v>
      </c>
    </row>
    <row r="572" spans="2:6">
      <c r="B572" t="str">
        <f>'1F'!$AT$42</f>
        <v>CR12518ANV</v>
      </c>
      <c r="E572" t="s">
        <v>16446</v>
      </c>
      <c r="F572">
        <f>IF(ISBLANK('1F'!$I$42),"",'1F'!$I$42)</f>
        <v>-461.21415131988914</v>
      </c>
    </row>
    <row r="573" spans="2:6">
      <c r="B573" t="str">
        <f>'1F'!$AU$42</f>
        <v>CR12518AAV</v>
      </c>
      <c r="E573" t="s">
        <v>16446</v>
      </c>
      <c r="F573">
        <f>IF(ISBLANK('1F'!$J$42),"",'1F'!$J$42)</f>
        <v>-665.5481838367831</v>
      </c>
    </row>
    <row r="574" spans="2:6">
      <c r="B574" s="2423" t="str">
        <f>'1F'!$AV$42</f>
        <v>CR12518NNPA</v>
      </c>
      <c r="E574" t="s">
        <v>16446</v>
      </c>
      <c r="F574">
        <f>IF(ISBLANK('1F'!$K$42),"",'1F'!$K$42)</f>
        <v>9.2999999999999999E-2</v>
      </c>
    </row>
    <row r="575" spans="2:6">
      <c r="B575" s="2423" t="str">
        <f>'1F'!$AW$42</f>
        <v>CR12518ANPA</v>
      </c>
      <c r="E575" t="s">
        <v>16446</v>
      </c>
      <c r="F575">
        <f>IF(ISBLANK('1F'!$L$42),"",'1F'!$L$42)</f>
        <v>3.9518213591264478E-2</v>
      </c>
    </row>
    <row r="576" spans="2:6">
      <c r="B576" s="2423" t="str">
        <f>'1F'!$AX$42</f>
        <v>CR12518AAPA</v>
      </c>
      <c r="E576" t="s">
        <v>16446</v>
      </c>
      <c r="F576">
        <f>IF(ISBLANK('1F'!$M$42),"",'1F'!$M$42)</f>
        <v>2.2973652101944061E-3</v>
      </c>
    </row>
    <row r="577" spans="2:6">
      <c r="B577" t="str">
        <f>'1F'!$AY$42</f>
        <v>CR12518NNVA</v>
      </c>
      <c r="E577" t="s">
        <v>16446</v>
      </c>
      <c r="F577">
        <f>IF(ISBLANK('1F'!$N$42),"",'1F'!$N$42)</f>
        <v>565.28561999999999</v>
      </c>
    </row>
    <row r="578" spans="2:6">
      <c r="B578" t="str">
        <f>'1F'!$AZ$42</f>
        <v>CR12518ANVA</v>
      </c>
      <c r="E578" t="s">
        <v>16446</v>
      </c>
      <c r="F578">
        <f>IF(ISBLANK('1F'!$O$42),"",'1F'!$O$42)</f>
        <v>240.20513840032652</v>
      </c>
    </row>
    <row r="579" spans="2:6">
      <c r="B579" t="str">
        <f>'1F'!$BA$42</f>
        <v>CR12518AAVA</v>
      </c>
      <c r="E579" t="s">
        <v>16446</v>
      </c>
      <c r="F579">
        <f>IF(ISBLANK('1F'!$P$42),"",'1F'!$P$42)</f>
        <v>6.4998756577075767</v>
      </c>
    </row>
    <row r="580" spans="2:6">
      <c r="B580" s="2423" t="str">
        <f>'1F'!$AP$45</f>
        <v>CR12520NNP</v>
      </c>
      <c r="E580" t="s">
        <v>16446</v>
      </c>
      <c r="F580">
        <f>IF(ISBLANK('1F'!$E$45),"",'1F'!$E$45)</f>
        <v>1.7899999999999999E-2</v>
      </c>
    </row>
    <row r="581" spans="2:6">
      <c r="B581" s="2423" t="str">
        <f>'1F'!$AQ$45</f>
        <v>CR12520ANP</v>
      </c>
      <c r="E581" t="s">
        <v>16446</v>
      </c>
      <c r="F581">
        <f>IF(ISBLANK('1F'!$F$45),"",'1F'!$F$45)</f>
        <v>0</v>
      </c>
    </row>
    <row r="582" spans="2:6">
      <c r="B582" s="2423" t="str">
        <f>'1F'!$AR$45</f>
        <v>CR12520AAP</v>
      </c>
      <c r="E582" t="s">
        <v>16446</v>
      </c>
      <c r="F582">
        <f>IF(ISBLANK('1F'!$G$45),"",'1F'!$G$45)</f>
        <v>0</v>
      </c>
    </row>
    <row r="583" spans="2:6">
      <c r="B583" t="str">
        <f>'1F'!$AS$45</f>
        <v>CR12520NNV</v>
      </c>
      <c r="E583" t="s">
        <v>16446</v>
      </c>
      <c r="F583">
        <f>IF(ISBLANK('1F'!$H$45),"",'1F'!$H$45)</f>
        <v>115.6142742</v>
      </c>
    </row>
    <row r="584" spans="2:6">
      <c r="B584" t="str">
        <f>'1F'!$AU$45</f>
        <v>CR12520AAV</v>
      </c>
      <c r="E584" t="s">
        <v>16446</v>
      </c>
      <c r="F584">
        <f>IF(ISBLANK('1F'!$J$45),"",'1F'!$J$45)</f>
        <v>0</v>
      </c>
    </row>
    <row r="585" spans="2:6">
      <c r="B585" s="2423" t="str">
        <f>'1F'!$AV$45</f>
        <v>CR12520NNPA</v>
      </c>
      <c r="E585" t="s">
        <v>16446</v>
      </c>
      <c r="F585">
        <f>IF(ISBLANK('1F'!$K$45),"",'1F'!$K$45)</f>
        <v>1.7999999999999999E-2</v>
      </c>
    </row>
    <row r="586" spans="2:6">
      <c r="B586" s="2423" t="str">
        <f>'1F'!$AW$45</f>
        <v>CR12520ANPA</v>
      </c>
      <c r="E586" t="s">
        <v>16446</v>
      </c>
      <c r="F586">
        <f>IF(ISBLANK('1F'!$L$45),"",'1F'!$L$45)</f>
        <v>8.1551871070061899E-3</v>
      </c>
    </row>
    <row r="587" spans="2:6">
      <c r="B587" s="2423" t="str">
        <f>'1F'!$AX$45</f>
        <v>CR12520AAPA</v>
      </c>
      <c r="E587" t="s">
        <v>16446</v>
      </c>
      <c r="F587">
        <f>IF(ISBLANK('1F'!$M$45),"",'1F'!$M$45)</f>
        <v>1.7520395691615589E-2</v>
      </c>
    </row>
    <row r="588" spans="2:6">
      <c r="B588" t="str">
        <f>'1F'!$AY$45</f>
        <v>CR12520NNVA</v>
      </c>
      <c r="E588" t="s">
        <v>16446</v>
      </c>
      <c r="F588">
        <f>IF(ISBLANK('1F'!$N$45),"",'1F'!$N$45)</f>
        <v>109.41011999999999</v>
      </c>
    </row>
    <row r="589" spans="2:6">
      <c r="B589" t="str">
        <f>'1F'!$BA$45</f>
        <v>CR12520AAVA</v>
      </c>
      <c r="E589" t="s">
        <v>16446</v>
      </c>
      <c r="F589">
        <f>IF(ISBLANK('1F'!$P$45),"",'1F'!$P$45)</f>
        <v>49.57</v>
      </c>
    </row>
    <row r="590" spans="2:6">
      <c r="B590" s="2423" t="str">
        <f>'1F'!$AQ$46</f>
        <v>CR12521ANP</v>
      </c>
      <c r="E590" t="s">
        <v>16446</v>
      </c>
      <c r="F590">
        <f>IF(ISBLANK('1F'!$F$46),"",'1F'!$F$46)</f>
        <v>8.4192992129056964E-3</v>
      </c>
    </row>
    <row r="591" spans="2:6">
      <c r="B591" s="2423" t="str">
        <f>'1F'!$AR$46</f>
        <v>CR12521AAP</v>
      </c>
      <c r="E591" t="s">
        <v>16446</v>
      </c>
      <c r="F591">
        <f>IF(ISBLANK('1F'!$G$46),"",'1F'!$G$46)</f>
        <v>1.9839517439260424E-2</v>
      </c>
    </row>
    <row r="592" spans="2:6">
      <c r="B592" t="str">
        <f>'1F'!$AU$46</f>
        <v>CR12521AAV</v>
      </c>
      <c r="E592" t="s">
        <v>16446</v>
      </c>
      <c r="F592">
        <f>IF(ISBLANK('1F'!$J$46),"",'1F'!$J$46)</f>
        <v>54.379394847638181</v>
      </c>
    </row>
    <row r="593" spans="2:6">
      <c r="B593" s="2423" t="str">
        <f>'1F'!$AW$46</f>
        <v>CR12521ANPA</v>
      </c>
      <c r="E593" t="s">
        <v>16446</v>
      </c>
      <c r="F593">
        <f>IF(ISBLANK('1F'!$L$46),"",'1F'!$L$46)</f>
        <v>5.6303201202960017E-3</v>
      </c>
    </row>
    <row r="594" spans="2:6">
      <c r="B594" s="2423" t="str">
        <f>'1F'!$AX$46</f>
        <v>CR12521AAPA</v>
      </c>
      <c r="E594" t="s">
        <v>16446</v>
      </c>
      <c r="F594">
        <f>IF(ISBLANK('1F'!$M$46),"",'1F'!$M$46)</f>
        <v>1.2096035944203354E-2</v>
      </c>
    </row>
    <row r="595" spans="2:6">
      <c r="B595" t="str">
        <f>'1F'!$BA$46</f>
        <v>CR12521AAVA</v>
      </c>
      <c r="E595" t="s">
        <v>16446</v>
      </c>
      <c r="F595">
        <f>IF(ISBLANK('1F'!$P$46),"",'1F'!$P$46)</f>
        <v>34.222999999999999</v>
      </c>
    </row>
    <row r="596" spans="2:6">
      <c r="B596" s="2423" t="str">
        <f>'1F'!$AP$48</f>
        <v>CR12519NNP</v>
      </c>
      <c r="E596" t="s">
        <v>16446</v>
      </c>
      <c r="F596">
        <f>IF(ISBLANK('1F'!$E$48),"",'1F'!$E$48)</f>
        <v>5.5950290721747134E-2</v>
      </c>
    </row>
    <row r="597" spans="2:6">
      <c r="B597" s="2423" t="str">
        <f>'1F'!$AQ$48</f>
        <v>CR12519ANP</v>
      </c>
      <c r="E597" t="s">
        <v>16446</v>
      </c>
      <c r="F597">
        <f>IF(ISBLANK('1F'!$F$48),"",'1F'!$F$48)</f>
        <v>-7.9826859963964006E-2</v>
      </c>
    </row>
    <row r="598" spans="2:6">
      <c r="B598" s="2423" t="str">
        <f>'1F'!$AR$48</f>
        <v>CR12519AAP</v>
      </c>
      <c r="E598" t="s">
        <v>16446</v>
      </c>
      <c r="F598">
        <f>IF(ISBLANK('1F'!$G$48),"",'1F'!$G$48)</f>
        <v>-0.26265492273925978</v>
      </c>
    </row>
    <row r="599" spans="2:6">
      <c r="B599" t="str">
        <f>'1F'!$AS$48</f>
        <v>CR12519NNV</v>
      </c>
      <c r="E599" t="s">
        <v>16446</v>
      </c>
      <c r="F599">
        <f>IF(ISBLANK('1F'!$H$48),"",'1F'!$H$48)</f>
        <v>361.37722084211111</v>
      </c>
    </row>
    <row r="600" spans="2:6">
      <c r="B600" t="str">
        <f>'1F'!$AT$48</f>
        <v>CR12519ANV</v>
      </c>
      <c r="E600" t="s">
        <v>16446</v>
      </c>
      <c r="F600">
        <f>IF(ISBLANK('1F'!$I$48),"",'1F'!$I$48)</f>
        <v>-515.59354616752728</v>
      </c>
    </row>
    <row r="601" spans="2:6">
      <c r="B601" t="str">
        <f>'1F'!$AU$48</f>
        <v>CR12519AAV</v>
      </c>
      <c r="E601" t="s">
        <v>16446</v>
      </c>
      <c r="F601">
        <f>IF(ISBLANK('1F'!$J$48),"",'1F'!$J$48)</f>
        <v>-719.92757868442129</v>
      </c>
    </row>
    <row r="602" spans="2:6">
      <c r="B602" s="2423" t="str">
        <f>'1F'!$AV$48</f>
        <v>CR12519NNPA</v>
      </c>
      <c r="E602" t="s">
        <v>16446</v>
      </c>
      <c r="F602">
        <f>IF(ISBLANK('1F'!$K$48),"",'1F'!$K$48)</f>
        <v>7.4999999999999997E-2</v>
      </c>
    </row>
    <row r="603" spans="2:6">
      <c r="B603" s="2423" t="str">
        <f>'1F'!$AW$48</f>
        <v>CR12519ANPA</v>
      </c>
      <c r="E603" t="s">
        <v>16446</v>
      </c>
      <c r="F603">
        <f>IF(ISBLANK('1F'!$L$48),"",'1F'!$L$48)</f>
        <v>2.5732706363962285E-2</v>
      </c>
    </row>
    <row r="604" spans="2:6">
      <c r="B604" s="2423" t="str">
        <f>'1F'!$AX$48</f>
        <v>CR12519AAPA</v>
      </c>
      <c r="E604" t="s">
        <v>16446</v>
      </c>
      <c r="F604">
        <f>IF(ISBLANK('1F'!$M$48),"",'1F'!$M$48)</f>
        <v>-2.7319066425624539E-2</v>
      </c>
    </row>
    <row r="605" spans="2:6">
      <c r="B605" t="str">
        <f>'1F'!$AY$48</f>
        <v>CR12519NNVA</v>
      </c>
      <c r="E605" t="s">
        <v>16446</v>
      </c>
      <c r="F605">
        <f>IF(ISBLANK('1F'!$N$48),"",'1F'!$N$48)</f>
        <v>455.87549999999999</v>
      </c>
    </row>
    <row r="606" spans="2:6">
      <c r="B606" t="str">
        <f>'1F'!$AZ$48</f>
        <v>CR12519ANVA</v>
      </c>
      <c r="E606" t="s">
        <v>16446</v>
      </c>
      <c r="F606">
        <f>IF(ISBLANK('1F'!$O$48),"",'1F'!$O$48)</f>
        <v>156.41213840032651</v>
      </c>
    </row>
    <row r="607" spans="2:6">
      <c r="B607" t="str">
        <f>'1F'!$BA$48</f>
        <v>CR12519AAVA</v>
      </c>
      <c r="E607" t="s">
        <v>16446</v>
      </c>
      <c r="F607">
        <f>IF(ISBLANK('1F'!$P$48),"",'1F'!$P$48)</f>
        <v>-77.29312434229243</v>
      </c>
    </row>
    <row r="608" spans="2:6">
      <c r="B608" s="2423" t="str">
        <f>'1F'!$AQ$52</f>
        <v>CR13041ANP</v>
      </c>
      <c r="E608" t="s">
        <v>16446</v>
      </c>
      <c r="F608">
        <f>IF(ISBLANK('1F'!$F$52),"",'1F'!$F$52)</f>
        <v>-2.1407964549771243E-4</v>
      </c>
    </row>
    <row r="609" spans="2:6">
      <c r="B609" s="2423" t="str">
        <f>'1F'!$AR$52</f>
        <v>CR13042AAP</v>
      </c>
      <c r="E609" t="s">
        <v>16446</v>
      </c>
      <c r="F609">
        <f>IF(ISBLANK('1F'!$G$52),"",'1F'!$G$52)</f>
        <v>-5.0446441596137725E-4</v>
      </c>
    </row>
    <row r="610" spans="2:6">
      <c r="B610" t="str">
        <f>'1F'!$AU$52</f>
        <v>CR13042AAV</v>
      </c>
      <c r="E610" t="s">
        <v>16446</v>
      </c>
      <c r="F610">
        <f>IF(ISBLANK('1F'!$J$52),"",'1F'!$J$52)</f>
        <v>-1.3827185941458839</v>
      </c>
    </row>
    <row r="611" spans="2:6">
      <c r="B611" s="2423" t="str">
        <f>'1F'!$AW$52</f>
        <v>CR13043ANPA</v>
      </c>
      <c r="E611" t="s">
        <v>16446</v>
      </c>
      <c r="F611">
        <f>IF(ISBLANK('1F'!$L$52),"",'1F'!$L$52)</f>
        <v>-2.1492602521318313E-4</v>
      </c>
    </row>
    <row r="612" spans="2:6">
      <c r="B612" s="2423" t="str">
        <f>'1F'!$AX$52</f>
        <v>CR13044AAPA</v>
      </c>
      <c r="E612" t="s">
        <v>16446</v>
      </c>
      <c r="F612">
        <f>IF(ISBLANK('1F'!$M$52),"",'1F'!$M$52)</f>
        <v>-4.6174158320979149E-4</v>
      </c>
    </row>
    <row r="613" spans="2:6">
      <c r="B613" t="str">
        <f>'1F'!$BA$52</f>
        <v>CR13045AAVA</v>
      </c>
      <c r="E613" t="s">
        <v>16446</v>
      </c>
      <c r="F613">
        <f>IF(ISBLANK('1F'!$P$52),"",'1F'!$P$52)</f>
        <v>-1.3063934560942996</v>
      </c>
    </row>
    <row r="614" spans="2:6">
      <c r="B614" s="2423" t="str">
        <f>'1F'!$AQ$53</f>
        <v>CR13046ANP</v>
      </c>
      <c r="E614" t="s">
        <v>16446</v>
      </c>
      <c r="F614">
        <f>IF(ISBLANK('1F'!$F$53),"",'1F'!$F$53)</f>
        <v>-3.0325292103084971E-3</v>
      </c>
    </row>
    <row r="615" spans="2:6">
      <c r="B615" s="2423" t="str">
        <f>'1F'!$AR$53</f>
        <v>CR13048AAP</v>
      </c>
      <c r="E615" t="s">
        <v>16446</v>
      </c>
      <c r="F615">
        <f>IF(ISBLANK('1F'!$G$53),"",'1F'!$G$53)</f>
        <v>-7.1459529625409407E-3</v>
      </c>
    </row>
    <row r="616" spans="2:6">
      <c r="B616" t="str">
        <f>'1F'!$AU$53</f>
        <v>CR13051AAV</v>
      </c>
      <c r="E616" t="s">
        <v>16446</v>
      </c>
      <c r="F616">
        <f>IF(ISBLANK('1F'!$J$53),"",'1F'!$J$53)</f>
        <v>-19.586796851403133</v>
      </c>
    </row>
    <row r="617" spans="2:6">
      <c r="B617" s="2423" t="str">
        <f>'1F'!$AW$53</f>
        <v>CR13053ANPA</v>
      </c>
      <c r="E617" t="s">
        <v>16446</v>
      </c>
      <c r="F617">
        <f>IF(ISBLANK('1F'!$L$53),"",'1F'!$L$53)</f>
        <v>-5.0594998568397036E-3</v>
      </c>
    </row>
    <row r="618" spans="2:6">
      <c r="B618" s="2423" t="str">
        <f>'1F'!$AX$53</f>
        <v>CR13055AAPA</v>
      </c>
      <c r="E618" t="s">
        <v>16446</v>
      </c>
      <c r="F618">
        <f>IF(ISBLANK('1F'!$M$53),"",'1F'!$M$53)</f>
        <v>-1.0869700269335189E-2</v>
      </c>
    </row>
    <row r="619" spans="2:6">
      <c r="B619" t="str">
        <f>'1F'!$BA$53</f>
        <v>CR13058AAVA</v>
      </c>
      <c r="E619" t="s">
        <v>16446</v>
      </c>
      <c r="F619">
        <f>IF(ISBLANK('1F'!$P$53),"",'1F'!$P$53)</f>
        <v>-30.753360359823045</v>
      </c>
    </row>
    <row r="620" spans="2:6">
      <c r="B620" s="2423" t="str">
        <f>'1F'!$AQ$54</f>
        <v>CR13047ANP</v>
      </c>
      <c r="E620" t="s">
        <v>16446</v>
      </c>
      <c r="F620">
        <f>IF(ISBLANK('1F'!$F$54),"",'1F'!$F$54)</f>
        <v>-3.2466088558062095E-3</v>
      </c>
    </row>
    <row r="621" spans="2:6">
      <c r="B621" s="2423" t="str">
        <f>'1F'!$AR$54</f>
        <v>CR13049AAP</v>
      </c>
      <c r="E621" t="s">
        <v>16446</v>
      </c>
      <c r="F621">
        <f>IF(ISBLANK('1F'!$G$54),"",'1F'!$G$54)</f>
        <v>-7.6504173785023177E-3</v>
      </c>
    </row>
    <row r="622" spans="2:6">
      <c r="B622" t="str">
        <f>'1F'!$AT$54</f>
        <v>CR13050ANV</v>
      </c>
      <c r="E622" t="s">
        <v>16446</v>
      </c>
      <c r="F622">
        <f>IF(ISBLANK('1F'!$I$54),"",'1F'!$I$54)</f>
        <v>-20.969515445549018</v>
      </c>
    </row>
    <row r="623" spans="2:6">
      <c r="B623" t="str">
        <f>'1F'!$AU$54</f>
        <v>CR13052AAV</v>
      </c>
      <c r="E623" t="s">
        <v>16446</v>
      </c>
      <c r="F623">
        <f>IF(ISBLANK('1F'!$J$54),"",'1F'!$J$54)</f>
        <v>-20.969515445549018</v>
      </c>
    </row>
    <row r="624" spans="2:6">
      <c r="B624" s="2423" t="str">
        <f>'1F'!$AW$54</f>
        <v>CR13054ANPA</v>
      </c>
      <c r="E624" t="s">
        <v>16446</v>
      </c>
      <c r="F624">
        <f>IF(ISBLANK('1F'!$L$54),"",'1F'!$L$54)</f>
        <v>-5.2744258820528866E-3</v>
      </c>
    </row>
    <row r="625" spans="2:6">
      <c r="B625" s="2423" t="str">
        <f>'1F'!$AX$54</f>
        <v>CR13056AAPA</v>
      </c>
      <c r="E625" t="s">
        <v>16446</v>
      </c>
      <c r="F625">
        <f>IF(ISBLANK('1F'!$M$54),"",'1F'!$M$54)</f>
        <v>-1.133144185254498E-2</v>
      </c>
    </row>
    <row r="626" spans="2:6">
      <c r="B626" t="str">
        <f>'1F'!$AZ$54</f>
        <v>CR13057ANVA</v>
      </c>
      <c r="E626" t="s">
        <v>16446</v>
      </c>
      <c r="F626">
        <f>IF(ISBLANK('1F'!$O$54),"",'1F'!$O$54)</f>
        <v>-32.059753815917347</v>
      </c>
    </row>
    <row r="627" spans="2:6">
      <c r="B627" t="str">
        <f>'1F'!$BA$54</f>
        <v>CR13059AAVA</v>
      </c>
      <c r="E627" t="s">
        <v>16446</v>
      </c>
      <c r="F627">
        <f>IF(ISBLANK('1F'!$P$54),"",'1F'!$P$54)</f>
        <v>-32.059753815917347</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topLeftCell="B18" workbookViewId="0">
      <selection activeCell="G39" sqref="G39"/>
    </sheetView>
  </sheetViews>
  <sheetFormatPr defaultColWidth="9.08203125" defaultRowHeight="15.5"/>
  <cols>
    <col min="1" max="1" width="12.4140625" style="171" hidden="1" customWidth="1"/>
    <col min="2" max="2" width="14" style="171" customWidth="1"/>
    <col min="3" max="3" width="36.5" style="171" customWidth="1"/>
    <col min="4" max="4" width="6.1640625" style="171" bestFit="1" customWidth="1"/>
    <col min="5" max="5" width="5.6640625" style="171" bestFit="1" customWidth="1"/>
    <col min="6" max="6" width="10.6640625" style="171" bestFit="1" customWidth="1"/>
    <col min="7" max="7" width="20.6640625" style="171" bestFit="1" customWidth="1"/>
    <col min="8" max="8" width="15.58203125" style="171" customWidth="1"/>
    <col min="9" max="9" width="15" style="171" customWidth="1"/>
    <col min="10" max="10" width="25.6640625" style="81" bestFit="1" customWidth="1"/>
    <col min="11" max="11" width="1.58203125" style="171" customWidth="1"/>
    <col min="12" max="12" width="17.1640625" style="171" bestFit="1" customWidth="1"/>
    <col min="13" max="13" width="1.58203125" style="171" customWidth="1"/>
    <col min="14" max="14" width="31.1640625" style="171" bestFit="1" customWidth="1"/>
    <col min="15" max="15" width="10" style="171" hidden="1" customWidth="1"/>
    <col min="16" max="16" width="1.58203125" style="189" customWidth="1"/>
    <col min="17" max="17" width="25.08203125" style="189" customWidth="1"/>
    <col min="18" max="18" width="1.58203125" style="200" customWidth="1"/>
    <col min="19" max="21" width="8.08203125" style="200" hidden="1" customWidth="1"/>
    <col min="22" max="22" width="1.58203125" style="200" hidden="1" customWidth="1"/>
    <col min="23" max="23" width="1.58203125" style="171" customWidth="1"/>
    <col min="24" max="25" width="23.6640625" style="171" customWidth="1"/>
    <col min="26" max="26" width="14.6640625" style="171" bestFit="1" customWidth="1"/>
    <col min="27" max="27" width="15.6640625" style="171" customWidth="1"/>
    <col min="28" max="28" width="15.6640625" style="171" bestFit="1" customWidth="1"/>
    <col min="29" max="29" width="18.6640625" style="171" bestFit="1" customWidth="1"/>
    <col min="30" max="30" width="25.6640625" style="171" bestFit="1" customWidth="1"/>
    <col min="31" max="31" width="23.6640625" style="171" customWidth="1"/>
    <col min="32" max="16384" width="9.08203125" style="171"/>
  </cols>
  <sheetData>
    <row r="1" spans="1:30" s="197" customFormat="1" ht="22.5">
      <c r="B1" s="3319" t="s">
        <v>1096</v>
      </c>
      <c r="C1" s="3319"/>
      <c r="D1" s="3319"/>
      <c r="E1" s="3319"/>
      <c r="F1" s="3319"/>
      <c r="G1" s="3319"/>
      <c r="H1" s="3319"/>
      <c r="I1" s="3319"/>
      <c r="J1" s="270"/>
      <c r="P1" s="271"/>
      <c r="Q1" s="3156"/>
      <c r="R1" s="3160"/>
      <c r="S1" s="3155"/>
      <c r="T1" s="3155"/>
      <c r="U1" s="3155"/>
      <c r="V1" s="3160"/>
      <c r="X1" s="3319" t="s">
        <v>667</v>
      </c>
      <c r="Y1" s="3319"/>
      <c r="Z1" s="3319"/>
      <c r="AA1" s="3319"/>
      <c r="AB1" s="3319"/>
      <c r="AC1" s="3319"/>
      <c r="AD1" s="270"/>
    </row>
    <row r="2" spans="1:30" s="197" customFormat="1" ht="22.5">
      <c r="B2" s="3319" t="str">
        <f>SelectCompany!B4</f>
        <v>Thames Water</v>
      </c>
      <c r="C2" s="3319"/>
      <c r="D2" s="3319"/>
      <c r="E2" s="3319"/>
      <c r="F2" s="3319"/>
      <c r="G2" s="3319"/>
      <c r="H2" s="3319"/>
      <c r="I2" s="3319"/>
      <c r="J2" s="270"/>
      <c r="P2" s="271"/>
      <c r="Q2" s="3156"/>
      <c r="R2" s="3160"/>
      <c r="S2" s="3155"/>
      <c r="T2" s="3155"/>
      <c r="U2" s="3155"/>
      <c r="V2" s="3160"/>
      <c r="X2" s="3319"/>
      <c r="Y2" s="3319"/>
      <c r="Z2" s="3319"/>
      <c r="AA2" s="3319"/>
      <c r="AB2" s="3319"/>
      <c r="AC2" s="3319"/>
      <c r="AD2" s="270"/>
    </row>
    <row r="3" spans="1:30" s="197" customFormat="1" ht="19">
      <c r="A3" s="197" t="s">
        <v>1097</v>
      </c>
      <c r="B3" s="3320" t="s">
        <v>1098</v>
      </c>
      <c r="C3" s="3321"/>
      <c r="D3" s="3321"/>
      <c r="E3" s="3321"/>
      <c r="F3" s="3321"/>
      <c r="G3" s="3321"/>
      <c r="H3" s="3321"/>
      <c r="I3" s="3321"/>
      <c r="J3" s="3321"/>
      <c r="K3" s="3321"/>
      <c r="L3" s="3321"/>
      <c r="M3" s="3321"/>
      <c r="N3" s="3321"/>
      <c r="P3" s="273"/>
      <c r="Q3" s="202" t="s">
        <v>669</v>
      </c>
      <c r="R3" s="3160"/>
      <c r="S3" s="3155"/>
      <c r="T3" s="3155"/>
      <c r="U3" s="3155"/>
      <c r="V3" s="3160"/>
      <c r="X3" s="3322" t="s">
        <v>1098</v>
      </c>
      <c r="Y3" s="3323"/>
      <c r="Z3" s="3323"/>
      <c r="AA3" s="3323"/>
      <c r="AB3" s="3323"/>
      <c r="AC3" s="3323"/>
      <c r="AD3" s="3324"/>
    </row>
    <row r="4" spans="1:30" ht="16" thickBot="1">
      <c r="B4" s="203"/>
      <c r="C4" s="203"/>
      <c r="D4" s="203"/>
      <c r="E4" s="203"/>
      <c r="F4" s="3375"/>
      <c r="G4" s="3375"/>
      <c r="H4" s="3375"/>
      <c r="I4" s="3375"/>
      <c r="J4" s="275"/>
      <c r="L4" s="3125"/>
      <c r="P4" s="3159"/>
      <c r="Q4" s="3156"/>
      <c r="R4" s="3160"/>
      <c r="S4" s="3326" t="s">
        <v>670</v>
      </c>
      <c r="T4" s="3326"/>
      <c r="U4" s="3326"/>
      <c r="V4" s="3160"/>
      <c r="X4" s="203"/>
      <c r="Y4" s="203"/>
      <c r="Z4" s="3375"/>
      <c r="AA4" s="3375"/>
      <c r="AB4" s="3375"/>
      <c r="AC4" s="3375"/>
      <c r="AD4" s="275"/>
    </row>
    <row r="5" spans="1:30" ht="16" thickTop="1">
      <c r="B5" s="3328" t="s">
        <v>671</v>
      </c>
      <c r="C5" s="3329"/>
      <c r="D5" s="3329" t="s">
        <v>672</v>
      </c>
      <c r="E5" s="3329" t="s">
        <v>673</v>
      </c>
      <c r="F5" s="3332" t="s">
        <v>674</v>
      </c>
      <c r="G5" s="3332" t="s">
        <v>675</v>
      </c>
      <c r="H5" s="3332"/>
      <c r="I5" s="3332"/>
      <c r="J5" s="3334" t="s">
        <v>676</v>
      </c>
      <c r="L5" s="3336" t="s">
        <v>677</v>
      </c>
      <c r="N5" s="3336" t="s">
        <v>678</v>
      </c>
      <c r="P5" s="3159"/>
      <c r="Q5" s="3156"/>
      <c r="R5" s="3160"/>
      <c r="S5" s="206" t="s">
        <v>679</v>
      </c>
      <c r="T5" s="207"/>
      <c r="U5" s="207"/>
      <c r="V5" s="3160"/>
      <c r="X5" s="3328" t="s">
        <v>671</v>
      </c>
      <c r="Y5" s="3329"/>
      <c r="Z5" s="3332" t="s">
        <v>674</v>
      </c>
      <c r="AA5" s="3332" t="s">
        <v>675</v>
      </c>
      <c r="AB5" s="3332"/>
      <c r="AC5" s="3332"/>
      <c r="AD5" s="3334" t="s">
        <v>676</v>
      </c>
    </row>
    <row r="6" spans="1:30" ht="62.5" thickBot="1">
      <c r="A6" s="2248" t="s">
        <v>680</v>
      </c>
      <c r="B6" s="3330"/>
      <c r="C6" s="3331"/>
      <c r="D6" s="3331"/>
      <c r="E6" s="3331"/>
      <c r="F6" s="3333"/>
      <c r="G6" s="2914" t="s">
        <v>681</v>
      </c>
      <c r="H6" s="2914" t="s">
        <v>682</v>
      </c>
      <c r="I6" s="2914" t="s">
        <v>683</v>
      </c>
      <c r="J6" s="3335"/>
      <c r="L6" s="3337"/>
      <c r="N6" s="3337"/>
      <c r="P6" s="3159"/>
      <c r="Q6" s="3156"/>
      <c r="R6" s="3160"/>
      <c r="S6" s="3125"/>
      <c r="T6" s="3125"/>
      <c r="U6" s="3125"/>
      <c r="V6" s="3160"/>
      <c r="X6" s="3330"/>
      <c r="Y6" s="3331"/>
      <c r="Z6" s="3333"/>
      <c r="AA6" s="2914" t="s">
        <v>681</v>
      </c>
      <c r="AB6" s="2914" t="s">
        <v>682</v>
      </c>
      <c r="AC6" s="2914" t="s">
        <v>683</v>
      </c>
      <c r="AD6" s="3335"/>
    </row>
    <row r="7" spans="1:30" ht="16.5" thickTop="1" thickBot="1">
      <c r="A7" s="2389" t="s">
        <v>684</v>
      </c>
      <c r="C7" s="278"/>
      <c r="D7" s="278"/>
      <c r="E7" s="278"/>
      <c r="F7" s="59"/>
      <c r="G7" s="59"/>
      <c r="H7" s="59"/>
      <c r="I7" s="59"/>
      <c r="J7" s="279"/>
      <c r="P7" s="3159"/>
      <c r="Q7" s="3156"/>
      <c r="R7" s="3160"/>
      <c r="S7" s="3156"/>
      <c r="T7" s="3156"/>
      <c r="U7" s="3156"/>
      <c r="V7" s="3160"/>
      <c r="X7" s="277"/>
      <c r="Y7" s="278"/>
      <c r="Z7" s="2853" t="s">
        <v>831</v>
      </c>
      <c r="AA7" s="59"/>
      <c r="AB7" s="59"/>
      <c r="AC7" s="59"/>
      <c r="AD7" s="279"/>
    </row>
    <row r="8" spans="1:30" ht="16.5" thickTop="1" thickBot="1">
      <c r="B8" s="3352" t="s">
        <v>1099</v>
      </c>
      <c r="C8" s="3353"/>
      <c r="D8" s="289"/>
      <c r="E8" s="289"/>
      <c r="F8" s="59"/>
      <c r="G8" s="59"/>
      <c r="H8" s="59"/>
      <c r="I8" s="59"/>
      <c r="J8" s="279"/>
      <c r="P8" s="3159"/>
      <c r="Q8" s="3156"/>
      <c r="R8" s="3160"/>
      <c r="S8" s="3125"/>
      <c r="T8" s="3125"/>
      <c r="U8" s="3125"/>
      <c r="V8" s="3160"/>
      <c r="X8" s="3352" t="s">
        <v>1099</v>
      </c>
      <c r="Y8" s="3353"/>
      <c r="Z8" s="59"/>
      <c r="AA8" s="59"/>
      <c r="AB8" s="59"/>
      <c r="AC8" s="59"/>
      <c r="AD8" s="279"/>
    </row>
    <row r="9" spans="1:30">
      <c r="A9" s="2387" t="s">
        <v>686</v>
      </c>
      <c r="B9" s="3380" t="s">
        <v>709</v>
      </c>
      <c r="C9" s="3381"/>
      <c r="D9" s="213" t="s">
        <v>688</v>
      </c>
      <c r="E9" s="213">
        <v>3</v>
      </c>
      <c r="F9" s="1540">
        <v>471.3</v>
      </c>
      <c r="G9" s="1540">
        <v>-115.655</v>
      </c>
      <c r="H9" s="1540">
        <v>147.12899999999999</v>
      </c>
      <c r="I9" s="1531">
        <f>IFERROR(G9-H9,0)</f>
        <v>-262.78399999999999</v>
      </c>
      <c r="J9" s="1541">
        <f t="shared" ref="J9:J20" si="0">IFERROR(F9+I9,0)</f>
        <v>208.51600000000002</v>
      </c>
      <c r="L9" s="217" t="s">
        <v>1100</v>
      </c>
      <c r="N9" s="219"/>
      <c r="P9" s="3161"/>
      <c r="Q9" s="3156"/>
      <c r="R9" s="3160"/>
      <c r="S9" s="207"/>
      <c r="T9" s="207"/>
      <c r="U9" s="207"/>
      <c r="V9" s="3160"/>
      <c r="X9" s="3380" t="s">
        <v>709</v>
      </c>
      <c r="Y9" s="3381"/>
      <c r="Z9" s="280" t="s">
        <v>767</v>
      </c>
      <c r="AA9" s="280" t="s">
        <v>767</v>
      </c>
      <c r="AB9" s="280" t="s">
        <v>767</v>
      </c>
      <c r="AC9" s="280" t="s">
        <v>767</v>
      </c>
      <c r="AD9" s="2898" t="s">
        <v>767</v>
      </c>
    </row>
    <row r="10" spans="1:30">
      <c r="B10" s="3368" t="s">
        <v>716</v>
      </c>
      <c r="C10" s="3369"/>
      <c r="D10" s="258" t="s">
        <v>688</v>
      </c>
      <c r="E10" s="258">
        <v>3</v>
      </c>
      <c r="F10" s="223">
        <v>0</v>
      </c>
      <c r="G10" s="223">
        <v>107.679</v>
      </c>
      <c r="H10" s="223">
        <v>0.13200000000000001</v>
      </c>
      <c r="I10" s="1535">
        <f t="shared" ref="I10:I20" si="1">IFERROR(G10-H10,0)</f>
        <v>107.547</v>
      </c>
      <c r="J10" s="1534">
        <f t="shared" si="0"/>
        <v>107.547</v>
      </c>
      <c r="L10" s="226" t="s">
        <v>1101</v>
      </c>
      <c r="N10" s="227"/>
      <c r="P10" s="3161"/>
      <c r="Q10" s="3156"/>
      <c r="R10" s="3160"/>
      <c r="S10" s="207"/>
      <c r="T10" s="207"/>
      <c r="U10" s="207"/>
      <c r="V10" s="3160"/>
      <c r="X10" s="3368" t="s">
        <v>716</v>
      </c>
      <c r="Y10" s="3369"/>
      <c r="Z10" s="603" t="s">
        <v>1102</v>
      </c>
      <c r="AA10" s="603" t="s">
        <v>1103</v>
      </c>
      <c r="AB10" s="603" t="s">
        <v>1104</v>
      </c>
      <c r="AC10" s="224" t="s">
        <v>1105</v>
      </c>
      <c r="AD10" s="247" t="s">
        <v>1106</v>
      </c>
    </row>
    <row r="11" spans="1:30">
      <c r="B11" s="3342" t="s">
        <v>1107</v>
      </c>
      <c r="C11" s="3343"/>
      <c r="D11" s="228" t="s">
        <v>688</v>
      </c>
      <c r="E11" s="228">
        <v>3</v>
      </c>
      <c r="F11" s="223">
        <v>778.8</v>
      </c>
      <c r="G11" s="223">
        <v>-9.9819999999999993</v>
      </c>
      <c r="H11" s="223">
        <v>0</v>
      </c>
      <c r="I11" s="1535">
        <f t="shared" si="1"/>
        <v>-9.9819999999999993</v>
      </c>
      <c r="J11" s="1534">
        <f t="shared" si="0"/>
        <v>768.81799999999998</v>
      </c>
      <c r="L11" s="226" t="s">
        <v>1108</v>
      </c>
      <c r="N11" s="227"/>
      <c r="P11" s="3161"/>
      <c r="Q11" s="220">
        <f t="shared" ref="Q11:Q19" si="2">IF( SUM( S11:U11 ) = 0, 0, $S$5 )</f>
        <v>0</v>
      </c>
      <c r="R11" s="3160"/>
      <c r="S11" s="221">
        <f t="shared" ref="S11" si="3" xml:space="preserve"> IF( ISNUMBER( F11 ), 0, 1 )</f>
        <v>0</v>
      </c>
      <c r="T11" s="221">
        <f t="shared" ref="T11:T16" si="4" xml:space="preserve"> IF( ISNUMBER( G11 ), 0, 1 )</f>
        <v>0</v>
      </c>
      <c r="U11" s="221">
        <f t="shared" ref="U11:U16" si="5" xml:space="preserve"> IF( ISNUMBER( H11 ), 0, 1 )</f>
        <v>0</v>
      </c>
      <c r="V11" s="3160"/>
      <c r="X11" s="3342" t="s">
        <v>1107</v>
      </c>
      <c r="Y11" s="3343"/>
      <c r="Z11" s="223" t="s">
        <v>1109</v>
      </c>
      <c r="AA11" s="223" t="s">
        <v>1110</v>
      </c>
      <c r="AB11" s="223" t="s">
        <v>1111</v>
      </c>
      <c r="AC11" s="224" t="s">
        <v>1112</v>
      </c>
      <c r="AD11" s="247" t="s">
        <v>1113</v>
      </c>
    </row>
    <row r="12" spans="1:30">
      <c r="B12" s="3338" t="s">
        <v>1114</v>
      </c>
      <c r="C12" s="3339"/>
      <c r="D12" s="222" t="s">
        <v>688</v>
      </c>
      <c r="E12" s="222">
        <v>3</v>
      </c>
      <c r="F12" s="223">
        <v>0</v>
      </c>
      <c r="G12" s="223">
        <v>0</v>
      </c>
      <c r="H12" s="223">
        <v>0</v>
      </c>
      <c r="I12" s="1535">
        <f t="shared" si="1"/>
        <v>0</v>
      </c>
      <c r="J12" s="1534">
        <f t="shared" si="0"/>
        <v>0</v>
      </c>
      <c r="L12" s="226" t="s">
        <v>1115</v>
      </c>
      <c r="N12" s="227"/>
      <c r="P12" s="3161"/>
      <c r="Q12" s="220">
        <f t="shared" si="2"/>
        <v>0</v>
      </c>
      <c r="R12" s="3160"/>
      <c r="S12" s="221">
        <f t="shared" ref="S12:S16" si="6" xml:space="preserve"> IF( ISNUMBER( F12 ), 0, 1 )</f>
        <v>0</v>
      </c>
      <c r="T12" s="221">
        <f t="shared" si="4"/>
        <v>0</v>
      </c>
      <c r="U12" s="221">
        <f t="shared" si="5"/>
        <v>0</v>
      </c>
      <c r="V12" s="3160"/>
      <c r="X12" s="3338" t="s">
        <v>1116</v>
      </c>
      <c r="Y12" s="3339"/>
      <c r="Z12" s="223" t="s">
        <v>1117</v>
      </c>
      <c r="AA12" s="223" t="s">
        <v>1118</v>
      </c>
      <c r="AB12" s="223" t="s">
        <v>1119</v>
      </c>
      <c r="AC12" s="224" t="s">
        <v>1120</v>
      </c>
      <c r="AD12" s="247" t="s">
        <v>1121</v>
      </c>
    </row>
    <row r="13" spans="1:30">
      <c r="B13" s="3384" t="s">
        <v>1122</v>
      </c>
      <c r="C13" s="3385"/>
      <c r="D13" s="222" t="s">
        <v>688</v>
      </c>
      <c r="E13" s="222">
        <v>3</v>
      </c>
      <c r="F13" s="223">
        <v>-145.1</v>
      </c>
      <c r="G13" s="223">
        <v>0</v>
      </c>
      <c r="H13" s="223">
        <v>-127.761</v>
      </c>
      <c r="I13" s="1535">
        <f t="shared" si="1"/>
        <v>127.761</v>
      </c>
      <c r="J13" s="1534">
        <f t="shared" si="0"/>
        <v>-17.338999999999999</v>
      </c>
      <c r="L13" s="226" t="s">
        <v>1123</v>
      </c>
      <c r="N13" s="227"/>
      <c r="P13" s="3161"/>
      <c r="Q13" s="220">
        <f t="shared" si="2"/>
        <v>0</v>
      </c>
      <c r="R13" s="3160"/>
      <c r="S13" s="221">
        <f t="shared" si="6"/>
        <v>0</v>
      </c>
      <c r="T13" s="221">
        <f t="shared" si="4"/>
        <v>0</v>
      </c>
      <c r="U13" s="221">
        <f t="shared" si="5"/>
        <v>0</v>
      </c>
      <c r="V13" s="3160"/>
      <c r="X13" s="3384" t="s">
        <v>1122</v>
      </c>
      <c r="Y13" s="3385"/>
      <c r="Z13" s="223" t="s">
        <v>1124</v>
      </c>
      <c r="AA13" s="223" t="s">
        <v>1125</v>
      </c>
      <c r="AB13" s="223" t="s">
        <v>1126</v>
      </c>
      <c r="AC13" s="224" t="s">
        <v>1127</v>
      </c>
      <c r="AD13" s="247" t="s">
        <v>1128</v>
      </c>
    </row>
    <row r="14" spans="1:30">
      <c r="B14" s="3368" t="s">
        <v>1129</v>
      </c>
      <c r="C14" s="3369"/>
      <c r="D14" s="258" t="s">
        <v>688</v>
      </c>
      <c r="E14" s="258">
        <v>3</v>
      </c>
      <c r="F14" s="223">
        <v>-17.100000000000001</v>
      </c>
      <c r="G14" s="223">
        <v>5.2</v>
      </c>
      <c r="H14" s="223">
        <v>0</v>
      </c>
      <c r="I14" s="1535">
        <f t="shared" si="1"/>
        <v>5.2</v>
      </c>
      <c r="J14" s="1534">
        <f t="shared" si="0"/>
        <v>-11.900000000000002</v>
      </c>
      <c r="L14" s="226" t="s">
        <v>1130</v>
      </c>
      <c r="N14" s="227"/>
      <c r="P14" s="3161"/>
      <c r="Q14" s="220">
        <f t="shared" si="2"/>
        <v>0</v>
      </c>
      <c r="R14" s="3160"/>
      <c r="S14" s="221">
        <f t="shared" si="6"/>
        <v>0</v>
      </c>
      <c r="T14" s="221">
        <f t="shared" si="4"/>
        <v>0</v>
      </c>
      <c r="U14" s="221">
        <f t="shared" si="5"/>
        <v>0</v>
      </c>
      <c r="V14" s="3160"/>
      <c r="X14" s="3368" t="s">
        <v>1129</v>
      </c>
      <c r="Y14" s="3369"/>
      <c r="Z14" s="223" t="s">
        <v>1131</v>
      </c>
      <c r="AA14" s="223" t="s">
        <v>1132</v>
      </c>
      <c r="AB14" s="223" t="s">
        <v>1133</v>
      </c>
      <c r="AC14" s="224" t="s">
        <v>1134</v>
      </c>
      <c r="AD14" s="247" t="s">
        <v>1135</v>
      </c>
    </row>
    <row r="15" spans="1:30">
      <c r="B15" s="3342" t="s">
        <v>1136</v>
      </c>
      <c r="C15" s="3343"/>
      <c r="D15" s="228" t="s">
        <v>688</v>
      </c>
      <c r="E15" s="228">
        <v>3</v>
      </c>
      <c r="F15" s="223">
        <v>208</v>
      </c>
      <c r="G15" s="223">
        <v>-8.5630000000000006</v>
      </c>
      <c r="H15" s="223">
        <v>0</v>
      </c>
      <c r="I15" s="1535">
        <f t="shared" si="1"/>
        <v>-8.5630000000000006</v>
      </c>
      <c r="J15" s="1534">
        <f t="shared" si="0"/>
        <v>199.43700000000001</v>
      </c>
      <c r="L15" s="226" t="s">
        <v>1137</v>
      </c>
      <c r="N15" s="227"/>
      <c r="P15" s="3161"/>
      <c r="Q15" s="220">
        <f t="shared" si="2"/>
        <v>0</v>
      </c>
      <c r="R15" s="3160"/>
      <c r="S15" s="221">
        <f t="shared" si="6"/>
        <v>0</v>
      </c>
      <c r="T15" s="221">
        <f t="shared" si="4"/>
        <v>0</v>
      </c>
      <c r="U15" s="221">
        <f t="shared" si="5"/>
        <v>0</v>
      </c>
      <c r="V15" s="3160"/>
      <c r="X15" s="3342" t="s">
        <v>1136</v>
      </c>
      <c r="Y15" s="3343"/>
      <c r="Z15" s="223" t="s">
        <v>1138</v>
      </c>
      <c r="AA15" s="223" t="s">
        <v>1139</v>
      </c>
      <c r="AB15" s="223" t="s">
        <v>1140</v>
      </c>
      <c r="AC15" s="224" t="s">
        <v>1141</v>
      </c>
      <c r="AD15" s="247" t="s">
        <v>1142</v>
      </c>
    </row>
    <row r="16" spans="1:30">
      <c r="B16" s="3384" t="s">
        <v>1143</v>
      </c>
      <c r="C16" s="3385"/>
      <c r="D16" s="222" t="s">
        <v>688</v>
      </c>
      <c r="E16" s="222">
        <v>3</v>
      </c>
      <c r="F16" s="223">
        <v>-6.8</v>
      </c>
      <c r="G16" s="223">
        <v>0</v>
      </c>
      <c r="H16" s="223">
        <v>0</v>
      </c>
      <c r="I16" s="1535">
        <f t="shared" si="1"/>
        <v>0</v>
      </c>
      <c r="J16" s="1534">
        <f t="shared" si="0"/>
        <v>-6.8</v>
      </c>
      <c r="L16" s="226" t="s">
        <v>1144</v>
      </c>
      <c r="N16" s="227"/>
      <c r="P16" s="3161"/>
      <c r="Q16" s="220">
        <f t="shared" si="2"/>
        <v>0</v>
      </c>
      <c r="R16" s="3160"/>
      <c r="S16" s="221">
        <f t="shared" si="6"/>
        <v>0</v>
      </c>
      <c r="T16" s="221">
        <f t="shared" si="4"/>
        <v>0</v>
      </c>
      <c r="U16" s="221">
        <f t="shared" si="5"/>
        <v>0</v>
      </c>
      <c r="V16" s="3160"/>
      <c r="X16" s="3384" t="s">
        <v>1143</v>
      </c>
      <c r="Y16" s="3385"/>
      <c r="Z16" s="223" t="s">
        <v>1145</v>
      </c>
      <c r="AA16" s="223" t="s">
        <v>1146</v>
      </c>
      <c r="AB16" s="223" t="s">
        <v>1147</v>
      </c>
      <c r="AC16" s="224" t="s">
        <v>1148</v>
      </c>
      <c r="AD16" s="247" t="s">
        <v>1149</v>
      </c>
    </row>
    <row r="17" spans="1:30">
      <c r="B17" s="3368" t="s">
        <v>1150</v>
      </c>
      <c r="C17" s="3369"/>
      <c r="D17" s="258" t="s">
        <v>688</v>
      </c>
      <c r="E17" s="258">
        <v>3</v>
      </c>
      <c r="F17" s="1535">
        <f>IFERROR(SUM(F9:F16),0)</f>
        <v>1289.1000000000001</v>
      </c>
      <c r="G17" s="1535">
        <f>IFERROR(SUM(G9:G16),0)</f>
        <v>-21.320999999999998</v>
      </c>
      <c r="H17" s="1535">
        <f>IFERROR(SUM(H9:H16),0)</f>
        <v>19.5</v>
      </c>
      <c r="I17" s="1535">
        <f t="shared" si="1"/>
        <v>-40.820999999999998</v>
      </c>
      <c r="J17" s="1534">
        <f t="shared" si="0"/>
        <v>1248.2790000000002</v>
      </c>
      <c r="L17" s="226" t="s">
        <v>1151</v>
      </c>
      <c r="N17" s="227"/>
      <c r="P17" s="3161"/>
      <c r="Q17" s="3156"/>
      <c r="R17" s="3160"/>
      <c r="S17" s="207"/>
      <c r="T17" s="207"/>
      <c r="U17" s="207"/>
      <c r="V17" s="3160"/>
      <c r="X17" s="3368" t="s">
        <v>1150</v>
      </c>
      <c r="Y17" s="3369"/>
      <c r="Z17" s="224" t="s">
        <v>1152</v>
      </c>
      <c r="AA17" s="224" t="s">
        <v>1153</v>
      </c>
      <c r="AB17" s="224" t="s">
        <v>1154</v>
      </c>
      <c r="AC17" s="224" t="s">
        <v>1155</v>
      </c>
      <c r="AD17" s="247" t="s">
        <v>1156</v>
      </c>
    </row>
    <row r="18" spans="1:30">
      <c r="B18" s="3392" t="s">
        <v>1157</v>
      </c>
      <c r="C18" s="3393"/>
      <c r="D18" s="228" t="s">
        <v>688</v>
      </c>
      <c r="E18" s="228">
        <v>3</v>
      </c>
      <c r="F18" s="223">
        <v>-300.60000000000002</v>
      </c>
      <c r="G18" s="223">
        <v>-192.32</v>
      </c>
      <c r="H18" s="223">
        <v>0</v>
      </c>
      <c r="I18" s="1535">
        <f t="shared" si="1"/>
        <v>-192.32</v>
      </c>
      <c r="J18" s="1534">
        <f t="shared" si="0"/>
        <v>-492.92</v>
      </c>
      <c r="L18" s="226" t="s">
        <v>1158</v>
      </c>
      <c r="N18" s="227"/>
      <c r="P18" s="3161"/>
      <c r="Q18" s="220">
        <f t="shared" si="2"/>
        <v>0</v>
      </c>
      <c r="R18" s="3160"/>
      <c r="S18" s="221">
        <f t="shared" ref="S18:S19" si="7" xml:space="preserve"> IF( ISNUMBER( F18 ), 0, 1 )</f>
        <v>0</v>
      </c>
      <c r="T18" s="221">
        <f t="shared" ref="T18:T19" si="8" xml:space="preserve"> IF( ISNUMBER( G18 ), 0, 1 )</f>
        <v>0</v>
      </c>
      <c r="U18" s="221">
        <f t="shared" ref="U18:U19" si="9" xml:space="preserve"> IF( ISNUMBER( H18 ), 0, 1 )</f>
        <v>0</v>
      </c>
      <c r="V18" s="3160"/>
      <c r="X18" s="3392" t="s">
        <v>1157</v>
      </c>
      <c r="Y18" s="3393"/>
      <c r="Z18" s="223" t="s">
        <v>1159</v>
      </c>
      <c r="AA18" s="223" t="s">
        <v>1160</v>
      </c>
      <c r="AB18" s="223" t="s">
        <v>1161</v>
      </c>
      <c r="AC18" s="224" t="s">
        <v>1162</v>
      </c>
      <c r="AD18" s="247" t="s">
        <v>1163</v>
      </c>
    </row>
    <row r="19" spans="1:30">
      <c r="B19" s="3344" t="s">
        <v>1164</v>
      </c>
      <c r="C19" s="3345"/>
      <c r="D19" s="229" t="s">
        <v>688</v>
      </c>
      <c r="E19" s="229">
        <v>3</v>
      </c>
      <c r="F19" s="223">
        <v>0</v>
      </c>
      <c r="G19" s="223">
        <v>0</v>
      </c>
      <c r="H19" s="223">
        <v>0</v>
      </c>
      <c r="I19" s="1535">
        <f t="shared" si="1"/>
        <v>0</v>
      </c>
      <c r="J19" s="1534">
        <f t="shared" si="0"/>
        <v>0</v>
      </c>
      <c r="L19" s="226" t="s">
        <v>1165</v>
      </c>
      <c r="N19" s="227"/>
      <c r="P19" s="3161"/>
      <c r="Q19" s="220">
        <f t="shared" si="2"/>
        <v>0</v>
      </c>
      <c r="R19" s="3160"/>
      <c r="S19" s="221">
        <f t="shared" si="7"/>
        <v>0</v>
      </c>
      <c r="T19" s="221">
        <f t="shared" si="8"/>
        <v>0</v>
      </c>
      <c r="U19" s="221">
        <f t="shared" si="9"/>
        <v>0</v>
      </c>
      <c r="V19" s="3160"/>
      <c r="X19" s="3344" t="s">
        <v>1164</v>
      </c>
      <c r="Y19" s="3345"/>
      <c r="Z19" s="223" t="s">
        <v>1166</v>
      </c>
      <c r="AA19" s="223" t="s">
        <v>1167</v>
      </c>
      <c r="AB19" s="223" t="s">
        <v>1168</v>
      </c>
      <c r="AC19" s="224" t="s">
        <v>1169</v>
      </c>
      <c r="AD19" s="247" t="s">
        <v>1170</v>
      </c>
    </row>
    <row r="20" spans="1:30" ht="16" thickBot="1">
      <c r="A20" s="2387" t="s">
        <v>784</v>
      </c>
      <c r="B20" s="3394" t="s">
        <v>1171</v>
      </c>
      <c r="C20" s="3395"/>
      <c r="D20" s="308" t="s">
        <v>688</v>
      </c>
      <c r="E20" s="308">
        <v>3</v>
      </c>
      <c r="F20" s="1537">
        <f>IFERROR(SUM(F17:F19),0)</f>
        <v>988.50000000000011</v>
      </c>
      <c r="G20" s="1537">
        <f>IFERROR(SUM(G17:G19),0)</f>
        <v>-213.64099999999999</v>
      </c>
      <c r="H20" s="1537">
        <f>IFERROR(SUM(H17:H19),0)</f>
        <v>19.5</v>
      </c>
      <c r="I20" s="1537">
        <f t="shared" si="1"/>
        <v>-233.14099999999999</v>
      </c>
      <c r="J20" s="1530">
        <f t="shared" si="0"/>
        <v>755.35900000000015</v>
      </c>
      <c r="L20" s="284" t="s">
        <v>1172</v>
      </c>
      <c r="N20" s="238"/>
      <c r="P20" s="3161"/>
      <c r="Q20" s="3156"/>
      <c r="R20" s="3160"/>
      <c r="S20" s="207"/>
      <c r="T20" s="207"/>
      <c r="U20" s="207"/>
      <c r="V20" s="3160"/>
      <c r="X20" s="3394" t="s">
        <v>1171</v>
      </c>
      <c r="Y20" s="3395"/>
      <c r="Z20" s="234" t="s">
        <v>1173</v>
      </c>
      <c r="AA20" s="234" t="s">
        <v>1174</v>
      </c>
      <c r="AB20" s="234" t="s">
        <v>1175</v>
      </c>
      <c r="AC20" s="234" t="s">
        <v>1176</v>
      </c>
      <c r="AD20" s="249" t="s">
        <v>1177</v>
      </c>
    </row>
    <row r="21" spans="1:30" ht="16.5" thickTop="1" thickBot="1">
      <c r="B21" s="285"/>
      <c r="C21" s="286"/>
      <c r="D21" s="286"/>
      <c r="E21" s="286"/>
      <c r="F21" s="1542"/>
      <c r="G21" s="1542"/>
      <c r="H21" s="1542"/>
      <c r="I21" s="1542"/>
      <c r="J21" s="1543"/>
      <c r="P21" s="3161"/>
      <c r="Q21" s="3156"/>
      <c r="R21" s="3160"/>
      <c r="S21" s="207"/>
      <c r="T21" s="207"/>
      <c r="U21" s="207"/>
      <c r="V21" s="3160"/>
      <c r="X21" s="285"/>
      <c r="Y21" s="286"/>
      <c r="Z21" s="292"/>
      <c r="AA21" s="292"/>
      <c r="AB21" s="292"/>
      <c r="AC21" s="292"/>
      <c r="AD21" s="293"/>
    </row>
    <row r="22" spans="1:30" ht="16.5" thickTop="1" thickBot="1">
      <c r="B22" s="3352" t="s">
        <v>1178</v>
      </c>
      <c r="C22" s="3353"/>
      <c r="D22" s="289"/>
      <c r="E22" s="289"/>
      <c r="F22" s="1542"/>
      <c r="G22" s="1542"/>
      <c r="H22" s="1542"/>
      <c r="I22" s="1542"/>
      <c r="J22" s="1543"/>
      <c r="P22" s="3161"/>
      <c r="Q22" s="3156"/>
      <c r="R22" s="3160"/>
      <c r="S22" s="207"/>
      <c r="T22" s="207"/>
      <c r="U22" s="207"/>
      <c r="V22" s="3160"/>
      <c r="X22" s="3352" t="s">
        <v>1178</v>
      </c>
      <c r="Y22" s="3353"/>
      <c r="Z22" s="292"/>
      <c r="AA22" s="292"/>
      <c r="AB22" s="292"/>
      <c r="AC22" s="292"/>
      <c r="AD22" s="293"/>
    </row>
    <row r="23" spans="1:30">
      <c r="A23" s="2387" t="s">
        <v>686</v>
      </c>
      <c r="B23" s="3380" t="s">
        <v>1179</v>
      </c>
      <c r="C23" s="3381"/>
      <c r="D23" s="213" t="s">
        <v>688</v>
      </c>
      <c r="E23" s="213">
        <v>3</v>
      </c>
      <c r="F23" s="214">
        <v>-2039.6</v>
      </c>
      <c r="G23" s="214">
        <v>213.64099999999999</v>
      </c>
      <c r="H23" s="214">
        <v>0</v>
      </c>
      <c r="I23" s="1531">
        <f t="shared" ref="I23:I27" si="10">IFERROR(G23-H23,0)</f>
        <v>213.64099999999999</v>
      </c>
      <c r="J23" s="1541">
        <f>IFERROR(F23+I23,0)</f>
        <v>-1825.9589999999998</v>
      </c>
      <c r="L23" s="217" t="s">
        <v>1180</v>
      </c>
      <c r="N23" s="219"/>
      <c r="P23" s="3161"/>
      <c r="Q23" s="220">
        <f t="shared" ref="Q23:Q26" si="11">IF( SUM( S23:U23 ) = 0, 0, $S$5 )</f>
        <v>0</v>
      </c>
      <c r="R23" s="296"/>
      <c r="S23" s="221">
        <f t="shared" ref="S23:S26" si="12" xml:space="preserve"> IF( ISNUMBER( F23 ), 0, 1 )</f>
        <v>0</v>
      </c>
      <c r="T23" s="221">
        <f t="shared" ref="T23:T26" si="13" xml:space="preserve"> IF( ISNUMBER( G23 ), 0, 1 )</f>
        <v>0</v>
      </c>
      <c r="U23" s="221">
        <f t="shared" ref="U23:U26" si="14" xml:space="preserve"> IF( ISNUMBER( H23 ), 0, 1 )</f>
        <v>0</v>
      </c>
      <c r="V23" s="296"/>
      <c r="X23" s="3380" t="s">
        <v>1179</v>
      </c>
      <c r="Y23" s="3381"/>
      <c r="Z23" s="214" t="s">
        <v>1181</v>
      </c>
      <c r="AA23" s="214" t="s">
        <v>1182</v>
      </c>
      <c r="AB23" s="214" t="s">
        <v>1183</v>
      </c>
      <c r="AC23" s="215" t="s">
        <v>1184</v>
      </c>
      <c r="AD23" s="281" t="s">
        <v>1185</v>
      </c>
    </row>
    <row r="24" spans="1:30">
      <c r="B24" s="3368" t="s">
        <v>1186</v>
      </c>
      <c r="C24" s="3369"/>
      <c r="D24" s="258" t="s">
        <v>688</v>
      </c>
      <c r="E24" s="258">
        <v>3</v>
      </c>
      <c r="F24" s="223">
        <v>0</v>
      </c>
      <c r="G24" s="223">
        <v>0</v>
      </c>
      <c r="H24" s="223">
        <v>0</v>
      </c>
      <c r="I24" s="1535">
        <f t="shared" si="10"/>
        <v>0</v>
      </c>
      <c r="J24" s="1534">
        <f>IFERROR(F24+I24,0)</f>
        <v>0</v>
      </c>
      <c r="L24" s="226" t="s">
        <v>1187</v>
      </c>
      <c r="N24" s="227"/>
      <c r="P24" s="3161"/>
      <c r="Q24" s="220">
        <f t="shared" si="11"/>
        <v>0</v>
      </c>
      <c r="R24" s="296"/>
      <c r="S24" s="221">
        <f t="shared" si="12"/>
        <v>0</v>
      </c>
      <c r="T24" s="221">
        <f t="shared" si="13"/>
        <v>0</v>
      </c>
      <c r="U24" s="221">
        <f t="shared" si="14"/>
        <v>0</v>
      </c>
      <c r="V24" s="296"/>
      <c r="X24" s="3368" t="s">
        <v>1186</v>
      </c>
      <c r="Y24" s="3369"/>
      <c r="Z24" s="223" t="s">
        <v>1188</v>
      </c>
      <c r="AA24" s="223" t="s">
        <v>1189</v>
      </c>
      <c r="AB24" s="223" t="s">
        <v>1190</v>
      </c>
      <c r="AC24" s="224" t="s">
        <v>1191</v>
      </c>
      <c r="AD24" s="247" t="s">
        <v>1192</v>
      </c>
    </row>
    <row r="25" spans="1:30">
      <c r="B25" s="3342" t="s">
        <v>1193</v>
      </c>
      <c r="C25" s="3343"/>
      <c r="D25" s="228" t="s">
        <v>688</v>
      </c>
      <c r="E25" s="228">
        <v>3</v>
      </c>
      <c r="F25" s="223">
        <v>21</v>
      </c>
      <c r="G25" s="223">
        <v>0</v>
      </c>
      <c r="H25" s="223">
        <v>0</v>
      </c>
      <c r="I25" s="1535">
        <f t="shared" si="10"/>
        <v>0</v>
      </c>
      <c r="J25" s="1534">
        <f>IFERROR(F25+I25,0)</f>
        <v>21</v>
      </c>
      <c r="L25" s="226" t="s">
        <v>1194</v>
      </c>
      <c r="N25" s="227"/>
      <c r="P25" s="3161"/>
      <c r="Q25" s="220">
        <f t="shared" si="11"/>
        <v>0</v>
      </c>
      <c r="R25" s="296"/>
      <c r="S25" s="221">
        <f t="shared" si="12"/>
        <v>0</v>
      </c>
      <c r="T25" s="221">
        <f t="shared" si="13"/>
        <v>0</v>
      </c>
      <c r="U25" s="221">
        <f t="shared" si="14"/>
        <v>0</v>
      </c>
      <c r="V25" s="296"/>
      <c r="X25" s="3342" t="s">
        <v>1193</v>
      </c>
      <c r="Y25" s="3343"/>
      <c r="Z25" s="223" t="s">
        <v>1195</v>
      </c>
      <c r="AA25" s="223" t="s">
        <v>1196</v>
      </c>
      <c r="AB25" s="223" t="s">
        <v>1197</v>
      </c>
      <c r="AC25" s="224" t="s">
        <v>1198</v>
      </c>
      <c r="AD25" s="247" t="s">
        <v>1199</v>
      </c>
    </row>
    <row r="26" spans="1:30">
      <c r="B26" s="3338" t="s">
        <v>1200</v>
      </c>
      <c r="C26" s="3339"/>
      <c r="D26" s="222" t="s">
        <v>688</v>
      </c>
      <c r="E26" s="222">
        <v>3</v>
      </c>
      <c r="F26" s="223">
        <v>0</v>
      </c>
      <c r="G26" s="223">
        <v>0</v>
      </c>
      <c r="H26" s="223">
        <v>0</v>
      </c>
      <c r="I26" s="1535">
        <f t="shared" si="10"/>
        <v>0</v>
      </c>
      <c r="J26" s="1534">
        <f>IFERROR(F26+I26,0)</f>
        <v>0</v>
      </c>
      <c r="L26" s="226" t="s">
        <v>1201</v>
      </c>
      <c r="N26" s="227"/>
      <c r="P26" s="3161"/>
      <c r="Q26" s="220">
        <f t="shared" si="11"/>
        <v>0</v>
      </c>
      <c r="R26" s="3160"/>
      <c r="S26" s="221">
        <f t="shared" si="12"/>
        <v>0</v>
      </c>
      <c r="T26" s="221">
        <f t="shared" si="13"/>
        <v>0</v>
      </c>
      <c r="U26" s="221">
        <f t="shared" si="14"/>
        <v>0</v>
      </c>
      <c r="V26" s="3160"/>
      <c r="X26" s="3338" t="s">
        <v>1200</v>
      </c>
      <c r="Y26" s="3339"/>
      <c r="Z26" s="223" t="s">
        <v>1202</v>
      </c>
      <c r="AA26" s="223" t="s">
        <v>1203</v>
      </c>
      <c r="AB26" s="223" t="s">
        <v>1204</v>
      </c>
      <c r="AC26" s="224" t="s">
        <v>1205</v>
      </c>
      <c r="AD26" s="247" t="s">
        <v>1206</v>
      </c>
    </row>
    <row r="27" spans="1:30" ht="16" thickBot="1">
      <c r="B27" s="3388" t="s">
        <v>1207</v>
      </c>
      <c r="C27" s="3389"/>
      <c r="D27" s="283" t="s">
        <v>688</v>
      </c>
      <c r="E27" s="283">
        <v>3</v>
      </c>
      <c r="F27" s="1537">
        <f>IFERROR(SUM(F23:F26),0)</f>
        <v>-2018.6</v>
      </c>
      <c r="G27" s="1537">
        <f>IFERROR(SUM(G23:G26),0)</f>
        <v>213.64099999999999</v>
      </c>
      <c r="H27" s="1537">
        <f>IFERROR(SUM(H23:H26),0)</f>
        <v>0</v>
      </c>
      <c r="I27" s="1537">
        <f t="shared" si="10"/>
        <v>213.64099999999999</v>
      </c>
      <c r="J27" s="1530">
        <f>IFERROR(F27+I27,0)</f>
        <v>-1804.9589999999998</v>
      </c>
      <c r="L27" s="284" t="s">
        <v>1208</v>
      </c>
      <c r="N27" s="238"/>
      <c r="P27" s="3161"/>
      <c r="Q27" s="3156"/>
      <c r="R27" s="3160"/>
      <c r="S27" s="207"/>
      <c r="T27" s="207"/>
      <c r="U27" s="207"/>
      <c r="V27" s="3160"/>
      <c r="X27" s="3388" t="s">
        <v>1207</v>
      </c>
      <c r="Y27" s="3389"/>
      <c r="Z27" s="234" t="s">
        <v>1209</v>
      </c>
      <c r="AA27" s="234" t="s">
        <v>1210</v>
      </c>
      <c r="AB27" s="234" t="s">
        <v>1211</v>
      </c>
      <c r="AC27" s="234" t="s">
        <v>1212</v>
      </c>
      <c r="AD27" s="249" t="s">
        <v>1213</v>
      </c>
    </row>
    <row r="28" spans="1:30" ht="16.5" thickTop="1" thickBot="1">
      <c r="B28" s="286"/>
      <c r="C28" s="286"/>
      <c r="D28" s="286"/>
      <c r="E28" s="286"/>
      <c r="F28" s="1542"/>
      <c r="G28" s="1542"/>
      <c r="H28" s="1542"/>
      <c r="I28" s="1542"/>
      <c r="J28" s="1543"/>
      <c r="L28" s="218"/>
      <c r="P28" s="3161"/>
      <c r="Q28" s="3156"/>
      <c r="R28" s="3160"/>
      <c r="S28" s="207"/>
      <c r="T28" s="207"/>
      <c r="U28" s="207"/>
      <c r="V28" s="3160"/>
      <c r="X28" s="286"/>
      <c r="Y28" s="286"/>
      <c r="Z28" s="292"/>
      <c r="AA28" s="292"/>
      <c r="AB28" s="292"/>
      <c r="AC28" s="292"/>
      <c r="AD28" s="293"/>
    </row>
    <row r="29" spans="1:30" ht="16.5" thickTop="1" thickBot="1">
      <c r="A29" s="2387" t="s">
        <v>784</v>
      </c>
      <c r="B29" s="3396" t="s">
        <v>1214</v>
      </c>
      <c r="C29" s="3397"/>
      <c r="D29" s="310" t="s">
        <v>688</v>
      </c>
      <c r="E29" s="310">
        <v>3</v>
      </c>
      <c r="F29" s="1545">
        <f>IFERROR(F20+F27,0)</f>
        <v>-1030.0999999999999</v>
      </c>
      <c r="G29" s="1545">
        <f>IFERROR(G20+G27,0)</f>
        <v>0</v>
      </c>
      <c r="H29" s="1545">
        <f>IFERROR(H20+H27,0)</f>
        <v>19.5</v>
      </c>
      <c r="I29" s="1545">
        <f t="shared" ref="I29" si="15">IFERROR(G29-H29,0)</f>
        <v>-19.5</v>
      </c>
      <c r="J29" s="1546">
        <f>IFERROR(F29+I29,0)</f>
        <v>-1049.5999999999999</v>
      </c>
      <c r="L29" s="300" t="s">
        <v>1215</v>
      </c>
      <c r="N29" s="301"/>
      <c r="P29" s="3161"/>
      <c r="Q29" s="3156"/>
      <c r="R29" s="3160"/>
      <c r="S29" s="207"/>
      <c r="T29" s="207"/>
      <c r="U29" s="207"/>
      <c r="V29" s="3160"/>
      <c r="X29" s="3396" t="s">
        <v>1214</v>
      </c>
      <c r="Y29" s="3397"/>
      <c r="Z29" s="311" t="s">
        <v>1216</v>
      </c>
      <c r="AA29" s="311" t="s">
        <v>1217</v>
      </c>
      <c r="AB29" s="311" t="s">
        <v>1218</v>
      </c>
      <c r="AC29" s="311" t="s">
        <v>1219</v>
      </c>
      <c r="AD29" s="312" t="s">
        <v>1220</v>
      </c>
    </row>
    <row r="30" spans="1:30" ht="16.5" thickTop="1" thickBot="1">
      <c r="B30" s="285"/>
      <c r="C30" s="313"/>
      <c r="D30" s="313"/>
      <c r="E30" s="313"/>
      <c r="F30" s="1542"/>
      <c r="G30" s="1542"/>
      <c r="H30" s="1542"/>
      <c r="I30" s="1542"/>
      <c r="J30" s="1543"/>
      <c r="L30" s="198"/>
      <c r="P30" s="3161"/>
      <c r="Q30" s="3156"/>
      <c r="R30" s="296"/>
      <c r="S30" s="207"/>
      <c r="T30" s="207"/>
      <c r="U30" s="207"/>
      <c r="V30" s="296"/>
      <c r="X30" s="285"/>
      <c r="Y30" s="313"/>
      <c r="Z30" s="292"/>
      <c r="AA30" s="292"/>
      <c r="AB30" s="292"/>
      <c r="AC30" s="292"/>
      <c r="AD30" s="293"/>
    </row>
    <row r="31" spans="1:30" ht="16.5" thickTop="1" thickBot="1">
      <c r="B31" s="3352" t="s">
        <v>1221</v>
      </c>
      <c r="C31" s="3353"/>
      <c r="D31" s="289"/>
      <c r="E31" s="289"/>
      <c r="F31" s="1542"/>
      <c r="G31" s="1542"/>
      <c r="H31" s="1542"/>
      <c r="I31" s="1542"/>
      <c r="J31" s="1543"/>
      <c r="L31" s="198"/>
      <c r="P31" s="3161"/>
      <c r="Q31" s="3156"/>
      <c r="R31" s="296"/>
      <c r="S31" s="207"/>
      <c r="T31" s="207"/>
      <c r="U31" s="207"/>
      <c r="V31" s="296"/>
      <c r="X31" s="3352" t="s">
        <v>1221</v>
      </c>
      <c r="Y31" s="3353"/>
      <c r="Z31" s="292"/>
      <c r="AA31" s="292"/>
      <c r="AB31" s="292"/>
      <c r="AC31" s="292"/>
      <c r="AD31" s="293"/>
    </row>
    <row r="32" spans="1:30">
      <c r="A32" s="2387" t="s">
        <v>686</v>
      </c>
      <c r="B32" s="3380" t="s">
        <v>1222</v>
      </c>
      <c r="C32" s="3381"/>
      <c r="D32" s="213" t="s">
        <v>688</v>
      </c>
      <c r="E32" s="213">
        <v>3</v>
      </c>
      <c r="F32" s="214">
        <v>0</v>
      </c>
      <c r="G32" s="214">
        <v>0</v>
      </c>
      <c r="H32" s="214">
        <v>0</v>
      </c>
      <c r="I32" s="1531">
        <f t="shared" ref="I32:I35" si="16">IFERROR(G32-H32,0)</f>
        <v>0</v>
      </c>
      <c r="J32" s="1541">
        <f>IFERROR(F32+I32,0)</f>
        <v>0</v>
      </c>
      <c r="L32" s="217" t="s">
        <v>1223</v>
      </c>
      <c r="N32" s="219"/>
      <c r="P32" s="3161"/>
      <c r="Q32" s="220">
        <f t="shared" ref="Q32:Q34" si="17">IF( SUM( S32:U32 ) = 0, 0, $S$5 )</f>
        <v>0</v>
      </c>
      <c r="R32" s="3160"/>
      <c r="S32" s="221">
        <f t="shared" ref="S32:S34" si="18" xml:space="preserve"> IF( ISNUMBER( F32 ), 0, 1 )</f>
        <v>0</v>
      </c>
      <c r="T32" s="221">
        <f t="shared" ref="T32:T34" si="19" xml:space="preserve"> IF( ISNUMBER( G32 ), 0, 1 )</f>
        <v>0</v>
      </c>
      <c r="U32" s="221">
        <f t="shared" ref="U32:U34" si="20" xml:space="preserve"> IF( ISNUMBER( H32 ), 0, 1 )</f>
        <v>0</v>
      </c>
      <c r="V32" s="3160"/>
      <c r="X32" s="3380" t="s">
        <v>1222</v>
      </c>
      <c r="Y32" s="3381"/>
      <c r="Z32" s="214" t="s">
        <v>1224</v>
      </c>
      <c r="AA32" s="214" t="s">
        <v>1225</v>
      </c>
      <c r="AB32" s="214" t="s">
        <v>1226</v>
      </c>
      <c r="AC32" s="215" t="s">
        <v>1227</v>
      </c>
      <c r="AD32" s="281" t="s">
        <v>1228</v>
      </c>
    </row>
    <row r="33" spans="1:30">
      <c r="B33" s="3368" t="s">
        <v>1229</v>
      </c>
      <c r="C33" s="3369"/>
      <c r="D33" s="258" t="s">
        <v>688</v>
      </c>
      <c r="E33" s="258">
        <v>3</v>
      </c>
      <c r="F33" s="223">
        <v>110.8</v>
      </c>
      <c r="G33" s="223">
        <v>0</v>
      </c>
      <c r="H33" s="223">
        <v>0</v>
      </c>
      <c r="I33" s="1535">
        <f t="shared" si="16"/>
        <v>0</v>
      </c>
      <c r="J33" s="1534">
        <f>IFERROR(F33+I33,0)</f>
        <v>110.8</v>
      </c>
      <c r="L33" s="226" t="s">
        <v>1230</v>
      </c>
      <c r="N33" s="227"/>
      <c r="P33" s="3161"/>
      <c r="Q33" s="220">
        <f t="shared" si="17"/>
        <v>0</v>
      </c>
      <c r="R33" s="3160"/>
      <c r="S33" s="221">
        <f t="shared" si="18"/>
        <v>0</v>
      </c>
      <c r="T33" s="221">
        <f t="shared" si="19"/>
        <v>0</v>
      </c>
      <c r="U33" s="221">
        <f t="shared" si="20"/>
        <v>0</v>
      </c>
      <c r="V33" s="3160"/>
      <c r="X33" s="3368" t="s">
        <v>1229</v>
      </c>
      <c r="Y33" s="3369"/>
      <c r="Z33" s="223" t="s">
        <v>1231</v>
      </c>
      <c r="AA33" s="223" t="s">
        <v>1232</v>
      </c>
      <c r="AB33" s="223" t="s">
        <v>1233</v>
      </c>
      <c r="AC33" s="224" t="s">
        <v>1234</v>
      </c>
      <c r="AD33" s="247" t="s">
        <v>1235</v>
      </c>
    </row>
    <row r="34" spans="1:30">
      <c r="B34" s="3342" t="s">
        <v>1236</v>
      </c>
      <c r="C34" s="3343"/>
      <c r="D34" s="228" t="s">
        <v>688</v>
      </c>
      <c r="E34" s="228">
        <v>3</v>
      </c>
      <c r="F34" s="223">
        <v>0</v>
      </c>
      <c r="G34" s="223">
        <v>0</v>
      </c>
      <c r="H34" s="223">
        <v>0</v>
      </c>
      <c r="I34" s="1535">
        <f t="shared" si="16"/>
        <v>0</v>
      </c>
      <c r="J34" s="1534">
        <f>IFERROR(F34+I34,0)</f>
        <v>0</v>
      </c>
      <c r="L34" s="226" t="s">
        <v>1237</v>
      </c>
      <c r="N34" s="227"/>
      <c r="P34" s="3161"/>
      <c r="Q34" s="220">
        <f t="shared" si="17"/>
        <v>0</v>
      </c>
      <c r="R34" s="3160"/>
      <c r="S34" s="221">
        <f t="shared" si="18"/>
        <v>0</v>
      </c>
      <c r="T34" s="221">
        <f t="shared" si="19"/>
        <v>0</v>
      </c>
      <c r="U34" s="221">
        <f t="shared" si="20"/>
        <v>0</v>
      </c>
      <c r="V34" s="3160"/>
      <c r="X34" s="3342" t="s">
        <v>1236</v>
      </c>
      <c r="Y34" s="3343"/>
      <c r="Z34" s="223" t="s">
        <v>1238</v>
      </c>
      <c r="AA34" s="223" t="s">
        <v>1239</v>
      </c>
      <c r="AB34" s="223" t="s">
        <v>1240</v>
      </c>
      <c r="AC34" s="224" t="s">
        <v>1241</v>
      </c>
      <c r="AD34" s="247" t="s">
        <v>1242</v>
      </c>
    </row>
    <row r="35" spans="1:30" ht="16" thickBot="1">
      <c r="B35" s="3378" t="s">
        <v>1243</v>
      </c>
      <c r="C35" s="3379"/>
      <c r="D35" s="283" t="s">
        <v>688</v>
      </c>
      <c r="E35" s="283">
        <v>3</v>
      </c>
      <c r="F35" s="1537">
        <f>IFERROR(SUM(F32:F34),0)</f>
        <v>110.8</v>
      </c>
      <c r="G35" s="1537">
        <f>IFERROR(SUM(G32:G34),0)</f>
        <v>0</v>
      </c>
      <c r="H35" s="1537">
        <f>IFERROR(SUM(H32:H34),0)</f>
        <v>0</v>
      </c>
      <c r="I35" s="1537">
        <f t="shared" si="16"/>
        <v>0</v>
      </c>
      <c r="J35" s="1530">
        <f>IFERROR(F35+I35,0)</f>
        <v>110.8</v>
      </c>
      <c r="L35" s="284" t="s">
        <v>1244</v>
      </c>
      <c r="N35" s="238"/>
      <c r="P35" s="3161"/>
      <c r="Q35" s="3156"/>
      <c r="R35" s="3160"/>
      <c r="S35" s="207"/>
      <c r="T35" s="207"/>
      <c r="U35" s="207"/>
      <c r="V35" s="3160"/>
      <c r="X35" s="3378" t="s">
        <v>1243</v>
      </c>
      <c r="Y35" s="3379"/>
      <c r="Z35" s="234" t="s">
        <v>1245</v>
      </c>
      <c r="AA35" s="234" t="s">
        <v>1246</v>
      </c>
      <c r="AB35" s="234" t="s">
        <v>1247</v>
      </c>
      <c r="AC35" s="234" t="s">
        <v>1248</v>
      </c>
      <c r="AD35" s="249" t="s">
        <v>1249</v>
      </c>
    </row>
    <row r="36" spans="1:30" ht="16.5" thickTop="1" thickBot="1">
      <c r="B36" s="313"/>
      <c r="C36" s="313"/>
      <c r="D36" s="60"/>
      <c r="E36" s="60"/>
      <c r="F36" s="1526"/>
      <c r="G36" s="1526"/>
      <c r="H36" s="1526"/>
      <c r="I36" s="1526"/>
      <c r="J36" s="1543"/>
      <c r="L36" s="198"/>
      <c r="P36" s="3161"/>
      <c r="Q36" s="3156"/>
      <c r="R36" s="3160"/>
      <c r="S36" s="207"/>
      <c r="T36" s="207"/>
      <c r="U36" s="207"/>
      <c r="V36" s="3160"/>
      <c r="X36" s="313"/>
      <c r="Y36" s="313"/>
      <c r="Z36" s="240"/>
      <c r="AA36" s="240"/>
      <c r="AB36" s="240"/>
      <c r="AC36" s="240"/>
      <c r="AD36" s="293"/>
    </row>
    <row r="37" spans="1:30" ht="16.5" thickTop="1" thickBot="1">
      <c r="A37" s="2387" t="s">
        <v>784</v>
      </c>
      <c r="B37" s="3390" t="s">
        <v>1250</v>
      </c>
      <c r="C37" s="3391"/>
      <c r="D37" s="297" t="s">
        <v>688</v>
      </c>
      <c r="E37" s="297">
        <v>3</v>
      </c>
      <c r="F37" s="1545">
        <f>IFERROR(F29+F35,0)</f>
        <v>-919.3</v>
      </c>
      <c r="G37" s="1545">
        <f>IFERROR(G29+G35,0)</f>
        <v>0</v>
      </c>
      <c r="H37" s="1545">
        <f>IFERROR(H29+H35,0)</f>
        <v>19.5</v>
      </c>
      <c r="I37" s="1545">
        <f t="shared" ref="I37" si="21">IFERROR(G37-H37,0)</f>
        <v>-19.5</v>
      </c>
      <c r="J37" s="1546">
        <f>IFERROR(F37+I37,0)</f>
        <v>-938.8</v>
      </c>
      <c r="L37" s="300" t="s">
        <v>1251</v>
      </c>
      <c r="N37" s="301"/>
      <c r="P37" s="3161"/>
      <c r="Q37" s="3156"/>
      <c r="R37" s="303"/>
      <c r="S37" s="207"/>
      <c r="T37" s="207"/>
      <c r="U37" s="207"/>
      <c r="V37" s="303"/>
      <c r="X37" s="3390" t="s">
        <v>1250</v>
      </c>
      <c r="Y37" s="3391"/>
      <c r="Z37" s="311" t="s">
        <v>1252</v>
      </c>
      <c r="AA37" s="311" t="s">
        <v>1253</v>
      </c>
      <c r="AB37" s="311" t="s">
        <v>1254</v>
      </c>
      <c r="AC37" s="311" t="s">
        <v>1255</v>
      </c>
      <c r="AD37" s="312" t="s">
        <v>1256</v>
      </c>
    </row>
    <row r="38" spans="1:30" ht="16" thickTop="1">
      <c r="O38" s="2387" t="s">
        <v>826</v>
      </c>
      <c r="P38" s="3125"/>
      <c r="Q38" s="3156"/>
      <c r="R38" s="3155"/>
      <c r="S38" s="207"/>
      <c r="T38" s="207"/>
      <c r="U38" s="207"/>
      <c r="V38" s="3155"/>
      <c r="AD38" s="2854" t="s">
        <v>827</v>
      </c>
    </row>
    <row r="39" spans="1:30">
      <c r="P39" s="3125"/>
      <c r="Q39" s="3156"/>
      <c r="R39" s="3155"/>
      <c r="S39" s="207"/>
      <c r="T39" s="207"/>
      <c r="U39" s="207"/>
      <c r="V39" s="3155"/>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workbookViewId="0"/>
  </sheetViews>
  <sheetFormatPr defaultRowHeight="14"/>
  <cols>
    <col min="2" max="2" width="22.58203125" bestFit="1" customWidth="1"/>
    <col min="3" max="3" width="34.5" customWidth="1"/>
    <col min="5" max="5" width="16.9140625" bestFit="1" customWidth="1"/>
  </cols>
  <sheetData>
    <row r="1" spans="1:6">
      <c r="C1" s="2897" t="s">
        <v>16447</v>
      </c>
    </row>
    <row r="2" spans="1:6">
      <c r="A2" t="s">
        <v>3</v>
      </c>
      <c r="B2" t="s">
        <v>16443</v>
      </c>
      <c r="C2" t="s">
        <v>16444</v>
      </c>
      <c r="D2" t="s">
        <v>15065</v>
      </c>
      <c r="E2" t="s">
        <v>16445</v>
      </c>
      <c r="F2" t="s">
        <v>13212</v>
      </c>
    </row>
    <row r="4" spans="1:6">
      <c r="B4" t="str">
        <f>'2A'!$AM$7</f>
        <v>A19030TOTRPC</v>
      </c>
      <c r="E4" t="s">
        <v>16446</v>
      </c>
      <c r="F4">
        <f>IF(ISBLANK('2A'!$L$7),"",'2A'!$L$7)</f>
        <v>2603.4879999999998</v>
      </c>
    </row>
    <row r="5" spans="1:6">
      <c r="B5" t="str">
        <f>'2A'!$AF$8</f>
        <v>A19016RHNPC</v>
      </c>
      <c r="E5" t="s">
        <v>16446</v>
      </c>
      <c r="F5">
        <f>IF(ISBLANK('2A'!$E$8),"",'2A'!$E$8)</f>
        <v>0</v>
      </c>
    </row>
    <row r="6" spans="1:6">
      <c r="B6" t="str">
        <f>'2A'!$AG$8</f>
        <v>A19016RNHNPC</v>
      </c>
      <c r="E6" t="s">
        <v>16446</v>
      </c>
      <c r="F6">
        <f>IF(ISBLANK('2A'!$F$8),"",'2A'!$F$8)</f>
        <v>0</v>
      </c>
    </row>
    <row r="7" spans="1:6">
      <c r="B7" t="str">
        <f>'2A'!$AH$8</f>
        <v>A19016RWRNPC</v>
      </c>
      <c r="E7" t="s">
        <v>16446</v>
      </c>
      <c r="F7">
        <f>IF(ISBLANK('2A'!$G$8),"",'2A'!$G$8)</f>
        <v>0</v>
      </c>
    </row>
    <row r="8" spans="1:6">
      <c r="B8" t="str">
        <f>'2A'!$AI$8</f>
        <v>A19030WNNPC</v>
      </c>
      <c r="E8" t="s">
        <v>16446</v>
      </c>
      <c r="F8">
        <f>IF(ISBLANK('2A'!$H$8),"",'2A'!$H$8)</f>
        <v>9.0960000000000001</v>
      </c>
    </row>
    <row r="9" spans="1:6">
      <c r="B9" t="str">
        <f>'2A'!$AJ$8</f>
        <v>A19030WNKNPC</v>
      </c>
      <c r="E9" t="s">
        <v>16446</v>
      </c>
      <c r="F9">
        <f>IF(ISBLANK('2A'!$I$8),"",'2A'!$I$8)</f>
        <v>8.5</v>
      </c>
    </row>
    <row r="10" spans="1:6">
      <c r="B10" t="str">
        <f>'2A'!$AK$8</f>
        <v>A19030BIONPC</v>
      </c>
      <c r="E10" t="s">
        <v>16446</v>
      </c>
      <c r="F10">
        <f>IF(ISBLANK('2A'!$J$8),"",'2A'!$J$8)</f>
        <v>0</v>
      </c>
    </row>
    <row r="11" spans="1:6">
      <c r="B11" t="str">
        <f>'2A'!$AL$8</f>
        <v>A19030APCNPC</v>
      </c>
      <c r="E11" t="s">
        <v>16446</v>
      </c>
      <c r="F11">
        <f>IF(ISBLANK('2A'!$K$8),"",'2A'!$K$8)</f>
        <v>0</v>
      </c>
    </row>
    <row r="12" spans="1:6">
      <c r="B12" t="str">
        <f>'2A'!$AM$8</f>
        <v>A19030TOTRNPC</v>
      </c>
      <c r="E12" t="s">
        <v>16446</v>
      </c>
      <c r="F12">
        <f>IF(ISBLANK('2A'!$L$8),"",'2A'!$L$8)</f>
        <v>17.596</v>
      </c>
    </row>
    <row r="13" spans="1:6">
      <c r="B13" t="str">
        <f>'2A'!$AF$10</f>
        <v>BM9023XPUH</v>
      </c>
      <c r="E13" t="s">
        <v>16446</v>
      </c>
      <c r="F13">
        <f>IF(ISBLANK('2A'!$E$10),"",'2A'!$E$10)</f>
        <v>-197.292</v>
      </c>
    </row>
    <row r="14" spans="1:6">
      <c r="B14" t="str">
        <f>'2A'!$AG$10</f>
        <v>BM9223XPUNH</v>
      </c>
      <c r="E14" t="s">
        <v>16446</v>
      </c>
      <c r="F14">
        <f>IF(ISBLANK('2A'!$F$10),"",'2A'!$F$10)</f>
        <v>0</v>
      </c>
    </row>
    <row r="15" spans="1:6">
      <c r="B15" t="str">
        <f>'2A'!$AH$10</f>
        <v>BM9223XPU_WR</v>
      </c>
      <c r="E15" t="s">
        <v>16446</v>
      </c>
      <c r="F15">
        <f>IF(ISBLANK('2A'!$G$10),"",'2A'!$G$10)</f>
        <v>-85.709000000000003</v>
      </c>
    </row>
    <row r="16" spans="1:6">
      <c r="B16" t="str">
        <f>'2A'!$AI$10</f>
        <v>BM9223XPU_WN</v>
      </c>
      <c r="E16" t="s">
        <v>16446</v>
      </c>
      <c r="F16">
        <f>IF(ISBLANK('2A'!$H$10),"",'2A'!$H$10)</f>
        <v>-538.84100000000001</v>
      </c>
    </row>
    <row r="17" spans="2:6">
      <c r="B17" t="str">
        <f>'2A'!$AJ$10</f>
        <v>BM9223XPU_WWN</v>
      </c>
      <c r="E17" t="s">
        <v>16446</v>
      </c>
      <c r="F17">
        <f>IF(ISBLANK('2A'!$I$10),"",'2A'!$I$10)</f>
        <v>-727.62900000000002</v>
      </c>
    </row>
    <row r="18" spans="2:6">
      <c r="B18" t="str">
        <f>'2A'!$AK$10</f>
        <v>BM9223XPU_B</v>
      </c>
      <c r="E18" t="s">
        <v>16446</v>
      </c>
      <c r="F18">
        <f>IF(ISBLANK('2A'!$J$10),"",'2A'!$J$10)</f>
        <v>-91.215000000000003</v>
      </c>
    </row>
    <row r="19" spans="2:6">
      <c r="B19" t="str">
        <f>'2A'!$AL$10</f>
        <v>BM9223XPU_AC</v>
      </c>
      <c r="E19" t="s">
        <v>16446</v>
      </c>
      <c r="F19">
        <f>IF(ISBLANK('2A'!$K$10),"",'2A'!$K$10)</f>
        <v>-2.8460000000000001</v>
      </c>
    </row>
    <row r="20" spans="2:6">
      <c r="B20" t="str">
        <f>'2A'!$AM$10</f>
        <v>BM9223TOTOXIPU</v>
      </c>
      <c r="E20" t="s">
        <v>16446</v>
      </c>
      <c r="F20">
        <f>IF(ISBLANK('2A'!$L$10),"",'2A'!$L$10)</f>
        <v>-1643.5319999999999</v>
      </c>
    </row>
    <row r="21" spans="2:6">
      <c r="B21" t="str">
        <f>'2A'!$AF$11</f>
        <v>BM9023PUH</v>
      </c>
      <c r="E21" t="s">
        <v>16446</v>
      </c>
      <c r="F21">
        <f>IF(ISBLANK('2A'!$E$11),"",'2A'!$E$11)</f>
        <v>-4.7030000000000003</v>
      </c>
    </row>
    <row r="22" spans="2:6">
      <c r="B22" t="str">
        <f>'2A'!$AG$11</f>
        <v>BM9223PUNH</v>
      </c>
      <c r="E22" t="s">
        <v>16446</v>
      </c>
      <c r="F22">
        <f>IF(ISBLANK('2A'!$F$11),"",'2A'!$F$11)</f>
        <v>0</v>
      </c>
    </row>
    <row r="23" spans="2:6">
      <c r="B23" t="str">
        <f>'2A'!$AH$11</f>
        <v>BM9223PU_WR</v>
      </c>
      <c r="E23" t="s">
        <v>16446</v>
      </c>
      <c r="F23">
        <f>IF(ISBLANK('2A'!$G$11),"",'2A'!$G$11)</f>
        <v>-0.99699999999999989</v>
      </c>
    </row>
    <row r="24" spans="2:6">
      <c r="B24" t="str">
        <f>'2A'!$AI$11</f>
        <v>BM9223PU_WN</v>
      </c>
      <c r="E24" t="s">
        <v>16446</v>
      </c>
      <c r="F24">
        <f>IF(ISBLANK('2A'!$H$11),"",'2A'!$H$11)</f>
        <v>-11.859000000000037</v>
      </c>
    </row>
    <row r="25" spans="2:6">
      <c r="B25" t="str">
        <f>'2A'!$AJ$11</f>
        <v>BM9223PU_WWN</v>
      </c>
      <c r="E25" t="s">
        <v>16446</v>
      </c>
      <c r="F25">
        <f>IF(ISBLANK('2A'!$I$11),"",'2A'!$I$11)</f>
        <v>13.158000000000015</v>
      </c>
    </row>
    <row r="26" spans="2:6">
      <c r="B26" t="str">
        <f>'2A'!$AK$11</f>
        <v>BM9223PU_B</v>
      </c>
      <c r="E26" t="s">
        <v>16446</v>
      </c>
      <c r="F26">
        <f>IF(ISBLANK('2A'!$J$11),"",'2A'!$J$11)</f>
        <v>4.4010000000000247</v>
      </c>
    </row>
    <row r="27" spans="2:6">
      <c r="B27" t="str">
        <f>'2A'!$AL$11</f>
        <v>BM9223PU_AC</v>
      </c>
      <c r="E27" t="s">
        <v>16446</v>
      </c>
      <c r="F27">
        <f>IF(ISBLANK('2A'!$K$11),"",'2A'!$K$11)</f>
        <v>0</v>
      </c>
    </row>
    <row r="28" spans="2:6">
      <c r="B28" t="str">
        <f>'2A'!$AM$11</f>
        <v>BM9223TOTOXEPU</v>
      </c>
      <c r="E28" t="s">
        <v>16446</v>
      </c>
      <c r="F28">
        <f>IF(ISBLANK('2A'!$L$11),"",'2A'!$L$11)</f>
        <v>3.5527136788005009E-15</v>
      </c>
    </row>
    <row r="29" spans="2:6">
      <c r="B29" t="str">
        <f>'2A'!$AF$12</f>
        <v>BM9023IPUH</v>
      </c>
      <c r="E29" t="s">
        <v>16446</v>
      </c>
      <c r="F29">
        <f>IF(ISBLANK('2A'!$E$12),"",'2A'!$E$12)</f>
        <v>-201.995</v>
      </c>
    </row>
    <row r="30" spans="2:6">
      <c r="B30" t="str">
        <f>'2A'!$AG$12</f>
        <v>BM9223IPUNH</v>
      </c>
      <c r="E30" t="s">
        <v>16446</v>
      </c>
      <c r="F30">
        <f>IF(ISBLANK('2A'!$F$12),"",'2A'!$F$12)</f>
        <v>0</v>
      </c>
    </row>
    <row r="31" spans="2:6">
      <c r="B31" t="str">
        <f>'2A'!$AH$12</f>
        <v>BM9223IPU_WR</v>
      </c>
      <c r="E31" t="s">
        <v>16446</v>
      </c>
      <c r="F31">
        <f>IF(ISBLANK('2A'!$G$12),"",'2A'!$G$12)</f>
        <v>-86.706000000000003</v>
      </c>
    </row>
    <row r="32" spans="2:6">
      <c r="B32" t="str">
        <f>'2A'!$AI$12</f>
        <v>BM9223IPU_WN</v>
      </c>
      <c r="E32" t="s">
        <v>16446</v>
      </c>
      <c r="F32">
        <f>IF(ISBLANK('2A'!$H$12),"",'2A'!$H$12)</f>
        <v>-550.70000000000005</v>
      </c>
    </row>
    <row r="33" spans="2:6">
      <c r="B33" t="str">
        <f>'2A'!$AJ$12</f>
        <v>BM9223IPU_WWN</v>
      </c>
      <c r="E33" t="s">
        <v>16446</v>
      </c>
      <c r="F33">
        <f>IF(ISBLANK('2A'!$I$12),"",'2A'!$I$12)</f>
        <v>-714.471</v>
      </c>
    </row>
    <row r="34" spans="2:6">
      <c r="B34" t="str">
        <f>'2A'!$AK$12</f>
        <v>BM9223IPU_B</v>
      </c>
      <c r="E34" t="s">
        <v>16446</v>
      </c>
      <c r="F34">
        <f>IF(ISBLANK('2A'!$J$12),"",'2A'!$J$12)</f>
        <v>-86.813999999999979</v>
      </c>
    </row>
    <row r="35" spans="2:6">
      <c r="B35" t="str">
        <f>'2A'!$AL$12</f>
        <v>BM9223IPU_AC</v>
      </c>
      <c r="E35" t="s">
        <v>16446</v>
      </c>
      <c r="F35">
        <f>IF(ISBLANK('2A'!$K$12),"",'2A'!$K$12)</f>
        <v>-2.8460000000000001</v>
      </c>
    </row>
    <row r="36" spans="2:6">
      <c r="B36" t="str">
        <f>'2A'!$AM$12</f>
        <v>BM9223IPUNHT</v>
      </c>
      <c r="E36" t="s">
        <v>16446</v>
      </c>
      <c r="F36">
        <f>IF(ISBLANK('2A'!$L$12),"",'2A'!$L$12)</f>
        <v>-1643.5320000000002</v>
      </c>
    </row>
    <row r="37" spans="2:6">
      <c r="B37" t="str">
        <f>'2A'!$AM$14</f>
        <v>A19030BIONDEPT_T</v>
      </c>
      <c r="E37" t="s">
        <v>16446</v>
      </c>
      <c r="F37">
        <f>IF(ISBLANK('2A'!$L$14),"",'2A'!$L$14)</f>
        <v>-702.68600000000004</v>
      </c>
    </row>
    <row r="38" spans="2:6">
      <c r="B38" t="str">
        <f>'2A'!$AM$15</f>
        <v>A19030BIONAMOIT_T</v>
      </c>
      <c r="E38" t="s">
        <v>16446</v>
      </c>
      <c r="F38">
        <f>IF(ISBLANK('2A'!$L$15),"",'2A'!$L$15)</f>
        <v>-69.164000000000001</v>
      </c>
    </row>
    <row r="39" spans="2:6">
      <c r="B39" t="str">
        <f>'2A'!$AF$17</f>
        <v>BM9027H</v>
      </c>
      <c r="E39" t="s">
        <v>16446</v>
      </c>
      <c r="F39">
        <f>IF(ISBLANK('2A'!$E$17),"",'2A'!$E$17)</f>
        <v>0.77</v>
      </c>
    </row>
    <row r="40" spans="2:6">
      <c r="B40" t="str">
        <f>'2A'!$AG$17</f>
        <v>BM9027NH</v>
      </c>
      <c r="E40" t="s">
        <v>16446</v>
      </c>
      <c r="F40">
        <f>IF(ISBLANK('2A'!$F$17),"",'2A'!$F$17)</f>
        <v>0</v>
      </c>
    </row>
    <row r="41" spans="2:6">
      <c r="B41" t="str">
        <f>'2A'!$AH$17</f>
        <v>BM320WR</v>
      </c>
      <c r="E41" t="s">
        <v>16446</v>
      </c>
      <c r="F41">
        <f>IF(ISBLANK('2A'!$G$17),"",'2A'!$G$17)</f>
        <v>-1.6E-2</v>
      </c>
    </row>
    <row r="42" spans="2:6">
      <c r="B42" t="str">
        <f>'2A'!$AI$17</f>
        <v>BM320WN</v>
      </c>
      <c r="E42" t="s">
        <v>16446</v>
      </c>
      <c r="F42">
        <f>IF(ISBLANK('2A'!$H$17),"",'2A'!$H$17)</f>
        <v>0.73699999999999999</v>
      </c>
    </row>
    <row r="43" spans="2:6">
      <c r="B43" t="str">
        <f>'2A'!$AJ$17</f>
        <v>BM820WNK</v>
      </c>
      <c r="E43" t="s">
        <v>16446</v>
      </c>
      <c r="F43">
        <f>IF(ISBLANK('2A'!$I$17),"",'2A'!$I$17)</f>
        <v>6.048</v>
      </c>
    </row>
    <row r="44" spans="2:6">
      <c r="B44" t="str">
        <f>'2A'!$AK$17</f>
        <v>BM820BIO</v>
      </c>
      <c r="E44" t="s">
        <v>16446</v>
      </c>
      <c r="F44">
        <f>IF(ISBLANK('2A'!$J$17),"",'2A'!$J$17)</f>
        <v>-1.2E-2</v>
      </c>
    </row>
    <row r="45" spans="2:6">
      <c r="B45" t="str">
        <f>'2A'!$AL$17</f>
        <v>BM820APC</v>
      </c>
      <c r="E45" t="s">
        <v>16446</v>
      </c>
      <c r="F45">
        <f>IF(ISBLANK('2A'!$K$17),"",'2A'!$K$17)</f>
        <v>2E-3</v>
      </c>
    </row>
    <row r="46" spans="2:6">
      <c r="B46" t="str">
        <f>'2A'!$AM$17</f>
        <v>BM820TOT</v>
      </c>
      <c r="E46" t="s">
        <v>16446</v>
      </c>
      <c r="F46">
        <f>IF(ISBLANK('2A'!$L$17),"",'2A'!$L$17)</f>
        <v>7.5289999999999999</v>
      </c>
    </row>
    <row r="47" spans="2:6">
      <c r="B47" t="str">
        <f>'2A'!$AF$19</f>
        <v>HP00030RH</v>
      </c>
      <c r="E47" t="s">
        <v>16446</v>
      </c>
      <c r="F47">
        <f>IF(ISBLANK('2A'!$E$19),"",'2A'!$E$19)</f>
        <v>-98.445000000000007</v>
      </c>
    </row>
    <row r="48" spans="2:6">
      <c r="B48" t="str">
        <f>'2A'!$AG$19</f>
        <v>HP00030RNH</v>
      </c>
      <c r="E48" t="s">
        <v>16446</v>
      </c>
      <c r="F48">
        <f>IF(ISBLANK('2A'!$F$19),"",'2A'!$F$19)</f>
        <v>0</v>
      </c>
    </row>
    <row r="49" spans="2:6">
      <c r="B49" t="str">
        <f>'2A'!$AH$19</f>
        <v>HP00030WR</v>
      </c>
      <c r="E49" t="s">
        <v>16446</v>
      </c>
      <c r="F49">
        <f>IF(ISBLANK('2A'!$G$19),"",'2A'!$G$19)</f>
        <v>28.422000000000008</v>
      </c>
    </row>
    <row r="50" spans="2:6">
      <c r="B50" t="str">
        <f>'2A'!$AI$19</f>
        <v>HP00030WNP</v>
      </c>
      <c r="E50" t="s">
        <v>16446</v>
      </c>
      <c r="F50">
        <f>IF(ISBLANK('2A'!$H$19),"",'2A'!$H$19)</f>
        <v>144.61899999999989</v>
      </c>
    </row>
    <row r="51" spans="2:6">
      <c r="B51" t="str">
        <f>'2A'!$AJ$19</f>
        <v>HP00030WWNP</v>
      </c>
      <c r="E51" t="s">
        <v>16446</v>
      </c>
      <c r="F51">
        <f>IF(ISBLANK('2A'!$I$19),"",'2A'!$I$19)</f>
        <v>38.877000000000237</v>
      </c>
    </row>
    <row r="52" spans="2:6">
      <c r="B52" t="str">
        <f>'2A'!$AK$19</f>
        <v>HP00030BIO</v>
      </c>
      <c r="E52" t="s">
        <v>16446</v>
      </c>
      <c r="F52">
        <f>IF(ISBLANK('2A'!$J$19),"",'2A'!$J$19)</f>
        <v>54.60600000000003</v>
      </c>
    </row>
    <row r="53" spans="2:6">
      <c r="B53" t="str">
        <f>'2A'!$AL$19</f>
        <v>HP00030APC</v>
      </c>
      <c r="E53" t="s">
        <v>16446</v>
      </c>
      <c r="F53">
        <f>IF(ISBLANK('2A'!$K$19),"",'2A'!$K$19)</f>
        <v>45.152000000000001</v>
      </c>
    </row>
    <row r="54" spans="2:6">
      <c r="B54" t="str">
        <f>'2A'!$AM$19</f>
        <v>HP00030CTOT</v>
      </c>
      <c r="E54" t="s">
        <v>16446</v>
      </c>
      <c r="F54">
        <f>IF(ISBLANK('2A'!$L$19),"",'2A'!$L$19)</f>
        <v>213.23100000000017</v>
      </c>
    </row>
    <row r="55" spans="2:6">
      <c r="B55" t="str">
        <f>'2A'!$AM$22</f>
        <v>BR75033</v>
      </c>
      <c r="E55" t="s">
        <v>16446</v>
      </c>
      <c r="F55">
        <f>IF(ISBLANK('2A'!$L$22),"",'2A'!$L$22)</f>
        <v>4.7389999999999999</v>
      </c>
    </row>
    <row r="56" spans="2:6">
      <c r="B56" t="str">
        <f>'2B'!$AF$8</f>
        <v>B0010WN</v>
      </c>
      <c r="E56" t="s">
        <v>16446</v>
      </c>
      <c r="F56">
        <f>IF(ISBLANK('2B'!$F$8),"",'2B'!$F$8)</f>
        <v>78.198000000000008</v>
      </c>
    </row>
    <row r="57" spans="2:6">
      <c r="B57" t="str">
        <f>'2B'!$AG$8</f>
        <v>B0010WNK</v>
      </c>
      <c r="E57" t="s">
        <v>16446</v>
      </c>
      <c r="F57">
        <f>IF(ISBLANK('2B'!$G$8),"",'2B'!$G$8)</f>
        <v>133.05799999999999</v>
      </c>
    </row>
    <row r="58" spans="2:6">
      <c r="B58" t="str">
        <f>'2B'!$AH$8</f>
        <v>B0010BIO</v>
      </c>
      <c r="E58" t="s">
        <v>16446</v>
      </c>
      <c r="F58">
        <f>IF(ISBLANK('2B'!$H$8),"",'2B'!$H$8)</f>
        <v>-15.91</v>
      </c>
    </row>
    <row r="59" spans="2:6">
      <c r="B59" t="str">
        <f>'2B'!$AI$8</f>
        <v>B0010APC</v>
      </c>
      <c r="E59" t="s">
        <v>16446</v>
      </c>
      <c r="F59">
        <f>IF(ISBLANK('2B'!$I$8),"",'2B'!$I$8)</f>
        <v>0</v>
      </c>
    </row>
    <row r="60" spans="2:6">
      <c r="B60" t="str">
        <f>'2B'!$AJ$8</f>
        <v>B0010TOT</v>
      </c>
      <c r="E60" t="s">
        <v>16446</v>
      </c>
      <c r="F60">
        <f>IF(ISBLANK('2B'!$J$8),"",'2B'!$J$8)</f>
        <v>222.059</v>
      </c>
    </row>
    <row r="61" spans="2:6">
      <c r="B61" t="str">
        <f>'2B'!$AF$9</f>
        <v>B0011WN</v>
      </c>
      <c r="E61" t="s">
        <v>16446</v>
      </c>
      <c r="F61">
        <f>IF(ISBLANK('2B'!$F$9),"",'2B'!$F$9)</f>
        <v>2.7000000000000003E-2</v>
      </c>
    </row>
    <row r="62" spans="2:6">
      <c r="B62" t="str">
        <f>'2B'!$AG$9</f>
        <v>B0011WNK</v>
      </c>
      <c r="E62" t="s">
        <v>16446</v>
      </c>
      <c r="F62">
        <f>IF(ISBLANK('2B'!$G$9),"",'2B'!$G$9)</f>
        <v>0</v>
      </c>
    </row>
    <row r="63" spans="2:6">
      <c r="B63" t="str">
        <f>'2B'!$AH$9</f>
        <v>B0011BIO</v>
      </c>
      <c r="E63" t="s">
        <v>16446</v>
      </c>
      <c r="F63">
        <f>IF(ISBLANK('2B'!$H$9),"",'2B'!$H$9)</f>
        <v>-15.670999999999999</v>
      </c>
    </row>
    <row r="64" spans="2:6">
      <c r="B64" t="str">
        <f>'2B'!$AI$9</f>
        <v>B0011APC</v>
      </c>
      <c r="E64" t="s">
        <v>16446</v>
      </c>
      <c r="F64">
        <f>IF(ISBLANK('2B'!$I$9),"",'2B'!$I$9)</f>
        <v>0</v>
      </c>
    </row>
    <row r="65" spans="2:6">
      <c r="B65" t="str">
        <f>'2B'!$AJ$9</f>
        <v>B0011TOT</v>
      </c>
      <c r="E65" t="s">
        <v>16446</v>
      </c>
      <c r="F65">
        <f>IF(ISBLANK('2B'!$J$9),"",'2B'!$J$9)</f>
        <v>-15.706</v>
      </c>
    </row>
    <row r="66" spans="2:6">
      <c r="B66" t="str">
        <f>'2B'!$AE$10</f>
        <v>B0012WR</v>
      </c>
      <c r="E66" t="s">
        <v>16446</v>
      </c>
      <c r="F66">
        <f>IF(ISBLANK('2B'!$E$10),"",'2B'!$E$10)</f>
        <v>23.574000000000002</v>
      </c>
    </row>
    <row r="67" spans="2:6">
      <c r="B67" t="str">
        <f>'2B'!$AF$10</f>
        <v>B0012WN</v>
      </c>
      <c r="E67" t="s">
        <v>16446</v>
      </c>
      <c r="F67">
        <f>IF(ISBLANK('2B'!$F$10),"",'2B'!$F$10)</f>
        <v>0</v>
      </c>
    </row>
    <row r="68" spans="2:6">
      <c r="B68" t="str">
        <f>'2B'!$AG$10</f>
        <v>B0012WNK</v>
      </c>
      <c r="E68" t="s">
        <v>16446</v>
      </c>
      <c r="F68">
        <f>IF(ISBLANK('2B'!$G$10),"",'2B'!$G$10)</f>
        <v>10.298999999999999</v>
      </c>
    </row>
    <row r="69" spans="2:6">
      <c r="B69" t="str">
        <f>'2B'!$AH$10</f>
        <v>B0012BIO</v>
      </c>
      <c r="E69" t="s">
        <v>16446</v>
      </c>
      <c r="F69">
        <f>IF(ISBLANK('2B'!$H$10),"",'2B'!$H$10)</f>
        <v>0</v>
      </c>
    </row>
    <row r="70" spans="2:6">
      <c r="B70" t="str">
        <f>'2B'!$AI$10</f>
        <v>B0012APC</v>
      </c>
      <c r="E70" t="s">
        <v>16446</v>
      </c>
      <c r="F70">
        <f>IF(ISBLANK('2B'!$I$10),"",'2B'!$I$10)</f>
        <v>0</v>
      </c>
    </row>
    <row r="71" spans="2:6">
      <c r="B71" t="str">
        <f>'2B'!$AJ$10</f>
        <v>B0012TOT</v>
      </c>
      <c r="E71" t="s">
        <v>16446</v>
      </c>
      <c r="F71">
        <f>IF(ISBLANK('2B'!$J$10),"",'2B'!$J$10)</f>
        <v>33.873000000000005</v>
      </c>
    </row>
    <row r="72" spans="2:6">
      <c r="B72" t="str">
        <f>'2B'!$AF$11</f>
        <v>B0013WN</v>
      </c>
      <c r="E72" t="s">
        <v>16446</v>
      </c>
      <c r="F72">
        <f>IF(ISBLANK('2B'!$F$11),"",'2B'!$F$11)</f>
        <v>0</v>
      </c>
    </row>
    <row r="73" spans="2:6">
      <c r="B73" t="str">
        <f>'2B'!$AG$11</f>
        <v>B0013WNK</v>
      </c>
      <c r="E73" t="s">
        <v>16446</v>
      </c>
      <c r="F73">
        <f>IF(ISBLANK('2B'!$G$11),"",'2B'!$G$11)</f>
        <v>3.238</v>
      </c>
    </row>
    <row r="74" spans="2:6">
      <c r="B74" t="str">
        <f>'2B'!$AH$11</f>
        <v>B0013BIO</v>
      </c>
      <c r="E74" t="s">
        <v>16446</v>
      </c>
      <c r="F74">
        <f>IF(ISBLANK('2B'!$H$11),"",'2B'!$H$11)</f>
        <v>0</v>
      </c>
    </row>
    <row r="75" spans="2:6">
      <c r="B75" t="str">
        <f>'2B'!$AI$11</f>
        <v>B0013APC</v>
      </c>
      <c r="E75" t="s">
        <v>16446</v>
      </c>
      <c r="F75">
        <f>IF(ISBLANK('2B'!$I$11),"",'2B'!$I$11)</f>
        <v>0</v>
      </c>
    </row>
    <row r="76" spans="2:6">
      <c r="B76" t="str">
        <f>'2B'!$AJ$11</f>
        <v>B0013TOT</v>
      </c>
      <c r="E76" t="s">
        <v>16446</v>
      </c>
      <c r="F76">
        <f>IF(ISBLANK('2B'!$J$11),"",'2B'!$J$11)</f>
        <v>8.5960000000000001</v>
      </c>
    </row>
    <row r="77" spans="2:6">
      <c r="B77" t="str">
        <f>'2B'!$AF$12</f>
        <v>B0014WN</v>
      </c>
      <c r="E77" t="s">
        <v>16446</v>
      </c>
      <c r="F77">
        <f>IF(ISBLANK('2B'!$F$12),"",'2B'!$F$12)</f>
        <v>75.343999999999994</v>
      </c>
    </row>
    <row r="78" spans="2:6">
      <c r="B78" t="str">
        <f>'2B'!$AG$12</f>
        <v>B0014WNK</v>
      </c>
      <c r="E78" t="s">
        <v>16446</v>
      </c>
      <c r="F78">
        <f>IF(ISBLANK('2B'!$G$12),"",'2B'!$G$12)</f>
        <v>89.619</v>
      </c>
    </row>
    <row r="79" spans="2:6">
      <c r="B79" t="str">
        <f>'2B'!$AH$12</f>
        <v>B0014BIO</v>
      </c>
      <c r="E79" t="s">
        <v>16446</v>
      </c>
      <c r="F79">
        <f>IF(ISBLANK('2B'!$H$12),"",'2B'!$H$12)</f>
        <v>0</v>
      </c>
    </row>
    <row r="80" spans="2:6">
      <c r="B80" t="str">
        <f>'2B'!$AI$12</f>
        <v>B0014APC</v>
      </c>
      <c r="E80" t="s">
        <v>16446</v>
      </c>
      <c r="F80">
        <f>IF(ISBLANK('2B'!$I$12),"",'2B'!$I$12)</f>
        <v>0</v>
      </c>
    </row>
    <row r="81" spans="2:6">
      <c r="B81" t="str">
        <f>'2B'!$AJ$12</f>
        <v>B0014TOT</v>
      </c>
      <c r="E81" t="s">
        <v>16446</v>
      </c>
      <c r="F81">
        <f>IF(ISBLANK('2B'!$J$12),"",'2B'!$J$12)</f>
        <v>164.96299999999999</v>
      </c>
    </row>
    <row r="82" spans="2:6">
      <c r="B82" t="str">
        <f>'2B'!$AF$13</f>
        <v>B0015WN</v>
      </c>
      <c r="E82" t="s">
        <v>16446</v>
      </c>
      <c r="F82">
        <f>IF(ISBLANK('2B'!$F$13),"",'2B'!$F$13)</f>
        <v>0</v>
      </c>
    </row>
    <row r="83" spans="2:6">
      <c r="B83" t="str">
        <f>'2B'!$AG$13</f>
        <v>B0015WNK</v>
      </c>
      <c r="E83" t="s">
        <v>16446</v>
      </c>
      <c r="F83">
        <f>IF(ISBLANK('2B'!$G$13),"",'2B'!$G$13)</f>
        <v>0</v>
      </c>
    </row>
    <row r="84" spans="2:6">
      <c r="B84" t="str">
        <f>'2B'!$AH$13</f>
        <v>B0015BIO</v>
      </c>
      <c r="E84" t="s">
        <v>16446</v>
      </c>
      <c r="F84">
        <f>IF(ISBLANK('2B'!$H$13),"",'2B'!$H$13)</f>
        <v>0</v>
      </c>
    </row>
    <row r="85" spans="2:6">
      <c r="B85" t="str">
        <f>'2B'!$AI$13</f>
        <v>B0015APC</v>
      </c>
      <c r="E85" t="s">
        <v>16446</v>
      </c>
      <c r="F85">
        <f>IF(ISBLANK('2B'!$I$13),"",'2B'!$I$13)</f>
        <v>0</v>
      </c>
    </row>
    <row r="86" spans="2:6">
      <c r="B86" t="str">
        <f>'2B'!$AJ$13</f>
        <v>B0015TOT</v>
      </c>
      <c r="E86" t="s">
        <v>16446</v>
      </c>
      <c r="F86">
        <f>IF(ISBLANK('2B'!$J$13),"",'2B'!$J$13)</f>
        <v>0</v>
      </c>
    </row>
    <row r="87" spans="2:6">
      <c r="B87" t="str">
        <f>'2B'!$AE$14</f>
        <v>B0016WR</v>
      </c>
      <c r="E87" t="s">
        <v>16446</v>
      </c>
      <c r="F87">
        <f>IF(ISBLANK('2B'!$E$14),"",'2B'!$E$14)</f>
        <v>14.884</v>
      </c>
    </row>
    <row r="88" spans="2:6">
      <c r="B88" t="str">
        <f>'2B'!$AF$14</f>
        <v>B0016WN</v>
      </c>
      <c r="E88" t="s">
        <v>16446</v>
      </c>
      <c r="F88">
        <f>IF(ISBLANK('2B'!$F$14),"",'2B'!$F$14)</f>
        <v>267.06100000000004</v>
      </c>
    </row>
    <row r="89" spans="2:6">
      <c r="B89" t="str">
        <f>'2B'!$AG$14</f>
        <v>B0016WNK</v>
      </c>
      <c r="E89" t="s">
        <v>16446</v>
      </c>
      <c r="F89">
        <f>IF(ISBLANK('2B'!$G$14),"",'2B'!$G$14)</f>
        <v>389.93</v>
      </c>
    </row>
    <row r="90" spans="2:6">
      <c r="B90" t="str">
        <f>'2B'!$AH$14</f>
        <v>B0016BIO</v>
      </c>
      <c r="E90" t="s">
        <v>16446</v>
      </c>
      <c r="F90">
        <f>IF(ISBLANK('2B'!$H$14),"",'2B'!$H$14)</f>
        <v>106.81099999999999</v>
      </c>
    </row>
    <row r="91" spans="2:6">
      <c r="B91" t="str">
        <f>'2B'!$AI$14</f>
        <v>B0016APC</v>
      </c>
      <c r="E91" t="s">
        <v>16446</v>
      </c>
      <c r="F91">
        <f>IF(ISBLANK('2B'!$I$14),"",'2B'!$I$14)</f>
        <v>2.8460000000000001</v>
      </c>
    </row>
    <row r="92" spans="2:6">
      <c r="B92" t="str">
        <f>'2B'!$AJ$14</f>
        <v>B0016TOT</v>
      </c>
      <c r="E92" t="s">
        <v>16446</v>
      </c>
      <c r="F92">
        <f>IF(ISBLANK('2B'!$J$14),"",'2B'!$J$14)</f>
        <v>781.53200000000004</v>
      </c>
    </row>
    <row r="93" spans="2:6">
      <c r="B93" t="str">
        <f>'2B'!$AF$15</f>
        <v>BM317WN</v>
      </c>
      <c r="E93" t="s">
        <v>16446</v>
      </c>
      <c r="F93">
        <f>IF(ISBLANK('2B'!$F$15),"",'2B'!$F$15)</f>
        <v>73.486000000000004</v>
      </c>
    </row>
    <row r="94" spans="2:6">
      <c r="B94" t="str">
        <f>'2B'!$AG$15</f>
        <v>BM817WNK</v>
      </c>
      <c r="E94" t="s">
        <v>16446</v>
      </c>
      <c r="F94">
        <f>IF(ISBLANK('2B'!$G$15),"",'2B'!$G$15)</f>
        <v>49.869</v>
      </c>
    </row>
    <row r="95" spans="2:6">
      <c r="B95" t="str">
        <f>'2B'!$AH$15</f>
        <v>BM817SG</v>
      </c>
      <c r="E95" t="s">
        <v>16446</v>
      </c>
      <c r="F95">
        <f>IF(ISBLANK('2B'!$H$15),"",'2B'!$H$15)</f>
        <v>0.58799999999999997</v>
      </c>
    </row>
    <row r="96" spans="2:6">
      <c r="B96" t="str">
        <f>'2B'!$AI$15</f>
        <v>BM817TTT</v>
      </c>
      <c r="E96" t="s">
        <v>16446</v>
      </c>
      <c r="F96">
        <f>IF(ISBLANK('2B'!$I$15),"",'2B'!$I$15)</f>
        <v>0</v>
      </c>
    </row>
    <row r="97" spans="2:6">
      <c r="B97" t="str">
        <f>'2B'!$AJ$15</f>
        <v>BM917TAS</v>
      </c>
      <c r="E97" t="s">
        <v>16446</v>
      </c>
      <c r="F97">
        <f>IF(ISBLANK('2B'!$J$15),"",'2B'!$J$15)</f>
        <v>127.548</v>
      </c>
    </row>
    <row r="98" spans="2:6">
      <c r="B98" t="str">
        <f>'2B'!$AE$16</f>
        <v>B0017WR</v>
      </c>
      <c r="E98" t="s">
        <v>16446</v>
      </c>
      <c r="F98">
        <f>IF(ISBLANK('2B'!$E$16),"",'2B'!$E$16)</f>
        <v>74.072000000000003</v>
      </c>
    </row>
    <row r="99" spans="2:6">
      <c r="B99" t="str">
        <f>'2B'!$AF$16</f>
        <v>B0017WN</v>
      </c>
      <c r="E99" t="s">
        <v>16446</v>
      </c>
      <c r="F99">
        <f>IF(ISBLANK('2B'!$F$16),"",'2B'!$F$16)</f>
        <v>494.11600000000004</v>
      </c>
    </row>
    <row r="100" spans="2:6">
      <c r="B100" t="str">
        <f>'2B'!$AG$16</f>
        <v>B0017WNK</v>
      </c>
      <c r="E100" t="s">
        <v>16446</v>
      </c>
      <c r="F100">
        <f>IF(ISBLANK('2B'!$G$16),"",'2B'!$G$16)</f>
        <v>676.01300000000003</v>
      </c>
    </row>
    <row r="101" spans="2:6">
      <c r="B101" t="str">
        <f>'2B'!$AH$16</f>
        <v>B0017BIO</v>
      </c>
      <c r="E101" t="s">
        <v>16446</v>
      </c>
      <c r="F101">
        <f>IF(ISBLANK('2B'!$H$16),"",'2B'!$H$16)</f>
        <v>75.817999999999984</v>
      </c>
    </row>
    <row r="102" spans="2:6">
      <c r="B102" t="str">
        <f>'2B'!$AI$16</f>
        <v>B0017APC</v>
      </c>
      <c r="E102" t="s">
        <v>16446</v>
      </c>
      <c r="F102">
        <f>IF(ISBLANK('2B'!$I$16),"",'2B'!$I$16)</f>
        <v>2.8460000000000001</v>
      </c>
    </row>
    <row r="103" spans="2:6">
      <c r="B103" t="str">
        <f>'2B'!$AJ$16</f>
        <v>B0017TOT</v>
      </c>
      <c r="E103" t="s">
        <v>16446</v>
      </c>
      <c r="F103">
        <f>IF(ISBLANK('2B'!$J$16),"",'2B'!$J$16)</f>
        <v>1322.865</v>
      </c>
    </row>
    <row r="104" spans="2:6">
      <c r="B104" t="str">
        <f>'2B'!$AF$19</f>
        <v>B0018WN</v>
      </c>
      <c r="E104" t="s">
        <v>16446</v>
      </c>
      <c r="F104">
        <f>IF(ISBLANK('2B'!$F$19),"",'2B'!$F$19)</f>
        <v>8.18</v>
      </c>
    </row>
    <row r="105" spans="2:6">
      <c r="B105" t="str">
        <f>'2B'!$AG$19</f>
        <v>B0018WNK</v>
      </c>
      <c r="E105" t="s">
        <v>16446</v>
      </c>
      <c r="F105">
        <f>IF(ISBLANK('2B'!$G$19),"",'2B'!$G$19)</f>
        <v>1.843</v>
      </c>
    </row>
    <row r="106" spans="2:6">
      <c r="B106" t="str">
        <f>'2B'!$AH$19</f>
        <v>B0018BIO</v>
      </c>
      <c r="E106" t="s">
        <v>16446</v>
      </c>
      <c r="F106">
        <f>IF(ISBLANK('2B'!$H$19),"",'2B'!$H$19)</f>
        <v>0</v>
      </c>
    </row>
    <row r="107" spans="2:6">
      <c r="B107" t="str">
        <f>'2B'!$AI$19</f>
        <v>B0018APC</v>
      </c>
      <c r="E107" t="s">
        <v>16446</v>
      </c>
      <c r="F107">
        <f>IF(ISBLANK('2B'!$I$19),"",'2B'!$I$19)</f>
        <v>0</v>
      </c>
    </row>
    <row r="108" spans="2:6">
      <c r="B108" t="str">
        <f>'2B'!$AJ$19</f>
        <v>B0018TOT</v>
      </c>
      <c r="E108" t="s">
        <v>16446</v>
      </c>
      <c r="F108">
        <f>IF(ISBLANK('2B'!$J$19),"",'2B'!$J$19)</f>
        <v>17.402000000000001</v>
      </c>
    </row>
    <row r="109" spans="2:6">
      <c r="B109" t="str">
        <f>'2B'!$AF$20</f>
        <v>B0019WN</v>
      </c>
      <c r="E109" t="s">
        <v>16446</v>
      </c>
      <c r="F109">
        <f>IF(ISBLANK('2B'!$F$20),"",'2B'!$F$20)</f>
        <v>7.1429999999999998</v>
      </c>
    </row>
    <row r="110" spans="2:6">
      <c r="B110" t="str">
        <f>'2B'!$AG$20</f>
        <v>B0019WNK</v>
      </c>
      <c r="E110" t="s">
        <v>16446</v>
      </c>
      <c r="F110">
        <f>IF(ISBLANK('2B'!$G$20),"",'2B'!$G$20)</f>
        <v>2.363</v>
      </c>
    </row>
    <row r="111" spans="2:6">
      <c r="B111" t="str">
        <f>'2B'!$AH$20</f>
        <v>B0019BIO</v>
      </c>
      <c r="E111" t="s">
        <v>16446</v>
      </c>
      <c r="F111">
        <f>IF(ISBLANK('2B'!$H$20),"",'2B'!$H$20)</f>
        <v>0</v>
      </c>
    </row>
    <row r="112" spans="2:6">
      <c r="B112" t="str">
        <f>'2B'!$AI$20</f>
        <v>B0019APC</v>
      </c>
      <c r="E112" t="s">
        <v>16446</v>
      </c>
      <c r="F112">
        <f>IF(ISBLANK('2B'!$I$20),"",'2B'!$I$20)</f>
        <v>0</v>
      </c>
    </row>
    <row r="113" spans="2:6">
      <c r="B113" t="str">
        <f>'2B'!$AJ$20</f>
        <v>B0019TOT</v>
      </c>
      <c r="E113" t="s">
        <v>16446</v>
      </c>
      <c r="F113">
        <f>IF(ISBLANK('2B'!$J$20),"",'2B'!$J$20)</f>
        <v>9.5060000000000002</v>
      </c>
    </row>
    <row r="114" spans="2:6">
      <c r="B114" t="str">
        <f>'2B'!$AE$21</f>
        <v>BM319WR</v>
      </c>
      <c r="E114" t="s">
        <v>16446</v>
      </c>
      <c r="F114">
        <f>IF(ISBLANK('2B'!$E$21),"",'2B'!$E$21)</f>
        <v>81.451000000000008</v>
      </c>
    </row>
    <row r="115" spans="2:6">
      <c r="B115" t="str">
        <f>'2B'!$AF$21</f>
        <v>BM319WN</v>
      </c>
      <c r="E115" t="s">
        <v>16446</v>
      </c>
      <c r="F115">
        <f>IF(ISBLANK('2B'!$F$21),"",'2B'!$F$21)</f>
        <v>509.43900000000002</v>
      </c>
    </row>
    <row r="116" spans="2:6">
      <c r="B116" t="str">
        <f>'2B'!$AG$21</f>
        <v>BM844WNK</v>
      </c>
      <c r="E116" t="s">
        <v>16446</v>
      </c>
      <c r="F116">
        <f>IF(ISBLANK('2B'!$G$21),"",'2B'!$G$21)</f>
        <v>680.21900000000005</v>
      </c>
    </row>
    <row r="117" spans="2:6">
      <c r="B117" t="str">
        <f>'2B'!$AH$21</f>
        <v>BM844SG</v>
      </c>
      <c r="E117" t="s">
        <v>16446</v>
      </c>
      <c r="F117">
        <f>IF(ISBLANK('2B'!$H$21),"",'2B'!$H$21)</f>
        <v>75.817999999999984</v>
      </c>
    </row>
    <row r="118" spans="2:6">
      <c r="B118" t="str">
        <f>'2B'!$AI$21</f>
        <v>BM844TTT</v>
      </c>
      <c r="E118" t="s">
        <v>16446</v>
      </c>
      <c r="F118">
        <f>IF(ISBLANK('2B'!$I$21),"",'2B'!$I$21)</f>
        <v>2.8460000000000001</v>
      </c>
    </row>
    <row r="119" spans="2:6">
      <c r="B119" t="str">
        <f>'2B'!$AJ$21</f>
        <v>BM950TAS</v>
      </c>
      <c r="E119" t="s">
        <v>16446</v>
      </c>
      <c r="F119">
        <f>IF(ISBLANK('2B'!$J$21),"",'2B'!$J$21)</f>
        <v>1349.7729999999999</v>
      </c>
    </row>
    <row r="120" spans="2:6">
      <c r="B120" t="str">
        <f>'2B'!$AF$22</f>
        <v>BM323WN</v>
      </c>
      <c r="E120" t="s">
        <v>16446</v>
      </c>
      <c r="F120">
        <f>IF(ISBLANK('2B'!$F$22),"",'2B'!$F$22)</f>
        <v>41.260999999999996</v>
      </c>
    </row>
    <row r="121" spans="2:6">
      <c r="B121" t="str">
        <f>'2B'!$AG$22</f>
        <v>BM823WNK</v>
      </c>
      <c r="E121" t="s">
        <v>16446</v>
      </c>
      <c r="F121">
        <f>IF(ISBLANK('2B'!$G$22),"",'2B'!$G$22)</f>
        <v>34.252000000000002</v>
      </c>
    </row>
    <row r="122" spans="2:6">
      <c r="B122" t="str">
        <f>'2B'!$AH$22</f>
        <v>BM823SG</v>
      </c>
      <c r="E122" t="s">
        <v>16446</v>
      </c>
      <c r="F122">
        <f>IF(ISBLANK('2B'!$H$22),"",'2B'!$H$22)</f>
        <v>10.995999999999999</v>
      </c>
    </row>
    <row r="123" spans="2:6">
      <c r="B123" t="str">
        <f>'2B'!$AI$22</f>
        <v>BM823TTT</v>
      </c>
      <c r="E123" t="s">
        <v>16446</v>
      </c>
      <c r="F123">
        <f>IF(ISBLANK('2B'!$I$22),"",'2B'!$I$22)</f>
        <v>0</v>
      </c>
    </row>
    <row r="124" spans="2:6">
      <c r="B124" t="str">
        <f>'2B'!$AJ$22</f>
        <v>BM923TAS</v>
      </c>
      <c r="E124" t="s">
        <v>16446</v>
      </c>
      <c r="F124">
        <f>IF(ISBLANK('2B'!$J$22),"",'2B'!$J$22)</f>
        <v>91.763999999999996</v>
      </c>
    </row>
    <row r="125" spans="2:6">
      <c r="B125" t="str">
        <f>'2B'!$AE$23</f>
        <v>BM351WR</v>
      </c>
      <c r="E125" t="s">
        <v>16446</v>
      </c>
      <c r="F125">
        <f>IF(ISBLANK('2B'!$E$23),"",'2B'!$E$23)</f>
        <v>86.706000000000003</v>
      </c>
    </row>
    <row r="126" spans="2:6">
      <c r="B126" t="str">
        <f>'2B'!$AF$23</f>
        <v>BM351WN</v>
      </c>
      <c r="E126" t="s">
        <v>16446</v>
      </c>
      <c r="F126">
        <f>IF(ISBLANK('2B'!$F$23),"",'2B'!$F$23)</f>
        <v>550.70000000000005</v>
      </c>
    </row>
    <row r="127" spans="2:6">
      <c r="B127" t="str">
        <f>'2B'!$AG$23</f>
        <v>BM850WNK</v>
      </c>
      <c r="E127" t="s">
        <v>16446</v>
      </c>
      <c r="F127">
        <f>IF(ISBLANK('2B'!$G$23),"",'2B'!$G$23)</f>
        <v>714.471</v>
      </c>
    </row>
    <row r="128" spans="2:6">
      <c r="B128" t="str">
        <f>'2B'!$AH$23</f>
        <v>BM850SG</v>
      </c>
      <c r="E128" t="s">
        <v>16446</v>
      </c>
      <c r="F128">
        <f>IF(ISBLANK('2B'!$H$23),"",'2B'!$H$23)</f>
        <v>86.813999999999979</v>
      </c>
    </row>
    <row r="129" spans="2:6">
      <c r="B129" t="str">
        <f>'2B'!$AI$23</f>
        <v>BM850TTT</v>
      </c>
      <c r="E129" t="s">
        <v>16446</v>
      </c>
      <c r="F129">
        <f>IF(ISBLANK('2B'!$I$23),"",'2B'!$I$23)</f>
        <v>2.8460000000000001</v>
      </c>
    </row>
    <row r="130" spans="2:6">
      <c r="B130" t="str">
        <f>'2B'!$AJ$23</f>
        <v>BM951TAS</v>
      </c>
      <c r="E130" t="s">
        <v>16446</v>
      </c>
      <c r="F130">
        <f>IF(ISBLANK('2B'!$J$23),"",'2B'!$J$23)</f>
        <v>1441.537</v>
      </c>
    </row>
    <row r="131" spans="2:6">
      <c r="B131" t="str">
        <f>'2B'!$AF$26</f>
        <v>B0020WN</v>
      </c>
      <c r="E131" t="s">
        <v>16446</v>
      </c>
      <c r="F131">
        <f>IF(ISBLANK('2B'!$F$26),"",'2B'!$F$26)</f>
        <v>2.0720000000000001</v>
      </c>
    </row>
    <row r="132" spans="2:6">
      <c r="B132" t="str">
        <f>'2B'!$AG$26</f>
        <v>B0020WNK</v>
      </c>
      <c r="E132" t="s">
        <v>16446</v>
      </c>
      <c r="F132">
        <f>IF(ISBLANK('2B'!$G$26),"",'2B'!$G$26)</f>
        <v>1.75</v>
      </c>
    </row>
    <row r="133" spans="2:6">
      <c r="B133" t="str">
        <f>'2B'!$AH$26</f>
        <v>B0020BIO</v>
      </c>
      <c r="E133" t="s">
        <v>16446</v>
      </c>
      <c r="F133">
        <f>IF(ISBLANK('2B'!$H$26),"",'2B'!$H$26)</f>
        <v>0</v>
      </c>
    </row>
    <row r="134" spans="2:6">
      <c r="B134" t="str">
        <f>'2B'!$AI$26</f>
        <v>B0020APC</v>
      </c>
      <c r="E134" t="s">
        <v>16446</v>
      </c>
      <c r="F134">
        <f>IF(ISBLANK('2B'!$I$26),"",'2B'!$I$26)</f>
        <v>0</v>
      </c>
    </row>
    <row r="135" spans="2:6">
      <c r="B135" t="str">
        <f>'2B'!$AJ$26</f>
        <v>B0020TOT</v>
      </c>
      <c r="E135" t="s">
        <v>16446</v>
      </c>
      <c r="F135">
        <f>IF(ISBLANK('2B'!$J$26),"",'2B'!$J$26)</f>
        <v>3.8220000000000001</v>
      </c>
    </row>
    <row r="136" spans="2:6">
      <c r="B136" t="str">
        <f>'2B'!$AF$29</f>
        <v>B0021WN</v>
      </c>
      <c r="E136" t="s">
        <v>16446</v>
      </c>
      <c r="F136">
        <f>IF(ISBLANK('2B'!$F$29),"",'2B'!$F$29)</f>
        <v>436.25400000000002</v>
      </c>
    </row>
    <row r="137" spans="2:6">
      <c r="B137" t="str">
        <f>'2B'!$AG$29</f>
        <v>B0021WNK</v>
      </c>
      <c r="E137" t="s">
        <v>16446</v>
      </c>
      <c r="F137">
        <f>IF(ISBLANK('2B'!$G$29),"",'2B'!$G$29)</f>
        <v>492.76800000000003</v>
      </c>
    </row>
    <row r="138" spans="2:6">
      <c r="B138" t="str">
        <f>'2B'!$AH$29</f>
        <v>B0021BIO</v>
      </c>
      <c r="E138" t="s">
        <v>16446</v>
      </c>
      <c r="F138">
        <f>IF(ISBLANK('2B'!$H$29),"",'2B'!$H$29)</f>
        <v>91.989000000000004</v>
      </c>
    </row>
    <row r="139" spans="2:6">
      <c r="B139" t="str">
        <f>'2B'!$AI$29</f>
        <v>B0021APC</v>
      </c>
      <c r="E139" t="s">
        <v>16446</v>
      </c>
      <c r="F139">
        <f>IF(ISBLANK('2B'!$I$29),"",'2B'!$I$29)</f>
        <v>11.55940758</v>
      </c>
    </row>
    <row r="140" spans="2:6">
      <c r="B140" t="str">
        <f>'2B'!$AJ$29</f>
        <v>B0021TOT</v>
      </c>
      <c r="E140" t="s">
        <v>16446</v>
      </c>
      <c r="F140">
        <f>IF(ISBLANK('2B'!$J$29),"",'2B'!$J$29)</f>
        <v>1046.93140758</v>
      </c>
    </row>
    <row r="141" spans="2:6">
      <c r="B141" t="str">
        <f>'2B'!$AF$30</f>
        <v>B0022WN</v>
      </c>
      <c r="E141" t="s">
        <v>16446</v>
      </c>
      <c r="F141">
        <f>IF(ISBLANK('2B'!$F$30),"",'2B'!$F$30)</f>
        <v>287.43399999999997</v>
      </c>
    </row>
    <row r="142" spans="2:6">
      <c r="B142" t="str">
        <f>'2B'!$AG$30</f>
        <v>B0022WNK</v>
      </c>
      <c r="E142" t="s">
        <v>16446</v>
      </c>
      <c r="F142">
        <f>IF(ISBLANK('2B'!$G$30),"",'2B'!$G$30)</f>
        <v>340.07799999999997</v>
      </c>
    </row>
    <row r="143" spans="2:6">
      <c r="B143" t="str">
        <f>'2B'!$AH$30</f>
        <v>B0022BIO</v>
      </c>
      <c r="E143" t="s">
        <v>16446</v>
      </c>
      <c r="F143">
        <f>IF(ISBLANK('2B'!$H$30),"",'2B'!$H$30)</f>
        <v>17.907999999999998</v>
      </c>
    </row>
    <row r="144" spans="2:6">
      <c r="B144" t="str">
        <f>'2B'!$AI$30</f>
        <v>B0022APC</v>
      </c>
      <c r="E144" t="s">
        <v>16446</v>
      </c>
      <c r="F144">
        <f>IF(ISBLANK('2B'!$I$30),"",'2B'!$I$30)</f>
        <v>31.009033179999999</v>
      </c>
    </row>
    <row r="145" spans="2:6">
      <c r="B145" t="str">
        <f>'2B'!$AJ$30</f>
        <v>B0022TOT</v>
      </c>
      <c r="E145" t="s">
        <v>16446</v>
      </c>
      <c r="F145">
        <f>IF(ISBLANK('2B'!$J$30),"",'2B'!$J$30)</f>
        <v>722.68403317999991</v>
      </c>
    </row>
    <row r="146" spans="2:6">
      <c r="B146" t="str">
        <f>'2B'!$AF$31</f>
        <v>B0023WN</v>
      </c>
      <c r="E146" t="s">
        <v>16446</v>
      </c>
      <c r="F146">
        <f>IF(ISBLANK('2B'!$F$31),"",'2B'!$F$31)</f>
        <v>96.616</v>
      </c>
    </row>
    <row r="147" spans="2:6">
      <c r="B147" t="str">
        <f>'2B'!$AG$31</f>
        <v>B0023WNK</v>
      </c>
      <c r="E147" t="s">
        <v>16446</v>
      </c>
      <c r="F147">
        <f>IF(ISBLANK('2B'!$G$31),"",'2B'!$G$31)</f>
        <v>22.398999999999997</v>
      </c>
    </row>
    <row r="148" spans="2:6">
      <c r="B148" t="str">
        <f>'2B'!$AH$31</f>
        <v>B0023BIO</v>
      </c>
      <c r="E148" t="s">
        <v>16446</v>
      </c>
      <c r="F148">
        <f>IF(ISBLANK('2B'!$H$31),"",'2B'!$H$31)</f>
        <v>0</v>
      </c>
    </row>
    <row r="149" spans="2:6">
      <c r="B149" t="str">
        <f>'2B'!$AI$31</f>
        <v>B0023APC</v>
      </c>
      <c r="E149" t="s">
        <v>16446</v>
      </c>
      <c r="F149">
        <f>IF(ISBLANK('2B'!$I$31),"",'2B'!$I$31)</f>
        <v>0</v>
      </c>
    </row>
    <row r="150" spans="2:6">
      <c r="B150" t="str">
        <f>'2B'!$AJ$31</f>
        <v>B0023TOT</v>
      </c>
      <c r="E150" t="s">
        <v>16446</v>
      </c>
      <c r="F150">
        <f>IF(ISBLANK('2B'!$J$31),"",'2B'!$J$31)</f>
        <v>119.015</v>
      </c>
    </row>
    <row r="151" spans="2:6">
      <c r="B151" t="str">
        <f>'2B'!$AE$32</f>
        <v>BC30498WR</v>
      </c>
      <c r="E151" t="s">
        <v>16446</v>
      </c>
      <c r="F151">
        <f>IF(ISBLANK('2B'!$E$32),"",'2B'!$E$32)</f>
        <v>60.616</v>
      </c>
    </row>
    <row r="152" spans="2:6">
      <c r="B152" t="str">
        <f>'2B'!$AF$32</f>
        <v>BC30498WN</v>
      </c>
      <c r="E152" t="s">
        <v>16446</v>
      </c>
      <c r="F152">
        <f>IF(ISBLANK('2B'!$F$32),"",'2B'!$F$32)</f>
        <v>820.30399999999997</v>
      </c>
    </row>
    <row r="153" spans="2:6">
      <c r="B153" t="str">
        <f>'2B'!$AG$32</f>
        <v>BC30998WNK</v>
      </c>
      <c r="E153" t="s">
        <v>16446</v>
      </c>
      <c r="F153">
        <f>IF(ISBLANK('2B'!$G$32),"",'2B'!$G$32)</f>
        <v>855.245</v>
      </c>
    </row>
    <row r="154" spans="2:6">
      <c r="B154" t="str">
        <f>'2B'!$AH$32</f>
        <v>BC30998SG</v>
      </c>
      <c r="E154" t="s">
        <v>16446</v>
      </c>
      <c r="F154">
        <f>IF(ISBLANK('2B'!$H$32),"",'2B'!$H$32)</f>
        <v>109.89700000000001</v>
      </c>
    </row>
    <row r="155" spans="2:6">
      <c r="B155" t="str">
        <f>'2B'!$AI$32</f>
        <v>BM815TTT</v>
      </c>
      <c r="E155" t="s">
        <v>16446</v>
      </c>
      <c r="F155">
        <f>IF(ISBLANK('2B'!$I$32),"",'2B'!$I$32)</f>
        <v>42.568440760000001</v>
      </c>
    </row>
    <row r="156" spans="2:6">
      <c r="B156" t="str">
        <f>'2B'!$AJ$32</f>
        <v>BM916</v>
      </c>
      <c r="E156" t="s">
        <v>16446</v>
      </c>
      <c r="F156">
        <f>IF(ISBLANK('2B'!$J$32),"",'2B'!$J$32)</f>
        <v>1888.6304407599998</v>
      </c>
    </row>
    <row r="157" spans="2:6">
      <c r="B157" t="str">
        <f>'2B'!$AF$33</f>
        <v>BM333WN</v>
      </c>
      <c r="E157" t="s">
        <v>16446</v>
      </c>
      <c r="F157">
        <f>IF(ISBLANK('2B'!$F$33),"",'2B'!$F$33)</f>
        <v>0</v>
      </c>
    </row>
    <row r="158" spans="2:6">
      <c r="B158" t="str">
        <f>'2B'!$AG$33</f>
        <v>BM833WNK</v>
      </c>
      <c r="E158" t="s">
        <v>16446</v>
      </c>
      <c r="F158">
        <f>IF(ISBLANK('2B'!$G$33),"",'2B'!$G$33)</f>
        <v>0</v>
      </c>
    </row>
    <row r="159" spans="2:6">
      <c r="B159" t="str">
        <f>'2B'!$AH$33</f>
        <v>BM833SG</v>
      </c>
      <c r="E159" t="s">
        <v>16446</v>
      </c>
      <c r="F159">
        <f>IF(ISBLANK('2B'!$H$33),"",'2B'!$H$33)</f>
        <v>0</v>
      </c>
    </row>
    <row r="160" spans="2:6">
      <c r="B160" t="str">
        <f>'2B'!$AI$33</f>
        <v>BM833TTT</v>
      </c>
      <c r="E160" t="s">
        <v>16446</v>
      </c>
      <c r="F160">
        <f>IF(ISBLANK('2B'!$I$33),"",'2B'!$I$33)</f>
        <v>0</v>
      </c>
    </row>
    <row r="161" spans="2:6">
      <c r="B161" t="str">
        <f>'2B'!$AJ$33</f>
        <v>BM923CET</v>
      </c>
      <c r="E161" t="s">
        <v>16446</v>
      </c>
      <c r="F161">
        <f>IF(ISBLANK('2B'!$J$33),"",'2B'!$J$33)</f>
        <v>0</v>
      </c>
    </row>
    <row r="162" spans="2:6">
      <c r="B162" t="str">
        <f>'2B'!$AE$34</f>
        <v>BA1070WR</v>
      </c>
      <c r="E162" t="s">
        <v>16446</v>
      </c>
      <c r="F162">
        <f>IF(ISBLANK('2B'!$E$34),"",'2B'!$E$34)</f>
        <v>60.616</v>
      </c>
    </row>
    <row r="163" spans="2:6">
      <c r="B163" t="str">
        <f>'2B'!$AF$34</f>
        <v>BA1070WN</v>
      </c>
      <c r="E163" t="s">
        <v>16446</v>
      </c>
      <c r="F163">
        <f>IF(ISBLANK('2B'!$F$34),"",'2B'!$F$34)</f>
        <v>820.30399999999997</v>
      </c>
    </row>
    <row r="164" spans="2:6">
      <c r="B164" t="str">
        <f>'2B'!$AG$34</f>
        <v>BA2120WNK</v>
      </c>
      <c r="E164" t="s">
        <v>16446</v>
      </c>
      <c r="F164">
        <f>IF(ISBLANK('2B'!$G$34),"",'2B'!$G$34)</f>
        <v>855.245</v>
      </c>
    </row>
    <row r="165" spans="2:6">
      <c r="B165" t="str">
        <f>'2B'!$AH$34</f>
        <v>BA2120SG</v>
      </c>
      <c r="E165" t="s">
        <v>16446</v>
      </c>
      <c r="F165">
        <f>IF(ISBLANK('2B'!$H$34),"",'2B'!$H$34)</f>
        <v>109.89700000000001</v>
      </c>
    </row>
    <row r="166" spans="2:6">
      <c r="B166" t="str">
        <f>'2B'!$AI$34</f>
        <v>BA2120TTT</v>
      </c>
      <c r="E166" t="s">
        <v>16446</v>
      </c>
      <c r="F166">
        <f>IF(ISBLANK('2B'!$I$34),"",'2B'!$I$34)</f>
        <v>42.568440760000001</v>
      </c>
    </row>
    <row r="167" spans="2:6">
      <c r="B167" t="str">
        <f>'2B'!$AJ$34</f>
        <v>BA3000</v>
      </c>
      <c r="E167" t="s">
        <v>16446</v>
      </c>
      <c r="F167">
        <f>IF(ISBLANK('2B'!$J$34),"",'2B'!$J$34)</f>
        <v>1888.6304407599998</v>
      </c>
    </row>
    <row r="168" spans="2:6">
      <c r="B168" t="str">
        <f>'2B'!$AF$37</f>
        <v>B0024WN</v>
      </c>
      <c r="E168" t="s">
        <v>16446</v>
      </c>
      <c r="F168">
        <f>IF(ISBLANK('2B'!$F$37),"",'2B'!$F$37)</f>
        <v>56.347999999999999</v>
      </c>
    </row>
    <row r="169" spans="2:6">
      <c r="B169" t="str">
        <f>'2B'!$AG$37</f>
        <v>B0024WNK</v>
      </c>
      <c r="E169" t="s">
        <v>16446</v>
      </c>
      <c r="F169">
        <f>IF(ISBLANK('2B'!$G$37),"",'2B'!$G$37)</f>
        <v>58.331000000000003</v>
      </c>
    </row>
    <row r="170" spans="2:6">
      <c r="B170" t="str">
        <f>'2B'!$AH$37</f>
        <v>B0024BIO</v>
      </c>
      <c r="E170" t="s">
        <v>16446</v>
      </c>
      <c r="F170">
        <f>IF(ISBLANK('2B'!$H$37),"",'2B'!$H$37)</f>
        <v>0</v>
      </c>
    </row>
    <row r="171" spans="2:6">
      <c r="B171" t="str">
        <f>'2B'!$AI$37</f>
        <v>B0024APC</v>
      </c>
      <c r="E171" t="s">
        <v>16446</v>
      </c>
      <c r="F171">
        <f>IF(ISBLANK('2B'!$I$37),"",'2B'!$I$37)</f>
        <v>0</v>
      </c>
    </row>
    <row r="172" spans="2:6">
      <c r="B172" t="str">
        <f>'2B'!$AJ$37</f>
        <v>B0024TOT</v>
      </c>
      <c r="E172" t="s">
        <v>16446</v>
      </c>
      <c r="F172">
        <f>IF(ISBLANK('2B'!$J$37),"",'2B'!$J$37)</f>
        <v>109.95699999999999</v>
      </c>
    </row>
    <row r="173" spans="2:6">
      <c r="B173" t="str">
        <f>'2B'!$AE$39</f>
        <v>BM325WR</v>
      </c>
      <c r="E173" t="s">
        <v>16446</v>
      </c>
      <c r="F173">
        <f>IF(ISBLANK('2B'!$E$39),"",'2B'!$E$39)</f>
        <v>152.04400000000001</v>
      </c>
    </row>
    <row r="174" spans="2:6">
      <c r="B174" t="str">
        <f>'2B'!$AF$39</f>
        <v>BM325WN</v>
      </c>
      <c r="E174" t="s">
        <v>16446</v>
      </c>
      <c r="F174">
        <f>IF(ISBLANK('2B'!$F$39),"",'2B'!$F$39)</f>
        <v>1312.5840000000001</v>
      </c>
    </row>
    <row r="175" spans="2:6">
      <c r="B175" t="str">
        <f>'2B'!$AG$39</f>
        <v>BM825WNK</v>
      </c>
      <c r="E175" t="s">
        <v>16446</v>
      </c>
      <c r="F175">
        <f>IF(ISBLANK('2B'!$G$39),"",'2B'!$G$39)</f>
        <v>1509.635</v>
      </c>
    </row>
    <row r="176" spans="2:6">
      <c r="B176" t="str">
        <f>'2B'!$AH$39</f>
        <v>BM825SG</v>
      </c>
      <c r="E176" t="s">
        <v>16446</v>
      </c>
      <c r="F176">
        <f>IF(ISBLANK('2B'!$H$39),"",'2B'!$H$39)</f>
        <v>196.71099999999998</v>
      </c>
    </row>
    <row r="177" spans="2:6">
      <c r="B177" t="str">
        <f>'2B'!$AI$39</f>
        <v>S3039TTT</v>
      </c>
      <c r="E177" t="s">
        <v>16446</v>
      </c>
      <c r="F177">
        <f>IF(ISBLANK('2B'!$I$39),"",'2B'!$I$39)</f>
        <v>45.414440760000005</v>
      </c>
    </row>
    <row r="178" spans="2:6">
      <c r="B178" t="str">
        <f>'2B'!$AJ$39</f>
        <v>T3039</v>
      </c>
      <c r="E178" t="s">
        <v>16446</v>
      </c>
      <c r="F178">
        <f>IF(ISBLANK('2B'!$J$39),"",'2B'!$J$39)</f>
        <v>3216.3884407599999</v>
      </c>
    </row>
    <row r="179" spans="2:6">
      <c r="B179" t="str">
        <f>'2B'!$AF$42</f>
        <v>CR00558WN</v>
      </c>
      <c r="E179" t="s">
        <v>16446</v>
      </c>
      <c r="F179">
        <f>IF(ISBLANK('2B'!$F$42),"",'2B'!$F$42)</f>
        <v>8.8144913965506628</v>
      </c>
    </row>
    <row r="180" spans="2:6">
      <c r="B180" t="str">
        <f>'2B'!$AG$42</f>
        <v>CR00559WNK</v>
      </c>
      <c r="E180" t="s">
        <v>16446</v>
      </c>
      <c r="F180">
        <f>IF(ISBLANK('2B'!$G$42),"",'2B'!$G$42)</f>
        <v>7.8454370823718076</v>
      </c>
    </row>
    <row r="181" spans="2:6">
      <c r="B181" t="str">
        <f>'2B'!$AH$42</f>
        <v>CR00559SG</v>
      </c>
      <c r="E181" t="s">
        <v>16446</v>
      </c>
      <c r="F181">
        <f>IF(ISBLANK('2B'!$H$42),"",'2B'!$H$42)</f>
        <v>2.6247823533648709</v>
      </c>
    </row>
    <row r="182" spans="2:6">
      <c r="B182" t="str">
        <f>'2B'!$AI$42</f>
        <v>CR0559TTT</v>
      </c>
      <c r="E182" t="s">
        <v>16446</v>
      </c>
      <c r="F182">
        <f>IF(ISBLANK('2B'!$I$42),"",'2B'!$I$42)</f>
        <v>0</v>
      </c>
    </row>
    <row r="183" spans="2:6">
      <c r="B183" t="str">
        <f>'2B'!$AJ$42</f>
        <v>CR00560</v>
      </c>
      <c r="E183" t="s">
        <v>16446</v>
      </c>
      <c r="F183">
        <f>IF(ISBLANK('2B'!$J$42),"",'2B'!$J$42)</f>
        <v>20.000000000000007</v>
      </c>
    </row>
    <row r="184" spans="2:6">
      <c r="B184" t="str">
        <f>'2B'!$AF$43</f>
        <v>CR00561WN</v>
      </c>
      <c r="E184" t="s">
        <v>16446</v>
      </c>
      <c r="F184">
        <f>IF(ISBLANK('2B'!$F$43),"",'2B'!$F$43)</f>
        <v>0</v>
      </c>
    </row>
    <row r="185" spans="2:6">
      <c r="B185" t="str">
        <f>'2B'!$AG$43</f>
        <v>CR00562WNK</v>
      </c>
      <c r="E185" t="s">
        <v>16446</v>
      </c>
      <c r="F185">
        <f>IF(ISBLANK('2B'!$G$43),"",'2B'!$G$43)</f>
        <v>0</v>
      </c>
    </row>
    <row r="186" spans="2:6">
      <c r="B186" t="str">
        <f>'2B'!$AH$43</f>
        <v>CR00562SG</v>
      </c>
      <c r="E186" t="s">
        <v>16446</v>
      </c>
      <c r="F186">
        <f>IF(ISBLANK('2B'!$H$43),"",'2B'!$H$43)</f>
        <v>0</v>
      </c>
    </row>
    <row r="187" spans="2:6">
      <c r="B187" t="str">
        <f>'2B'!$AI$43</f>
        <v>CR00562TTT</v>
      </c>
      <c r="E187" t="s">
        <v>16446</v>
      </c>
      <c r="F187">
        <f>IF(ISBLANK('2B'!$I$43),"",'2B'!$I$43)</f>
        <v>0</v>
      </c>
    </row>
    <row r="188" spans="2:6">
      <c r="B188" t="str">
        <f>'2B'!$AJ$43</f>
        <v>CR00563</v>
      </c>
      <c r="E188" t="s">
        <v>16446</v>
      </c>
      <c r="F188">
        <f>IF(ISBLANK('2B'!$J$43),"",'2B'!$J$43)</f>
        <v>0</v>
      </c>
    </row>
    <row r="189" spans="2:6">
      <c r="B189" t="str">
        <f>'2B'!$AE$44</f>
        <v>W3026WR</v>
      </c>
      <c r="E189" t="s">
        <v>16446</v>
      </c>
      <c r="F189">
        <f>IF(ISBLANK('2B'!$E$44),"",'2B'!$E$44)</f>
        <v>152.75928916771267</v>
      </c>
    </row>
    <row r="190" spans="2:6">
      <c r="B190" t="str">
        <f>'2B'!$AF$44</f>
        <v>W3026WN</v>
      </c>
      <c r="E190" t="s">
        <v>16446</v>
      </c>
      <c r="F190">
        <f>IF(ISBLANK('2B'!$F$44),"",'2B'!$F$44)</f>
        <v>1321.3984913965508</v>
      </c>
    </row>
    <row r="191" spans="2:6">
      <c r="B191" t="str">
        <f>'2B'!$AG$44</f>
        <v>S3040WNK</v>
      </c>
      <c r="E191" t="s">
        <v>16446</v>
      </c>
      <c r="F191">
        <f>IF(ISBLANK('2B'!$G$44),"",'2B'!$G$44)</f>
        <v>1517.4804370823717</v>
      </c>
    </row>
    <row r="192" spans="2:6">
      <c r="B192" t="str">
        <f>'2B'!$AH$44</f>
        <v>S3040SG</v>
      </c>
      <c r="E192" t="s">
        <v>16446</v>
      </c>
      <c r="F192">
        <f>IF(ISBLANK('2B'!$H$44),"",'2B'!$H$44)</f>
        <v>199.33578235336486</v>
      </c>
    </row>
    <row r="193" spans="2:6">
      <c r="B193" t="str">
        <f>'2B'!$AI$44</f>
        <v>S3040TOTTTT</v>
      </c>
      <c r="E193" t="s">
        <v>16446</v>
      </c>
      <c r="F193">
        <f>IF(ISBLANK('2B'!$I$44),"",'2B'!$I$44)</f>
        <v>45.414440760000005</v>
      </c>
    </row>
    <row r="194" spans="2:6">
      <c r="B194" t="str">
        <f>'2B'!$AJ$44</f>
        <v>CR00564</v>
      </c>
      <c r="E194" t="s">
        <v>16446</v>
      </c>
      <c r="F194">
        <f>IF(ISBLANK('2B'!$J$44),"",'2B'!$J$44)</f>
        <v>3236.3884407599999</v>
      </c>
    </row>
    <row r="195" spans="2:6">
      <c r="B195" t="str">
        <f>'2C'!$U$8</f>
        <v>BM9030</v>
      </c>
      <c r="E195" t="s">
        <v>16446</v>
      </c>
      <c r="F195">
        <f>IF(ISBLANK('2C'!$E$8),"",'2C'!$E$8)</f>
        <v>70.597999999999999</v>
      </c>
    </row>
    <row r="196" spans="2:6">
      <c r="B196" t="str">
        <f>'2C'!$V$8</f>
        <v>BM9031</v>
      </c>
      <c r="E196" t="s">
        <v>16446</v>
      </c>
      <c r="F196">
        <f>IF(ISBLANK('2C'!$F$8),"",'2C'!$F$8)</f>
        <v>0</v>
      </c>
    </row>
    <row r="197" spans="2:6">
      <c r="B197" t="str">
        <f>'2C'!$W$8</f>
        <v>BM9032</v>
      </c>
      <c r="E197" t="s">
        <v>16446</v>
      </c>
      <c r="F197">
        <f>IF(ISBLANK('2C'!$G$8),"",'2C'!$G$8)</f>
        <v>70.597999999999999</v>
      </c>
    </row>
    <row r="198" spans="2:6">
      <c r="B198" t="str">
        <f>'2C'!$U$9</f>
        <v>BM9002</v>
      </c>
      <c r="E198" t="s">
        <v>16446</v>
      </c>
      <c r="F198">
        <f>IF(ISBLANK('2C'!$E$9),"",'2C'!$E$9)</f>
        <v>28.92</v>
      </c>
    </row>
    <row r="199" spans="2:6">
      <c r="B199" t="str">
        <f>'2C'!$V$9</f>
        <v>BM9202</v>
      </c>
      <c r="E199" t="s">
        <v>16446</v>
      </c>
      <c r="F199">
        <f>IF(ISBLANK('2C'!$F$9),"",'2C'!$F$9)</f>
        <v>0</v>
      </c>
    </row>
    <row r="200" spans="2:6">
      <c r="B200" t="str">
        <f>'2C'!$W$9</f>
        <v>BM9502</v>
      </c>
      <c r="E200" t="s">
        <v>16446</v>
      </c>
      <c r="F200">
        <f>IF(ISBLANK('2C'!$G$9),"",'2C'!$G$9)</f>
        <v>28.92</v>
      </c>
    </row>
    <row r="201" spans="2:6">
      <c r="B201" t="str">
        <f>'2C'!$U$10</f>
        <v>BM9003</v>
      </c>
      <c r="E201" t="s">
        <v>16446</v>
      </c>
      <c r="F201">
        <f>IF(ISBLANK('2C'!$E$10),"",'2C'!$E$10)</f>
        <v>85.861999999999995</v>
      </c>
    </row>
    <row r="202" spans="2:6">
      <c r="B202" t="str">
        <f>'2C'!$V$10</f>
        <v>BM9203</v>
      </c>
      <c r="E202" t="s">
        <v>16446</v>
      </c>
      <c r="F202">
        <f>IF(ISBLANK('2C'!$F$10),"",'2C'!$F$10)</f>
        <v>0</v>
      </c>
    </row>
    <row r="203" spans="2:6">
      <c r="B203" t="str">
        <f>'2C'!$W$10</f>
        <v>BM9503</v>
      </c>
      <c r="E203" t="s">
        <v>16446</v>
      </c>
      <c r="F203">
        <f>IF(ISBLANK('2C'!$G$10),"",'2C'!$G$10)</f>
        <v>85.861999999999995</v>
      </c>
    </row>
    <row r="204" spans="2:6">
      <c r="B204" t="str">
        <f>'2C'!$U$11</f>
        <v>BM9007</v>
      </c>
      <c r="E204" t="s">
        <v>16446</v>
      </c>
      <c r="F204">
        <f>IF(ISBLANK('2C'!$E$11),"",'2C'!$E$11)</f>
        <v>10.97</v>
      </c>
    </row>
    <row r="205" spans="2:6">
      <c r="B205" t="str">
        <f>'2C'!$V$11</f>
        <v>BM9207</v>
      </c>
      <c r="E205" t="s">
        <v>16446</v>
      </c>
      <c r="F205">
        <f>IF(ISBLANK('2C'!$F$11),"",'2C'!$F$11)</f>
        <v>0</v>
      </c>
    </row>
    <row r="206" spans="2:6">
      <c r="B206" t="str">
        <f>'2C'!$W$11</f>
        <v>BM9507</v>
      </c>
      <c r="E206" t="s">
        <v>16446</v>
      </c>
      <c r="F206">
        <f>IF(ISBLANK('2C'!$G$11),"",'2C'!$G$11)</f>
        <v>10.97</v>
      </c>
    </row>
    <row r="207" spans="2:6">
      <c r="B207" t="str">
        <f>'2C'!$U$12</f>
        <v>B0025OXH</v>
      </c>
      <c r="E207" t="s">
        <v>16446</v>
      </c>
      <c r="F207">
        <f>IF(ISBLANK('2C'!$E$12),"",'2C'!$E$12)</f>
        <v>0.44500000000000001</v>
      </c>
    </row>
    <row r="208" spans="2:6">
      <c r="B208" t="str">
        <f>'2C'!$V$12</f>
        <v>B0025OXNH</v>
      </c>
      <c r="E208" t="s">
        <v>16446</v>
      </c>
      <c r="F208">
        <f>IF(ISBLANK('2C'!$F$12),"",'2C'!$F$12)</f>
        <v>0</v>
      </c>
    </row>
    <row r="209" spans="2:6">
      <c r="B209" t="str">
        <f>'2C'!$W$12</f>
        <v>B0025OXT</v>
      </c>
      <c r="E209" t="s">
        <v>16446</v>
      </c>
      <c r="F209">
        <f>IF(ISBLANK('2C'!$G$12),"",'2C'!$G$12)</f>
        <v>0.44500000000000001</v>
      </c>
    </row>
    <row r="210" spans="2:6">
      <c r="B210" t="str">
        <f>'2C'!$U$13</f>
        <v>B0026LAH</v>
      </c>
      <c r="E210" t="s">
        <v>16446</v>
      </c>
      <c r="F210">
        <f>IF(ISBLANK('2C'!$E$13),"",'2C'!$E$13)</f>
        <v>0.497</v>
      </c>
    </row>
    <row r="211" spans="2:6">
      <c r="B211" t="str">
        <f>'2C'!$V$13</f>
        <v>B0026LANH</v>
      </c>
      <c r="E211" t="s">
        <v>16446</v>
      </c>
      <c r="F211">
        <f>IF(ISBLANK('2C'!$F$13),"",'2C'!$F$13)</f>
        <v>0</v>
      </c>
    </row>
    <row r="212" spans="2:6">
      <c r="B212" t="str">
        <f>'2C'!$W$13</f>
        <v>B0026LAT</v>
      </c>
      <c r="E212" t="s">
        <v>16446</v>
      </c>
      <c r="F212">
        <f>IF(ISBLANK('2C'!$G$13),"",'2C'!$G$13)</f>
        <v>0.497</v>
      </c>
    </row>
    <row r="213" spans="2:6">
      <c r="B213" t="str">
        <f>'2C'!$U$14</f>
        <v>B0027TXH</v>
      </c>
      <c r="E213" t="s">
        <v>16446</v>
      </c>
      <c r="F213">
        <f>IF(ISBLANK('2C'!$E$14),"",'2C'!$E$14)</f>
        <v>197.292</v>
      </c>
    </row>
    <row r="214" spans="2:6">
      <c r="B214" t="str">
        <f>'2C'!$V$14</f>
        <v>B0027TXNH</v>
      </c>
      <c r="E214" t="s">
        <v>16446</v>
      </c>
      <c r="F214">
        <f>IF(ISBLANK('2C'!$F$14),"",'2C'!$F$14)</f>
        <v>0</v>
      </c>
    </row>
    <row r="215" spans="2:6">
      <c r="B215" t="str">
        <f>'2C'!$W$14</f>
        <v>B0027TXT</v>
      </c>
      <c r="E215" t="s">
        <v>16446</v>
      </c>
      <c r="F215">
        <f>IF(ISBLANK('2C'!$G$14),"",'2C'!$G$14)</f>
        <v>197.292</v>
      </c>
    </row>
    <row r="216" spans="2:6">
      <c r="B216" t="str">
        <f>'2C'!$U$17</f>
        <v>B0028DEXH</v>
      </c>
      <c r="E216" t="s">
        <v>16446</v>
      </c>
      <c r="F216">
        <f>IF(ISBLANK('2C'!$E$17),"",'2C'!$E$17)</f>
        <v>0.14000000000000001</v>
      </c>
    </row>
    <row r="217" spans="2:6">
      <c r="B217" t="str">
        <f>'2C'!$V$17</f>
        <v>B0028DEXNH</v>
      </c>
      <c r="E217" t="s">
        <v>16446</v>
      </c>
      <c r="F217">
        <f>IF(ISBLANK('2C'!$F$17),"",'2C'!$F$17)</f>
        <v>0</v>
      </c>
    </row>
    <row r="218" spans="2:6">
      <c r="B218" t="str">
        <f>'2C'!$W$17</f>
        <v>B0028DEXT</v>
      </c>
      <c r="E218" t="s">
        <v>16446</v>
      </c>
      <c r="F218">
        <f>IF(ISBLANK('2C'!$G$17),"",'2C'!$G$17)</f>
        <v>0.14000000000000001</v>
      </c>
    </row>
    <row r="219" spans="2:6">
      <c r="B219" t="str">
        <f>'2C'!$U$18</f>
        <v>B0029DAXH</v>
      </c>
      <c r="E219" t="s">
        <v>16446</v>
      </c>
      <c r="F219">
        <f>IF(ISBLANK('2C'!$E$18),"",'2C'!$E$18)</f>
        <v>3.25</v>
      </c>
    </row>
    <row r="220" spans="2:6">
      <c r="B220" t="str">
        <f>'2C'!$V$18</f>
        <v>B0029DAXNH</v>
      </c>
      <c r="E220" t="s">
        <v>16446</v>
      </c>
      <c r="F220">
        <f>IF(ISBLANK('2C'!$F$18),"",'2C'!$F$18)</f>
        <v>0</v>
      </c>
    </row>
    <row r="221" spans="2:6">
      <c r="B221" t="str">
        <f>'2C'!$W$18</f>
        <v>B0029DAXT</v>
      </c>
      <c r="E221" t="s">
        <v>16446</v>
      </c>
      <c r="F221">
        <f>IF(ISBLANK('2C'!$G$18),"",'2C'!$G$18)</f>
        <v>3.25</v>
      </c>
    </row>
    <row r="222" spans="2:6">
      <c r="B222" t="str">
        <f>'2C'!$U$19</f>
        <v>B0030AEXH</v>
      </c>
      <c r="E222" t="s">
        <v>16446</v>
      </c>
      <c r="F222">
        <f>IF(ISBLANK('2C'!$E$19),"",'2C'!$E$19)</f>
        <v>0</v>
      </c>
    </row>
    <row r="223" spans="2:6">
      <c r="B223" t="str">
        <f>'2C'!$V$19</f>
        <v>B0030AEXNH</v>
      </c>
      <c r="E223" t="s">
        <v>16446</v>
      </c>
      <c r="F223">
        <f>IF(ISBLANK('2C'!$F$19),"",'2C'!$F$19)</f>
        <v>0</v>
      </c>
    </row>
    <row r="224" spans="2:6">
      <c r="B224" t="str">
        <f>'2C'!$W$19</f>
        <v>B0030AEXT</v>
      </c>
      <c r="E224" t="s">
        <v>16446</v>
      </c>
      <c r="F224">
        <f>IF(ISBLANK('2C'!$G$19),"",'2C'!$G$19)</f>
        <v>0</v>
      </c>
    </row>
    <row r="225" spans="2:6">
      <c r="B225" t="str">
        <f>'2C'!$U$20</f>
        <v>B0031AAXH</v>
      </c>
      <c r="E225" t="s">
        <v>16446</v>
      </c>
      <c r="F225">
        <f>IF(ISBLANK('2C'!$E$20),"",'2C'!$E$20)</f>
        <v>22.896999999999998</v>
      </c>
    </row>
    <row r="226" spans="2:6">
      <c r="B226" t="str">
        <f>'2C'!$V$20</f>
        <v>B0031AAXNH</v>
      </c>
      <c r="E226" t="s">
        <v>16446</v>
      </c>
      <c r="F226">
        <f>IF(ISBLANK('2C'!$F$20),"",'2C'!$F$20)</f>
        <v>0</v>
      </c>
    </row>
    <row r="227" spans="2:6">
      <c r="B227" t="str">
        <f>'2C'!$W$20</f>
        <v>B0031AAXT</v>
      </c>
      <c r="E227" t="s">
        <v>16446</v>
      </c>
      <c r="F227">
        <f>IF(ISBLANK('2C'!$G$20),"",'2C'!$G$20)</f>
        <v>22.896999999999998</v>
      </c>
    </row>
    <row r="228" spans="2:6">
      <c r="B228" t="str">
        <f>'2C'!$U$23</f>
        <v>B0032RCL</v>
      </c>
      <c r="E228" t="s">
        <v>16446</v>
      </c>
      <c r="F228">
        <f>IF(ISBLANK('2C'!$E$23),"",'2C'!$E$23)</f>
        <v>0</v>
      </c>
    </row>
    <row r="229" spans="2:6">
      <c r="B229" t="str">
        <f>'2C'!$V$23</f>
        <v>B0032RCLB</v>
      </c>
      <c r="E229" t="s">
        <v>16446</v>
      </c>
      <c r="F229">
        <f>IF(ISBLANK('2C'!$F$23),"",'2C'!$F$23)</f>
        <v>0</v>
      </c>
    </row>
    <row r="230" spans="2:6">
      <c r="B230" t="str">
        <f>'2C'!$W$23</f>
        <v>B0032RCLT</v>
      </c>
      <c r="E230" t="s">
        <v>16446</v>
      </c>
      <c r="F230">
        <f>IF(ISBLANK('2C'!$G$23),"",'2C'!$G$23)</f>
        <v>0</v>
      </c>
    </row>
    <row r="231" spans="2:6">
      <c r="B231" t="str">
        <f>'2C'!$U$24</f>
        <v>B0033INCM</v>
      </c>
      <c r="E231" t="s">
        <v>16446</v>
      </c>
      <c r="F231">
        <f>IF(ISBLANK('2C'!$E$24),"",'2C'!$E$24)</f>
        <v>0</v>
      </c>
    </row>
    <row r="232" spans="2:6">
      <c r="B232" t="str">
        <f>'2C'!$V$24</f>
        <v>B0033INCMB</v>
      </c>
      <c r="E232" t="s">
        <v>16446</v>
      </c>
      <c r="F232">
        <f>IF(ISBLANK('2C'!$F$24),"",'2C'!$F$24)</f>
        <v>0</v>
      </c>
    </row>
    <row r="233" spans="2:6">
      <c r="B233" t="str">
        <f>'2C'!$W$24</f>
        <v>B0033INCMT</v>
      </c>
      <c r="E233" t="s">
        <v>16446</v>
      </c>
      <c r="F233">
        <f>IF(ISBLANK('2C'!$G$24),"",'2C'!$G$24)</f>
        <v>0</v>
      </c>
    </row>
    <row r="234" spans="2:6">
      <c r="B234" t="str">
        <f>'2C'!$U$25</f>
        <v>B0034RCW</v>
      </c>
      <c r="E234" t="s">
        <v>16446</v>
      </c>
      <c r="F234">
        <f>IF(ISBLANK('2C'!$E$25),"",'2C'!$E$25)</f>
        <v>4.7030000000000003</v>
      </c>
    </row>
    <row r="235" spans="2:6">
      <c r="B235" t="str">
        <f>'2C'!$V$25</f>
        <v>B0034RCWB</v>
      </c>
      <c r="E235" t="s">
        <v>16446</v>
      </c>
      <c r="F235">
        <f>IF(ISBLANK('2C'!$F$25),"",'2C'!$F$25)</f>
        <v>0</v>
      </c>
    </row>
    <row r="236" spans="2:6">
      <c r="B236" t="str">
        <f>'2C'!$W$25</f>
        <v>B0034RCWT</v>
      </c>
      <c r="E236" t="s">
        <v>16446</v>
      </c>
      <c r="F236">
        <f>IF(ISBLANK('2C'!$G$25),"",'2C'!$G$25)</f>
        <v>4.7030000000000003</v>
      </c>
    </row>
    <row r="237" spans="2:6">
      <c r="B237" t="str">
        <f>'2C'!$U$26</f>
        <v>B0035INCA</v>
      </c>
      <c r="E237" t="s">
        <v>16446</v>
      </c>
      <c r="F237">
        <f>IF(ISBLANK('2C'!$E$26),"",'2C'!$E$26)</f>
        <v>0</v>
      </c>
    </row>
    <row r="238" spans="2:6">
      <c r="B238" t="str">
        <f>'2C'!$V$26</f>
        <v>B0035INCAB</v>
      </c>
      <c r="E238" t="s">
        <v>16446</v>
      </c>
      <c r="F238">
        <f>IF(ISBLANK('2C'!$F$26),"",'2C'!$F$26)</f>
        <v>0</v>
      </c>
    </row>
    <row r="239" spans="2:6">
      <c r="B239" t="str">
        <f>'2C'!$W$26</f>
        <v>B0035INCAT</v>
      </c>
      <c r="E239" t="s">
        <v>16446</v>
      </c>
      <c r="F239">
        <f>IF(ISBLANK('2C'!$G$26),"",'2C'!$G$26)</f>
        <v>0</v>
      </c>
    </row>
    <row r="240" spans="2:6">
      <c r="B240" t="str">
        <f>'2C'!$U$27</f>
        <v>B0036NRC</v>
      </c>
      <c r="E240" t="s">
        <v>16446</v>
      </c>
      <c r="F240">
        <f>IF(ISBLANK('2C'!$E$27),"",'2C'!$E$27)</f>
        <v>4.7030000000000003</v>
      </c>
    </row>
    <row r="241" spans="2:6">
      <c r="B241" t="str">
        <f>'2C'!$V$27</f>
        <v>B0036NRCB</v>
      </c>
      <c r="E241" t="s">
        <v>16446</v>
      </c>
      <c r="F241">
        <f>IF(ISBLANK('2C'!$F$27),"",'2C'!$F$27)</f>
        <v>0</v>
      </c>
    </row>
    <row r="242" spans="2:6">
      <c r="B242" t="str">
        <f>'2C'!$W$27</f>
        <v>B0036NRCT</v>
      </c>
      <c r="E242" t="s">
        <v>16446</v>
      </c>
      <c r="F242">
        <f>IF(ISBLANK('2C'!$G$27),"",'2C'!$G$27)</f>
        <v>4.7030000000000003</v>
      </c>
    </row>
    <row r="243" spans="2:6">
      <c r="B243" t="str">
        <f>'2C'!$U$29</f>
        <v>B0037TRCH</v>
      </c>
      <c r="E243" t="s">
        <v>16446</v>
      </c>
      <c r="F243">
        <f>IF(ISBLANK('2C'!$E$29),"",'2C'!$E$29)</f>
        <v>228.28200000000001</v>
      </c>
    </row>
    <row r="244" spans="2:6">
      <c r="B244" t="str">
        <f>'2C'!$V$29</f>
        <v>B0037TRCNH</v>
      </c>
      <c r="E244" t="s">
        <v>16446</v>
      </c>
      <c r="F244">
        <f>IF(ISBLANK('2C'!$F$29),"",'2C'!$F$29)</f>
        <v>0</v>
      </c>
    </row>
    <row r="245" spans="2:6">
      <c r="B245" t="str">
        <f>'2C'!$W$29</f>
        <v>B0037TRCT</v>
      </c>
      <c r="E245" t="s">
        <v>16446</v>
      </c>
      <c r="F245">
        <f>IF(ISBLANK('2C'!$G$29),"",'2C'!$G$29)</f>
        <v>228.28200000000001</v>
      </c>
    </row>
    <row r="246" spans="2:6">
      <c r="B246" t="str">
        <f>'2C'!$U$31</f>
        <v>BM9022</v>
      </c>
      <c r="E246" t="s">
        <v>16446</v>
      </c>
      <c r="F246">
        <f>IF(ISBLANK('2C'!$E$31),"",'2C'!$E$31)</f>
        <v>0</v>
      </c>
    </row>
    <row r="247" spans="2:6">
      <c r="B247" t="str">
        <f>'2C'!$V$31</f>
        <v>BM9222</v>
      </c>
      <c r="E247" t="s">
        <v>16446</v>
      </c>
      <c r="F247">
        <f>IF(ISBLANK('2C'!$F$31),"",'2C'!$F$31)</f>
        <v>0</v>
      </c>
    </row>
    <row r="248" spans="2:6">
      <c r="B248" t="str">
        <f>'2C'!$W$31</f>
        <v>BM9522</v>
      </c>
      <c r="E248" t="s">
        <v>16446</v>
      </c>
      <c r="F248">
        <f>IF(ISBLANK('2C'!$G$31),"",'2C'!$G$31)</f>
        <v>0</v>
      </c>
    </row>
    <row r="249" spans="2:6">
      <c r="B249" t="str">
        <f>'2C'!$U$32</f>
        <v>B0038PDRCH</v>
      </c>
      <c r="E249" t="s">
        <v>16446</v>
      </c>
      <c r="F249">
        <f>IF(ISBLANK('2C'!$E$32),"",'2C'!$E$32)</f>
        <v>0</v>
      </c>
    </row>
    <row r="250" spans="2:6">
      <c r="B250" t="str">
        <f>'2C'!$V$32</f>
        <v>B0038PDRCNH</v>
      </c>
      <c r="E250" t="s">
        <v>16446</v>
      </c>
      <c r="F250">
        <f>IF(ISBLANK('2C'!$F$32),"",'2C'!$F$32)</f>
        <v>0</v>
      </c>
    </row>
    <row r="251" spans="2:6">
      <c r="B251" t="str">
        <f>'2C'!$W$32</f>
        <v>B0038PDRCT</v>
      </c>
      <c r="E251" t="s">
        <v>16446</v>
      </c>
      <c r="F251">
        <f>IF(ISBLANK('2C'!$G$32),"",'2C'!$G$32)</f>
        <v>0</v>
      </c>
    </row>
    <row r="252" spans="2:6">
      <c r="B252" t="str">
        <f>'2C'!$U$34</f>
        <v>B0039TRCH_PDRC</v>
      </c>
      <c r="E252" t="s">
        <v>16446</v>
      </c>
      <c r="F252">
        <f>IF(ISBLANK('2C'!$E$34),"",'2C'!$E$34)</f>
        <v>228.28200000000001</v>
      </c>
    </row>
    <row r="253" spans="2:6">
      <c r="B253" t="str">
        <f>'2C'!$V$34</f>
        <v>B0039TRCNH_PDRC</v>
      </c>
      <c r="E253" t="s">
        <v>16446</v>
      </c>
      <c r="F253">
        <f>IF(ISBLANK('2C'!$F$34),"",'2C'!$F$34)</f>
        <v>0</v>
      </c>
    </row>
    <row r="254" spans="2:6">
      <c r="B254" t="str">
        <f>'2C'!$W$34</f>
        <v>B0039TRCT_PDRC</v>
      </c>
      <c r="E254" t="s">
        <v>16446</v>
      </c>
      <c r="F254">
        <f>IF(ISBLANK('2C'!$G$34),"",'2C'!$G$34)</f>
        <v>228.28200000000001</v>
      </c>
    </row>
    <row r="255" spans="2:6">
      <c r="B255" t="str">
        <f>'2C'!$U$37</f>
        <v>BM9038</v>
      </c>
      <c r="E255" t="s">
        <v>16446</v>
      </c>
      <c r="F255">
        <f>IF(ISBLANK('2C'!$E$37),"",'2C'!$E$37)</f>
        <v>75.361000000000004</v>
      </c>
    </row>
    <row r="256" spans="2:6">
      <c r="B256" t="str">
        <f>'2C'!$V$37</f>
        <v>BM9338</v>
      </c>
      <c r="E256" t="s">
        <v>16446</v>
      </c>
      <c r="F256">
        <f>IF(ISBLANK('2C'!$F$37),"",'2C'!$F$37)</f>
        <v>0</v>
      </c>
    </row>
    <row r="257" spans="2:6">
      <c r="B257" t="str">
        <f>'2C'!$W$37</f>
        <v>BM9538</v>
      </c>
      <c r="E257" t="s">
        <v>16446</v>
      </c>
      <c r="F257">
        <f>IF(ISBLANK('2C'!$G$37),"",'2C'!$G$37)</f>
        <v>75.361000000000004</v>
      </c>
    </row>
    <row r="258" spans="2:6">
      <c r="B258" t="str">
        <f>'2C'!$U$40</f>
        <v>B0040CAPXH</v>
      </c>
      <c r="E258" t="s">
        <v>16446</v>
      </c>
      <c r="F258">
        <f>IF(ISBLANK('2C'!$E$40),"",'2C'!$E$40)</f>
        <v>10.035</v>
      </c>
    </row>
    <row r="259" spans="2:6">
      <c r="B259" t="str">
        <f>'2C'!$V$40</f>
        <v>B0040CAPXNH</v>
      </c>
      <c r="E259" t="s">
        <v>16446</v>
      </c>
      <c r="F259">
        <f>IF(ISBLANK('2C'!$F$40),"",'2C'!$F$40)</f>
        <v>0</v>
      </c>
    </row>
    <row r="260" spans="2:6">
      <c r="B260" t="str">
        <f>'2C'!$W$40</f>
        <v>B0040CAPXT</v>
      </c>
      <c r="E260" t="s">
        <v>16446</v>
      </c>
      <c r="F260">
        <f>IF(ISBLANK('2C'!$G$40),"",'2C'!$G$40)</f>
        <v>10.035</v>
      </c>
    </row>
    <row r="261" spans="2:6">
      <c r="B261" t="str">
        <f>'2C'!$U$43</f>
        <v>B0041CARE</v>
      </c>
      <c r="E261" t="s">
        <v>16446</v>
      </c>
      <c r="F261">
        <f>IF(ISBLANK('2C'!$E$43),"",'2C'!$E$43)</f>
        <v>1181.2950000000001</v>
      </c>
    </row>
    <row r="262" spans="2:6">
      <c r="B262" t="str">
        <f>'2C'!$U$44</f>
        <v>B0042CAE</v>
      </c>
      <c r="E262" t="s">
        <v>16446</v>
      </c>
      <c r="F262">
        <f>IF(ISBLANK('2C'!$E$44),"",'2C'!$E$44)</f>
        <v>834.23800000000006</v>
      </c>
    </row>
    <row r="263" spans="2:6">
      <c r="B263" t="str">
        <f>'2C'!$U$45</f>
        <v>B0043TAE</v>
      </c>
      <c r="E263" t="s">
        <v>16446</v>
      </c>
      <c r="F263">
        <f>IF(ISBLANK('2C'!$E$45),"",'2C'!$E$45)</f>
        <v>834.23800000000006</v>
      </c>
    </row>
    <row r="264" spans="2:6">
      <c r="B264" t="str">
        <f>'2D'!$AE$8</f>
        <v>BM4012H</v>
      </c>
      <c r="E264" t="s">
        <v>16446</v>
      </c>
      <c r="F264">
        <f>IF(ISBLANK('2D'!$E$8),"",'2D'!$E$8)</f>
        <v>77.239000000000004</v>
      </c>
    </row>
    <row r="265" spans="2:6">
      <c r="B265" t="str">
        <f>'2D'!$AF$8</f>
        <v>BM4012NH</v>
      </c>
      <c r="E265" t="s">
        <v>16446</v>
      </c>
      <c r="F265">
        <f>IF(ISBLANK('2D'!$F$8),"",'2D'!$F$8)</f>
        <v>0</v>
      </c>
    </row>
    <row r="266" spans="2:6">
      <c r="B266" t="str">
        <f>'2D'!$AG$8</f>
        <v>BM4012WR</v>
      </c>
      <c r="E266" t="s">
        <v>16446</v>
      </c>
      <c r="F266">
        <f>IF(ISBLANK('2D'!$G$8),"",'2D'!$G$8)</f>
        <v>420.79399999999998</v>
      </c>
    </row>
    <row r="267" spans="2:6">
      <c r="B267" t="str">
        <f>'2D'!$AH$8</f>
        <v>BM4012WN</v>
      </c>
      <c r="E267" t="s">
        <v>16446</v>
      </c>
      <c r="F267">
        <f>IF(ISBLANK('2D'!$H$8),"",'2D'!$H$8)</f>
        <v>11799.123</v>
      </c>
    </row>
    <row r="268" spans="2:6">
      <c r="B268" t="str">
        <f>'2D'!$AI$8</f>
        <v>BM4012WNK</v>
      </c>
      <c r="E268" t="s">
        <v>16446</v>
      </c>
      <c r="F268">
        <f>IF(ISBLANK('2D'!$I$8),"",'2D'!$I$8)</f>
        <v>9583.17</v>
      </c>
    </row>
    <row r="269" spans="2:6">
      <c r="B269" t="str">
        <f>'2D'!$AJ$8</f>
        <v>BM4012SG</v>
      </c>
      <c r="E269" t="s">
        <v>16446</v>
      </c>
      <c r="F269">
        <f>IF(ISBLANK('2D'!$J$8),"",'2D'!$J$8)</f>
        <v>1514.7080000000001</v>
      </c>
    </row>
    <row r="270" spans="2:6">
      <c r="B270" t="str">
        <f>'2D'!$AK$8</f>
        <v>BM4012STTT</v>
      </c>
      <c r="E270" t="s">
        <v>16446</v>
      </c>
      <c r="F270">
        <f>IF(ISBLANK('2D'!$K$8),"",'2D'!$K$8)</f>
        <v>1332.682</v>
      </c>
    </row>
    <row r="271" spans="2:6">
      <c r="B271" t="str">
        <f>'2D'!$AL$8</f>
        <v>BM4012CTOT</v>
      </c>
      <c r="E271" t="s">
        <v>16446</v>
      </c>
      <c r="F271">
        <f>IF(ISBLANK('2D'!$L$8),"",'2D'!$L$8)</f>
        <v>24727.716</v>
      </c>
    </row>
    <row r="272" spans="2:6">
      <c r="B272" t="str">
        <f>'2D'!$AE$9</f>
        <v>BM4016H</v>
      </c>
      <c r="E272" t="s">
        <v>16446</v>
      </c>
      <c r="F272">
        <f>IF(ISBLANK('2D'!$E$9),"",'2D'!$E$9)</f>
        <v>-23.562000000000001</v>
      </c>
    </row>
    <row r="273" spans="2:6">
      <c r="B273" t="str">
        <f>'2D'!$AF$9</f>
        <v>BM4016NH</v>
      </c>
      <c r="E273" t="s">
        <v>16446</v>
      </c>
      <c r="F273">
        <f>IF(ISBLANK('2D'!$F$9),"",'2D'!$F$9)</f>
        <v>0</v>
      </c>
    </row>
    <row r="274" spans="2:6">
      <c r="B274" t="str">
        <f>'2D'!$AG$9</f>
        <v>BM4016WR</v>
      </c>
      <c r="E274" t="s">
        <v>16446</v>
      </c>
      <c r="F274">
        <f>IF(ISBLANK('2D'!$G$9),"",'2D'!$G$9)</f>
        <v>-1.383</v>
      </c>
    </row>
    <row r="275" spans="2:6">
      <c r="B275" t="str">
        <f>'2D'!$AH$9</f>
        <v>BM4016WN</v>
      </c>
      <c r="E275" t="s">
        <v>16446</v>
      </c>
      <c r="F275">
        <f>IF(ISBLANK('2D'!$H$9),"",'2D'!$H$9)</f>
        <v>-68.528000000000006</v>
      </c>
    </row>
    <row r="276" spans="2:6">
      <c r="B276" t="str">
        <f>'2D'!$AI$9</f>
        <v>BM4016WNK</v>
      </c>
      <c r="E276" t="s">
        <v>16446</v>
      </c>
      <c r="F276">
        <f>IF(ISBLANK('2D'!$I$9),"",'2D'!$I$9)</f>
        <v>-30.373999999999999</v>
      </c>
    </row>
    <row r="277" spans="2:6">
      <c r="B277" t="str">
        <f>'2D'!$AJ$9</f>
        <v>BM4016SG</v>
      </c>
      <c r="E277" t="s">
        <v>16446</v>
      </c>
      <c r="F277">
        <f>IF(ISBLANK('2D'!$J$9),"",'2D'!$J$9)</f>
        <v>-4.4489999999999998</v>
      </c>
    </row>
    <row r="278" spans="2:6">
      <c r="B278" t="str">
        <f>'2D'!$AK$9</f>
        <v>BM4016STTT</v>
      </c>
      <c r="E278" t="s">
        <v>16446</v>
      </c>
      <c r="F278">
        <f>IF(ISBLANK('2D'!$K$9),"",'2D'!$K$9)</f>
        <v>-15.446</v>
      </c>
    </row>
    <row r="279" spans="2:6">
      <c r="B279" t="str">
        <f>'2D'!$AL$9</f>
        <v>BM4016CTOT</v>
      </c>
      <c r="E279" t="s">
        <v>16446</v>
      </c>
      <c r="F279">
        <f>IF(ISBLANK('2D'!$L$9),"",'2D'!$L$9)</f>
        <v>-143.74200000000002</v>
      </c>
    </row>
    <row r="280" spans="2:6">
      <c r="B280" t="str">
        <f>'2D'!$AE$10</f>
        <v>BM4017H</v>
      </c>
      <c r="E280" t="s">
        <v>16446</v>
      </c>
      <c r="F280">
        <f>IF(ISBLANK('2D'!$E$10),"",'2D'!$E$10)</f>
        <v>3.3000000000000002E-2</v>
      </c>
    </row>
    <row r="281" spans="2:6">
      <c r="B281" t="str">
        <f>'2D'!$AF$10</f>
        <v>BM4017NH</v>
      </c>
      <c r="E281" t="s">
        <v>16446</v>
      </c>
      <c r="F281">
        <f>IF(ISBLANK('2D'!$F$10),"",'2D'!$F$10)</f>
        <v>0</v>
      </c>
    </row>
    <row r="282" spans="2:6">
      <c r="B282" t="str">
        <f>'2D'!$AG$10</f>
        <v>BM4017WR</v>
      </c>
      <c r="E282" t="s">
        <v>16446</v>
      </c>
      <c r="F282">
        <f>IF(ISBLANK('2D'!$G$10),"",'2D'!$G$10)</f>
        <v>60.494999999999997</v>
      </c>
    </row>
    <row r="283" spans="2:6">
      <c r="B283" t="str">
        <f>'2D'!$AH$10</f>
        <v>BM4017WN</v>
      </c>
      <c r="E283" t="s">
        <v>16446</v>
      </c>
      <c r="F283">
        <f>IF(ISBLANK('2D'!$H$10),"",'2D'!$H$10)</f>
        <v>816.00599999999997</v>
      </c>
    </row>
    <row r="284" spans="2:6">
      <c r="B284" t="str">
        <f>'2D'!$AI$10</f>
        <v>BM4017WNK</v>
      </c>
      <c r="E284" t="s">
        <v>16446</v>
      </c>
      <c r="F284">
        <f>IF(ISBLANK('2D'!$I$10),"",'2D'!$I$10)</f>
        <v>834.91200000000003</v>
      </c>
    </row>
    <row r="285" spans="2:6">
      <c r="B285" t="str">
        <f>'2D'!$AJ$10</f>
        <v>BM4017SG</v>
      </c>
      <c r="E285" t="s">
        <v>16446</v>
      </c>
      <c r="F285">
        <f>IF(ISBLANK('2D'!$J$10),"",'2D'!$J$10)</f>
        <v>102.886</v>
      </c>
    </row>
    <row r="286" spans="2:6">
      <c r="B286" t="str">
        <f>'2D'!$AK$10</f>
        <v>BM4017STTT</v>
      </c>
      <c r="E286" t="s">
        <v>16446</v>
      </c>
      <c r="F286">
        <f>IF(ISBLANK('2D'!$K$10),"",'2D'!$K$10)</f>
        <v>42.567999999999998</v>
      </c>
    </row>
    <row r="287" spans="2:6">
      <c r="B287" t="str">
        <f>'2D'!$AL$10</f>
        <v>BM4017CTOT</v>
      </c>
      <c r="E287" t="s">
        <v>16446</v>
      </c>
      <c r="F287">
        <f>IF(ISBLANK('2D'!$L$10),"",'2D'!$L$10)</f>
        <v>1856.8999999999999</v>
      </c>
    </row>
    <row r="288" spans="2:6">
      <c r="B288" t="str">
        <f>'2D'!$AE$11</f>
        <v>BM4021H</v>
      </c>
      <c r="E288" t="s">
        <v>16446</v>
      </c>
      <c r="F288">
        <f>IF(ISBLANK('2D'!$E$11),"",'2D'!$E$11)</f>
        <v>-8.5000000000000006E-2</v>
      </c>
    </row>
    <row r="289" spans="2:6">
      <c r="B289" t="str">
        <f>'2D'!$AF$11</f>
        <v>BM4021NH</v>
      </c>
      <c r="E289" t="s">
        <v>16446</v>
      </c>
      <c r="F289">
        <f>IF(ISBLANK('2D'!$F$11),"",'2D'!$F$11)</f>
        <v>0</v>
      </c>
    </row>
    <row r="290" spans="2:6">
      <c r="B290" t="str">
        <f>'2D'!$AG$11</f>
        <v>BM4021WR</v>
      </c>
      <c r="E290" t="s">
        <v>16446</v>
      </c>
      <c r="F290">
        <f>IF(ISBLANK('2D'!$G$11),"",'2D'!$G$11)</f>
        <v>8.7149999999999999</v>
      </c>
    </row>
    <row r="291" spans="2:6">
      <c r="B291" t="str">
        <f>'2D'!$AH$11</f>
        <v>BM4021WN</v>
      </c>
      <c r="E291" t="s">
        <v>16446</v>
      </c>
      <c r="F291">
        <f>IF(ISBLANK('2D'!$H$11),"",'2D'!$H$11)</f>
        <v>-5.2779999999999996</v>
      </c>
    </row>
    <row r="292" spans="2:6">
      <c r="B292" t="str">
        <f>'2D'!$AI$11</f>
        <v>BM4021WNK</v>
      </c>
      <c r="E292" t="s">
        <v>16446</v>
      </c>
      <c r="F292">
        <f>IF(ISBLANK('2D'!$I$11),"",'2D'!$I$11)</f>
        <v>41.235999999999997</v>
      </c>
    </row>
    <row r="293" spans="2:6">
      <c r="B293" t="str">
        <f>'2D'!$AJ$11</f>
        <v>BM4021SG</v>
      </c>
      <c r="E293" t="s">
        <v>16446</v>
      </c>
      <c r="F293">
        <f>IF(ISBLANK('2D'!$J$11),"",'2D'!$J$11)</f>
        <v>-47.331000000000003</v>
      </c>
    </row>
    <row r="294" spans="2:6">
      <c r="B294" t="str">
        <f>'2D'!$AK$11</f>
        <v>BM4021STTT</v>
      </c>
      <c r="E294" t="s">
        <v>16446</v>
      </c>
      <c r="F294">
        <f>IF(ISBLANK('2D'!$K$11),"",'2D'!$K$11)</f>
        <v>10.789</v>
      </c>
    </row>
    <row r="295" spans="2:6">
      <c r="B295" t="str">
        <f>'2D'!$AL$11</f>
        <v>BM4021CTOT</v>
      </c>
      <c r="E295" t="s">
        <v>16446</v>
      </c>
      <c r="F295">
        <f>IF(ISBLANK('2D'!$L$11),"",'2D'!$L$11)</f>
        <v>8.0459999999999905</v>
      </c>
    </row>
    <row r="296" spans="2:6">
      <c r="B296" t="str">
        <f>'2D'!$AE$12</f>
        <v>BM4019H</v>
      </c>
      <c r="E296" t="s">
        <v>16446</v>
      </c>
      <c r="F296">
        <f>IF(ISBLANK('2D'!$E$12),"",'2D'!$E$12)</f>
        <v>0</v>
      </c>
    </row>
    <row r="297" spans="2:6">
      <c r="B297" t="str">
        <f>'2D'!$AF$12</f>
        <v>BM4019NH</v>
      </c>
      <c r="E297" t="s">
        <v>16446</v>
      </c>
      <c r="F297">
        <f>IF(ISBLANK('2D'!$F$12),"",'2D'!$F$12)</f>
        <v>0</v>
      </c>
    </row>
    <row r="298" spans="2:6">
      <c r="B298" t="str">
        <f>'2D'!$AG$12</f>
        <v>BM4019WR</v>
      </c>
      <c r="E298" t="s">
        <v>16446</v>
      </c>
      <c r="F298">
        <f>IF(ISBLANK('2D'!$G$12),"",'2D'!$G$12)</f>
        <v>0</v>
      </c>
    </row>
    <row r="299" spans="2:6">
      <c r="B299" t="str">
        <f>'2D'!$AH$12</f>
        <v>BM4019WN</v>
      </c>
      <c r="E299" t="s">
        <v>16446</v>
      </c>
      <c r="F299">
        <f>IF(ISBLANK('2D'!$H$12),"",'2D'!$H$12)</f>
        <v>19.565000000000001</v>
      </c>
    </row>
    <row r="300" spans="2:6">
      <c r="B300" t="str">
        <f>'2D'!$AI$12</f>
        <v>BM4019WNK</v>
      </c>
      <c r="E300" t="s">
        <v>16446</v>
      </c>
      <c r="F300">
        <f>IF(ISBLANK('2D'!$I$12),"",'2D'!$I$12)</f>
        <v>91.028999999999996</v>
      </c>
    </row>
    <row r="301" spans="2:6">
      <c r="B301" t="str">
        <f>'2D'!$AJ$12</f>
        <v>BM4019SG</v>
      </c>
      <c r="E301" t="s">
        <v>16446</v>
      </c>
      <c r="F301">
        <f>IF(ISBLANK('2D'!$J$12),"",'2D'!$J$12)</f>
        <v>0</v>
      </c>
    </row>
    <row r="302" spans="2:6">
      <c r="B302" t="str">
        <f>'2D'!$AK$12</f>
        <v>BM4019STTT</v>
      </c>
      <c r="E302" t="s">
        <v>16446</v>
      </c>
      <c r="F302">
        <f>IF(ISBLANK('2D'!$K$12),"",'2D'!$K$12)</f>
        <v>0</v>
      </c>
    </row>
    <row r="303" spans="2:6">
      <c r="B303" t="str">
        <f>'2D'!$AL$12</f>
        <v>BM4019CTOT</v>
      </c>
      <c r="E303" t="s">
        <v>16446</v>
      </c>
      <c r="F303">
        <f>IF(ISBLANK('2D'!$L$12),"",'2D'!$L$12)</f>
        <v>110.59399999999999</v>
      </c>
    </row>
    <row r="304" spans="2:6">
      <c r="B304" t="str">
        <f>'2D'!$AE$13</f>
        <v>BM4018H</v>
      </c>
      <c r="E304" t="s">
        <v>16446</v>
      </c>
      <c r="F304">
        <f>IF(ISBLANK('2D'!$E$13),"",'2D'!$E$13)</f>
        <v>53.625000000000007</v>
      </c>
    </row>
    <row r="305" spans="2:6">
      <c r="B305" t="str">
        <f>'2D'!$AF$13</f>
        <v>BM4018NH</v>
      </c>
      <c r="E305" t="s">
        <v>16446</v>
      </c>
      <c r="F305">
        <f>IF(ISBLANK('2D'!$F$13),"",'2D'!$F$13)</f>
        <v>0</v>
      </c>
    </row>
    <row r="306" spans="2:6">
      <c r="B306" t="str">
        <f>'2D'!$AG$13</f>
        <v>BM4018WR</v>
      </c>
      <c r="E306" t="s">
        <v>16446</v>
      </c>
      <c r="F306">
        <f>IF(ISBLANK('2D'!$G$13),"",'2D'!$G$13)</f>
        <v>488.62099999999998</v>
      </c>
    </row>
    <row r="307" spans="2:6">
      <c r="B307" t="str">
        <f>'2D'!$AH$13</f>
        <v>BM4018WN</v>
      </c>
      <c r="E307" t="s">
        <v>16446</v>
      </c>
      <c r="F307">
        <f>IF(ISBLANK('2D'!$H$13),"",'2D'!$H$13)</f>
        <v>12560.887999999999</v>
      </c>
    </row>
    <row r="308" spans="2:6">
      <c r="B308" t="str">
        <f>'2D'!$AI$13</f>
        <v>BM4018WNK</v>
      </c>
      <c r="E308" t="s">
        <v>16446</v>
      </c>
      <c r="F308">
        <f>IF(ISBLANK('2D'!$I$13),"",'2D'!$I$13)</f>
        <v>10519.973000000002</v>
      </c>
    </row>
    <row r="309" spans="2:6">
      <c r="B309" t="str">
        <f>'2D'!$AJ$13</f>
        <v>BM4018SG</v>
      </c>
      <c r="E309" t="s">
        <v>16446</v>
      </c>
      <c r="F309">
        <f>IF(ISBLANK('2D'!$J$13),"",'2D'!$J$13)</f>
        <v>1565.8140000000001</v>
      </c>
    </row>
    <row r="310" spans="2:6">
      <c r="B310" t="str">
        <f>'2D'!$AK$13</f>
        <v>BM4018STTT</v>
      </c>
      <c r="E310" t="s">
        <v>16446</v>
      </c>
      <c r="F310">
        <f>IF(ISBLANK('2D'!$K$13),"",'2D'!$K$13)</f>
        <v>1370.5930000000001</v>
      </c>
    </row>
    <row r="311" spans="2:6">
      <c r="B311" t="str">
        <f>'2D'!$AL$13</f>
        <v>BM4018CTOT</v>
      </c>
      <c r="E311" t="s">
        <v>16446</v>
      </c>
      <c r="F311">
        <f>IF(ISBLANK('2D'!$L$13),"",'2D'!$L$13)</f>
        <v>26559.513999999999</v>
      </c>
    </row>
    <row r="312" spans="2:6">
      <c r="B312" t="str">
        <f>'2D'!$AE$16</f>
        <v>BM4041H</v>
      </c>
      <c r="E312" t="s">
        <v>16446</v>
      </c>
      <c r="F312">
        <f>IF(ISBLANK('2D'!$E$16),"",'2D'!$E$16)</f>
        <v>-55.218000000000004</v>
      </c>
    </row>
    <row r="313" spans="2:6">
      <c r="B313" t="str">
        <f>'2D'!$AF$16</f>
        <v>BM4041NH</v>
      </c>
      <c r="E313" t="s">
        <v>16446</v>
      </c>
      <c r="F313">
        <f>IF(ISBLANK('2D'!$F$16),"",'2D'!$F$16)</f>
        <v>0</v>
      </c>
    </row>
    <row r="314" spans="2:6">
      <c r="B314" t="str">
        <f>'2D'!$AG$16</f>
        <v>BM4041WR</v>
      </c>
      <c r="E314" t="s">
        <v>16446</v>
      </c>
      <c r="F314">
        <f>IF(ISBLANK('2D'!$G$16),"",'2D'!$G$16)</f>
        <v>-73.605999999999995</v>
      </c>
    </row>
    <row r="315" spans="2:6">
      <c r="B315" t="str">
        <f>'2D'!$AH$16</f>
        <v>BM4041WN</v>
      </c>
      <c r="E315" t="s">
        <v>16446</v>
      </c>
      <c r="F315">
        <f>IF(ISBLANK('2D'!$H$16),"",'2D'!$H$16)</f>
        <v>-3276.451</v>
      </c>
    </row>
    <row r="316" spans="2:6">
      <c r="B316" t="str">
        <f>'2D'!$AI$16</f>
        <v>BM4041WNK</v>
      </c>
      <c r="E316" t="s">
        <v>16446</v>
      </c>
      <c r="F316">
        <f>IF(ISBLANK('2D'!$I$16),"",'2D'!$I$16)</f>
        <v>-2379.4810000000002</v>
      </c>
    </row>
    <row r="317" spans="2:6">
      <c r="B317" t="str">
        <f>'2D'!$AJ$16</f>
        <v>BM4041SG</v>
      </c>
      <c r="E317" t="s">
        <v>16446</v>
      </c>
      <c r="F317">
        <f>IF(ISBLANK('2D'!$J$16),"",'2D'!$J$16)</f>
        <v>-600.01400000000001</v>
      </c>
    </row>
    <row r="318" spans="2:6">
      <c r="B318" t="str">
        <f>'2D'!$AK$16</f>
        <v>BM4041STTT</v>
      </c>
      <c r="E318" t="s">
        <v>16446</v>
      </c>
      <c r="F318">
        <f>IF(ISBLANK('2D'!$K$16),"",'2D'!$K$16)</f>
        <v>-13.673999999999999</v>
      </c>
    </row>
    <row r="319" spans="2:6">
      <c r="B319" t="str">
        <f>'2D'!$AL$16</f>
        <v>BM041CTOT</v>
      </c>
      <c r="E319" t="s">
        <v>16446</v>
      </c>
      <c r="F319">
        <f>IF(ISBLANK('2D'!$L$16),"",'2D'!$L$16)</f>
        <v>-6398.4440000000004</v>
      </c>
    </row>
    <row r="320" spans="2:6">
      <c r="B320" t="str">
        <f>'2D'!$AE$17</f>
        <v>BM4045H</v>
      </c>
      <c r="E320" t="s">
        <v>16446</v>
      </c>
      <c r="F320">
        <f>IF(ISBLANK('2D'!$E$17),"",'2D'!$E$17)</f>
        <v>23.562000000000001</v>
      </c>
    </row>
    <row r="321" spans="2:6">
      <c r="B321" t="str">
        <f>'2D'!$AF$17</f>
        <v>BM4045NH</v>
      </c>
      <c r="E321" t="s">
        <v>16446</v>
      </c>
      <c r="F321">
        <f>IF(ISBLANK('2D'!$F$17),"",'2D'!$F$17)</f>
        <v>0</v>
      </c>
    </row>
    <row r="322" spans="2:6">
      <c r="B322" t="str">
        <f>'2D'!$AG$17</f>
        <v>BM4045WR</v>
      </c>
      <c r="E322" t="s">
        <v>16446</v>
      </c>
      <c r="F322">
        <f>IF(ISBLANK('2D'!$G$17),"",'2D'!$G$17)</f>
        <v>0.79700000000000004</v>
      </c>
    </row>
    <row r="323" spans="2:6">
      <c r="B323" t="str">
        <f>'2D'!$AH$17</f>
        <v>BM4045WN</v>
      </c>
      <c r="E323" t="s">
        <v>16446</v>
      </c>
      <c r="F323">
        <f>IF(ISBLANK('2D'!$H$17),"",'2D'!$H$17)</f>
        <v>69.206000000000003</v>
      </c>
    </row>
    <row r="324" spans="2:6">
      <c r="B324" t="str">
        <f>'2D'!$AI$17</f>
        <v>BM4045WNK</v>
      </c>
      <c r="E324" t="s">
        <v>16446</v>
      </c>
      <c r="F324">
        <f>IF(ISBLANK('2D'!$I$17),"",'2D'!$I$17)</f>
        <v>27.31</v>
      </c>
    </row>
    <row r="325" spans="2:6">
      <c r="B325" t="str">
        <f>'2D'!$AJ$17</f>
        <v>BM4045SG</v>
      </c>
      <c r="E325" t="s">
        <v>16446</v>
      </c>
      <c r="F325">
        <f>IF(ISBLANK('2D'!$J$17),"",'2D'!$J$17)</f>
        <v>6.7729999999999997</v>
      </c>
    </row>
    <row r="326" spans="2:6">
      <c r="B326" t="str">
        <f>'2D'!$AK$17</f>
        <v>BM4045STTT</v>
      </c>
      <c r="E326" t="s">
        <v>16446</v>
      </c>
      <c r="F326">
        <f>IF(ISBLANK('2D'!$K$17),"",'2D'!$K$17)</f>
        <v>0</v>
      </c>
    </row>
    <row r="327" spans="2:6">
      <c r="B327" t="str">
        <f>'2D'!$AL$17</f>
        <v>BM4045CTOT</v>
      </c>
      <c r="E327" t="s">
        <v>16446</v>
      </c>
      <c r="F327">
        <f>IF(ISBLANK('2D'!$L$17),"",'2D'!$L$17)</f>
        <v>127.648</v>
      </c>
    </row>
    <row r="328" spans="2:6">
      <c r="B328" t="str">
        <f>'2D'!$AE$18</f>
        <v>BM4053H</v>
      </c>
      <c r="E328" t="s">
        <v>16446</v>
      </c>
      <c r="F328">
        <f>IF(ISBLANK('2D'!$E$18),"",'2D'!$E$18)</f>
        <v>0.158</v>
      </c>
    </row>
    <row r="329" spans="2:6">
      <c r="B329" t="str">
        <f>'2D'!$AF$18</f>
        <v>BM4053NH</v>
      </c>
      <c r="E329" t="s">
        <v>16446</v>
      </c>
      <c r="F329">
        <f>IF(ISBLANK('2D'!$F$18),"",'2D'!$F$18)</f>
        <v>0</v>
      </c>
    </row>
    <row r="330" spans="2:6">
      <c r="B330" t="str">
        <f>'2D'!$AG$18</f>
        <v>BM4053WR</v>
      </c>
      <c r="E330" t="s">
        <v>16446</v>
      </c>
      <c r="F330">
        <f>IF(ISBLANK('2D'!$G$18),"",'2D'!$G$18)</f>
        <v>4.0869999999999997</v>
      </c>
    </row>
    <row r="331" spans="2:6">
      <c r="B331" t="str">
        <f>'2D'!$AH$18</f>
        <v>BM4053WN</v>
      </c>
      <c r="E331" t="s">
        <v>16446</v>
      </c>
      <c r="F331">
        <f>IF(ISBLANK('2D'!$H$18),"",'2D'!$H$18)</f>
        <v>11.978999999999999</v>
      </c>
    </row>
    <row r="332" spans="2:6">
      <c r="B332" t="str">
        <f>'2D'!$AI$18</f>
        <v>BM4053WWNK</v>
      </c>
      <c r="E332" t="s">
        <v>16446</v>
      </c>
      <c r="F332">
        <f>IF(ISBLANK('2D'!$I$18),"",'2D'!$I$18)</f>
        <v>-18.151</v>
      </c>
    </row>
    <row r="333" spans="2:6">
      <c r="B333" t="str">
        <f>'2D'!$AJ$18</f>
        <v>BM4053SG</v>
      </c>
      <c r="E333" t="s">
        <v>16446</v>
      </c>
      <c r="F333">
        <f>IF(ISBLANK('2D'!$J$18),"",'2D'!$J$18)</f>
        <v>5.7270000000000003</v>
      </c>
    </row>
    <row r="334" spans="2:6">
      <c r="B334" t="str">
        <f>'2D'!$AK$18</f>
        <v>BM4053STTT</v>
      </c>
      <c r="E334" t="s">
        <v>16446</v>
      </c>
      <c r="F334">
        <f>IF(ISBLANK('2D'!$K$18),"",'2D'!$K$18)</f>
        <v>-2.6560000000000001</v>
      </c>
    </row>
    <row r="335" spans="2:6">
      <c r="B335" t="str">
        <f>'2D'!$AL$18</f>
        <v>BM4053TOT</v>
      </c>
      <c r="E335" t="s">
        <v>16446</v>
      </c>
      <c r="F335">
        <f>IF(ISBLANK('2D'!$L$18),"",'2D'!$L$18)</f>
        <v>1.1440000000000006</v>
      </c>
    </row>
    <row r="336" spans="2:6">
      <c r="B336" t="str">
        <f>'2D'!$AE$19</f>
        <v>BM4046H</v>
      </c>
      <c r="E336" t="s">
        <v>16446</v>
      </c>
      <c r="F336">
        <f>IF(ISBLANK('2D'!$E$19),"",'2D'!$E$19)</f>
        <v>-3.39</v>
      </c>
    </row>
    <row r="337" spans="2:6">
      <c r="B337" t="str">
        <f>'2D'!$AF$19</f>
        <v>BM4046NH</v>
      </c>
      <c r="E337" t="s">
        <v>16446</v>
      </c>
      <c r="F337">
        <f>IF(ISBLANK('2D'!$F$19),"",'2D'!$F$19)</f>
        <v>0</v>
      </c>
    </row>
    <row r="338" spans="2:6">
      <c r="B338" t="str">
        <f>'2D'!$AG$19</f>
        <v>BM4046WR</v>
      </c>
      <c r="E338" t="s">
        <v>16446</v>
      </c>
      <c r="F338">
        <f>IF(ISBLANK('2D'!$G$19),"",'2D'!$G$19)</f>
        <v>-9.4920000000000009</v>
      </c>
    </row>
    <row r="339" spans="2:6">
      <c r="B339" t="str">
        <f>'2D'!$AH$19</f>
        <v>BM4046WN</v>
      </c>
      <c r="E339" t="s">
        <v>16446</v>
      </c>
      <c r="F339">
        <f>IF(ISBLANK('2D'!$H$19),"",'2D'!$H$19)</f>
        <v>-372.24400000000003</v>
      </c>
    </row>
    <row r="340" spans="2:6">
      <c r="B340" t="str">
        <f>'2D'!$AI$19</f>
        <v>BM4046WNK</v>
      </c>
      <c r="E340" t="s">
        <v>16446</v>
      </c>
      <c r="F340">
        <f>IF(ISBLANK('2D'!$I$19),"",'2D'!$I$19)</f>
        <v>-242.71799999999999</v>
      </c>
    </row>
    <row r="341" spans="2:6">
      <c r="B341" t="str">
        <f>'2D'!$AJ$19</f>
        <v>BM4046SG</v>
      </c>
      <c r="E341" t="s">
        <v>16446</v>
      </c>
      <c r="F341">
        <f>IF(ISBLANK('2D'!$J$19),"",'2D'!$J$19)</f>
        <v>-71.322999999999993</v>
      </c>
    </row>
    <row r="342" spans="2:6">
      <c r="B342" t="str">
        <f>'2D'!$AK$19</f>
        <v>BM4046STTT</v>
      </c>
      <c r="E342" t="s">
        <v>16446</v>
      </c>
      <c r="F342">
        <f>IF(ISBLANK('2D'!$K$19),"",'2D'!$K$19)</f>
        <v>-3.5190000000000001</v>
      </c>
    </row>
    <row r="343" spans="2:6">
      <c r="B343" t="str">
        <f>'2D'!$AL$19</f>
        <v>BM4046CTOT</v>
      </c>
      <c r="E343" t="s">
        <v>16446</v>
      </c>
      <c r="F343">
        <f>IF(ISBLANK('2D'!$L$19),"",'2D'!$L$19)</f>
        <v>-702.68600000000004</v>
      </c>
    </row>
    <row r="344" spans="2:6">
      <c r="B344" t="str">
        <f>'2D'!$AE$20</f>
        <v>BM4047H</v>
      </c>
      <c r="E344" t="s">
        <v>16446</v>
      </c>
      <c r="F344">
        <f>IF(ISBLANK('2D'!$E$20),"",'2D'!$E$20)</f>
        <v>-34.887999999999998</v>
      </c>
    </row>
    <row r="345" spans="2:6">
      <c r="B345" t="str">
        <f>'2D'!$AF$20</f>
        <v>BM4047NH</v>
      </c>
      <c r="E345" t="s">
        <v>16446</v>
      </c>
      <c r="F345">
        <f>IF(ISBLANK('2D'!$F$20),"",'2D'!$F$20)</f>
        <v>0</v>
      </c>
    </row>
    <row r="346" spans="2:6">
      <c r="B346" t="str">
        <f>'2D'!$AG$20</f>
        <v>BM4047WR</v>
      </c>
      <c r="E346" t="s">
        <v>16446</v>
      </c>
      <c r="F346">
        <f>IF(ISBLANK('2D'!$G$20),"",'2D'!$G$20)</f>
        <v>-78.213999999999999</v>
      </c>
    </row>
    <row r="347" spans="2:6">
      <c r="B347" t="str">
        <f>'2D'!$AH$20</f>
        <v>BM4047WN</v>
      </c>
      <c r="E347" t="s">
        <v>16446</v>
      </c>
      <c r="F347">
        <f>IF(ISBLANK('2D'!$H$20),"",'2D'!$H$20)</f>
        <v>-3567.51</v>
      </c>
    </row>
    <row r="348" spans="2:6">
      <c r="B348" t="str">
        <f>'2D'!$AI$20</f>
        <v>BM4047WNK</v>
      </c>
      <c r="E348" t="s">
        <v>16446</v>
      </c>
      <c r="F348">
        <f>IF(ISBLANK('2D'!$I$20),"",'2D'!$I$20)</f>
        <v>-2613.04</v>
      </c>
    </row>
    <row r="349" spans="2:6">
      <c r="B349" t="str">
        <f>'2D'!$AJ$20</f>
        <v>BM4047SG</v>
      </c>
      <c r="E349" t="s">
        <v>16446</v>
      </c>
      <c r="F349">
        <f>IF(ISBLANK('2D'!$J$20),"",'2D'!$J$20)</f>
        <v>-658.83699999999999</v>
      </c>
    </row>
    <row r="350" spans="2:6">
      <c r="B350" t="str">
        <f>'2D'!$AK$20</f>
        <v>BM4047STTT</v>
      </c>
      <c r="E350" t="s">
        <v>16446</v>
      </c>
      <c r="F350">
        <f>IF(ISBLANK('2D'!$K$20),"",'2D'!$K$20)</f>
        <v>-19.848999999999997</v>
      </c>
    </row>
    <row r="351" spans="2:6">
      <c r="B351" t="str">
        <f>'2D'!$AL$20</f>
        <v>BM4047CTOT</v>
      </c>
      <c r="E351" t="s">
        <v>16446</v>
      </c>
      <c r="F351">
        <f>IF(ISBLANK('2D'!$L$20),"",'2D'!$L$20)</f>
        <v>-6972.3379999999997</v>
      </c>
    </row>
    <row r="352" spans="2:6">
      <c r="B352" t="str">
        <f>'2D'!$AE$22</f>
        <v>BM4048H</v>
      </c>
      <c r="E352" t="s">
        <v>16446</v>
      </c>
      <c r="F352">
        <f>IF(ISBLANK('2D'!$E$22),"",'2D'!$E$22)</f>
        <v>18.737000000000009</v>
      </c>
    </row>
    <row r="353" spans="2:6">
      <c r="B353" t="str">
        <f>'2D'!$AF$22</f>
        <v>BM4048NH</v>
      </c>
      <c r="E353" t="s">
        <v>16446</v>
      </c>
      <c r="F353">
        <f>IF(ISBLANK('2D'!$F$22),"",'2D'!$F$22)</f>
        <v>0</v>
      </c>
    </row>
    <row r="354" spans="2:6">
      <c r="B354" t="str">
        <f>'2D'!$AG$22</f>
        <v>BM4048WR</v>
      </c>
      <c r="E354" t="s">
        <v>16446</v>
      </c>
      <c r="F354">
        <f>IF(ISBLANK('2D'!$G$22),"",'2D'!$G$22)</f>
        <v>410.40699999999998</v>
      </c>
    </row>
    <row r="355" spans="2:6">
      <c r="B355" t="str">
        <f>'2D'!$AH$22</f>
        <v>BM4048WN</v>
      </c>
      <c r="E355" t="s">
        <v>16446</v>
      </c>
      <c r="F355">
        <f>IF(ISBLANK('2D'!$H$22),"",'2D'!$H$22)</f>
        <v>8993.3779999999988</v>
      </c>
    </row>
    <row r="356" spans="2:6">
      <c r="B356" t="str">
        <f>'2D'!$AI$22</f>
        <v>BM4048WNK</v>
      </c>
      <c r="E356" t="s">
        <v>16446</v>
      </c>
      <c r="F356">
        <f>IF(ISBLANK('2D'!$I$22),"",'2D'!$I$22)</f>
        <v>7906.9330000000018</v>
      </c>
    </row>
    <row r="357" spans="2:6">
      <c r="B357" t="str">
        <f>'2D'!$AJ$22</f>
        <v>BM4048SG</v>
      </c>
      <c r="E357" t="s">
        <v>16446</v>
      </c>
      <c r="F357">
        <f>IF(ISBLANK('2D'!$J$22),"",'2D'!$J$22)</f>
        <v>906.97700000000009</v>
      </c>
    </row>
    <row r="358" spans="2:6">
      <c r="B358" t="str">
        <f>'2D'!$AK$22</f>
        <v>BM4048STTT</v>
      </c>
      <c r="E358" t="s">
        <v>16446</v>
      </c>
      <c r="F358">
        <f>IF(ISBLANK('2D'!$K$22),"",'2D'!$K$22)</f>
        <v>1350.7440000000001</v>
      </c>
    </row>
    <row r="359" spans="2:6">
      <c r="B359" t="str">
        <f>'2D'!$AL$22</f>
        <v>BM4048CTOT</v>
      </c>
      <c r="E359" t="s">
        <v>16446</v>
      </c>
      <c r="F359">
        <f>IF(ISBLANK('2D'!$L$22),"",'2D'!$L$22)</f>
        <v>19587.175999999999</v>
      </c>
    </row>
    <row r="360" spans="2:6">
      <c r="B360" t="str">
        <f>'2D'!$AE$24</f>
        <v>BM4049H</v>
      </c>
      <c r="E360" t="s">
        <v>16446</v>
      </c>
      <c r="F360">
        <f>IF(ISBLANK('2D'!$E$24),"",'2D'!$E$24)</f>
        <v>22.021000000000001</v>
      </c>
    </row>
    <row r="361" spans="2:6">
      <c r="B361" t="str">
        <f>'2D'!$AF$24</f>
        <v>BM4049NH</v>
      </c>
      <c r="E361" t="s">
        <v>16446</v>
      </c>
      <c r="F361">
        <f>IF(ISBLANK('2D'!$F$24),"",'2D'!$F$24)</f>
        <v>0</v>
      </c>
    </row>
    <row r="362" spans="2:6">
      <c r="B362" t="str">
        <f>'2D'!$AG$24</f>
        <v>BM4049WR</v>
      </c>
      <c r="E362" t="s">
        <v>16446</v>
      </c>
      <c r="F362">
        <f>IF(ISBLANK('2D'!$G$24),"",'2D'!$G$24)</f>
        <v>347.18799999999999</v>
      </c>
    </row>
    <row r="363" spans="2:6">
      <c r="B363" t="str">
        <f>'2D'!$AH$24</f>
        <v>BM4049WN</v>
      </c>
      <c r="E363" t="s">
        <v>16446</v>
      </c>
      <c r="F363">
        <f>IF(ISBLANK('2D'!$H$24),"",'2D'!$H$24)</f>
        <v>8522.6719999999987</v>
      </c>
    </row>
    <row r="364" spans="2:6">
      <c r="B364" t="str">
        <f>'2D'!$AI$24</f>
        <v>BM4049WNK</v>
      </c>
      <c r="E364" t="s">
        <v>16446</v>
      </c>
      <c r="F364">
        <f>IF(ISBLANK('2D'!$I$24),"",'2D'!$I$24)</f>
        <v>7203.6890000000003</v>
      </c>
    </row>
    <row r="365" spans="2:6">
      <c r="B365" t="str">
        <f>'2D'!$AJ$24</f>
        <v>BM4049SG</v>
      </c>
      <c r="E365" t="s">
        <v>16446</v>
      </c>
      <c r="F365">
        <f>IF(ISBLANK('2D'!$J$24),"",'2D'!$J$24)</f>
        <v>914.69400000000007</v>
      </c>
    </row>
    <row r="366" spans="2:6">
      <c r="B366" t="str">
        <f>'2D'!$AK$24</f>
        <v>BM4049STTT</v>
      </c>
      <c r="E366" t="s">
        <v>16446</v>
      </c>
      <c r="F366">
        <f>IF(ISBLANK('2D'!$K$24),"",'2D'!$K$24)</f>
        <v>1319.008</v>
      </c>
    </row>
    <row r="367" spans="2:6">
      <c r="B367" t="str">
        <f>'2D'!$AL$24</f>
        <v>BM4049CTOT</v>
      </c>
      <c r="E367" t="s">
        <v>16446</v>
      </c>
      <c r="F367">
        <f>IF(ISBLANK('2D'!$L$24),"",'2D'!$L$24)</f>
        <v>18329.272000000001</v>
      </c>
    </row>
    <row r="368" spans="2:6">
      <c r="B368" t="str">
        <f>'2D'!$AE$27</f>
        <v>BM4051H</v>
      </c>
      <c r="E368" t="s">
        <v>16446</v>
      </c>
      <c r="F368">
        <f>IF(ISBLANK('2D'!$E$27),"",'2D'!$E$27)</f>
        <v>-3.39</v>
      </c>
    </row>
    <row r="369" spans="2:6">
      <c r="B369" t="str">
        <f>'2D'!$AF$27</f>
        <v>BM4051NH</v>
      </c>
      <c r="E369" t="s">
        <v>16446</v>
      </c>
      <c r="F369">
        <f>IF(ISBLANK('2D'!$F$27),"",'2D'!$F$27)</f>
        <v>0</v>
      </c>
    </row>
    <row r="370" spans="2:6">
      <c r="B370" t="str">
        <f>'2D'!$AG$27</f>
        <v>BM4051WR</v>
      </c>
      <c r="E370" t="s">
        <v>16446</v>
      </c>
      <c r="F370">
        <f>IF(ISBLANK('2D'!$G$27),"",'2D'!$G$27)</f>
        <v>-9.4920000000000009</v>
      </c>
    </row>
    <row r="371" spans="2:6">
      <c r="B371" t="str">
        <f>'2D'!$AH$27</f>
        <v>BM4051WN</v>
      </c>
      <c r="E371" t="s">
        <v>16446</v>
      </c>
      <c r="F371">
        <f>IF(ISBLANK('2D'!$H$27),"",'2D'!$H$27)</f>
        <v>-371.78500000000003</v>
      </c>
    </row>
    <row r="372" spans="2:6">
      <c r="B372" t="str">
        <f>'2D'!$AI$27</f>
        <v>BM4051WNK</v>
      </c>
      <c r="E372" t="s">
        <v>16446</v>
      </c>
      <c r="F372">
        <f>IF(ISBLANK('2D'!$I$27),"",'2D'!$I$27)</f>
        <v>-242.33199999999999</v>
      </c>
    </row>
    <row r="373" spans="2:6">
      <c r="B373" t="str">
        <f>'2D'!$AJ$27</f>
        <v>BM4051SG</v>
      </c>
      <c r="E373" t="s">
        <v>16446</v>
      </c>
      <c r="F373">
        <f>IF(ISBLANK('2D'!$J$27),"",'2D'!$J$27)</f>
        <v>-71.322999999999993</v>
      </c>
    </row>
    <row r="374" spans="2:6">
      <c r="B374" t="str">
        <f>'2D'!$AK$27</f>
        <v>BM4051STTT</v>
      </c>
      <c r="E374" t="s">
        <v>16446</v>
      </c>
      <c r="F374">
        <f>IF(ISBLANK('2D'!$K$27),"",'2D'!$K$27)</f>
        <v>-3.5190000000000001</v>
      </c>
    </row>
    <row r="375" spans="2:6">
      <c r="B375" t="str">
        <f>'2D'!$AL$27</f>
        <v>BM4051CTOT</v>
      </c>
      <c r="E375" t="s">
        <v>16446</v>
      </c>
      <c r="F375">
        <f>IF(ISBLANK('2D'!$L$27),"",'2D'!$L$27)</f>
        <v>-701.84100000000001</v>
      </c>
    </row>
    <row r="376" spans="2:6">
      <c r="B376" t="str">
        <f>'2D'!$AE$28</f>
        <v>BM334H</v>
      </c>
      <c r="E376" t="s">
        <v>16446</v>
      </c>
      <c r="F376">
        <f>IF(ISBLANK('2D'!$E$28),"",'2D'!$E$28)</f>
        <v>0</v>
      </c>
    </row>
    <row r="377" spans="2:6">
      <c r="B377" t="str">
        <f>'2D'!$AF$28</f>
        <v>BM334NH</v>
      </c>
      <c r="E377" t="s">
        <v>16446</v>
      </c>
      <c r="F377">
        <f>IF(ISBLANK('2D'!$F$28),"",'2D'!$F$28)</f>
        <v>0</v>
      </c>
    </row>
    <row r="378" spans="2:6">
      <c r="B378" t="str">
        <f>'2D'!$AG$28</f>
        <v>BM334WR</v>
      </c>
      <c r="E378" t="s">
        <v>16446</v>
      </c>
      <c r="F378">
        <f>IF(ISBLANK('2D'!$G$28),"",'2D'!$G$28)</f>
        <v>0</v>
      </c>
    </row>
    <row r="379" spans="2:6">
      <c r="B379" t="str">
        <f>'2D'!$AH$28</f>
        <v>BM334WN</v>
      </c>
      <c r="E379" t="s">
        <v>16446</v>
      </c>
      <c r="F379">
        <f>IF(ISBLANK('2D'!$H$28),"",'2D'!$H$28)</f>
        <v>-0.45900000000000002</v>
      </c>
    </row>
    <row r="380" spans="2:6">
      <c r="B380" t="str">
        <f>'2D'!$AI$28</f>
        <v>BM334WNK</v>
      </c>
      <c r="E380" t="s">
        <v>16446</v>
      </c>
      <c r="F380">
        <f>IF(ISBLANK('2D'!$I$28),"",'2D'!$I$28)</f>
        <v>-0.38500000000000001</v>
      </c>
    </row>
    <row r="381" spans="2:6">
      <c r="B381" t="str">
        <f>'2D'!$AJ$28</f>
        <v>BM334SG</v>
      </c>
      <c r="E381" t="s">
        <v>16446</v>
      </c>
      <c r="F381">
        <f>IF(ISBLANK('2D'!$J$28),"",'2D'!$J$28)</f>
        <v>0</v>
      </c>
    </row>
    <row r="382" spans="2:6">
      <c r="B382" t="str">
        <f>'2D'!$AK$28</f>
        <v>BM334STTT</v>
      </c>
      <c r="E382" t="s">
        <v>16446</v>
      </c>
      <c r="F382">
        <f>IF(ISBLANK('2D'!$K$28),"",'2D'!$K$28)</f>
        <v>0</v>
      </c>
    </row>
    <row r="383" spans="2:6">
      <c r="B383" t="str">
        <f>'2D'!$AL$28</f>
        <v>BM334CTOT</v>
      </c>
      <c r="E383" t="s">
        <v>16446</v>
      </c>
      <c r="F383">
        <f>IF(ISBLANK('2D'!$L$28),"",'2D'!$L$28)</f>
        <v>-0.84400000000000008</v>
      </c>
    </row>
    <row r="384" spans="2:6">
      <c r="B384" t="str">
        <f>'2D'!$AE$29</f>
        <v>BM4052H</v>
      </c>
      <c r="E384" t="s">
        <v>16446</v>
      </c>
      <c r="F384">
        <f>IF(ISBLANK('2D'!$E$29),"",'2D'!$E$29)</f>
        <v>-3.39</v>
      </c>
    </row>
    <row r="385" spans="2:6">
      <c r="B385" t="str">
        <f>'2D'!$AF$29</f>
        <v>BM4052NH</v>
      </c>
      <c r="E385" t="s">
        <v>16446</v>
      </c>
      <c r="F385">
        <f>IF(ISBLANK('2D'!$F$29),"",'2D'!$F$29)</f>
        <v>0</v>
      </c>
    </row>
    <row r="386" spans="2:6">
      <c r="B386" t="str">
        <f>'2D'!$AG$29</f>
        <v>BM4052WR</v>
      </c>
      <c r="E386" t="s">
        <v>16446</v>
      </c>
      <c r="F386">
        <f>IF(ISBLANK('2D'!$G$29),"",'2D'!$G$29)</f>
        <v>-9.4920000000000009</v>
      </c>
    </row>
    <row r="387" spans="2:6">
      <c r="B387" t="str">
        <f>'2D'!$AH$29</f>
        <v>BM4052WN</v>
      </c>
      <c r="E387" t="s">
        <v>16446</v>
      </c>
      <c r="F387">
        <f>IF(ISBLANK('2D'!$H$29),"",'2D'!$H$29)</f>
        <v>-372.24400000000003</v>
      </c>
    </row>
    <row r="388" spans="2:6">
      <c r="B388" t="str">
        <f>'2D'!$AI$29</f>
        <v>BM4052WNK</v>
      </c>
      <c r="E388" t="s">
        <v>16446</v>
      </c>
      <c r="F388">
        <f>IF(ISBLANK('2D'!$I$29),"",'2D'!$I$29)</f>
        <v>-242.71699999999998</v>
      </c>
    </row>
    <row r="389" spans="2:6">
      <c r="B389" t="str">
        <f>'2D'!$AJ$29</f>
        <v>BM4052SG</v>
      </c>
      <c r="E389" t="s">
        <v>16446</v>
      </c>
      <c r="F389">
        <f>IF(ISBLANK('2D'!$J$29),"",'2D'!$J$29)</f>
        <v>-71.322999999999993</v>
      </c>
    </row>
    <row r="390" spans="2:6">
      <c r="B390" t="str">
        <f>'2D'!$AK$29</f>
        <v>BM4052STTT</v>
      </c>
      <c r="E390" t="s">
        <v>16446</v>
      </c>
      <c r="F390">
        <f>IF(ISBLANK('2D'!$K$29),"",'2D'!$K$29)</f>
        <v>-3.5190000000000001</v>
      </c>
    </row>
    <row r="391" spans="2:6">
      <c r="B391" t="str">
        <f>'2D'!$AL$29</f>
        <v>BM4052CTOT</v>
      </c>
      <c r="E391" t="s">
        <v>16446</v>
      </c>
      <c r="F391">
        <f>IF(ISBLANK('2D'!$L$29),"",'2D'!$L$29)</f>
        <v>-702.68500000000006</v>
      </c>
    </row>
    <row r="392" spans="2:6">
      <c r="B392" t="str">
        <f>'2E'!$W$8</f>
        <v>B0041DFRIS</v>
      </c>
      <c r="E392" t="s">
        <v>16446</v>
      </c>
      <c r="F392">
        <f>IF(ISBLANK('2E'!$E$8),"",'2E'!$E$8)</f>
        <v>0</v>
      </c>
    </row>
    <row r="393" spans="2:6">
      <c r="B393" t="str">
        <f>'2E'!$X$8</f>
        <v>B0041DCAIS</v>
      </c>
      <c r="E393" t="s">
        <v>16446</v>
      </c>
      <c r="F393">
        <f>IF(ISBLANK('2E'!$F$8),"",'2E'!$F$8)</f>
        <v>0</v>
      </c>
    </row>
    <row r="394" spans="2:6">
      <c r="B394" t="str">
        <f>'2E'!$Y$8</f>
        <v>B0041DFNC</v>
      </c>
      <c r="E394" t="s">
        <v>16446</v>
      </c>
      <c r="F394">
        <f>IF(ISBLANK('2E'!$G$8),"",'2E'!$G$8)</f>
        <v>0</v>
      </c>
    </row>
    <row r="395" spans="2:6">
      <c r="B395" t="str">
        <f>'2E'!$Z$8</f>
        <v>B0041DTOT</v>
      </c>
      <c r="E395" t="s">
        <v>16446</v>
      </c>
      <c r="F395">
        <f>IF(ISBLANK('2E'!$H$8),"",'2E'!$H$8)</f>
        <v>0</v>
      </c>
    </row>
    <row r="396" spans="2:6">
      <c r="B396" t="str">
        <f>'2E'!$W$9</f>
        <v>B0042OCFRIS</v>
      </c>
      <c r="E396" t="s">
        <v>16446</v>
      </c>
      <c r="F396">
        <f>IF(ISBLANK('2E'!$E$9),"",'2E'!$E$9)</f>
        <v>-4.7220000000000004</v>
      </c>
    </row>
    <row r="397" spans="2:6">
      <c r="B397" t="str">
        <f>'2E'!$X$9</f>
        <v>B0042OCCAIS</v>
      </c>
      <c r="E397" t="s">
        <v>16446</v>
      </c>
      <c r="F397">
        <f>IF(ISBLANK('2E'!$F$9),"",'2E'!$F$9)</f>
        <v>0</v>
      </c>
    </row>
    <row r="398" spans="2:6">
      <c r="B398" t="str">
        <f>'2E'!$Y$9</f>
        <v>B0042OCFNC</v>
      </c>
      <c r="E398" t="s">
        <v>16446</v>
      </c>
      <c r="F398">
        <f>IF(ISBLANK('2E'!$G$9),"",'2E'!$G$9)</f>
        <v>0</v>
      </c>
    </row>
    <row r="399" spans="2:6">
      <c r="B399" t="str">
        <f>'2E'!$Z$9</f>
        <v>B0042OCTOT</v>
      </c>
      <c r="E399" t="s">
        <v>16446</v>
      </c>
      <c r="F399">
        <f>IF(ISBLANK('2E'!$H$9),"",'2E'!$H$9)</f>
        <v>-4.7220000000000004</v>
      </c>
    </row>
    <row r="400" spans="2:6">
      <c r="B400" t="str">
        <f>'2E'!$W$10</f>
        <v>B0043PCFRIS</v>
      </c>
      <c r="E400" t="s">
        <v>16446</v>
      </c>
      <c r="F400">
        <f>IF(ISBLANK('2E'!$E$10),"",'2E'!$E$10)</f>
        <v>-4.7220000000000004</v>
      </c>
    </row>
    <row r="401" spans="2:6">
      <c r="B401" t="str">
        <f>'2E'!$X$10</f>
        <v>B0043PCCAIS</v>
      </c>
      <c r="E401" t="s">
        <v>16446</v>
      </c>
      <c r="F401">
        <f>IF(ISBLANK('2E'!$F$10),"",'2E'!$F$10)</f>
        <v>0</v>
      </c>
    </row>
    <row r="402" spans="2:6">
      <c r="B402" t="str">
        <f>'2E'!$Y$10</f>
        <v>B0043PCFNC</v>
      </c>
      <c r="E402" t="s">
        <v>16446</v>
      </c>
      <c r="F402">
        <f>IF(ISBLANK('2E'!$G$10),"",'2E'!$G$10)</f>
        <v>0</v>
      </c>
    </row>
    <row r="403" spans="2:6">
      <c r="B403" t="str">
        <f>'2E'!$Z$10</f>
        <v>B0043PCTOT</v>
      </c>
      <c r="E403" t="s">
        <v>16446</v>
      </c>
      <c r="F403">
        <f>IF(ISBLANK('2E'!$H$10),"",'2E'!$H$10)</f>
        <v>-4.7220000000000004</v>
      </c>
    </row>
    <row r="404" spans="2:6">
      <c r="B404" t="str">
        <f>'2E'!$W$11</f>
        <v>B0044DNFRIS</v>
      </c>
      <c r="E404" t="s">
        <v>16446</v>
      </c>
      <c r="F404">
        <f>IF(ISBLANK('2E'!$E$11),"",'2E'!$E$11)</f>
        <v>0</v>
      </c>
    </row>
    <row r="405" spans="2:6">
      <c r="B405" t="str">
        <f>'2E'!$X$11</f>
        <v>B0044DNCAIS</v>
      </c>
      <c r="E405" t="s">
        <v>16446</v>
      </c>
      <c r="F405">
        <f>IF(ISBLANK('2E'!$F$11),"",'2E'!$F$11)</f>
        <v>0</v>
      </c>
    </row>
    <row r="406" spans="2:6">
      <c r="B406" t="str">
        <f>'2E'!$Y$11</f>
        <v>B0044DNFNC</v>
      </c>
      <c r="E406" t="s">
        <v>16446</v>
      </c>
      <c r="F406">
        <f>IF(ISBLANK('2E'!$G$11),"",'2E'!$G$11)</f>
        <v>0</v>
      </c>
    </row>
    <row r="407" spans="2:6">
      <c r="B407" t="str">
        <f>'2E'!$Z$11</f>
        <v>B0044DNTOT</v>
      </c>
      <c r="E407" t="s">
        <v>16446</v>
      </c>
      <c r="F407">
        <f>IF(ISBLANK('2E'!$H$11),"",'2E'!$H$11)</f>
        <v>0</v>
      </c>
    </row>
    <row r="408" spans="2:6">
      <c r="B408" t="str">
        <f>'2E'!$W$12</f>
        <v>B0045DOFRIS</v>
      </c>
      <c r="E408" t="s">
        <v>16446</v>
      </c>
      <c r="F408">
        <f>IF(ISBLANK('2E'!$E$12),"",'2E'!$E$12)</f>
        <v>0</v>
      </c>
    </row>
    <row r="409" spans="2:6">
      <c r="B409" t="str">
        <f>'2E'!$X$12</f>
        <v>B0045DOCAIS</v>
      </c>
      <c r="E409" t="s">
        <v>16446</v>
      </c>
      <c r="F409">
        <f>IF(ISBLANK('2E'!$F$12),"",'2E'!$F$12)</f>
        <v>0</v>
      </c>
    </row>
    <row r="410" spans="2:6">
      <c r="B410" t="str">
        <f>'2E'!$Y$12</f>
        <v>B0045DOFNC</v>
      </c>
      <c r="E410" t="s">
        <v>16446</v>
      </c>
      <c r="F410">
        <f>IF(ISBLANK('2E'!$G$12),"",'2E'!$G$12)</f>
        <v>0</v>
      </c>
    </row>
    <row r="411" spans="2:6">
      <c r="B411" t="str">
        <f>'2E'!$Z$12</f>
        <v>B0045DOTOT</v>
      </c>
      <c r="E411" t="s">
        <v>16446</v>
      </c>
      <c r="F411">
        <f>IF(ISBLANK('2E'!$H$12),"",'2E'!$H$12)</f>
        <v>0</v>
      </c>
    </row>
    <row r="412" spans="2:6">
      <c r="B412" t="str">
        <f>'2E'!$W$13</f>
        <v>B0046OCFRIS</v>
      </c>
      <c r="E412" t="s">
        <v>16446</v>
      </c>
      <c r="F412">
        <f>IF(ISBLANK('2E'!$E$13),"",'2E'!$E$13)</f>
        <v>0</v>
      </c>
    </row>
    <row r="413" spans="2:6">
      <c r="B413" t="str">
        <f>'2E'!$X$13</f>
        <v>B0046OCCAIS</v>
      </c>
      <c r="E413" t="s">
        <v>16446</v>
      </c>
      <c r="F413">
        <f>IF(ISBLANK('2E'!$F$13),"",'2E'!$F$13)</f>
        <v>0</v>
      </c>
    </row>
    <row r="414" spans="2:6">
      <c r="B414" t="str">
        <f>'2E'!$Y$13</f>
        <v>B0046OCFNC</v>
      </c>
      <c r="E414" t="s">
        <v>16446</v>
      </c>
      <c r="F414">
        <f>IF(ISBLANK('2E'!$G$13),"",'2E'!$G$13)</f>
        <v>0</v>
      </c>
    </row>
    <row r="415" spans="2:6">
      <c r="B415" t="str">
        <f>'2E'!$Z$13</f>
        <v>B0046OCTOT</v>
      </c>
      <c r="E415" t="s">
        <v>16446</v>
      </c>
      <c r="F415">
        <f>IF(ISBLANK('2E'!$H$13),"",'2E'!$H$13)</f>
        <v>0</v>
      </c>
    </row>
    <row r="416" spans="2:6">
      <c r="B416" t="str">
        <f>'2E'!$W$14</f>
        <v>B0047TTFRIS</v>
      </c>
      <c r="E416" t="s">
        <v>16446</v>
      </c>
      <c r="F416">
        <f>IF(ISBLANK('2E'!$E$14),"",'2E'!$E$14)</f>
        <v>-4.7220000000000004</v>
      </c>
    </row>
    <row r="417" spans="2:6">
      <c r="B417" t="str">
        <f>'2E'!$X$14</f>
        <v>B0047TTCAIS</v>
      </c>
      <c r="E417" t="s">
        <v>16446</v>
      </c>
      <c r="F417">
        <f>IF(ISBLANK('2E'!$F$14),"",'2E'!$F$14)</f>
        <v>0</v>
      </c>
    </row>
    <row r="418" spans="2:6">
      <c r="B418" t="str">
        <f>'2E'!$Y$14</f>
        <v>B0047TTFNC</v>
      </c>
      <c r="E418" t="s">
        <v>16446</v>
      </c>
      <c r="F418">
        <f>IF(ISBLANK('2E'!$G$14),"",'2E'!$G$14)</f>
        <v>0</v>
      </c>
    </row>
    <row r="419" spans="2:6">
      <c r="B419" t="str">
        <f>'2E'!$Z$14</f>
        <v>B0047TTTOT</v>
      </c>
      <c r="E419" t="s">
        <v>16446</v>
      </c>
      <c r="F419">
        <f>IF(ISBLANK('2E'!$H$14),"",'2E'!$H$14)</f>
        <v>-4.7220000000000004</v>
      </c>
    </row>
    <row r="420" spans="2:6">
      <c r="B420" t="str">
        <f>'2E'!$W$16</f>
        <v>B0048VAFRIS</v>
      </c>
      <c r="E420" t="s">
        <v>16446</v>
      </c>
      <c r="F420">
        <f>IF(ISBLANK('2E'!$E$16),"",'2E'!$E$16)</f>
        <v>0</v>
      </c>
    </row>
    <row r="421" spans="2:6">
      <c r="B421" t="str">
        <f>'2E'!$X$16</f>
        <v>B0048VACAIS</v>
      </c>
      <c r="E421" t="s">
        <v>16446</v>
      </c>
      <c r="F421">
        <f>IF(ISBLANK('2E'!$F$16),"",'2E'!$F$16)</f>
        <v>0</v>
      </c>
    </row>
    <row r="422" spans="2:6">
      <c r="B422" t="str">
        <f>'2E'!$Z$16</f>
        <v>B0048VATOT</v>
      </c>
      <c r="E422" t="s">
        <v>16446</v>
      </c>
      <c r="F422">
        <f>IF(ISBLANK('2E'!$H$16),"",'2E'!$H$16)</f>
        <v>0</v>
      </c>
    </row>
    <row r="423" spans="2:6">
      <c r="B423" t="str">
        <f>'2E'!$W$19</f>
        <v>B0049CCFRIS</v>
      </c>
      <c r="E423" t="s">
        <v>16446</v>
      </c>
      <c r="F423">
        <f>IF(ISBLANK('2E'!$E$19),"",'2E'!$E$19)</f>
        <v>22.824999999999999</v>
      </c>
    </row>
    <row r="424" spans="2:6">
      <c r="B424" t="str">
        <f>'2E'!$X$19</f>
        <v>B0049CCCAIS</v>
      </c>
      <c r="E424" t="s">
        <v>16446</v>
      </c>
      <c r="F424">
        <f>IF(ISBLANK('2E'!$F$19),"",'2E'!$F$19)</f>
        <v>0</v>
      </c>
    </row>
    <row r="425" spans="2:6">
      <c r="B425" t="str">
        <f>'2E'!$Y$19</f>
        <v>B0049CCFNC</v>
      </c>
      <c r="E425" t="s">
        <v>16446</v>
      </c>
      <c r="F425">
        <f>IF(ISBLANK('2E'!$G$19),"",'2E'!$G$19)</f>
        <v>0</v>
      </c>
    </row>
    <row r="426" spans="2:6">
      <c r="B426" t="str">
        <f>'2E'!$Z$19</f>
        <v>B0049CCTOT</v>
      </c>
      <c r="E426" t="s">
        <v>16446</v>
      </c>
      <c r="F426">
        <f>IF(ISBLANK('2E'!$H$19),"",'2E'!$H$19)</f>
        <v>22.824999999999999</v>
      </c>
    </row>
    <row r="427" spans="2:6">
      <c r="B427" t="str">
        <f>'2E'!$W$20</f>
        <v>B0050ICFRIS</v>
      </c>
      <c r="E427" t="s">
        <v>16446</v>
      </c>
      <c r="F427">
        <f>IF(ISBLANK('2E'!$E$20),"",'2E'!$E$20)</f>
        <v>0</v>
      </c>
    </row>
    <row r="428" spans="2:6">
      <c r="B428" t="str">
        <f>'2E'!$X$20</f>
        <v>B0050ICCAIS</v>
      </c>
      <c r="E428" t="s">
        <v>16446</v>
      </c>
      <c r="F428">
        <f>IF(ISBLANK('2E'!$F$20),"",'2E'!$F$20)</f>
        <v>16.251000000000001</v>
      </c>
    </row>
    <row r="429" spans="2:6">
      <c r="B429" t="str">
        <f>'2E'!$Y$20</f>
        <v>B0050ICFNC</v>
      </c>
      <c r="E429" t="s">
        <v>16446</v>
      </c>
      <c r="F429">
        <f>IF(ISBLANK('2E'!$G$20),"",'2E'!$G$20)</f>
        <v>0</v>
      </c>
    </row>
    <row r="430" spans="2:6">
      <c r="B430" t="str">
        <f>'2E'!$Z$20</f>
        <v>B0050ICTOT</v>
      </c>
      <c r="E430" t="s">
        <v>16446</v>
      </c>
      <c r="F430">
        <f>IF(ISBLANK('2E'!$H$20),"",'2E'!$H$20)</f>
        <v>16.251000000000001</v>
      </c>
    </row>
    <row r="431" spans="2:6">
      <c r="B431" t="str">
        <f>'2E'!$W$21</f>
        <v>B0051RMFRIS</v>
      </c>
      <c r="E431" t="s">
        <v>16446</v>
      </c>
      <c r="F431">
        <f>IF(ISBLANK('2E'!$E$21),"",'2E'!$E$21)</f>
        <v>4.4939999999999998</v>
      </c>
    </row>
    <row r="432" spans="2:6">
      <c r="B432" t="str">
        <f>'2E'!$X$21</f>
        <v>B0051RMCAIS</v>
      </c>
      <c r="E432" t="s">
        <v>16446</v>
      </c>
      <c r="F432">
        <f>IF(ISBLANK('2E'!$F$21),"",'2E'!$F$21)</f>
        <v>0</v>
      </c>
    </row>
    <row r="433" spans="2:6">
      <c r="B433" t="str">
        <f>'2E'!$Y$21</f>
        <v>B0051RMFNC</v>
      </c>
      <c r="E433" t="s">
        <v>16446</v>
      </c>
      <c r="F433">
        <f>IF(ISBLANK('2E'!$G$21),"",'2E'!$G$21)</f>
        <v>0</v>
      </c>
    </row>
    <row r="434" spans="2:6">
      <c r="B434" t="str">
        <f>'2E'!$Z$21</f>
        <v>B0051RMTOT</v>
      </c>
      <c r="E434" t="s">
        <v>16446</v>
      </c>
      <c r="F434">
        <f>IF(ISBLANK('2E'!$H$21),"",'2E'!$H$21)</f>
        <v>4.4939999999999998</v>
      </c>
    </row>
    <row r="435" spans="2:6">
      <c r="B435" t="str">
        <f>'2E'!$W$22</f>
        <v>B0052DSFRIS</v>
      </c>
      <c r="E435" t="s">
        <v>16446</v>
      </c>
      <c r="F435">
        <f>IF(ISBLANK('2E'!$E$22),"",'2E'!$E$22)</f>
        <v>6.9379999999999997</v>
      </c>
    </row>
    <row r="436" spans="2:6">
      <c r="B436" t="str">
        <f>'2E'!$X$22</f>
        <v>B0052DSCAIS</v>
      </c>
      <c r="E436" t="s">
        <v>16446</v>
      </c>
      <c r="F436">
        <f>IF(ISBLANK('2E'!$F$22),"",'2E'!$F$22)</f>
        <v>0</v>
      </c>
    </row>
    <row r="437" spans="2:6">
      <c r="B437" t="str">
        <f>'2E'!$Y$22</f>
        <v>B0052DSFNC</v>
      </c>
      <c r="E437" t="s">
        <v>16446</v>
      </c>
      <c r="F437">
        <f>IF(ISBLANK('2E'!$G$22),"",'2E'!$G$22)</f>
        <v>0</v>
      </c>
    </row>
    <row r="438" spans="2:6">
      <c r="B438" t="str">
        <f>'2E'!$Z$22</f>
        <v>B0052DSTOT</v>
      </c>
      <c r="E438" t="s">
        <v>16446</v>
      </c>
      <c r="F438">
        <f>IF(ISBLANK('2E'!$H$22),"",'2E'!$H$22)</f>
        <v>6.9379999999999997</v>
      </c>
    </row>
    <row r="439" spans="2:6">
      <c r="B439" t="str">
        <f>'2E'!$W$23</f>
        <v>B0053OCFRIS</v>
      </c>
      <c r="E439" t="s">
        <v>16446</v>
      </c>
      <c r="F439">
        <f>IF(ISBLANK('2E'!$E$23),"",'2E'!$E$23)</f>
        <v>0</v>
      </c>
    </row>
    <row r="440" spans="2:6">
      <c r="B440" t="str">
        <f>'2E'!$X$23</f>
        <v>B0053OCCAIS</v>
      </c>
      <c r="E440" t="s">
        <v>16446</v>
      </c>
      <c r="F440">
        <f>IF(ISBLANK('2E'!$F$23),"",'2E'!$F$23)</f>
        <v>0</v>
      </c>
    </row>
    <row r="441" spans="2:6">
      <c r="B441" t="str">
        <f>'2E'!$Y$23</f>
        <v>B0053OCFNC</v>
      </c>
      <c r="E441" t="s">
        <v>16446</v>
      </c>
      <c r="F441">
        <f>IF(ISBLANK('2E'!$G$23),"",'2E'!$G$23)</f>
        <v>0</v>
      </c>
    </row>
    <row r="442" spans="2:6">
      <c r="B442" t="str">
        <f>'2E'!$Z$23</f>
        <v>B0053OCTOT</v>
      </c>
      <c r="E442" t="s">
        <v>16446</v>
      </c>
      <c r="F442">
        <f>IF(ISBLANK('2E'!$H$23),"",'2E'!$H$23)</f>
        <v>0</v>
      </c>
    </row>
    <row r="443" spans="2:6">
      <c r="B443" t="str">
        <f>'2E'!$W$24</f>
        <v>B0054PCFRIS</v>
      </c>
      <c r="E443" t="s">
        <v>16446</v>
      </c>
      <c r="F443">
        <f>IF(ISBLANK('2E'!$E$24),"",'2E'!$E$24)</f>
        <v>34.256999999999998</v>
      </c>
    </row>
    <row r="444" spans="2:6">
      <c r="B444" t="str">
        <f>'2E'!$X$24</f>
        <v>B0054PCCAIS</v>
      </c>
      <c r="E444" t="s">
        <v>16446</v>
      </c>
      <c r="F444">
        <f>IF(ISBLANK('2E'!$F$24),"",'2E'!$F$24)</f>
        <v>16.251000000000001</v>
      </c>
    </row>
    <row r="445" spans="2:6">
      <c r="B445" t="str">
        <f>'2E'!$Y$24</f>
        <v>B0054PCFNC</v>
      </c>
      <c r="E445" t="s">
        <v>16446</v>
      </c>
      <c r="F445">
        <f>IF(ISBLANK('2E'!$G$24),"",'2E'!$G$24)</f>
        <v>0</v>
      </c>
    </row>
    <row r="446" spans="2:6">
      <c r="B446" t="str">
        <f>'2E'!$Z$24</f>
        <v>B0054PCTOT</v>
      </c>
      <c r="E446" t="s">
        <v>16446</v>
      </c>
      <c r="F446">
        <f>IF(ISBLANK('2E'!$H$24),"",'2E'!$H$24)</f>
        <v>50.507999999999996</v>
      </c>
    </row>
    <row r="447" spans="2:6">
      <c r="B447" t="str">
        <f>'2E'!$W$25</f>
        <v>B0055IOFRIS</v>
      </c>
      <c r="E447" t="s">
        <v>16446</v>
      </c>
      <c r="F447">
        <f>IF(ISBLANK('2E'!$E$25),"",'2E'!$E$25)</f>
        <v>0</v>
      </c>
    </row>
    <row r="448" spans="2:6">
      <c r="B448" t="str">
        <f>'2E'!$X$25</f>
        <v>B0055IOCAIS</v>
      </c>
      <c r="E448" t="s">
        <v>16446</v>
      </c>
      <c r="F448">
        <f>IF(ISBLANK('2E'!$F$25),"",'2E'!$F$25)</f>
        <v>5.1349999999999998</v>
      </c>
    </row>
    <row r="449" spans="2:6">
      <c r="B449" t="str">
        <f>'2E'!$Y$25</f>
        <v>B0055IOFNC</v>
      </c>
      <c r="E449" t="s">
        <v>16446</v>
      </c>
      <c r="F449">
        <f>IF(ISBLANK('2E'!$G$25),"",'2E'!$G$25)</f>
        <v>0</v>
      </c>
    </row>
    <row r="450" spans="2:6">
      <c r="B450" t="str">
        <f>'2E'!$Z$25</f>
        <v>B0055IOTOT</v>
      </c>
      <c r="E450" t="s">
        <v>16446</v>
      </c>
      <c r="F450">
        <f>IF(ISBLANK('2E'!$H$25),"",'2E'!$H$25)</f>
        <v>5.1349999999999998</v>
      </c>
    </row>
    <row r="451" spans="2:6">
      <c r="B451" t="str">
        <f>'2E'!$W$26</f>
        <v>B0056PCFRIS</v>
      </c>
      <c r="E451" t="s">
        <v>16446</v>
      </c>
      <c r="F451">
        <f>IF(ISBLANK('2E'!$E$26),"",'2E'!$E$26)</f>
        <v>34.256999999999998</v>
      </c>
    </row>
    <row r="452" spans="2:6">
      <c r="B452" t="str">
        <f>'2E'!$X$26</f>
        <v>B0056PCCAIS</v>
      </c>
      <c r="E452" t="s">
        <v>16446</v>
      </c>
      <c r="F452">
        <f>IF(ISBLANK('2E'!$F$26),"",'2E'!$F$26)</f>
        <v>11.116000000000001</v>
      </c>
    </row>
    <row r="453" spans="2:6">
      <c r="B453" t="str">
        <f>'2E'!$Y$26</f>
        <v>B0056PCFNC</v>
      </c>
      <c r="E453" t="s">
        <v>16446</v>
      </c>
      <c r="F453">
        <f>IF(ISBLANK('2E'!$G$26),"",'2E'!$G$26)</f>
        <v>0</v>
      </c>
    </row>
    <row r="454" spans="2:6">
      <c r="B454" t="str">
        <f>'2E'!$Z$26</f>
        <v>B0056PCTOT</v>
      </c>
      <c r="E454" t="s">
        <v>16446</v>
      </c>
      <c r="F454">
        <f>IF(ISBLANK('2E'!$H$26),"",'2E'!$H$26)</f>
        <v>45.372999999999998</v>
      </c>
    </row>
    <row r="455" spans="2:6">
      <c r="B455" t="str">
        <f>'2E'!$W$27</f>
        <v>B0057DNFRIS</v>
      </c>
      <c r="E455" t="s">
        <v>16446</v>
      </c>
      <c r="F455">
        <f>IF(ISBLANK('2E'!$E$27),"",'2E'!$E$27)</f>
        <v>8.4730000000000008</v>
      </c>
    </row>
    <row r="456" spans="2:6">
      <c r="B456" t="str">
        <f>'2E'!$X$27</f>
        <v>B0057DNCAIS</v>
      </c>
      <c r="E456" t="s">
        <v>16446</v>
      </c>
      <c r="F456">
        <f>IF(ISBLANK('2E'!$F$27),"",'2E'!$F$27)</f>
        <v>0</v>
      </c>
    </row>
    <row r="457" spans="2:6">
      <c r="B457" t="str">
        <f>'2E'!$Y$27</f>
        <v>B0057DNFNC</v>
      </c>
      <c r="E457" t="s">
        <v>16446</v>
      </c>
      <c r="F457">
        <f>IF(ISBLANK('2E'!$G$27),"",'2E'!$G$27)</f>
        <v>0</v>
      </c>
    </row>
    <row r="458" spans="2:6">
      <c r="B458" t="str">
        <f>'2E'!$Z$27</f>
        <v>B0057DNTOT</v>
      </c>
      <c r="E458" t="s">
        <v>16446</v>
      </c>
      <c r="F458">
        <f>IF(ISBLANK('2E'!$H$27),"",'2E'!$H$27)</f>
        <v>8.4730000000000008</v>
      </c>
    </row>
    <row r="459" spans="2:6">
      <c r="B459" t="str">
        <f>'2E'!$W$28</f>
        <v>B0058DOFRIS</v>
      </c>
      <c r="E459" t="s">
        <v>16446</v>
      </c>
      <c r="F459">
        <f>IF(ISBLANK('2E'!$E$28),"",'2E'!$E$28)</f>
        <v>1.476</v>
      </c>
    </row>
    <row r="460" spans="2:6">
      <c r="B460" t="str">
        <f>'2E'!$X$28</f>
        <v>B0058DOCAIS</v>
      </c>
      <c r="E460" t="s">
        <v>16446</v>
      </c>
      <c r="F460">
        <f>IF(ISBLANK('2E'!$F$28),"",'2E'!$F$28)</f>
        <v>0</v>
      </c>
    </row>
    <row r="461" spans="2:6">
      <c r="B461" t="str">
        <f>'2E'!$Y$28</f>
        <v>B0058DOFNC</v>
      </c>
      <c r="E461" t="s">
        <v>16446</v>
      </c>
      <c r="F461">
        <f>IF(ISBLANK('2E'!$G$28),"",'2E'!$G$28)</f>
        <v>0</v>
      </c>
    </row>
    <row r="462" spans="2:6">
      <c r="B462" t="str">
        <f>'2E'!$Z$28</f>
        <v>B0058DOTOT</v>
      </c>
      <c r="E462" t="s">
        <v>16446</v>
      </c>
      <c r="F462">
        <f>IF(ISBLANK('2E'!$H$28),"",'2E'!$H$28)</f>
        <v>1.476</v>
      </c>
    </row>
    <row r="463" spans="2:6">
      <c r="B463" t="str">
        <f>'2E'!$W$29</f>
        <v>B0059OCFRIS</v>
      </c>
      <c r="E463" t="s">
        <v>16446</v>
      </c>
      <c r="F463">
        <f>IF(ISBLANK('2E'!$E$29),"",'2E'!$E$29)</f>
        <v>2.8119999999999998</v>
      </c>
    </row>
    <row r="464" spans="2:6">
      <c r="B464" t="str">
        <f>'2E'!$X$29</f>
        <v>B0059OCCAIS</v>
      </c>
      <c r="E464" t="s">
        <v>16446</v>
      </c>
      <c r="F464">
        <f>IF(ISBLANK('2E'!$F$29),"",'2E'!$F$29)</f>
        <v>0.28799999999999998</v>
      </c>
    </row>
    <row r="465" spans="2:6">
      <c r="B465" t="str">
        <f>'2E'!$Y$29</f>
        <v>B0059OCFNC</v>
      </c>
      <c r="E465" t="s">
        <v>16446</v>
      </c>
      <c r="F465">
        <f>IF(ISBLANK('2E'!$G$29),"",'2E'!$G$29)</f>
        <v>0</v>
      </c>
    </row>
    <row r="466" spans="2:6">
      <c r="B466" t="str">
        <f>'2E'!$Z$29</f>
        <v>B0059OCTOT</v>
      </c>
      <c r="E466" t="s">
        <v>16446</v>
      </c>
      <c r="F466">
        <f>IF(ISBLANK('2E'!$H$29),"",'2E'!$H$29)</f>
        <v>3.0999999999999996</v>
      </c>
    </row>
    <row r="467" spans="2:6">
      <c r="B467" t="str">
        <f>'2E'!$W$30</f>
        <v>B0060TTFRIS</v>
      </c>
      <c r="E467" t="s">
        <v>16446</v>
      </c>
      <c r="F467">
        <f>IF(ISBLANK('2E'!$E$30),"",'2E'!$E$30)</f>
        <v>47.017999999999994</v>
      </c>
    </row>
    <row r="468" spans="2:6">
      <c r="B468" t="str">
        <f>'2E'!$X$30</f>
        <v>B0060TTCAIS</v>
      </c>
      <c r="E468" t="s">
        <v>16446</v>
      </c>
      <c r="F468">
        <f>IF(ISBLANK('2E'!$F$30),"",'2E'!$F$30)</f>
        <v>11.404000000000002</v>
      </c>
    </row>
    <row r="469" spans="2:6">
      <c r="B469" t="str">
        <f>'2E'!$Y$30</f>
        <v>B0060TTFNC</v>
      </c>
      <c r="E469" t="s">
        <v>16446</v>
      </c>
      <c r="F469">
        <f>IF(ISBLANK('2E'!$G$30),"",'2E'!$G$30)</f>
        <v>0</v>
      </c>
    </row>
    <row r="470" spans="2:6">
      <c r="B470" t="str">
        <f>'2E'!$Z$30</f>
        <v>B0060TTTOT</v>
      </c>
      <c r="E470" t="s">
        <v>16446</v>
      </c>
      <c r="F470">
        <f>IF(ISBLANK('2E'!$H$30),"",'2E'!$H$30)</f>
        <v>58.421999999999997</v>
      </c>
    </row>
    <row r="471" spans="2:6">
      <c r="B471" t="str">
        <f>'2E'!$W$32</f>
        <v>B0060VAFRIS</v>
      </c>
      <c r="E471" t="s">
        <v>16446</v>
      </c>
      <c r="F471">
        <f>IF(ISBLANK('2E'!$E$32),"",'2E'!$E$32)</f>
        <v>0</v>
      </c>
    </row>
    <row r="472" spans="2:6">
      <c r="B472" t="str">
        <f>'2E'!$X$32</f>
        <v>B0060VACAIS</v>
      </c>
      <c r="E472" t="s">
        <v>16446</v>
      </c>
      <c r="F472">
        <f>IF(ISBLANK('2E'!$F$32),"",'2E'!$F$32)</f>
        <v>19.605</v>
      </c>
    </row>
    <row r="473" spans="2:6">
      <c r="B473" t="str">
        <f>'2E'!$Z$32</f>
        <v>B0060VATOT</v>
      </c>
      <c r="E473" t="s">
        <v>16446</v>
      </c>
      <c r="F473">
        <f>IF(ISBLANK('2E'!$H$32),"",'2E'!$H$32)</f>
        <v>19.605</v>
      </c>
    </row>
    <row r="474" spans="2:6">
      <c r="B474" t="str">
        <f>'2E'!$W$35</f>
        <v>B0061RSFRIS</v>
      </c>
      <c r="E474" t="s">
        <v>16446</v>
      </c>
      <c r="F474">
        <f>IF(ISBLANK('2E'!$E$35),"",'2E'!$E$35)</f>
        <v>0.42899999999999999</v>
      </c>
    </row>
    <row r="475" spans="2:6">
      <c r="B475" t="str">
        <f>'2E'!$X$35</f>
        <v>B0061RSCAIS</v>
      </c>
      <c r="E475" t="s">
        <v>16446</v>
      </c>
      <c r="F475">
        <f>IF(ISBLANK('2E'!$F$35),"",'2E'!$F$35)</f>
        <v>0</v>
      </c>
    </row>
    <row r="476" spans="2:6">
      <c r="B476" t="str">
        <f>'2E'!$Y$35</f>
        <v>B0061RSFNC</v>
      </c>
      <c r="E476" t="s">
        <v>16446</v>
      </c>
      <c r="F476">
        <f>IF(ISBLANK('2E'!$G$35),"",'2E'!$G$35)</f>
        <v>0</v>
      </c>
    </row>
    <row r="477" spans="2:6">
      <c r="B477" t="str">
        <f>'2E'!$Z$35</f>
        <v>B0061RSTOT</v>
      </c>
      <c r="E477" t="s">
        <v>16446</v>
      </c>
      <c r="F477">
        <f>IF(ISBLANK('2E'!$H$35),"",'2E'!$H$35)</f>
        <v>0.42899999999999999</v>
      </c>
    </row>
    <row r="478" spans="2:6">
      <c r="B478" t="str">
        <f>'2E'!$W$36</f>
        <v>BC11370REV</v>
      </c>
      <c r="E478" t="s">
        <v>16446</v>
      </c>
      <c r="F478">
        <f>IF(ISBLANK('2E'!$E$36),"",'2E'!$E$36)</f>
        <v>0</v>
      </c>
    </row>
    <row r="479" spans="2:6">
      <c r="B479" t="str">
        <f>'2E'!$X$36</f>
        <v>BC11370CAP</v>
      </c>
      <c r="E479" t="s">
        <v>16446</v>
      </c>
      <c r="F479">
        <f>IF(ISBLANK('2E'!$F$36),"",'2E'!$F$36)</f>
        <v>14.129</v>
      </c>
    </row>
    <row r="480" spans="2:6">
      <c r="B480" t="str">
        <f>'2E'!$Y$36</f>
        <v>BC11370NET</v>
      </c>
      <c r="E480" t="s">
        <v>16446</v>
      </c>
      <c r="F480">
        <f>IF(ISBLANK('2E'!$G$36),"",'2E'!$G$36)</f>
        <v>0</v>
      </c>
    </row>
    <row r="481" spans="2:6">
      <c r="B481" t="str">
        <f>'2E'!$Z$36</f>
        <v>BC11370</v>
      </c>
      <c r="E481" t="s">
        <v>16446</v>
      </c>
      <c r="F481">
        <f>IF(ISBLANK('2E'!$H$36),"",'2E'!$H$36)</f>
        <v>14.129</v>
      </c>
    </row>
    <row r="482" spans="2:6">
      <c r="B482" t="str">
        <f>'2E'!$W$37</f>
        <v>B0062DSFRIS</v>
      </c>
      <c r="E482" t="s">
        <v>16446</v>
      </c>
      <c r="F482">
        <f>IF(ISBLANK('2E'!$E$37),"",'2E'!$E$37)</f>
        <v>5.9189999999999996</v>
      </c>
    </row>
    <row r="483" spans="2:6">
      <c r="B483" t="str">
        <f>'2E'!$X$37</f>
        <v>B0062DSCAIS</v>
      </c>
      <c r="E483" t="s">
        <v>16446</v>
      </c>
      <c r="F483">
        <f>IF(ISBLANK('2E'!$F$37),"",'2E'!$F$37)</f>
        <v>0</v>
      </c>
    </row>
    <row r="484" spans="2:6">
      <c r="B484" t="str">
        <f>'2E'!$Y$37</f>
        <v>B0062DSFNC</v>
      </c>
      <c r="E484" t="s">
        <v>16446</v>
      </c>
      <c r="F484">
        <f>IF(ISBLANK('2E'!$G$37),"",'2E'!$G$37)</f>
        <v>0</v>
      </c>
    </row>
    <row r="485" spans="2:6">
      <c r="B485" t="str">
        <f>'2E'!$Z$37</f>
        <v>B0062DSTOT</v>
      </c>
      <c r="E485" t="s">
        <v>16446</v>
      </c>
      <c r="F485">
        <f>IF(ISBLANK('2E'!$H$37),"",'2E'!$H$37)</f>
        <v>5.9189999999999996</v>
      </c>
    </row>
    <row r="486" spans="2:6">
      <c r="B486" t="str">
        <f>'2E'!$W$38</f>
        <v>B0063OCFRIS</v>
      </c>
      <c r="E486" t="s">
        <v>16446</v>
      </c>
      <c r="F486">
        <f>IF(ISBLANK('2E'!$E$38),"",'2E'!$E$38)</f>
        <v>1.4730000000000001</v>
      </c>
    </row>
    <row r="487" spans="2:6">
      <c r="B487" t="str">
        <f>'2E'!$X$38</f>
        <v>B0063OCCAIS</v>
      </c>
      <c r="E487" t="s">
        <v>16446</v>
      </c>
      <c r="F487">
        <f>IF(ISBLANK('2E'!$F$38),"",'2E'!$F$38)</f>
        <v>0</v>
      </c>
    </row>
    <row r="488" spans="2:6">
      <c r="B488" t="str">
        <f>'2E'!$Y$38</f>
        <v>B0063OCFNC</v>
      </c>
      <c r="E488" t="s">
        <v>16446</v>
      </c>
      <c r="F488">
        <f>IF(ISBLANK('2E'!$G$38),"",'2E'!$G$38)</f>
        <v>0</v>
      </c>
    </row>
    <row r="489" spans="2:6">
      <c r="B489" t="str">
        <f>'2E'!$Z$38</f>
        <v>B0063OCTOT</v>
      </c>
      <c r="E489" t="s">
        <v>16446</v>
      </c>
      <c r="F489">
        <f>IF(ISBLANK('2E'!$H$38),"",'2E'!$H$38)</f>
        <v>1.4730000000000001</v>
      </c>
    </row>
    <row r="490" spans="2:6">
      <c r="B490" t="str">
        <f>'2E'!$W$39</f>
        <v>B0064PCFRIS</v>
      </c>
      <c r="E490" t="s">
        <v>16446</v>
      </c>
      <c r="F490">
        <f>IF(ISBLANK('2E'!$E$39),"",'2E'!$E$39)</f>
        <v>7.8209999999999997</v>
      </c>
    </row>
    <row r="491" spans="2:6">
      <c r="B491" t="str">
        <f>'2E'!$X$39</f>
        <v>B0064PCCAIS</v>
      </c>
      <c r="E491" t="s">
        <v>16446</v>
      </c>
      <c r="F491">
        <f>IF(ISBLANK('2E'!$F$39),"",'2E'!$F$39)</f>
        <v>14.129</v>
      </c>
    </row>
    <row r="492" spans="2:6">
      <c r="B492" t="str">
        <f>'2E'!$Y$39</f>
        <v>B0064PCFNC</v>
      </c>
      <c r="E492" t="s">
        <v>16446</v>
      </c>
      <c r="F492">
        <f>IF(ISBLANK('2E'!$G$39),"",'2E'!$G$39)</f>
        <v>0</v>
      </c>
    </row>
    <row r="493" spans="2:6">
      <c r="B493" t="str">
        <f>'2E'!$Z$39</f>
        <v>B0064PCTOT</v>
      </c>
      <c r="E493" t="s">
        <v>16446</v>
      </c>
      <c r="F493">
        <f>IF(ISBLANK('2E'!$H$39),"",'2E'!$H$39)</f>
        <v>21.95</v>
      </c>
    </row>
    <row r="494" spans="2:6">
      <c r="B494" t="str">
        <f>'2E'!$W$40</f>
        <v>B0065IOFRIS</v>
      </c>
      <c r="E494" t="s">
        <v>16446</v>
      </c>
      <c r="F494">
        <f>IF(ISBLANK('2E'!$E$40),"",'2E'!$E$40)</f>
        <v>0</v>
      </c>
    </row>
    <row r="495" spans="2:6">
      <c r="B495" t="str">
        <f>'2E'!$X$40</f>
        <v>B0065IOCAIS</v>
      </c>
      <c r="E495" t="s">
        <v>16446</v>
      </c>
      <c r="F495">
        <f>IF(ISBLANK('2E'!$F$40),"",'2E'!$F$40)</f>
        <v>0.39600000000000002</v>
      </c>
    </row>
    <row r="496" spans="2:6">
      <c r="B496" t="str">
        <f>'2E'!$Y$40</f>
        <v>B0065IOFNC</v>
      </c>
      <c r="E496" t="s">
        <v>16446</v>
      </c>
      <c r="F496">
        <f>IF(ISBLANK('2E'!$G$40),"",'2E'!$G$40)</f>
        <v>0</v>
      </c>
    </row>
    <row r="497" spans="2:6">
      <c r="B497" t="str">
        <f>'2E'!$Z$40</f>
        <v>B0065IOTOT</v>
      </c>
      <c r="E497" t="s">
        <v>16446</v>
      </c>
      <c r="F497">
        <f>IF(ISBLANK('2E'!$H$40),"",'2E'!$H$40)</f>
        <v>0.39600000000000002</v>
      </c>
    </row>
    <row r="498" spans="2:6">
      <c r="B498" t="str">
        <f>'2E'!$W$41</f>
        <v>B0066PCFRIS</v>
      </c>
      <c r="E498" t="s">
        <v>16446</v>
      </c>
      <c r="F498">
        <f>IF(ISBLANK('2E'!$E$41),"",'2E'!$E$41)</f>
        <v>7.8209999999999997</v>
      </c>
    </row>
    <row r="499" spans="2:6">
      <c r="B499" t="str">
        <f>'2E'!$X$41</f>
        <v>B0066PCCAIS</v>
      </c>
      <c r="E499" t="s">
        <v>16446</v>
      </c>
      <c r="F499">
        <f>IF(ISBLANK('2E'!$F$41),"",'2E'!$F$41)</f>
        <v>13.732999999999999</v>
      </c>
    </row>
    <row r="500" spans="2:6">
      <c r="B500" t="str">
        <f>'2E'!$Y$41</f>
        <v>B0066PCFNC</v>
      </c>
      <c r="E500" t="s">
        <v>16446</v>
      </c>
      <c r="F500">
        <f>IF(ISBLANK('2E'!$G$41),"",'2E'!$G$41)</f>
        <v>0</v>
      </c>
    </row>
    <row r="501" spans="2:6">
      <c r="B501" t="str">
        <f>'2E'!$Z$41</f>
        <v>B0066PCTOT</v>
      </c>
      <c r="E501" t="s">
        <v>16446</v>
      </c>
      <c r="F501">
        <f>IF(ISBLANK('2E'!$H$41),"",'2E'!$H$41)</f>
        <v>21.553999999999998</v>
      </c>
    </row>
    <row r="502" spans="2:6">
      <c r="B502" t="str">
        <f>'2E'!$W$42</f>
        <v>B0067DNFRIS</v>
      </c>
      <c r="E502" t="s">
        <v>16446</v>
      </c>
      <c r="F502">
        <f>IF(ISBLANK('2E'!$E$42),"",'2E'!$E$42)</f>
        <v>0.73599999999999999</v>
      </c>
    </row>
    <row r="503" spans="2:6">
      <c r="B503" t="str">
        <f>'2E'!$X$42</f>
        <v>B0067DNCAIS</v>
      </c>
      <c r="E503" t="s">
        <v>16446</v>
      </c>
      <c r="F503">
        <f>IF(ISBLANK('2E'!$F$42),"",'2E'!$F$42)</f>
        <v>0</v>
      </c>
    </row>
    <row r="504" spans="2:6">
      <c r="B504" t="str">
        <f>'2E'!$Y$42</f>
        <v>B0067DNFNC</v>
      </c>
      <c r="E504" t="s">
        <v>16446</v>
      </c>
      <c r="F504">
        <f>IF(ISBLANK('2E'!$G$42),"",'2E'!$G$42)</f>
        <v>0</v>
      </c>
    </row>
    <row r="505" spans="2:6">
      <c r="B505" t="str">
        <f>'2E'!$Z$42</f>
        <v>B0067DNTOT</v>
      </c>
      <c r="E505" t="s">
        <v>16446</v>
      </c>
      <c r="F505">
        <f>IF(ISBLANK('2E'!$H$42),"",'2E'!$H$42)</f>
        <v>0.73599999999999999</v>
      </c>
    </row>
    <row r="506" spans="2:6">
      <c r="B506" t="str">
        <f>'2E'!$W$43</f>
        <v>B0068DOFRIS</v>
      </c>
      <c r="E506" t="s">
        <v>16446</v>
      </c>
      <c r="F506">
        <f>IF(ISBLANK('2E'!$E$43),"",'2E'!$E$43)</f>
        <v>2.956</v>
      </c>
    </row>
    <row r="507" spans="2:6">
      <c r="B507" t="str">
        <f>'2E'!$X$43</f>
        <v>B0068DOCAIS</v>
      </c>
      <c r="E507" t="s">
        <v>16446</v>
      </c>
      <c r="F507">
        <f>IF(ISBLANK('2E'!$F$43),"",'2E'!$F$43)</f>
        <v>0</v>
      </c>
    </row>
    <row r="508" spans="2:6">
      <c r="B508" t="str">
        <f>'2E'!$Y$43</f>
        <v>B0068DOFNC</v>
      </c>
      <c r="E508" t="s">
        <v>16446</v>
      </c>
      <c r="F508">
        <f>IF(ISBLANK('2E'!$G$43),"",'2E'!$G$43)</f>
        <v>0</v>
      </c>
    </row>
    <row r="509" spans="2:6">
      <c r="B509" t="str">
        <f>'2E'!$Z$43</f>
        <v>B0068DOTOT</v>
      </c>
      <c r="E509" t="s">
        <v>16446</v>
      </c>
      <c r="F509">
        <f>IF(ISBLANK('2E'!$H$43),"",'2E'!$H$43)</f>
        <v>2.956</v>
      </c>
    </row>
    <row r="510" spans="2:6">
      <c r="B510" t="str">
        <f>'2E'!$W$44</f>
        <v>B0069OCFRIS</v>
      </c>
      <c r="E510" t="s">
        <v>16446</v>
      </c>
      <c r="F510">
        <f>IF(ISBLANK('2E'!$E$44),"",'2E'!$E$44)</f>
        <v>34.792000000000002</v>
      </c>
    </row>
    <row r="511" spans="2:6">
      <c r="B511" t="str">
        <f>'2E'!$X$44</f>
        <v>B0069OCCAIS</v>
      </c>
      <c r="E511" t="s">
        <v>16446</v>
      </c>
      <c r="F511">
        <f>IF(ISBLANK('2E'!$F$44),"",'2E'!$F$44)</f>
        <v>4.2000000000000003E-2</v>
      </c>
    </row>
    <row r="512" spans="2:6">
      <c r="B512" t="str">
        <f>'2E'!$Y$44</f>
        <v>B0069OCFNC</v>
      </c>
      <c r="E512" t="s">
        <v>16446</v>
      </c>
      <c r="F512">
        <f>IF(ISBLANK('2E'!$G$44),"",'2E'!$G$44)</f>
        <v>0</v>
      </c>
    </row>
    <row r="513" spans="2:6">
      <c r="B513" t="str">
        <f>'2E'!$Z$44</f>
        <v>B0069OCTOT</v>
      </c>
      <c r="E513" t="s">
        <v>16446</v>
      </c>
      <c r="F513">
        <f>IF(ISBLANK('2E'!$H$44),"",'2E'!$H$44)</f>
        <v>34.834000000000003</v>
      </c>
    </row>
    <row r="514" spans="2:6">
      <c r="B514" t="str">
        <f>'2E'!$W$45</f>
        <v>BA2090REV</v>
      </c>
      <c r="E514" t="s">
        <v>16446</v>
      </c>
      <c r="F514">
        <f>IF(ISBLANK('2E'!$E$45),"",'2E'!$E$45)</f>
        <v>46.305</v>
      </c>
    </row>
    <row r="515" spans="2:6">
      <c r="B515" t="str">
        <f>'2E'!$X$45</f>
        <v>BA2091CAP</v>
      </c>
      <c r="E515" t="s">
        <v>16446</v>
      </c>
      <c r="F515">
        <f>IF(ISBLANK('2E'!$F$45),"",'2E'!$F$45)</f>
        <v>13.774999999999999</v>
      </c>
    </row>
    <row r="516" spans="2:6">
      <c r="B516" t="str">
        <f>'2E'!$Y$45</f>
        <v>BA2090NET</v>
      </c>
      <c r="E516" t="s">
        <v>16446</v>
      </c>
      <c r="F516">
        <f>IF(ISBLANK('2E'!$G$45),"",'2E'!$G$45)</f>
        <v>0</v>
      </c>
    </row>
    <row r="517" spans="2:6">
      <c r="B517" t="str">
        <f>'2E'!$Z$45</f>
        <v>BA2091</v>
      </c>
      <c r="E517" t="s">
        <v>16446</v>
      </c>
      <c r="F517">
        <f>IF(ISBLANK('2E'!$H$45),"",'2E'!$H$45)</f>
        <v>60.08</v>
      </c>
    </row>
    <row r="518" spans="2:6">
      <c r="B518" t="str">
        <f>'2E'!$W$47</f>
        <v>BC30460TTTREV</v>
      </c>
      <c r="E518" t="s">
        <v>16446</v>
      </c>
      <c r="F518">
        <f>IF(ISBLANK('2E'!$E$47),"",'2E'!$E$47)</f>
        <v>0</v>
      </c>
    </row>
    <row r="519" spans="2:6">
      <c r="B519" t="str">
        <f>'2E'!$X$47</f>
        <v>BC30460TTTCAP</v>
      </c>
      <c r="E519" t="s">
        <v>16446</v>
      </c>
      <c r="F519">
        <f>IF(ISBLANK('2E'!$F$47),"",'2E'!$F$47)</f>
        <v>90.644132544104139</v>
      </c>
    </row>
    <row r="520" spans="2:6">
      <c r="B520" t="str">
        <f>'2E'!$Z$47</f>
        <v>BC30460TTTTOT</v>
      </c>
      <c r="E520" t="s">
        <v>16446</v>
      </c>
      <c r="F520">
        <f>IF(ISBLANK('2E'!$H$47),"",'2E'!$H$47)</f>
        <v>90.644132544104139</v>
      </c>
    </row>
    <row r="521" spans="2:6">
      <c r="B521" t="str">
        <f>'2E'!$W$52</f>
        <v>BA1090BFWD</v>
      </c>
      <c r="E521" t="s">
        <v>16446</v>
      </c>
      <c r="F521">
        <f>IF(ISBLANK('2E'!$E$52),"",'2E'!$E$52)</f>
        <v>0</v>
      </c>
    </row>
    <row r="522" spans="2:6">
      <c r="B522" t="str">
        <f>'2E'!$X$52</f>
        <v>BA2090BFWD</v>
      </c>
      <c r="E522" t="s">
        <v>16446</v>
      </c>
      <c r="F522">
        <f>IF(ISBLANK('2E'!$F$52),"",'2E'!$F$52)</f>
        <v>215.75700000000001</v>
      </c>
    </row>
    <row r="523" spans="2:6">
      <c r="B523" t="str">
        <f>'2E'!$Y$52</f>
        <v>BA2090TTTBFWD</v>
      </c>
      <c r="E523" t="s">
        <v>16446</v>
      </c>
      <c r="F523">
        <f>IF(ISBLANK('2E'!$G$52),"",'2E'!$G$52)</f>
        <v>351.50700000000001</v>
      </c>
    </row>
    <row r="524" spans="2:6">
      <c r="B524" t="str">
        <f>'2E'!$Z$52</f>
        <v>BA3001BFWD</v>
      </c>
      <c r="E524" t="s">
        <v>16446</v>
      </c>
      <c r="F524">
        <f>IF(ISBLANK('2E'!$H$52),"",'2E'!$H$52)</f>
        <v>567.26400000000001</v>
      </c>
    </row>
    <row r="525" spans="2:6">
      <c r="B525" t="str">
        <f>'2E'!$Z$53</f>
        <v>BA3091CAP</v>
      </c>
      <c r="E525" t="s">
        <v>16446</v>
      </c>
      <c r="F525">
        <f>IF(ISBLANK('2E'!$H$53),"",'2E'!$H$53)</f>
        <v>25.179000000000002</v>
      </c>
    </row>
    <row r="526" spans="2:6">
      <c r="B526" t="str">
        <f>'2E'!$W$54</f>
        <v>BA1090AMORT</v>
      </c>
      <c r="E526" t="s">
        <v>16446</v>
      </c>
      <c r="F526">
        <f>IF(ISBLANK('2E'!$E$54),"",'2E'!$E$54)</f>
        <v>0</v>
      </c>
    </row>
    <row r="527" spans="2:6">
      <c r="B527" t="str">
        <f>'2E'!$X$54</f>
        <v>BA2090AMORT</v>
      </c>
      <c r="E527" t="s">
        <v>16446</v>
      </c>
      <c r="F527">
        <f>IF(ISBLANK('2E'!$F$54),"",'2E'!$F$54)</f>
        <v>-3.2789999999999999</v>
      </c>
    </row>
    <row r="528" spans="2:6">
      <c r="B528" t="str">
        <f>'2E'!$Y$54</f>
        <v>BA2090TTTAMORT</v>
      </c>
      <c r="E528" t="s">
        <v>16446</v>
      </c>
      <c r="F528">
        <f>IF(ISBLANK('2E'!$G$54),"",'2E'!$G$54)</f>
        <v>-2.577</v>
      </c>
    </row>
    <row r="529" spans="2:6">
      <c r="B529" t="str">
        <f>'2E'!$Z$54</f>
        <v>BA3001AMORT</v>
      </c>
      <c r="E529" t="s">
        <v>16446</v>
      </c>
      <c r="F529">
        <f>IF(ISBLANK('2E'!$H$54),"",'2E'!$H$54)</f>
        <v>-5.8559999999999999</v>
      </c>
    </row>
    <row r="530" spans="2:6">
      <c r="B530" t="str">
        <f>'2E'!$W$55</f>
        <v>BA1091CFWD</v>
      </c>
      <c r="E530" t="s">
        <v>16446</v>
      </c>
      <c r="F530">
        <f>IF(ISBLANK('2E'!$E$55),"",'2E'!$E$55)</f>
        <v>0</v>
      </c>
    </row>
    <row r="531" spans="2:6">
      <c r="B531" t="str">
        <f>'2E'!$X$55</f>
        <v>BA2091CFWD</v>
      </c>
      <c r="E531" t="s">
        <v>16446</v>
      </c>
      <c r="F531">
        <f>IF(ISBLANK('2E'!$F$55),"",'2E'!$F$55)</f>
        <v>223.88200000000001</v>
      </c>
    </row>
    <row r="532" spans="2:6">
      <c r="B532" t="str">
        <f>'2E'!$Y$55</f>
        <v>BA2091TTTCFWD</v>
      </c>
      <c r="E532" t="s">
        <v>16446</v>
      </c>
      <c r="F532">
        <f>IF(ISBLANK('2E'!$G$55),"",'2E'!$G$55)</f>
        <v>362.70499999999998</v>
      </c>
    </row>
    <row r="533" spans="2:6">
      <c r="B533" t="str">
        <f>'2E'!$Z$55</f>
        <v>BA3091CFWD</v>
      </c>
      <c r="E533" t="s">
        <v>16446</v>
      </c>
      <c r="F533">
        <f>IF(ISBLANK('2E'!$H$55),"",'2E'!$H$55)</f>
        <v>586.58699999999999</v>
      </c>
    </row>
    <row r="534" spans="2:6">
      <c r="B534" t="str">
        <f>'2F'!$S$12</f>
        <v>B0072TRR</v>
      </c>
      <c r="E534" t="s">
        <v>16446</v>
      </c>
      <c r="F534">
        <f>IF(ISBLANK('2F'!$C$12),"",'2F'!$C$12)</f>
        <v>2126.9960000000001</v>
      </c>
    </row>
    <row r="535" spans="2:6">
      <c r="B535" t="str">
        <f>'2F'!$S$15</f>
        <v>B0073RR</v>
      </c>
      <c r="E535" t="s">
        <v>16446</v>
      </c>
      <c r="F535">
        <f>IF(ISBLANK('2F'!$C$15),"",'2F'!$C$15)</f>
        <v>129.06700000000001</v>
      </c>
    </row>
    <row r="536" spans="2:6">
      <c r="B536" t="str">
        <f>'2F'!$S$16</f>
        <v>B0074RS</v>
      </c>
      <c r="E536" t="s">
        <v>16446</v>
      </c>
      <c r="F536">
        <f>IF(ISBLANK('2F'!$C$16),"",'2F'!$C$16)</f>
        <v>0</v>
      </c>
    </row>
    <row r="537" spans="2:6">
      <c r="B537" t="str">
        <f>'2F'!$S$17</f>
        <v>B0075AR</v>
      </c>
      <c r="E537" t="s">
        <v>16446</v>
      </c>
      <c r="F537">
        <f>IF(ISBLANK('2F'!$C$17),"",'2F'!$C$17)</f>
        <v>129.06700000000001</v>
      </c>
    </row>
    <row r="538" spans="2:6">
      <c r="B538" t="str">
        <f>'2F'!$T$20</f>
        <v>B0076AC</v>
      </c>
      <c r="E538" t="s">
        <v>16446</v>
      </c>
      <c r="F538">
        <f>IF(ISBLANK('2F'!$D$20),"",'2F'!$D$20)</f>
        <v>5815.2180000000008</v>
      </c>
    </row>
    <row r="539" spans="2:6">
      <c r="B539" t="str">
        <f>'2F'!$T$21</f>
        <v>B0077RC</v>
      </c>
      <c r="E539" t="s">
        <v>16446</v>
      </c>
      <c r="F539">
        <f>IF(ISBLANK('2F'!$D$21),"",'2F'!$D$21)</f>
        <v>5807.9470000000001</v>
      </c>
    </row>
    <row r="540" spans="2:6">
      <c r="B540" t="str">
        <f>'2F'!$S$24</f>
        <v>B0078AR</v>
      </c>
      <c r="E540" t="s">
        <v>16446</v>
      </c>
      <c r="F540">
        <f>IF(ISBLANK('2F'!$C$24),"",'2F'!$C$24)</f>
        <v>145.15299999999999</v>
      </c>
    </row>
    <row r="541" spans="2:6">
      <c r="B541" t="str">
        <f>'2F'!$S$25</f>
        <v>B0079NA</v>
      </c>
      <c r="E541" t="s">
        <v>16446</v>
      </c>
      <c r="F541">
        <f>IF(ISBLANK('2F'!$C$25),"",'2F'!$C$25)</f>
        <v>16.085999999999984</v>
      </c>
    </row>
    <row r="542" spans="2:6">
      <c r="B542" t="str">
        <f>'2F'!$U$28</f>
        <v>B0080ARR</v>
      </c>
      <c r="E542" t="s">
        <v>16446</v>
      </c>
      <c r="F542">
        <f>IF(ISBLANK('2F'!$E$28),"",'2F'!$E$28)</f>
        <v>22.194696742237348</v>
      </c>
    </row>
    <row r="543" spans="2:6">
      <c r="B543" t="str">
        <f>'2G'!$AH$10</f>
        <v>CR1003WWCR</v>
      </c>
      <c r="E543" t="s">
        <v>16446</v>
      </c>
      <c r="F543">
        <f>IF(ISBLANK('2G'!$C$10),"",'2G'!$C$10)</f>
        <v>0</v>
      </c>
    </row>
    <row r="544" spans="2:6">
      <c r="B544" t="str">
        <f>'2G'!$AI$10</f>
        <v>CR1003WRR</v>
      </c>
      <c r="E544" t="s">
        <v>16446</v>
      </c>
      <c r="F544">
        <f>IF(ISBLANK('2G'!$D$10),"",'2G'!$D$10)</f>
        <v>0</v>
      </c>
    </row>
    <row r="545" spans="2:6">
      <c r="B545" t="str">
        <f>'2G'!$AJ$10</f>
        <v>CR1003WTR</v>
      </c>
      <c r="E545" t="s">
        <v>16446</v>
      </c>
      <c r="F545">
        <f>IF(ISBLANK('2G'!$E$10),"",'2G'!$E$10)</f>
        <v>0</v>
      </c>
    </row>
    <row r="546" spans="2:6">
      <c r="B546" t="str">
        <f>'2G'!$AK$10</f>
        <v>CR1043WCO</v>
      </c>
      <c r="E546" t="s">
        <v>16446</v>
      </c>
      <c r="F546">
        <f>IF(ISBLANK('2G'!$F$10),"",'2G'!$F$10)</f>
        <v>0</v>
      </c>
    </row>
    <row r="547" spans="2:6">
      <c r="B547" t="str">
        <f>'2G'!$AL$10</f>
        <v>CR1043WRPC</v>
      </c>
      <c r="E547" t="s">
        <v>16446</v>
      </c>
      <c r="F547">
        <f>IF(ISBLANK('2G'!$G$10),"",'2G'!$G$10)</f>
        <v>0</v>
      </c>
    </row>
    <row r="548" spans="2:6">
      <c r="B548" t="str">
        <f>'2G'!$AM$10</f>
        <v>B0081TAANH</v>
      </c>
      <c r="E548" t="s">
        <v>16446</v>
      </c>
      <c r="F548">
        <f>IF(ISBLANK('2G'!$H$10),"",'2G'!$H$10)</f>
        <v>0</v>
      </c>
    </row>
    <row r="549" spans="2:6">
      <c r="B549" t="str">
        <f>'2G'!$AN$10</f>
        <v>B0081TAODI</v>
      </c>
      <c r="E549" t="s">
        <v>16446</v>
      </c>
      <c r="F549">
        <f>IF(ISBLANK('2G'!$I$10),"",'2G'!$I$10)</f>
        <v>0</v>
      </c>
    </row>
    <row r="550" spans="2:6">
      <c r="B550" t="str">
        <f>'2G'!$AO$10</f>
        <v>B0081TAAANH</v>
      </c>
      <c r="E550" t="s">
        <v>16446</v>
      </c>
      <c r="F550">
        <f>IF(ISBLANK('2G'!$J$10),"",'2G'!$J$10)</f>
        <v>0</v>
      </c>
    </row>
    <row r="551" spans="2:6">
      <c r="B551" t="str">
        <f>'2G'!$AP$10</f>
        <v>B0081TAAM</v>
      </c>
      <c r="E551" t="s">
        <v>16446</v>
      </c>
      <c r="F551">
        <f>IF(ISBLANK('2G'!$K$10),"",'2G'!$K$10)</f>
        <v>0</v>
      </c>
    </row>
    <row r="552" spans="2:6">
      <c r="B552" t="str">
        <f>'2G'!$AQ$10</f>
        <v>B0081TAAHRC</v>
      </c>
      <c r="E552" t="s">
        <v>16446</v>
      </c>
      <c r="F552">
        <f>IF(ISBLANK('2G'!$L$10),"",'2G'!$L$10)</f>
        <v>0</v>
      </c>
    </row>
    <row r="553" spans="2:6">
      <c r="B553" t="str">
        <f>'2G'!$AH$11</f>
        <v>CR1004WWCR</v>
      </c>
      <c r="E553" t="s">
        <v>16446</v>
      </c>
      <c r="F553">
        <f>IF(ISBLANK('2G'!$C$11),"",'2G'!$C$11)</f>
        <v>0</v>
      </c>
    </row>
    <row r="554" spans="2:6">
      <c r="B554" t="str">
        <f>'2G'!$AI$11</f>
        <v>CR1004WRR</v>
      </c>
      <c r="E554" t="s">
        <v>16446</v>
      </c>
      <c r="F554">
        <f>IF(ISBLANK('2G'!$D$11),"",'2G'!$D$11)</f>
        <v>0</v>
      </c>
    </row>
    <row r="555" spans="2:6">
      <c r="B555" t="str">
        <f>'2G'!$AJ$11</f>
        <v>CR1004WTR</v>
      </c>
      <c r="E555" t="s">
        <v>16446</v>
      </c>
      <c r="F555">
        <f>IF(ISBLANK('2G'!$E$11),"",'2G'!$E$11)</f>
        <v>0</v>
      </c>
    </row>
    <row r="556" spans="2:6">
      <c r="B556" t="str">
        <f>'2G'!$AK$11</f>
        <v>CR1044WCO</v>
      </c>
      <c r="E556" t="s">
        <v>16446</v>
      </c>
      <c r="F556">
        <f>IF(ISBLANK('2G'!$F$11),"",'2G'!$F$11)</f>
        <v>0</v>
      </c>
    </row>
    <row r="557" spans="2:6">
      <c r="B557" t="str">
        <f>'2G'!$AL$11</f>
        <v>CR1044WRPC</v>
      </c>
      <c r="E557" t="s">
        <v>16446</v>
      </c>
      <c r="F557">
        <f>IF(ISBLANK('2G'!$G$11),"",'2G'!$G$11)</f>
        <v>0</v>
      </c>
    </row>
    <row r="558" spans="2:6">
      <c r="B558" t="str">
        <f>'2G'!$AM$11</f>
        <v>B0082TAANH</v>
      </c>
      <c r="E558" t="s">
        <v>16446</v>
      </c>
      <c r="F558">
        <f>IF(ISBLANK('2G'!$H$11),"",'2G'!$H$11)</f>
        <v>0</v>
      </c>
    </row>
    <row r="559" spans="2:6">
      <c r="B559" t="str">
        <f>'2G'!$AN$11</f>
        <v>B0082TAODI</v>
      </c>
      <c r="E559" t="s">
        <v>16446</v>
      </c>
      <c r="F559">
        <f>IF(ISBLANK('2G'!$I$11),"",'2G'!$I$11)</f>
        <v>0</v>
      </c>
    </row>
    <row r="560" spans="2:6">
      <c r="B560" t="str">
        <f>'2G'!$AO$11</f>
        <v>B0082TAAANH</v>
      </c>
      <c r="E560" t="s">
        <v>16446</v>
      </c>
      <c r="F560">
        <f>IF(ISBLANK('2G'!$J$11),"",'2G'!$J$11)</f>
        <v>0</v>
      </c>
    </row>
    <row r="561" spans="2:6">
      <c r="B561" t="str">
        <f>'2G'!$AP$11</f>
        <v>B0082TAAM</v>
      </c>
      <c r="E561" t="s">
        <v>16446</v>
      </c>
      <c r="F561">
        <f>IF(ISBLANK('2G'!$K$11),"",'2G'!$K$11)</f>
        <v>0</v>
      </c>
    </row>
    <row r="562" spans="2:6">
      <c r="B562" t="str">
        <f>'2G'!$AQ$11</f>
        <v>B0082TAAHRC</v>
      </c>
      <c r="E562" t="s">
        <v>16446</v>
      </c>
      <c r="F562">
        <f>IF(ISBLANK('2G'!$L$11),"",'2G'!$L$11)</f>
        <v>0</v>
      </c>
    </row>
    <row r="563" spans="2:6">
      <c r="B563" t="str">
        <f>'2G'!$AH$12</f>
        <v>B0083TWCR</v>
      </c>
      <c r="E563" t="s">
        <v>16446</v>
      </c>
      <c r="F563">
        <f>IF(ISBLANK('2G'!$C$12),"",'2G'!$C$12)</f>
        <v>0</v>
      </c>
    </row>
    <row r="564" spans="2:6">
      <c r="B564" t="str">
        <f>'2G'!$AI$12</f>
        <v>B0083TWRR</v>
      </c>
      <c r="E564" t="s">
        <v>16446</v>
      </c>
      <c r="F564">
        <f>IF(ISBLANK('2G'!$D$12),"",'2G'!$D$12)</f>
        <v>0</v>
      </c>
    </row>
    <row r="565" spans="2:6">
      <c r="B565" t="str">
        <f>'2G'!$AJ$12</f>
        <v>B0083TWTR</v>
      </c>
      <c r="E565" t="s">
        <v>16446</v>
      </c>
      <c r="F565">
        <f>IF(ISBLANK('2G'!$E$12),"",'2G'!$E$12)</f>
        <v>0</v>
      </c>
    </row>
    <row r="566" spans="2:6">
      <c r="B566" t="str">
        <f>'2G'!$AK$12</f>
        <v>B0083TWNC</v>
      </c>
      <c r="E566" t="s">
        <v>16446</v>
      </c>
      <c r="F566">
        <f>IF(ISBLANK('2G'!$F$12),"",'2G'!$F$12)</f>
        <v>0</v>
      </c>
    </row>
    <row r="567" spans="2:6">
      <c r="B567" t="str">
        <f>'2G'!$AL$12</f>
        <v>B0083TWAHRR</v>
      </c>
      <c r="E567" t="s">
        <v>16446</v>
      </c>
      <c r="F567">
        <f>IF(ISBLANK('2G'!$G$12),"",'2G'!$G$12)</f>
        <v>0</v>
      </c>
    </row>
    <row r="568" spans="2:6">
      <c r="B568" t="str">
        <f>'2G'!$AM$12</f>
        <v>B0083TWAANH</v>
      </c>
      <c r="E568" t="s">
        <v>16446</v>
      </c>
      <c r="F568">
        <f>IF(ISBLANK('2G'!$H$12),"",'2G'!$H$12)</f>
        <v>0</v>
      </c>
    </row>
    <row r="569" spans="2:6">
      <c r="B569" t="str">
        <f>'2G'!$AN$12</f>
        <v>B0083TWODI</v>
      </c>
      <c r="E569" t="s">
        <v>16446</v>
      </c>
      <c r="F569">
        <f>IF(ISBLANK('2G'!$I$12),"",'2G'!$I$12)</f>
        <v>0</v>
      </c>
    </row>
    <row r="570" spans="2:6">
      <c r="B570" t="str">
        <f>'2G'!$AO$12</f>
        <v>B0083TWAAANH</v>
      </c>
      <c r="E570" t="s">
        <v>16446</v>
      </c>
      <c r="F570">
        <f>IF(ISBLANK('2G'!$J$12),"",'2G'!$J$12)</f>
        <v>0</v>
      </c>
    </row>
    <row r="571" spans="2:6">
      <c r="B571" t="str">
        <f>'2G'!$AP$12</f>
        <v>B0083TWAM</v>
      </c>
      <c r="E571" t="s">
        <v>16446</v>
      </c>
      <c r="F571">
        <f>IF(ISBLANK('2G'!$K$12),"",'2G'!$K$12)</f>
        <v>0</v>
      </c>
    </row>
    <row r="572" spans="2:6">
      <c r="B572" t="str">
        <f>'2G'!$AQ$12</f>
        <v>B0083TWAHRC</v>
      </c>
      <c r="E572" t="s">
        <v>16446</v>
      </c>
      <c r="F572">
        <f>IF(ISBLANK('2G'!$L$12),"",'2G'!$L$12)</f>
        <v>0</v>
      </c>
    </row>
    <row r="573" spans="2:6">
      <c r="B573" t="str">
        <f>'2G'!$AH$15</f>
        <v>CR1005WWCR</v>
      </c>
      <c r="E573" t="s">
        <v>16446</v>
      </c>
      <c r="F573">
        <f>IF(ISBLANK('2G'!$C$15),"",'2G'!$C$15)</f>
        <v>0</v>
      </c>
    </row>
    <row r="574" spans="2:6">
      <c r="B574" t="str">
        <f>'2G'!$AI$15</f>
        <v>CR1005WRR</v>
      </c>
      <c r="E574" t="s">
        <v>16446</v>
      </c>
      <c r="F574">
        <f>IF(ISBLANK('2G'!$D$15),"",'2G'!$D$15)</f>
        <v>0</v>
      </c>
    </row>
    <row r="575" spans="2:6">
      <c r="B575" t="str">
        <f>'2G'!$AJ$15</f>
        <v>CR1005WTR</v>
      </c>
      <c r="E575" t="s">
        <v>16446</v>
      </c>
      <c r="F575">
        <f>IF(ISBLANK('2G'!$E$15),"",'2G'!$E$15)</f>
        <v>0</v>
      </c>
    </row>
    <row r="576" spans="2:6">
      <c r="B576" t="str">
        <f>'2G'!$AK$15</f>
        <v>CR1045WCO</v>
      </c>
      <c r="E576" t="s">
        <v>16446</v>
      </c>
      <c r="F576">
        <f>IF(ISBLANK('2G'!$F$15),"",'2G'!$F$15)</f>
        <v>0</v>
      </c>
    </row>
    <row r="577" spans="2:6">
      <c r="B577" t="str">
        <f>'2G'!$AL$15</f>
        <v>CR1045WRPC</v>
      </c>
      <c r="E577" t="s">
        <v>16446</v>
      </c>
      <c r="F577">
        <f>IF(ISBLANK('2G'!$G$15),"",'2G'!$G$15)</f>
        <v>0</v>
      </c>
    </row>
    <row r="578" spans="2:6">
      <c r="B578" t="str">
        <f>'2G'!$AM$15</f>
        <v>B0084TAANH</v>
      </c>
      <c r="E578" t="s">
        <v>16446</v>
      </c>
      <c r="F578">
        <f>IF(ISBLANK('2G'!$H$15),"",'2G'!$H$15)</f>
        <v>0</v>
      </c>
    </row>
    <row r="579" spans="2:6">
      <c r="B579" t="str">
        <f>'2G'!$AN$15</f>
        <v>B0084TAODI</v>
      </c>
      <c r="E579" t="s">
        <v>16446</v>
      </c>
      <c r="F579">
        <f>IF(ISBLANK('2G'!$I$15),"",'2G'!$I$15)</f>
        <v>0</v>
      </c>
    </row>
    <row r="580" spans="2:6">
      <c r="B580" t="str">
        <f>'2G'!$AO$15</f>
        <v>B0084TAAANH</v>
      </c>
      <c r="E580" t="s">
        <v>16446</v>
      </c>
      <c r="F580">
        <f>IF(ISBLANK('2G'!$J$15),"",'2G'!$J$15)</f>
        <v>0</v>
      </c>
    </row>
    <row r="581" spans="2:6">
      <c r="B581" t="str">
        <f>'2G'!$AP$15</f>
        <v>B0084TAM</v>
      </c>
      <c r="E581" t="s">
        <v>16446</v>
      </c>
      <c r="F581">
        <f>IF(ISBLANK('2G'!$K$15),"",'2G'!$K$15)</f>
        <v>0</v>
      </c>
    </row>
    <row r="582" spans="2:6">
      <c r="B582" t="str">
        <f>'2G'!$AQ$15</f>
        <v>B0084TAHRC</v>
      </c>
      <c r="E582" t="s">
        <v>16446</v>
      </c>
      <c r="F582">
        <f>IF(ISBLANK('2G'!$L$15),"",'2G'!$L$15)</f>
        <v>0</v>
      </c>
    </row>
    <row r="583" spans="2:6">
      <c r="B583" t="str">
        <f>'2G'!$AH$17</f>
        <v>B0085TWCR</v>
      </c>
      <c r="E583" t="s">
        <v>16446</v>
      </c>
      <c r="F583">
        <f>IF(ISBLANK('2G'!$C$17),"",'2G'!$C$17)</f>
        <v>0</v>
      </c>
    </row>
    <row r="584" spans="2:6">
      <c r="B584" t="str">
        <f>'2G'!$AI$17</f>
        <v>B0085TWRR</v>
      </c>
      <c r="E584" t="s">
        <v>16446</v>
      </c>
      <c r="F584">
        <f>IF(ISBLANK('2G'!$D$17),"",'2G'!$D$17)</f>
        <v>0</v>
      </c>
    </row>
    <row r="585" spans="2:6">
      <c r="B585" t="str">
        <f>'2G'!$AJ$17</f>
        <v>B0085TWTR</v>
      </c>
      <c r="E585" t="s">
        <v>16446</v>
      </c>
      <c r="F585">
        <f>IF(ISBLANK('2G'!$E$17),"",'2G'!$E$17)</f>
        <v>0</v>
      </c>
    </row>
    <row r="586" spans="2:6">
      <c r="B586" t="str">
        <f>'2G'!$AK$17</f>
        <v>B0085TWNC</v>
      </c>
      <c r="E586" t="s">
        <v>16446</v>
      </c>
      <c r="F586">
        <f>IF(ISBLANK('2G'!$F$17),"",'2G'!$F$17)</f>
        <v>0</v>
      </c>
    </row>
    <row r="587" spans="2:6">
      <c r="B587" t="str">
        <f>'2G'!$AL$17</f>
        <v>B0085TWAHRR</v>
      </c>
      <c r="E587" t="s">
        <v>16446</v>
      </c>
      <c r="F587">
        <f>IF(ISBLANK('2G'!$G$17),"",'2G'!$G$17)</f>
        <v>0</v>
      </c>
    </row>
    <row r="588" spans="2:6">
      <c r="B588" t="str">
        <f>'2G'!$AM$17</f>
        <v>B0085TAANH</v>
      </c>
      <c r="E588" t="s">
        <v>16446</v>
      </c>
      <c r="F588">
        <f>IF(ISBLANK('2G'!$H$17),"",'2G'!$H$17)</f>
        <v>0</v>
      </c>
    </row>
    <row r="589" spans="2:6">
      <c r="B589" t="str">
        <f>'2G'!$AN$17</f>
        <v>B0085TAODI</v>
      </c>
      <c r="E589" t="s">
        <v>16446</v>
      </c>
      <c r="F589">
        <f>IF(ISBLANK('2G'!$I$17),"",'2G'!$I$17)</f>
        <v>0</v>
      </c>
    </row>
    <row r="590" spans="2:6">
      <c r="B590" t="str">
        <f>'2G'!$AO$17</f>
        <v>B0085TAAANH</v>
      </c>
      <c r="E590" t="s">
        <v>16446</v>
      </c>
      <c r="F590">
        <f>IF(ISBLANK('2G'!$J$17),"",'2G'!$J$17)</f>
        <v>0</v>
      </c>
    </row>
    <row r="591" spans="2:6">
      <c r="B591" t="str">
        <f>'2G'!$AP$17</f>
        <v>B0085TAAM</v>
      </c>
      <c r="E591" t="s">
        <v>16446</v>
      </c>
      <c r="F591">
        <f>IF(ISBLANK('2G'!$K$17),"",'2G'!$K$17)</f>
        <v>0</v>
      </c>
    </row>
    <row r="592" spans="2:6">
      <c r="B592" t="str">
        <f>'2G'!$AQ$17</f>
        <v>B0085TAAHRC</v>
      </c>
      <c r="E592" t="s">
        <v>16446</v>
      </c>
      <c r="F592">
        <f>IF(ISBLANK('2G'!$L$17),"",'2G'!$L$17)</f>
        <v>0</v>
      </c>
    </row>
    <row r="593" spans="2:6">
      <c r="B593" t="str">
        <f>'2H'!$AH$10</f>
        <v>CR1002SWCR</v>
      </c>
      <c r="E593" t="s">
        <v>16446</v>
      </c>
      <c r="F593">
        <f>IF(ISBLANK('2H'!$C$10),"",'2H'!$C$10)</f>
        <v>0</v>
      </c>
    </row>
    <row r="594" spans="2:6">
      <c r="B594" t="str">
        <f>'2H'!$AI$10</f>
        <v>CR1002SRR</v>
      </c>
      <c r="E594" t="s">
        <v>16446</v>
      </c>
      <c r="F594">
        <f>IF(ISBLANK('2H'!$D$10),"",'2H'!$D$10)</f>
        <v>0</v>
      </c>
    </row>
    <row r="595" spans="2:6">
      <c r="B595" t="str">
        <f>'2H'!$AJ$10</f>
        <v>CR1002STR</v>
      </c>
      <c r="E595" t="s">
        <v>16446</v>
      </c>
      <c r="F595">
        <f>IF(ISBLANK('2H'!$E$10),"",'2H'!$E$10)</f>
        <v>0</v>
      </c>
    </row>
    <row r="596" spans="2:6">
      <c r="B596" t="str">
        <f>'2H'!$AK$10</f>
        <v>CR1042SCO</v>
      </c>
      <c r="E596" t="s">
        <v>16446</v>
      </c>
      <c r="F596">
        <f>IF(ISBLANK('2H'!$F$10),"",'2H'!$F$10)</f>
        <v>0</v>
      </c>
    </row>
    <row r="597" spans="2:6">
      <c r="B597" t="str">
        <f>'2H'!$AL$10</f>
        <v>CR1042SRPC</v>
      </c>
      <c r="E597" t="s">
        <v>16446</v>
      </c>
      <c r="F597">
        <f>IF(ISBLANK('2H'!$G$10),"",'2H'!$G$10)</f>
        <v>0</v>
      </c>
    </row>
    <row r="598" spans="2:6">
      <c r="B598" t="str">
        <f>'2H'!$AM$10</f>
        <v>B0086TAANH</v>
      </c>
      <c r="E598" t="s">
        <v>16446</v>
      </c>
      <c r="F598">
        <f>IF(ISBLANK('2H'!$H$10),"",'2H'!$H$10)</f>
        <v>0</v>
      </c>
    </row>
    <row r="599" spans="2:6">
      <c r="B599" t="str">
        <f>'2H'!$AN$10</f>
        <v>B0086TAODI</v>
      </c>
      <c r="E599" t="s">
        <v>16446</v>
      </c>
      <c r="F599">
        <f>IF(ISBLANK('2H'!$I$10),"",'2H'!$I$10)</f>
        <v>0</v>
      </c>
    </row>
    <row r="600" spans="2:6">
      <c r="B600" t="str">
        <f>'2H'!$AO$10</f>
        <v>B0086TAAANH</v>
      </c>
      <c r="E600" t="s">
        <v>16446</v>
      </c>
      <c r="F600">
        <f>IF(ISBLANK('2H'!$J$10),"",'2H'!$J$10)</f>
        <v>0</v>
      </c>
    </row>
    <row r="601" spans="2:6">
      <c r="B601" t="str">
        <f>'2H'!$AP$10</f>
        <v>B0086TAAM</v>
      </c>
      <c r="E601" t="s">
        <v>16446</v>
      </c>
      <c r="F601">
        <f>IF(ISBLANK('2H'!$K$10),"",'2H'!$K$10)</f>
        <v>0</v>
      </c>
    </row>
    <row r="602" spans="2:6">
      <c r="B602" t="str">
        <f>'2H'!$AQ$10</f>
        <v>B0086TAAHRC</v>
      </c>
      <c r="E602" t="s">
        <v>16446</v>
      </c>
      <c r="F602">
        <f>IF(ISBLANK('2H'!$L$10),"",'2H'!$L$10)</f>
        <v>0</v>
      </c>
    </row>
    <row r="603" spans="2:6">
      <c r="B603" t="str">
        <f>'2H'!$AH$11</f>
        <v>CR1003SWCR</v>
      </c>
      <c r="E603" t="s">
        <v>16446</v>
      </c>
      <c r="F603">
        <f>IF(ISBLANK('2H'!$C$11),"",'2H'!$C$11)</f>
        <v>0</v>
      </c>
    </row>
    <row r="604" spans="2:6">
      <c r="B604" t="str">
        <f>'2H'!$AI$11</f>
        <v>CR1003SRR</v>
      </c>
      <c r="E604" t="s">
        <v>16446</v>
      </c>
      <c r="F604">
        <f>IF(ISBLANK('2H'!$D$11),"",'2H'!$D$11)</f>
        <v>0</v>
      </c>
    </row>
    <row r="605" spans="2:6">
      <c r="B605" t="str">
        <f>'2H'!$AJ$11</f>
        <v>CR1003STR</v>
      </c>
      <c r="E605" t="s">
        <v>16446</v>
      </c>
      <c r="F605">
        <f>IF(ISBLANK('2H'!$E$11),"",'2H'!$E$11)</f>
        <v>0</v>
      </c>
    </row>
    <row r="606" spans="2:6">
      <c r="B606" t="str">
        <f>'2H'!$AK$11</f>
        <v>CR1043SCO</v>
      </c>
      <c r="E606" t="s">
        <v>16446</v>
      </c>
      <c r="F606">
        <f>IF(ISBLANK('2H'!$F$11),"",'2H'!$F$11)</f>
        <v>0</v>
      </c>
    </row>
    <row r="607" spans="2:6">
      <c r="B607" t="str">
        <f>'2H'!$AL$11</f>
        <v>CR1043SRPC</v>
      </c>
      <c r="E607" t="s">
        <v>16446</v>
      </c>
      <c r="F607">
        <f>IF(ISBLANK('2H'!$G$11),"",'2H'!$G$11)</f>
        <v>0</v>
      </c>
    </row>
    <row r="608" spans="2:6">
      <c r="B608" t="str">
        <f>'2H'!$AM$11</f>
        <v>B0087TAANH</v>
      </c>
      <c r="E608" t="s">
        <v>16446</v>
      </c>
      <c r="F608">
        <f>IF(ISBLANK('2H'!$H$11),"",'2H'!$H$11)</f>
        <v>0</v>
      </c>
    </row>
    <row r="609" spans="2:6">
      <c r="B609" t="str">
        <f>'2H'!$AN$11</f>
        <v>B0087TAODI</v>
      </c>
      <c r="E609" t="s">
        <v>16446</v>
      </c>
      <c r="F609">
        <f>IF(ISBLANK('2H'!$I$11),"",'2H'!$I$11)</f>
        <v>0</v>
      </c>
    </row>
    <row r="610" spans="2:6">
      <c r="B610" t="str">
        <f>'2H'!$AO$11</f>
        <v>B0087TAAANH</v>
      </c>
      <c r="E610" t="s">
        <v>16446</v>
      </c>
      <c r="F610">
        <f>IF(ISBLANK('2H'!$J$11),"",'2H'!$J$11)</f>
        <v>0</v>
      </c>
    </row>
    <row r="611" spans="2:6">
      <c r="B611" t="str">
        <f>'2H'!$AP$11</f>
        <v>B0087TAAM</v>
      </c>
      <c r="E611" t="s">
        <v>16446</v>
      </c>
      <c r="F611">
        <f>IF(ISBLANK('2H'!$K$11),"",'2H'!$K$11)</f>
        <v>0</v>
      </c>
    </row>
    <row r="612" spans="2:6">
      <c r="B612" t="str">
        <f>'2H'!$AQ$11</f>
        <v>B0087TAAHRC</v>
      </c>
      <c r="E612" t="s">
        <v>16446</v>
      </c>
      <c r="F612">
        <f>IF(ISBLANK('2H'!$L$11),"",'2H'!$L$11)</f>
        <v>0</v>
      </c>
    </row>
    <row r="613" spans="2:6">
      <c r="B613" t="str">
        <f>'2H'!$AH$12</f>
        <v>CR1004SWCR</v>
      </c>
      <c r="E613" t="s">
        <v>16446</v>
      </c>
      <c r="F613">
        <f>IF(ISBLANK('2H'!$C$12),"",'2H'!$C$12)</f>
        <v>0</v>
      </c>
    </row>
    <row r="614" spans="2:6">
      <c r="B614" t="str">
        <f>'2H'!$AI$12</f>
        <v>CR1004SRR</v>
      </c>
      <c r="E614" t="s">
        <v>16446</v>
      </c>
      <c r="F614">
        <f>IF(ISBLANK('2H'!$D$12),"",'2H'!$D$12)</f>
        <v>0</v>
      </c>
    </row>
    <row r="615" spans="2:6">
      <c r="B615" t="str">
        <f>'2H'!$AJ$12</f>
        <v>CR1004STR</v>
      </c>
      <c r="E615" t="s">
        <v>16446</v>
      </c>
      <c r="F615">
        <f>IF(ISBLANK('2H'!$E$12),"",'2H'!$E$12)</f>
        <v>0</v>
      </c>
    </row>
    <row r="616" spans="2:6">
      <c r="B616" t="str">
        <f>'2H'!$AK$12</f>
        <v>CR1044SCO</v>
      </c>
      <c r="E616" t="s">
        <v>16446</v>
      </c>
      <c r="F616">
        <f>IF(ISBLANK('2H'!$F$12),"",'2H'!$F$12)</f>
        <v>0</v>
      </c>
    </row>
    <row r="617" spans="2:6">
      <c r="B617" t="str">
        <f>'2H'!$AL$12</f>
        <v>CR1044SRPC</v>
      </c>
      <c r="E617" t="s">
        <v>16446</v>
      </c>
      <c r="F617">
        <f>IF(ISBLANK('2H'!$G$12),"",'2H'!$G$12)</f>
        <v>0</v>
      </c>
    </row>
    <row r="618" spans="2:6">
      <c r="B618" t="str">
        <f>'2H'!$AM$12</f>
        <v>B0088TWAANH</v>
      </c>
      <c r="E618" t="s">
        <v>16446</v>
      </c>
      <c r="F618">
        <f>IF(ISBLANK('2H'!$H$12),"",'2H'!$H$12)</f>
        <v>0</v>
      </c>
    </row>
    <row r="619" spans="2:6">
      <c r="B619" t="str">
        <f>'2H'!$AN$12</f>
        <v>B0088TWODI</v>
      </c>
      <c r="E619" t="s">
        <v>16446</v>
      </c>
      <c r="F619">
        <f>IF(ISBLANK('2H'!$I$12),"",'2H'!$I$12)</f>
        <v>0</v>
      </c>
    </row>
    <row r="620" spans="2:6">
      <c r="B620" t="str">
        <f>'2H'!$AO$12</f>
        <v>B0088TWAANHO</v>
      </c>
      <c r="E620" t="s">
        <v>16446</v>
      </c>
      <c r="F620">
        <f>IF(ISBLANK('2H'!$J$12),"",'2H'!$J$12)</f>
        <v>0</v>
      </c>
    </row>
    <row r="621" spans="2:6">
      <c r="B621" t="str">
        <f>'2H'!$AP$12</f>
        <v>B0088TWAM</v>
      </c>
      <c r="E621" t="s">
        <v>16446</v>
      </c>
      <c r="F621">
        <f>IF(ISBLANK('2H'!$K$12),"",'2H'!$K$12)</f>
        <v>0</v>
      </c>
    </row>
    <row r="622" spans="2:6">
      <c r="B622" t="str">
        <f>'2H'!$AQ$12</f>
        <v>B0088TWAHRC</v>
      </c>
      <c r="E622" t="s">
        <v>16446</v>
      </c>
      <c r="F622">
        <f>IF(ISBLANK('2H'!$L$12),"",'2H'!$L$12)</f>
        <v>0</v>
      </c>
    </row>
    <row r="623" spans="2:6">
      <c r="B623" t="str">
        <f>'2H'!$AH$13</f>
        <v>B0089TWCR</v>
      </c>
      <c r="E623" t="s">
        <v>16446</v>
      </c>
      <c r="F623">
        <f>IF(ISBLANK('2H'!$C$13),"",'2H'!$C$13)</f>
        <v>0</v>
      </c>
    </row>
    <row r="624" spans="2:6">
      <c r="B624" t="str">
        <f>'2H'!$AI$13</f>
        <v>B0089TWRR</v>
      </c>
      <c r="E624" t="s">
        <v>16446</v>
      </c>
      <c r="F624">
        <f>IF(ISBLANK('2H'!$D$13),"",'2H'!$D$13)</f>
        <v>0</v>
      </c>
    </row>
    <row r="625" spans="2:6">
      <c r="B625" t="str">
        <f>'2H'!$AJ$13</f>
        <v>B0089TWTR</v>
      </c>
      <c r="E625" t="s">
        <v>16446</v>
      </c>
      <c r="F625">
        <f>IF(ISBLANK('2H'!$E$13),"",'2H'!$E$13)</f>
        <v>0</v>
      </c>
    </row>
    <row r="626" spans="2:6">
      <c r="B626" t="str">
        <f>'2H'!$AK$13</f>
        <v>B0089TWNC</v>
      </c>
      <c r="E626" t="s">
        <v>16446</v>
      </c>
      <c r="F626">
        <f>IF(ISBLANK('2H'!$F$13),"",'2H'!$F$13)</f>
        <v>0</v>
      </c>
    </row>
    <row r="627" spans="2:6">
      <c r="B627" t="str">
        <f>'2H'!$AL$13</f>
        <v>B0089TWAHRR</v>
      </c>
      <c r="E627" t="s">
        <v>16446</v>
      </c>
      <c r="F627">
        <f>IF(ISBLANK('2H'!$G$13),"",'2H'!$G$13)</f>
        <v>0</v>
      </c>
    </row>
    <row r="628" spans="2:6">
      <c r="B628" t="str">
        <f>'2H'!$AM$13</f>
        <v>B0089TWAANH</v>
      </c>
      <c r="E628" t="s">
        <v>16446</v>
      </c>
      <c r="F628">
        <f>IF(ISBLANK('2H'!$H$13),"",'2H'!$H$13)</f>
        <v>0</v>
      </c>
    </row>
    <row r="629" spans="2:6">
      <c r="B629" t="str">
        <f>'2H'!$AN$13</f>
        <v>B0089TWODI</v>
      </c>
      <c r="E629" t="s">
        <v>16446</v>
      </c>
      <c r="F629">
        <f>IF(ISBLANK('2H'!$I$13),"",'2H'!$I$13)</f>
        <v>0</v>
      </c>
    </row>
    <row r="630" spans="2:6">
      <c r="B630" t="str">
        <f>'2H'!$AO$13</f>
        <v>B0089TWAANHO</v>
      </c>
      <c r="E630" t="s">
        <v>16446</v>
      </c>
      <c r="F630">
        <f>IF(ISBLANK('2H'!$J$13),"",'2H'!$J$13)</f>
        <v>0</v>
      </c>
    </row>
    <row r="631" spans="2:6">
      <c r="B631" t="str">
        <f>'2H'!$AP$13</f>
        <v>B0089TWAM</v>
      </c>
      <c r="E631" t="s">
        <v>16446</v>
      </c>
      <c r="F631">
        <f>IF(ISBLANK('2H'!$K$13),"",'2H'!$K$13)</f>
        <v>0</v>
      </c>
    </row>
    <row r="632" spans="2:6">
      <c r="B632" t="str">
        <f>'2H'!$AQ$13</f>
        <v>B0089TWAHRC</v>
      </c>
      <c r="E632" t="s">
        <v>16446</v>
      </c>
      <c r="F632">
        <f>IF(ISBLANK('2H'!$L$13),"",'2H'!$L$13)</f>
        <v>0</v>
      </c>
    </row>
    <row r="633" spans="2:6">
      <c r="B633" t="str">
        <f>'2I'!$AA$8</f>
        <v>CR581</v>
      </c>
      <c r="E633" t="s">
        <v>16446</v>
      </c>
      <c r="F633">
        <f>IF(ISBLANK('2I'!$E$8),"",'2I'!$E$8)</f>
        <v>413.93200000000002</v>
      </c>
    </row>
    <row r="634" spans="2:6">
      <c r="B634" t="str">
        <f>'2I'!$AB$8</f>
        <v>CR583</v>
      </c>
      <c r="E634" t="s">
        <v>16446</v>
      </c>
      <c r="F634">
        <f>IF(ISBLANK('2I'!$F$8),"",'2I'!$F$8)</f>
        <v>12.302</v>
      </c>
    </row>
    <row r="635" spans="2:6">
      <c r="B635" t="str">
        <f>'2I'!$AC$8</f>
        <v>CR585</v>
      </c>
      <c r="E635" t="s">
        <v>16446</v>
      </c>
      <c r="F635">
        <f>IF(ISBLANK('2I'!$G$8),"",'2I'!$G$8)</f>
        <v>426.23400000000004</v>
      </c>
    </row>
    <row r="636" spans="2:6">
      <c r="B636" t="str">
        <f>'2I'!$AD$8</f>
        <v>B0091UWR</v>
      </c>
      <c r="E636" t="s">
        <v>16446</v>
      </c>
      <c r="F636">
        <f>IF(ISBLANK('2I'!$H$8),"",'2I'!$H$8)</f>
        <v>44.667999999999999</v>
      </c>
    </row>
    <row r="637" spans="2:6">
      <c r="B637" t="str">
        <f>'2I'!$AE$8</f>
        <v>B0091UWNP</v>
      </c>
      <c r="E637" t="s">
        <v>16446</v>
      </c>
      <c r="F637">
        <f>IF(ISBLANK('2I'!$I$8),"",'2I'!$I$8)</f>
        <v>381.56700000000001</v>
      </c>
    </row>
    <row r="638" spans="2:6">
      <c r="B638" t="str">
        <f>'2I'!$AF$8</f>
        <v>B0091UTOT</v>
      </c>
      <c r="E638" t="s">
        <v>16446</v>
      </c>
      <c r="F638">
        <f>IF(ISBLANK('2I'!$J$8),"",'2I'!$J$8)</f>
        <v>426.23500000000001</v>
      </c>
    </row>
    <row r="639" spans="2:6">
      <c r="B639" t="str">
        <f>'2I'!$AA$9</f>
        <v>CR582</v>
      </c>
      <c r="E639" t="s">
        <v>16446</v>
      </c>
      <c r="F639">
        <f>IF(ISBLANK('2I'!$E$9),"",'2I'!$E$9)</f>
        <v>521.19000000000005</v>
      </c>
    </row>
    <row r="640" spans="2:6">
      <c r="B640" t="str">
        <f>'2I'!$AB$9</f>
        <v>CR584</v>
      </c>
      <c r="E640" t="s">
        <v>16446</v>
      </c>
      <c r="F640">
        <f>IF(ISBLANK('2I'!$F$9),"",'2I'!$F$9)</f>
        <v>241.85400000000001</v>
      </c>
    </row>
    <row r="641" spans="2:6">
      <c r="B641" t="str">
        <f>'2I'!$AC$9</f>
        <v>CR586</v>
      </c>
      <c r="E641" t="s">
        <v>16446</v>
      </c>
      <c r="F641">
        <f>IF(ISBLANK('2I'!$G$9),"",'2I'!$G$9)</f>
        <v>763.0440000000001</v>
      </c>
    </row>
    <row r="642" spans="2:6">
      <c r="B642" t="str">
        <f>'2I'!$AD$9</f>
        <v>B0092MWR</v>
      </c>
      <c r="E642" t="s">
        <v>16446</v>
      </c>
      <c r="F642">
        <f>IF(ISBLANK('2I'!$H$9),"",'2I'!$H$9)</f>
        <v>79.965000000000003</v>
      </c>
    </row>
    <row r="643" spans="2:6">
      <c r="B643" t="str">
        <f>'2I'!$AE$9</f>
        <v>B0092MWNP</v>
      </c>
      <c r="E643" t="s">
        <v>16446</v>
      </c>
      <c r="F643">
        <f>IF(ISBLANK('2I'!$I$9),"",'2I'!$I$9)</f>
        <v>683.08</v>
      </c>
    </row>
    <row r="644" spans="2:6">
      <c r="B644" t="str">
        <f>'2I'!$AF$9</f>
        <v>B0092MTOT</v>
      </c>
      <c r="E644" t="s">
        <v>16446</v>
      </c>
      <c r="F644">
        <f>IF(ISBLANK('2I'!$J$9),"",'2I'!$J$9)</f>
        <v>763.04500000000007</v>
      </c>
    </row>
    <row r="645" spans="2:6">
      <c r="B645" t="str">
        <f>'2I'!$AA$10</f>
        <v>W9008HH</v>
      </c>
      <c r="E645" t="s">
        <v>16446</v>
      </c>
      <c r="F645">
        <f>IF(ISBLANK('2I'!$E$10),"",'2I'!$E$10)</f>
        <v>0</v>
      </c>
    </row>
    <row r="646" spans="2:6">
      <c r="B646" t="str">
        <f>'2I'!$AB$10</f>
        <v>W9008NHH</v>
      </c>
      <c r="E646" t="s">
        <v>16446</v>
      </c>
      <c r="F646">
        <f>IF(ISBLANK('2I'!$F$10),"",'2I'!$F$10)</f>
        <v>0.79300000000000004</v>
      </c>
    </row>
    <row r="647" spans="2:6">
      <c r="B647" t="str">
        <f>'2I'!$AC$10</f>
        <v>W9008WW</v>
      </c>
      <c r="E647" t="s">
        <v>16446</v>
      </c>
      <c r="F647">
        <f>IF(ISBLANK('2I'!$G$10),"",'2I'!$G$10)</f>
        <v>0.79300000000000004</v>
      </c>
    </row>
    <row r="648" spans="2:6">
      <c r="B648" t="str">
        <f>'2I'!$AD$10</f>
        <v>B0093TWR</v>
      </c>
      <c r="E648" t="s">
        <v>16446</v>
      </c>
      <c r="F648">
        <f>IF(ISBLANK('2I'!$H$10),"",'2I'!$H$10)</f>
        <v>8.3000000000000004E-2</v>
      </c>
    </row>
    <row r="649" spans="2:6">
      <c r="B649" t="str">
        <f>'2I'!$AE$10</f>
        <v>B0093TWNP</v>
      </c>
      <c r="E649" t="s">
        <v>16446</v>
      </c>
      <c r="F649">
        <f>IF(ISBLANK('2I'!$I$10),"",'2I'!$I$10)</f>
        <v>0.71</v>
      </c>
    </row>
    <row r="650" spans="2:6">
      <c r="B650" t="str">
        <f>'2I'!$AF$10</f>
        <v>B0093TTOT</v>
      </c>
      <c r="E650" t="s">
        <v>16446</v>
      </c>
      <c r="F650">
        <f>IF(ISBLANK('2I'!$J$10),"",'2I'!$J$10)</f>
        <v>0.79299999999999993</v>
      </c>
    </row>
    <row r="651" spans="2:6">
      <c r="B651" t="str">
        <f>'2I'!$AA$11</f>
        <v>BR586</v>
      </c>
      <c r="E651" t="s">
        <v>16446</v>
      </c>
      <c r="F651">
        <f>IF(ISBLANK('2I'!$E$11),"",'2I'!$E$11)</f>
        <v>935.12200000000007</v>
      </c>
    </row>
    <row r="652" spans="2:6">
      <c r="B652" t="str">
        <f>'2I'!$AB$11</f>
        <v>BR588</v>
      </c>
      <c r="E652" t="s">
        <v>16446</v>
      </c>
      <c r="F652">
        <f>IF(ISBLANK('2I'!$F$11),"",'2I'!$F$11)</f>
        <v>254.94900000000001</v>
      </c>
    </row>
    <row r="653" spans="2:6">
      <c r="B653" t="str">
        <f>'2I'!$AC$11</f>
        <v>BR589</v>
      </c>
      <c r="E653" t="s">
        <v>16446</v>
      </c>
      <c r="F653">
        <f>IF(ISBLANK('2I'!$G$11),"",'2I'!$G$11)</f>
        <v>1190.0710000000001</v>
      </c>
    </row>
    <row r="654" spans="2:6">
      <c r="B654" t="str">
        <f>'2I'!$AD$11</f>
        <v>B0094TOTWR</v>
      </c>
      <c r="E654" t="s">
        <v>16446</v>
      </c>
      <c r="F654">
        <f>IF(ISBLANK('2I'!$H$11),"",'2I'!$H$11)</f>
        <v>124.71600000000001</v>
      </c>
    </row>
    <row r="655" spans="2:6">
      <c r="B655" t="str">
        <f>'2I'!$AE$11</f>
        <v>B0094TOTWNP</v>
      </c>
      <c r="E655" t="s">
        <v>16446</v>
      </c>
      <c r="F655">
        <f>IF(ISBLANK('2I'!$I$11),"",'2I'!$I$11)</f>
        <v>1065.357</v>
      </c>
    </row>
    <row r="656" spans="2:6">
      <c r="B656" t="str">
        <f>'2I'!$AF$11</f>
        <v>B0094TOTTOT</v>
      </c>
      <c r="E656" t="s">
        <v>16446</v>
      </c>
      <c r="F656">
        <f>IF(ISBLANK('2I'!$J$11),"",'2I'!$J$11)</f>
        <v>1190.0730000000001</v>
      </c>
    </row>
    <row r="657" spans="2:6">
      <c r="B657" t="str">
        <f>'2I'!$AA$16</f>
        <v>B0095UFH</v>
      </c>
      <c r="E657" t="s">
        <v>16446</v>
      </c>
      <c r="F657">
        <f>IF(ISBLANK('2I'!$E$16),"",'2I'!$E$16)</f>
        <v>290.65600000000001</v>
      </c>
    </row>
    <row r="658" spans="2:6">
      <c r="B658" t="str">
        <f>'2I'!$AB$16</f>
        <v>B0095UFNH</v>
      </c>
      <c r="E658" t="s">
        <v>16446</v>
      </c>
      <c r="F658">
        <f>IF(ISBLANK('2I'!$F$16),"",'2I'!$F$16)</f>
        <v>7.6769999999999996</v>
      </c>
    </row>
    <row r="659" spans="2:6">
      <c r="B659" t="str">
        <f>'2I'!$AC$16</f>
        <v>B0095UFTOT</v>
      </c>
      <c r="E659" t="s">
        <v>16446</v>
      </c>
      <c r="F659">
        <f>IF(ISBLANK('2I'!$G$16),"",'2I'!$G$16)</f>
        <v>298.33300000000003</v>
      </c>
    </row>
    <row r="660" spans="2:6">
      <c r="B660" t="str">
        <f>'2I'!$AD$16</f>
        <v>B0095UFWR</v>
      </c>
      <c r="E660" t="s">
        <v>16446</v>
      </c>
      <c r="F660">
        <f>IF(ISBLANK('2I'!$H$16),"",'2I'!$H$16)</f>
        <v>246.81800000000001</v>
      </c>
    </row>
    <row r="661" spans="2:6">
      <c r="B661" t="str">
        <f>'2I'!$AE$16</f>
        <v>B0095UFWNP</v>
      </c>
      <c r="E661" t="s">
        <v>16446</v>
      </c>
      <c r="F661">
        <f>IF(ISBLANK('2I'!$I$16),"",'2I'!$I$16)</f>
        <v>51.515000000000001</v>
      </c>
    </row>
    <row r="662" spans="2:6">
      <c r="B662" t="str">
        <f>'2I'!$AF$16</f>
        <v>B0095UFTOTT</v>
      </c>
      <c r="E662" t="s">
        <v>16446</v>
      </c>
      <c r="F662">
        <f>IF(ISBLANK('2I'!$J$16),"",'2I'!$J$16)</f>
        <v>298.33300000000003</v>
      </c>
    </row>
    <row r="663" spans="2:6">
      <c r="B663" t="str">
        <f>'2I'!$AA$17</f>
        <v>B0096USH</v>
      </c>
      <c r="E663" t="s">
        <v>16446</v>
      </c>
      <c r="F663">
        <f>IF(ISBLANK('2I'!$E$17),"",'2I'!$E$17)</f>
        <v>58.843000000000004</v>
      </c>
    </row>
    <row r="664" spans="2:6">
      <c r="B664" t="str">
        <f>'2I'!$AB$17</f>
        <v>B0096USNH</v>
      </c>
      <c r="E664" t="s">
        <v>16446</v>
      </c>
      <c r="F664">
        <f>IF(ISBLANK('2I'!$F$17),"",'2I'!$F$17)</f>
        <v>1.456</v>
      </c>
    </row>
    <row r="665" spans="2:6">
      <c r="B665" t="str">
        <f>'2I'!$AC$17</f>
        <v>B0096USTOT</v>
      </c>
      <c r="E665" t="s">
        <v>16446</v>
      </c>
      <c r="F665">
        <f>IF(ISBLANK('2I'!$G$17),"",'2I'!$G$17)</f>
        <v>60.299000000000007</v>
      </c>
    </row>
    <row r="666" spans="2:6">
      <c r="B666" t="str">
        <f>'2I'!$AD$17</f>
        <v>B0096USWR</v>
      </c>
      <c r="E666" t="s">
        <v>16446</v>
      </c>
      <c r="F666">
        <f>IF(ISBLANK('2I'!$H$17),"",'2I'!$H$17)</f>
        <v>49.887</v>
      </c>
    </row>
    <row r="667" spans="2:6">
      <c r="B667" t="str">
        <f>'2I'!$AE$17</f>
        <v>B0096USWNP</v>
      </c>
      <c r="E667" t="s">
        <v>16446</v>
      </c>
      <c r="F667">
        <f>IF(ISBLANK('2I'!$I$17),"",'2I'!$I$17)</f>
        <v>10.412000000000001</v>
      </c>
    </row>
    <row r="668" spans="2:6">
      <c r="B668" t="str">
        <f>'2I'!$AF$17</f>
        <v>B0096USTOTT</v>
      </c>
      <c r="E668" t="s">
        <v>16446</v>
      </c>
      <c r="F668">
        <f>IF(ISBLANK('2I'!$J$17),"",'2I'!$J$17)</f>
        <v>60.298999999999999</v>
      </c>
    </row>
    <row r="669" spans="2:6">
      <c r="B669" t="str">
        <f>'2I'!$AA$18</f>
        <v>B0097UHH</v>
      </c>
      <c r="E669" t="s">
        <v>16446</v>
      </c>
      <c r="F669">
        <f>IF(ISBLANK('2I'!$E$18),"",'2I'!$E$18)</f>
        <v>37.415999999999997</v>
      </c>
    </row>
    <row r="670" spans="2:6">
      <c r="B670" t="str">
        <f>'2I'!$AB$18</f>
        <v>B0097UHNH</v>
      </c>
      <c r="E670" t="s">
        <v>16446</v>
      </c>
      <c r="F670">
        <f>IF(ISBLANK('2I'!$F$18),"",'2I'!$F$18)</f>
        <v>0.84499999999999997</v>
      </c>
    </row>
    <row r="671" spans="2:6">
      <c r="B671" t="str">
        <f>'2I'!$AC$18</f>
        <v>B0097UHTOT</v>
      </c>
      <c r="E671" t="s">
        <v>16446</v>
      </c>
      <c r="F671">
        <f>IF(ISBLANK('2I'!$G$18),"",'2I'!$G$18)</f>
        <v>38.260999999999996</v>
      </c>
    </row>
    <row r="672" spans="2:6">
      <c r="B672" t="str">
        <f>'2I'!$AD$18</f>
        <v>B0097UHWR</v>
      </c>
      <c r="E672" t="s">
        <v>16446</v>
      </c>
      <c r="F672">
        <f>IF(ISBLANK('2I'!$H$18),"",'2I'!$H$18)</f>
        <v>31.655000000000001</v>
      </c>
    </row>
    <row r="673" spans="2:6">
      <c r="B673" t="str">
        <f>'2I'!$AE$18</f>
        <v>B0097UHWNP</v>
      </c>
      <c r="E673" t="s">
        <v>16446</v>
      </c>
      <c r="F673">
        <f>IF(ISBLANK('2I'!$I$18),"",'2I'!$I$18)</f>
        <v>6.6070000000000002</v>
      </c>
    </row>
    <row r="674" spans="2:6">
      <c r="B674" t="str">
        <f>'2I'!$AF$18</f>
        <v>B0097UHTOTT</v>
      </c>
      <c r="E674" t="s">
        <v>16446</v>
      </c>
      <c r="F674">
        <f>IF(ISBLANK('2I'!$J$18),"",'2I'!$J$18)</f>
        <v>38.262</v>
      </c>
    </row>
    <row r="675" spans="2:6">
      <c r="B675" t="str">
        <f>'2I'!$AA$19</f>
        <v>B0098MFH</v>
      </c>
      <c r="E675" t="s">
        <v>16446</v>
      </c>
      <c r="F675">
        <f>IF(ISBLANK('2I'!$E$19),"",'2I'!$E$19)</f>
        <v>451.53</v>
      </c>
    </row>
    <row r="676" spans="2:6">
      <c r="B676" t="str">
        <f>'2I'!$AB$19</f>
        <v>B0098MFNH</v>
      </c>
      <c r="E676" t="s">
        <v>16446</v>
      </c>
      <c r="F676">
        <f>IF(ISBLANK('2I'!$F$19),"",'2I'!$F$19)</f>
        <v>172.55099999999999</v>
      </c>
    </row>
    <row r="677" spans="2:6">
      <c r="B677" t="str">
        <f>'2I'!$AC$19</f>
        <v>B0098MFTOT</v>
      </c>
      <c r="E677" t="s">
        <v>16446</v>
      </c>
      <c r="F677">
        <f>IF(ISBLANK('2I'!$G$19),"",'2I'!$G$19)</f>
        <v>624.0809999999999</v>
      </c>
    </row>
    <row r="678" spans="2:6">
      <c r="B678" t="str">
        <f>'2I'!$AD$19</f>
        <v>B0098MFWR</v>
      </c>
      <c r="E678" t="s">
        <v>16446</v>
      </c>
      <c r="F678">
        <f>IF(ISBLANK('2I'!$H$19),"",'2I'!$H$19)</f>
        <v>516.31700000000001</v>
      </c>
    </row>
    <row r="679" spans="2:6">
      <c r="B679" t="str">
        <f>'2I'!$AE$19</f>
        <v>B0098MFWNP</v>
      </c>
      <c r="E679" t="s">
        <v>16446</v>
      </c>
      <c r="F679">
        <f>IF(ISBLANK('2I'!$I$19),"",'2I'!$I$19)</f>
        <v>107.764</v>
      </c>
    </row>
    <row r="680" spans="2:6">
      <c r="B680" t="str">
        <f>'2I'!$AF$19</f>
        <v>B0098MFTOTT</v>
      </c>
      <c r="E680" t="s">
        <v>16446</v>
      </c>
      <c r="F680">
        <f>IF(ISBLANK('2I'!$J$19),"",'2I'!$J$19)</f>
        <v>624.08100000000002</v>
      </c>
    </row>
    <row r="681" spans="2:6">
      <c r="B681" t="str">
        <f>'2I'!$AA$20</f>
        <v>B0098MSH</v>
      </c>
      <c r="E681" t="s">
        <v>16446</v>
      </c>
      <c r="F681">
        <f>IF(ISBLANK('2I'!$E$20),"",'2I'!$E$20)</f>
        <v>111.238</v>
      </c>
    </row>
    <row r="682" spans="2:6">
      <c r="B682" t="str">
        <f>'2I'!$AB$20</f>
        <v>B0098MSNH</v>
      </c>
      <c r="E682" t="s">
        <v>16446</v>
      </c>
      <c r="F682">
        <f>IF(ISBLANK('2I'!$F$20),"",'2I'!$F$20)</f>
        <v>17.829000000000001</v>
      </c>
    </row>
    <row r="683" spans="2:6">
      <c r="B683" t="str">
        <f>'2I'!$AC$20</f>
        <v>B0098MSTOT</v>
      </c>
      <c r="E683" t="s">
        <v>16446</v>
      </c>
      <c r="F683">
        <f>IF(ISBLANK('2I'!$G$20),"",'2I'!$G$20)</f>
        <v>129.06700000000001</v>
      </c>
    </row>
    <row r="684" spans="2:6">
      <c r="B684" t="str">
        <f>'2I'!$AD$20</f>
        <v>B0098MSWR</v>
      </c>
      <c r="E684" t="s">
        <v>16446</v>
      </c>
      <c r="F684">
        <f>IF(ISBLANK('2I'!$H$20),"",'2I'!$H$20)</f>
        <v>106.78100000000001</v>
      </c>
    </row>
    <row r="685" spans="2:6">
      <c r="B685" t="str">
        <f>'2I'!$AE$20</f>
        <v>B0098MSWNP</v>
      </c>
      <c r="E685" t="s">
        <v>16446</v>
      </c>
      <c r="F685">
        <f>IF(ISBLANK('2I'!$I$20),"",'2I'!$I$20)</f>
        <v>22.286999999999999</v>
      </c>
    </row>
    <row r="686" spans="2:6">
      <c r="B686" t="str">
        <f>'2I'!$AF$20</f>
        <v>B0098MSTOTT</v>
      </c>
      <c r="E686" t="s">
        <v>16446</v>
      </c>
      <c r="F686">
        <f>IF(ISBLANK('2I'!$J$20),"",'2I'!$J$20)</f>
        <v>129.06800000000001</v>
      </c>
    </row>
    <row r="687" spans="2:6">
      <c r="B687" t="str">
        <f>'2I'!$AA$21</f>
        <v>B0099MHH</v>
      </c>
      <c r="E687" t="s">
        <v>16446</v>
      </c>
      <c r="F687">
        <f>IF(ISBLANK('2I'!$E$21),"",'2I'!$E$21)</f>
        <v>70.438000000000002</v>
      </c>
    </row>
    <row r="688" spans="2:6">
      <c r="B688" t="str">
        <f>'2I'!$AB$21</f>
        <v>B0099MHNH</v>
      </c>
      <c r="E688" t="s">
        <v>16446</v>
      </c>
      <c r="F688">
        <f>IF(ISBLANK('2I'!$F$21),"",'2I'!$F$21)</f>
        <v>10.425000000000001</v>
      </c>
    </row>
    <row r="689" spans="2:6">
      <c r="B689" t="str">
        <f>'2I'!$AC$21</f>
        <v>B0099MHTOT</v>
      </c>
      <c r="E689" t="s">
        <v>16446</v>
      </c>
      <c r="F689">
        <f>IF(ISBLANK('2I'!$G$21),"",'2I'!$G$21)</f>
        <v>80.863</v>
      </c>
    </row>
    <row r="690" spans="2:6">
      <c r="B690" t="str">
        <f>'2I'!$AD$21</f>
        <v>B0099MHWR</v>
      </c>
      <c r="E690" t="s">
        <v>16446</v>
      </c>
      <c r="F690">
        <f>IF(ISBLANK('2I'!$H$21),"",'2I'!$H$21)</f>
        <v>66.899000000000001</v>
      </c>
    </row>
    <row r="691" spans="2:6">
      <c r="B691" t="str">
        <f>'2I'!$AE$21</f>
        <v>B0099MHWNP</v>
      </c>
      <c r="E691" t="s">
        <v>16446</v>
      </c>
      <c r="F691">
        <f>IF(ISBLANK('2I'!$I$21),"",'2I'!$I$21)</f>
        <v>13.962999999999999</v>
      </c>
    </row>
    <row r="692" spans="2:6">
      <c r="B692" t="str">
        <f>'2I'!$AF$21</f>
        <v>B0099MHTOTT</v>
      </c>
      <c r="E692" t="s">
        <v>16446</v>
      </c>
      <c r="F692">
        <f>IF(ISBLANK('2I'!$J$21),"",'2I'!$J$21)</f>
        <v>80.861999999999995</v>
      </c>
    </row>
    <row r="693" spans="2:6">
      <c r="B693" t="str">
        <f>'2I'!$AA$22</f>
        <v>B0100TPH</v>
      </c>
      <c r="E693" t="s">
        <v>16446</v>
      </c>
      <c r="F693">
        <f>IF(ISBLANK('2I'!$E$22),"",'2I'!$E$22)</f>
        <v>0</v>
      </c>
    </row>
    <row r="694" spans="2:6">
      <c r="B694" t="str">
        <f>'2I'!$AB$22</f>
        <v>B0100TPNH</v>
      </c>
      <c r="E694" t="s">
        <v>16446</v>
      </c>
      <c r="F694">
        <f>IF(ISBLANK('2I'!$F$22),"",'2I'!$F$22)</f>
        <v>1.9279999999999999</v>
      </c>
    </row>
    <row r="695" spans="2:6">
      <c r="B695" t="str">
        <f>'2I'!$AC$22</f>
        <v>B0100TPTOT</v>
      </c>
      <c r="E695" t="s">
        <v>16446</v>
      </c>
      <c r="F695">
        <f>IF(ISBLANK('2I'!$G$22),"",'2I'!$G$22)</f>
        <v>1.9279999999999999</v>
      </c>
    </row>
    <row r="696" spans="2:6">
      <c r="B696" t="str">
        <f>'2I'!$AD$22</f>
        <v>B0100TPWR</v>
      </c>
      <c r="E696" t="s">
        <v>16446</v>
      </c>
      <c r="F696">
        <f>IF(ISBLANK('2I'!$H$22),"",'2I'!$H$22)</f>
        <v>1.595</v>
      </c>
    </row>
    <row r="697" spans="2:6">
      <c r="B697" t="str">
        <f>'2I'!$AE$22</f>
        <v>B0100TPWNP</v>
      </c>
      <c r="E697" t="s">
        <v>16446</v>
      </c>
      <c r="F697">
        <f>IF(ISBLANK('2I'!$I$22),"",'2I'!$I$22)</f>
        <v>0.33300000000000002</v>
      </c>
    </row>
    <row r="698" spans="2:6">
      <c r="B698" t="str">
        <f>'2I'!$AF$22</f>
        <v>B0100TPTOTT</v>
      </c>
      <c r="E698" t="s">
        <v>16446</v>
      </c>
      <c r="F698">
        <f>IF(ISBLANK('2I'!$J$22),"",'2I'!$J$22)</f>
        <v>1.9279999999999999</v>
      </c>
    </row>
    <row r="699" spans="2:6">
      <c r="B699" t="str">
        <f>'2I'!$AA$23</f>
        <v>B0101TWH</v>
      </c>
      <c r="E699" t="s">
        <v>16446</v>
      </c>
      <c r="F699">
        <f>IF(ISBLANK('2I'!$E$23),"",'2I'!$E$23)</f>
        <v>1020.121</v>
      </c>
    </row>
    <row r="700" spans="2:6">
      <c r="B700" t="str">
        <f>'2I'!$AB$23</f>
        <v>B0101TWNH</v>
      </c>
      <c r="E700" t="s">
        <v>16446</v>
      </c>
      <c r="F700">
        <f>IF(ISBLANK('2I'!$F$23),"",'2I'!$F$23)</f>
        <v>212.71100000000001</v>
      </c>
    </row>
    <row r="701" spans="2:6">
      <c r="B701" t="str">
        <f>'2I'!$AC$23</f>
        <v>B0101TWTOT</v>
      </c>
      <c r="E701" t="s">
        <v>16446</v>
      </c>
      <c r="F701">
        <f>IF(ISBLANK('2I'!$G$23),"",'2I'!$G$23)</f>
        <v>1232.8320000000001</v>
      </c>
    </row>
    <row r="702" spans="2:6">
      <c r="B702" t="str">
        <f>'2I'!$AD$23</f>
        <v>B0101TWWR</v>
      </c>
      <c r="E702" t="s">
        <v>16446</v>
      </c>
      <c r="F702">
        <f>IF(ISBLANK('2I'!$H$23),"",'2I'!$H$23)</f>
        <v>1019.9520000000001</v>
      </c>
    </row>
    <row r="703" spans="2:6">
      <c r="B703" t="str">
        <f>'2I'!$AE$23</f>
        <v>B0101TWWNP</v>
      </c>
      <c r="E703" t="s">
        <v>16446</v>
      </c>
      <c r="F703">
        <f>IF(ISBLANK('2I'!$I$23),"",'2I'!$I$23)</f>
        <v>212.881</v>
      </c>
    </row>
    <row r="704" spans="2:6">
      <c r="B704" t="str">
        <f>'2I'!$AF$23</f>
        <v>B0101TWTOTT</v>
      </c>
      <c r="E704" t="s">
        <v>16446</v>
      </c>
      <c r="F704">
        <f>IF(ISBLANK('2I'!$J$23),"",'2I'!$J$23)</f>
        <v>1232.8330000000003</v>
      </c>
    </row>
    <row r="705" spans="2:6">
      <c r="B705" t="str">
        <f>'2I'!$AA$26</f>
        <v>B0102AUH</v>
      </c>
      <c r="E705" t="s">
        <v>16446</v>
      </c>
      <c r="F705">
        <f>IF(ISBLANK('2I'!$E$26),"",'2I'!$E$26)</f>
        <v>16.190000000000001</v>
      </c>
    </row>
    <row r="706" spans="2:6">
      <c r="B706" t="str">
        <f>'2I'!$AB$26</f>
        <v>B0102AUNH</v>
      </c>
      <c r="E706" t="s">
        <v>16446</v>
      </c>
      <c r="F706">
        <f>IF(ISBLANK('2I'!$F$26),"",'2I'!$F$26)</f>
        <v>0.41799999999999998</v>
      </c>
    </row>
    <row r="707" spans="2:6">
      <c r="B707" t="str">
        <f>'2I'!$AC$26</f>
        <v>B0102AUTOT</v>
      </c>
      <c r="E707" t="s">
        <v>16446</v>
      </c>
      <c r="F707">
        <f>IF(ISBLANK('2I'!$G$26),"",'2I'!$G$26)</f>
        <v>16.608000000000001</v>
      </c>
    </row>
    <row r="708" spans="2:6">
      <c r="B708" t="str">
        <f>'2I'!$AA$27</f>
        <v>B0103AOH</v>
      </c>
      <c r="E708" t="s">
        <v>16446</v>
      </c>
      <c r="F708">
        <f>IF(ISBLANK('2I'!$E$27),"",'2I'!$E$27)</f>
        <v>26.495999999999999</v>
      </c>
    </row>
    <row r="709" spans="2:6">
      <c r="B709" t="str">
        <f>'2I'!$AB$27</f>
        <v>B0103AONH</v>
      </c>
      <c r="E709" t="s">
        <v>16446</v>
      </c>
      <c r="F709">
        <f>IF(ISBLANK('2I'!$F$27),"",'2I'!$F$27)</f>
        <v>8.4109999999999996</v>
      </c>
    </row>
    <row r="710" spans="2:6">
      <c r="B710" t="str">
        <f>'2I'!$AC$27</f>
        <v>B0103AOTOT</v>
      </c>
      <c r="E710" t="s">
        <v>16446</v>
      </c>
      <c r="F710">
        <f>IF(ISBLANK('2I'!$G$27),"",'2I'!$G$27)</f>
        <v>34.906999999999996</v>
      </c>
    </row>
    <row r="711" spans="2:6">
      <c r="B711" t="str">
        <f>'2I'!$AA$28</f>
        <v>B0104ATH</v>
      </c>
      <c r="E711" t="s">
        <v>16446</v>
      </c>
      <c r="F711">
        <f>IF(ISBLANK('2I'!$E$28),"",'2I'!$E$28)</f>
        <v>42.686</v>
      </c>
    </row>
    <row r="712" spans="2:6">
      <c r="B712" t="str">
        <f>'2I'!$AB$28</f>
        <v>B0104ATNH</v>
      </c>
      <c r="E712" t="s">
        <v>16446</v>
      </c>
      <c r="F712">
        <f>IF(ISBLANK('2I'!$F$28),"",'2I'!$F$28)</f>
        <v>8.8289999999999988</v>
      </c>
    </row>
    <row r="713" spans="2:6">
      <c r="B713" t="str">
        <f>'2I'!$AC$28</f>
        <v>B0104ATTOT</v>
      </c>
      <c r="E713" t="s">
        <v>16446</v>
      </c>
      <c r="F713">
        <f>IF(ISBLANK('2I'!$G$28),"",'2I'!$G$28)</f>
        <v>51.515000000000001</v>
      </c>
    </row>
    <row r="714" spans="2:6">
      <c r="B714" t="str">
        <f>'2I'!$AA$30</f>
        <v>B0105WTUH</v>
      </c>
      <c r="E714" t="s">
        <v>16446</v>
      </c>
      <c r="F714">
        <f>IF(ISBLANK('2I'!$E$30),"",'2I'!$E$30)</f>
        <v>1997.9289999999999</v>
      </c>
    </row>
    <row r="715" spans="2:6">
      <c r="B715" t="str">
        <f>'2I'!$AB$30</f>
        <v>B0105WTNH</v>
      </c>
      <c r="E715" t="s">
        <v>16446</v>
      </c>
      <c r="F715">
        <f>IF(ISBLANK('2I'!$F$30),"",'2I'!$F$30)</f>
        <v>476.48900000000003</v>
      </c>
    </row>
    <row r="716" spans="2:6">
      <c r="B716" t="str">
        <f>'2I'!$AC$30</f>
        <v>B0105WTTOT</v>
      </c>
      <c r="E716" t="s">
        <v>16446</v>
      </c>
      <c r="F716">
        <f>IF(ISBLANK('2I'!$G$30),"",'2I'!$G$30)</f>
        <v>2474.4180000000001</v>
      </c>
    </row>
    <row r="717" spans="2:6">
      <c r="B717" t="str">
        <f>'2I'!$AA$33</f>
        <v>A19002RRH</v>
      </c>
      <c r="E717" t="s">
        <v>16446</v>
      </c>
      <c r="F717">
        <f>IF(ISBLANK('2I'!$E$33),"",'2I'!$E$33)</f>
        <v>22.625</v>
      </c>
    </row>
    <row r="718" spans="2:6">
      <c r="B718" t="str">
        <f>'2I'!$AB$33</f>
        <v>A19002RRNH</v>
      </c>
      <c r="E718" t="s">
        <v>16446</v>
      </c>
      <c r="F718">
        <f>IF(ISBLANK('2I'!$F$33),"",'2I'!$F$33)</f>
        <v>0</v>
      </c>
    </row>
    <row r="719" spans="2:6">
      <c r="B719" t="str">
        <f>'2I'!$AC$33</f>
        <v>A19002RRA</v>
      </c>
      <c r="E719" t="s">
        <v>16446</v>
      </c>
      <c r="F719">
        <f>IF(ISBLANK('2I'!$G$33),"",'2I'!$G$33)</f>
        <v>22.625</v>
      </c>
    </row>
    <row r="720" spans="2:6">
      <c r="B720" t="str">
        <f>'2I'!$AA$34</f>
        <v>A19003RRH</v>
      </c>
      <c r="E720" t="s">
        <v>16446</v>
      </c>
      <c r="F720">
        <f>IF(ISBLANK('2I'!$E$34),"",'2I'!$E$34)</f>
        <v>106.44199999999999</v>
      </c>
    </row>
    <row r="721" spans="2:6">
      <c r="B721" t="str">
        <f>'2I'!$AB$34</f>
        <v>A19003RRNH</v>
      </c>
      <c r="E721" t="s">
        <v>16446</v>
      </c>
      <c r="F721">
        <f>IF(ISBLANK('2I'!$F$34),"",'2I'!$F$34)</f>
        <v>0</v>
      </c>
    </row>
    <row r="722" spans="2:6">
      <c r="B722" t="str">
        <f>'2I'!$AC$34</f>
        <v>A19003RRA</v>
      </c>
      <c r="E722" t="s">
        <v>16446</v>
      </c>
      <c r="F722">
        <f>IF(ISBLANK('2I'!$G$34),"",'2I'!$G$34)</f>
        <v>106.44199999999999</v>
      </c>
    </row>
    <row r="723" spans="2:6">
      <c r="B723" t="str">
        <f>'2I'!$AA$35</f>
        <v>A19039RRH</v>
      </c>
      <c r="E723" t="s">
        <v>16446</v>
      </c>
      <c r="F723">
        <f>IF(ISBLANK('2I'!$E$35),"",'2I'!$E$35)</f>
        <v>0</v>
      </c>
    </row>
    <row r="724" spans="2:6">
      <c r="B724" t="str">
        <f>'2I'!$AB$35</f>
        <v>A19039RRNH</v>
      </c>
      <c r="E724" t="s">
        <v>16446</v>
      </c>
      <c r="F724">
        <f>IF(ISBLANK('2I'!$F$35),"",'2I'!$F$35)</f>
        <v>0</v>
      </c>
    </row>
    <row r="725" spans="2:6">
      <c r="B725" t="str">
        <f>'2I'!$AC$35</f>
        <v>A19039RRA</v>
      </c>
      <c r="E725" t="s">
        <v>16446</v>
      </c>
      <c r="F725">
        <f>IF(ISBLANK('2I'!$G$35),"",'2I'!$G$35)</f>
        <v>0</v>
      </c>
    </row>
    <row r="726" spans="2:6">
      <c r="B726" t="str">
        <f>'2I'!$AA$36</f>
        <v>A19004RRH</v>
      </c>
      <c r="E726" t="s">
        <v>16446</v>
      </c>
      <c r="F726">
        <f>IF(ISBLANK('2I'!$E$36),"",'2I'!$E$36)</f>
        <v>129.06700000000001</v>
      </c>
    </row>
    <row r="727" spans="2:6">
      <c r="B727" t="str">
        <f>'2I'!$AB$36</f>
        <v>A19004RRNH</v>
      </c>
      <c r="E727" t="s">
        <v>16446</v>
      </c>
      <c r="F727">
        <f>IF(ISBLANK('2I'!$F$36),"",'2I'!$F$36)</f>
        <v>0</v>
      </c>
    </row>
    <row r="728" spans="2:6">
      <c r="B728" t="str">
        <f>'2I'!$AC$36</f>
        <v>A19004RRA</v>
      </c>
      <c r="E728" t="s">
        <v>16446</v>
      </c>
      <c r="F728">
        <f>IF(ISBLANK('2I'!$G$36),"",'2I'!$G$36)</f>
        <v>129.06700000000001</v>
      </c>
    </row>
    <row r="729" spans="2:6">
      <c r="B729" t="str">
        <f>'2I'!$AC$39</f>
        <v>BM340NPCW</v>
      </c>
      <c r="E729" t="s">
        <v>16446</v>
      </c>
      <c r="F729">
        <f>IF(ISBLANK('2I'!$G$39),"",'2I'!$G$39)</f>
        <v>8.9459999999999997</v>
      </c>
    </row>
    <row r="730" spans="2:6">
      <c r="B730" t="str">
        <f>'2I'!$AC$40</f>
        <v>BM340NPCWW</v>
      </c>
      <c r="E730" t="s">
        <v>16446</v>
      </c>
      <c r="F730">
        <f>IF(ISBLANK('2I'!$G$40),"",'2I'!$G$40)</f>
        <v>3.9470000000000001</v>
      </c>
    </row>
    <row r="731" spans="2:6">
      <c r="B731" t="str">
        <f>'2I'!$AC$41</f>
        <v>A19039NPC</v>
      </c>
      <c r="E731" t="s">
        <v>16446</v>
      </c>
      <c r="F731">
        <f>IF(ISBLANK('2I'!$G$41),"",'2I'!$G$41)</f>
        <v>4.6520000000000001</v>
      </c>
    </row>
    <row r="732" spans="2:6">
      <c r="B732" t="str">
        <f>'2I'!$AC$44</f>
        <v>BR973NPC</v>
      </c>
      <c r="E732" t="s">
        <v>16446</v>
      </c>
      <c r="F732">
        <f>IF(ISBLANK('2I'!$G$44),"",'2I'!$G$44)</f>
        <v>5.0999999999999997E-2</v>
      </c>
    </row>
    <row r="733" spans="2:6">
      <c r="B733" t="str">
        <f>'2I'!$AC$46</f>
        <v>BO1183</v>
      </c>
      <c r="E733" t="s">
        <v>16446</v>
      </c>
      <c r="F733">
        <f>IF(ISBLANK('2I'!$G$46),"",'2I'!$G$46)</f>
        <v>2621.0810000000001</v>
      </c>
    </row>
    <row r="734" spans="2:6">
      <c r="B734" t="str">
        <f>'2J'!$T$8</f>
        <v>BC30449DT</v>
      </c>
      <c r="E734" t="s">
        <v>16446</v>
      </c>
      <c r="F734">
        <f>IF(ISBLANK('2J'!$E$8),"",'2J'!$E$8)</f>
        <v>29.03</v>
      </c>
    </row>
    <row r="735" spans="2:6">
      <c r="B735" t="str">
        <f>'2J'!$U$8</f>
        <v>BC30449DTM</v>
      </c>
      <c r="E735" t="s">
        <v>16446</v>
      </c>
      <c r="F735">
        <f>IF(ISBLANK('2J'!$F$8),"",'2J'!$F$8)</f>
        <v>0</v>
      </c>
    </row>
    <row r="736" spans="2:6">
      <c r="B736" t="str">
        <f>'2J'!$T$9</f>
        <v>BC30449PS</v>
      </c>
      <c r="E736" t="s">
        <v>16446</v>
      </c>
      <c r="F736">
        <f>IF(ISBLANK('2J'!$E$9),"",'2J'!$E$9)</f>
        <v>1.361</v>
      </c>
    </row>
    <row r="737" spans="2:6">
      <c r="B737" t="str">
        <f>'2J'!$U$9</f>
        <v>BC30449PSM</v>
      </c>
      <c r="E737" t="s">
        <v>16446</v>
      </c>
      <c r="F737">
        <f>IF(ISBLANK('2J'!$F$9),"",'2J'!$F$9)</f>
        <v>0</v>
      </c>
    </row>
    <row r="738" spans="2:6">
      <c r="B738" t="str">
        <f>'2J'!$T$10</f>
        <v>BC30449O</v>
      </c>
      <c r="E738" t="s">
        <v>16446</v>
      </c>
      <c r="F738">
        <f>IF(ISBLANK('2J'!$E$10),"",'2J'!$E$10)</f>
        <v>0</v>
      </c>
    </row>
    <row r="739" spans="2:6">
      <c r="B739" t="str">
        <f>'2J'!$U$10</f>
        <v>BC30449OM</v>
      </c>
      <c r="E739" t="s">
        <v>16446</v>
      </c>
      <c r="F739">
        <f>IF(ISBLANK('2J'!$F$10),"",'2J'!$F$10)</f>
        <v>0</v>
      </c>
    </row>
    <row r="740" spans="2:6">
      <c r="B740" t="str">
        <f>'2J'!$T$11</f>
        <v>BC30449TWDT</v>
      </c>
      <c r="E740" t="s">
        <v>16446</v>
      </c>
      <c r="F740">
        <f>IF(ISBLANK('2J'!$E$11),"",'2J'!$E$11)</f>
        <v>30.391000000000002</v>
      </c>
    </row>
    <row r="741" spans="2:6">
      <c r="B741" t="str">
        <f>'2J'!$U$11</f>
        <v>BC30449TM</v>
      </c>
      <c r="E741" t="s">
        <v>16446</v>
      </c>
      <c r="F741">
        <f>IF(ISBLANK('2J'!$F$11),"",'2J'!$F$11)</f>
        <v>0</v>
      </c>
    </row>
    <row r="742" spans="2:6">
      <c r="B742" t="str">
        <f>'2J'!$T$14</f>
        <v>BC30849FC</v>
      </c>
      <c r="E742" t="s">
        <v>16446</v>
      </c>
      <c r="F742">
        <f>IF(ISBLANK('2J'!$E$14),"",'2J'!$E$14)</f>
        <v>4.5999999999999996</v>
      </c>
    </row>
    <row r="743" spans="2:6">
      <c r="B743" t="str">
        <f>'2J'!$U$14</f>
        <v>BC30849FCM</v>
      </c>
      <c r="E743" t="s">
        <v>16446</v>
      </c>
      <c r="F743">
        <f>IF(ISBLANK('2J'!$F$14),"",'2J'!$F$14)</f>
        <v>0</v>
      </c>
    </row>
    <row r="744" spans="2:6">
      <c r="B744" t="str">
        <f>'2J'!$T$15</f>
        <v>BC30849SW</v>
      </c>
      <c r="E744" t="s">
        <v>16446</v>
      </c>
      <c r="F744">
        <f>IF(ISBLANK('2J'!$E$15),"",'2J'!$E$15)</f>
        <v>0.33200000000000002</v>
      </c>
    </row>
    <row r="745" spans="2:6">
      <c r="B745" t="str">
        <f>'2J'!$U$15</f>
        <v>BC30849SWM</v>
      </c>
      <c r="E745" t="s">
        <v>16446</v>
      </c>
      <c r="F745">
        <f>IF(ISBLANK('2J'!$F$15),"",'2J'!$F$15)</f>
        <v>0</v>
      </c>
    </row>
    <row r="746" spans="2:6">
      <c r="B746" t="str">
        <f>'2J'!$T$16</f>
        <v>BC30849PS</v>
      </c>
      <c r="E746" t="s">
        <v>16446</v>
      </c>
      <c r="F746">
        <f>IF(ISBLANK('2J'!$E$16),"",'2J'!$E$16)</f>
        <v>4.79</v>
      </c>
    </row>
    <row r="747" spans="2:6">
      <c r="B747" t="str">
        <f>'2J'!$U$16</f>
        <v>BC30849PSM</v>
      </c>
      <c r="E747" t="s">
        <v>16446</v>
      </c>
      <c r="F747">
        <f>IF(ISBLANK('2J'!$F$16),"",'2J'!$F$16)</f>
        <v>0</v>
      </c>
    </row>
    <row r="748" spans="2:6">
      <c r="B748" t="str">
        <f>'2J'!$T$17</f>
        <v>BC30849O</v>
      </c>
      <c r="E748" t="s">
        <v>16446</v>
      </c>
      <c r="F748">
        <f>IF(ISBLANK('2J'!$E$17),"",'2J'!$E$17)</f>
        <v>0</v>
      </c>
    </row>
    <row r="749" spans="2:6">
      <c r="B749" t="str">
        <f>'2J'!$U$17</f>
        <v>BC30849OM</v>
      </c>
      <c r="E749" t="s">
        <v>16446</v>
      </c>
      <c r="F749">
        <f>IF(ISBLANK('2J'!$F$17),"",'2J'!$F$17)</f>
        <v>0</v>
      </c>
    </row>
    <row r="750" spans="2:6">
      <c r="B750" t="str">
        <f>'2J'!$T$18</f>
        <v>BC30849SCT</v>
      </c>
      <c r="E750" t="s">
        <v>16446</v>
      </c>
      <c r="F750">
        <f>IF(ISBLANK('2J'!$E$18),"",'2J'!$E$18)</f>
        <v>9.7219999999999995</v>
      </c>
    </row>
    <row r="751" spans="2:6">
      <c r="B751" t="str">
        <f>'2J'!$U$18</f>
        <v>BC30849SCTM</v>
      </c>
      <c r="E751" t="s">
        <v>16446</v>
      </c>
      <c r="F751">
        <f>IF(ISBLANK('2J'!$F$18),"",'2J'!$F$18)</f>
        <v>0</v>
      </c>
    </row>
    <row r="752" spans="2:6">
      <c r="B752" s="2833" t="str">
        <f>'2K'!$W$8</f>
        <v>BC11470</v>
      </c>
      <c r="E752" t="s">
        <v>16446</v>
      </c>
      <c r="F752">
        <f>IF(ISBLANK('2K'!$G$8),"",'2K'!$G$8)</f>
        <v>30.71</v>
      </c>
    </row>
    <row r="753" spans="2:6">
      <c r="B753" t="str">
        <f>'2K'!$U$9</f>
        <v>BC11270DIS</v>
      </c>
      <c r="E753" t="s">
        <v>16446</v>
      </c>
      <c r="F753">
        <f>IF(ISBLANK('2K'!$E$9),"",'2K'!$E$9)</f>
        <v>0</v>
      </c>
    </row>
    <row r="754" spans="2:6">
      <c r="B754" t="str">
        <f>'2K'!$V$9</f>
        <v>BC11370DIS</v>
      </c>
      <c r="E754" t="s">
        <v>16446</v>
      </c>
      <c r="F754">
        <f>IF(ISBLANK('2K'!$F$9),"",'2K'!$F$9)</f>
        <v>0</v>
      </c>
    </row>
    <row r="755" spans="2:6">
      <c r="B755" t="str">
        <f>'2K'!$W$9</f>
        <v>BC11470DIS</v>
      </c>
      <c r="E755" t="s">
        <v>16446</v>
      </c>
      <c r="F755">
        <f>IF(ISBLANK('2K'!$G$9),"",'2K'!$G$9)</f>
        <v>0</v>
      </c>
    </row>
    <row r="756" spans="2:6">
      <c r="B756" t="str">
        <f>'2K'!$U$10</f>
        <v>BC11270GROSS</v>
      </c>
      <c r="E756" t="s">
        <v>16446</v>
      </c>
      <c r="F756">
        <f>IF(ISBLANK('2K'!$E$10),"",'2K'!$E$10)</f>
        <v>16.539000000000001</v>
      </c>
    </row>
    <row r="757" spans="2:6">
      <c r="B757" t="str">
        <f>'2K'!$V$10</f>
        <v>BC11370GROSS</v>
      </c>
      <c r="E757" t="s">
        <v>16446</v>
      </c>
      <c r="F757">
        <f>IF(ISBLANK('2K'!$F$10),"",'2K'!$F$10)</f>
        <v>14.170999999999999</v>
      </c>
    </row>
    <row r="758" spans="2:6">
      <c r="B758" t="str">
        <f>'2K'!$W$10</f>
        <v>BC11470GROSS</v>
      </c>
      <c r="E758" t="s">
        <v>16446</v>
      </c>
      <c r="F758">
        <f>IF(ISBLANK('2K'!$G$10),"",'2K'!$G$10)</f>
        <v>30.71</v>
      </c>
    </row>
    <row r="759" spans="2:6">
      <c r="B759" t="str">
        <f>'2K'!$U$13</f>
        <v>B0375VB_W</v>
      </c>
      <c r="E759" t="s">
        <v>16446</v>
      </c>
      <c r="F759">
        <f>IF(ISBLANK('2K'!$E$13),"",'2K'!$E$13)</f>
        <v>-6.6779999999999999</v>
      </c>
    </row>
    <row r="760" spans="2:6">
      <c r="B760" t="str">
        <f>'2K'!$V$13</f>
        <v>B0375VB_WS</v>
      </c>
      <c r="E760" t="s">
        <v>16446</v>
      </c>
      <c r="F760">
        <f>IF(ISBLANK('2K'!$F$13),"",'2K'!$F$13)</f>
        <v>27.597999999999999</v>
      </c>
    </row>
    <row r="761" spans="2:6">
      <c r="B761" t="str">
        <f>'2K'!$W$13</f>
        <v>BC11470VARBFWD</v>
      </c>
      <c r="E761" t="s">
        <v>16446</v>
      </c>
      <c r="F761">
        <f>IF(ISBLANK('2K'!$G$13),"",'2K'!$G$13)</f>
        <v>20.919999999999998</v>
      </c>
    </row>
    <row r="762" spans="2:6">
      <c r="B762" t="str">
        <f>'2K'!$U$15</f>
        <v>BC11270NRC</v>
      </c>
      <c r="E762" t="s">
        <v>16446</v>
      </c>
      <c r="F762">
        <f>IF(ISBLANK('2K'!$E$15),"",'2K'!$E$15)</f>
        <v>-30.391000000000002</v>
      </c>
    </row>
    <row r="763" spans="2:6">
      <c r="B763" t="str">
        <f>'2K'!$V$15</f>
        <v>BC11370NRC</v>
      </c>
      <c r="E763" t="s">
        <v>16446</v>
      </c>
      <c r="F763">
        <f>IF(ISBLANK('2K'!$F$15),"",'2K'!$F$15)</f>
        <v>-9.7219999999999995</v>
      </c>
    </row>
    <row r="764" spans="2:6">
      <c r="B764" t="str">
        <f>'2K'!$W$15</f>
        <v>BC11470NRC</v>
      </c>
      <c r="E764" t="s">
        <v>16446</v>
      </c>
      <c r="F764">
        <f>IF(ISBLANK('2K'!$G$15),"",'2K'!$G$15)</f>
        <v>-40.113</v>
      </c>
    </row>
    <row r="765" spans="2:6">
      <c r="B765" t="str">
        <f>'2K'!$U$16</f>
        <v>BC11270VARCFWD</v>
      </c>
      <c r="E765" t="s">
        <v>16446</v>
      </c>
      <c r="F765">
        <f>IF(ISBLANK('2K'!$E$16),"",'2K'!$E$16)</f>
        <v>-20.53</v>
      </c>
    </row>
    <row r="766" spans="2:6">
      <c r="B766" t="str">
        <f>'2K'!$V$16</f>
        <v>BC11370VARCFWD</v>
      </c>
      <c r="E766" t="s">
        <v>16446</v>
      </c>
      <c r="F766">
        <f>IF(ISBLANK('2K'!$F$16),"",'2K'!$F$16)</f>
        <v>32.046999999999997</v>
      </c>
    </row>
    <row r="767" spans="2:6">
      <c r="B767" t="str">
        <f>'2K'!$W$16</f>
        <v>BC11470VARCFWD</v>
      </c>
      <c r="E767" t="s">
        <v>16446</v>
      </c>
      <c r="F767">
        <f>IF(ISBLANK('2K'!$G$16),"",'2K'!$G$16)</f>
        <v>11.516999999999996</v>
      </c>
    </row>
    <row r="768" spans="2:6">
      <c r="B768" t="str">
        <f>'2L'!$Y$7</f>
        <v>B0374LD_WR</v>
      </c>
      <c r="E768" t="s">
        <v>16446</v>
      </c>
      <c r="F768">
        <f>IF(ISBLANK('2L'!$E$7),"",'2L'!$E$7)</f>
        <v>0</v>
      </c>
    </row>
    <row r="769" spans="2:6">
      <c r="B769" t="str">
        <f>'2L'!$Z$7</f>
        <v>B0374LD_WN</v>
      </c>
      <c r="E769" t="s">
        <v>16446</v>
      </c>
      <c r="F769">
        <f>IF(ISBLANK('2L'!$F$7),"",'2L'!$F$7)</f>
        <v>0</v>
      </c>
    </row>
    <row r="770" spans="2:6">
      <c r="B770" t="str">
        <f>'2L'!$AA$7</f>
        <v>BT39301PS</v>
      </c>
      <c r="E770" t="s">
        <v>16446</v>
      </c>
      <c r="F770">
        <f>IF(ISBLANK('2L'!$G$7),"",'2L'!$G$7)</f>
        <v>6.1829999999999998</v>
      </c>
    </row>
    <row r="771" spans="2:6">
      <c r="B771" t="str">
        <f>'2L'!$AB$7</f>
        <v>B0374LD_AC</v>
      </c>
      <c r="E771" t="s">
        <v>16446</v>
      </c>
      <c r="F771">
        <f>IF(ISBLANK('2L'!$H$7),"",'2L'!$H$7)</f>
        <v>14.715</v>
      </c>
    </row>
    <row r="772" spans="2:6">
      <c r="B772" t="str">
        <f>'2L'!$AC$7</f>
        <v>BT39301P</v>
      </c>
      <c r="E772" t="s">
        <v>16446</v>
      </c>
      <c r="F772">
        <f>IF(ISBLANK('2L'!$I$7),"",'2L'!$I$7)</f>
        <v>20.898</v>
      </c>
    </row>
    <row r="773" spans="2:6">
      <c r="B773" t="str">
        <f>'2M'!$AF$8</f>
        <v>B0106WRTOT</v>
      </c>
      <c r="E773" t="s">
        <v>16446</v>
      </c>
      <c r="F773">
        <f>IF(ISBLANK('2M'!$J$8),"",'2M'!$J$8)</f>
        <v>2474.4209999999998</v>
      </c>
    </row>
    <row r="774" spans="2:6">
      <c r="B774" t="str">
        <f>'2M'!$AD$9</f>
        <v>B0107GCBIO</v>
      </c>
      <c r="E774" t="s">
        <v>16446</v>
      </c>
      <c r="F774">
        <f>IF(ISBLANK('2M'!$H$9),"",'2M'!$H$9)</f>
        <v>0</v>
      </c>
    </row>
    <row r="775" spans="2:6">
      <c r="B775" t="str">
        <f>'2M'!$AE$9</f>
        <v>B0107GCAPC</v>
      </c>
      <c r="E775" t="s">
        <v>16446</v>
      </c>
      <c r="F775">
        <f>IF(ISBLANK('2M'!$I$9),"",'2M'!$I$9)</f>
        <v>0</v>
      </c>
    </row>
    <row r="776" spans="2:6">
      <c r="B776" t="str">
        <f>'2M'!$AF$9</f>
        <v>B0107GCTOT</v>
      </c>
      <c r="E776" t="s">
        <v>16446</v>
      </c>
      <c r="F776">
        <f>IF(ISBLANK('2M'!$J$9),"",'2M'!$J$9)</f>
        <v>62.204999999999998</v>
      </c>
    </row>
    <row r="777" spans="2:6">
      <c r="B777" t="str">
        <f>'2M'!$AA$10</f>
        <v>B0108TRWR</v>
      </c>
      <c r="E777" t="s">
        <v>16446</v>
      </c>
      <c r="F777">
        <f>IF(ISBLANK('2M'!$E$10),"",'2M'!$E$10)</f>
        <v>119.99400000000001</v>
      </c>
    </row>
    <row r="778" spans="2:6">
      <c r="B778" t="str">
        <f>'2M'!$AB$10</f>
        <v>B0108TRWNP</v>
      </c>
      <c r="E778" t="s">
        <v>16446</v>
      </c>
      <c r="F778">
        <f>IF(ISBLANK('2M'!$F$10),"",'2M'!$F$10)</f>
        <v>1110.73</v>
      </c>
    </row>
    <row r="779" spans="2:6">
      <c r="B779" t="str">
        <f>'2M'!$AC$10</f>
        <v>B0108TRWWP</v>
      </c>
      <c r="E779" t="s">
        <v>16446</v>
      </c>
      <c r="F779">
        <f>IF(ISBLANK('2M'!$G$10),"",'2M'!$G$10)</f>
        <v>1041.5060000000001</v>
      </c>
    </row>
    <row r="780" spans="2:6">
      <c r="B780" t="str">
        <f>'2M'!$AF$10</f>
        <v>B0108TRTOT</v>
      </c>
      <c r="E780" t="s">
        <v>16446</v>
      </c>
      <c r="F780">
        <f>IF(ISBLANK('2M'!$J$10),"",'2M'!$J$10)</f>
        <v>2536.6259999999997</v>
      </c>
    </row>
    <row r="781" spans="2:6">
      <c r="B781" t="str">
        <f>'2M'!$AA$13</f>
        <v>B0109AWWR</v>
      </c>
      <c r="E781" t="s">
        <v>16446</v>
      </c>
      <c r="F781">
        <f>IF(ISBLANK('2M'!$E$13),"",'2M'!$E$13)</f>
        <v>116.279</v>
      </c>
    </row>
    <row r="782" spans="2:6">
      <c r="B782" t="str">
        <f>'2M'!$AB$13</f>
        <v>B0109AWWNP</v>
      </c>
      <c r="E782" t="s">
        <v>16446</v>
      </c>
      <c r="F782">
        <f>IF(ISBLANK('2M'!$F$13),"",'2M'!$F$13)</f>
        <v>962.53599999999994</v>
      </c>
    </row>
    <row r="783" spans="2:6">
      <c r="B783" t="str">
        <f>'2M'!$AC$13</f>
        <v>B0109AWWWP</v>
      </c>
      <c r="E783" t="s">
        <v>16446</v>
      </c>
      <c r="F783">
        <f>IF(ISBLANK('2M'!$G$13),"",'2M'!$G$13)</f>
        <v>964.721</v>
      </c>
    </row>
    <row r="784" spans="2:6">
      <c r="B784" t="str">
        <f>'2M'!$AD$13</f>
        <v>B0109AWBIO</v>
      </c>
      <c r="E784" t="s">
        <v>16446</v>
      </c>
      <c r="F784">
        <f>IF(ISBLANK('2M'!$H$13),"",'2M'!$H$13)</f>
        <v>208.405</v>
      </c>
    </row>
    <row r="785" spans="2:6">
      <c r="B785" t="str">
        <f>'2M'!$AE$13</f>
        <v>B0109AWAPC</v>
      </c>
      <c r="E785" t="s">
        <v>16446</v>
      </c>
      <c r="F785">
        <f>IF(ISBLANK('2M'!$I$13),"",'2M'!$I$13)</f>
        <v>49.149000000000001</v>
      </c>
    </row>
    <row r="786" spans="2:6">
      <c r="B786" t="str">
        <f>'2M'!$AF$13</f>
        <v>B0109AWTOT</v>
      </c>
      <c r="E786" t="s">
        <v>16446</v>
      </c>
      <c r="F786">
        <f>IF(ISBLANK('2M'!$J$13),"",'2M'!$J$13)</f>
        <v>2301.09</v>
      </c>
    </row>
    <row r="787" spans="2:6">
      <c r="B787" t="str">
        <f>'2M'!$AA$14</f>
        <v>B0110AGWR</v>
      </c>
      <c r="E787" t="s">
        <v>16446</v>
      </c>
      <c r="F787">
        <f>IF(ISBLANK('2M'!$E$14),"",'2M'!$E$14)</f>
        <v>0</v>
      </c>
    </row>
    <row r="788" spans="2:6">
      <c r="B788" t="str">
        <f>'2M'!$AB$14</f>
        <v>B0110AGWNP</v>
      </c>
      <c r="E788" t="s">
        <v>16446</v>
      </c>
      <c r="F788">
        <f>IF(ISBLANK('2M'!$F$14),"",'2M'!$F$14)</f>
        <v>45.945999999999998</v>
      </c>
    </row>
    <row r="789" spans="2:6">
      <c r="B789" t="str">
        <f>'2M'!$AC$14</f>
        <v>B0110AGWWP</v>
      </c>
      <c r="E789" t="s">
        <v>16446</v>
      </c>
      <c r="F789">
        <f>IF(ISBLANK('2M'!$G$14),"",'2M'!$G$14)</f>
        <v>20.692</v>
      </c>
    </row>
    <row r="790" spans="2:6">
      <c r="B790" t="str">
        <f>'2M'!$AD$14</f>
        <v>B0110AGBIO</v>
      </c>
      <c r="E790" t="s">
        <v>16446</v>
      </c>
      <c r="F790">
        <f>IF(ISBLANK('2M'!$H$14),"",'2M'!$H$14)</f>
        <v>0</v>
      </c>
    </row>
    <row r="791" spans="2:6">
      <c r="B791" t="str">
        <f>'2M'!$AE$14</f>
        <v>B0110AGAPC</v>
      </c>
      <c r="E791" t="s">
        <v>16446</v>
      </c>
      <c r="F791">
        <f>IF(ISBLANK('2M'!$I$14),"",'2M'!$I$14)</f>
        <v>0</v>
      </c>
    </row>
    <row r="792" spans="2:6">
      <c r="B792" t="str">
        <f>'2M'!$AF$14</f>
        <v>B0110AGTOT</v>
      </c>
      <c r="E792" t="s">
        <v>16446</v>
      </c>
      <c r="F792">
        <f>IF(ISBLANK('2M'!$J$14),"",'2M'!$J$14)</f>
        <v>66.638000000000005</v>
      </c>
    </row>
    <row r="793" spans="2:6">
      <c r="B793" t="str">
        <f>'2M'!$AA$15</f>
        <v>B0111RAWR</v>
      </c>
      <c r="E793" t="s">
        <v>16446</v>
      </c>
      <c r="F793">
        <f>IF(ISBLANK('2M'!$E$15),"",'2M'!$E$15)</f>
        <v>2.387</v>
      </c>
    </row>
    <row r="794" spans="2:6">
      <c r="B794" t="str">
        <f>'2M'!$AB$15</f>
        <v>B0111RAWNP</v>
      </c>
      <c r="E794" t="s">
        <v>16446</v>
      </c>
      <c r="F794">
        <f>IF(ISBLANK('2M'!$F$15),"",'2M'!$F$15)</f>
        <v>32.539000000000001</v>
      </c>
    </row>
    <row r="795" spans="2:6">
      <c r="B795" t="str">
        <f>'2M'!$AC$15</f>
        <v>B0111RAWWP</v>
      </c>
      <c r="E795" t="s">
        <v>16446</v>
      </c>
      <c r="F795">
        <f>IF(ISBLANK('2M'!$G$15),"",'2M'!$G$15)</f>
        <v>26.071000000000002</v>
      </c>
    </row>
    <row r="796" spans="2:6">
      <c r="B796" t="str">
        <f>'2M'!$AD$15</f>
        <v>B0111RABIO</v>
      </c>
      <c r="E796" t="s">
        <v>16446</v>
      </c>
      <c r="F796">
        <f>IF(ISBLANK('2M'!$H$15),"",'2M'!$H$15)</f>
        <v>1.2310000000000001</v>
      </c>
    </row>
    <row r="797" spans="2:6">
      <c r="B797" t="str">
        <f>'2M'!$AE$15</f>
        <v>B0111RAAPC</v>
      </c>
      <c r="E797" t="s">
        <v>16446</v>
      </c>
      <c r="F797">
        <f>IF(ISBLANK('2M'!$I$15),"",'2M'!$I$15)</f>
        <v>1.5569999999999999</v>
      </c>
    </row>
    <row r="798" spans="2:6">
      <c r="B798" t="str">
        <f>'2M'!$AF$15</f>
        <v>B0111RATOT</v>
      </c>
      <c r="E798" t="s">
        <v>16446</v>
      </c>
      <c r="F798">
        <f>IF(ISBLANK('2M'!$J$15),"",'2M'!$J$15)</f>
        <v>63.785000000000004</v>
      </c>
    </row>
    <row r="799" spans="2:6">
      <c r="B799" t="str">
        <f>'2M'!$AA$16</f>
        <v>B0112OAWR</v>
      </c>
      <c r="E799" t="s">
        <v>16446</v>
      </c>
      <c r="F799">
        <f>IF(ISBLANK('2M'!$E$16),"",'2M'!$E$16)</f>
        <v>-1E-3</v>
      </c>
    </row>
    <row r="800" spans="2:6">
      <c r="B800" t="str">
        <f>'2M'!$AB$16</f>
        <v>B0112OAWNP</v>
      </c>
      <c r="E800" t="s">
        <v>16446</v>
      </c>
      <c r="F800">
        <f>IF(ISBLANK('2M'!$F$16),"",'2M'!$F$16)</f>
        <v>13.83</v>
      </c>
    </row>
    <row r="801" spans="2:6">
      <c r="B801" t="str">
        <f>'2M'!$AC$16</f>
        <v>B0112OAWWP</v>
      </c>
      <c r="E801" t="s">
        <v>16446</v>
      </c>
      <c r="F801">
        <f>IF(ISBLANK('2M'!$G$16),"",'2M'!$G$16)</f>
        <v>8.1869999999999994</v>
      </c>
    </row>
    <row r="802" spans="2:6">
      <c r="B802" t="str">
        <f>'2M'!$AD$16</f>
        <v>B0112OABIO</v>
      </c>
      <c r="E802" t="s">
        <v>16446</v>
      </c>
      <c r="F802">
        <f>IF(ISBLANK('2M'!$H$16),"",'2M'!$H$16)</f>
        <v>0</v>
      </c>
    </row>
    <row r="803" spans="2:6">
      <c r="B803" t="str">
        <f>'2M'!$AE$16</f>
        <v>B0112OAAPC</v>
      </c>
      <c r="E803" t="s">
        <v>16446</v>
      </c>
      <c r="F803">
        <f>IF(ISBLANK('2M'!$I$16),"",'2M'!$I$16)</f>
        <v>0</v>
      </c>
    </row>
    <row r="804" spans="2:6">
      <c r="B804" t="str">
        <f>'2M'!$AF$16</f>
        <v>B0112OATOT</v>
      </c>
      <c r="E804" t="s">
        <v>16446</v>
      </c>
      <c r="F804">
        <f>IF(ISBLANK('2M'!$J$16),"",'2M'!$J$16)</f>
        <v>22.015999999999998</v>
      </c>
    </row>
    <row r="805" spans="2:6">
      <c r="B805" t="str">
        <f>'2M'!$AA$17</f>
        <v>B0113RCWR</v>
      </c>
      <c r="E805" t="s">
        <v>16446</v>
      </c>
      <c r="F805">
        <f>IF(ISBLANK('2M'!$E$17),"",'2M'!$E$17)</f>
        <v>118.66499999999999</v>
      </c>
    </row>
    <row r="806" spans="2:6">
      <c r="B806" t="str">
        <f>'2M'!$AB$17</f>
        <v>B0113RCWNP</v>
      </c>
      <c r="E806" t="s">
        <v>16446</v>
      </c>
      <c r="F806">
        <f>IF(ISBLANK('2M'!$F$17),"",'2M'!$F$17)</f>
        <v>1054.8509999999999</v>
      </c>
    </row>
    <row r="807" spans="2:6">
      <c r="B807" t="str">
        <f>'2M'!$AC$17</f>
        <v>B0113RCWWP</v>
      </c>
      <c r="E807" t="s">
        <v>16446</v>
      </c>
      <c r="F807">
        <f>IF(ISBLANK('2M'!$G$17),"",'2M'!$G$17)</f>
        <v>1019.671</v>
      </c>
    </row>
    <row r="808" spans="2:6">
      <c r="B808" t="str">
        <f>'2M'!$AD$17</f>
        <v>B0113RCBIO</v>
      </c>
      <c r="E808" t="s">
        <v>16446</v>
      </c>
      <c r="F808">
        <f>IF(ISBLANK('2M'!$H$17),"",'2M'!$H$17)</f>
        <v>209.636</v>
      </c>
    </row>
    <row r="809" spans="2:6">
      <c r="B809" t="str">
        <f>'2M'!$AE$17</f>
        <v>B0113RCAPC</v>
      </c>
      <c r="E809" t="s">
        <v>16446</v>
      </c>
      <c r="F809">
        <f>IF(ISBLANK('2M'!$I$17),"",'2M'!$I$17)</f>
        <v>50.706000000000003</v>
      </c>
    </row>
    <row r="810" spans="2:6">
      <c r="B810" t="str">
        <f>'2M'!$AF$17</f>
        <v>B0113RCTOT</v>
      </c>
      <c r="E810" t="s">
        <v>16446</v>
      </c>
      <c r="F810">
        <f>IF(ISBLANK('2M'!$J$17),"",'2M'!$J$17)</f>
        <v>2453.529</v>
      </c>
    </row>
    <row r="811" spans="2:6">
      <c r="B811" t="str">
        <f>'2M'!$AF$20</f>
        <v>B0114RCTOT</v>
      </c>
      <c r="E811" t="s">
        <v>16446</v>
      </c>
      <c r="F811">
        <f>IF(ISBLANK('2M'!$J$20),"",'2M'!$J$20)</f>
        <v>2453.529</v>
      </c>
    </row>
    <row r="812" spans="2:6">
      <c r="B812" t="str">
        <f>'2M'!$AF$21</f>
        <v>B0115RRTOT</v>
      </c>
      <c r="E812" t="s">
        <v>16446</v>
      </c>
      <c r="F812">
        <f>IF(ISBLANK('2M'!$J$21),"",'2M'!$J$21)</f>
        <v>2536.6259999999997</v>
      </c>
    </row>
    <row r="813" spans="2:6">
      <c r="B813" t="str">
        <f>'2M'!$AA$22</f>
        <v>B0116RIWR</v>
      </c>
      <c r="E813" t="s">
        <v>16446</v>
      </c>
      <c r="F813">
        <f>IF(ISBLANK('2M'!$E$22),"",'2M'!$E$22)</f>
        <v>-1.3290000000000219</v>
      </c>
    </row>
    <row r="814" spans="2:6">
      <c r="B814" t="str">
        <f>'2M'!$AB$22</f>
        <v>B0116RIWNP</v>
      </c>
      <c r="E814" t="s">
        <v>16446</v>
      </c>
      <c r="F814">
        <f>IF(ISBLANK('2M'!$F$22),"",'2M'!$F$22)</f>
        <v>-55.879000000000133</v>
      </c>
    </row>
    <row r="815" spans="2:6">
      <c r="B815" t="str">
        <f>'2M'!$AC$22</f>
        <v>B0116RIWWP</v>
      </c>
      <c r="E815" t="s">
        <v>16446</v>
      </c>
      <c r="F815">
        <f>IF(ISBLANK('2M'!$G$22),"",'2M'!$G$22)</f>
        <v>-21.835000000000036</v>
      </c>
    </row>
    <row r="816" spans="2:6">
      <c r="B816" t="str">
        <f>'2M'!$AD$22</f>
        <v>B0116RIBIO</v>
      </c>
      <c r="E816" t="s">
        <v>16446</v>
      </c>
      <c r="F816">
        <f>IF(ISBLANK('2M'!$H$22),"",'2M'!$H$22)</f>
        <v>-3.2450000000000045</v>
      </c>
    </row>
    <row r="817" spans="2:6">
      <c r="B817" t="str">
        <f>'2M'!$AE$22</f>
        <v>B0116RIAPC</v>
      </c>
      <c r="E817" t="s">
        <v>16446</v>
      </c>
      <c r="F817">
        <f>IF(ISBLANK('2M'!$I$22),"",'2M'!$I$22)</f>
        <v>-0.8089999999999975</v>
      </c>
    </row>
    <row r="818" spans="2:6">
      <c r="B818" t="str">
        <f>'2M'!$AF$22</f>
        <v>B0116RITOT</v>
      </c>
      <c r="E818" t="s">
        <v>16446</v>
      </c>
      <c r="F818">
        <f>IF(ISBLANK('2M'!$J$22),"",'2M'!$J$22)</f>
        <v>-83.097000000000193</v>
      </c>
    </row>
    <row r="819" spans="2:6">
      <c r="B819" t="str">
        <f>'2N'!$W$12</f>
        <v>B0117STC</v>
      </c>
      <c r="E819" t="s">
        <v>16446</v>
      </c>
      <c r="F819">
        <f>IF(ISBLANK('2N'!$E$12),"",'2N'!$E$12)</f>
        <v>0.53600000000000003</v>
      </c>
    </row>
    <row r="820" spans="2:6">
      <c r="B820" t="str">
        <f>'2N'!$W$13</f>
        <v>B0118STC</v>
      </c>
      <c r="E820" t="s">
        <v>16446</v>
      </c>
      <c r="F820">
        <f>IF(ISBLANK('2N'!$E$13),"",'2N'!$E$13)</f>
        <v>109.11</v>
      </c>
    </row>
    <row r="821" spans="2:6">
      <c r="B821" t="str">
        <f>'2N'!$W$14</f>
        <v>B0119STC</v>
      </c>
      <c r="E821" t="s">
        <v>16446</v>
      </c>
      <c r="F821">
        <f>IF(ISBLANK('2N'!$E$14),"",'2N'!$E$14)</f>
        <v>273.96100000000001</v>
      </c>
    </row>
    <row r="822" spans="2:6">
      <c r="B822" t="str">
        <f>'2N'!$W$17</f>
        <v>B0117NSTC</v>
      </c>
      <c r="E822" t="s">
        <v>16446</v>
      </c>
      <c r="F822">
        <f>IF(ISBLANK('2N'!$E$17),"",'2N'!$E$17)</f>
        <v>50.350999999999999</v>
      </c>
    </row>
    <row r="823" spans="2:6">
      <c r="B823" t="str">
        <f>'2N'!$W$18</f>
        <v>B0118NSTC</v>
      </c>
      <c r="E823" t="s">
        <v>16446</v>
      </c>
      <c r="F823">
        <f>IF(ISBLANK('2N'!$E$18),"",'2N'!$E$18)</f>
        <v>1958.702</v>
      </c>
    </row>
    <row r="824" spans="2:6">
      <c r="B824" t="str">
        <f>'2N'!$W$19</f>
        <v>B0119NSTC</v>
      </c>
      <c r="E824" t="s">
        <v>16446</v>
      </c>
      <c r="F824">
        <f>IF(ISBLANK('2N'!$E$19),"",'2N'!$E$19)</f>
        <v>3422.558</v>
      </c>
    </row>
    <row r="825" spans="2:6">
      <c r="B825" t="str">
        <f>'2N'!$X$22</f>
        <v>B0123STDC</v>
      </c>
      <c r="E825" t="s">
        <v>16446</v>
      </c>
      <c r="F825">
        <f>IF(ISBLANK('2N'!$F$22),"",'2N'!$F$22)</f>
        <v>447.84481343283574</v>
      </c>
    </row>
    <row r="826" spans="2:6">
      <c r="B826" t="str">
        <f>'2N'!$X$23</f>
        <v>B0124STDC</v>
      </c>
      <c r="E826" t="s">
        <v>16446</v>
      </c>
      <c r="F826">
        <f>IF(ISBLANK('2N'!$F$23),"",'2N'!$F$23)</f>
        <v>112.41466384845296</v>
      </c>
    </row>
    <row r="827" spans="2:6">
      <c r="B827" t="str">
        <f>'2N'!$X$24</f>
        <v>B0125STDC</v>
      </c>
      <c r="E827" t="s">
        <v>16446</v>
      </c>
      <c r="F827">
        <f>IF(ISBLANK('2N'!$F$24),"",'2N'!$F$24)</f>
        <v>342.78843109055668</v>
      </c>
    </row>
    <row r="828" spans="2:6">
      <c r="B828" t="str">
        <f>'2N'!$V$27</f>
        <v>B0125STCC</v>
      </c>
      <c r="E828" t="s">
        <v>16446</v>
      </c>
      <c r="F828">
        <f>IF(ISBLANK('2N'!$D$27),"",'2N'!$D$27)</f>
        <v>0.24004481999999996</v>
      </c>
    </row>
    <row r="829" spans="2:6">
      <c r="B829" t="str">
        <f>'2N'!$V$28</f>
        <v>B0126STCC</v>
      </c>
      <c r="E829" t="s">
        <v>16446</v>
      </c>
      <c r="F829">
        <f>IF(ISBLANK('2N'!$D$28),"",'2N'!$D$28)</f>
        <v>12.265563972504703</v>
      </c>
    </row>
    <row r="830" spans="2:6">
      <c r="B830" t="str">
        <f>'2N'!$V$29</f>
        <v>B0127STCC</v>
      </c>
      <c r="E830" t="s">
        <v>16446</v>
      </c>
      <c r="F830">
        <f>IF(ISBLANK('2N'!$D$29),"",'2N'!$D$29)</f>
        <v>93.91066137</v>
      </c>
    </row>
    <row r="831" spans="2:6">
      <c r="B831" t="str">
        <f>'2N'!$X$30</f>
        <v>B0128STCC</v>
      </c>
      <c r="E831" t="s">
        <v>16446</v>
      </c>
      <c r="F831">
        <f>IF(ISBLANK('2N'!$F$30),"",'2N'!$F$30)</f>
        <v>4.7172130406587138</v>
      </c>
    </row>
    <row r="832" spans="2:6">
      <c r="B832" t="str">
        <f>'2N'!$X$31</f>
        <v>B0129STCC</v>
      </c>
      <c r="E832" t="s">
        <v>16446</v>
      </c>
      <c r="F832">
        <f>IF(ISBLANK('2N'!$F$31),"",'2N'!$F$31)</f>
        <v>5.9316630198996343</v>
      </c>
    </row>
    <row r="833" spans="2:6">
      <c r="B833" t="str">
        <f>'2N'!$X$32</f>
        <v>B0130STCC</v>
      </c>
      <c r="E833" t="s">
        <v>16446</v>
      </c>
      <c r="F833">
        <f>IF(ISBLANK('2N'!$F$32),"",'2N'!$F$32)</f>
        <v>25.405161280112448</v>
      </c>
    </row>
    <row r="834" spans="2:6">
      <c r="B834" t="str">
        <f>'2N'!$V$35</f>
        <v>B0131STCC</v>
      </c>
      <c r="E834" t="s">
        <v>16446</v>
      </c>
      <c r="F834">
        <f>IF(ISBLANK('2N'!$D$35),"",'2N'!$D$35)</f>
        <v>0</v>
      </c>
    </row>
    <row r="835" spans="2:6">
      <c r="B835" t="str">
        <f>'2N'!$V$36</f>
        <v>B0132STCC</v>
      </c>
      <c r="E835" t="s">
        <v>16446</v>
      </c>
      <c r="F835">
        <f>IF(ISBLANK('2N'!$D$36),"",'2N'!$D$36)</f>
        <v>0</v>
      </c>
    </row>
    <row r="836" spans="2:6">
      <c r="B836" t="str">
        <f>'2N'!$V$37</f>
        <v>B0133STCC</v>
      </c>
      <c r="E836" t="s">
        <v>16446</v>
      </c>
      <c r="F836">
        <f>IF(ISBLANK('2N'!$D$37),"",'2N'!$D$37)</f>
        <v>0</v>
      </c>
    </row>
    <row r="837" spans="2:6">
      <c r="B837" t="str">
        <f>'2N'!$X$38</f>
        <v>B0134STCC</v>
      </c>
      <c r="E837" t="s">
        <v>16446</v>
      </c>
      <c r="F837">
        <f>IF(ISBLANK('2N'!$F$38),"",'2N'!$F$38)</f>
        <v>0</v>
      </c>
    </row>
    <row r="838" spans="2:6">
      <c r="B838" t="str">
        <f>'2N'!$X$39</f>
        <v>B0135STCC</v>
      </c>
      <c r="E838" t="s">
        <v>16446</v>
      </c>
      <c r="F838">
        <f>IF(ISBLANK('2N'!$F$39),"",'2N'!$F$39)</f>
        <v>0</v>
      </c>
    </row>
    <row r="839" spans="2:6">
      <c r="B839" t="str">
        <f>'2N'!$X$40</f>
        <v>B0136STCC</v>
      </c>
      <c r="E839" t="s">
        <v>16446</v>
      </c>
      <c r="F839">
        <f>IF(ISBLANK('2N'!$F$40),"",'2N'!$F$40)</f>
        <v>0</v>
      </c>
    </row>
    <row r="840" spans="2:6">
      <c r="B840" t="str">
        <f>'2N'!$X$43</f>
        <v>B0137STSC</v>
      </c>
      <c r="E840" t="s">
        <v>16446</v>
      </c>
      <c r="F840">
        <f>IF(ISBLANK('2N'!$F$43),"",'2N'!$F$43)</f>
        <v>9.5809999999999995</v>
      </c>
    </row>
    <row r="841" spans="2:6">
      <c r="B841" t="str">
        <f>'2N'!$X$44</f>
        <v>B0138STSC</v>
      </c>
      <c r="E841" t="s">
        <v>16446</v>
      </c>
      <c r="F841">
        <f>IF(ISBLANK('2N'!$F$44),"",'2N'!$F$44)</f>
        <v>25.413</v>
      </c>
    </row>
    <row r="842" spans="2:6">
      <c r="B842" t="str">
        <f>'2N'!$W$49</f>
        <v>B0139WSSC</v>
      </c>
      <c r="E842" t="s">
        <v>16446</v>
      </c>
      <c r="F842">
        <f>IF(ISBLANK('2N'!$E$49),"",'2N'!$E$49)</f>
        <v>26.853999999999999</v>
      </c>
    </row>
    <row r="843" spans="2:6">
      <c r="B843" t="str">
        <f>'2N'!$V$50</f>
        <v>B0140WSSC</v>
      </c>
      <c r="E843" t="s">
        <v>16446</v>
      </c>
      <c r="F843">
        <f>IF(ISBLANK('2N'!$D$50),"",'2N'!$D$50)</f>
        <v>8.9097550975383459</v>
      </c>
    </row>
    <row r="844" spans="2:6">
      <c r="B844" t="str">
        <f>'2N'!$X$51</f>
        <v>B0141WSSC</v>
      </c>
      <c r="E844" t="s">
        <v>16446</v>
      </c>
      <c r="F844">
        <f>IF(ISBLANK('2N'!$F$51),"",'2N'!$F$51)</f>
        <v>331.7850263475961</v>
      </c>
    </row>
    <row r="845" spans="2:6">
      <c r="B845" t="str">
        <f>'2O'!$AE$8</f>
        <v>BMA4012WR</v>
      </c>
      <c r="E845" t="s">
        <v>16446</v>
      </c>
      <c r="F845">
        <f>IF(ISBLANK('2O'!$E$8),"",'2O'!$E$8)</f>
        <v>188.291</v>
      </c>
    </row>
    <row r="846" spans="2:6">
      <c r="B846" t="str">
        <f>'2O'!$AF$8</f>
        <v>BMA4012WN</v>
      </c>
      <c r="E846" t="s">
        <v>16446</v>
      </c>
      <c r="F846">
        <f>IF(ISBLANK('2O'!$F$8),"",'2O'!$F$8)</f>
        <v>0</v>
      </c>
    </row>
    <row r="847" spans="2:6">
      <c r="B847" t="str">
        <f>'2O'!$AG$8</f>
        <v>BMA4012WNK</v>
      </c>
      <c r="E847" t="s">
        <v>16446</v>
      </c>
      <c r="F847">
        <f>IF(ISBLANK('2O'!$G$8),"",'2O'!$G$8)</f>
        <v>2.3130000000000002</v>
      </c>
    </row>
    <row r="848" spans="2:6">
      <c r="B848" t="str">
        <f>'2O'!$AH$8</f>
        <v>BMA4012SG</v>
      </c>
      <c r="E848" t="s">
        <v>16446</v>
      </c>
      <c r="F848">
        <f>IF(ISBLANK('2O'!$H$8),"",'2O'!$H$8)</f>
        <v>64.432000000000002</v>
      </c>
    </row>
    <row r="849" spans="2:6">
      <c r="B849" t="str">
        <f>'2O'!$AI$8</f>
        <v>BMA4012STTT</v>
      </c>
      <c r="E849" t="s">
        <v>16446</v>
      </c>
      <c r="F849">
        <f>IF(ISBLANK('2O'!$I$8),"",'2O'!$I$8)</f>
        <v>322.62299999999999</v>
      </c>
    </row>
    <row r="850" spans="2:6">
      <c r="B850" t="str">
        <f>'2O'!$AJ$8</f>
        <v>BMA4012H</v>
      </c>
      <c r="E850" t="s">
        <v>16446</v>
      </c>
      <c r="F850">
        <f>IF(ISBLANK('2O'!$J$8),"",'2O'!$J$8)</f>
        <v>5.1829999999999998</v>
      </c>
    </row>
    <row r="851" spans="2:6">
      <c r="B851" t="str">
        <f>'2O'!$AK$8</f>
        <v>BMA4012NH</v>
      </c>
      <c r="E851" t="s">
        <v>16446</v>
      </c>
      <c r="F851">
        <f>IF(ISBLANK('2O'!$K$8),"",'2O'!$K$8)</f>
        <v>0</v>
      </c>
    </row>
    <row r="852" spans="2:6">
      <c r="B852" t="str">
        <f>'2O'!$AL$8</f>
        <v>BMA4012CTOT</v>
      </c>
      <c r="E852" t="s">
        <v>16446</v>
      </c>
      <c r="F852">
        <f>IF(ISBLANK('2O'!$L$8),"",'2O'!$L$8)</f>
        <v>582.84199999999998</v>
      </c>
    </row>
    <row r="853" spans="2:6">
      <c r="B853" t="str">
        <f>'2O'!$AE$9</f>
        <v>BMA4016WR</v>
      </c>
      <c r="E853" t="s">
        <v>16446</v>
      </c>
      <c r="F853">
        <f>IF(ISBLANK('2O'!$E$9),"",'2O'!$E$9)</f>
        <v>-6.0670000000000002</v>
      </c>
    </row>
    <row r="854" spans="2:6">
      <c r="B854" t="str">
        <f>'2O'!$AF$9</f>
        <v>BMA4016WN</v>
      </c>
      <c r="E854" t="s">
        <v>16446</v>
      </c>
      <c r="F854">
        <f>IF(ISBLANK('2O'!$F$9),"",'2O'!$F$9)</f>
        <v>0</v>
      </c>
    </row>
    <row r="855" spans="2:6">
      <c r="B855" t="str">
        <f>'2O'!$AG$9</f>
        <v>BMA4016WNK</v>
      </c>
      <c r="E855" t="s">
        <v>16446</v>
      </c>
      <c r="F855">
        <f>IF(ISBLANK('2O'!$G$9),"",'2O'!$G$9)</f>
        <v>-2E-3</v>
      </c>
    </row>
    <row r="856" spans="2:6">
      <c r="B856" t="str">
        <f>'2O'!$AH$9</f>
        <v>BMA4016SG</v>
      </c>
      <c r="E856" t="s">
        <v>16446</v>
      </c>
      <c r="F856">
        <f>IF(ISBLANK('2O'!$H$9),"",'2O'!$H$9)</f>
        <v>-6.4000000000000001E-2</v>
      </c>
    </row>
    <row r="857" spans="2:6">
      <c r="B857" t="str">
        <f>'2O'!$AI$9</f>
        <v>BMA4016STTT</v>
      </c>
      <c r="E857" t="s">
        <v>16446</v>
      </c>
      <c r="F857">
        <f>IF(ISBLANK('2O'!$I$9),"",'2O'!$I$9)</f>
        <v>-2.7480000000000002</v>
      </c>
    </row>
    <row r="858" spans="2:6">
      <c r="B858" t="str">
        <f>'2O'!$AJ$9</f>
        <v>BMA4016H</v>
      </c>
      <c r="E858" t="s">
        <v>16446</v>
      </c>
      <c r="F858">
        <f>IF(ISBLANK('2O'!$J$9),"",'2O'!$J$9)</f>
        <v>-2.4260000000000002</v>
      </c>
    </row>
    <row r="859" spans="2:6">
      <c r="B859" t="str">
        <f>'2O'!$AK$9</f>
        <v>BMA4016NH</v>
      </c>
      <c r="E859" t="s">
        <v>16446</v>
      </c>
      <c r="F859">
        <f>IF(ISBLANK('2O'!$K$9),"",'2O'!$K$9)</f>
        <v>0</v>
      </c>
    </row>
    <row r="860" spans="2:6">
      <c r="B860" t="str">
        <f>'2O'!$AL$9</f>
        <v>BMA4016CTOT</v>
      </c>
      <c r="E860" t="s">
        <v>16446</v>
      </c>
      <c r="F860">
        <f>IF(ISBLANK('2O'!$L$9),"",'2O'!$L$9)</f>
        <v>-11.307</v>
      </c>
    </row>
    <row r="861" spans="2:6">
      <c r="B861" t="str">
        <f>'2O'!$AE$10</f>
        <v>BMA4017WR</v>
      </c>
      <c r="E861" t="s">
        <v>16446</v>
      </c>
      <c r="F861">
        <f>IF(ISBLANK('2O'!$E$10),"",'2O'!$E$10)</f>
        <v>10.002000000000001</v>
      </c>
    </row>
    <row r="862" spans="2:6">
      <c r="B862" t="str">
        <f>'2O'!$AF$10</f>
        <v>BMA4017WN</v>
      </c>
      <c r="E862" t="s">
        <v>16446</v>
      </c>
      <c r="F862">
        <f>IF(ISBLANK('2O'!$F$10),"",'2O'!$F$10)</f>
        <v>0</v>
      </c>
    </row>
    <row r="863" spans="2:6">
      <c r="B863" t="str">
        <f>'2O'!$AG$10</f>
        <v>BMA4017WNK</v>
      </c>
      <c r="E863" t="s">
        <v>16446</v>
      </c>
      <c r="F863">
        <f>IF(ISBLANK('2O'!$G$10),"",'2O'!$G$10)</f>
        <v>0.121</v>
      </c>
    </row>
    <row r="864" spans="2:6">
      <c r="B864" t="str">
        <f>'2O'!$AH$10</f>
        <v>BMA4017SG</v>
      </c>
      <c r="E864" t="s">
        <v>16446</v>
      </c>
      <c r="F864">
        <f>IF(ISBLANK('2O'!$H$10),"",'2O'!$H$10)</f>
        <v>4.298</v>
      </c>
    </row>
    <row r="865" spans="2:6">
      <c r="B865" t="str">
        <f>'2O'!$AI$10</f>
        <v>BMA4017STTT</v>
      </c>
      <c r="E865" t="s">
        <v>16446</v>
      </c>
      <c r="F865">
        <f>IF(ISBLANK('2O'!$I$10),"",'2O'!$I$10)</f>
        <v>20.332999999999998</v>
      </c>
    </row>
    <row r="866" spans="2:6">
      <c r="B866" t="str">
        <f>'2O'!$AJ$10</f>
        <v>BMA4017H</v>
      </c>
      <c r="E866" t="s">
        <v>16446</v>
      </c>
      <c r="F866">
        <f>IF(ISBLANK('2O'!$J$10),"",'2O'!$J$10)</f>
        <v>7.0110000000000001</v>
      </c>
    </row>
    <row r="867" spans="2:6">
      <c r="B867" t="str">
        <f>'2O'!$AK$10</f>
        <v>BMA4017NH</v>
      </c>
      <c r="E867" t="s">
        <v>16446</v>
      </c>
      <c r="F867">
        <f>IF(ISBLANK('2O'!$K$10),"",'2O'!$K$10)</f>
        <v>0</v>
      </c>
    </row>
    <row r="868" spans="2:6">
      <c r="B868" t="str">
        <f>'2O'!$AL$10</f>
        <v>BMA4017CTOT</v>
      </c>
      <c r="E868" t="s">
        <v>16446</v>
      </c>
      <c r="F868">
        <f>IF(ISBLANK('2O'!$L$10),"",'2O'!$L$10)</f>
        <v>41.765000000000001</v>
      </c>
    </row>
    <row r="869" spans="2:6">
      <c r="B869" t="str">
        <f>'2O'!$AE$11</f>
        <v>BMA4021WR</v>
      </c>
      <c r="E869" t="s">
        <v>16446</v>
      </c>
      <c r="F869">
        <f>IF(ISBLANK('2O'!$E$11),"",'2O'!$E$11)</f>
        <v>0</v>
      </c>
    </row>
    <row r="870" spans="2:6">
      <c r="B870" t="str">
        <f>'2O'!$AF$11</f>
        <v>BMA4021WN</v>
      </c>
      <c r="E870" t="s">
        <v>16446</v>
      </c>
      <c r="F870">
        <f>IF(ISBLANK('2O'!$F$11),"",'2O'!$F$11)</f>
        <v>0</v>
      </c>
    </row>
    <row r="871" spans="2:6">
      <c r="B871" t="str">
        <f>'2O'!$AG$11</f>
        <v>BMA4021WNK</v>
      </c>
      <c r="E871" t="s">
        <v>16446</v>
      </c>
      <c r="F871">
        <f>IF(ISBLANK('2O'!$G$11),"",'2O'!$G$11)</f>
        <v>-0.182</v>
      </c>
    </row>
    <row r="872" spans="2:6">
      <c r="B872" t="str">
        <f>'2O'!$AH$11</f>
        <v>BMA4021SG</v>
      </c>
      <c r="E872" t="s">
        <v>16446</v>
      </c>
      <c r="F872">
        <f>IF(ISBLANK('2O'!$H$11),"",'2O'!$H$11)</f>
        <v>-0.46</v>
      </c>
    </row>
    <row r="873" spans="2:6">
      <c r="B873" t="str">
        <f>'2O'!$AI$11</f>
        <v>BMA4021STTT</v>
      </c>
      <c r="E873" t="s">
        <v>16446</v>
      </c>
      <c r="F873">
        <f>IF(ISBLANK('2O'!$I$11),"",'2O'!$I$11)</f>
        <v>6.85</v>
      </c>
    </row>
    <row r="874" spans="2:6">
      <c r="B874" t="str">
        <f>'2O'!$AJ$11</f>
        <v>BMA4021H</v>
      </c>
      <c r="E874" t="s">
        <v>16446</v>
      </c>
      <c r="F874">
        <f>IF(ISBLANK('2O'!$J$11),"",'2O'!$J$11)</f>
        <v>-3.9060000000000001</v>
      </c>
    </row>
    <row r="875" spans="2:6">
      <c r="B875" t="str">
        <f>'2O'!$AK$11</f>
        <v>BMA4021NH</v>
      </c>
      <c r="E875" t="s">
        <v>16446</v>
      </c>
      <c r="F875">
        <f>IF(ISBLANK('2O'!$K$11),"",'2O'!$K$11)</f>
        <v>0</v>
      </c>
    </row>
    <row r="876" spans="2:6">
      <c r="B876" t="str">
        <f>'2O'!$AL$11</f>
        <v>BMA4021CTOT</v>
      </c>
      <c r="E876" t="s">
        <v>16446</v>
      </c>
      <c r="F876">
        <f>IF(ISBLANK('2O'!$L$11),"",'2O'!$L$11)</f>
        <v>2.3019999999999992</v>
      </c>
    </row>
    <row r="877" spans="2:6">
      <c r="B877" t="str">
        <f>'2O'!$AE$12</f>
        <v>BMA4019WR</v>
      </c>
      <c r="E877" t="s">
        <v>16446</v>
      </c>
      <c r="F877">
        <f>IF(ISBLANK('2O'!$E$12),"",'2O'!$E$12)</f>
        <v>0</v>
      </c>
    </row>
    <row r="878" spans="2:6">
      <c r="B878" t="str">
        <f>'2O'!$AF$12</f>
        <v>BMA4019WN</v>
      </c>
      <c r="E878" t="s">
        <v>16446</v>
      </c>
      <c r="F878">
        <f>IF(ISBLANK('2O'!$F$12),"",'2O'!$F$12)</f>
        <v>0</v>
      </c>
    </row>
    <row r="879" spans="2:6">
      <c r="B879" t="str">
        <f>'2O'!$AG$12</f>
        <v>BMA4019WNK</v>
      </c>
      <c r="E879" t="s">
        <v>16446</v>
      </c>
      <c r="F879">
        <f>IF(ISBLANK('2O'!$G$12),"",'2O'!$G$12)</f>
        <v>0</v>
      </c>
    </row>
    <row r="880" spans="2:6">
      <c r="B880" t="str">
        <f>'2O'!$AH$12</f>
        <v>BMA4019SG</v>
      </c>
      <c r="E880" t="s">
        <v>16446</v>
      </c>
      <c r="F880">
        <f>IF(ISBLANK('2O'!$H$12),"",'2O'!$H$12)</f>
        <v>0</v>
      </c>
    </row>
    <row r="881" spans="2:6">
      <c r="B881" t="str">
        <f>'2O'!$AI$12</f>
        <v>BMA4019STTT</v>
      </c>
      <c r="E881" t="s">
        <v>16446</v>
      </c>
      <c r="F881">
        <f>IF(ISBLANK('2O'!$I$12),"",'2O'!$I$12)</f>
        <v>0</v>
      </c>
    </row>
    <row r="882" spans="2:6">
      <c r="B882" t="str">
        <f>'2O'!$AJ$12</f>
        <v>BMA4019H</v>
      </c>
      <c r="E882" t="s">
        <v>16446</v>
      </c>
      <c r="F882">
        <f>IF(ISBLANK('2O'!$J$12),"",'2O'!$J$12)</f>
        <v>0</v>
      </c>
    </row>
    <row r="883" spans="2:6">
      <c r="B883" t="str">
        <f>'2O'!$AK$12</f>
        <v>BMA4019NH</v>
      </c>
      <c r="E883" t="s">
        <v>16446</v>
      </c>
      <c r="F883">
        <f>IF(ISBLANK('2O'!$K$12),"",'2O'!$K$12)</f>
        <v>0</v>
      </c>
    </row>
    <row r="884" spans="2:6">
      <c r="B884" t="str">
        <f>'2O'!$AL$12</f>
        <v>BMA4019CTOT</v>
      </c>
      <c r="E884" t="s">
        <v>16446</v>
      </c>
      <c r="F884">
        <f>IF(ISBLANK('2O'!$L$12),"",'2O'!$L$12)</f>
        <v>0</v>
      </c>
    </row>
    <row r="885" spans="2:6">
      <c r="B885" t="str">
        <f>'2O'!$AE$13</f>
        <v>BMA4018WR</v>
      </c>
      <c r="E885" t="s">
        <v>16446</v>
      </c>
      <c r="F885">
        <f>IF(ISBLANK('2O'!$E$13),"",'2O'!$E$13)</f>
        <v>192.226</v>
      </c>
    </row>
    <row r="886" spans="2:6">
      <c r="B886" t="str">
        <f>'2O'!$AF$13</f>
        <v>BMA4018WN</v>
      </c>
      <c r="E886" t="s">
        <v>16446</v>
      </c>
      <c r="F886">
        <f>IF(ISBLANK('2O'!$F$13),"",'2O'!$F$13)</f>
        <v>0</v>
      </c>
    </row>
    <row r="887" spans="2:6">
      <c r="B887" t="str">
        <f>'2O'!$AG$13</f>
        <v>BMA4018WNK</v>
      </c>
      <c r="E887" t="s">
        <v>16446</v>
      </c>
      <c r="F887">
        <f>IF(ISBLANK('2O'!$G$13),"",'2O'!$G$13)</f>
        <v>2.2500000000000004</v>
      </c>
    </row>
    <row r="888" spans="2:6">
      <c r="B888" t="str">
        <f>'2O'!$AH$13</f>
        <v>BMA4018SG</v>
      </c>
      <c r="E888" t="s">
        <v>16446</v>
      </c>
      <c r="F888">
        <f>IF(ISBLANK('2O'!$H$13),"",'2O'!$H$13)</f>
        <v>68.206000000000017</v>
      </c>
    </row>
    <row r="889" spans="2:6">
      <c r="B889" t="str">
        <f>'2O'!$AI$13</f>
        <v>BMA4018STTT</v>
      </c>
      <c r="E889" t="s">
        <v>16446</v>
      </c>
      <c r="F889">
        <f>IF(ISBLANK('2O'!$I$13),"",'2O'!$I$13)</f>
        <v>347.05799999999999</v>
      </c>
    </row>
    <row r="890" spans="2:6">
      <c r="B890" t="str">
        <f>'2O'!$AJ$13</f>
        <v>BMA4018H</v>
      </c>
      <c r="E890" t="s">
        <v>16446</v>
      </c>
      <c r="F890">
        <f>IF(ISBLANK('2O'!$J$13),"",'2O'!$J$13)</f>
        <v>5.8620000000000001</v>
      </c>
    </row>
    <row r="891" spans="2:6">
      <c r="B891" t="str">
        <f>'2O'!$AK$13</f>
        <v>BMA4018NH</v>
      </c>
      <c r="E891" t="s">
        <v>16446</v>
      </c>
      <c r="F891">
        <f>IF(ISBLANK('2O'!$K$13),"",'2O'!$K$13)</f>
        <v>0</v>
      </c>
    </row>
    <row r="892" spans="2:6">
      <c r="B892" t="str">
        <f>'2O'!$AL$13</f>
        <v>BMA4018CTOT</v>
      </c>
      <c r="E892" t="s">
        <v>16446</v>
      </c>
      <c r="F892">
        <f>IF(ISBLANK('2O'!$L$13),"",'2O'!$L$13)</f>
        <v>615.60199999999998</v>
      </c>
    </row>
    <row r="893" spans="2:6">
      <c r="B893" t="str">
        <f>'2O'!$AE$16</f>
        <v>BMA4041WR</v>
      </c>
      <c r="E893" t="s">
        <v>16446</v>
      </c>
      <c r="F893">
        <f>IF(ISBLANK('2O'!$E$16),"",'2O'!$E$16)</f>
        <v>-87.718999999999994</v>
      </c>
    </row>
    <row r="894" spans="2:6">
      <c r="B894" t="str">
        <f>'2O'!$AF$16</f>
        <v>BMA4041WN</v>
      </c>
      <c r="E894" t="s">
        <v>16446</v>
      </c>
      <c r="F894">
        <f>IF(ISBLANK('2O'!$F$16),"",'2O'!$F$16)</f>
        <v>0</v>
      </c>
    </row>
    <row r="895" spans="2:6">
      <c r="B895" t="str">
        <f>'2O'!$AG$16</f>
        <v>BMA4041WNK</v>
      </c>
      <c r="E895" t="s">
        <v>16446</v>
      </c>
      <c r="F895">
        <f>IF(ISBLANK('2O'!$G$16),"",'2O'!$G$16)</f>
        <v>-2.1419999999999999</v>
      </c>
    </row>
    <row r="896" spans="2:6">
      <c r="B896" t="str">
        <f>'2O'!$AH$16</f>
        <v>BMA4041SG</v>
      </c>
      <c r="E896" t="s">
        <v>16446</v>
      </c>
      <c r="F896">
        <f>IF(ISBLANK('2O'!$H$16),"",'2O'!$H$16)</f>
        <v>-44.249000000000002</v>
      </c>
    </row>
    <row r="897" spans="2:6">
      <c r="B897" t="str">
        <f>'2O'!$AI$16</f>
        <v>BMA4041STTT</v>
      </c>
      <c r="E897" t="s">
        <v>16446</v>
      </c>
      <c r="F897">
        <f>IF(ISBLANK('2O'!$I$16),"",'2O'!$I$16)</f>
        <v>-213.613</v>
      </c>
    </row>
    <row r="898" spans="2:6">
      <c r="B898" t="str">
        <f>'2O'!$AJ$16</f>
        <v>BMA4041H</v>
      </c>
      <c r="E898" t="s">
        <v>16446</v>
      </c>
      <c r="F898">
        <f>IF(ISBLANK('2O'!$J$16),"",'2O'!$J$16)</f>
        <v>-7.4729999999999999</v>
      </c>
    </row>
    <row r="899" spans="2:6">
      <c r="B899" t="str">
        <f>'2O'!$AK$16</f>
        <v>BMA4041NH</v>
      </c>
      <c r="E899" t="s">
        <v>16446</v>
      </c>
      <c r="F899">
        <f>IF(ISBLANK('2O'!$K$16),"",'2O'!$K$16)</f>
        <v>0</v>
      </c>
    </row>
    <row r="900" spans="2:6">
      <c r="B900" t="str">
        <f>'2O'!$AL$16</f>
        <v>BMA041CTOT</v>
      </c>
      <c r="E900" t="s">
        <v>16446</v>
      </c>
      <c r="F900">
        <f>IF(ISBLANK('2O'!$L$16),"",'2O'!$L$16)</f>
        <v>-355.19599999999997</v>
      </c>
    </row>
    <row r="901" spans="2:6">
      <c r="B901" t="str">
        <f>'2O'!$AE$17</f>
        <v>BMA4045WR</v>
      </c>
      <c r="E901" t="s">
        <v>16446</v>
      </c>
      <c r="F901">
        <f>IF(ISBLANK('2O'!$E$17),"",'2O'!$E$17)</f>
        <v>6.0670000000000002</v>
      </c>
    </row>
    <row r="902" spans="2:6">
      <c r="B902" t="str">
        <f>'2O'!$AF$17</f>
        <v>BMA4045WN</v>
      </c>
      <c r="E902" t="s">
        <v>16446</v>
      </c>
      <c r="F902">
        <f>IF(ISBLANK('2O'!$F$17),"",'2O'!$F$17)</f>
        <v>0</v>
      </c>
    </row>
    <row r="903" spans="2:6">
      <c r="B903" t="str">
        <f>'2O'!$AG$17</f>
        <v>BMA4045WNK</v>
      </c>
      <c r="E903" t="s">
        <v>16446</v>
      </c>
      <c r="F903">
        <f>IF(ISBLANK('2O'!$G$17),"",'2O'!$G$17)</f>
        <v>3.0000000000000001E-3</v>
      </c>
    </row>
    <row r="904" spans="2:6">
      <c r="B904" t="str">
        <f>'2O'!$AH$17</f>
        <v>BMA4045SG</v>
      </c>
      <c r="E904" t="s">
        <v>16446</v>
      </c>
      <c r="F904">
        <f>IF(ISBLANK('2O'!$H$17),"",'2O'!$H$17)</f>
        <v>6.6000000000000003E-2</v>
      </c>
    </row>
    <row r="905" spans="2:6">
      <c r="B905" t="str">
        <f>'2O'!$AI$17</f>
        <v>BMA4045STTT</v>
      </c>
      <c r="E905" t="s">
        <v>16446</v>
      </c>
      <c r="F905">
        <f>IF(ISBLANK('2O'!$I$17),"",'2O'!$I$17)</f>
        <v>2.7429999999999999</v>
      </c>
    </row>
    <row r="906" spans="2:6">
      <c r="B906" t="str">
        <f>'2O'!$AJ$17</f>
        <v>BMA4045H</v>
      </c>
      <c r="E906" t="s">
        <v>16446</v>
      </c>
      <c r="F906">
        <f>IF(ISBLANK('2O'!$J$17),"",'2O'!$J$17)</f>
        <v>2.4289999999999998</v>
      </c>
    </row>
    <row r="907" spans="2:6">
      <c r="B907" t="str">
        <f>'2O'!$AK$17</f>
        <v>BMA4045NH</v>
      </c>
      <c r="E907" t="s">
        <v>16446</v>
      </c>
      <c r="F907">
        <f>IF(ISBLANK('2O'!$K$17),"",'2O'!$K$17)</f>
        <v>0</v>
      </c>
    </row>
    <row r="908" spans="2:6">
      <c r="B908" t="str">
        <f>'2O'!$AL$17</f>
        <v>BMA4045CTOT</v>
      </c>
      <c r="E908" t="s">
        <v>16446</v>
      </c>
      <c r="F908">
        <f>IF(ISBLANK('2O'!$L$17),"",'2O'!$L$17)</f>
        <v>11.308</v>
      </c>
    </row>
    <row r="909" spans="2:6">
      <c r="B909" t="str">
        <f>'2O'!$AE$18</f>
        <v>BMA4053WR</v>
      </c>
      <c r="E909" t="s">
        <v>16446</v>
      </c>
      <c r="F909">
        <f>IF(ISBLANK('2O'!$E$18),"",'2O'!$E$18)</f>
        <v>0</v>
      </c>
    </row>
    <row r="910" spans="2:6">
      <c r="B910" t="str">
        <f>'2O'!$AF$18</f>
        <v>BMA4053WN</v>
      </c>
      <c r="E910" t="s">
        <v>16446</v>
      </c>
      <c r="F910">
        <f>IF(ISBLANK('2O'!$F$18),"",'2O'!$F$18)</f>
        <v>0</v>
      </c>
    </row>
    <row r="911" spans="2:6">
      <c r="B911" t="str">
        <f>'2O'!$AG$18</f>
        <v>BMA4053WWNK</v>
      </c>
      <c r="E911" t="s">
        <v>16446</v>
      </c>
      <c r="F911">
        <f>IF(ISBLANK('2O'!$G$18),"",'2O'!$G$18)</f>
        <v>7.2999999999999995E-2</v>
      </c>
    </row>
    <row r="912" spans="2:6">
      <c r="B912" t="str">
        <f>'2O'!$AH$18</f>
        <v>BMA4053SG</v>
      </c>
      <c r="E912" t="s">
        <v>16446</v>
      </c>
      <c r="F912">
        <f>IF(ISBLANK('2O'!$H$18),"",'2O'!$H$18)</f>
        <v>0.78</v>
      </c>
    </row>
    <row r="913" spans="2:6">
      <c r="B913" t="str">
        <f>'2O'!$AI$18</f>
        <v>BMA4053STTT</v>
      </c>
      <c r="E913" t="s">
        <v>16446</v>
      </c>
      <c r="F913">
        <f>IF(ISBLANK('2O'!$I$18),"",'2O'!$I$18)</f>
        <v>0.20100000000000001</v>
      </c>
    </row>
    <row r="914" spans="2:6">
      <c r="B914" t="str">
        <f>'2O'!$AJ$18</f>
        <v>BMA4053H</v>
      </c>
      <c r="E914" t="s">
        <v>16446</v>
      </c>
      <c r="F914">
        <f>IF(ISBLANK('2O'!$J$18),"",'2O'!$J$18)</f>
        <v>-1.109</v>
      </c>
    </row>
    <row r="915" spans="2:6">
      <c r="B915" t="str">
        <f>'2O'!$AK$18</f>
        <v>BMA4053NH</v>
      </c>
      <c r="E915" t="s">
        <v>16446</v>
      </c>
      <c r="F915">
        <f>IF(ISBLANK('2O'!$K$18),"",'2O'!$K$18)</f>
        <v>0</v>
      </c>
    </row>
    <row r="916" spans="2:6">
      <c r="B916" t="str">
        <f>'2O'!$AL$18</f>
        <v>BMA4053TOT</v>
      </c>
      <c r="E916" t="s">
        <v>16446</v>
      </c>
      <c r="F916">
        <f>IF(ISBLANK('2O'!$L$18),"",'2O'!$L$18)</f>
        <v>-5.4999999999999938E-2</v>
      </c>
    </row>
    <row r="917" spans="2:6">
      <c r="B917" t="str">
        <f>'2O'!$AE$19</f>
        <v>BMA4046WR</v>
      </c>
      <c r="E917" t="s">
        <v>16446</v>
      </c>
      <c r="F917">
        <f>IF(ISBLANK('2O'!$E$19),"",'2O'!$E$19)</f>
        <v>-22.896999999999998</v>
      </c>
    </row>
    <row r="918" spans="2:6">
      <c r="B918" t="str">
        <f>'2O'!$AF$19</f>
        <v>BMA4046WN</v>
      </c>
      <c r="E918" t="s">
        <v>16446</v>
      </c>
      <c r="F918">
        <f>IF(ISBLANK('2O'!$F$19),"",'2O'!$F$19)</f>
        <v>0</v>
      </c>
    </row>
    <row r="919" spans="2:6">
      <c r="B919" t="str">
        <f>'2O'!$AG$19</f>
        <v>BMA4046WNK</v>
      </c>
      <c r="E919" t="s">
        <v>16446</v>
      </c>
      <c r="F919">
        <f>IF(ISBLANK('2O'!$G$19),"",'2O'!$G$19)</f>
        <v>-0.08</v>
      </c>
    </row>
    <row r="920" spans="2:6">
      <c r="B920" t="str">
        <f>'2O'!$AH$19</f>
        <v>BMA4046SG</v>
      </c>
      <c r="E920" t="s">
        <v>16446</v>
      </c>
      <c r="F920">
        <f>IF(ISBLANK('2O'!$H$19),"",'2O'!$H$19)</f>
        <v>-7.6269999999999998</v>
      </c>
    </row>
    <row r="921" spans="2:6">
      <c r="B921" t="str">
        <f>'2O'!$AI$19</f>
        <v>BMA4046STTT</v>
      </c>
      <c r="E921" t="s">
        <v>16446</v>
      </c>
      <c r="F921">
        <f>IF(ISBLANK('2O'!$I$19),"",'2O'!$I$19)</f>
        <v>-38.433999999999997</v>
      </c>
    </row>
    <row r="922" spans="2:6">
      <c r="B922" t="str">
        <f>'2O'!$AJ$19</f>
        <v>BMA4046H</v>
      </c>
      <c r="E922" t="s">
        <v>16446</v>
      </c>
      <c r="F922">
        <f>IF(ISBLANK('2O'!$J$19),"",'2O'!$J$19)</f>
        <v>-0.126</v>
      </c>
    </row>
    <row r="923" spans="2:6">
      <c r="B923" t="str">
        <f>'2O'!$AK$19</f>
        <v>BMA4046NH</v>
      </c>
      <c r="E923" t="s">
        <v>16446</v>
      </c>
      <c r="F923">
        <f>IF(ISBLANK('2O'!$K$19),"",'2O'!$K$19)</f>
        <v>0</v>
      </c>
    </row>
    <row r="924" spans="2:6">
      <c r="B924" t="str">
        <f>'2O'!$AL$19</f>
        <v>BMA4046CTOT</v>
      </c>
      <c r="E924" t="s">
        <v>16446</v>
      </c>
      <c r="F924">
        <f>IF(ISBLANK('2O'!$L$19),"",'2O'!$L$19)</f>
        <v>-69.164000000000001</v>
      </c>
    </row>
    <row r="925" spans="2:6">
      <c r="B925" t="str">
        <f>'2O'!$AE$20</f>
        <v>BMA4047WR</v>
      </c>
      <c r="E925" t="s">
        <v>16446</v>
      </c>
      <c r="F925">
        <f>IF(ISBLANK('2O'!$E$20),"",'2O'!$E$20)</f>
        <v>-104.54899999999998</v>
      </c>
    </row>
    <row r="926" spans="2:6">
      <c r="B926" t="str">
        <f>'2O'!$AF$20</f>
        <v>BMA4047WN</v>
      </c>
      <c r="E926" t="s">
        <v>16446</v>
      </c>
      <c r="F926">
        <f>IF(ISBLANK('2O'!$F$20),"",'2O'!$F$20)</f>
        <v>0</v>
      </c>
    </row>
    <row r="927" spans="2:6">
      <c r="B927" t="str">
        <f>'2O'!$AG$20</f>
        <v>BMA4047WNK</v>
      </c>
      <c r="E927" t="s">
        <v>16446</v>
      </c>
      <c r="F927">
        <f>IF(ISBLANK('2O'!$G$20),"",'2O'!$G$20)</f>
        <v>-2.1459999999999999</v>
      </c>
    </row>
    <row r="928" spans="2:6">
      <c r="B928" t="str">
        <f>'2O'!$AH$20</f>
        <v>BMA4047SG</v>
      </c>
      <c r="E928" t="s">
        <v>16446</v>
      </c>
      <c r="F928">
        <f>IF(ISBLANK('2O'!$H$20),"",'2O'!$H$20)</f>
        <v>-51.03</v>
      </c>
    </row>
    <row r="929" spans="2:6">
      <c r="B929" t="str">
        <f>'2O'!$AI$20</f>
        <v>BMA4047STTT</v>
      </c>
      <c r="E929" t="s">
        <v>16446</v>
      </c>
      <c r="F929">
        <f>IF(ISBLANK('2O'!$I$20),"",'2O'!$I$20)</f>
        <v>-249.10300000000001</v>
      </c>
    </row>
    <row r="930" spans="2:6">
      <c r="B930" t="str">
        <f>'2O'!$AJ$20</f>
        <v>BMA4047H</v>
      </c>
      <c r="E930" t="s">
        <v>16446</v>
      </c>
      <c r="F930">
        <f>IF(ISBLANK('2O'!$J$20),"",'2O'!$J$20)</f>
        <v>-6.2790000000000008</v>
      </c>
    </row>
    <row r="931" spans="2:6">
      <c r="B931" t="str">
        <f>'2O'!$AK$20</f>
        <v>BMA4047NH</v>
      </c>
      <c r="E931" t="s">
        <v>16446</v>
      </c>
      <c r="F931">
        <f>IF(ISBLANK('2O'!$K$20),"",'2O'!$K$20)</f>
        <v>0</v>
      </c>
    </row>
    <row r="932" spans="2:6">
      <c r="B932" t="str">
        <f>'2O'!$AL$20</f>
        <v>BMA4047CTOT</v>
      </c>
      <c r="E932" t="s">
        <v>16446</v>
      </c>
      <c r="F932">
        <f>IF(ISBLANK('2O'!$L$20),"",'2O'!$L$20)</f>
        <v>-413.10699999999997</v>
      </c>
    </row>
    <row r="933" spans="2:6">
      <c r="B933" t="str">
        <f>'2O'!$AE$22</f>
        <v>BMA4048WR</v>
      </c>
      <c r="E933" t="s">
        <v>16446</v>
      </c>
      <c r="F933">
        <f>IF(ISBLANK('2O'!$E$22),"",'2O'!$E$22)</f>
        <v>87.677000000000021</v>
      </c>
    </row>
    <row r="934" spans="2:6">
      <c r="B934" t="str">
        <f>'2O'!$AF$22</f>
        <v>BMA4048WN</v>
      </c>
      <c r="E934" t="s">
        <v>16446</v>
      </c>
      <c r="F934">
        <f>IF(ISBLANK('2O'!$F$22),"",'2O'!$F$22)</f>
        <v>0</v>
      </c>
    </row>
    <row r="935" spans="2:6">
      <c r="B935" t="str">
        <f>'2O'!$AG$22</f>
        <v>BMA4048WNK</v>
      </c>
      <c r="E935" t="s">
        <v>16446</v>
      </c>
      <c r="F935">
        <f>IF(ISBLANK('2O'!$G$22),"",'2O'!$G$22)</f>
        <v>0.10400000000000054</v>
      </c>
    </row>
    <row r="936" spans="2:6">
      <c r="B936" t="str">
        <f>'2O'!$AH$22</f>
        <v>BMA4048SG</v>
      </c>
      <c r="E936" t="s">
        <v>16446</v>
      </c>
      <c r="F936">
        <f>IF(ISBLANK('2O'!$H$22),"",'2O'!$H$22)</f>
        <v>17.176000000000016</v>
      </c>
    </row>
    <row r="937" spans="2:6">
      <c r="B937" t="str">
        <f>'2O'!$AI$22</f>
        <v>BMA4048STTT</v>
      </c>
      <c r="E937" t="s">
        <v>16446</v>
      </c>
      <c r="F937">
        <f>IF(ISBLANK('2O'!$I$22),"",'2O'!$I$22)</f>
        <v>97.954999999999984</v>
      </c>
    </row>
    <row r="938" spans="2:6">
      <c r="B938" t="str">
        <f>'2O'!$AJ$22</f>
        <v>BMA4048H</v>
      </c>
      <c r="E938" t="s">
        <v>16446</v>
      </c>
      <c r="F938">
        <f>IF(ISBLANK('2O'!$J$22),"",'2O'!$J$22)</f>
        <v>-0.4170000000000007</v>
      </c>
    </row>
    <row r="939" spans="2:6">
      <c r="B939" t="str">
        <f>'2O'!$AK$22</f>
        <v>BMA4048NH</v>
      </c>
      <c r="E939" t="s">
        <v>16446</v>
      </c>
      <c r="F939">
        <f>IF(ISBLANK('2O'!$K$22),"",'2O'!$K$22)</f>
        <v>0</v>
      </c>
    </row>
    <row r="940" spans="2:6">
      <c r="B940" t="str">
        <f>'2O'!$AL$22</f>
        <v>BMA4048CTOT</v>
      </c>
      <c r="E940" t="s">
        <v>16446</v>
      </c>
      <c r="F940">
        <f>IF(ISBLANK('2O'!$L$22),"",'2O'!$L$22)</f>
        <v>202.49500000000003</v>
      </c>
    </row>
    <row r="941" spans="2:6">
      <c r="B941" t="str">
        <f>'2O'!$AE$24</f>
        <v>BMA4049WR</v>
      </c>
      <c r="E941" t="s">
        <v>16446</v>
      </c>
      <c r="F941">
        <f>IF(ISBLANK('2O'!$E$24),"",'2O'!$E$24)</f>
        <v>100.572</v>
      </c>
    </row>
    <row r="942" spans="2:6">
      <c r="B942" t="str">
        <f>'2O'!$AF$24</f>
        <v>BMA4049WN</v>
      </c>
      <c r="E942" t="s">
        <v>16446</v>
      </c>
      <c r="F942">
        <f>IF(ISBLANK('2O'!$F$24),"",'2O'!$F$24)</f>
        <v>0</v>
      </c>
    </row>
    <row r="943" spans="2:6">
      <c r="B943" t="str">
        <f>'2O'!$AG$24</f>
        <v>BMA4049WNK</v>
      </c>
      <c r="E943" t="s">
        <v>16446</v>
      </c>
      <c r="F943">
        <f>IF(ISBLANK('2O'!$G$24),"",'2O'!$G$24)</f>
        <v>0.17100000000000026</v>
      </c>
    </row>
    <row r="944" spans="2:6">
      <c r="B944" t="str">
        <f>'2O'!$AH$24</f>
        <v>BMA4049SG</v>
      </c>
      <c r="E944" t="s">
        <v>16446</v>
      </c>
      <c r="F944">
        <f>IF(ISBLANK('2O'!$H$24),"",'2O'!$H$24)</f>
        <v>20.183</v>
      </c>
    </row>
    <row r="945" spans="2:6">
      <c r="B945" t="str">
        <f>'2O'!$AI$24</f>
        <v>BMA4049STTT</v>
      </c>
      <c r="E945" t="s">
        <v>16446</v>
      </c>
      <c r="F945">
        <f>IF(ISBLANK('2O'!$I$24),"",'2O'!$I$24)</f>
        <v>109.00999999999999</v>
      </c>
    </row>
    <row r="946" spans="2:6">
      <c r="B946" t="str">
        <f>'2O'!$AJ$24</f>
        <v>BMA4049H</v>
      </c>
      <c r="E946" t="s">
        <v>16446</v>
      </c>
      <c r="F946">
        <f>IF(ISBLANK('2O'!$J$24),"",'2O'!$J$24)</f>
        <v>-2.29</v>
      </c>
    </row>
    <row r="947" spans="2:6">
      <c r="B947" t="str">
        <f>'2O'!$AK$24</f>
        <v>BMA4049NH</v>
      </c>
      <c r="E947" t="s">
        <v>16446</v>
      </c>
      <c r="F947">
        <f>IF(ISBLANK('2O'!$K$24),"",'2O'!$K$24)</f>
        <v>0</v>
      </c>
    </row>
    <row r="948" spans="2:6">
      <c r="B948" t="str">
        <f>'2O'!$AL$24</f>
        <v>BMA4049CTOT</v>
      </c>
      <c r="E948" t="s">
        <v>16446</v>
      </c>
      <c r="F948">
        <f>IF(ISBLANK('2O'!$L$24),"",'2O'!$L$24)</f>
        <v>227.64600000000002</v>
      </c>
    </row>
    <row r="949" spans="2:6">
      <c r="B949" t="str">
        <f>'2O'!$AE$27</f>
        <v>BMA4051WR</v>
      </c>
      <c r="E949" t="s">
        <v>16446</v>
      </c>
      <c r="F949">
        <f>IF(ISBLANK('2O'!$E$27),"",'2O'!$E$27)</f>
        <v>-22.896999999999998</v>
      </c>
    </row>
    <row r="950" spans="2:6">
      <c r="B950" t="str">
        <f>'2O'!$AF$27</f>
        <v>BMA4051WN</v>
      </c>
      <c r="E950" t="s">
        <v>16446</v>
      </c>
      <c r="F950">
        <f>IF(ISBLANK('2O'!$F$27),"",'2O'!$F$27)</f>
        <v>0</v>
      </c>
    </row>
    <row r="951" spans="2:6">
      <c r="B951" t="str">
        <f>'2O'!$AG$27</f>
        <v>BMA4051WNK</v>
      </c>
      <c r="E951" t="s">
        <v>16446</v>
      </c>
      <c r="F951">
        <f>IF(ISBLANK('2O'!$G$27),"",'2O'!$G$27)</f>
        <v>-0.08</v>
      </c>
    </row>
    <row r="952" spans="2:6">
      <c r="B952" t="str">
        <f>'2O'!$AH$27</f>
        <v>BMA4051SG</v>
      </c>
      <c r="E952" t="s">
        <v>16446</v>
      </c>
      <c r="F952">
        <f>IF(ISBLANK('2O'!$H$27),"",'2O'!$H$27)</f>
        <v>-7.6269999999999998</v>
      </c>
    </row>
    <row r="953" spans="2:6">
      <c r="B953" t="str">
        <f>'2O'!$AI$27</f>
        <v>BMA4051STTT</v>
      </c>
      <c r="E953" t="s">
        <v>16446</v>
      </c>
      <c r="F953">
        <f>IF(ISBLANK('2O'!$I$27),"",'2O'!$I$27)</f>
        <v>-38.433999999999997</v>
      </c>
    </row>
    <row r="954" spans="2:6">
      <c r="B954" t="str">
        <f>'2O'!$AJ$27</f>
        <v>BMA4051H</v>
      </c>
      <c r="E954" t="s">
        <v>16446</v>
      </c>
      <c r="F954">
        <f>IF(ISBLANK('2O'!$J$27),"",'2O'!$J$27)</f>
        <v>-0.126</v>
      </c>
    </row>
    <row r="955" spans="2:6">
      <c r="B955" t="str">
        <f>'2O'!$AK$27</f>
        <v>BMA4051NH</v>
      </c>
      <c r="E955" t="s">
        <v>16446</v>
      </c>
      <c r="F955">
        <f>IF(ISBLANK('2O'!$K$27),"",'2O'!$K$27)</f>
        <v>0</v>
      </c>
    </row>
    <row r="956" spans="2:6">
      <c r="B956" t="str">
        <f>'2O'!$AL$27</f>
        <v>BMA4051CTOT</v>
      </c>
      <c r="E956" t="s">
        <v>16446</v>
      </c>
      <c r="F956">
        <f>IF(ISBLANK('2O'!$L$27),"",'2O'!$L$27)</f>
        <v>-69.164000000000001</v>
      </c>
    </row>
    <row r="957" spans="2:6">
      <c r="B957" t="str">
        <f>'2O'!$AE$28</f>
        <v>BMA334WR</v>
      </c>
      <c r="E957" t="s">
        <v>16446</v>
      </c>
      <c r="F957">
        <f>IF(ISBLANK('2O'!$E$28),"",'2O'!$E$28)</f>
        <v>0</v>
      </c>
    </row>
    <row r="958" spans="2:6">
      <c r="B958" t="str">
        <f>'2O'!$AF$28</f>
        <v>BMA334WN</v>
      </c>
      <c r="E958" t="s">
        <v>16446</v>
      </c>
      <c r="F958">
        <f>IF(ISBLANK('2O'!$F$28),"",'2O'!$F$28)</f>
        <v>0</v>
      </c>
    </row>
    <row r="959" spans="2:6">
      <c r="B959" t="str">
        <f>'2O'!$AG$28</f>
        <v>BMA334WNK</v>
      </c>
      <c r="E959" t="s">
        <v>16446</v>
      </c>
      <c r="F959">
        <f>IF(ISBLANK('2O'!$G$28),"",'2O'!$G$28)</f>
        <v>0</v>
      </c>
    </row>
    <row r="960" spans="2:6">
      <c r="B960" t="str">
        <f>'2O'!$AH$28</f>
        <v>BMA334SG</v>
      </c>
      <c r="E960" t="s">
        <v>16446</v>
      </c>
      <c r="F960">
        <f>IF(ISBLANK('2O'!$H$28),"",'2O'!$H$28)</f>
        <v>0</v>
      </c>
    </row>
    <row r="961" spans="2:6">
      <c r="B961" t="str">
        <f>'2O'!$AI$28</f>
        <v>BMA334STTT</v>
      </c>
      <c r="E961" t="s">
        <v>16446</v>
      </c>
      <c r="F961">
        <f>IF(ISBLANK('2O'!$I$28),"",'2O'!$I$28)</f>
        <v>0</v>
      </c>
    </row>
    <row r="962" spans="2:6">
      <c r="B962" t="str">
        <f>'2O'!$AJ$28</f>
        <v>BMA334H</v>
      </c>
      <c r="E962" t="s">
        <v>16446</v>
      </c>
      <c r="F962">
        <f>IF(ISBLANK('2O'!$J$28),"",'2O'!$J$28)</f>
        <v>0</v>
      </c>
    </row>
    <row r="963" spans="2:6">
      <c r="B963" t="str">
        <f>'2O'!$AK$28</f>
        <v>BMA334NH</v>
      </c>
      <c r="E963" t="s">
        <v>16446</v>
      </c>
      <c r="F963">
        <f>IF(ISBLANK('2O'!$K$28),"",'2O'!$K$28)</f>
        <v>0</v>
      </c>
    </row>
    <row r="964" spans="2:6">
      <c r="B964" t="str">
        <f>'2O'!$AL$28</f>
        <v>BMA334CTOT</v>
      </c>
      <c r="E964" t="s">
        <v>16446</v>
      </c>
      <c r="F964">
        <f>IF(ISBLANK('2O'!$L$28),"",'2O'!$L$28)</f>
        <v>0</v>
      </c>
    </row>
    <row r="965" spans="2:6">
      <c r="B965" t="str">
        <f>'2O'!$AE$29</f>
        <v>BMA4052WR</v>
      </c>
      <c r="E965" t="s">
        <v>16446</v>
      </c>
      <c r="F965">
        <f>IF(ISBLANK('2O'!$E$29),"",'2O'!$E$29)</f>
        <v>-22.896999999999998</v>
      </c>
    </row>
    <row r="966" spans="2:6">
      <c r="B966" t="str">
        <f>'2O'!$AF$29</f>
        <v>BMA4052WN</v>
      </c>
      <c r="E966" t="s">
        <v>16446</v>
      </c>
      <c r="F966">
        <f>IF(ISBLANK('2O'!$F$29),"",'2O'!$F$29)</f>
        <v>0</v>
      </c>
    </row>
    <row r="967" spans="2:6">
      <c r="B967" t="str">
        <f>'2O'!$AG$29</f>
        <v>BMA4052WNK</v>
      </c>
      <c r="E967" t="s">
        <v>16446</v>
      </c>
      <c r="F967">
        <f>IF(ISBLANK('2O'!$G$29),"",'2O'!$G$29)</f>
        <v>-0.08</v>
      </c>
    </row>
    <row r="968" spans="2:6">
      <c r="B968" t="str">
        <f>'2O'!$AH$29</f>
        <v>BMA4052SG</v>
      </c>
      <c r="E968" t="s">
        <v>16446</v>
      </c>
      <c r="F968">
        <f>IF(ISBLANK('2O'!$H$29),"",'2O'!$H$29)</f>
        <v>-7.6269999999999998</v>
      </c>
    </row>
    <row r="969" spans="2:6">
      <c r="B969" t="str">
        <f>'2O'!$AI$29</f>
        <v>BMA4052STTT</v>
      </c>
      <c r="E969" t="s">
        <v>16446</v>
      </c>
      <c r="F969">
        <f>IF(ISBLANK('2O'!$I$29),"",'2O'!$I$29)</f>
        <v>-38.433999999999997</v>
      </c>
    </row>
    <row r="970" spans="2:6">
      <c r="B970" t="str">
        <f>'2O'!$AJ$29</f>
        <v>BMA4052H</v>
      </c>
      <c r="E970" t="s">
        <v>16446</v>
      </c>
      <c r="F970">
        <f>IF(ISBLANK('2O'!$J$29),"",'2O'!$J$29)</f>
        <v>-0.126</v>
      </c>
    </row>
    <row r="971" spans="2:6">
      <c r="B971" t="str">
        <f>'2O'!$AK$29</f>
        <v>BMA4052NH</v>
      </c>
      <c r="E971" t="s">
        <v>16446</v>
      </c>
      <c r="F971">
        <f>IF(ISBLANK('2O'!$K$29),"",'2O'!$K$29)</f>
        <v>0</v>
      </c>
    </row>
    <row r="972" spans="2:6">
      <c r="B972" t="str">
        <f>'2O'!$AL$29</f>
        <v>BMA4052CTOT</v>
      </c>
      <c r="E972" t="s">
        <v>16446</v>
      </c>
      <c r="F972">
        <f>IF(ISBLANK('2O'!$L$29),"",'2O'!$L$29)</f>
        <v>-69.164000000000001</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workbookViewId="0"/>
  </sheetViews>
  <sheetFormatPr defaultRowHeight="14"/>
  <cols>
    <col min="2" max="2" width="22.58203125" bestFit="1" customWidth="1"/>
    <col min="3" max="3" width="37.5" customWidth="1"/>
    <col min="5" max="5" width="16.9140625" bestFit="1" customWidth="1"/>
  </cols>
  <sheetData>
    <row r="1" spans="1:6">
      <c r="C1" s="2897" t="s">
        <v>16448</v>
      </c>
    </row>
    <row r="2" spans="1:6">
      <c r="A2" t="s">
        <v>3</v>
      </c>
      <c r="B2" t="s">
        <v>16443</v>
      </c>
      <c r="C2" t="s">
        <v>16444</v>
      </c>
      <c r="D2" t="s">
        <v>15065</v>
      </c>
      <c r="E2" t="s">
        <v>16445</v>
      </c>
      <c r="F2" t="s">
        <v>13212</v>
      </c>
    </row>
    <row r="4" spans="1:6">
      <c r="B4" t="str">
        <f>'4C'!$AJ$9</f>
        <v>B0139FDWR</v>
      </c>
      <c r="E4" t="s">
        <v>16446</v>
      </c>
      <c r="F4">
        <f>IF(ISBLANK('4C'!$E$9),"",'4C'!$E$9)</f>
        <v>74.512</v>
      </c>
    </row>
    <row r="5" spans="1:6">
      <c r="B5" t="str">
        <f>'4C'!$AK$9</f>
        <v>B0139FDWNP</v>
      </c>
      <c r="E5" t="s">
        <v>16446</v>
      </c>
      <c r="F5">
        <f>IF(ISBLANK('4C'!$F$9),"",'4C'!$F$9)</f>
        <v>761.93399999999997</v>
      </c>
    </row>
    <row r="6" spans="1:6">
      <c r="B6" t="str">
        <f>'4C'!$AL$9</f>
        <v>B0139FDWWNP</v>
      </c>
      <c r="E6" t="s">
        <v>16446</v>
      </c>
      <c r="F6">
        <f>IF(ISBLANK('4C'!$G$9),"",'4C'!$G$9)</f>
        <v>816.58799999999997</v>
      </c>
    </row>
    <row r="7" spans="1:6">
      <c r="B7" t="str">
        <f>'4C'!$AM$9</f>
        <v>B0139FDBIO</v>
      </c>
      <c r="E7" t="s">
        <v>16446</v>
      </c>
      <c r="F7">
        <f>IF(ISBLANK('4C'!$H$9),"",'4C'!$H$9)</f>
        <v>121.11</v>
      </c>
    </row>
    <row r="8" spans="1:6">
      <c r="B8" t="str">
        <f>'4C'!$AN$9</f>
        <v>B0139FDTTTH</v>
      </c>
      <c r="E8" t="s">
        <v>16446</v>
      </c>
      <c r="F8">
        <f>IF(ISBLANK('4C'!$I$9),"",'4C'!$I$9)</f>
        <v>2.9870000000000001</v>
      </c>
    </row>
    <row r="9" spans="1:6">
      <c r="B9" t="str">
        <f>'4C'!$AO$9</f>
        <v>B0139FDCWR</v>
      </c>
      <c r="E9" t="s">
        <v>16446</v>
      </c>
      <c r="F9">
        <f>IF(ISBLANK('4C'!$J$9),"",'4C'!$J$9)</f>
        <v>438.65100000000001</v>
      </c>
    </row>
    <row r="10" spans="1:6">
      <c r="B10" t="str">
        <f>'4C'!$AP$9</f>
        <v>B0139FDCWNP</v>
      </c>
      <c r="E10" t="s">
        <v>16446</v>
      </c>
      <c r="F10">
        <f>IF(ISBLANK('4C'!$K$9),"",'4C'!$K$9)</f>
        <v>3932.3620000000001</v>
      </c>
    </row>
    <row r="11" spans="1:6">
      <c r="B11" t="str">
        <f>'4C'!$AQ$9</f>
        <v>B0139FDCWWNP</v>
      </c>
      <c r="E11" t="s">
        <v>16446</v>
      </c>
      <c r="F11">
        <f>IF(ISBLANK('4C'!$L$9),"",'4C'!$L$9)</f>
        <v>4134.1049999999996</v>
      </c>
    </row>
    <row r="12" spans="1:6">
      <c r="B12" t="str">
        <f>'4C'!$AR$9</f>
        <v>B0139FDCBIO</v>
      </c>
      <c r="E12" t="s">
        <v>16446</v>
      </c>
      <c r="F12">
        <f>IF(ISBLANK('4C'!$M$9),"",'4C'!$M$9)</f>
        <v>543.13</v>
      </c>
    </row>
    <row r="13" spans="1:6">
      <c r="B13" t="str">
        <f>'4C'!$AS$9</f>
        <v>B0139FDCTTTH</v>
      </c>
      <c r="E13" t="s">
        <v>16446</v>
      </c>
      <c r="F13">
        <f>IF(ISBLANK('4C'!$N$9),"",'4C'!$N$9)</f>
        <v>126.033</v>
      </c>
    </row>
    <row r="14" spans="1:6">
      <c r="B14" t="str">
        <f>'4C'!$AJ$10</f>
        <v>B0140ACWR</v>
      </c>
      <c r="E14" t="s">
        <v>16446</v>
      </c>
      <c r="F14">
        <f>IF(ISBLANK('4C'!$E$10),"",'4C'!$E$10)</f>
        <v>79.635000000000005</v>
      </c>
    </row>
    <row r="15" spans="1:6">
      <c r="B15" t="str">
        <f>'4C'!$AK$10</f>
        <v>B0140ACWNP</v>
      </c>
      <c r="E15" t="s">
        <v>16446</v>
      </c>
      <c r="F15">
        <f>IF(ISBLANK('4C'!$F$10),"",'4C'!$F$10)</f>
        <v>1004.33</v>
      </c>
    </row>
    <row r="16" spans="1:6">
      <c r="B16" t="str">
        <f>'4C'!$AL$10</f>
        <v>B0140ACWWNP</v>
      </c>
      <c r="E16" t="s">
        <v>16446</v>
      </c>
      <c r="F16">
        <f>IF(ISBLANK('4C'!$G$10),"",'4C'!$G$10)</f>
        <v>1446.2090000000001</v>
      </c>
    </row>
    <row r="17" spans="2:6">
      <c r="B17" t="str">
        <f>'4C'!$AM$10</f>
        <v>B0140ACBIO</v>
      </c>
      <c r="E17" t="s">
        <v>16446</v>
      </c>
      <c r="F17">
        <f>IF(ISBLANK('4C'!$H$10),"",'4C'!$H$10)</f>
        <v>185.12700000000001</v>
      </c>
    </row>
    <row r="18" spans="2:6">
      <c r="B18" t="str">
        <f>'4C'!$AN$10</f>
        <v>B0140ACTTTH</v>
      </c>
      <c r="E18" t="s">
        <v>16446</v>
      </c>
      <c r="F18">
        <f>IF(ISBLANK('4C'!$I$10),"",'4C'!$I$10)</f>
        <v>45.414000000000001</v>
      </c>
    </row>
    <row r="19" spans="2:6">
      <c r="B19" t="str">
        <f>'4C'!$AO$10</f>
        <v>B0140ACCWR</v>
      </c>
      <c r="E19" t="s">
        <v>16446</v>
      </c>
      <c r="F19">
        <f>IF(ISBLANK('4C'!$J$10),"",'4C'!$J$10)</f>
        <v>378.29700000000003</v>
      </c>
    </row>
    <row r="20" spans="2:6">
      <c r="B20" t="str">
        <f>'4C'!$AP$10</f>
        <v>B0140ACCWNP</v>
      </c>
      <c r="E20" t="s">
        <v>16446</v>
      </c>
      <c r="F20">
        <f>IF(ISBLANK('4C'!$K$10),"",'4C'!$K$10)</f>
        <v>4767.3869999999997</v>
      </c>
    </row>
    <row r="21" spans="2:6">
      <c r="B21" t="str">
        <f>'4C'!$AQ$10</f>
        <v>B0140ACCWWNP</v>
      </c>
      <c r="E21" t="s">
        <v>16446</v>
      </c>
      <c r="F21">
        <f>IF(ISBLANK('4C'!$L$10),"",'4C'!$L$10)</f>
        <v>5060.0010000000002</v>
      </c>
    </row>
    <row r="22" spans="2:6">
      <c r="B22" t="str">
        <f>'4C'!$AR$10</f>
        <v>B0140ACCBIO</v>
      </c>
      <c r="E22" t="s">
        <v>16446</v>
      </c>
      <c r="F22">
        <f>IF(ISBLANK('4C'!$M$10),"",'4C'!$M$10)</f>
        <v>738.62800000000004</v>
      </c>
    </row>
    <row r="23" spans="2:6">
      <c r="B23" t="str">
        <f>'4C'!$AS$10</f>
        <v>B0140ACCTTTH</v>
      </c>
      <c r="E23" t="s">
        <v>16446</v>
      </c>
      <c r="F23">
        <f>IF(ISBLANK('4C'!$N$10),"",'4C'!$N$10)</f>
        <v>213.036</v>
      </c>
    </row>
    <row r="24" spans="2:6">
      <c r="B24" t="str">
        <f>'4C'!$AJ$11</f>
        <v>B0141TEWR</v>
      </c>
      <c r="E24" t="s">
        <v>16446</v>
      </c>
      <c r="F24">
        <f>IF(ISBLANK('4C'!$E$11),"",'4C'!$E$11)</f>
        <v>0</v>
      </c>
    </row>
    <row r="25" spans="2:6">
      <c r="B25" t="str">
        <f>'4C'!$AK$11</f>
        <v>B0141TEWNP</v>
      </c>
      <c r="E25" t="s">
        <v>16446</v>
      </c>
      <c r="F25">
        <f>IF(ISBLANK('4C'!$F$11),"",'4C'!$F$11)</f>
        <v>0</v>
      </c>
    </row>
    <row r="26" spans="2:6">
      <c r="B26" t="str">
        <f>'4C'!$AL$11</f>
        <v>B0141TEWWNP</v>
      </c>
      <c r="E26" t="s">
        <v>16446</v>
      </c>
      <c r="F26">
        <f>IF(ISBLANK('4C'!$G$11),"",'4C'!$G$11)</f>
        <v>0</v>
      </c>
    </row>
    <row r="27" spans="2:6">
      <c r="B27" t="str">
        <f>'4C'!$AM$11</f>
        <v>B0141TEBIO</v>
      </c>
      <c r="E27" t="s">
        <v>16446</v>
      </c>
      <c r="F27">
        <f>IF(ISBLANK('4C'!$H$11),"",'4C'!$H$11)</f>
        <v>0</v>
      </c>
    </row>
    <row r="28" spans="2:6">
      <c r="B28" t="str">
        <f>'4C'!$AN$11</f>
        <v>B0141TETTTH</v>
      </c>
      <c r="E28" t="s">
        <v>16446</v>
      </c>
      <c r="F28">
        <f>IF(ISBLANK('4C'!$I$11),"",'4C'!$I$11)</f>
        <v>0</v>
      </c>
    </row>
    <row r="29" spans="2:6">
      <c r="B29" t="str">
        <f>'4C'!$AO$11</f>
        <v>B0141TECWR</v>
      </c>
      <c r="E29" t="s">
        <v>16446</v>
      </c>
      <c r="F29">
        <f>IF(ISBLANK('4C'!$J$11),"",'4C'!$J$11)</f>
        <v>0</v>
      </c>
    </row>
    <row r="30" spans="2:6">
      <c r="B30" t="str">
        <f>'4C'!$AP$11</f>
        <v>B0141TECWNP</v>
      </c>
      <c r="E30" t="s">
        <v>16446</v>
      </c>
      <c r="F30">
        <f>IF(ISBLANK('4C'!$K$11),"",'4C'!$K$11)</f>
        <v>0</v>
      </c>
    </row>
    <row r="31" spans="2:6">
      <c r="B31" t="str">
        <f>'4C'!$AQ$11</f>
        <v>B0141TECWWNP</v>
      </c>
      <c r="E31" t="s">
        <v>16446</v>
      </c>
      <c r="F31">
        <f>IF(ISBLANK('4C'!$L$11),"",'4C'!$L$11)</f>
        <v>0</v>
      </c>
    </row>
    <row r="32" spans="2:6">
      <c r="B32" t="str">
        <f>'4C'!$AR$11</f>
        <v>B0141TECBIO</v>
      </c>
      <c r="E32" t="s">
        <v>16446</v>
      </c>
      <c r="F32">
        <f>IF(ISBLANK('4C'!$M$11),"",'4C'!$M$11)</f>
        <v>0</v>
      </c>
    </row>
    <row r="33" spans="2:6">
      <c r="B33" t="str">
        <f>'4C'!$AS$11</f>
        <v>B0141TECTTTH</v>
      </c>
      <c r="E33" t="s">
        <v>16446</v>
      </c>
      <c r="F33">
        <f>IF(ISBLANK('4C'!$N$11),"",'4C'!$N$11)</f>
        <v>1.62</v>
      </c>
    </row>
    <row r="34" spans="2:6">
      <c r="B34" t="str">
        <f>'4C'!$AJ$12</f>
        <v>B0142DCWR</v>
      </c>
      <c r="E34" t="s">
        <v>16446</v>
      </c>
      <c r="F34">
        <f>IF(ISBLANK('4C'!$E$12),"",'4C'!$E$12)</f>
        <v>3.3140000000000001</v>
      </c>
    </row>
    <row r="35" spans="2:6">
      <c r="B35" t="str">
        <f>'4C'!$AK$12</f>
        <v>B0142DCWNP</v>
      </c>
      <c r="E35" t="s">
        <v>16446</v>
      </c>
      <c r="F35">
        <f>IF(ISBLANK('4C'!$F$12),"",'4C'!$F$12)</f>
        <v>42.366999999999997</v>
      </c>
    </row>
    <row r="36" spans="2:6">
      <c r="B36" t="str">
        <f>'4C'!$AL$12</f>
        <v>B0142DCWWNP</v>
      </c>
      <c r="E36" t="s">
        <v>16446</v>
      </c>
      <c r="F36">
        <f>IF(ISBLANK('4C'!$G$12),"",'4C'!$G$12)</f>
        <v>180.21199999999999</v>
      </c>
    </row>
    <row r="37" spans="2:6">
      <c r="B37" t="str">
        <f>'4C'!$AM$12</f>
        <v>B0142DCBIO</v>
      </c>
      <c r="E37" t="s">
        <v>16446</v>
      </c>
      <c r="F37">
        <f>IF(ISBLANK('4C'!$H$12),"",'4C'!$H$12)</f>
        <v>10.628</v>
      </c>
    </row>
    <row r="38" spans="2:6">
      <c r="B38" t="str">
        <f>'4C'!$AN$12</f>
        <v>B0142DCTTTH</v>
      </c>
      <c r="E38" t="s">
        <v>16446</v>
      </c>
      <c r="F38">
        <f>IF(ISBLANK('4C'!$I$12),"",'4C'!$I$12)</f>
        <v>16.992000000000001</v>
      </c>
    </row>
    <row r="39" spans="2:6">
      <c r="B39" t="str">
        <f>'4C'!$AO$12</f>
        <v>B0142DCCWR</v>
      </c>
      <c r="E39" t="s">
        <v>16446</v>
      </c>
      <c r="F39">
        <f>IF(ISBLANK('4C'!$J$12),"",'4C'!$J$12)</f>
        <v>3.3730000000000002</v>
      </c>
    </row>
    <row r="40" spans="2:6">
      <c r="B40" t="str">
        <f>'4C'!$AP$12</f>
        <v>B0142DCCWNP</v>
      </c>
      <c r="E40" t="s">
        <v>16446</v>
      </c>
      <c r="F40">
        <f>IF(ISBLANK('4C'!$K$12),"",'4C'!$K$12)</f>
        <v>52.930999999999997</v>
      </c>
    </row>
    <row r="41" spans="2:6">
      <c r="B41" t="str">
        <f>'4C'!$AQ$12</f>
        <v>B0142DCCWWNP</v>
      </c>
      <c r="E41" t="s">
        <v>16446</v>
      </c>
      <c r="F41">
        <f>IF(ISBLANK('4C'!$L$12),"",'4C'!$L$12)</f>
        <v>289.05099999999999</v>
      </c>
    </row>
    <row r="42" spans="2:6">
      <c r="B42" t="str">
        <f>'4C'!$AR$12</f>
        <v>B0142DCCBIO</v>
      </c>
      <c r="E42" t="s">
        <v>16446</v>
      </c>
      <c r="F42">
        <f>IF(ISBLANK('4C'!$M$12),"",'4C'!$M$12)</f>
        <v>61.688000000000002</v>
      </c>
    </row>
    <row r="43" spans="2:6">
      <c r="B43" t="str">
        <f>'4C'!$AS$12</f>
        <v>B0142DCCTTTH</v>
      </c>
      <c r="E43" t="s">
        <v>16446</v>
      </c>
      <c r="F43">
        <f>IF(ISBLANK('4C'!$N$12),"",'4C'!$N$12)</f>
        <v>72.403000000000006</v>
      </c>
    </row>
    <row r="44" spans="2:6">
      <c r="B44" t="str">
        <f>'4C'!$AJ$13</f>
        <v>B0143TAWR</v>
      </c>
      <c r="E44" t="s">
        <v>16446</v>
      </c>
      <c r="F44">
        <f>IF(ISBLANK('4C'!$E$13),"",'4C'!$E$13)</f>
        <v>76.320999999999998</v>
      </c>
    </row>
    <row r="45" spans="2:6">
      <c r="B45" t="str">
        <f>'4C'!$AK$13</f>
        <v>B0143TAWNP</v>
      </c>
      <c r="E45" t="s">
        <v>16446</v>
      </c>
      <c r="F45">
        <f>IF(ISBLANK('4C'!$F$13),"",'4C'!$F$13)</f>
        <v>961.96300000000008</v>
      </c>
    </row>
    <row r="46" spans="2:6">
      <c r="B46" t="str">
        <f>'4C'!$AL$13</f>
        <v>B0143TAWWNP</v>
      </c>
      <c r="E46" t="s">
        <v>16446</v>
      </c>
      <c r="F46">
        <f>IF(ISBLANK('4C'!$G$13),"",'4C'!$G$13)</f>
        <v>1265.9970000000001</v>
      </c>
    </row>
    <row r="47" spans="2:6">
      <c r="B47" t="str">
        <f>'4C'!$AM$13</f>
        <v>B0143TABIO</v>
      </c>
      <c r="E47" t="s">
        <v>16446</v>
      </c>
      <c r="F47">
        <f>IF(ISBLANK('4C'!$H$13),"",'4C'!$H$13)</f>
        <v>174.49900000000002</v>
      </c>
    </row>
    <row r="48" spans="2:6">
      <c r="B48" t="str">
        <f>'4C'!$AN$13</f>
        <v>B0143TATTTH</v>
      </c>
      <c r="E48" t="s">
        <v>16446</v>
      </c>
      <c r="F48">
        <f>IF(ISBLANK('4C'!$I$13),"",'4C'!$I$13)</f>
        <v>28.422000000000001</v>
      </c>
    </row>
    <row r="49" spans="2:6">
      <c r="B49" t="str">
        <f>'4C'!$AO$13</f>
        <v>B0143TACWR</v>
      </c>
      <c r="E49" t="s">
        <v>16446</v>
      </c>
      <c r="F49">
        <f>IF(ISBLANK('4C'!$J$13),"",'4C'!$J$13)</f>
        <v>374.92400000000004</v>
      </c>
    </row>
    <row r="50" spans="2:6">
      <c r="B50" t="str">
        <f>'4C'!$AP$13</f>
        <v>B0143TACWNP</v>
      </c>
      <c r="E50" t="s">
        <v>16446</v>
      </c>
      <c r="F50">
        <f>IF(ISBLANK('4C'!$K$13),"",'4C'!$K$13)</f>
        <v>4714.4560000000001</v>
      </c>
    </row>
    <row r="51" spans="2:6">
      <c r="B51" t="str">
        <f>'4C'!$AQ$13</f>
        <v>B0143TACWWNP</v>
      </c>
      <c r="E51" t="s">
        <v>16446</v>
      </c>
      <c r="F51">
        <f>IF(ISBLANK('4C'!$L$13),"",'4C'!$L$13)</f>
        <v>4770.95</v>
      </c>
    </row>
    <row r="52" spans="2:6">
      <c r="B52" t="str">
        <f>'4C'!$AR$13</f>
        <v>B0143TACBIO</v>
      </c>
      <c r="E52" t="s">
        <v>16446</v>
      </c>
      <c r="F52">
        <f>IF(ISBLANK('4C'!$M$13),"",'4C'!$M$13)</f>
        <v>676.94</v>
      </c>
    </row>
    <row r="53" spans="2:6">
      <c r="B53" t="str">
        <f>'4C'!$AS$13</f>
        <v>B0143TACTTTH</v>
      </c>
      <c r="E53" t="s">
        <v>16446</v>
      </c>
      <c r="F53">
        <f>IF(ISBLANK('4C'!$N$13),"",'4C'!$N$13)</f>
        <v>142.25299999999999</v>
      </c>
    </row>
    <row r="54" spans="2:6">
      <c r="B54" t="str">
        <f>'4C'!$AJ$14</f>
        <v>B0144VRWR</v>
      </c>
      <c r="E54" t="s">
        <v>16446</v>
      </c>
      <c r="F54">
        <f>IF(ISBLANK('4C'!$E$14),"",'4C'!$E$14)</f>
        <v>1.8089999999999975</v>
      </c>
    </row>
    <row r="55" spans="2:6">
      <c r="B55" t="str">
        <f>'4C'!$AK$14</f>
        <v>B0144VRWNP</v>
      </c>
      <c r="E55" t="s">
        <v>16446</v>
      </c>
      <c r="F55">
        <f>IF(ISBLANK('4C'!$F$14),"",'4C'!$F$14)</f>
        <v>200.02900000000011</v>
      </c>
    </row>
    <row r="56" spans="2:6">
      <c r="B56" t="str">
        <f>'4C'!$AL$14</f>
        <v>B0144VRWWNP</v>
      </c>
      <c r="E56" t="s">
        <v>16446</v>
      </c>
      <c r="F56">
        <f>IF(ISBLANK('4C'!$G$14),"",'4C'!$G$14)</f>
        <v>449.40900000000011</v>
      </c>
    </row>
    <row r="57" spans="2:6">
      <c r="B57" t="str">
        <f>'4C'!$AM$14</f>
        <v>B0144VRBIO</v>
      </c>
      <c r="E57" t="s">
        <v>16446</v>
      </c>
      <c r="F57">
        <f>IF(ISBLANK('4C'!$H$14),"",'4C'!$H$14)</f>
        <v>53.389000000000024</v>
      </c>
    </row>
    <row r="58" spans="2:6">
      <c r="B58" t="str">
        <f>'4C'!$AN$14</f>
        <v>B0144VRTTTH</v>
      </c>
      <c r="E58" t="s">
        <v>16446</v>
      </c>
      <c r="F58">
        <f>IF(ISBLANK('4C'!$I$14),"",'4C'!$I$14)</f>
        <v>25.435000000000002</v>
      </c>
    </row>
    <row r="59" spans="2:6">
      <c r="B59" t="str">
        <f>'4C'!$AO$14</f>
        <v>B0144VRCWR</v>
      </c>
      <c r="E59" t="s">
        <v>16446</v>
      </c>
      <c r="F59">
        <f>IF(ISBLANK('4C'!$J$14),"",'4C'!$J$14)</f>
        <v>-63.726999999999975</v>
      </c>
    </row>
    <row r="60" spans="2:6">
      <c r="B60" t="str">
        <f>'4C'!$AP$14</f>
        <v>B0144VRCWNP</v>
      </c>
      <c r="E60" t="s">
        <v>16446</v>
      </c>
      <c r="F60">
        <f>IF(ISBLANK('4C'!$K$14),"",'4C'!$K$14)</f>
        <v>782.09400000000005</v>
      </c>
    </row>
    <row r="61" spans="2:6">
      <c r="B61" t="str">
        <f>'4C'!$AQ$14</f>
        <v>B0144VRCWWNP</v>
      </c>
      <c r="E61" t="s">
        <v>16446</v>
      </c>
      <c r="F61">
        <f>IF(ISBLANK('4C'!$L$14),"",'4C'!$L$14)</f>
        <v>636.84500000000025</v>
      </c>
    </row>
    <row r="62" spans="2:6">
      <c r="B62" t="str">
        <f>'4C'!$AR$14</f>
        <v>B0144VRCBIO</v>
      </c>
      <c r="E62" t="s">
        <v>16446</v>
      </c>
      <c r="F62">
        <f>IF(ISBLANK('4C'!$M$14),"",'4C'!$M$14)</f>
        <v>133.81000000000006</v>
      </c>
    </row>
    <row r="63" spans="2:6">
      <c r="B63" t="str">
        <f>'4C'!$AS$14</f>
        <v>B0144VRCTTTH</v>
      </c>
      <c r="E63" t="s">
        <v>16446</v>
      </c>
      <c r="F63">
        <f>IF(ISBLANK('4C'!$N$14),"",'4C'!$N$14)</f>
        <v>16.219999999999985</v>
      </c>
    </row>
    <row r="64" spans="2:6">
      <c r="B64" t="str">
        <f>'4C'!$AJ$15</f>
        <v>B0145VTWR</v>
      </c>
      <c r="E64" t="s">
        <v>16446</v>
      </c>
      <c r="F64">
        <f>IF(ISBLANK('4C'!$E$15),"",'4C'!$E$15)</f>
        <v>0</v>
      </c>
    </row>
    <row r="65" spans="2:6">
      <c r="B65" t="str">
        <f>'4C'!$AK$15</f>
        <v>B0145VTWNP</v>
      </c>
      <c r="E65" t="s">
        <v>16446</v>
      </c>
      <c r="F65">
        <f>IF(ISBLANK('4C'!$F$15),"",'4C'!$F$15)</f>
        <v>0</v>
      </c>
    </row>
    <row r="66" spans="2:6">
      <c r="B66" t="str">
        <f>'4C'!$AL$15</f>
        <v>B0145VTWWNP</v>
      </c>
      <c r="E66" t="s">
        <v>16446</v>
      </c>
      <c r="F66">
        <f>IF(ISBLANK('4C'!$G$15),"",'4C'!$G$15)</f>
        <v>0</v>
      </c>
    </row>
    <row r="67" spans="2:6">
      <c r="B67" t="str">
        <f>'4C'!$AM$15</f>
        <v>B0145VTBIO</v>
      </c>
      <c r="E67" t="s">
        <v>16446</v>
      </c>
      <c r="F67">
        <f>IF(ISBLANK('4C'!$H$15),"",'4C'!$H$15)</f>
        <v>0</v>
      </c>
    </row>
    <row r="68" spans="2:6">
      <c r="B68" t="str">
        <f>'4C'!$AN$15</f>
        <v>B0145VTTTTH</v>
      </c>
      <c r="E68" t="s">
        <v>16446</v>
      </c>
      <c r="F68">
        <f>IF(ISBLANK('4C'!$I$15),"",'4C'!$I$15)</f>
        <v>0</v>
      </c>
    </row>
    <row r="69" spans="2:6">
      <c r="B69" t="str">
        <f>'4C'!$AO$15</f>
        <v>B0145VTCWR</v>
      </c>
      <c r="E69" t="s">
        <v>16446</v>
      </c>
      <c r="F69">
        <f>IF(ISBLANK('4C'!$J$15),"",'4C'!$J$15)</f>
        <v>-63.726999999999975</v>
      </c>
    </row>
    <row r="70" spans="2:6">
      <c r="B70" t="str">
        <f>'4C'!$AP$15</f>
        <v>B0145VTCWNP</v>
      </c>
      <c r="E70" t="s">
        <v>16446</v>
      </c>
      <c r="F70">
        <f>IF(ISBLANK('4C'!$K$15),"",'4C'!$K$15)</f>
        <v>0</v>
      </c>
    </row>
    <row r="71" spans="2:6">
      <c r="B71" t="str">
        <f>'4C'!$AQ$15</f>
        <v>B0145VTCWWNP</v>
      </c>
      <c r="E71" t="s">
        <v>16446</v>
      </c>
      <c r="F71">
        <f>IF(ISBLANK('4C'!$L$15),"",'4C'!$L$15)</f>
        <v>0</v>
      </c>
    </row>
    <row r="72" spans="2:6">
      <c r="B72" t="str">
        <f>'4C'!$AR$15</f>
        <v>B0145VTCBIO</v>
      </c>
      <c r="E72" t="s">
        <v>16446</v>
      </c>
      <c r="F72">
        <f>IF(ISBLANK('4C'!$M$15),"",'4C'!$M$15)</f>
        <v>0</v>
      </c>
    </row>
    <row r="73" spans="2:6">
      <c r="B73" t="str">
        <f>'4C'!$AS$15</f>
        <v>B0145VTCTTTH</v>
      </c>
      <c r="E73" t="s">
        <v>16446</v>
      </c>
      <c r="F73">
        <f>IF(ISBLANK('4C'!$N$15),"",'4C'!$N$15)</f>
        <v>0</v>
      </c>
    </row>
    <row r="74" spans="2:6">
      <c r="B74" t="str">
        <f>'4C'!$AJ$16</f>
        <v>B0146VDWR</v>
      </c>
      <c r="E74" t="s">
        <v>16446</v>
      </c>
      <c r="F74">
        <f>IF(ISBLANK('4C'!$E$16),"",'4C'!$E$16)</f>
        <v>1.8089999999999975</v>
      </c>
    </row>
    <row r="75" spans="2:6">
      <c r="B75" t="str">
        <f>'4C'!$AK$16</f>
        <v>B0146VDWNP</v>
      </c>
      <c r="E75" t="s">
        <v>16446</v>
      </c>
      <c r="F75">
        <f>IF(ISBLANK('4C'!$F$16),"",'4C'!$F$16)</f>
        <v>200.02900000000011</v>
      </c>
    </row>
    <row r="76" spans="2:6">
      <c r="B76" t="str">
        <f>'4C'!$AL$16</f>
        <v>B0146VDWWNP</v>
      </c>
      <c r="E76" t="s">
        <v>16446</v>
      </c>
      <c r="F76">
        <f>IF(ISBLANK('4C'!$G$16),"",'4C'!$G$16)</f>
        <v>449.40900000000011</v>
      </c>
    </row>
    <row r="77" spans="2:6">
      <c r="B77" t="str">
        <f>'4C'!$AM$16</f>
        <v>B0146VDBIO</v>
      </c>
      <c r="E77" t="s">
        <v>16446</v>
      </c>
      <c r="F77">
        <f>IF(ISBLANK('4C'!$H$16),"",'4C'!$H$16)</f>
        <v>53.389000000000024</v>
      </c>
    </row>
    <row r="78" spans="2:6">
      <c r="B78" t="str">
        <f>'4C'!$AN$16</f>
        <v>B0146VDTTTH</v>
      </c>
      <c r="E78" t="s">
        <v>16446</v>
      </c>
      <c r="F78">
        <f>IF(ISBLANK('4C'!$I$16),"",'4C'!$I$16)</f>
        <v>25.435000000000002</v>
      </c>
    </row>
    <row r="79" spans="2:6">
      <c r="B79" t="str">
        <f>'4C'!$AO$16</f>
        <v>B0146VDCWR</v>
      </c>
      <c r="E79" t="s">
        <v>16446</v>
      </c>
      <c r="F79">
        <f>IF(ISBLANK('4C'!$J$16),"",'4C'!$J$16)</f>
        <v>0</v>
      </c>
    </row>
    <row r="80" spans="2:6">
      <c r="B80" t="str">
        <f>'4C'!$AP$16</f>
        <v>B0146VDCWNP</v>
      </c>
      <c r="E80" t="s">
        <v>16446</v>
      </c>
      <c r="F80">
        <f>IF(ISBLANK('4C'!$K$16),"",'4C'!$K$16)</f>
        <v>782.09400000000005</v>
      </c>
    </row>
    <row r="81" spans="2:6">
      <c r="B81" t="str">
        <f>'4C'!$AQ$16</f>
        <v>B0146VDCWWNP</v>
      </c>
      <c r="E81" t="s">
        <v>16446</v>
      </c>
      <c r="F81">
        <f>IF(ISBLANK('4C'!$L$16),"",'4C'!$L$16)</f>
        <v>636.84500000000025</v>
      </c>
    </row>
    <row r="82" spans="2:6">
      <c r="B82" t="str">
        <f>'4C'!$AR$16</f>
        <v>B0146VDCBIO</v>
      </c>
      <c r="E82" t="s">
        <v>16446</v>
      </c>
      <c r="F82">
        <f>IF(ISBLANK('4C'!$M$16),"",'4C'!$M$16)</f>
        <v>133.81000000000006</v>
      </c>
    </row>
    <row r="83" spans="2:6">
      <c r="B83" t="str">
        <f>'4C'!$AS$16</f>
        <v>B0146VDCTTTH</v>
      </c>
      <c r="E83" t="s">
        <v>16446</v>
      </c>
      <c r="F83">
        <f>IF(ISBLANK('4C'!$N$16),"",'4C'!$N$16)</f>
        <v>16.219999999999985</v>
      </c>
    </row>
    <row r="84" spans="2:6">
      <c r="B84" s="2423" t="str">
        <f>'4C'!$AJ$17</f>
        <v>B0166OWR</v>
      </c>
      <c r="E84" t="s">
        <v>16446</v>
      </c>
      <c r="F84">
        <f>IF(ISBLANK('4C'!$E$17),"",'4C'!$E$17)</f>
        <v>0.67730000000000001</v>
      </c>
    </row>
    <row r="85" spans="2:6">
      <c r="B85" s="2423" t="str">
        <f>'4C'!$AK$17</f>
        <v>B0166OWNP</v>
      </c>
      <c r="E85" t="s">
        <v>16446</v>
      </c>
      <c r="F85">
        <f>IF(ISBLANK('4C'!$F$17),"",'4C'!$F$17)</f>
        <v>0.67730000000000001</v>
      </c>
    </row>
    <row r="86" spans="2:6">
      <c r="B86" s="2423" t="str">
        <f>'4C'!$AL$17</f>
        <v>B0166OWWNP</v>
      </c>
      <c r="E86" t="s">
        <v>16446</v>
      </c>
      <c r="F86">
        <f>IF(ISBLANK('4C'!$G$17),"",'4C'!$G$17)</f>
        <v>0.55779999999999996</v>
      </c>
    </row>
    <row r="87" spans="2:6">
      <c r="B87" s="2423" t="str">
        <f>'4C'!$AM$17</f>
        <v>B0166OBIO</v>
      </c>
      <c r="E87" t="s">
        <v>16446</v>
      </c>
      <c r="F87">
        <f>IF(ISBLANK('4C'!$H$17),"",'4C'!$H$17)</f>
        <v>0</v>
      </c>
    </row>
    <row r="88" spans="2:6">
      <c r="B88" s="2423" t="str">
        <f>'4C'!$AN$17</f>
        <v>B0166OTTTH</v>
      </c>
      <c r="E88" t="s">
        <v>16446</v>
      </c>
      <c r="F88">
        <f>IF(ISBLANK('4C'!$I$17),"",'4C'!$I$17)</f>
        <v>0.57799999999999996</v>
      </c>
    </row>
    <row r="89" spans="2:6">
      <c r="B89" s="2423" t="str">
        <f>'4C'!$AO$17</f>
        <v>B0166OCWR</v>
      </c>
      <c r="E89" t="s">
        <v>16446</v>
      </c>
      <c r="F89">
        <f>IF(ISBLANK('4C'!$J$17),"",'4C'!$J$17)</f>
        <v>0.67730000000000001</v>
      </c>
    </row>
    <row r="90" spans="2:6">
      <c r="B90" s="2423" t="str">
        <f>'4C'!$AP$17</f>
        <v>B0166OCWNP</v>
      </c>
      <c r="E90" t="s">
        <v>16446</v>
      </c>
      <c r="F90">
        <f>IF(ISBLANK('4C'!$K$17),"",'4C'!$K$17)</f>
        <v>0.67730000000000001</v>
      </c>
    </row>
    <row r="91" spans="2:6">
      <c r="B91" s="2423" t="str">
        <f>'4C'!$AQ$17</f>
        <v>B0166OCWWNP</v>
      </c>
      <c r="E91" t="s">
        <v>16446</v>
      </c>
      <c r="F91">
        <f>IF(ISBLANK('4C'!$L$17),"",'4C'!$L$17)</f>
        <v>0.55779999999999996</v>
      </c>
    </row>
    <row r="92" spans="2:6">
      <c r="B92" s="2423" t="str">
        <f>'4C'!$AR$17</f>
        <v>B0166OCBIO</v>
      </c>
      <c r="E92" t="s">
        <v>16446</v>
      </c>
      <c r="F92">
        <f>IF(ISBLANK('4C'!$M$17),"",'4C'!$M$17)</f>
        <v>0</v>
      </c>
    </row>
    <row r="93" spans="2:6">
      <c r="B93" s="2423" t="str">
        <f>'4C'!$AS$17</f>
        <v>B0166OCTTTH</v>
      </c>
      <c r="E93" t="s">
        <v>16446</v>
      </c>
      <c r="F93">
        <f>IF(ISBLANK('4C'!$N$17),"",'4C'!$N$17)</f>
        <v>0.57799999999999996</v>
      </c>
    </row>
    <row r="94" spans="2:6">
      <c r="B94" s="2423" t="str">
        <f>'4C'!$AJ$18</f>
        <v>B0167UWR</v>
      </c>
      <c r="E94" t="s">
        <v>16446</v>
      </c>
      <c r="F94">
        <f>IF(ISBLANK('4C'!$E$18),"",'4C'!$E$18)</f>
        <v>0.4</v>
      </c>
    </row>
    <row r="95" spans="2:6">
      <c r="B95" s="2423" t="str">
        <f>'4C'!$AK$18</f>
        <v>B0167UWNP</v>
      </c>
      <c r="E95" t="s">
        <v>16446</v>
      </c>
      <c r="F95">
        <f>IF(ISBLANK('4C'!$F$18),"",'4C'!$F$18)</f>
        <v>0.4</v>
      </c>
    </row>
    <row r="96" spans="2:6">
      <c r="B96" s="2423" t="str">
        <f>'4C'!$AL$18</f>
        <v>B0167UWWNP</v>
      </c>
      <c r="E96" t="s">
        <v>16446</v>
      </c>
      <c r="F96">
        <f>IF(ISBLANK('4C'!$G$18),"",'4C'!$G$18)</f>
        <v>0.4</v>
      </c>
    </row>
    <row r="97" spans="2:6">
      <c r="B97" s="2423" t="str">
        <f>'4C'!$AM$18</f>
        <v>B0167UBIO</v>
      </c>
      <c r="E97" t="s">
        <v>16446</v>
      </c>
      <c r="F97">
        <f>IF(ISBLANK('4C'!$H$18),"",'4C'!$H$18)</f>
        <v>0</v>
      </c>
    </row>
    <row r="98" spans="2:6">
      <c r="B98" s="2423" t="str">
        <f>'4C'!$AN$18</f>
        <v>B0167UTTTH</v>
      </c>
      <c r="E98" t="s">
        <v>16446</v>
      </c>
      <c r="F98">
        <f>IF(ISBLANK('4C'!$I$18),"",'4C'!$I$18)</f>
        <v>0.4</v>
      </c>
    </row>
    <row r="99" spans="2:6">
      <c r="B99" s="2423" t="str">
        <f>'4C'!$AO$18</f>
        <v>B0167UCWR</v>
      </c>
      <c r="E99" t="s">
        <v>16446</v>
      </c>
      <c r="F99">
        <f>IF(ISBLANK('4C'!$J$18),"",'4C'!$J$18)</f>
        <v>0.28000000000000003</v>
      </c>
    </row>
    <row r="100" spans="2:6">
      <c r="B100" s="2423" t="str">
        <f>'4C'!$AP$18</f>
        <v>B0167UCWNP</v>
      </c>
      <c r="E100" t="s">
        <v>16446</v>
      </c>
      <c r="F100">
        <f>IF(ISBLANK('4C'!$K$18),"",'4C'!$K$18)</f>
        <v>0.28000000000000003</v>
      </c>
    </row>
    <row r="101" spans="2:6">
      <c r="B101" s="2423" t="str">
        <f>'4C'!$AQ$18</f>
        <v>B0167UCWWNP</v>
      </c>
      <c r="E101" t="s">
        <v>16446</v>
      </c>
      <c r="F101">
        <f>IF(ISBLANK('4C'!$L$18),"",'4C'!$L$18)</f>
        <v>0.28000000000000003</v>
      </c>
    </row>
    <row r="102" spans="2:6">
      <c r="B102" s="2423" t="str">
        <f>'4C'!$AR$18</f>
        <v>B0167UCBIO</v>
      </c>
      <c r="E102" t="s">
        <v>16446</v>
      </c>
      <c r="F102">
        <f>IF(ISBLANK('4C'!$M$18),"",'4C'!$M$18)</f>
        <v>0</v>
      </c>
    </row>
    <row r="103" spans="2:6">
      <c r="B103" s="2423" t="str">
        <f>'4C'!$AS$18</f>
        <v>B0167UCTTTH</v>
      </c>
      <c r="E103" t="s">
        <v>16446</v>
      </c>
      <c r="F103">
        <f>IF(ISBLANK('4C'!$N$18),"",'4C'!$N$18)</f>
        <v>0.68</v>
      </c>
    </row>
    <row r="104" spans="2:6">
      <c r="B104" t="str">
        <f>'4C'!$AJ$19</f>
        <v>B0168OWR</v>
      </c>
      <c r="E104" t="s">
        <v>16446</v>
      </c>
      <c r="F104">
        <f>IF(ISBLANK('4C'!$E$19),"",'4C'!$E$19)</f>
        <v>0.72359999999999902</v>
      </c>
    </row>
    <row r="105" spans="2:6">
      <c r="B105" t="str">
        <f>'4C'!$AK$19</f>
        <v>B0168OWNP</v>
      </c>
      <c r="E105" t="s">
        <v>16446</v>
      </c>
      <c r="F105">
        <f>IF(ISBLANK('4C'!$F$19),"",'4C'!$F$19)</f>
        <v>80.011600000000044</v>
      </c>
    </row>
    <row r="106" spans="2:6">
      <c r="B106" t="str">
        <f>'4C'!$AL$19</f>
        <v>B0168OWWNP</v>
      </c>
      <c r="E106" t="s">
        <v>16446</v>
      </c>
      <c r="F106">
        <f>IF(ISBLANK('4C'!$G$19),"",'4C'!$G$19)</f>
        <v>179.76360000000005</v>
      </c>
    </row>
    <row r="107" spans="2:6">
      <c r="B107" t="str">
        <f>'4C'!$AM$19</f>
        <v>B0168OBIO</v>
      </c>
      <c r="E107" t="s">
        <v>16446</v>
      </c>
      <c r="F107">
        <f>IF(ISBLANK('4C'!$H$19),"",'4C'!$H$19)</f>
        <v>0</v>
      </c>
    </row>
    <row r="108" spans="2:6">
      <c r="B108" t="str">
        <f>'4C'!$AN$19</f>
        <v>B0168OTTTH</v>
      </c>
      <c r="E108" t="s">
        <v>16446</v>
      </c>
      <c r="F108">
        <f>IF(ISBLANK('4C'!$I$19),"",'4C'!$I$19)</f>
        <v>10.174000000000001</v>
      </c>
    </row>
    <row r="109" spans="2:6">
      <c r="B109" t="str">
        <f>'4C'!$AO$19</f>
        <v>B0168OCWR</v>
      </c>
      <c r="E109" t="s">
        <v>16446</v>
      </c>
      <c r="F109">
        <f>IF(ISBLANK('4C'!$J$19),"",'4C'!$J$19)</f>
        <v>0</v>
      </c>
    </row>
    <row r="110" spans="2:6">
      <c r="B110" t="str">
        <f>'4C'!$AP$19</f>
        <v>B0168OCWNP</v>
      </c>
      <c r="E110" t="s">
        <v>16446</v>
      </c>
      <c r="F110">
        <f>IF(ISBLANK('4C'!$K$19),"",'4C'!$K$19)</f>
        <v>218.98632000000003</v>
      </c>
    </row>
    <row r="111" spans="2:6">
      <c r="B111" t="str">
        <f>'4C'!$AQ$19</f>
        <v>B0168OCWWNP</v>
      </c>
      <c r="E111" t="s">
        <v>16446</v>
      </c>
      <c r="F111">
        <f>IF(ISBLANK('4C'!$L$19),"",'4C'!$L$19)</f>
        <v>178.31660000000008</v>
      </c>
    </row>
    <row r="112" spans="2:6">
      <c r="B112" t="str">
        <f>'4C'!$AR$19</f>
        <v>B0168OCBIO</v>
      </c>
      <c r="E112" t="s">
        <v>16446</v>
      </c>
      <c r="F112">
        <f>IF(ISBLANK('4C'!$M$19),"",'4C'!$M$19)</f>
        <v>0</v>
      </c>
    </row>
    <row r="113" spans="2:6">
      <c r="B113" t="str">
        <f>'4C'!$AS$19</f>
        <v>B0168OCTTTH</v>
      </c>
      <c r="E113" t="s">
        <v>16446</v>
      </c>
      <c r="F113">
        <f>IF(ISBLANK('4C'!$N$19),"",'4C'!$N$19)</f>
        <v>11.02959999999999</v>
      </c>
    </row>
    <row r="114" spans="2:6">
      <c r="B114" t="str">
        <f>'4C'!$AJ$20</f>
        <v>B0169UWR</v>
      </c>
      <c r="E114" t="s">
        <v>16446</v>
      </c>
      <c r="F114">
        <f>IF(ISBLANK('4C'!$E$20),"",'4C'!$E$20)</f>
        <v>0</v>
      </c>
    </row>
    <row r="115" spans="2:6">
      <c r="B115" t="str">
        <f>'4C'!$AK$20</f>
        <v>B0169UWNP</v>
      </c>
      <c r="E115" t="s">
        <v>16446</v>
      </c>
      <c r="F115">
        <f>IF(ISBLANK('4C'!$F$20),"",'4C'!$F$20)</f>
        <v>0</v>
      </c>
    </row>
    <row r="116" spans="2:6">
      <c r="B116" t="str">
        <f>'4C'!$AL$20</f>
        <v>B0169UWWNP</v>
      </c>
      <c r="E116" t="s">
        <v>16446</v>
      </c>
      <c r="F116">
        <f>IF(ISBLANK('4C'!$G$20),"",'4C'!$G$20)</f>
        <v>0</v>
      </c>
    </row>
    <row r="117" spans="2:6">
      <c r="B117" t="str">
        <f>'4C'!$AM$20</f>
        <v>B0169UBIO</v>
      </c>
      <c r="E117" t="s">
        <v>16446</v>
      </c>
      <c r="F117">
        <f>IF(ISBLANK('4C'!$H$20),"",'4C'!$H$20)</f>
        <v>0</v>
      </c>
    </row>
    <row r="118" spans="2:6">
      <c r="B118" t="str">
        <f>'4C'!$AN$20</f>
        <v>B0169UTTTH</v>
      </c>
      <c r="E118" t="s">
        <v>16446</v>
      </c>
      <c r="F118">
        <f>IF(ISBLANK('4C'!$I$20),"",'4C'!$I$20)</f>
        <v>0</v>
      </c>
    </row>
    <row r="119" spans="2:6">
      <c r="B119" t="str">
        <f>'4C'!$AO$20</f>
        <v>B0169UCWR</v>
      </c>
      <c r="E119" t="s">
        <v>16446</v>
      </c>
      <c r="F119">
        <f>IF(ISBLANK('4C'!$J$20),"",'4C'!$J$20)</f>
        <v>0</v>
      </c>
    </row>
    <row r="120" spans="2:6">
      <c r="B120" t="str">
        <f>'4C'!$AP$20</f>
        <v>B0169UCWNP</v>
      </c>
      <c r="E120" t="s">
        <v>16446</v>
      </c>
      <c r="F120">
        <f>IF(ISBLANK('4C'!$K$20),"",'4C'!$K$20)</f>
        <v>0</v>
      </c>
    </row>
    <row r="121" spans="2:6">
      <c r="B121" t="str">
        <f>'4C'!$AQ$20</f>
        <v>B0169UCWWNP</v>
      </c>
      <c r="E121" t="s">
        <v>16446</v>
      </c>
      <c r="F121">
        <f>IF(ISBLANK('4C'!$L$20),"",'4C'!$L$20)</f>
        <v>0</v>
      </c>
    </row>
    <row r="122" spans="2:6">
      <c r="B122" t="str">
        <f>'4C'!$AR$20</f>
        <v>B0169UCBIO</v>
      </c>
      <c r="E122" t="s">
        <v>16446</v>
      </c>
      <c r="F122">
        <f>IF(ISBLANK('4C'!$M$20),"",'4C'!$M$20)</f>
        <v>0</v>
      </c>
    </row>
    <row r="123" spans="2:6">
      <c r="B123" t="str">
        <f>'4C'!$AS$20</f>
        <v>B0169UCTTTH</v>
      </c>
      <c r="E123" t="s">
        <v>16446</v>
      </c>
      <c r="F123">
        <f>IF(ISBLANK('4C'!$N$20),"",'4C'!$N$20)</f>
        <v>0</v>
      </c>
    </row>
    <row r="124" spans="2:6">
      <c r="B124" t="str">
        <f>'4C'!$AJ$21</f>
        <v>B0170OWR</v>
      </c>
      <c r="E124" t="s">
        <v>16446</v>
      </c>
      <c r="F124">
        <f>IF(ISBLANK('4C'!$E$21),"",'4C'!$E$21)</f>
        <v>1.0853999999999986</v>
      </c>
    </row>
    <row r="125" spans="2:6">
      <c r="B125" t="str">
        <f>'4C'!$AK$21</f>
        <v>B0170OWNP</v>
      </c>
      <c r="E125" t="s">
        <v>16446</v>
      </c>
      <c r="F125">
        <f>IF(ISBLANK('4C'!$F$21),"",'4C'!$F$21)</f>
        <v>120.01740000000007</v>
      </c>
    </row>
    <row r="126" spans="2:6">
      <c r="B126" t="str">
        <f>'4C'!$AL$21</f>
        <v>B0170OWWNP</v>
      </c>
      <c r="E126" t="s">
        <v>16446</v>
      </c>
      <c r="F126">
        <f>IF(ISBLANK('4C'!$G$21),"",'4C'!$G$21)</f>
        <v>269.64540000000005</v>
      </c>
    </row>
    <row r="127" spans="2:6">
      <c r="B127" t="str">
        <f>'4C'!$AM$21</f>
        <v>B0170OBIO</v>
      </c>
      <c r="E127" t="s">
        <v>16446</v>
      </c>
      <c r="F127">
        <f>IF(ISBLANK('4C'!$H$21),"",'4C'!$H$21)</f>
        <v>53.389000000000024</v>
      </c>
    </row>
    <row r="128" spans="2:6">
      <c r="B128" t="str">
        <f>'4C'!$AN$21</f>
        <v>B0170OTTTH</v>
      </c>
      <c r="E128" t="s">
        <v>16446</v>
      </c>
      <c r="F128">
        <f>IF(ISBLANK('4C'!$I$21),"",'4C'!$I$21)</f>
        <v>15.261000000000001</v>
      </c>
    </row>
    <row r="129" spans="2:6">
      <c r="B129" t="str">
        <f>'4C'!$AO$21</f>
        <v>B0170OCWR</v>
      </c>
      <c r="E129" t="s">
        <v>16446</v>
      </c>
      <c r="F129">
        <f>IF(ISBLANK('4C'!$J$21),"",'4C'!$J$21)</f>
        <v>0</v>
      </c>
    </row>
    <row r="130" spans="2:6">
      <c r="B130" t="str">
        <f>'4C'!$AP$21</f>
        <v>B0170OCWNP</v>
      </c>
      <c r="E130" t="s">
        <v>16446</v>
      </c>
      <c r="F130">
        <f>IF(ISBLANK('4C'!$K$21),"",'4C'!$K$21)</f>
        <v>563.10768000000007</v>
      </c>
    </row>
    <row r="131" spans="2:6">
      <c r="B131" t="str">
        <f>'4C'!$AQ$21</f>
        <v>B0170OCWWNP</v>
      </c>
      <c r="E131" t="s">
        <v>16446</v>
      </c>
      <c r="F131">
        <f>IF(ISBLANK('4C'!$L$21),"",'4C'!$L$21)</f>
        <v>458.52840000000015</v>
      </c>
    </row>
    <row r="132" spans="2:6">
      <c r="B132" t="str">
        <f>'4C'!$AR$21</f>
        <v>B0170OCBIO</v>
      </c>
      <c r="E132" t="s">
        <v>16446</v>
      </c>
      <c r="F132">
        <f>IF(ISBLANK('4C'!$M$21),"",'4C'!$M$21)</f>
        <v>133.81000000000006</v>
      </c>
    </row>
    <row r="133" spans="2:6">
      <c r="B133" t="str">
        <f>'4C'!$AS$21</f>
        <v>B0170OCTTTH</v>
      </c>
      <c r="E133" t="s">
        <v>16446</v>
      </c>
      <c r="F133">
        <f>IF(ISBLANK('4C'!$N$21),"",'4C'!$N$21)</f>
        <v>5.190399999999995</v>
      </c>
    </row>
    <row r="134" spans="2:6">
      <c r="B134" t="str">
        <f>'4C'!$AJ$22</f>
        <v>B0171UWR</v>
      </c>
      <c r="E134" t="s">
        <v>16446</v>
      </c>
      <c r="F134">
        <f>IF(ISBLANK('4C'!$E$22),"",'4C'!$E$22)</f>
        <v>0</v>
      </c>
    </row>
    <row r="135" spans="2:6">
      <c r="B135" t="str">
        <f>'4C'!$AK$22</f>
        <v>B0171UWNP</v>
      </c>
      <c r="E135" t="s">
        <v>16446</v>
      </c>
      <c r="F135">
        <f>IF(ISBLANK('4C'!$F$22),"",'4C'!$F$22)</f>
        <v>0</v>
      </c>
    </row>
    <row r="136" spans="2:6">
      <c r="B136" t="str">
        <f>'4C'!$AL$22</f>
        <v>B0171UWWNP</v>
      </c>
      <c r="E136" t="s">
        <v>16446</v>
      </c>
      <c r="F136">
        <f>IF(ISBLANK('4C'!$G$22),"",'4C'!$G$22)</f>
        <v>0</v>
      </c>
    </row>
    <row r="137" spans="2:6">
      <c r="B137" t="str">
        <f>'4C'!$AM$22</f>
        <v>B0171UBIO</v>
      </c>
      <c r="E137" t="s">
        <v>16446</v>
      </c>
      <c r="F137">
        <f>IF(ISBLANK('4C'!$H$22),"",'4C'!$H$22)</f>
        <v>0</v>
      </c>
    </row>
    <row r="138" spans="2:6">
      <c r="B138" t="str">
        <f>'4C'!$AN$22</f>
        <v>B0171UTTTH</v>
      </c>
      <c r="E138" t="s">
        <v>16446</v>
      </c>
      <c r="F138">
        <f>IF(ISBLANK('4C'!$I$22),"",'4C'!$I$22)</f>
        <v>0</v>
      </c>
    </row>
    <row r="139" spans="2:6">
      <c r="B139" t="str">
        <f>'4C'!$AO$22</f>
        <v>B0171UCWR</v>
      </c>
      <c r="E139" t="s">
        <v>16446</v>
      </c>
      <c r="F139">
        <f>IF(ISBLANK('4C'!$J$22),"",'4C'!$J$22)</f>
        <v>0</v>
      </c>
    </row>
    <row r="140" spans="2:6">
      <c r="B140" t="str">
        <f>'4C'!$AP$22</f>
        <v>B0171UCWNP</v>
      </c>
      <c r="E140" t="s">
        <v>16446</v>
      </c>
      <c r="F140">
        <f>IF(ISBLANK('4C'!$K$22),"",'4C'!$K$22)</f>
        <v>0</v>
      </c>
    </row>
    <row r="141" spans="2:6">
      <c r="B141" t="str">
        <f>'4C'!$AQ$22</f>
        <v>B0171UCWWNP</v>
      </c>
      <c r="E141" t="s">
        <v>16446</v>
      </c>
      <c r="F141">
        <f>IF(ISBLANK('4C'!$L$22),"",'4C'!$L$22)</f>
        <v>0</v>
      </c>
    </row>
    <row r="142" spans="2:6">
      <c r="B142" t="str">
        <f>'4C'!$AR$22</f>
        <v>B0171UCBIO</v>
      </c>
      <c r="E142" t="s">
        <v>16446</v>
      </c>
      <c r="F142">
        <f>IF(ISBLANK('4C'!$M$22),"",'4C'!$M$22)</f>
        <v>0</v>
      </c>
    </row>
    <row r="143" spans="2:6">
      <c r="B143" t="str">
        <f>'4C'!$AS$22</f>
        <v>B0171UCTTTH</v>
      </c>
      <c r="E143" t="s">
        <v>16446</v>
      </c>
      <c r="F143">
        <f>IF(ISBLANK('4C'!$N$22),"",'4C'!$N$22)</f>
        <v>0</v>
      </c>
    </row>
    <row r="144" spans="2:6">
      <c r="B144" t="str">
        <f>'4C'!$AJ$25</f>
        <v>B0150FDWR</v>
      </c>
      <c r="E144" t="s">
        <v>16446</v>
      </c>
      <c r="F144">
        <f>IF(ISBLANK('4C'!$E$25),"",'4C'!$E$25)</f>
        <v>21.004999999999999</v>
      </c>
    </row>
    <row r="145" spans="2:6">
      <c r="B145" t="str">
        <f>'4C'!$AK$25</f>
        <v>B0150FDWNP</v>
      </c>
      <c r="E145" t="s">
        <v>16446</v>
      </c>
      <c r="F145">
        <f>IF(ISBLANK('4C'!$F$25),"",'4C'!$F$25)</f>
        <v>90.811999999999998</v>
      </c>
    </row>
    <row r="146" spans="2:6">
      <c r="B146" t="str">
        <f>'4C'!$AL$25</f>
        <v>B0150FDWWNP</v>
      </c>
      <c r="E146" t="s">
        <v>16446</v>
      </c>
      <c r="F146">
        <f>IF(ISBLANK('4C'!$G$25),"",'4C'!$G$25)</f>
        <v>33.771000000000001</v>
      </c>
    </row>
    <row r="147" spans="2:6">
      <c r="B147" t="str">
        <f>'4C'!$AM$25</f>
        <v>B0150FDBIO</v>
      </c>
      <c r="E147" t="s">
        <v>16446</v>
      </c>
      <c r="F147">
        <f>IF(ISBLANK('4C'!$H$25),"",'4C'!$H$25)</f>
        <v>11.663</v>
      </c>
    </row>
    <row r="148" spans="2:6">
      <c r="B148" t="str">
        <f>'4C'!$AN$25</f>
        <v>B0150FDTTTH</v>
      </c>
      <c r="E148" t="s">
        <v>16446</v>
      </c>
      <c r="F148">
        <f>IF(ISBLANK('4C'!$I$25),"",'4C'!$I$25)</f>
        <v>0</v>
      </c>
    </row>
    <row r="149" spans="2:6">
      <c r="B149" t="str">
        <f>'4C'!$AO$25</f>
        <v>B0150FDCWR</v>
      </c>
      <c r="E149" t="s">
        <v>16446</v>
      </c>
      <c r="F149">
        <f>IF(ISBLANK('4C'!$J$25),"",'4C'!$J$25)</f>
        <v>95.462000000000003</v>
      </c>
    </row>
    <row r="150" spans="2:6">
      <c r="B150" t="str">
        <f>'4C'!$AP$25</f>
        <v>B0150FDCWNP</v>
      </c>
      <c r="E150" t="s">
        <v>16446</v>
      </c>
      <c r="F150">
        <f>IF(ISBLANK('4C'!$K$25),"",'4C'!$K$25)</f>
        <v>412.72500000000002</v>
      </c>
    </row>
    <row r="151" spans="2:6">
      <c r="B151" t="str">
        <f>'4C'!$AQ$25</f>
        <v>B0150FDCWWNP</v>
      </c>
      <c r="E151" t="s">
        <v>16446</v>
      </c>
      <c r="F151">
        <f>IF(ISBLANK('4C'!$L$25),"",'4C'!$L$25)</f>
        <v>153.48099999999999</v>
      </c>
    </row>
    <row r="152" spans="2:6">
      <c r="B152" t="str">
        <f>'4C'!$AR$25</f>
        <v>B0150FDCBIO</v>
      </c>
      <c r="E152" t="s">
        <v>16446</v>
      </c>
      <c r="F152">
        <f>IF(ISBLANK('4C'!$M$25),"",'4C'!$M$25)</f>
        <v>53.006999999999998</v>
      </c>
    </row>
    <row r="153" spans="2:6">
      <c r="B153" t="str">
        <f>'4C'!$AS$25</f>
        <v>B0150FDCTTTH</v>
      </c>
      <c r="E153" t="s">
        <v>16446</v>
      </c>
      <c r="F153">
        <f>IF(ISBLANK('4C'!$N$25),"",'4C'!$N$25)</f>
        <v>0</v>
      </c>
    </row>
    <row r="154" spans="2:6">
      <c r="B154" t="str">
        <f>'4C'!$AJ$26</f>
        <v>B0151ATWR</v>
      </c>
      <c r="E154" t="s">
        <v>16446</v>
      </c>
      <c r="F154">
        <f>IF(ISBLANK('4C'!$E$26),"",'4C'!$E$26)</f>
        <v>27.178999999999998</v>
      </c>
    </row>
    <row r="155" spans="2:6">
      <c r="B155" t="str">
        <f>'4C'!$AK$26</f>
        <v>B0151ATWNP</v>
      </c>
      <c r="E155" t="s">
        <v>16446</v>
      </c>
      <c r="F155">
        <f>IF(ISBLANK('4C'!$F$26),"",'4C'!$F$26)</f>
        <v>73.486000000000004</v>
      </c>
    </row>
    <row r="156" spans="2:6">
      <c r="B156" t="str">
        <f>'4C'!$AL$26</f>
        <v>B0151ATWWNP</v>
      </c>
      <c r="E156" t="s">
        <v>16446</v>
      </c>
      <c r="F156">
        <f>IF(ISBLANK('4C'!$G$26),"",'4C'!$G$26)</f>
        <v>60.167999999999999</v>
      </c>
    </row>
    <row r="157" spans="2:6">
      <c r="B157" t="str">
        <f>'4C'!$AM$26</f>
        <v>B0151ATBIO</v>
      </c>
      <c r="E157" t="s">
        <v>16446</v>
      </c>
      <c r="F157">
        <f>IF(ISBLANK('4C'!$H$26),"",'4C'!$H$26)</f>
        <v>0.58799999999999997</v>
      </c>
    </row>
    <row r="158" spans="2:6">
      <c r="B158" t="str">
        <f>'4C'!$AN$26</f>
        <v>B0151ATTTTH</v>
      </c>
      <c r="E158" t="s">
        <v>16446</v>
      </c>
      <c r="F158">
        <f>IF(ISBLANK('4C'!$I$26),"",'4C'!$I$26)</f>
        <v>0</v>
      </c>
    </row>
    <row r="159" spans="2:6">
      <c r="B159" t="str">
        <f>'4C'!$AO$26</f>
        <v>B0151ATCWR</v>
      </c>
      <c r="E159" t="s">
        <v>16446</v>
      </c>
      <c r="F159">
        <f>IF(ISBLANK('4C'!$J$26),"",'4C'!$J$26)</f>
        <v>125.497</v>
      </c>
    </row>
    <row r="160" spans="2:6">
      <c r="B160" t="str">
        <f>'4C'!$AP$26</f>
        <v>B0151ATCWNP</v>
      </c>
      <c r="E160" t="s">
        <v>16446</v>
      </c>
      <c r="F160">
        <f>IF(ISBLANK('4C'!$K$26),"",'4C'!$K$26)</f>
        <v>347.399</v>
      </c>
    </row>
    <row r="161" spans="2:6">
      <c r="B161" t="str">
        <f>'4C'!$AQ$26</f>
        <v>B0151ATCWWNP</v>
      </c>
      <c r="E161" t="s">
        <v>16446</v>
      </c>
      <c r="F161">
        <f>IF(ISBLANK('4C'!$L$26),"",'4C'!$L$26)</f>
        <v>232.19399999999999</v>
      </c>
    </row>
    <row r="162" spans="2:6">
      <c r="B162" t="str">
        <f>'4C'!$AR$26</f>
        <v>B0151ATCBIO</v>
      </c>
      <c r="E162" t="s">
        <v>16446</v>
      </c>
      <c r="F162">
        <f>IF(ISBLANK('4C'!$M$26),"",'4C'!$M$26)</f>
        <v>10.571</v>
      </c>
    </row>
    <row r="163" spans="2:6">
      <c r="B163" t="str">
        <f>'4C'!$AS$26</f>
        <v>B0151ATCTTTH</v>
      </c>
      <c r="E163" t="s">
        <v>16446</v>
      </c>
      <c r="F163">
        <f>IF(ISBLANK('4C'!$N$26),"",'4C'!$N$26)</f>
        <v>0</v>
      </c>
    </row>
    <row r="164" spans="2:6">
      <c r="B164" t="str">
        <f>'4C'!$AJ$27</f>
        <v>B0152VBWR</v>
      </c>
      <c r="E164" t="s">
        <v>16446</v>
      </c>
      <c r="F164">
        <f>IF(ISBLANK('4C'!$E$27),"",'4C'!$E$27)</f>
        <v>6.1739999999999995</v>
      </c>
    </row>
    <row r="165" spans="2:6">
      <c r="B165" t="str">
        <f>'4C'!$AK$27</f>
        <v>B0152VBWNP</v>
      </c>
      <c r="E165" t="s">
        <v>16446</v>
      </c>
      <c r="F165">
        <f>IF(ISBLANK('4C'!$F$27),"",'4C'!$F$27)</f>
        <v>-17.325999999999993</v>
      </c>
    </row>
    <row r="166" spans="2:6">
      <c r="B166" t="str">
        <f>'4C'!$AL$27</f>
        <v>B0152VBWWNP</v>
      </c>
      <c r="E166" t="s">
        <v>16446</v>
      </c>
      <c r="F166">
        <f>IF(ISBLANK('4C'!$G$27),"",'4C'!$G$27)</f>
        <v>26.396999999999998</v>
      </c>
    </row>
    <row r="167" spans="2:6">
      <c r="B167" t="str">
        <f>'4C'!$AM$27</f>
        <v>B0152VBBIO</v>
      </c>
      <c r="E167" t="s">
        <v>16446</v>
      </c>
      <c r="F167">
        <f>IF(ISBLANK('4C'!$H$27),"",'4C'!$H$27)</f>
        <v>-11.075000000000001</v>
      </c>
    </row>
    <row r="168" spans="2:6">
      <c r="B168" t="str">
        <f>'4C'!$AN$27</f>
        <v>B0152VBTTTH</v>
      </c>
      <c r="E168" t="s">
        <v>16446</v>
      </c>
      <c r="F168">
        <f>IF(ISBLANK('4C'!$I$27),"",'4C'!$I$27)</f>
        <v>0</v>
      </c>
    </row>
    <row r="169" spans="2:6">
      <c r="B169" t="str">
        <f>'4C'!$AO$27</f>
        <v>B0152VBCWR</v>
      </c>
      <c r="E169" t="s">
        <v>16446</v>
      </c>
      <c r="F169">
        <f>IF(ISBLANK('4C'!$J$27),"",'4C'!$J$27)</f>
        <v>30.034999999999997</v>
      </c>
    </row>
    <row r="170" spans="2:6">
      <c r="B170" t="str">
        <f>'4C'!$AP$27</f>
        <v>B0152VBCWNP</v>
      </c>
      <c r="E170" t="s">
        <v>16446</v>
      </c>
      <c r="F170">
        <f>IF(ISBLANK('4C'!$K$27),"",'4C'!$K$27)</f>
        <v>-65.326000000000022</v>
      </c>
    </row>
    <row r="171" spans="2:6">
      <c r="B171" t="str">
        <f>'4C'!$AQ$27</f>
        <v>B0152VBCWWNP</v>
      </c>
      <c r="E171" t="s">
        <v>16446</v>
      </c>
      <c r="F171">
        <f>IF(ISBLANK('4C'!$L$27),"",'4C'!$L$27)</f>
        <v>78.712999999999994</v>
      </c>
    </row>
    <row r="172" spans="2:6">
      <c r="B172" t="str">
        <f>'4C'!$AR$27</f>
        <v>B0152VBCBIO</v>
      </c>
      <c r="E172" t="s">
        <v>16446</v>
      </c>
      <c r="F172">
        <f>IF(ISBLANK('4C'!$M$27),"",'4C'!$M$27)</f>
        <v>-42.436</v>
      </c>
    </row>
    <row r="173" spans="2:6">
      <c r="B173" t="str">
        <f>'4C'!$AS$27</f>
        <v>B0152VBCTTTH</v>
      </c>
      <c r="E173" t="s">
        <v>16446</v>
      </c>
      <c r="F173">
        <f>IF(ISBLANK('4C'!$N$27),"",'4C'!$N$27)</f>
        <v>0</v>
      </c>
    </row>
    <row r="174" spans="2:6">
      <c r="B174" s="2423" t="str">
        <f>'4C'!$AJ$28</f>
        <v>B0172BRWR</v>
      </c>
      <c r="E174" t="s">
        <v>16446</v>
      </c>
      <c r="F174">
        <f>IF(ISBLANK('4C'!$E$28),"",'4C'!$E$28)</f>
        <v>0.75</v>
      </c>
    </row>
    <row r="175" spans="2:6">
      <c r="B175" s="2423" t="str">
        <f>'4C'!$AK$28</f>
        <v>B0172BRWNP</v>
      </c>
      <c r="E175" t="s">
        <v>16446</v>
      </c>
      <c r="F175">
        <f>IF(ISBLANK('4C'!$F$28),"",'4C'!$F$28)</f>
        <v>0.75</v>
      </c>
    </row>
    <row r="176" spans="2:6">
      <c r="B176" s="2423" t="str">
        <f>'4C'!$AL$28</f>
        <v>B0172BRWWNP</v>
      </c>
      <c r="E176" t="s">
        <v>16446</v>
      </c>
      <c r="F176">
        <f>IF(ISBLANK('4C'!$G$28),"",'4C'!$G$28)</f>
        <v>0.75</v>
      </c>
    </row>
    <row r="177" spans="2:6">
      <c r="B177" s="2423" t="str">
        <f>'4C'!$AM$28</f>
        <v>B0172BRBIO</v>
      </c>
      <c r="E177" t="s">
        <v>16446</v>
      </c>
      <c r="F177">
        <f>IF(ISBLANK('4C'!$H$28),"",'4C'!$H$28)</f>
        <v>0.75</v>
      </c>
    </row>
    <row r="178" spans="2:6">
      <c r="B178" s="2423" t="str">
        <f>'4C'!$AN$28</f>
        <v>B0172BRTTTH</v>
      </c>
      <c r="E178" t="s">
        <v>16446</v>
      </c>
      <c r="F178">
        <f>IF(ISBLANK('4C'!$I$28),"",'4C'!$I$28)</f>
        <v>0.75</v>
      </c>
    </row>
    <row r="179" spans="2:6">
      <c r="B179" s="2423" t="str">
        <f>'4C'!$AO$28</f>
        <v>B0172CBRWR</v>
      </c>
      <c r="E179" t="s">
        <v>16446</v>
      </c>
      <c r="F179">
        <f>IF(ISBLANK('4C'!$J$28),"",'4C'!$J$28)</f>
        <v>0.75</v>
      </c>
    </row>
    <row r="180" spans="2:6">
      <c r="B180" s="2423" t="str">
        <f>'4C'!$AP$28</f>
        <v>B0172CBRWNP</v>
      </c>
      <c r="E180" t="s">
        <v>16446</v>
      </c>
      <c r="F180">
        <f>IF(ISBLANK('4C'!$K$28),"",'4C'!$K$28)</f>
        <v>0.75</v>
      </c>
    </row>
    <row r="181" spans="2:6">
      <c r="B181" s="2423" t="str">
        <f>'4C'!$AQ$28</f>
        <v>B0172CBRWWNP</v>
      </c>
      <c r="E181" t="s">
        <v>16446</v>
      </c>
      <c r="F181">
        <f>IF(ISBLANK('4C'!$L$28),"",'4C'!$L$28)</f>
        <v>0.75</v>
      </c>
    </row>
    <row r="182" spans="2:6">
      <c r="B182" s="2423" t="str">
        <f>'4C'!$AR$28</f>
        <v>B0172CBRBIO</v>
      </c>
      <c r="E182" t="s">
        <v>16446</v>
      </c>
      <c r="F182">
        <f>IF(ISBLANK('4C'!$M$28),"",'4C'!$M$28)</f>
        <v>0.75</v>
      </c>
    </row>
    <row r="183" spans="2:6">
      <c r="B183" s="2423" t="str">
        <f>'4C'!$AS$28</f>
        <v>B0172CBRTTTH</v>
      </c>
      <c r="E183" t="s">
        <v>16446</v>
      </c>
      <c r="F183">
        <f>IF(ISBLANK('4C'!$N$28),"",'4C'!$N$28)</f>
        <v>0.75</v>
      </c>
    </row>
    <row r="184" spans="2:6">
      <c r="B184" s="2423" t="str">
        <f>'4C'!$AJ$29</f>
        <v>B0173ALFWR</v>
      </c>
      <c r="E184" t="s">
        <v>16446</v>
      </c>
      <c r="F184">
        <f>IF(ISBLANK('4C'!$E$29),"",'4C'!$E$29)</f>
        <v>0.75</v>
      </c>
    </row>
    <row r="185" spans="2:6">
      <c r="B185" s="2423" t="str">
        <f>'4C'!$AK$29</f>
        <v>B0173ALFWNP</v>
      </c>
      <c r="E185" t="s">
        <v>16446</v>
      </c>
      <c r="F185">
        <f>IF(ISBLANK('4C'!$F$29),"",'4C'!$F$29)</f>
        <v>0.75</v>
      </c>
    </row>
    <row r="186" spans="2:6">
      <c r="B186" s="2423" t="str">
        <f>'4C'!$AL$29</f>
        <v>B0173ALFWWNP</v>
      </c>
      <c r="E186" t="s">
        <v>16446</v>
      </c>
      <c r="F186">
        <f>IF(ISBLANK('4C'!$G$29),"",'4C'!$G$29)</f>
        <v>0.75</v>
      </c>
    </row>
    <row r="187" spans="2:6">
      <c r="B187" s="2423" t="str">
        <f>'4C'!$AM$29</f>
        <v>B0173ALFBIO</v>
      </c>
      <c r="E187" t="s">
        <v>16446</v>
      </c>
      <c r="F187">
        <f>IF(ISBLANK('4C'!$H$29),"",'4C'!$H$29)</f>
        <v>0.75</v>
      </c>
    </row>
    <row r="188" spans="2:6">
      <c r="B188" s="2423" t="str">
        <f>'4C'!$AN$29</f>
        <v>B0173ALFTTTH</v>
      </c>
      <c r="E188" t="s">
        <v>16446</v>
      </c>
      <c r="F188">
        <f>IF(ISBLANK('4C'!$I$29),"",'4C'!$I$29)</f>
        <v>0.75</v>
      </c>
    </row>
    <row r="189" spans="2:6">
      <c r="B189" s="2423" t="str">
        <f>'4C'!$AO$29</f>
        <v>B0173CALFWR</v>
      </c>
      <c r="E189" t="s">
        <v>16446</v>
      </c>
      <c r="F189">
        <f>IF(ISBLANK('4C'!$J$29),"",'4C'!$J$29)</f>
        <v>0.75</v>
      </c>
    </row>
    <row r="190" spans="2:6">
      <c r="B190" s="2423" t="str">
        <f>'4C'!$AP$29</f>
        <v>B0173CALFWNP</v>
      </c>
      <c r="E190" t="s">
        <v>16446</v>
      </c>
      <c r="F190">
        <f>IF(ISBLANK('4C'!$K$29),"",'4C'!$K$29)</f>
        <v>0.75</v>
      </c>
    </row>
    <row r="191" spans="2:6">
      <c r="B191" s="2423" t="str">
        <f>'4C'!$AQ$29</f>
        <v>B0173CALFWWNP</v>
      </c>
      <c r="E191" t="s">
        <v>16446</v>
      </c>
      <c r="F191">
        <f>IF(ISBLANK('4C'!$L$29),"",'4C'!$L$29)</f>
        <v>0.75</v>
      </c>
    </row>
    <row r="192" spans="2:6">
      <c r="B192" s="2423" t="str">
        <f>'4C'!$AR$29</f>
        <v>B0173CALFBIO</v>
      </c>
      <c r="E192" t="s">
        <v>16446</v>
      </c>
      <c r="F192">
        <f>IF(ISBLANK('4C'!$M$29),"",'4C'!$M$29)</f>
        <v>0.75</v>
      </c>
    </row>
    <row r="193" spans="2:6">
      <c r="B193" s="2423" t="str">
        <f>'4C'!$AS$29</f>
        <v>B0173CALFTTTH</v>
      </c>
      <c r="E193" t="s">
        <v>16446</v>
      </c>
      <c r="F193">
        <f>IF(ISBLANK('4C'!$N$29),"",'4C'!$N$29)</f>
        <v>0.75</v>
      </c>
    </row>
    <row r="194" spans="2:6">
      <c r="B194" t="str">
        <f>'4C'!$AJ$30</f>
        <v>B0154CWR</v>
      </c>
      <c r="E194" t="s">
        <v>16446</v>
      </c>
      <c r="F194">
        <f>IF(ISBLANK('4C'!$E$30),"",'4C'!$E$30)</f>
        <v>4.6304999999999996</v>
      </c>
    </row>
    <row r="195" spans="2:6">
      <c r="B195" t="str">
        <f>'4C'!$AK$30</f>
        <v>B0154CWWNP</v>
      </c>
      <c r="E195" t="s">
        <v>16446</v>
      </c>
      <c r="F195">
        <f>IF(ISBLANK('4C'!$F$30),"",'4C'!$F$30)</f>
        <v>-12.994499999999995</v>
      </c>
    </row>
    <row r="196" spans="2:6">
      <c r="B196" t="str">
        <f>'4C'!$AL$30</f>
        <v>B0154CWWWNP</v>
      </c>
      <c r="E196" t="s">
        <v>16446</v>
      </c>
      <c r="F196">
        <f>IF(ISBLANK('4C'!$G$30),"",'4C'!$G$30)</f>
        <v>19.797750000000001</v>
      </c>
    </row>
    <row r="197" spans="2:6">
      <c r="B197" t="str">
        <f>'4C'!$AM$30</f>
        <v>B0154CWBIO</v>
      </c>
      <c r="E197" t="s">
        <v>16446</v>
      </c>
      <c r="F197">
        <f>IF(ISBLANK('4C'!$H$30),"",'4C'!$H$30)</f>
        <v>-8.3062500000000004</v>
      </c>
    </row>
    <row r="198" spans="2:6">
      <c r="B198" t="str">
        <f>'4C'!$AN$30</f>
        <v>B0154CWTTTH</v>
      </c>
      <c r="E198" t="s">
        <v>16446</v>
      </c>
      <c r="F198">
        <f>IF(ISBLANK('4C'!$I$30),"",'4C'!$I$30)</f>
        <v>0</v>
      </c>
    </row>
    <row r="199" spans="2:6">
      <c r="B199" t="str">
        <f>'4C'!$AO$30</f>
        <v>B0154CWCWR</v>
      </c>
      <c r="E199" t="s">
        <v>16446</v>
      </c>
      <c r="F199">
        <f>IF(ISBLANK('4C'!$J$30),"",'4C'!$J$30)</f>
        <v>22.526249999999997</v>
      </c>
    </row>
    <row r="200" spans="2:6">
      <c r="B200" t="str">
        <f>'4C'!$AP$30</f>
        <v>B0154CWCWNP</v>
      </c>
      <c r="E200" t="s">
        <v>16446</v>
      </c>
      <c r="F200">
        <f>IF(ISBLANK('4C'!$K$30),"",'4C'!$K$30)</f>
        <v>-48.994500000000016</v>
      </c>
    </row>
    <row r="201" spans="2:6">
      <c r="B201" t="str">
        <f>'4C'!$AQ$30</f>
        <v>B0154CWCWWNP</v>
      </c>
      <c r="E201" t="s">
        <v>16446</v>
      </c>
      <c r="F201">
        <f>IF(ISBLANK('4C'!$L$30),"",'4C'!$L$30)</f>
        <v>59.034749999999995</v>
      </c>
    </row>
    <row r="202" spans="2:6">
      <c r="B202" t="str">
        <f>'4C'!$AR$30</f>
        <v>B0154CWCBIO</v>
      </c>
      <c r="E202" t="s">
        <v>16446</v>
      </c>
      <c r="F202">
        <f>IF(ISBLANK('4C'!$M$30),"",'4C'!$M$30)</f>
        <v>-31.826999999999998</v>
      </c>
    </row>
    <row r="203" spans="2:6">
      <c r="B203" t="str">
        <f>'4C'!$AS$30</f>
        <v>B0154CWCTTTH</v>
      </c>
      <c r="E203" t="s">
        <v>16446</v>
      </c>
      <c r="F203">
        <f>IF(ISBLANK('4C'!$N$30),"",'4C'!$N$30)</f>
        <v>0</v>
      </c>
    </row>
    <row r="204" spans="2:6">
      <c r="B204" t="str">
        <f>'4C'!$AJ$31</f>
        <v>B0155CTWR</v>
      </c>
      <c r="E204" t="s">
        <v>16446</v>
      </c>
      <c r="F204">
        <f>IF(ISBLANK('4C'!$E$31),"",'4C'!$E$31)</f>
        <v>1.5434999999999999</v>
      </c>
    </row>
    <row r="205" spans="2:6">
      <c r="B205" t="str">
        <f>'4C'!$AK$31</f>
        <v>B0155CTWNP</v>
      </c>
      <c r="E205" t="s">
        <v>16446</v>
      </c>
      <c r="F205">
        <f>IF(ISBLANK('4C'!$F$31),"",'4C'!$F$31)</f>
        <v>-4.3314999999999984</v>
      </c>
    </row>
    <row r="206" spans="2:6">
      <c r="B206" t="str">
        <f>'4C'!$AL$31</f>
        <v>B0155CTWWNP</v>
      </c>
      <c r="E206" t="s">
        <v>16446</v>
      </c>
      <c r="F206">
        <f>IF(ISBLANK('4C'!$G$31),"",'4C'!$G$31)</f>
        <v>6.5992499999999978</v>
      </c>
    </row>
    <row r="207" spans="2:6">
      <c r="B207" t="str">
        <f>'4C'!$AM$31</f>
        <v>B0155CTBIO</v>
      </c>
      <c r="E207" t="s">
        <v>16446</v>
      </c>
      <c r="F207">
        <f>IF(ISBLANK('4C'!$H$31),"",'4C'!$H$31)</f>
        <v>-2.7687500000000007</v>
      </c>
    </row>
    <row r="208" spans="2:6">
      <c r="B208" t="str">
        <f>'4C'!$AN$31</f>
        <v>B0155CTTTTH</v>
      </c>
      <c r="E208" t="s">
        <v>16446</v>
      </c>
      <c r="F208">
        <f>IF(ISBLANK('4C'!$I$31),"",'4C'!$I$31)</f>
        <v>0</v>
      </c>
    </row>
    <row r="209" spans="2:6">
      <c r="B209" t="str">
        <f>'4C'!$AO$31</f>
        <v>B0155CTCWR</v>
      </c>
      <c r="E209" t="s">
        <v>16446</v>
      </c>
      <c r="F209">
        <f>IF(ISBLANK('4C'!$J$31),"",'4C'!$J$31)</f>
        <v>7.5087499999999991</v>
      </c>
    </row>
    <row r="210" spans="2:6">
      <c r="B210" t="str">
        <f>'4C'!$AP$31</f>
        <v>B0155CTCWNP</v>
      </c>
      <c r="E210" t="s">
        <v>16446</v>
      </c>
      <c r="F210">
        <f>IF(ISBLANK('4C'!$K$31),"",'4C'!$K$31)</f>
        <v>-16.331500000000005</v>
      </c>
    </row>
    <row r="211" spans="2:6">
      <c r="B211" t="str">
        <f>'4C'!$AQ$31</f>
        <v>B0155CTCWWNP</v>
      </c>
      <c r="E211" t="s">
        <v>16446</v>
      </c>
      <c r="F211">
        <f>IF(ISBLANK('4C'!$L$31),"",'4C'!$L$31)</f>
        <v>19.678249999999998</v>
      </c>
    </row>
    <row r="212" spans="2:6">
      <c r="B212" t="str">
        <f>'4C'!$AR$31</f>
        <v>B0155CTCBIO</v>
      </c>
      <c r="E212" t="s">
        <v>16446</v>
      </c>
      <c r="F212">
        <f>IF(ISBLANK('4C'!$M$31),"",'4C'!$M$31)</f>
        <v>-10.609000000000002</v>
      </c>
    </row>
    <row r="213" spans="2:6">
      <c r="B213" t="str">
        <f>'4C'!$AS$31</f>
        <v>B0155CTCTTTH</v>
      </c>
      <c r="E213" t="s">
        <v>16446</v>
      </c>
      <c r="F213">
        <f>IF(ISBLANK('4C'!$N$31),"",'4C'!$N$31)</f>
        <v>0</v>
      </c>
    </row>
    <row r="214" spans="2:6">
      <c r="B214" t="str">
        <f>'4C'!$AJ$34</f>
        <v>B0156FDWR</v>
      </c>
      <c r="E214" t="s">
        <v>16446</v>
      </c>
      <c r="F214">
        <f>IF(ISBLANK('4C'!$E$34),"",'4C'!$E$34)</f>
        <v>25.763000000000002</v>
      </c>
    </row>
    <row r="215" spans="2:6">
      <c r="B215" t="str">
        <f>'4C'!$AK$34</f>
        <v>B0156FDWNP</v>
      </c>
      <c r="E215" t="s">
        <v>16446</v>
      </c>
      <c r="F215">
        <f>IF(ISBLANK('4C'!$F$34),"",'4C'!$F$34)</f>
        <v>149.96299999999999</v>
      </c>
    </row>
    <row r="216" spans="2:6">
      <c r="B216" t="str">
        <f>'4C'!$AL$34</f>
        <v>B0156FDWWNP</v>
      </c>
      <c r="E216" t="s">
        <v>16446</v>
      </c>
      <c r="F216">
        <f>IF(ISBLANK('4C'!$G$34),"",'4C'!$G$34)</f>
        <v>2.052</v>
      </c>
    </row>
    <row r="217" spans="2:6">
      <c r="B217" t="str">
        <f>'4C'!$AM$34</f>
        <v>B0156FDBIO</v>
      </c>
      <c r="E217" t="s">
        <v>16446</v>
      </c>
      <c r="F217">
        <f>IF(ISBLANK('4C'!$H$34),"",'4C'!$H$34)</f>
        <v>0.189</v>
      </c>
    </row>
    <row r="218" spans="2:6">
      <c r="B218" t="str">
        <f>'4C'!$AN$34</f>
        <v>B0156FDTTTH</v>
      </c>
      <c r="E218" t="s">
        <v>16446</v>
      </c>
      <c r="F218">
        <f>IF(ISBLANK('4C'!$I$34),"",'4C'!$I$34)</f>
        <v>0</v>
      </c>
    </row>
    <row r="219" spans="2:6">
      <c r="B219" t="str">
        <f>'4C'!$AO$34</f>
        <v>B0156FDCWR</v>
      </c>
      <c r="E219" t="s">
        <v>16446</v>
      </c>
      <c r="F219">
        <f>IF(ISBLANK('4C'!$J$34),"",'4C'!$J$34)</f>
        <v>157.21799999999999</v>
      </c>
    </row>
    <row r="220" spans="2:6">
      <c r="B220" t="str">
        <f>'4C'!$AP$34</f>
        <v>B0156FDCWNP</v>
      </c>
      <c r="E220" t="s">
        <v>16446</v>
      </c>
      <c r="F220">
        <f>IF(ISBLANK('4C'!$K$34),"",'4C'!$K$34)</f>
        <v>730.93</v>
      </c>
    </row>
    <row r="221" spans="2:6">
      <c r="B221" t="str">
        <f>'4C'!$AQ$34</f>
        <v>B0156FDCWWNP</v>
      </c>
      <c r="E221" t="s">
        <v>16446</v>
      </c>
      <c r="F221">
        <f>IF(ISBLANK('4C'!$L$34),"",'4C'!$L$34)</f>
        <v>13.003</v>
      </c>
    </row>
    <row r="222" spans="2:6">
      <c r="B222" t="str">
        <f>'4C'!$AR$34</f>
        <v>B0156FDCBIO</v>
      </c>
      <c r="E222" t="s">
        <v>16446</v>
      </c>
      <c r="F222">
        <f>IF(ISBLANK('4C'!$M$34),"",'4C'!$M$34)</f>
        <v>0.79600000000000004</v>
      </c>
    </row>
    <row r="223" spans="2:6">
      <c r="B223" t="str">
        <f>'4C'!$AS$34</f>
        <v>B0156FDCTTTH</v>
      </c>
      <c r="E223" t="s">
        <v>16446</v>
      </c>
      <c r="F223">
        <f>IF(ISBLANK('4C'!$N$34),"",'4C'!$N$34)</f>
        <v>0</v>
      </c>
    </row>
    <row r="224" spans="2:6">
      <c r="B224" t="str">
        <f>'4C'!$AJ$35</f>
        <v>B0157ATWR</v>
      </c>
      <c r="E224" t="s">
        <v>16446</v>
      </c>
      <c r="F224">
        <f>IF(ISBLANK('4C'!$E$35),"",'4C'!$E$35)</f>
        <v>49.259</v>
      </c>
    </row>
    <row r="225" spans="2:6">
      <c r="B225" t="str">
        <f>'4C'!$AK$35</f>
        <v>B0157ATWNP</v>
      </c>
      <c r="E225" t="s">
        <v>16446</v>
      </c>
      <c r="F225">
        <f>IF(ISBLANK('4C'!$F$35),"",'4C'!$F$35)</f>
        <v>285.95</v>
      </c>
    </row>
    <row r="226" spans="2:6">
      <c r="B226" t="str">
        <f>'4C'!$AL$35</f>
        <v>B0157ATWWNP</v>
      </c>
      <c r="E226" t="s">
        <v>16446</v>
      </c>
      <c r="F226">
        <f>IF(ISBLANK('4C'!$G$35),"",'4C'!$G$35)</f>
        <v>191.316</v>
      </c>
    </row>
    <row r="227" spans="2:6">
      <c r="B227" t="str">
        <f>'4C'!$AM$35</f>
        <v>B0157ATBIO</v>
      </c>
      <c r="E227" t="s">
        <v>16446</v>
      </c>
      <c r="F227">
        <f>IF(ISBLANK('4C'!$H$35),"",'4C'!$H$35)</f>
        <v>24.248999999999999</v>
      </c>
    </row>
    <row r="228" spans="2:6">
      <c r="B228" t="str">
        <f>'4C'!$AN$35</f>
        <v>B0157ATTTTH</v>
      </c>
      <c r="E228" t="s">
        <v>16446</v>
      </c>
      <c r="F228">
        <f>IF(ISBLANK('4C'!$I$35),"",'4C'!$I$35)</f>
        <v>16.992000000000001</v>
      </c>
    </row>
    <row r="229" spans="2:6">
      <c r="B229" t="str">
        <f>'4C'!$AO$35</f>
        <v>B0157ATCWR</v>
      </c>
      <c r="E229" t="s">
        <v>16446</v>
      </c>
      <c r="F229">
        <f>IF(ISBLANK('4C'!$J$35),"",'4C'!$J$35)</f>
        <v>97.073999999999998</v>
      </c>
    </row>
    <row r="230" spans="2:6">
      <c r="B230" t="str">
        <f>'4C'!$AP$35</f>
        <v>B0157ATCWNP</v>
      </c>
      <c r="E230" t="s">
        <v>16446</v>
      </c>
      <c r="F230">
        <f>IF(ISBLANK('4C'!$K$35),"",'4C'!$K$35)</f>
        <v>499.55500000000001</v>
      </c>
    </row>
    <row r="231" spans="2:6">
      <c r="B231" t="str">
        <f>'4C'!$AQ$35</f>
        <v>B0157ATCWWNP</v>
      </c>
      <c r="E231" t="s">
        <v>16446</v>
      </c>
      <c r="F231">
        <f>IF(ISBLANK('4C'!$L$35),"",'4C'!$L$35)</f>
        <v>233.57400000000001</v>
      </c>
    </row>
    <row r="232" spans="2:6">
      <c r="B232" t="str">
        <f>'4C'!$AR$35</f>
        <v>B0157ATCBIO</v>
      </c>
      <c r="E232" t="s">
        <v>16446</v>
      </c>
      <c r="F232">
        <f>IF(ISBLANK('4C'!$M$35),"",'4C'!$M$35)</f>
        <v>74.872</v>
      </c>
    </row>
    <row r="233" spans="2:6">
      <c r="B233" t="str">
        <f>'4C'!$AS$35</f>
        <v>B0157ATCTTTH</v>
      </c>
      <c r="E233" t="s">
        <v>16446</v>
      </c>
      <c r="F233">
        <f>IF(ISBLANK('4C'!$N$35),"",'4C'!$N$35)</f>
        <v>31.402999999999999</v>
      </c>
    </row>
    <row r="234" spans="2:6">
      <c r="B234" t="str">
        <f>'4C'!$AJ$36</f>
        <v>B0158VRWR</v>
      </c>
      <c r="E234" t="s">
        <v>16446</v>
      </c>
      <c r="F234">
        <f>IF(ISBLANK('4C'!$E$36),"",'4C'!$E$36)</f>
        <v>23.495999999999999</v>
      </c>
    </row>
    <row r="235" spans="2:6">
      <c r="B235" t="str">
        <f>'4C'!$AK$36</f>
        <v>B0158VRWNP</v>
      </c>
      <c r="E235" t="s">
        <v>16446</v>
      </c>
      <c r="F235">
        <f>IF(ISBLANK('4C'!$F$36),"",'4C'!$F$36)</f>
        <v>96.465999999999994</v>
      </c>
    </row>
    <row r="236" spans="2:6">
      <c r="B236" t="str">
        <f>'4C'!$AL$36</f>
        <v>B0158VRWWNP</v>
      </c>
      <c r="E236" t="s">
        <v>16446</v>
      </c>
      <c r="F236">
        <f>IF(ISBLANK('4C'!$G$36),"",'4C'!$G$36)</f>
        <v>189.26400000000001</v>
      </c>
    </row>
    <row r="237" spans="2:6">
      <c r="B237" t="str">
        <f>'4C'!$AM$36</f>
        <v>B0158VRBIO</v>
      </c>
      <c r="E237" t="s">
        <v>16446</v>
      </c>
      <c r="F237">
        <f>IF(ISBLANK('4C'!$H$36),"",'4C'!$H$36)</f>
        <v>24.06</v>
      </c>
    </row>
    <row r="238" spans="2:6">
      <c r="B238" t="str">
        <f>'4C'!$AN$36</f>
        <v>B0158VRTTTH</v>
      </c>
      <c r="E238" t="s">
        <v>16446</v>
      </c>
      <c r="F238">
        <f>IF(ISBLANK('4C'!$I$36),"",'4C'!$I$36)</f>
        <v>16.992000000000001</v>
      </c>
    </row>
    <row r="239" spans="2:6">
      <c r="B239" t="str">
        <f>'4C'!$AO$36</f>
        <v>B0158VRCWR</v>
      </c>
      <c r="E239" t="s">
        <v>16446</v>
      </c>
      <c r="F239">
        <f>IF(ISBLANK('4C'!$J$36),"",'4C'!$J$36)</f>
        <v>-60.143999999999991</v>
      </c>
    </row>
    <row r="240" spans="2:6">
      <c r="B240" t="str">
        <f>'4C'!$AP$36</f>
        <v>B0158VRCWNP</v>
      </c>
      <c r="E240" t="s">
        <v>16446</v>
      </c>
      <c r="F240">
        <f>IF(ISBLANK('4C'!$K$36),"",'4C'!$K$36)</f>
        <v>-231.37499999999994</v>
      </c>
    </row>
    <row r="241" spans="2:6">
      <c r="B241" t="str">
        <f>'4C'!$AQ$36</f>
        <v>B0158VRCWWNP</v>
      </c>
      <c r="E241" t="s">
        <v>16446</v>
      </c>
      <c r="F241">
        <f>IF(ISBLANK('4C'!$L$36),"",'4C'!$L$36)</f>
        <v>220.57100000000003</v>
      </c>
    </row>
    <row r="242" spans="2:6">
      <c r="B242" t="str">
        <f>'4C'!$AR$36</f>
        <v>B0158VRCBIO</v>
      </c>
      <c r="E242" t="s">
        <v>16446</v>
      </c>
      <c r="F242">
        <f>IF(ISBLANK('4C'!$M$36),"",'4C'!$M$36)</f>
        <v>74.075999999999993</v>
      </c>
    </row>
    <row r="243" spans="2:6">
      <c r="B243" t="str">
        <f>'4C'!$AS$36</f>
        <v>B0158VRCTTTH</v>
      </c>
      <c r="E243" t="s">
        <v>16446</v>
      </c>
      <c r="F243">
        <f>IF(ISBLANK('4C'!$N$36),"",'4C'!$N$36)</f>
        <v>31.402999999999999</v>
      </c>
    </row>
    <row r="244" spans="2:6">
      <c r="B244" t="str">
        <f>'4C'!$AJ$38</f>
        <v>B0159CTWR</v>
      </c>
      <c r="E244" t="s">
        <v>16446</v>
      </c>
      <c r="F244">
        <f>IF(ISBLANK('4C'!$E$38),"",'4C'!$E$38)</f>
        <v>5.354099999999999</v>
      </c>
    </row>
    <row r="245" spans="2:6">
      <c r="B245" t="str">
        <f>'4C'!$AK$38</f>
        <v>B0159CTWNP</v>
      </c>
      <c r="E245" t="s">
        <v>16446</v>
      </c>
      <c r="F245">
        <f>IF(ISBLANK('4C'!$F$38),"",'4C'!$F$38)</f>
        <v>67.017100000000056</v>
      </c>
    </row>
    <row r="246" spans="2:6">
      <c r="B246" t="str">
        <f>'4C'!$AL$38</f>
        <v>B0159CTWWNP</v>
      </c>
      <c r="E246" t="s">
        <v>16446</v>
      </c>
      <c r="F246">
        <f>IF(ISBLANK('4C'!$G$38),"",'4C'!$G$38)</f>
        <v>199.56135000000006</v>
      </c>
    </row>
    <row r="247" spans="2:6">
      <c r="B247" t="str">
        <f>'4C'!$AM$38</f>
        <v>B0159CTBIO</v>
      </c>
      <c r="E247" t="s">
        <v>16446</v>
      </c>
      <c r="F247">
        <f>IF(ISBLANK('4C'!$H$38),"",'4C'!$H$38)</f>
        <v>-8.3062500000000004</v>
      </c>
    </row>
    <row r="248" spans="2:6">
      <c r="B248" t="str">
        <f>'4C'!$AN$38</f>
        <v>B0159CTTTTH</v>
      </c>
      <c r="E248" t="s">
        <v>16446</v>
      </c>
      <c r="F248">
        <f>IF(ISBLANK('4C'!$I$38),"",'4C'!$I$38)</f>
        <v>10.174000000000001</v>
      </c>
    </row>
    <row r="249" spans="2:6">
      <c r="B249" t="str">
        <f>'4C'!$AO$38</f>
        <v>B0159CTCWR</v>
      </c>
      <c r="E249" t="s">
        <v>16446</v>
      </c>
      <c r="F249">
        <f>IF(ISBLANK('4C'!$J$38),"",'4C'!$J$38)</f>
        <v>22.526249999999997</v>
      </c>
    </row>
    <row r="250" spans="2:6">
      <c r="B250" t="str">
        <f>'4C'!$AP$38</f>
        <v>B0159CTCWNP</v>
      </c>
      <c r="E250" t="s">
        <v>16446</v>
      </c>
      <c r="F250">
        <f>IF(ISBLANK('4C'!$K$38),"",'4C'!$K$38)</f>
        <v>169.99182000000002</v>
      </c>
    </row>
    <row r="251" spans="2:6">
      <c r="B251" t="str">
        <f>'4C'!$AQ$38</f>
        <v>B0159CTCWWNP</v>
      </c>
      <c r="E251" t="s">
        <v>16446</v>
      </c>
      <c r="F251">
        <f>IF(ISBLANK('4C'!$L$38),"",'4C'!$L$38)</f>
        <v>237.35135000000008</v>
      </c>
    </row>
    <row r="252" spans="2:6">
      <c r="B252" t="str">
        <f>'4C'!$AR$38</f>
        <v>B0159CTCBIO</v>
      </c>
      <c r="E252" t="s">
        <v>16446</v>
      </c>
      <c r="F252">
        <f>IF(ISBLANK('4C'!$M$38),"",'4C'!$M$38)</f>
        <v>-31.826999999999998</v>
      </c>
    </row>
    <row r="253" spans="2:6">
      <c r="B253" t="str">
        <f>'4C'!$AS$38</f>
        <v>B0159CTCTTTH</v>
      </c>
      <c r="E253" t="s">
        <v>16446</v>
      </c>
      <c r="F253">
        <f>IF(ISBLANK('4C'!$N$38),"",'4C'!$N$38)</f>
        <v>11.02959999999999</v>
      </c>
    </row>
    <row r="254" spans="2:6">
      <c r="B254" t="str">
        <f>'4C'!$AJ$42</f>
        <v>B0161PGWR</v>
      </c>
      <c r="E254" t="s">
        <v>16446</v>
      </c>
      <c r="F254">
        <f>IF(ISBLANK('4C'!$E$42),"",'4C'!$E$42)</f>
        <v>0.68147000000000002</v>
      </c>
    </row>
    <row r="255" spans="2:6">
      <c r="B255" t="str">
        <f>'4C'!$AK$42</f>
        <v>B0161PGWNP</v>
      </c>
      <c r="E255" t="s">
        <v>16446</v>
      </c>
      <c r="F255">
        <f>IF(ISBLANK('4C'!$F$42),"",'4C'!$F$42)</f>
        <v>0.46229999999999999</v>
      </c>
    </row>
    <row r="256" spans="2:6">
      <c r="B256" t="str">
        <f>'4C'!$AL$42</f>
        <v>B0161PGWWNP</v>
      </c>
      <c r="E256" t="s">
        <v>16446</v>
      </c>
      <c r="F256">
        <f>IF(ISBLANK('4C'!$G$42),"",'4C'!$G$42)</f>
        <v>0.52009000000000005</v>
      </c>
    </row>
    <row r="257" spans="2:6">
      <c r="B257" t="str">
        <f>'4C'!$AM$42</f>
        <v>B0161PGBIO</v>
      </c>
      <c r="E257" t="s">
        <v>16446</v>
      </c>
      <c r="F257">
        <f>IF(ISBLANK('4C'!$H$42),"",'4C'!$H$42)</f>
        <v>0.42876999999999998</v>
      </c>
    </row>
    <row r="258" spans="2:6">
      <c r="B258" t="str">
        <f>'4C'!$AN$42</f>
        <v>B0161PGTTTH</v>
      </c>
      <c r="E258" t="s">
        <v>16446</v>
      </c>
      <c r="F258">
        <f>IF(ISBLANK('4C'!$I$42),"",'4C'!$I$42)</f>
        <v>-2.3189999999999999E-2</v>
      </c>
    </row>
    <row r="259" spans="2:6">
      <c r="B259" t="str">
        <f>'4C'!$AO$42</f>
        <v>B0161PGCWR</v>
      </c>
      <c r="E259" t="s">
        <v>16446</v>
      </c>
      <c r="F259">
        <f>IF(ISBLANK('4C'!$J$42),"",'4C'!$J$42)</f>
        <v>0.56201999999999996</v>
      </c>
    </row>
    <row r="260" spans="2:6">
      <c r="B260" t="str">
        <f>'4C'!$AP$42</f>
        <v>B0161PGCWNP</v>
      </c>
      <c r="E260" t="s">
        <v>16446</v>
      </c>
      <c r="F260">
        <f>IF(ISBLANK('4C'!$K$42),"",'4C'!$K$42)</f>
        <v>0.43841000000000002</v>
      </c>
    </row>
    <row r="261" spans="2:6">
      <c r="B261" t="str">
        <f>'4C'!$AQ$42</f>
        <v>B0161PGCWWNP</v>
      </c>
      <c r="E261" t="s">
        <v>16446</v>
      </c>
      <c r="F261">
        <f>IF(ISBLANK('4C'!$L$42),"",'4C'!$L$42)</f>
        <v>0.47454000000000002</v>
      </c>
    </row>
    <row r="262" spans="2:6">
      <c r="B262" t="str">
        <f>'4C'!$AR$42</f>
        <v>B0161PGCBIO</v>
      </c>
      <c r="E262" t="s">
        <v>16446</v>
      </c>
      <c r="F262">
        <f>IF(ISBLANK('4C'!$M$42),"",'4C'!$M$42)</f>
        <v>0.39198</v>
      </c>
    </row>
    <row r="263" spans="2:6">
      <c r="B263" t="str">
        <f>'4C'!$AS$42</f>
        <v>B0161PGCTTTH</v>
      </c>
      <c r="E263" t="s">
        <v>16446</v>
      </c>
      <c r="F263">
        <f>IF(ISBLANK('4C'!$N$42),"",'4C'!$N$42)</f>
        <v>3.1289999999999998E-2</v>
      </c>
    </row>
    <row r="264" spans="2:6">
      <c r="B264" t="str">
        <f>'4C'!$AJ$43</f>
        <v>B0162RVWR</v>
      </c>
      <c r="E264" t="s">
        <v>16446</v>
      </c>
      <c r="F264">
        <f>IF(ISBLANK('4C'!$E$43),"",'4C'!$E$43)</f>
        <v>1.7054414729999996</v>
      </c>
    </row>
    <row r="265" spans="2:6">
      <c r="B265" t="str">
        <f>'4C'!$AK$43</f>
        <v>B0162RVWNP</v>
      </c>
      <c r="E265" t="s">
        <v>16446</v>
      </c>
      <c r="F265">
        <f>IF(ISBLANK('4C'!$F$43),"",'4C'!$F$43)</f>
        <v>36.035094670000035</v>
      </c>
    </row>
    <row r="266" spans="2:6">
      <c r="B266" t="str">
        <f>'4C'!$AL$43</f>
        <v>B0162RVWWNP</v>
      </c>
      <c r="E266" t="s">
        <v>16446</v>
      </c>
      <c r="F266">
        <f>IF(ISBLANK('4C'!$G$43),"",'4C'!$G$43)</f>
        <v>95.771487478500021</v>
      </c>
    </row>
    <row r="267" spans="2:6">
      <c r="B267" t="str">
        <f>'4C'!$AM$43</f>
        <v>B0162RVBIO</v>
      </c>
      <c r="E267" t="s">
        <v>16446</v>
      </c>
      <c r="F267">
        <f>IF(ISBLANK('4C'!$H$43),"",'4C'!$H$43)</f>
        <v>-4.7447791875000007</v>
      </c>
    </row>
    <row r="268" spans="2:6">
      <c r="B268" t="str">
        <f>'4C'!$AN$43</f>
        <v>B0162RVTTTH</v>
      </c>
      <c r="E268" t="s">
        <v>16446</v>
      </c>
      <c r="F268">
        <f>IF(ISBLANK('4C'!$I$43),"",'4C'!$I$43)</f>
        <v>10.409935060000002</v>
      </c>
    </row>
    <row r="269" spans="2:6">
      <c r="B269" t="str">
        <f>'4C'!$AO$43</f>
        <v>B0162RVCWR</v>
      </c>
      <c r="E269" t="s">
        <v>16446</v>
      </c>
      <c r="F269">
        <f>IF(ISBLANK('4C'!$J$43),"",'4C'!$J$43)</f>
        <v>9.8660469749999997</v>
      </c>
    </row>
    <row r="270" spans="2:6">
      <c r="B270" t="str">
        <f>'4C'!$AP$43</f>
        <v>B0162RVCWNP</v>
      </c>
      <c r="E270" t="s">
        <v>16446</v>
      </c>
      <c r="F270">
        <f>IF(ISBLANK('4C'!$K$43),"",'4C'!$K$43)</f>
        <v>95.465706193800017</v>
      </c>
    </row>
    <row r="271" spans="2:6">
      <c r="B271" t="str">
        <f>'4C'!$AQ$43</f>
        <v>B0162RVCWWNP</v>
      </c>
      <c r="E271" t="s">
        <v>16446</v>
      </c>
      <c r="F271">
        <f>IF(ISBLANK('4C'!$L$43),"",'4C'!$L$43)</f>
        <v>124.71864037100005</v>
      </c>
    </row>
    <row r="272" spans="2:6">
      <c r="B272" t="str">
        <f>'4C'!$AR$43</f>
        <v>B0162RVCBIO</v>
      </c>
      <c r="E272" t="s">
        <v>16446</v>
      </c>
      <c r="F272">
        <f>IF(ISBLANK('4C'!$M$43),"",'4C'!$M$43)</f>
        <v>-19.35145254</v>
      </c>
    </row>
    <row r="273" spans="2:6">
      <c r="B273" t="str">
        <f>'4C'!$AS$43</f>
        <v>B0162RVCTTTH</v>
      </c>
      <c r="E273" t="s">
        <v>16446</v>
      </c>
      <c r="F273">
        <f>IF(ISBLANK('4C'!$N$43),"",'4C'!$N$43)</f>
        <v>10.68448381599999</v>
      </c>
    </row>
    <row r="274" spans="2:6">
      <c r="B274" t="str">
        <f>'4C'!$AO$44</f>
        <v>B0163ODIWR</v>
      </c>
      <c r="E274" t="s">
        <v>16446</v>
      </c>
      <c r="F274">
        <f>IF(ISBLANK('4C'!$J$44),"",'4C'!$J$44)</f>
        <v>0</v>
      </c>
    </row>
    <row r="275" spans="2:6">
      <c r="B275" t="str">
        <f>'4C'!$AP$44</f>
        <v>B0163ODCWNP</v>
      </c>
      <c r="E275" t="s">
        <v>16446</v>
      </c>
      <c r="F275">
        <f>IF(ISBLANK('4C'!$K$44),"",'4C'!$K$44)</f>
        <v>0</v>
      </c>
    </row>
    <row r="276" spans="2:6">
      <c r="B276" t="str">
        <f>'4C'!$AQ$44</f>
        <v>B0163ODCWWNP</v>
      </c>
      <c r="E276" t="s">
        <v>16446</v>
      </c>
      <c r="F276">
        <f>IF(ISBLANK('4C'!$L$44),"",'4C'!$L$44)</f>
        <v>0</v>
      </c>
    </row>
    <row r="277" spans="2:6">
      <c r="B277" t="str">
        <f>'4C'!$AR$44</f>
        <v>B0163ODCBIO</v>
      </c>
      <c r="E277" t="s">
        <v>16446</v>
      </c>
      <c r="F277">
        <f>IF(ISBLANK('4C'!$M$44),"",'4C'!$M$44)</f>
        <v>0</v>
      </c>
    </row>
    <row r="278" spans="2:6">
      <c r="B278" t="str">
        <f>'4C'!$AS$44</f>
        <v>RCT00588TTT</v>
      </c>
      <c r="E278" t="s">
        <v>16446</v>
      </c>
      <c r="F278">
        <f>IF(ISBLANK('4C'!$N$44),"",'4C'!$N$44)</f>
        <v>0</v>
      </c>
    </row>
    <row r="279" spans="2:6">
      <c r="B279" t="str">
        <f>'4C'!$AO$46</f>
        <v>B0164RCVWR</v>
      </c>
      <c r="E279" t="s">
        <v>16446</v>
      </c>
      <c r="F279">
        <f>IF(ISBLANK('4C'!$J$46),"",'4C'!$J$46)</f>
        <v>519.21600000000001</v>
      </c>
    </row>
    <row r="280" spans="2:6">
      <c r="B280" t="str">
        <f>'4C'!$AP$46</f>
        <v>B0164RCCWNP</v>
      </c>
      <c r="E280" t="s">
        <v>16446</v>
      </c>
      <c r="F280">
        <f>IF(ISBLANK('4C'!$K$46),"",'4C'!$K$46)</f>
        <v>9273.2630000000008</v>
      </c>
    </row>
    <row r="281" spans="2:6">
      <c r="B281" t="str">
        <f>'4C'!$AQ$46</f>
        <v>B0164RCCWWNP</v>
      </c>
      <c r="E281" t="s">
        <v>16446</v>
      </c>
      <c r="F281">
        <f>IF(ISBLANK('4C'!$L$46),"",'4C'!$L$46)</f>
        <v>7387.1040000000003</v>
      </c>
    </row>
    <row r="282" spans="2:6">
      <c r="B282" t="str">
        <f>'4C'!$AR$46</f>
        <v>B0164RCCBIO</v>
      </c>
      <c r="E282" t="s">
        <v>16446</v>
      </c>
      <c r="F282">
        <f>IF(ISBLANK('4C'!$M$46),"",'4C'!$M$46)</f>
        <v>1978.8920000000001</v>
      </c>
    </row>
    <row r="283" spans="2:6">
      <c r="B283" t="str">
        <f>'4C'!$AS$46</f>
        <v>RCT00586TTT</v>
      </c>
      <c r="E283" t="s">
        <v>16446</v>
      </c>
      <c r="F283">
        <f>IF(ISBLANK('4C'!$N$46),"",'4C'!$N$46)</f>
        <v>1849.951</v>
      </c>
    </row>
    <row r="284" spans="2:6">
      <c r="B284" t="str">
        <f>'4C'!$AO$47</f>
        <v>B0165SRVWR</v>
      </c>
      <c r="E284" t="s">
        <v>16446</v>
      </c>
      <c r="F284">
        <f>IF(ISBLANK('4C'!$J$47),"",'4C'!$J$47)</f>
        <v>529.08204697500003</v>
      </c>
    </row>
    <row r="285" spans="2:6">
      <c r="B285" t="str">
        <f>'4C'!$AP$47</f>
        <v>B0165SRCWNP</v>
      </c>
      <c r="E285" t="s">
        <v>16446</v>
      </c>
      <c r="F285">
        <f>IF(ISBLANK('4C'!$K$47),"",'4C'!$K$47)</f>
        <v>9377.6084061938</v>
      </c>
    </row>
    <row r="286" spans="2:6">
      <c r="B286" t="str">
        <f>'4C'!$AQ$47</f>
        <v>B0165SRCWWNP</v>
      </c>
      <c r="E286" t="s">
        <v>16446</v>
      </c>
      <c r="F286">
        <f>IF(ISBLANK('4C'!$L$47),"",'4C'!$L$47)</f>
        <v>7511.8226403710005</v>
      </c>
    </row>
    <row r="287" spans="2:6">
      <c r="B287" t="str">
        <f>'4C'!$AR$47</f>
        <v>B0165SRCBIO</v>
      </c>
      <c r="E287" t="s">
        <v>16446</v>
      </c>
      <c r="F287">
        <f>IF(ISBLANK('4C'!$M$47),"",'4C'!$M$47)</f>
        <v>1959.54054746</v>
      </c>
    </row>
    <row r="288" spans="2:6">
      <c r="B288" t="str">
        <f>'4C'!$AS$47</f>
        <v>RCT00589TTT</v>
      </c>
      <c r="E288" t="s">
        <v>16446</v>
      </c>
      <c r="F288">
        <f>IF(ISBLANK('4C'!$N$47),"",'4C'!$N$47)</f>
        <v>1860.635483816</v>
      </c>
    </row>
    <row r="289" spans="2:6">
      <c r="B289" t="str">
        <f>'4D'!$AF$9</f>
        <v>B0203TAS</v>
      </c>
      <c r="E289" t="s">
        <v>16446</v>
      </c>
      <c r="F289">
        <f>IF(ISBLANK('4D'!$J$9),"",'4D'!$J$9)</f>
        <v>568.1880000000001</v>
      </c>
    </row>
    <row r="290" spans="2:6">
      <c r="B290" t="str">
        <f>'4D'!$AF$10</f>
        <v>B0204TAS</v>
      </c>
      <c r="E290" t="s">
        <v>16446</v>
      </c>
      <c r="F290">
        <f>IF(ISBLANK('4D'!$J$10),"",'4D'!$J$10)</f>
        <v>15.559000000000001</v>
      </c>
    </row>
    <row r="291" spans="2:6">
      <c r="B291" t="str">
        <f>'4D'!$AA$11</f>
        <v>BM320WR_DS</v>
      </c>
      <c r="E291" t="s">
        <v>16446</v>
      </c>
      <c r="F291">
        <f>IF(ISBLANK('4D'!$E$11),"",'4D'!$E$11)</f>
        <v>0</v>
      </c>
    </row>
    <row r="292" spans="2:6">
      <c r="B292" t="str">
        <f>'4D'!$AB$11</f>
        <v>BM320RWT_DS</v>
      </c>
      <c r="E292" t="s">
        <v>16446</v>
      </c>
      <c r="F292">
        <f>IF(ISBLANK('4D'!$F$11),"",'4D'!$F$11)</f>
        <v>0</v>
      </c>
    </row>
    <row r="293" spans="2:6">
      <c r="B293" t="str">
        <f>'4D'!$AC$11</f>
        <v>BM320RWS_DS</v>
      </c>
      <c r="E293" t="s">
        <v>16446</v>
      </c>
      <c r="F293">
        <f>IF(ISBLANK('4D'!$G$11),"",'4D'!$G$11)</f>
        <v>0</v>
      </c>
    </row>
    <row r="294" spans="2:6">
      <c r="B294" t="str">
        <f>'4D'!$AD$11</f>
        <v>BM320WT_DS</v>
      </c>
      <c r="E294" t="s">
        <v>16446</v>
      </c>
      <c r="F294">
        <f>IF(ISBLANK('4D'!$H$11),"",'4D'!$H$11)</f>
        <v>0</v>
      </c>
    </row>
    <row r="295" spans="2:6">
      <c r="B295" t="str">
        <f>'4D'!$AE$11</f>
        <v>BM320TWD_DS</v>
      </c>
      <c r="E295" t="s">
        <v>16446</v>
      </c>
      <c r="F295">
        <f>IF(ISBLANK('4D'!$I$11),"",'4D'!$I$11)</f>
        <v>7.1429999999999998</v>
      </c>
    </row>
    <row r="296" spans="2:6">
      <c r="B296" t="str">
        <f>'4D'!$AF$11</f>
        <v>BM320TTAS_DS</v>
      </c>
      <c r="E296" t="s">
        <v>16446</v>
      </c>
      <c r="F296">
        <f>IF(ISBLANK('4D'!$J$11),"",'4D'!$J$11)</f>
        <v>7.1429999999999998</v>
      </c>
    </row>
    <row r="297" spans="2:6">
      <c r="B297" t="str">
        <f>'4D'!$AA$12</f>
        <v>BM319WR_4D</v>
      </c>
      <c r="E297" t="s">
        <v>16446</v>
      </c>
      <c r="F297">
        <f>IF(ISBLANK('4D'!$E$12),"",'4D'!$E$12)</f>
        <v>81.451000000000008</v>
      </c>
    </row>
    <row r="298" spans="2:6">
      <c r="B298" t="str">
        <f>'4D'!$AB$12</f>
        <v>BM319RWT</v>
      </c>
      <c r="E298" t="s">
        <v>16446</v>
      </c>
      <c r="F298">
        <f>IF(ISBLANK('4D'!$F$12),"",'4D'!$F$12)</f>
        <v>13.641</v>
      </c>
    </row>
    <row r="299" spans="2:6">
      <c r="B299" t="str">
        <f>'4D'!$AC$12</f>
        <v>BM319RWS</v>
      </c>
      <c r="E299" t="s">
        <v>16446</v>
      </c>
      <c r="F299">
        <f>IF(ISBLANK('4D'!$G$12),"",'4D'!$G$12)</f>
        <v>4.1000000000000002E-2</v>
      </c>
    </row>
    <row r="300" spans="2:6">
      <c r="B300" t="str">
        <f>'4D'!$AD$12</f>
        <v>BM319WT</v>
      </c>
      <c r="E300" t="s">
        <v>16446</v>
      </c>
      <c r="F300">
        <f>IF(ISBLANK('4D'!$H$12),"",'4D'!$H$12)</f>
        <v>117.271</v>
      </c>
    </row>
    <row r="301" spans="2:6">
      <c r="B301" t="str">
        <f>'4D'!$AE$12</f>
        <v>BM319TWD</v>
      </c>
      <c r="E301" t="s">
        <v>16446</v>
      </c>
      <c r="F301">
        <f>IF(ISBLANK('4D'!$I$12),"",'4D'!$I$12)</f>
        <v>378.48599999999999</v>
      </c>
    </row>
    <row r="302" spans="2:6">
      <c r="B302" t="str">
        <f>'4D'!$AF$12</f>
        <v>BM319TAS</v>
      </c>
      <c r="E302" t="s">
        <v>16446</v>
      </c>
      <c r="F302">
        <f>IF(ISBLANK('4D'!$J$12),"",'4D'!$J$12)</f>
        <v>590.89</v>
      </c>
    </row>
    <row r="303" spans="2:6">
      <c r="B303" t="str">
        <f>'4D'!$AA$13</f>
        <v>BM323WR</v>
      </c>
      <c r="E303" t="s">
        <v>16446</v>
      </c>
      <c r="F303">
        <f>IF(ISBLANK('4D'!$E$13),"",'4D'!$E$13)</f>
        <v>5.2549999999999999</v>
      </c>
    </row>
    <row r="304" spans="2:6">
      <c r="B304" t="str">
        <f>'4D'!$AB$13</f>
        <v>BM323RWT</v>
      </c>
      <c r="E304" t="s">
        <v>16446</v>
      </c>
      <c r="F304">
        <f>IF(ISBLANK('4D'!$F$13),"",'4D'!$F$13)</f>
        <v>1.671</v>
      </c>
    </row>
    <row r="305" spans="2:6">
      <c r="B305" t="str">
        <f>'4D'!$AC$13</f>
        <v>BM323RWS</v>
      </c>
      <c r="E305" t="s">
        <v>16446</v>
      </c>
      <c r="F305">
        <f>IF(ISBLANK('4D'!$G$13),"",'4D'!$G$13)</f>
        <v>0.10299999999999999</v>
      </c>
    </row>
    <row r="306" spans="2:6">
      <c r="B306" t="str">
        <f>'4D'!$AD$13</f>
        <v>BM323WT</v>
      </c>
      <c r="E306" t="s">
        <v>16446</v>
      </c>
      <c r="F306">
        <f>IF(ISBLANK('4D'!$H$13),"",'4D'!$H$13)</f>
        <v>8.5020000000000007</v>
      </c>
    </row>
    <row r="307" spans="2:6">
      <c r="B307" t="str">
        <f>'4D'!$AE$13</f>
        <v>BM323TWD</v>
      </c>
      <c r="E307" t="s">
        <v>16446</v>
      </c>
      <c r="F307">
        <f>IF(ISBLANK('4D'!$I$13),"",'4D'!$I$13)</f>
        <v>30.984999999999999</v>
      </c>
    </row>
    <row r="308" spans="2:6">
      <c r="B308" t="str">
        <f>'4D'!$AF$13</f>
        <v>BM323TAS</v>
      </c>
      <c r="E308" t="s">
        <v>16446</v>
      </c>
      <c r="F308">
        <f>IF(ISBLANK('4D'!$J$13),"",'4D'!$J$13)</f>
        <v>46.515999999999998</v>
      </c>
    </row>
    <row r="309" spans="2:6">
      <c r="B309" t="str">
        <f>'4D'!$AA$14</f>
        <v>BM351WRT</v>
      </c>
      <c r="E309" t="s">
        <v>16446</v>
      </c>
      <c r="F309">
        <f>IF(ISBLANK('4D'!$E$14),"",'4D'!$E$14)</f>
        <v>86.706000000000003</v>
      </c>
    </row>
    <row r="310" spans="2:6">
      <c r="B310" t="str">
        <f>'4D'!$AB$14</f>
        <v>BM351RWT</v>
      </c>
      <c r="E310" t="s">
        <v>16446</v>
      </c>
      <c r="F310">
        <f>IF(ISBLANK('4D'!$F$14),"",'4D'!$F$14)</f>
        <v>15.311999999999999</v>
      </c>
    </row>
    <row r="311" spans="2:6">
      <c r="B311" t="str">
        <f>'4D'!$AC$14</f>
        <v>BM351RWS</v>
      </c>
      <c r="E311" t="s">
        <v>16446</v>
      </c>
      <c r="F311">
        <f>IF(ISBLANK('4D'!$G$14),"",'4D'!$G$14)</f>
        <v>0.14399999999999999</v>
      </c>
    </row>
    <row r="312" spans="2:6">
      <c r="B312" t="str">
        <f>'4D'!$AD$14</f>
        <v>BM351WT</v>
      </c>
      <c r="E312" t="s">
        <v>16446</v>
      </c>
      <c r="F312">
        <f>IF(ISBLANK('4D'!$H$14),"",'4D'!$H$14)</f>
        <v>125.773</v>
      </c>
    </row>
    <row r="313" spans="2:6">
      <c r="B313" t="str">
        <f>'4D'!$AE$14</f>
        <v>BM351TWD</v>
      </c>
      <c r="E313" t="s">
        <v>16446</v>
      </c>
      <c r="F313">
        <f>IF(ISBLANK('4D'!$I$14),"",'4D'!$I$14)</f>
        <v>409.471</v>
      </c>
    </row>
    <row r="314" spans="2:6">
      <c r="B314" t="str">
        <f>'4D'!$AF$14</f>
        <v>BM351TAS</v>
      </c>
      <c r="E314" t="s">
        <v>16446</v>
      </c>
      <c r="F314">
        <f>IF(ISBLANK('4D'!$J$14),"",'4D'!$J$14)</f>
        <v>637.40599999999995</v>
      </c>
    </row>
    <row r="315" spans="2:6">
      <c r="B315" t="str">
        <f>'4D'!$AA$17</f>
        <v>B0206WR</v>
      </c>
      <c r="E315" t="s">
        <v>16446</v>
      </c>
      <c r="F315">
        <f>IF(ISBLANK('4D'!$E$17),"",'4D'!$E$17)</f>
        <v>0</v>
      </c>
    </row>
    <row r="316" spans="2:6">
      <c r="B316" t="str">
        <f>'4D'!$AB$17</f>
        <v>B0206RWT</v>
      </c>
      <c r="E316" t="s">
        <v>16446</v>
      </c>
      <c r="F316">
        <f>IF(ISBLANK('4D'!$F$17),"",'4D'!$F$17)</f>
        <v>0</v>
      </c>
    </row>
    <row r="317" spans="2:6">
      <c r="B317" t="str">
        <f>'4D'!$AC$17</f>
        <v>B0206RWS</v>
      </c>
      <c r="E317" t="s">
        <v>16446</v>
      </c>
      <c r="F317">
        <f>IF(ISBLANK('4D'!$G$17),"",'4D'!$G$17)</f>
        <v>0</v>
      </c>
    </row>
    <row r="318" spans="2:6">
      <c r="B318" t="str">
        <f>'4D'!$AD$17</f>
        <v>B0206WT</v>
      </c>
      <c r="E318" t="s">
        <v>16446</v>
      </c>
      <c r="F318">
        <f>IF(ISBLANK('4D'!$H$17),"",'4D'!$H$17)</f>
        <v>0</v>
      </c>
    </row>
    <row r="319" spans="2:6">
      <c r="B319" t="str">
        <f>'4D'!$AE$17</f>
        <v>B0206TWD</v>
      </c>
      <c r="E319" t="s">
        <v>16446</v>
      </c>
      <c r="F319">
        <f>IF(ISBLANK('4D'!$I$17),"",'4D'!$I$17)</f>
        <v>2.0720000000000001</v>
      </c>
    </row>
    <row r="320" spans="2:6">
      <c r="B320" t="str">
        <f>'4D'!$AF$17</f>
        <v>B0206TAS</v>
      </c>
      <c r="E320" t="s">
        <v>16446</v>
      </c>
      <c r="F320">
        <f>IF(ISBLANK('4D'!$J$17),"",'4D'!$J$17)</f>
        <v>2.0720000000000001</v>
      </c>
    </row>
    <row r="321" spans="2:6">
      <c r="B321" t="str">
        <f>'4D'!$AF$20</f>
        <v>B0207TAS</v>
      </c>
      <c r="E321" t="s">
        <v>16446</v>
      </c>
      <c r="F321">
        <f>IF(ISBLANK('4D'!$J$20),"",'4D'!$J$20)</f>
        <v>450.61500000000001</v>
      </c>
    </row>
    <row r="322" spans="2:6">
      <c r="B322" t="str">
        <f>'4D'!$AA$21</f>
        <v>B0290TEC_WR</v>
      </c>
      <c r="E322" t="s">
        <v>16446</v>
      </c>
      <c r="F322">
        <f>IF(ISBLANK('4D'!$E$21),"",'4D'!$E$21)</f>
        <v>46.255000000000003</v>
      </c>
    </row>
    <row r="323" spans="2:6">
      <c r="B323" t="str">
        <f>'4D'!$AB$21</f>
        <v>B0290TEC_RWT</v>
      </c>
      <c r="E323" t="s">
        <v>16446</v>
      </c>
      <c r="F323">
        <f>IF(ISBLANK('4D'!$F$21),"",'4D'!$F$21)</f>
        <v>3.7930000000000001</v>
      </c>
    </row>
    <row r="324" spans="2:6">
      <c r="B324" t="str">
        <f>'4D'!$AC$21</f>
        <v>B0290TEC_RWS</v>
      </c>
      <c r="E324" t="s">
        <v>16446</v>
      </c>
      <c r="F324">
        <f>IF(ISBLANK('4D'!$G$21),"",'4D'!$G$21)</f>
        <v>0</v>
      </c>
    </row>
    <row r="325" spans="2:6">
      <c r="B325" t="str">
        <f>'4D'!$AD$21</f>
        <v>B0290TEC_WT</v>
      </c>
      <c r="E325" t="s">
        <v>16446</v>
      </c>
      <c r="F325">
        <f>IF(ISBLANK('4D'!$H$21),"",'4D'!$H$21)</f>
        <v>42.637</v>
      </c>
    </row>
    <row r="326" spans="2:6">
      <c r="B326" t="str">
        <f>'4D'!$AE$21</f>
        <v>B0290TEC_TWD</v>
      </c>
      <c r="E326" t="s">
        <v>16446</v>
      </c>
      <c r="F326">
        <f>IF(ISBLANK('4D'!$I$21),"",'4D'!$I$21)</f>
        <v>241.00399999999999</v>
      </c>
    </row>
    <row r="327" spans="2:6">
      <c r="B327" t="str">
        <f>'4D'!$AF$21</f>
        <v>B0208TAS</v>
      </c>
      <c r="E327" t="s">
        <v>16446</v>
      </c>
      <c r="F327">
        <f>IF(ISBLANK('4D'!$J$21),"",'4D'!$J$21)</f>
        <v>333.68899999999996</v>
      </c>
    </row>
    <row r="328" spans="2:6">
      <c r="B328" t="str">
        <f>'4D'!$AA$22</f>
        <v>B0291TDS_WR</v>
      </c>
      <c r="E328" t="s">
        <v>16446</v>
      </c>
      <c r="F328">
        <f>IF(ISBLANK('4D'!$E$22),"",'4D'!$E$22)</f>
        <v>0</v>
      </c>
    </row>
    <row r="329" spans="2:6">
      <c r="B329" t="str">
        <f>'4D'!$AB$22</f>
        <v>B0291TDS_RWT</v>
      </c>
      <c r="E329" t="s">
        <v>16446</v>
      </c>
      <c r="F329">
        <f>IF(ISBLANK('4D'!$F$22),"",'4D'!$F$22)</f>
        <v>0.189</v>
      </c>
    </row>
    <row r="330" spans="2:6">
      <c r="B330" t="str">
        <f>'4D'!$AC$22</f>
        <v>B0291TDS_RWS</v>
      </c>
      <c r="E330" t="s">
        <v>16446</v>
      </c>
      <c r="F330">
        <f>IF(ISBLANK('4D'!$G$22),"",'4D'!$G$22)</f>
        <v>0</v>
      </c>
    </row>
    <row r="331" spans="2:6">
      <c r="B331" t="str">
        <f>'4D'!$AD$22</f>
        <v>B0291TDS_WT</v>
      </c>
      <c r="E331" t="s">
        <v>16446</v>
      </c>
      <c r="F331">
        <f>IF(ISBLANK('4D'!$H$22),"",'4D'!$H$22)</f>
        <v>0</v>
      </c>
    </row>
    <row r="332" spans="2:6">
      <c r="B332" t="str">
        <f>'4D'!$AE$22</f>
        <v>B0291TDS_TWD</v>
      </c>
      <c r="E332" t="s">
        <v>16446</v>
      </c>
      <c r="F332">
        <f>IF(ISBLANK('4D'!$I$22),"",'4D'!$I$22)</f>
        <v>96.427000000000007</v>
      </c>
    </row>
    <row r="333" spans="2:6">
      <c r="B333" t="str">
        <f>'4D'!$AF$22</f>
        <v>B0291TAS</v>
      </c>
      <c r="E333" t="s">
        <v>16446</v>
      </c>
      <c r="F333">
        <f>IF(ISBLANK('4D'!$J$22),"",'4D'!$J$22)</f>
        <v>96.616</v>
      </c>
    </row>
    <row r="334" spans="2:6">
      <c r="B334" t="str">
        <f>'4D'!$AA$23</f>
        <v>BC30498WR_4D</v>
      </c>
      <c r="E334" t="s">
        <v>16446</v>
      </c>
      <c r="F334">
        <f>IF(ISBLANK('4D'!$E$23),"",'4D'!$E$23)</f>
        <v>60.616</v>
      </c>
    </row>
    <row r="335" spans="2:6">
      <c r="B335" t="str">
        <f>'4D'!$AB$23</f>
        <v>BC30498RWT</v>
      </c>
      <c r="E335" t="s">
        <v>16446</v>
      </c>
      <c r="F335">
        <f>IF(ISBLANK('4D'!$F$23),"",'4D'!$F$23)</f>
        <v>22.042000000000002</v>
      </c>
    </row>
    <row r="336" spans="2:6">
      <c r="B336" t="str">
        <f>'4D'!$AC$23</f>
        <v>BC30498RWS</v>
      </c>
      <c r="E336" t="s">
        <v>16446</v>
      </c>
      <c r="F336">
        <f>IF(ISBLANK('4D'!$G$23),"",'4D'!$G$23)</f>
        <v>0</v>
      </c>
    </row>
    <row r="337" spans="2:6">
      <c r="B337" t="str">
        <f>'4D'!$AD$23</f>
        <v>BC30498WT</v>
      </c>
      <c r="E337" t="s">
        <v>16446</v>
      </c>
      <c r="F337">
        <f>IF(ISBLANK('4D'!$H$23),"",'4D'!$H$23)</f>
        <v>167.79000000000002</v>
      </c>
    </row>
    <row r="338" spans="2:6">
      <c r="B338" t="str">
        <f>'4D'!$AE$23</f>
        <v>BC30498TWD</v>
      </c>
      <c r="E338" t="s">
        <v>16446</v>
      </c>
      <c r="F338">
        <f>IF(ISBLANK('4D'!$I$23),"",'4D'!$I$23)</f>
        <v>630.47199999999998</v>
      </c>
    </row>
    <row r="339" spans="2:6">
      <c r="B339" t="str">
        <f>'4D'!$AF$23</f>
        <v>BC30498TAS</v>
      </c>
      <c r="E339" t="s">
        <v>16446</v>
      </c>
      <c r="F339">
        <f>IF(ISBLANK('4D'!$J$23),"",'4D'!$J$23)</f>
        <v>880.92000000000007</v>
      </c>
    </row>
    <row r="340" spans="2:6">
      <c r="B340" t="str">
        <f>'4D'!$AA$24</f>
        <v>BM333WR</v>
      </c>
      <c r="E340" t="s">
        <v>16446</v>
      </c>
      <c r="F340">
        <f>IF(ISBLANK('4D'!$E$24),"",'4D'!$E$24)</f>
        <v>0</v>
      </c>
    </row>
    <row r="341" spans="2:6">
      <c r="B341" t="str">
        <f>'4D'!$AB$24</f>
        <v>BM333RWT</v>
      </c>
      <c r="E341" t="s">
        <v>16446</v>
      </c>
      <c r="F341">
        <f>IF(ISBLANK('4D'!$F$24),"",'4D'!$F$24)</f>
        <v>0</v>
      </c>
    </row>
    <row r="342" spans="2:6">
      <c r="B342" t="str">
        <f>'4D'!$AC$24</f>
        <v>BM333RWS</v>
      </c>
      <c r="E342" t="s">
        <v>16446</v>
      </c>
      <c r="F342">
        <f>IF(ISBLANK('4D'!$G$24),"",'4D'!$G$24)</f>
        <v>0</v>
      </c>
    </row>
    <row r="343" spans="2:6">
      <c r="B343" t="str">
        <f>'4D'!$AD$24</f>
        <v>BM333WT</v>
      </c>
      <c r="E343" t="s">
        <v>16446</v>
      </c>
      <c r="F343">
        <f>IF(ISBLANK('4D'!$H$24),"",'4D'!$H$24)</f>
        <v>0</v>
      </c>
    </row>
    <row r="344" spans="2:6">
      <c r="B344" t="str">
        <f>'4D'!$AE$24</f>
        <v>BM333TWD</v>
      </c>
      <c r="E344" t="s">
        <v>16446</v>
      </c>
      <c r="F344">
        <f>IF(ISBLANK('4D'!$I$24),"",'4D'!$I$24)</f>
        <v>0</v>
      </c>
    </row>
    <row r="345" spans="2:6">
      <c r="B345" t="str">
        <f>'4D'!$AF$24</f>
        <v>BM333TAS</v>
      </c>
      <c r="E345" t="s">
        <v>16446</v>
      </c>
      <c r="F345">
        <f>IF(ISBLANK('4D'!$J$24),"",'4D'!$J$24)</f>
        <v>0</v>
      </c>
    </row>
    <row r="346" spans="2:6">
      <c r="B346" t="str">
        <f>'4D'!$AA$25</f>
        <v>BA1070WR_4D</v>
      </c>
      <c r="E346" t="s">
        <v>16446</v>
      </c>
      <c r="F346">
        <f>IF(ISBLANK('4D'!$E$25),"",'4D'!$E$25)</f>
        <v>60.616</v>
      </c>
    </row>
    <row r="347" spans="2:6">
      <c r="B347" t="str">
        <f>'4D'!$AB$25</f>
        <v>BA1070RWT</v>
      </c>
      <c r="E347" t="s">
        <v>16446</v>
      </c>
      <c r="F347">
        <f>IF(ISBLANK('4D'!$F$25),"",'4D'!$F$25)</f>
        <v>22.042000000000002</v>
      </c>
    </row>
    <row r="348" spans="2:6">
      <c r="B348" t="str">
        <f>'4D'!$AC$25</f>
        <v>BA1070RWS</v>
      </c>
      <c r="E348" t="s">
        <v>16446</v>
      </c>
      <c r="F348">
        <f>IF(ISBLANK('4D'!$G$25),"",'4D'!$G$25)</f>
        <v>0</v>
      </c>
    </row>
    <row r="349" spans="2:6">
      <c r="B349" t="str">
        <f>'4D'!$AD$25</f>
        <v>BA1070WT</v>
      </c>
      <c r="E349" t="s">
        <v>16446</v>
      </c>
      <c r="F349">
        <f>IF(ISBLANK('4D'!$H$25),"",'4D'!$H$25)</f>
        <v>167.79000000000002</v>
      </c>
    </row>
    <row r="350" spans="2:6">
      <c r="B350" t="str">
        <f>'4D'!$AE$25</f>
        <v>BA1070TWD</v>
      </c>
      <c r="E350" t="s">
        <v>16446</v>
      </c>
      <c r="F350">
        <f>IF(ISBLANK('4D'!$I$25),"",'4D'!$I$25)</f>
        <v>630.47199999999998</v>
      </c>
    </row>
    <row r="351" spans="2:6">
      <c r="B351" t="str">
        <f>'4D'!$AF$25</f>
        <v>BA1070TAS</v>
      </c>
      <c r="E351" t="s">
        <v>16446</v>
      </c>
      <c r="F351">
        <f>IF(ISBLANK('4D'!$J$25),"",'4D'!$J$25)</f>
        <v>880.92000000000007</v>
      </c>
    </row>
    <row r="352" spans="2:6">
      <c r="B352" t="str">
        <f>'4D'!$AA$28</f>
        <v>B0500WR</v>
      </c>
      <c r="E352" t="s">
        <v>16446</v>
      </c>
      <c r="F352">
        <f>IF(ISBLANK('4D'!$E$28),"",'4D'!$E$28)</f>
        <v>-4.7220000000000004</v>
      </c>
    </row>
    <row r="353" spans="2:6">
      <c r="B353" t="str">
        <f>'4D'!$AB$28</f>
        <v>B0500RWT</v>
      </c>
      <c r="E353" t="s">
        <v>16446</v>
      </c>
      <c r="F353">
        <f>IF(ISBLANK('4D'!$F$28),"",'4D'!$F$28)</f>
        <v>0</v>
      </c>
    </row>
    <row r="354" spans="2:6">
      <c r="B354" t="str">
        <f>'4D'!$AC$28</f>
        <v>B0500RWS</v>
      </c>
      <c r="E354" t="s">
        <v>16446</v>
      </c>
      <c r="F354">
        <f>IF(ISBLANK('4D'!$G$28),"",'4D'!$G$28)</f>
        <v>0</v>
      </c>
    </row>
    <row r="355" spans="2:6">
      <c r="B355" t="str">
        <f>'4D'!$AD$28</f>
        <v>B0500WT</v>
      </c>
      <c r="E355" t="s">
        <v>16446</v>
      </c>
      <c r="F355">
        <f>IF(ISBLANK('4D'!$H$28),"",'4D'!$H$28)</f>
        <v>0</v>
      </c>
    </row>
    <row r="356" spans="2:6">
      <c r="B356" t="str">
        <f>'4D'!$AE$28</f>
        <v>B0500TWD</v>
      </c>
      <c r="E356" t="s">
        <v>16446</v>
      </c>
      <c r="F356">
        <f>IF(ISBLANK('4D'!$I$28),"",'4D'!$I$28)</f>
        <v>56.347999999999999</v>
      </c>
    </row>
    <row r="357" spans="2:6">
      <c r="B357" t="str">
        <f>'4D'!$AF$28</f>
        <v>B0500TAS</v>
      </c>
      <c r="E357" t="s">
        <v>16446</v>
      </c>
      <c r="F357">
        <f>IF(ISBLANK('4D'!$J$28),"",'4D'!$J$28)</f>
        <v>51.625999999999998</v>
      </c>
    </row>
    <row r="358" spans="2:6">
      <c r="B358" t="str">
        <f>'4D'!$AA$30</f>
        <v>BM325WRT</v>
      </c>
      <c r="E358" t="s">
        <v>16446</v>
      </c>
      <c r="F358">
        <f>IF(ISBLANK('4D'!$E$30),"",'4D'!$E$30)</f>
        <v>152.04400000000001</v>
      </c>
    </row>
    <row r="359" spans="2:6">
      <c r="B359" t="str">
        <f>'4D'!$AB$30</f>
        <v>BM325RWT</v>
      </c>
      <c r="E359" t="s">
        <v>16446</v>
      </c>
      <c r="F359">
        <f>IF(ISBLANK('4D'!$F$30),"",'4D'!$F$30)</f>
        <v>37.353999999999999</v>
      </c>
    </row>
    <row r="360" spans="2:6">
      <c r="B360" t="str">
        <f>'4D'!$AC$30</f>
        <v>BM325RWS</v>
      </c>
      <c r="E360" t="s">
        <v>16446</v>
      </c>
      <c r="F360">
        <f>IF(ISBLANK('4D'!$G$30),"",'4D'!$G$30)</f>
        <v>0.14399999999999999</v>
      </c>
    </row>
    <row r="361" spans="2:6">
      <c r="B361" t="str">
        <f>'4D'!$AD$30</f>
        <v>BM325WT</v>
      </c>
      <c r="E361" t="s">
        <v>16446</v>
      </c>
      <c r="F361">
        <f>IF(ISBLANK('4D'!$H$30),"",'4D'!$H$30)</f>
        <v>293.56299999999999</v>
      </c>
    </row>
    <row r="362" spans="2:6">
      <c r="B362" t="str">
        <f>'4D'!$AE$30</f>
        <v>BM325TWD</v>
      </c>
      <c r="E362" t="s">
        <v>16446</v>
      </c>
      <c r="F362">
        <f>IF(ISBLANK('4D'!$I$30),"",'4D'!$I$30)</f>
        <v>981.52300000000014</v>
      </c>
    </row>
    <row r="363" spans="2:6">
      <c r="B363" t="str">
        <f>'4D'!$AF$30</f>
        <v>BM325TAS</v>
      </c>
      <c r="E363" t="s">
        <v>16446</v>
      </c>
      <c r="F363">
        <f>IF(ISBLANK('4D'!$J$30),"",'4D'!$J$30)</f>
        <v>1464.6280000000002</v>
      </c>
    </row>
    <row r="364" spans="2:6">
      <c r="B364" t="str">
        <f>'4D'!$AA$33</f>
        <v>CR00558WR</v>
      </c>
      <c r="E364" t="s">
        <v>16446</v>
      </c>
      <c r="F364">
        <f>IF(ISBLANK('4D'!$E$33),"",'4D'!$E$33)</f>
        <v>0.71528916771266327</v>
      </c>
    </row>
    <row r="365" spans="2:6">
      <c r="B365" t="str">
        <f>'4D'!$AB$33</f>
        <v>CR00558RWT</v>
      </c>
      <c r="E365" t="s">
        <v>16446</v>
      </c>
      <c r="F365">
        <f>IF(ISBLANK('4D'!$F$33),"",'4D'!$F$33)</f>
        <v>0.21736468587824467</v>
      </c>
    </row>
    <row r="366" spans="2:6">
      <c r="B366" t="str">
        <f>'4D'!$AC$33</f>
        <v>CR00558RWS</v>
      </c>
      <c r="E366" t="s">
        <v>16446</v>
      </c>
      <c r="F366">
        <f>IF(ISBLANK('4D'!$G$33),"",'4D'!$G$33)</f>
        <v>2.4274694629694536E-2</v>
      </c>
    </row>
    <row r="367" spans="2:6">
      <c r="B367" t="str">
        <f>'4D'!$AD$33</f>
        <v>CR00558WT</v>
      </c>
      <c r="E367" t="s">
        <v>16446</v>
      </c>
      <c r="F367">
        <f>IF(ISBLANK('4D'!$H$33),"",'4D'!$H$33)</f>
        <v>1.8572330280120615</v>
      </c>
    </row>
    <row r="368" spans="2:6">
      <c r="B368" t="str">
        <f>'4D'!$AE$33</f>
        <v>CR00558TWD</v>
      </c>
      <c r="E368" t="s">
        <v>16446</v>
      </c>
      <c r="F368">
        <f>IF(ISBLANK('4D'!$I$33),"",'4D'!$I$33)</f>
        <v>6.7156189880306618</v>
      </c>
    </row>
    <row r="369" spans="2:6">
      <c r="B369" t="str">
        <f>'4D'!$AF$33</f>
        <v>CR00558TOT</v>
      </c>
      <c r="E369" t="s">
        <v>16446</v>
      </c>
      <c r="F369">
        <f>IF(ISBLANK('4D'!$J$33),"",'4D'!$J$33)</f>
        <v>9.5297805642633264</v>
      </c>
    </row>
    <row r="370" spans="2:6">
      <c r="B370" t="str">
        <f>'4D'!$AA$34</f>
        <v>CR00561WR</v>
      </c>
      <c r="E370" t="s">
        <v>16446</v>
      </c>
      <c r="F370">
        <f>IF(ISBLANK('4D'!$E$34),"",'4D'!$E$34)</f>
        <v>0</v>
      </c>
    </row>
    <row r="371" spans="2:6">
      <c r="B371" t="str">
        <f>'4D'!$AB$34</f>
        <v>CR00561RWT</v>
      </c>
      <c r="E371" t="s">
        <v>16446</v>
      </c>
      <c r="F371">
        <f>IF(ISBLANK('4D'!$F$34),"",'4D'!$F$34)</f>
        <v>0</v>
      </c>
    </row>
    <row r="372" spans="2:6">
      <c r="B372" t="str">
        <f>'4D'!$AC$34</f>
        <v>CR00561RWS</v>
      </c>
      <c r="E372" t="s">
        <v>16446</v>
      </c>
      <c r="F372">
        <f>IF(ISBLANK('4D'!$G$34),"",'4D'!$G$34)</f>
        <v>0</v>
      </c>
    </row>
    <row r="373" spans="2:6">
      <c r="B373" t="str">
        <f>'4D'!$AD$34</f>
        <v>CR00561WT</v>
      </c>
      <c r="E373" t="s">
        <v>16446</v>
      </c>
      <c r="F373">
        <f>IF(ISBLANK('4D'!$H$34),"",'4D'!$H$34)</f>
        <v>0</v>
      </c>
    </row>
    <row r="374" spans="2:6">
      <c r="B374" t="str">
        <f>'4D'!$AE$34</f>
        <v>CR00561TWD</v>
      </c>
      <c r="E374" t="s">
        <v>16446</v>
      </c>
      <c r="F374">
        <f>IF(ISBLANK('4D'!$I$34),"",'4D'!$I$34)</f>
        <v>0</v>
      </c>
    </row>
    <row r="375" spans="2:6">
      <c r="B375" t="str">
        <f>'4D'!$AF$34</f>
        <v>CR00561TOT</v>
      </c>
      <c r="E375" t="s">
        <v>16446</v>
      </c>
      <c r="F375">
        <f>IF(ISBLANK('4D'!$J$34),"",'4D'!$J$34)</f>
        <v>0</v>
      </c>
    </row>
    <row r="376" spans="2:6">
      <c r="B376" t="str">
        <f>'4D'!$AA$35</f>
        <v>W3026WRT</v>
      </c>
      <c r="E376" t="s">
        <v>16446</v>
      </c>
      <c r="F376">
        <f>IF(ISBLANK('4D'!$E$35),"",'4D'!$E$35)</f>
        <v>152.75928916771267</v>
      </c>
    </row>
    <row r="377" spans="2:6">
      <c r="B377" t="str">
        <f>'4D'!$AB$35</f>
        <v>W3026RWT</v>
      </c>
      <c r="E377" t="s">
        <v>16446</v>
      </c>
      <c r="F377">
        <f>IF(ISBLANK('4D'!$F$35),"",'4D'!$F$35)</f>
        <v>37.571364685878244</v>
      </c>
    </row>
    <row r="378" spans="2:6">
      <c r="B378" t="str">
        <f>'4D'!$AC$35</f>
        <v>W3026RWS</v>
      </c>
      <c r="E378" t="s">
        <v>16446</v>
      </c>
      <c r="F378">
        <f>IF(ISBLANK('4D'!$G$35),"",'4D'!$G$35)</f>
        <v>0.16827469462969452</v>
      </c>
    </row>
    <row r="379" spans="2:6">
      <c r="B379" t="str">
        <f>'4D'!$AD$35</f>
        <v>W3026WT</v>
      </c>
      <c r="E379" t="s">
        <v>16446</v>
      </c>
      <c r="F379">
        <f>IF(ISBLANK('4D'!$H$35),"",'4D'!$H$35)</f>
        <v>295.42023302801203</v>
      </c>
    </row>
    <row r="380" spans="2:6">
      <c r="B380" t="str">
        <f>'4D'!$AE$35</f>
        <v>W3026TWD</v>
      </c>
      <c r="E380" t="s">
        <v>16446</v>
      </c>
      <c r="F380">
        <f>IF(ISBLANK('4D'!$I$35),"",'4D'!$I$35)</f>
        <v>988.23861898803079</v>
      </c>
    </row>
    <row r="381" spans="2:6">
      <c r="B381" t="str">
        <f>'4D'!$AF$35</f>
        <v>W3026TOT</v>
      </c>
      <c r="E381" t="s">
        <v>16446</v>
      </c>
      <c r="F381">
        <f>IF(ISBLANK('4D'!$J$35),"",'4D'!$J$35)</f>
        <v>1474.1577805642635</v>
      </c>
    </row>
    <row r="382" spans="2:6">
      <c r="B382" t="str">
        <f>'4D'!$AA$41</f>
        <v>BP3357001WR</v>
      </c>
      <c r="E382" t="s">
        <v>16446</v>
      </c>
      <c r="F382">
        <f>IF(ISBLANK('4D'!$E$41),"",'4D'!$E$41)</f>
        <v>0.96299999999999997</v>
      </c>
    </row>
    <row r="383" spans="2:6">
      <c r="B383" t="str">
        <f>'4D'!$AB$41</f>
        <v>BP3357001RWT</v>
      </c>
      <c r="E383" t="s">
        <v>16446</v>
      </c>
      <c r="F383">
        <f>IF(ISBLANK('4D'!$F$41),"",'4D'!$F$41)</f>
        <v>0.28999999999999998</v>
      </c>
    </row>
    <row r="384" spans="2:6">
      <c r="B384" t="str">
        <f>'4D'!$AC$41</f>
        <v>BP3357001RWS</v>
      </c>
      <c r="E384" t="s">
        <v>16446</v>
      </c>
      <c r="F384">
        <f>IF(ISBLANK('4D'!$G$41),"",'4D'!$G$41)</f>
        <v>3.1E-2</v>
      </c>
    </row>
    <row r="385" spans="2:6">
      <c r="B385" t="str">
        <f>'4D'!$AD$41</f>
        <v>BP3357001WT</v>
      </c>
      <c r="E385" t="s">
        <v>16446</v>
      </c>
      <c r="F385">
        <f>IF(ISBLANK('4D'!$H$41),"",'4D'!$H$41)</f>
        <v>2.512</v>
      </c>
    </row>
    <row r="386" spans="2:6">
      <c r="B386" t="str">
        <f>'4D'!$AE$41</f>
        <v>BP3357001TWD</v>
      </c>
      <c r="E386" t="s">
        <v>16446</v>
      </c>
      <c r="F386">
        <f>IF(ISBLANK('4D'!$I$41),"",'4D'!$I$41)</f>
        <v>9.0310000000000006</v>
      </c>
    </row>
    <row r="387" spans="2:6">
      <c r="B387" t="str">
        <f>'4D'!$AF$41</f>
        <v>BP3357001CAW</v>
      </c>
      <c r="E387" t="s">
        <v>16446</v>
      </c>
      <c r="F387">
        <f>IF(ISBLANK('4D'!$J$41),"",'4D'!$J$41)</f>
        <v>12.827</v>
      </c>
    </row>
    <row r="388" spans="2:6">
      <c r="B388" t="str">
        <f>'4D'!$AA$42</f>
        <v>BP3357002WR</v>
      </c>
      <c r="E388" t="s">
        <v>16446</v>
      </c>
      <c r="F388">
        <f>IF(ISBLANK('4D'!$E$42),"",'4D'!$E$42)</f>
        <v>3.044</v>
      </c>
    </row>
    <row r="389" spans="2:6">
      <c r="B389" t="str">
        <f>'4D'!$AB$42</f>
        <v>BP3357002RWT</v>
      </c>
      <c r="E389" t="s">
        <v>16446</v>
      </c>
      <c r="F389">
        <f>IF(ISBLANK('4D'!$F$42),"",'4D'!$F$42)</f>
        <v>0.92700000000000005</v>
      </c>
    </row>
    <row r="390" spans="2:6">
      <c r="B390" t="str">
        <f>'4D'!$AC$42</f>
        <v>BP3357002RWS</v>
      </c>
      <c r="E390" t="s">
        <v>16446</v>
      </c>
      <c r="F390">
        <f>IF(ISBLANK('4D'!$G$42),"",'4D'!$G$42)</f>
        <v>0.10299999999999999</v>
      </c>
    </row>
    <row r="391" spans="2:6">
      <c r="B391" t="str">
        <f>'4D'!$AD$42</f>
        <v>BP3357002WT</v>
      </c>
      <c r="E391" t="s">
        <v>16446</v>
      </c>
      <c r="F391">
        <f>IF(ISBLANK('4D'!$H$42),"",'4D'!$H$42)</f>
        <v>7.9089999999999998</v>
      </c>
    </row>
    <row r="392" spans="2:6">
      <c r="B392" t="str">
        <f>'4D'!$AE$42</f>
        <v>BP3357002TWD</v>
      </c>
      <c r="E392" t="s">
        <v>16446</v>
      </c>
      <c r="F392">
        <f>IF(ISBLANK('4D'!$I$42),"",'4D'!$I$42)</f>
        <v>30.155999999999999</v>
      </c>
    </row>
    <row r="393" spans="2:6">
      <c r="B393" t="str">
        <f>'4D'!$AF$42</f>
        <v>BP3357002CAW</v>
      </c>
      <c r="E393" t="s">
        <v>16446</v>
      </c>
      <c r="F393">
        <f>IF(ISBLANK('4D'!$J$42),"",'4D'!$J$42)</f>
        <v>42.138999999999996</v>
      </c>
    </row>
    <row r="394" spans="2:6">
      <c r="B394" t="str">
        <f>'4D'!$AA$43</f>
        <v>BP3357003WR</v>
      </c>
      <c r="E394" t="s">
        <v>16446</v>
      </c>
      <c r="F394">
        <f>IF(ISBLANK('4D'!$E$43),"",'4D'!$E$43)</f>
        <v>0</v>
      </c>
    </row>
    <row r="395" spans="2:6">
      <c r="B395" t="str">
        <f>'4D'!$AB$43</f>
        <v>BP3357003RWT</v>
      </c>
      <c r="E395" t="s">
        <v>16446</v>
      </c>
      <c r="F395">
        <f>IF(ISBLANK('4D'!$F$43),"",'4D'!$F$43)</f>
        <v>0</v>
      </c>
    </row>
    <row r="396" spans="2:6">
      <c r="B396" t="str">
        <f>'4D'!$AC$43</f>
        <v>BP3357003RWS</v>
      </c>
      <c r="E396" t="s">
        <v>16446</v>
      </c>
      <c r="F396">
        <f>IF(ISBLANK('4D'!$G$43),"",'4D'!$G$43)</f>
        <v>0</v>
      </c>
    </row>
    <row r="397" spans="2:6">
      <c r="B397" t="str">
        <f>'4D'!$AD$43</f>
        <v>BP3357003WT</v>
      </c>
      <c r="E397" t="s">
        <v>16446</v>
      </c>
      <c r="F397">
        <f>IF(ISBLANK('4D'!$H$43),"",'4D'!$H$43)</f>
        <v>0</v>
      </c>
    </row>
    <row r="398" spans="2:6">
      <c r="B398" t="str">
        <f>'4D'!$AE$43</f>
        <v>BP3357003TWD</v>
      </c>
      <c r="E398" t="s">
        <v>16446</v>
      </c>
      <c r="F398">
        <f>IF(ISBLANK('4D'!$I$43),"",'4D'!$I$43)</f>
        <v>0</v>
      </c>
    </row>
    <row r="399" spans="2:6">
      <c r="B399" t="str">
        <f>'4D'!$AF$43</f>
        <v>BP3357003CAW</v>
      </c>
      <c r="E399" t="s">
        <v>16446</v>
      </c>
      <c r="F399">
        <f>IF(ISBLANK('4D'!$J$43),"",'4D'!$J$43)</f>
        <v>0</v>
      </c>
    </row>
    <row r="400" spans="2:6">
      <c r="B400" t="str">
        <f>'4D'!$AA$44</f>
        <v>BP3357004WR</v>
      </c>
      <c r="E400" t="s">
        <v>16446</v>
      </c>
      <c r="F400">
        <f>IF(ISBLANK('4D'!$E$44),"",'4D'!$E$44)</f>
        <v>0</v>
      </c>
    </row>
    <row r="401" spans="2:6">
      <c r="B401" t="str">
        <f>'4D'!$AB$44</f>
        <v>BP3357004RWT</v>
      </c>
      <c r="E401" t="s">
        <v>16446</v>
      </c>
      <c r="F401">
        <f>IF(ISBLANK('4D'!$F$44),"",'4D'!$F$44)</f>
        <v>0</v>
      </c>
    </row>
    <row r="402" spans="2:6">
      <c r="B402" t="str">
        <f>'4D'!$AC$44</f>
        <v>BP3357004RWS</v>
      </c>
      <c r="E402" t="s">
        <v>16446</v>
      </c>
      <c r="F402">
        <f>IF(ISBLANK('4D'!$G$44),"",'4D'!$G$44)</f>
        <v>0</v>
      </c>
    </row>
    <row r="403" spans="2:6">
      <c r="B403" t="str">
        <f>'4D'!$AD$44</f>
        <v>BP3357004WT</v>
      </c>
      <c r="E403" t="s">
        <v>16446</v>
      </c>
      <c r="F403">
        <f>IF(ISBLANK('4D'!$H$44),"",'4D'!$H$44)</f>
        <v>0</v>
      </c>
    </row>
    <row r="404" spans="2:6">
      <c r="B404" t="str">
        <f>'4D'!$AE$44</f>
        <v>BP3357004TWD</v>
      </c>
      <c r="E404" t="s">
        <v>16446</v>
      </c>
      <c r="F404">
        <f>IF(ISBLANK('4D'!$I$44),"",'4D'!$I$44)</f>
        <v>0</v>
      </c>
    </row>
    <row r="405" spans="2:6">
      <c r="B405" t="str">
        <f>'4D'!$AF$44</f>
        <v>BP3357004CAW</v>
      </c>
      <c r="E405" t="s">
        <v>16446</v>
      </c>
      <c r="F405">
        <f>IF(ISBLANK('4D'!$J$44),"",'4D'!$J$44)</f>
        <v>0</v>
      </c>
    </row>
    <row r="406" spans="2:6">
      <c r="B406" t="str">
        <f>'4D'!$AA$45</f>
        <v>BP3357005WR</v>
      </c>
      <c r="E406" t="s">
        <v>16446</v>
      </c>
      <c r="F406">
        <f>IF(ISBLANK('4D'!$E$45),"",'4D'!$E$45)</f>
        <v>0</v>
      </c>
    </row>
    <row r="407" spans="2:6">
      <c r="B407" t="str">
        <f>'4D'!$AB$45</f>
        <v>BP3357005RWT</v>
      </c>
      <c r="E407" t="s">
        <v>16446</v>
      </c>
      <c r="F407">
        <f>IF(ISBLANK('4D'!$F$45),"",'4D'!$F$45)</f>
        <v>0</v>
      </c>
    </row>
    <row r="408" spans="2:6">
      <c r="B408" t="str">
        <f>'4D'!$AC$45</f>
        <v>BP3357005RWS</v>
      </c>
      <c r="E408" t="s">
        <v>16446</v>
      </c>
      <c r="F408">
        <f>IF(ISBLANK('4D'!$G$45),"",'4D'!$G$45)</f>
        <v>0</v>
      </c>
    </row>
    <row r="409" spans="2:6">
      <c r="B409" t="str">
        <f>'4D'!$AD$45</f>
        <v>BP3357005WT</v>
      </c>
      <c r="E409" t="s">
        <v>16446</v>
      </c>
      <c r="F409">
        <f>IF(ISBLANK('4D'!$H$45),"",'4D'!$H$45)</f>
        <v>0</v>
      </c>
    </row>
    <row r="410" spans="2:6">
      <c r="B410" t="str">
        <f>'4D'!$AE$45</f>
        <v>BP3357005TWD</v>
      </c>
      <c r="E410" t="s">
        <v>16446</v>
      </c>
      <c r="F410">
        <f>IF(ISBLANK('4D'!$I$45),"",'4D'!$I$45)</f>
        <v>0</v>
      </c>
    </row>
    <row r="411" spans="2:6">
      <c r="B411" t="str">
        <f>'4D'!$AF$45</f>
        <v>BP3357005CAW</v>
      </c>
      <c r="E411" t="s">
        <v>16446</v>
      </c>
      <c r="F411">
        <f>IF(ISBLANK('4D'!$J$45),"",'4D'!$J$45)</f>
        <v>0</v>
      </c>
    </row>
    <row r="412" spans="2:6">
      <c r="B412" t="str">
        <f>'4D'!$AA$46</f>
        <v>BP3357020WR</v>
      </c>
      <c r="E412" t="s">
        <v>16446</v>
      </c>
      <c r="F412">
        <f>IF(ISBLANK('4D'!$E$46),"",'4D'!$E$46)</f>
        <v>4.0069999999999997</v>
      </c>
    </row>
    <row r="413" spans="2:6">
      <c r="B413" t="str">
        <f>'4D'!$AB$46</f>
        <v>BP3357020RWT</v>
      </c>
      <c r="E413" t="s">
        <v>16446</v>
      </c>
      <c r="F413">
        <f>IF(ISBLANK('4D'!$F$46),"",'4D'!$F$46)</f>
        <v>1.2170000000000001</v>
      </c>
    </row>
    <row r="414" spans="2:6">
      <c r="B414" t="str">
        <f>'4D'!$AC$46</f>
        <v>BP3357020RWS</v>
      </c>
      <c r="E414" t="s">
        <v>16446</v>
      </c>
      <c r="F414">
        <f>IF(ISBLANK('4D'!$G$46),"",'4D'!$G$46)</f>
        <v>0.13400000000000001</v>
      </c>
    </row>
    <row r="415" spans="2:6">
      <c r="B415" t="str">
        <f>'4D'!$AD$46</f>
        <v>BP3357020WT</v>
      </c>
      <c r="E415" t="s">
        <v>16446</v>
      </c>
      <c r="F415">
        <f>IF(ISBLANK('4D'!$H$46),"",'4D'!$H$46)</f>
        <v>10.420999999999999</v>
      </c>
    </row>
    <row r="416" spans="2:6">
      <c r="B416" t="str">
        <f>'4D'!$AE$46</f>
        <v>BP3357020TWD</v>
      </c>
      <c r="E416" t="s">
        <v>16446</v>
      </c>
      <c r="F416">
        <f>IF(ISBLANK('4D'!$I$46),"",'4D'!$I$46)</f>
        <v>39.186999999999998</v>
      </c>
    </row>
    <row r="417" spans="2:6">
      <c r="B417" t="str">
        <f>'4D'!$AF$46</f>
        <v>BP3357020CAW</v>
      </c>
      <c r="E417" t="s">
        <v>16446</v>
      </c>
      <c r="F417">
        <f>IF(ISBLANK('4D'!$J$46),"",'4D'!$J$46)</f>
        <v>54.965999999999994</v>
      </c>
    </row>
    <row r="418" spans="2:6">
      <c r="B418" t="str">
        <f>'4E'!$AO$9</f>
        <v>B0501TAS</v>
      </c>
      <c r="E418" t="s">
        <v>16446</v>
      </c>
      <c r="F418">
        <f>IF(ISBLANK('4E'!$M$9),"",'4E'!$M$9)</f>
        <v>751.8309999999999</v>
      </c>
    </row>
    <row r="419" spans="2:6">
      <c r="B419" t="str">
        <f>'4E'!$AG$10</f>
        <v>B0372TEO_F</v>
      </c>
      <c r="E419" t="s">
        <v>16446</v>
      </c>
      <c r="F419">
        <f>IF(ISBLANK('4E'!$E$10),"",'4E'!$E$10)</f>
        <v>0.23</v>
      </c>
    </row>
    <row r="420" spans="2:6">
      <c r="B420" t="str">
        <f>'4E'!$AH$10</f>
        <v>B0372TEO_SWD</v>
      </c>
      <c r="E420" t="s">
        <v>16446</v>
      </c>
      <c r="F420">
        <f>IF(ISBLANK('4E'!$F$10),"",'4E'!$F$10)</f>
        <v>0</v>
      </c>
    </row>
    <row r="421" spans="2:6">
      <c r="B421" t="str">
        <f>'4E'!$AI$10</f>
        <v>B0372TEO_HD</v>
      </c>
      <c r="E421" t="s">
        <v>16446</v>
      </c>
      <c r="F421">
        <f>IF(ISBLANK('4E'!$G$10),"",'4E'!$G$10)</f>
        <v>0</v>
      </c>
    </row>
    <row r="422" spans="2:6">
      <c r="B422" t="str">
        <f>'4E'!$AJ$10</f>
        <v>B0372TEO_STD</v>
      </c>
      <c r="E422" t="s">
        <v>16446</v>
      </c>
      <c r="F422">
        <f>IF(ISBLANK('4E'!$H$10),"",'4E'!$H$10)</f>
        <v>1.613</v>
      </c>
    </row>
    <row r="423" spans="2:6">
      <c r="B423" t="str">
        <f>'4E'!$AK$10</f>
        <v>B0372TEO_SLT</v>
      </c>
      <c r="E423" t="s">
        <v>16446</v>
      </c>
      <c r="F423">
        <f>IF(ISBLANK('4E'!$I$10),"",'4E'!$I$10)</f>
        <v>0</v>
      </c>
    </row>
    <row r="424" spans="2:6">
      <c r="B424" t="str">
        <f>'4E'!$AL$10</f>
        <v>B0372TEO_STP</v>
      </c>
      <c r="E424" t="s">
        <v>16446</v>
      </c>
      <c r="F424">
        <f>IF(ISBLANK('4E'!$J$10),"",'4E'!$J$10)</f>
        <v>0</v>
      </c>
    </row>
    <row r="425" spans="2:6">
      <c r="B425" t="str">
        <f>'4E'!$AM$10</f>
        <v>B0372TEO_SDT</v>
      </c>
      <c r="E425" t="s">
        <v>16446</v>
      </c>
      <c r="F425">
        <f>IF(ISBLANK('4E'!$K$10),"",'4E'!$K$10)</f>
        <v>0</v>
      </c>
    </row>
    <row r="426" spans="2:6">
      <c r="B426" t="str">
        <f>'4E'!$AN$10</f>
        <v>B0372TEO_SD</v>
      </c>
      <c r="E426" t="s">
        <v>16446</v>
      </c>
      <c r="F426">
        <f>IF(ISBLANK('4E'!$L$10),"",'4E'!$L$10)</f>
        <v>0</v>
      </c>
    </row>
    <row r="427" spans="2:6">
      <c r="B427" t="str">
        <f>'4E'!$AO$10</f>
        <v>B0502TAS</v>
      </c>
      <c r="E427" t="s">
        <v>16446</v>
      </c>
      <c r="F427">
        <f>IF(ISBLANK('4E'!$M$10),"",'4E'!$M$10)</f>
        <v>1.843</v>
      </c>
    </row>
    <row r="428" spans="2:6">
      <c r="B428" t="str">
        <f>'4E'!$AO$11</f>
        <v>B0599TAS</v>
      </c>
      <c r="E428" t="s">
        <v>16446</v>
      </c>
      <c r="F428">
        <f>IF(ISBLANK('4E'!$M$11),"",'4E'!$M$11)</f>
        <v>2.363</v>
      </c>
    </row>
    <row r="429" spans="2:6">
      <c r="B429" t="str">
        <f>'4E'!$AG$12</f>
        <v>BM844F</v>
      </c>
      <c r="E429" t="s">
        <v>16446</v>
      </c>
      <c r="F429">
        <f>IF(ISBLANK('4E'!$E$12),"",'4E'!$E$12)</f>
        <v>283.24699999999996</v>
      </c>
    </row>
    <row r="430" spans="2:6">
      <c r="B430" t="str">
        <f>'4E'!$AH$12</f>
        <v>BM844SWD</v>
      </c>
      <c r="E430" t="s">
        <v>16446</v>
      </c>
      <c r="F430">
        <f>IF(ISBLANK('4E'!$F$12),"",'4E'!$F$12)</f>
        <v>42.243000000000002</v>
      </c>
    </row>
    <row r="431" spans="2:6">
      <c r="B431" t="str">
        <f>'4E'!$AI$12</f>
        <v>BM844HD</v>
      </c>
      <c r="E431" t="s">
        <v>16446</v>
      </c>
      <c r="F431">
        <f>IF(ISBLANK('4E'!$G$12),"",'4E'!$G$12)</f>
        <v>7.8190000000000008</v>
      </c>
    </row>
    <row r="432" spans="2:6">
      <c r="B432" t="str">
        <f>'4E'!$AJ$12</f>
        <v>BM844STD</v>
      </c>
      <c r="E432" t="s">
        <v>16446</v>
      </c>
      <c r="F432">
        <f>IF(ISBLANK('4E'!$H$12),"",'4E'!$H$12)</f>
        <v>330.52699999999999</v>
      </c>
    </row>
    <row r="433" spans="2:6">
      <c r="B433" t="str">
        <f>'4E'!$AK$12</f>
        <v>BM844SLT</v>
      </c>
      <c r="E433" t="s">
        <v>16446</v>
      </c>
      <c r="F433">
        <f>IF(ISBLANK('4E'!$I$12),"",'4E'!$I$12)</f>
        <v>16.383000000000003</v>
      </c>
    </row>
    <row r="434" spans="2:6">
      <c r="B434" t="str">
        <f>'4E'!$AL$12</f>
        <v>BM844STP</v>
      </c>
      <c r="E434" t="s">
        <v>16446</v>
      </c>
      <c r="F434">
        <f>IF(ISBLANK('4E'!$J$12),"",'4E'!$J$12)</f>
        <v>5.6280000000000001</v>
      </c>
    </row>
    <row r="435" spans="2:6">
      <c r="B435" t="str">
        <f>'4E'!$AM$12</f>
        <v>BM844SDT</v>
      </c>
      <c r="E435" t="s">
        <v>16446</v>
      </c>
      <c r="F435">
        <f>IF(ISBLANK('4E'!$K$12),"",'4E'!$K$12)</f>
        <v>41.726999999999997</v>
      </c>
    </row>
    <row r="436" spans="2:6">
      <c r="B436" t="str">
        <f>'4E'!$AN$12</f>
        <v>BM844SDD</v>
      </c>
      <c r="E436" t="s">
        <v>16446</v>
      </c>
      <c r="F436">
        <f>IF(ISBLANK('4E'!$L$12),"",'4E'!$L$12)</f>
        <v>28.463000000000001</v>
      </c>
    </row>
    <row r="437" spans="2:6">
      <c r="B437" t="str">
        <f>'4E'!$AO$12</f>
        <v>BM844TAS</v>
      </c>
      <c r="E437" t="s">
        <v>16446</v>
      </c>
      <c r="F437">
        <f>IF(ISBLANK('4E'!$M$12),"",'4E'!$M$12)</f>
        <v>756.03700000000003</v>
      </c>
    </row>
    <row r="438" spans="2:6">
      <c r="B438" t="str">
        <f>'4E'!$AG$13</f>
        <v>BM823F</v>
      </c>
      <c r="E438" t="s">
        <v>16446</v>
      </c>
      <c r="F438">
        <f>IF(ISBLANK('4E'!$E$13),"",'4E'!$E$13)</f>
        <v>14.798</v>
      </c>
    </row>
    <row r="439" spans="2:6">
      <c r="B439" t="str">
        <f>'4E'!$AH$13</f>
        <v>BM823SWD</v>
      </c>
      <c r="E439" t="s">
        <v>16446</v>
      </c>
      <c r="F439">
        <f>IF(ISBLANK('4E'!$F$13),"",'4E'!$F$13)</f>
        <v>1.835</v>
      </c>
    </row>
    <row r="440" spans="2:6">
      <c r="B440" t="str">
        <f>'4E'!$AI$13</f>
        <v>BM823HD</v>
      </c>
      <c r="E440" t="s">
        <v>16446</v>
      </c>
      <c r="F440">
        <f>IF(ISBLANK('4E'!$G$13),"",'4E'!$G$13)</f>
        <v>0.308</v>
      </c>
    </row>
    <row r="441" spans="2:6">
      <c r="B441" t="str">
        <f>'4E'!$AJ$13</f>
        <v>BM823STD</v>
      </c>
      <c r="E441" t="s">
        <v>16446</v>
      </c>
      <c r="F441">
        <f>IF(ISBLANK('4E'!$H$13),"",'4E'!$H$13)</f>
        <v>17.152000000000001</v>
      </c>
    </row>
    <row r="442" spans="2:6">
      <c r="B442" t="str">
        <f>'4E'!$AK$13</f>
        <v>BM823SLT</v>
      </c>
      <c r="E442" t="s">
        <v>16446</v>
      </c>
      <c r="F442">
        <f>IF(ISBLANK('4E'!$I$13),"",'4E'!$I$13)</f>
        <v>0.159</v>
      </c>
    </row>
    <row r="443" spans="2:6">
      <c r="B443" t="str">
        <f>'4E'!$AL$13</f>
        <v>BM823STP</v>
      </c>
      <c r="E443" t="s">
        <v>16446</v>
      </c>
      <c r="F443">
        <f>IF(ISBLANK('4E'!$J$13),"",'4E'!$J$13)</f>
        <v>0.72499999999999998</v>
      </c>
    </row>
    <row r="444" spans="2:6">
      <c r="B444" t="str">
        <f>'4E'!$AM$13</f>
        <v>BM823SDT</v>
      </c>
      <c r="E444" t="s">
        <v>16446</v>
      </c>
      <c r="F444">
        <f>IF(ISBLANK('4E'!$K$13),"",'4E'!$K$13)</f>
        <v>8.6549999999999994</v>
      </c>
    </row>
    <row r="445" spans="2:6">
      <c r="B445" t="str">
        <f>'4E'!$AN$13</f>
        <v>BM823SDD</v>
      </c>
      <c r="E445" t="s">
        <v>16446</v>
      </c>
      <c r="F445">
        <f>IF(ISBLANK('4E'!$L$13),"",'4E'!$L$13)</f>
        <v>1.6160000000000001</v>
      </c>
    </row>
    <row r="446" spans="2:6">
      <c r="B446" t="str">
        <f>'4E'!$AO$13</f>
        <v>BM823TAS</v>
      </c>
      <c r="E446" t="s">
        <v>16446</v>
      </c>
      <c r="F446">
        <f>IF(ISBLANK('4E'!$M$13),"",'4E'!$M$13)</f>
        <v>45.248000000000005</v>
      </c>
    </row>
    <row r="447" spans="2:6">
      <c r="B447" t="str">
        <f>'4E'!$AG$14</f>
        <v>BM850F</v>
      </c>
      <c r="E447" t="s">
        <v>16446</v>
      </c>
      <c r="F447">
        <f>IF(ISBLANK('4E'!$E$14),"",'4E'!$E$14)</f>
        <v>298.04499999999996</v>
      </c>
    </row>
    <row r="448" spans="2:6">
      <c r="B448" t="str">
        <f>'4E'!$AH$14</f>
        <v>BM850SWD</v>
      </c>
      <c r="E448" t="s">
        <v>16446</v>
      </c>
      <c r="F448">
        <f>IF(ISBLANK('4E'!$F$14),"",'4E'!$F$14)</f>
        <v>44.078000000000003</v>
      </c>
    </row>
    <row r="449" spans="2:6">
      <c r="B449" t="str">
        <f>'4E'!$AI$14</f>
        <v>BM850HD</v>
      </c>
      <c r="E449" t="s">
        <v>16446</v>
      </c>
      <c r="F449">
        <f>IF(ISBLANK('4E'!$G$14),"",'4E'!$G$14)</f>
        <v>8.1270000000000007</v>
      </c>
    </row>
    <row r="450" spans="2:6">
      <c r="B450" t="str">
        <f>'4E'!$AJ$14</f>
        <v>BM850STD</v>
      </c>
      <c r="E450" t="s">
        <v>16446</v>
      </c>
      <c r="F450">
        <f>IF(ISBLANK('4E'!$H$14),"",'4E'!$H$14)</f>
        <v>347.67899999999997</v>
      </c>
    </row>
    <row r="451" spans="2:6">
      <c r="B451" t="str">
        <f>'4E'!$AK$14</f>
        <v>BM850SLT</v>
      </c>
      <c r="E451" t="s">
        <v>16446</v>
      </c>
      <c r="F451">
        <f>IF(ISBLANK('4E'!$I$14),"",'4E'!$I$14)</f>
        <v>16.542000000000002</v>
      </c>
    </row>
    <row r="452" spans="2:6">
      <c r="B452" t="str">
        <f>'4E'!$AL$14</f>
        <v>BM850STP</v>
      </c>
      <c r="E452" t="s">
        <v>16446</v>
      </c>
      <c r="F452">
        <f>IF(ISBLANK('4E'!$J$14),"",'4E'!$J$14)</f>
        <v>6.3529999999999998</v>
      </c>
    </row>
    <row r="453" spans="2:6">
      <c r="B453" t="str">
        <f>'4E'!$AM$14</f>
        <v>BM850SDT</v>
      </c>
      <c r="E453" t="s">
        <v>16446</v>
      </c>
      <c r="F453">
        <f>IF(ISBLANK('4E'!$K$14),"",'4E'!$K$14)</f>
        <v>50.381999999999998</v>
      </c>
    </row>
    <row r="454" spans="2:6">
      <c r="B454" t="str">
        <f>'4E'!$AN$14</f>
        <v>BM850SDD</v>
      </c>
      <c r="E454" t="s">
        <v>16446</v>
      </c>
      <c r="F454">
        <f>IF(ISBLANK('4E'!$L$14),"",'4E'!$L$14)</f>
        <v>30.079000000000001</v>
      </c>
    </row>
    <row r="455" spans="2:6">
      <c r="B455" t="str">
        <f>'4E'!$AO$14</f>
        <v>BM850TAS</v>
      </c>
      <c r="E455" t="s">
        <v>16446</v>
      </c>
      <c r="F455">
        <f>IF(ISBLANK('4E'!$M$14),"",'4E'!$M$14)</f>
        <v>801.28499999999974</v>
      </c>
    </row>
    <row r="456" spans="2:6">
      <c r="B456" t="str">
        <f>'4E'!$AG$17</f>
        <v>B0504F</v>
      </c>
      <c r="E456" t="s">
        <v>16446</v>
      </c>
      <c r="F456">
        <f>IF(ISBLANK('4E'!$E$17),"",'4E'!$E$17)</f>
        <v>1.75</v>
      </c>
    </row>
    <row r="457" spans="2:6">
      <c r="B457" t="str">
        <f>'4E'!$AH$17</f>
        <v>B0504SWD</v>
      </c>
      <c r="E457" t="s">
        <v>16446</v>
      </c>
      <c r="F457">
        <f>IF(ISBLANK('4E'!$F$17),"",'4E'!$F$17)</f>
        <v>0</v>
      </c>
    </row>
    <row r="458" spans="2:6">
      <c r="B458" t="str">
        <f>'4E'!$AI$17</f>
        <v>B0504HD</v>
      </c>
      <c r="E458" t="s">
        <v>16446</v>
      </c>
      <c r="F458">
        <f>IF(ISBLANK('4E'!$G$17),"",'4E'!$G$17)</f>
        <v>0</v>
      </c>
    </row>
    <row r="459" spans="2:6">
      <c r="B459" t="str">
        <f>'4E'!$AJ$17</f>
        <v>B0504STD</v>
      </c>
      <c r="E459" t="s">
        <v>16446</v>
      </c>
      <c r="F459">
        <f>IF(ISBLANK('4E'!$H$17),"",'4E'!$H$17)</f>
        <v>0</v>
      </c>
    </row>
    <row r="460" spans="2:6">
      <c r="B460" t="str">
        <f>'4E'!$AK$17</f>
        <v>B0504SLT</v>
      </c>
      <c r="E460" t="s">
        <v>16446</v>
      </c>
      <c r="F460">
        <f>IF(ISBLANK('4E'!$I$17),"",'4E'!$I$17)</f>
        <v>0</v>
      </c>
    </row>
    <row r="461" spans="2:6">
      <c r="B461" t="str">
        <f>'4E'!$AL$17</f>
        <v>B0504STP</v>
      </c>
      <c r="E461" t="s">
        <v>16446</v>
      </c>
      <c r="F461">
        <f>IF(ISBLANK('4E'!$J$17),"",'4E'!$J$17)</f>
        <v>0</v>
      </c>
    </row>
    <row r="462" spans="2:6">
      <c r="B462" t="str">
        <f>'4E'!$AM$17</f>
        <v>B0504SDT</v>
      </c>
      <c r="E462" t="s">
        <v>16446</v>
      </c>
      <c r="F462">
        <f>IF(ISBLANK('4E'!$K$17),"",'4E'!$K$17)</f>
        <v>0</v>
      </c>
    </row>
    <row r="463" spans="2:6">
      <c r="B463" t="str">
        <f>'4E'!$AN$17</f>
        <v>B0504SDD</v>
      </c>
      <c r="E463" t="s">
        <v>16446</v>
      </c>
      <c r="F463">
        <f>IF(ISBLANK('4E'!$L$17),"",'4E'!$L$17)</f>
        <v>0</v>
      </c>
    </row>
    <row r="464" spans="2:6">
      <c r="B464" t="str">
        <f>'4E'!$AO$17</f>
        <v>B0504TAS</v>
      </c>
      <c r="E464" t="s">
        <v>16446</v>
      </c>
      <c r="F464">
        <f>IF(ISBLANK('4E'!$M$17),"",'4E'!$M$17)</f>
        <v>1.75</v>
      </c>
    </row>
    <row r="465" spans="2:6">
      <c r="B465" t="str">
        <f>'4E'!$AO$20</f>
        <v>B0505TAS</v>
      </c>
      <c r="E465" t="s">
        <v>16446</v>
      </c>
      <c r="F465">
        <f>IF(ISBLANK('4E'!$M$20),"",'4E'!$M$20)</f>
        <v>584.75699999999995</v>
      </c>
    </row>
    <row r="466" spans="2:6">
      <c r="B466" t="str">
        <f>'4E'!$AG$21</f>
        <v>B0371TEC_F</v>
      </c>
      <c r="E466" t="s">
        <v>16446</v>
      </c>
      <c r="F466">
        <f>IF(ISBLANK('4E'!$E$21),"",'4E'!$E$21)</f>
        <v>14.153</v>
      </c>
    </row>
    <row r="467" spans="2:6">
      <c r="B467" t="str">
        <f>'4E'!$AH$21</f>
        <v>B0371TEC_SWD</v>
      </c>
      <c r="E467" t="s">
        <v>16446</v>
      </c>
      <c r="F467">
        <f>IF(ISBLANK('4E'!$F$21),"",'4E'!$F$21)</f>
        <v>17.274000000000001</v>
      </c>
    </row>
    <row r="468" spans="2:6">
      <c r="B468" t="str">
        <f>'4E'!$AI$21</f>
        <v>B0371TEC_HD</v>
      </c>
      <c r="E468" t="s">
        <v>16446</v>
      </c>
      <c r="F468">
        <f>IF(ISBLANK('4E'!$G$21),"",'4E'!$G$21)</f>
        <v>1E-3</v>
      </c>
    </row>
    <row r="469" spans="2:6">
      <c r="B469" t="str">
        <f>'4E'!$AJ$21</f>
        <v>B0371TEC_STD</v>
      </c>
      <c r="E469" t="s">
        <v>16446</v>
      </c>
      <c r="F469">
        <f>IF(ISBLANK('4E'!$H$21),"",'4E'!$H$21)</f>
        <v>308.64999999999998</v>
      </c>
    </row>
    <row r="470" spans="2:6">
      <c r="B470" t="str">
        <f>'4E'!$AK$21</f>
        <v>B0371TEC_SLT</v>
      </c>
      <c r="E470" t="s">
        <v>16446</v>
      </c>
      <c r="F470">
        <f>IF(ISBLANK('4E'!$I$21),"",'4E'!$I$21)</f>
        <v>0</v>
      </c>
    </row>
    <row r="471" spans="2:6">
      <c r="B471" t="str">
        <f>'4E'!$AL$21</f>
        <v>B0371TEC_STP</v>
      </c>
      <c r="E471" t="s">
        <v>16446</v>
      </c>
      <c r="F471">
        <f>IF(ISBLANK('4E'!$J$21),"",'4E'!$J$21)</f>
        <v>0</v>
      </c>
    </row>
    <row r="472" spans="2:6">
      <c r="B472" t="str">
        <f>'4E'!$AM$21</f>
        <v>B0371TEC_SDT</v>
      </c>
      <c r="E472" t="s">
        <v>16446</v>
      </c>
      <c r="F472">
        <f>IF(ISBLANK('4E'!$K$21),"",'4E'!$K$21)</f>
        <v>17.815999999999999</v>
      </c>
    </row>
    <row r="473" spans="2:6">
      <c r="B473" t="str">
        <f>'4E'!$AN$21</f>
        <v>B0371TEC_SD</v>
      </c>
      <c r="E473" t="s">
        <v>16446</v>
      </c>
      <c r="F473">
        <f>IF(ISBLANK('4E'!$L$21),"",'4E'!$L$21)</f>
        <v>9.1999999999999998E-2</v>
      </c>
    </row>
    <row r="474" spans="2:6">
      <c r="B474" t="str">
        <f>'4E'!$AO$21</f>
        <v>B0506TAS</v>
      </c>
      <c r="E474" t="s">
        <v>16446</v>
      </c>
      <c r="F474">
        <f>IF(ISBLANK('4E'!$M$21),"",'4E'!$M$21)</f>
        <v>357.98599999999993</v>
      </c>
    </row>
    <row r="475" spans="2:6">
      <c r="B475" t="str">
        <f>'4E'!$AG$22</f>
        <v>B0371DSCE_F</v>
      </c>
      <c r="E475" t="s">
        <v>16446</v>
      </c>
      <c r="F475">
        <f>IF(ISBLANK('4E'!$E$22),"",'4E'!$E$22)</f>
        <v>22.254999999999999</v>
      </c>
    </row>
    <row r="476" spans="2:6">
      <c r="B476" t="str">
        <f>'4E'!$AH$22</f>
        <v>B0371DSCE_SWD</v>
      </c>
      <c r="E476" t="s">
        <v>16446</v>
      </c>
      <c r="F476">
        <f>IF(ISBLANK('4E'!$F$22),"",'4E'!$F$22)</f>
        <v>0.157</v>
      </c>
    </row>
    <row r="477" spans="2:6">
      <c r="B477" t="str">
        <f>'4E'!$AI$22</f>
        <v>B0371DSCE_HD</v>
      </c>
      <c r="E477" t="s">
        <v>16446</v>
      </c>
      <c r="F477">
        <f>IF(ISBLANK('4E'!$G$22),"",'4E'!$G$22)</f>
        <v>-1.2999999999999999E-2</v>
      </c>
    </row>
    <row r="478" spans="2:6">
      <c r="B478" t="str">
        <f>'4E'!$AJ$22</f>
        <v>B0371DSCE_STD</v>
      </c>
      <c r="E478" t="s">
        <v>16446</v>
      </c>
      <c r="F478">
        <f>IF(ISBLANK('4E'!$H$22),"",'4E'!$H$22)</f>
        <v>0</v>
      </c>
    </row>
    <row r="479" spans="2:6">
      <c r="B479" t="str">
        <f>'4E'!$AK$22</f>
        <v>B0371DSCE_SLT</v>
      </c>
      <c r="E479" t="s">
        <v>16446</v>
      </c>
      <c r="F479">
        <f>IF(ISBLANK('4E'!$I$22),"",'4E'!$I$22)</f>
        <v>0</v>
      </c>
    </row>
    <row r="480" spans="2:6">
      <c r="B480" t="str">
        <f>'4E'!$AL$22</f>
        <v>B0371DSCE_STP</v>
      </c>
      <c r="E480" t="s">
        <v>16446</v>
      </c>
      <c r="F480">
        <f>IF(ISBLANK('4E'!$J$22),"",'4E'!$J$22)</f>
        <v>0</v>
      </c>
    </row>
    <row r="481" spans="2:6">
      <c r="B481" t="str">
        <f>'4E'!$AM$22</f>
        <v>B0371DSCE_SDT</v>
      </c>
      <c r="E481" t="s">
        <v>16446</v>
      </c>
      <c r="F481">
        <f>IF(ISBLANK('4E'!$K$22),"",'4E'!$K$22)</f>
        <v>0</v>
      </c>
    </row>
    <row r="482" spans="2:6">
      <c r="B482" t="str">
        <f>'4E'!$AN$22</f>
        <v>B0371DSCE_SD</v>
      </c>
      <c r="E482" t="s">
        <v>16446</v>
      </c>
      <c r="F482">
        <f>IF(ISBLANK('4E'!$L$22),"",'4E'!$L$22)</f>
        <v>0</v>
      </c>
    </row>
    <row r="483" spans="2:6">
      <c r="B483" t="str">
        <f>'4E'!$AO$22</f>
        <v>B0598TAS</v>
      </c>
      <c r="E483" t="s">
        <v>16446</v>
      </c>
      <c r="F483">
        <f>IF(ISBLANK('4E'!$M$22),"",'4E'!$M$22)</f>
        <v>22.398999999999997</v>
      </c>
    </row>
    <row r="484" spans="2:6">
      <c r="B484" t="str">
        <f>'4E'!$AG$23</f>
        <v>BC30998F</v>
      </c>
      <c r="E484" t="s">
        <v>16446</v>
      </c>
      <c r="F484">
        <f>IF(ISBLANK('4E'!$E$23),"",'4E'!$E$23)</f>
        <v>328.66</v>
      </c>
    </row>
    <row r="485" spans="2:6">
      <c r="B485" t="str">
        <f>'4E'!$AH$23</f>
        <v>BC30998SWD</v>
      </c>
      <c r="E485" t="s">
        <v>16446</v>
      </c>
      <c r="F485">
        <f>IF(ISBLANK('4E'!$F$23),"",'4E'!$F$23)</f>
        <v>20.667000000000002</v>
      </c>
    </row>
    <row r="486" spans="2:6">
      <c r="B486" t="str">
        <f>'4E'!$AI$23</f>
        <v>BC30998HD</v>
      </c>
      <c r="E486" t="s">
        <v>16446</v>
      </c>
      <c r="F486">
        <f>IF(ISBLANK('4E'!$G$23),"",'4E'!$G$23)</f>
        <v>0.45500000000000002</v>
      </c>
    </row>
    <row r="487" spans="2:6">
      <c r="B487" t="str">
        <f>'4E'!$AJ$23</f>
        <v>BC30998STD</v>
      </c>
      <c r="E487" t="s">
        <v>16446</v>
      </c>
      <c r="F487">
        <f>IF(ISBLANK('4E'!$H$23),"",'4E'!$H$23)</f>
        <v>505.46299999999997</v>
      </c>
    </row>
    <row r="488" spans="2:6">
      <c r="B488" t="str">
        <f>'4E'!$AK$23</f>
        <v>BC30998SLT</v>
      </c>
      <c r="E488" t="s">
        <v>16446</v>
      </c>
      <c r="F488">
        <f>IF(ISBLANK('4E'!$I$23),"",'4E'!$I$23)</f>
        <v>0</v>
      </c>
    </row>
    <row r="489" spans="2:6">
      <c r="B489" t="str">
        <f>'4E'!$AL$23</f>
        <v>BC30998STP</v>
      </c>
      <c r="E489" t="s">
        <v>16446</v>
      </c>
      <c r="F489">
        <f>IF(ISBLANK('4E'!$J$23),"",'4E'!$J$23)</f>
        <v>1.4000000000000001</v>
      </c>
    </row>
    <row r="490" spans="2:6">
      <c r="B490" t="str">
        <f>'4E'!$AM$23</f>
        <v>BC30998SDT</v>
      </c>
      <c r="E490" t="s">
        <v>16446</v>
      </c>
      <c r="F490">
        <f>IF(ISBLANK('4E'!$K$23),"",'4E'!$K$23)</f>
        <v>105.336</v>
      </c>
    </row>
    <row r="491" spans="2:6">
      <c r="B491" t="str">
        <f>'4E'!$AN$23</f>
        <v>BC30998SDD</v>
      </c>
      <c r="E491" t="s">
        <v>16446</v>
      </c>
      <c r="F491">
        <f>IF(ISBLANK('4E'!$L$23),"",'4E'!$L$23)</f>
        <v>3.161</v>
      </c>
    </row>
    <row r="492" spans="2:6">
      <c r="B492" t="str">
        <f>'4E'!$AO$23</f>
        <v>BC30998TAS</v>
      </c>
      <c r="E492" t="s">
        <v>16446</v>
      </c>
      <c r="F492">
        <f>IF(ISBLANK('4E'!$M$23),"",'4E'!$M$23)</f>
        <v>965.14199999999983</v>
      </c>
    </row>
    <row r="493" spans="2:6">
      <c r="B493" t="str">
        <f>'4E'!$AG$24</f>
        <v>BM833F</v>
      </c>
      <c r="E493" t="s">
        <v>16446</v>
      </c>
      <c r="F493">
        <f>IF(ISBLANK('4E'!$E$24),"",'4E'!$E$24)</f>
        <v>0</v>
      </c>
    </row>
    <row r="494" spans="2:6">
      <c r="B494" t="str">
        <f>'4E'!$AH$24</f>
        <v>BM833SWD</v>
      </c>
      <c r="E494" t="s">
        <v>16446</v>
      </c>
      <c r="F494">
        <f>IF(ISBLANK('4E'!$F$24),"",'4E'!$F$24)</f>
        <v>0</v>
      </c>
    </row>
    <row r="495" spans="2:6">
      <c r="B495" t="str">
        <f>'4E'!$AI$24</f>
        <v>BM833HD</v>
      </c>
      <c r="E495" t="s">
        <v>16446</v>
      </c>
      <c r="F495">
        <f>IF(ISBLANK('4E'!$G$24),"",'4E'!$G$24)</f>
        <v>0</v>
      </c>
    </row>
    <row r="496" spans="2:6">
      <c r="B496" t="str">
        <f>'4E'!$AJ$24</f>
        <v>BM833STD</v>
      </c>
      <c r="E496" t="s">
        <v>16446</v>
      </c>
      <c r="F496">
        <f>IF(ISBLANK('4E'!$H$24),"",'4E'!$H$24)</f>
        <v>0</v>
      </c>
    </row>
    <row r="497" spans="2:6">
      <c r="B497" t="str">
        <f>'4E'!$AK$24</f>
        <v>BM833SLT</v>
      </c>
      <c r="E497" t="s">
        <v>16446</v>
      </c>
      <c r="F497">
        <f>IF(ISBLANK('4E'!$I$24),"",'4E'!$I$24)</f>
        <v>0</v>
      </c>
    </row>
    <row r="498" spans="2:6">
      <c r="B498" t="str">
        <f>'4E'!$AL$24</f>
        <v>BM833STP</v>
      </c>
      <c r="E498" t="s">
        <v>16446</v>
      </c>
      <c r="F498">
        <f>IF(ISBLANK('4E'!$J$24),"",'4E'!$J$24)</f>
        <v>0</v>
      </c>
    </row>
    <row r="499" spans="2:6">
      <c r="B499" t="str">
        <f>'4E'!$AM$24</f>
        <v>BM833SDT</v>
      </c>
      <c r="E499" t="s">
        <v>16446</v>
      </c>
      <c r="F499">
        <f>IF(ISBLANK('4E'!$K$24),"",'4E'!$K$24)</f>
        <v>0</v>
      </c>
    </row>
    <row r="500" spans="2:6">
      <c r="B500" t="str">
        <f>'4E'!$AN$24</f>
        <v>BM833SDD</v>
      </c>
      <c r="E500" t="s">
        <v>16446</v>
      </c>
      <c r="F500">
        <f>IF(ISBLANK('4E'!$L$24),"",'4E'!$L$24)</f>
        <v>0</v>
      </c>
    </row>
    <row r="501" spans="2:6">
      <c r="B501" t="str">
        <f>'4E'!$AO$24</f>
        <v>BM833TAS</v>
      </c>
      <c r="E501" t="s">
        <v>16446</v>
      </c>
      <c r="F501">
        <f>IF(ISBLANK('4E'!$M$24),"",'4E'!$M$24)</f>
        <v>0</v>
      </c>
    </row>
    <row r="502" spans="2:6">
      <c r="B502" t="str">
        <f>'4E'!$AG$25</f>
        <v>BA2120F</v>
      </c>
      <c r="E502" t="s">
        <v>16446</v>
      </c>
      <c r="F502">
        <f>IF(ISBLANK('4E'!$E$25),"",'4E'!$E$25)</f>
        <v>328.66</v>
      </c>
    </row>
    <row r="503" spans="2:6">
      <c r="B503" t="str">
        <f>'4E'!$AH$25</f>
        <v>BA2120SWD</v>
      </c>
      <c r="E503" t="s">
        <v>16446</v>
      </c>
      <c r="F503">
        <f>IF(ISBLANK('4E'!$F$25),"",'4E'!$F$25)</f>
        <v>20.667000000000002</v>
      </c>
    </row>
    <row r="504" spans="2:6">
      <c r="B504" t="str">
        <f>'4E'!$AI$25</f>
        <v>BA2120HD</v>
      </c>
      <c r="E504" t="s">
        <v>16446</v>
      </c>
      <c r="F504">
        <f>IF(ISBLANK('4E'!$G$25),"",'4E'!$G$25)</f>
        <v>0.45500000000000002</v>
      </c>
    </row>
    <row r="505" spans="2:6">
      <c r="B505" t="str">
        <f>'4E'!$AJ$25</f>
        <v>BA2120STD</v>
      </c>
      <c r="E505" t="s">
        <v>16446</v>
      </c>
      <c r="F505">
        <f>IF(ISBLANK('4E'!$H$25),"",'4E'!$H$25)</f>
        <v>505.46299999999997</v>
      </c>
    </row>
    <row r="506" spans="2:6">
      <c r="B506" t="str">
        <f>'4E'!$AK$25</f>
        <v>BA2120SLT</v>
      </c>
      <c r="E506" t="s">
        <v>16446</v>
      </c>
      <c r="F506">
        <f>IF(ISBLANK('4E'!$I$25),"",'4E'!$I$25)</f>
        <v>0</v>
      </c>
    </row>
    <row r="507" spans="2:6">
      <c r="B507" t="str">
        <f>'4E'!$AL$25</f>
        <v>BA2120STP</v>
      </c>
      <c r="E507" t="s">
        <v>16446</v>
      </c>
      <c r="F507">
        <f>IF(ISBLANK('4E'!$J$25),"",'4E'!$J$25)</f>
        <v>1.4000000000000001</v>
      </c>
    </row>
    <row r="508" spans="2:6">
      <c r="B508" t="str">
        <f>'4E'!$AM$25</f>
        <v>BA2120SDT</v>
      </c>
      <c r="E508" t="s">
        <v>16446</v>
      </c>
      <c r="F508">
        <f>IF(ISBLANK('4E'!$K$25),"",'4E'!$K$25)</f>
        <v>105.336</v>
      </c>
    </row>
    <row r="509" spans="2:6">
      <c r="B509" t="str">
        <f>'4E'!$AN$25</f>
        <v>BA2120SDD</v>
      </c>
      <c r="E509" t="s">
        <v>16446</v>
      </c>
      <c r="F509">
        <f>IF(ISBLANK('4E'!$L$25),"",'4E'!$L$25)</f>
        <v>3.161</v>
      </c>
    </row>
    <row r="510" spans="2:6">
      <c r="B510" t="str">
        <f>'4E'!$AO$25</f>
        <v>BA2120TAS</v>
      </c>
      <c r="E510" t="s">
        <v>16446</v>
      </c>
      <c r="F510">
        <f>IF(ISBLANK('4E'!$M$25),"",'4E'!$M$25)</f>
        <v>965.14199999999983</v>
      </c>
    </row>
    <row r="511" spans="2:6">
      <c r="B511" t="str">
        <f>'4E'!$AG$28</f>
        <v>B0508F</v>
      </c>
      <c r="E511" t="s">
        <v>16446</v>
      </c>
      <c r="F511">
        <f>IF(ISBLANK('4E'!$E$28),"",'4E'!$E$28)</f>
        <v>23.727</v>
      </c>
    </row>
    <row r="512" spans="2:6">
      <c r="B512" t="str">
        <f>'4E'!$AH$28</f>
        <v>B0508SWD</v>
      </c>
      <c r="E512" t="s">
        <v>16446</v>
      </c>
      <c r="F512">
        <f>IF(ISBLANK('4E'!$F$28),"",'4E'!$F$28)</f>
        <v>0.20200000000000001</v>
      </c>
    </row>
    <row r="513" spans="2:6">
      <c r="B513" t="str">
        <f>'4E'!$AI$28</f>
        <v>B0508HD</v>
      </c>
      <c r="E513" t="s">
        <v>16446</v>
      </c>
      <c r="F513">
        <f>IF(ISBLANK('4E'!$G$28),"",'4E'!$G$28)</f>
        <v>0</v>
      </c>
    </row>
    <row r="514" spans="2:6">
      <c r="B514" t="str">
        <f>'4E'!$AJ$28</f>
        <v>B0508STD</v>
      </c>
      <c r="E514" t="s">
        <v>16446</v>
      </c>
      <c r="F514">
        <f>IF(ISBLANK('4E'!$H$28),"",'4E'!$H$28)</f>
        <v>34.402000000000001</v>
      </c>
    </row>
    <row r="515" spans="2:6">
      <c r="B515" t="str">
        <f>'4E'!$AK$28</f>
        <v>B0508SLT</v>
      </c>
      <c r="E515" t="s">
        <v>16446</v>
      </c>
      <c r="F515">
        <f>IF(ISBLANK('4E'!$I$28),"",'4E'!$I$28)</f>
        <v>0</v>
      </c>
    </row>
    <row r="516" spans="2:6">
      <c r="B516" t="str">
        <f>'4E'!$AL$28</f>
        <v>B0508STP</v>
      </c>
      <c r="E516" t="s">
        <v>16446</v>
      </c>
      <c r="F516">
        <f>IF(ISBLANK('4E'!$J$28),"",'4E'!$J$28)</f>
        <v>0</v>
      </c>
    </row>
    <row r="517" spans="2:6">
      <c r="B517" t="str">
        <f>'4E'!$AM$28</f>
        <v>B0508SDT</v>
      </c>
      <c r="E517" t="s">
        <v>16446</v>
      </c>
      <c r="F517">
        <f>IF(ISBLANK('4E'!$K$28),"",'4E'!$K$28)</f>
        <v>0</v>
      </c>
    </row>
    <row r="518" spans="2:6">
      <c r="B518" t="str">
        <f>'4E'!$AN$28</f>
        <v>B0508SDD</v>
      </c>
      <c r="E518" t="s">
        <v>16446</v>
      </c>
      <c r="F518">
        <f>IF(ISBLANK('4E'!$L$28),"",'4E'!$L$28)</f>
        <v>0</v>
      </c>
    </row>
    <row r="519" spans="2:6">
      <c r="B519" t="str">
        <f>'4E'!$AO$28</f>
        <v>B0508TAS</v>
      </c>
      <c r="E519" t="s">
        <v>16446</v>
      </c>
      <c r="F519">
        <f>IF(ISBLANK('4E'!$M$28),"",'4E'!$M$28)</f>
        <v>58.331000000000003</v>
      </c>
    </row>
    <row r="520" spans="2:6">
      <c r="B520" t="str">
        <f>'4E'!$AG$30</f>
        <v>BM825F</v>
      </c>
      <c r="E520" t="s">
        <v>16446</v>
      </c>
      <c r="F520">
        <f>IF(ISBLANK('4E'!$E$30),"",'4E'!$E$30)</f>
        <v>601.22799999999995</v>
      </c>
    </row>
    <row r="521" spans="2:6">
      <c r="B521" t="str">
        <f>'4E'!$AH$30</f>
        <v>BM825SWD</v>
      </c>
      <c r="E521" t="s">
        <v>16446</v>
      </c>
      <c r="F521">
        <f>IF(ISBLANK('4E'!$F$30),"",'4E'!$F$30)</f>
        <v>64.543000000000006</v>
      </c>
    </row>
    <row r="522" spans="2:6">
      <c r="B522" t="str">
        <f>'4E'!$AI$30</f>
        <v>BM825HD</v>
      </c>
      <c r="E522" t="s">
        <v>16446</v>
      </c>
      <c r="F522">
        <f>IF(ISBLANK('4E'!$G$30),"",'4E'!$G$30)</f>
        <v>8.5820000000000007</v>
      </c>
    </row>
    <row r="523" spans="2:6">
      <c r="B523" t="str">
        <f>'4E'!$AJ$30</f>
        <v>BM825STD</v>
      </c>
      <c r="E523" t="s">
        <v>16446</v>
      </c>
      <c r="F523">
        <f>IF(ISBLANK('4E'!$H$30),"",'4E'!$H$30)</f>
        <v>818.7399999999999</v>
      </c>
    </row>
    <row r="524" spans="2:6">
      <c r="B524" t="str">
        <f>'4E'!$AK$30</f>
        <v>BM825SLT</v>
      </c>
      <c r="E524" t="s">
        <v>16446</v>
      </c>
      <c r="F524">
        <f>IF(ISBLANK('4E'!$I$30),"",'4E'!$I$30)</f>
        <v>16.542000000000002</v>
      </c>
    </row>
    <row r="525" spans="2:6">
      <c r="B525" t="str">
        <f>'4E'!$AL$30</f>
        <v>BM825STP</v>
      </c>
      <c r="E525" t="s">
        <v>16446</v>
      </c>
      <c r="F525">
        <f>IF(ISBLANK('4E'!$J$30),"",'4E'!$J$30)</f>
        <v>7.7530000000000001</v>
      </c>
    </row>
    <row r="526" spans="2:6">
      <c r="B526" t="str">
        <f>'4E'!$AM$30</f>
        <v>BM825SDT</v>
      </c>
      <c r="E526" t="s">
        <v>16446</v>
      </c>
      <c r="F526">
        <f>IF(ISBLANK('4E'!$K$30),"",'4E'!$K$30)</f>
        <v>155.71799999999999</v>
      </c>
    </row>
    <row r="527" spans="2:6">
      <c r="B527" t="str">
        <f>'4E'!$AN$30</f>
        <v>BM825SDD</v>
      </c>
      <c r="E527" t="s">
        <v>16446</v>
      </c>
      <c r="F527">
        <f>IF(ISBLANK('4E'!$L$30),"",'4E'!$L$30)</f>
        <v>33.24</v>
      </c>
    </row>
    <row r="528" spans="2:6">
      <c r="B528" t="str">
        <f>'4E'!$AO$30</f>
        <v>BM825TAS</v>
      </c>
      <c r="E528" t="s">
        <v>16446</v>
      </c>
      <c r="F528">
        <f>IF(ISBLANK('4E'!$M$30),"",'4E'!$M$30)</f>
        <v>1706.3459999999998</v>
      </c>
    </row>
    <row r="529" spans="2:6">
      <c r="B529" t="str">
        <f>'4E'!$AG$33</f>
        <v>CR00559F</v>
      </c>
      <c r="E529" t="s">
        <v>16446</v>
      </c>
      <c r="F529">
        <f>IF(ISBLANK('4E'!$E$33),"",'4E'!$E$33)</f>
        <v>3.3311702328546979</v>
      </c>
    </row>
    <row r="530" spans="2:6">
      <c r="B530" t="str">
        <f>'4E'!$AH$33</f>
        <v>CR00559SWD</v>
      </c>
      <c r="E530" t="s">
        <v>16446</v>
      </c>
      <c r="F530">
        <f>IF(ISBLANK('4E'!$F$33),"",'4E'!$F$33)</f>
        <v>0.41262669804206625</v>
      </c>
    </row>
    <row r="531" spans="2:6">
      <c r="B531" t="str">
        <f>'4E'!$AI$33</f>
        <v>CR00559HD</v>
      </c>
      <c r="E531" t="s">
        <v>16446</v>
      </c>
      <c r="F531">
        <f>IF(ISBLANK('4E'!$G$33),"",'4E'!$G$33)</f>
        <v>6.9233212402778965E-2</v>
      </c>
    </row>
    <row r="532" spans="2:6">
      <c r="B532" t="str">
        <f>'4E'!$AJ$33</f>
        <v>CR00559STD</v>
      </c>
      <c r="E532" t="s">
        <v>16446</v>
      </c>
      <c r="F532">
        <f>IF(ISBLANK('4E'!$H$33),"",'4E'!$H$33)</f>
        <v>3.9910931811310069</v>
      </c>
    </row>
    <row r="533" spans="2:6">
      <c r="B533" t="str">
        <f>'4E'!$AK$33</f>
        <v>CR00559SLT</v>
      </c>
      <c r="E533" t="s">
        <v>16446</v>
      </c>
      <c r="F533">
        <f>IF(ISBLANK('4E'!$I$33),"",'4E'!$I$33)</f>
        <v>4.1313757941256656E-2</v>
      </c>
    </row>
    <row r="534" spans="2:6">
      <c r="B534" t="str">
        <f>'4E'!$AL$33</f>
        <v>CR00559STP</v>
      </c>
      <c r="E534" t="s">
        <v>16446</v>
      </c>
      <c r="F534">
        <f>IF(ISBLANK('4E'!$J$33),"",'4E'!$J$33)</f>
        <v>0.18244999511682494</v>
      </c>
    </row>
    <row r="535" spans="2:6">
      <c r="B535" t="str">
        <f>'4E'!$AM$33</f>
        <v>CR00559SDT</v>
      </c>
      <c r="E535" t="s">
        <v>16446</v>
      </c>
      <c r="F535">
        <f>IF(ISBLANK('4E'!$K$33),"",'4E'!$K$33)</f>
        <v>2.073469857168694</v>
      </c>
    </row>
    <row r="536" spans="2:6">
      <c r="B536" t="str">
        <f>'4E'!$AN$33</f>
        <v>CR00559SDD</v>
      </c>
      <c r="E536" t="s">
        <v>16446</v>
      </c>
      <c r="F536">
        <f>IF(ISBLANK('4E'!$L$33),"",'4E'!$L$33)</f>
        <v>0.36886250107935181</v>
      </c>
    </row>
    <row r="537" spans="2:6">
      <c r="B537" t="str">
        <f>'4E'!$AO$33</f>
        <v>CR00559TOT</v>
      </c>
      <c r="E537" t="s">
        <v>16446</v>
      </c>
      <c r="F537">
        <f>IF(ISBLANK('4E'!$M$33),"",'4E'!$M$33)</f>
        <v>10.470219435736679</v>
      </c>
    </row>
    <row r="538" spans="2:6">
      <c r="B538" t="str">
        <f>'4E'!$AG$34</f>
        <v>CR00562F</v>
      </c>
      <c r="E538" t="s">
        <v>16446</v>
      </c>
      <c r="F538">
        <f>IF(ISBLANK('4E'!$E$34),"",'4E'!$E$34)</f>
        <v>0</v>
      </c>
    </row>
    <row r="539" spans="2:6">
      <c r="B539" t="str">
        <f>'4E'!$AH$34</f>
        <v>CR00562SWD</v>
      </c>
      <c r="E539" t="s">
        <v>16446</v>
      </c>
      <c r="F539">
        <f>IF(ISBLANK('4E'!$F$34),"",'4E'!$F$34)</f>
        <v>0</v>
      </c>
    </row>
    <row r="540" spans="2:6">
      <c r="B540" t="str">
        <f>'4E'!$AI$34</f>
        <v>CR00562HD</v>
      </c>
      <c r="E540" t="s">
        <v>16446</v>
      </c>
      <c r="F540">
        <f>IF(ISBLANK('4E'!$G$34),"",'4E'!$G$34)</f>
        <v>0</v>
      </c>
    </row>
    <row r="541" spans="2:6">
      <c r="B541" t="str">
        <f>'4E'!$AJ$34</f>
        <v>CR00562STD</v>
      </c>
      <c r="E541" t="s">
        <v>16446</v>
      </c>
      <c r="F541">
        <f>IF(ISBLANK('4E'!$H$34),"",'4E'!$H$34)</f>
        <v>0</v>
      </c>
    </row>
    <row r="542" spans="2:6">
      <c r="B542" t="str">
        <f>'4E'!$AK$34</f>
        <v>CR00562SLT</v>
      </c>
      <c r="E542" t="s">
        <v>16446</v>
      </c>
      <c r="F542">
        <f>IF(ISBLANK('4E'!$I$34),"",'4E'!$I$34)</f>
        <v>0</v>
      </c>
    </row>
    <row r="543" spans="2:6">
      <c r="B543" t="str">
        <f>'4E'!$AL$34</f>
        <v>CR00562STP</v>
      </c>
      <c r="E543" t="s">
        <v>16446</v>
      </c>
      <c r="F543">
        <f>IF(ISBLANK('4E'!$J$34),"",'4E'!$J$34)</f>
        <v>0</v>
      </c>
    </row>
    <row r="544" spans="2:6">
      <c r="B544" t="str">
        <f>'4E'!$AM$34</f>
        <v>CR00562SDT</v>
      </c>
      <c r="E544" t="s">
        <v>16446</v>
      </c>
      <c r="F544">
        <f>IF(ISBLANK('4E'!$K$34),"",'4E'!$K$34)</f>
        <v>0</v>
      </c>
    </row>
    <row r="545" spans="2:6">
      <c r="B545" t="str">
        <f>'4E'!$AN$34</f>
        <v>CR00562SDD</v>
      </c>
      <c r="E545" t="s">
        <v>16446</v>
      </c>
      <c r="F545">
        <f>IF(ISBLANK('4E'!$L$34),"",'4E'!$L$34)</f>
        <v>0</v>
      </c>
    </row>
    <row r="546" spans="2:6">
      <c r="B546" t="str">
        <f>'4E'!$AO$34</f>
        <v>CR00562TOT</v>
      </c>
      <c r="E546" t="s">
        <v>16446</v>
      </c>
      <c r="F546">
        <f>IF(ISBLANK('4E'!$M$34),"",'4E'!$M$34)</f>
        <v>0</v>
      </c>
    </row>
    <row r="547" spans="2:6">
      <c r="B547" t="str">
        <f>'4E'!$AG$35</f>
        <v>S3040F</v>
      </c>
      <c r="E547" t="s">
        <v>16446</v>
      </c>
      <c r="F547">
        <f>IF(ISBLANK('4E'!$E$35),"",'4E'!$E$35)</f>
        <v>604.55917023285463</v>
      </c>
    </row>
    <row r="548" spans="2:6">
      <c r="B548" t="str">
        <f>'4E'!$AH$35</f>
        <v>S3040SWD</v>
      </c>
      <c r="E548" t="s">
        <v>16446</v>
      </c>
      <c r="F548">
        <f>IF(ISBLANK('4E'!$F$35),"",'4E'!$F$35)</f>
        <v>64.955626698042067</v>
      </c>
    </row>
    <row r="549" spans="2:6">
      <c r="B549" t="str">
        <f>'4E'!$AI$35</f>
        <v>S3040HD</v>
      </c>
      <c r="E549" t="s">
        <v>16446</v>
      </c>
      <c r="F549">
        <f>IF(ISBLANK('4E'!$G$35),"",'4E'!$G$35)</f>
        <v>8.6512332124027793</v>
      </c>
    </row>
    <row r="550" spans="2:6">
      <c r="B550" t="str">
        <f>'4E'!$AJ$35</f>
        <v>S3040STD</v>
      </c>
      <c r="E550" t="s">
        <v>16446</v>
      </c>
      <c r="F550">
        <f>IF(ISBLANK('4E'!$H$35),"",'4E'!$H$35)</f>
        <v>822.73109318113086</v>
      </c>
    </row>
    <row r="551" spans="2:6">
      <c r="B551" t="str">
        <f>'4E'!$AK$35</f>
        <v>S3040SLT</v>
      </c>
      <c r="E551" t="s">
        <v>16446</v>
      </c>
      <c r="F551">
        <f>IF(ISBLANK('4E'!$I$35),"",'4E'!$I$35)</f>
        <v>16.583313757941259</v>
      </c>
    </row>
    <row r="552" spans="2:6">
      <c r="B552" t="str">
        <f>'4E'!$AL$35</f>
        <v>S3040STP</v>
      </c>
      <c r="E552" t="s">
        <v>16446</v>
      </c>
      <c r="F552">
        <f>IF(ISBLANK('4E'!$J$35),"",'4E'!$J$35)</f>
        <v>7.9354499951168247</v>
      </c>
    </row>
    <row r="553" spans="2:6">
      <c r="B553" t="str">
        <f>'4E'!$AM$35</f>
        <v>S3040SDT</v>
      </c>
      <c r="E553" t="s">
        <v>16446</v>
      </c>
      <c r="F553">
        <f>IF(ISBLANK('4E'!$K$35),"",'4E'!$K$35)</f>
        <v>157.79146985716869</v>
      </c>
    </row>
    <row r="554" spans="2:6">
      <c r="B554" t="str">
        <f>'4E'!$AN$35</f>
        <v>S3040SDD</v>
      </c>
      <c r="E554" t="s">
        <v>16446</v>
      </c>
      <c r="F554">
        <f>IF(ISBLANK('4E'!$L$35),"",'4E'!$L$35)</f>
        <v>33.608862501079351</v>
      </c>
    </row>
    <row r="555" spans="2:6">
      <c r="B555" t="str">
        <f>'4E'!$AO$35</f>
        <v>S3040TOT</v>
      </c>
      <c r="E555" t="s">
        <v>16446</v>
      </c>
      <c r="F555">
        <f>IF(ISBLANK('4E'!$M$35),"",'4E'!$M$35)</f>
        <v>1716.8162194357365</v>
      </c>
    </row>
    <row r="556" spans="2:6">
      <c r="B556" t="str">
        <f>'4E'!$AG$41</f>
        <v>BP3357001FL</v>
      </c>
      <c r="E556" t="s">
        <v>16446</v>
      </c>
      <c r="F556">
        <f>IF(ISBLANK('4E'!$E$41),"",'4E'!$E$41)</f>
        <v>60.704000000000001</v>
      </c>
    </row>
    <row r="557" spans="2:6">
      <c r="B557" t="str">
        <f>'4E'!$AH$41</f>
        <v>BP3357001SWD</v>
      </c>
      <c r="E557" t="s">
        <v>16446</v>
      </c>
      <c r="F557">
        <f>IF(ISBLANK('4E'!$F$41),"",'4E'!$F$41)</f>
        <v>7.5149999999999997</v>
      </c>
    </row>
    <row r="558" spans="2:6">
      <c r="B558" t="str">
        <f>'4E'!$AI$41</f>
        <v>BP3357001HD</v>
      </c>
      <c r="E558" t="s">
        <v>16446</v>
      </c>
      <c r="F558">
        <f>IF(ISBLANK('4E'!$G$41),"",'4E'!$G$41)</f>
        <v>1.25</v>
      </c>
    </row>
    <row r="559" spans="2:6">
      <c r="B559" t="str">
        <f>'4E'!$AJ$41</f>
        <v>BP3357001STD</v>
      </c>
      <c r="E559" t="s">
        <v>16446</v>
      </c>
      <c r="F559">
        <f>IF(ISBLANK('4E'!$H$41),"",'4E'!$H$41)</f>
        <v>43.494</v>
      </c>
    </row>
    <row r="560" spans="2:6">
      <c r="B560" t="str">
        <f>'4E'!$AK$41</f>
        <v>BP3357001SLT</v>
      </c>
      <c r="E560" t="s">
        <v>16446</v>
      </c>
      <c r="F560">
        <f>IF(ISBLANK('4E'!$I$41),"",'4E'!$I$41)</f>
        <v>0.44900000000000001</v>
      </c>
    </row>
    <row r="561" spans="2:6">
      <c r="B561" t="str">
        <f>'4E'!$AL$41</f>
        <v>BP3357001STP</v>
      </c>
      <c r="E561" t="s">
        <v>16446</v>
      </c>
      <c r="F561">
        <f>IF(ISBLANK('4E'!$J$41),"",'4E'!$J$41)</f>
        <v>0.22700000000000001</v>
      </c>
    </row>
    <row r="562" spans="2:6">
      <c r="B562" t="str">
        <f>'4E'!$AM$41</f>
        <v>BP3357001SDT</v>
      </c>
      <c r="E562" t="s">
        <v>16446</v>
      </c>
      <c r="F562">
        <f>IF(ISBLANK('4E'!$K$41),"",'4E'!$K$41)</f>
        <v>2.492</v>
      </c>
    </row>
    <row r="563" spans="2:6">
      <c r="B563" t="str">
        <f>'4E'!$AN$41</f>
        <v>BP3357001SDD</v>
      </c>
      <c r="E563" t="s">
        <v>16446</v>
      </c>
      <c r="F563">
        <f>IF(ISBLANK('4E'!$L$41),"",'4E'!$L$41)</f>
        <v>0.45400000000000001</v>
      </c>
    </row>
    <row r="564" spans="2:6">
      <c r="B564" t="str">
        <f>'4E'!$AO$41</f>
        <v>BP3357001CAS</v>
      </c>
      <c r="E564" t="s">
        <v>16446</v>
      </c>
      <c r="F564">
        <f>IF(ISBLANK('4E'!$M$41),"",'4E'!$M$41)</f>
        <v>116.58499999999999</v>
      </c>
    </row>
    <row r="565" spans="2:6">
      <c r="B565" t="str">
        <f>'4E'!$AG$42</f>
        <v>BP3357002FL</v>
      </c>
      <c r="E565" t="s">
        <v>16446</v>
      </c>
      <c r="F565">
        <f>IF(ISBLANK('4E'!$E$42),"",'4E'!$E$42)</f>
        <v>14.246</v>
      </c>
    </row>
    <row r="566" spans="2:6">
      <c r="B566" t="str">
        <f>'4E'!$AH$42</f>
        <v>BP3357002SWD</v>
      </c>
      <c r="E566" t="s">
        <v>16446</v>
      </c>
      <c r="F566">
        <f>IF(ISBLANK('4E'!$F$42),"",'4E'!$F$42)</f>
        <v>1.835</v>
      </c>
    </row>
    <row r="567" spans="2:6">
      <c r="B567" t="str">
        <f>'4E'!$AI$42</f>
        <v>BP3357002HD</v>
      </c>
      <c r="E567" t="s">
        <v>16446</v>
      </c>
      <c r="F567">
        <f>IF(ISBLANK('4E'!$G$42),"",'4E'!$G$42)</f>
        <v>0.308</v>
      </c>
    </row>
    <row r="568" spans="2:6">
      <c r="B568" t="str">
        <f>'4E'!$AJ$42</f>
        <v>BP3357002STD</v>
      </c>
      <c r="E568" t="s">
        <v>16446</v>
      </c>
      <c r="F568">
        <f>IF(ISBLANK('4E'!$H$42),"",'4E'!$H$42)</f>
        <v>16.385000000000002</v>
      </c>
    </row>
    <row r="569" spans="2:6">
      <c r="B569" t="str">
        <f>'4E'!$AK$42</f>
        <v>BP3357002SLT</v>
      </c>
      <c r="E569" t="s">
        <v>16446</v>
      </c>
      <c r="F569">
        <f>IF(ISBLANK('4E'!$I$42),"",'4E'!$I$42)</f>
        <v>0.159</v>
      </c>
    </row>
    <row r="570" spans="2:6">
      <c r="B570" t="str">
        <f>'4E'!$AL$42</f>
        <v>BP3357002STP</v>
      </c>
      <c r="E570" t="s">
        <v>16446</v>
      </c>
      <c r="F570">
        <f>IF(ISBLANK('4E'!$J$42),"",'4E'!$J$42)</f>
        <v>0.71099999999999997</v>
      </c>
    </row>
    <row r="571" spans="2:6">
      <c r="B571" t="str">
        <f>'4E'!$AM$42</f>
        <v>BP3357002SDT</v>
      </c>
      <c r="E571" t="s">
        <v>16446</v>
      </c>
      <c r="F571">
        <f>IF(ISBLANK('4E'!$K$42),"",'4E'!$K$42)</f>
        <v>8.5449999999999999</v>
      </c>
    </row>
    <row r="572" spans="2:6">
      <c r="B572" t="str">
        <f>'4E'!$AN$42</f>
        <v>BP3357002SDD</v>
      </c>
      <c r="E572" t="s">
        <v>16446</v>
      </c>
      <c r="F572">
        <f>IF(ISBLANK('4E'!$L$42),"",'4E'!$L$42)</f>
        <v>1.546</v>
      </c>
    </row>
    <row r="573" spans="2:6">
      <c r="B573" t="str">
        <f>'4E'!$AO$42</f>
        <v>BP3357002CAS</v>
      </c>
      <c r="E573" t="s">
        <v>16446</v>
      </c>
      <c r="F573">
        <f>IF(ISBLANK('4E'!$M$42),"",'4E'!$M$42)</f>
        <v>43.734999999999999</v>
      </c>
    </row>
    <row r="574" spans="2:6">
      <c r="B574" t="str">
        <f>'4E'!$AG$43</f>
        <v>BP3357003FL</v>
      </c>
      <c r="E574" t="s">
        <v>16446</v>
      </c>
      <c r="F574">
        <f>IF(ISBLANK('4E'!$E$43),"",'4E'!$E$43)</f>
        <v>0</v>
      </c>
    </row>
    <row r="575" spans="2:6">
      <c r="B575" t="str">
        <f>'4E'!$AH$43</f>
        <v>BP3357003SWD</v>
      </c>
      <c r="E575" t="s">
        <v>16446</v>
      </c>
      <c r="F575">
        <f>IF(ISBLANK('4E'!$F$43),"",'4E'!$F$43)</f>
        <v>0</v>
      </c>
    </row>
    <row r="576" spans="2:6">
      <c r="B576" t="str">
        <f>'4E'!$AI$43</f>
        <v>BP3357003HD</v>
      </c>
      <c r="E576" t="s">
        <v>16446</v>
      </c>
      <c r="F576">
        <f>IF(ISBLANK('4E'!$G$43),"",'4E'!$G$43)</f>
        <v>0</v>
      </c>
    </row>
    <row r="577" spans="2:6">
      <c r="B577" t="str">
        <f>'4E'!$AJ$43</f>
        <v>BP3357003STD</v>
      </c>
      <c r="E577" t="s">
        <v>16446</v>
      </c>
      <c r="F577">
        <f>IF(ISBLANK('4E'!$H$43),"",'4E'!$H$43)</f>
        <v>0</v>
      </c>
    </row>
    <row r="578" spans="2:6">
      <c r="B578" t="str">
        <f>'4E'!$AK$43</f>
        <v>BP3357003SLT</v>
      </c>
      <c r="E578" t="s">
        <v>16446</v>
      </c>
      <c r="F578">
        <f>IF(ISBLANK('4E'!$I$43),"",'4E'!$I$43)</f>
        <v>0</v>
      </c>
    </row>
    <row r="579" spans="2:6">
      <c r="B579" t="str">
        <f>'4E'!$AL$43</f>
        <v>BP3357003STP</v>
      </c>
      <c r="E579" t="s">
        <v>16446</v>
      </c>
      <c r="F579">
        <f>IF(ISBLANK('4E'!$J$43),"",'4E'!$J$43)</f>
        <v>0</v>
      </c>
    </row>
    <row r="580" spans="2:6">
      <c r="B580" t="str">
        <f>'4E'!$AM$43</f>
        <v>BP3357003SDT</v>
      </c>
      <c r="E580" t="s">
        <v>16446</v>
      </c>
      <c r="F580">
        <f>IF(ISBLANK('4E'!$K$43),"",'4E'!$K$43)</f>
        <v>0</v>
      </c>
    </row>
    <row r="581" spans="2:6">
      <c r="B581" t="str">
        <f>'4E'!$AN$43</f>
        <v>BP3357003SDD</v>
      </c>
      <c r="E581" t="s">
        <v>16446</v>
      </c>
      <c r="F581">
        <f>IF(ISBLANK('4E'!$L$43),"",'4E'!$L$43)</f>
        <v>0</v>
      </c>
    </row>
    <row r="582" spans="2:6">
      <c r="B582" t="str">
        <f>'4E'!$AO$43</f>
        <v>BP3357003CAS</v>
      </c>
      <c r="E582" t="s">
        <v>16446</v>
      </c>
      <c r="F582">
        <f>IF(ISBLANK('4E'!$M$43),"",'4E'!$M$43)</f>
        <v>0</v>
      </c>
    </row>
    <row r="583" spans="2:6">
      <c r="B583" t="str">
        <f>'4E'!$AG$44</f>
        <v>BP3357004FL</v>
      </c>
      <c r="E583" t="s">
        <v>16446</v>
      </c>
      <c r="F583">
        <f>IF(ISBLANK('4E'!$E$44),"",'4E'!$E$44)</f>
        <v>0</v>
      </c>
    </row>
    <row r="584" spans="2:6">
      <c r="B584" t="str">
        <f>'4E'!$AH$44</f>
        <v>BP3357004SWD</v>
      </c>
      <c r="E584" t="s">
        <v>16446</v>
      </c>
      <c r="F584">
        <f>IF(ISBLANK('4E'!$F$44),"",'4E'!$F$44)</f>
        <v>0</v>
      </c>
    </row>
    <row r="585" spans="2:6">
      <c r="B585" t="str">
        <f>'4E'!$AI$44</f>
        <v>BP3357004HD</v>
      </c>
      <c r="E585" t="s">
        <v>16446</v>
      </c>
      <c r="F585">
        <f>IF(ISBLANK('4E'!$G$44),"",'4E'!$G$44)</f>
        <v>0</v>
      </c>
    </row>
    <row r="586" spans="2:6">
      <c r="B586" t="str">
        <f>'4E'!$AJ$44</f>
        <v>BP3357004STD</v>
      </c>
      <c r="E586" t="s">
        <v>16446</v>
      </c>
      <c r="F586">
        <f>IF(ISBLANK('4E'!$H$44),"",'4E'!$H$44)</f>
        <v>0</v>
      </c>
    </row>
    <row r="587" spans="2:6">
      <c r="B587" t="str">
        <f>'4E'!$AK$44</f>
        <v>BP3357004SLT</v>
      </c>
      <c r="E587" t="s">
        <v>16446</v>
      </c>
      <c r="F587">
        <f>IF(ISBLANK('4E'!$I$44),"",'4E'!$I$44)</f>
        <v>0</v>
      </c>
    </row>
    <row r="588" spans="2:6">
      <c r="B588" t="str">
        <f>'4E'!$AL$44</f>
        <v>BP3357004STP</v>
      </c>
      <c r="E588" t="s">
        <v>16446</v>
      </c>
      <c r="F588">
        <f>IF(ISBLANK('4E'!$J$44),"",'4E'!$J$44)</f>
        <v>0</v>
      </c>
    </row>
    <row r="589" spans="2:6">
      <c r="B589" t="str">
        <f>'4E'!$AM$44</f>
        <v>BP3357004SDT</v>
      </c>
      <c r="E589" t="s">
        <v>16446</v>
      </c>
      <c r="F589">
        <f>IF(ISBLANK('4E'!$K$44),"",'4E'!$K$44)</f>
        <v>0</v>
      </c>
    </row>
    <row r="590" spans="2:6">
      <c r="B590" t="str">
        <f>'4E'!$AN$44</f>
        <v>BP3357004SDD</v>
      </c>
      <c r="E590" t="s">
        <v>16446</v>
      </c>
      <c r="F590">
        <f>IF(ISBLANK('4E'!$L$44),"",'4E'!$L$44)</f>
        <v>0</v>
      </c>
    </row>
    <row r="591" spans="2:6">
      <c r="B591" t="str">
        <f>'4E'!$AO$44</f>
        <v>BP3357004CAS</v>
      </c>
      <c r="E591" t="s">
        <v>16446</v>
      </c>
      <c r="F591">
        <f>IF(ISBLANK('4E'!$M$44),"",'4E'!$M$44)</f>
        <v>0</v>
      </c>
    </row>
    <row r="592" spans="2:6">
      <c r="B592" t="str">
        <f>'4E'!$AG$45</f>
        <v>BP3357005FL</v>
      </c>
      <c r="E592" t="s">
        <v>16446</v>
      </c>
      <c r="F592">
        <f>IF(ISBLANK('4E'!$E$45),"",'4E'!$E$45)</f>
        <v>0</v>
      </c>
    </row>
    <row r="593" spans="2:6">
      <c r="B593" t="str">
        <f>'4E'!$AH$45</f>
        <v>BP3357005SWD</v>
      </c>
      <c r="E593" t="s">
        <v>16446</v>
      </c>
      <c r="F593">
        <f>IF(ISBLANK('4E'!$F$45),"",'4E'!$F$45)</f>
        <v>0</v>
      </c>
    </row>
    <row r="594" spans="2:6">
      <c r="B594" t="str">
        <f>'4E'!$AI$45</f>
        <v>BP3357005HD</v>
      </c>
      <c r="E594" t="s">
        <v>16446</v>
      </c>
      <c r="F594">
        <f>IF(ISBLANK('4E'!$G$45),"",'4E'!$G$45)</f>
        <v>0</v>
      </c>
    </row>
    <row r="595" spans="2:6">
      <c r="B595" t="str">
        <f>'4E'!$AJ$45</f>
        <v>BP3357005STD</v>
      </c>
      <c r="E595" t="s">
        <v>16446</v>
      </c>
      <c r="F595">
        <f>IF(ISBLANK('4E'!$H$45),"",'4E'!$H$45)</f>
        <v>0</v>
      </c>
    </row>
    <row r="596" spans="2:6">
      <c r="B596" t="str">
        <f>'4E'!$AK$45</f>
        <v>BP3357005SLT</v>
      </c>
      <c r="E596" t="s">
        <v>16446</v>
      </c>
      <c r="F596">
        <f>IF(ISBLANK('4E'!$I$45),"",'4E'!$I$45)</f>
        <v>0</v>
      </c>
    </row>
    <row r="597" spans="2:6">
      <c r="B597" t="str">
        <f>'4E'!$AL$45</f>
        <v>BP3357005STP</v>
      </c>
      <c r="E597" t="s">
        <v>16446</v>
      </c>
      <c r="F597">
        <f>IF(ISBLANK('4E'!$J$45),"",'4E'!$J$45)</f>
        <v>0</v>
      </c>
    </row>
    <row r="598" spans="2:6">
      <c r="B598" t="str">
        <f>'4E'!$AM$45</f>
        <v>BP3357005SDT</v>
      </c>
      <c r="E598" t="s">
        <v>16446</v>
      </c>
      <c r="F598">
        <f>IF(ISBLANK('4E'!$K$45),"",'4E'!$K$45)</f>
        <v>0</v>
      </c>
    </row>
    <row r="599" spans="2:6">
      <c r="B599" t="str">
        <f>'4E'!$AN$45</f>
        <v>BP3357005SDD</v>
      </c>
      <c r="E599" t="s">
        <v>16446</v>
      </c>
      <c r="F599">
        <f>IF(ISBLANK('4E'!$L$45),"",'4E'!$L$45)</f>
        <v>0</v>
      </c>
    </row>
    <row r="600" spans="2:6">
      <c r="B600" t="str">
        <f>'4E'!$AO$45</f>
        <v>BP3357005CAS</v>
      </c>
      <c r="E600" t="s">
        <v>16446</v>
      </c>
      <c r="F600">
        <f>IF(ISBLANK('4E'!$M$45),"",'4E'!$M$45)</f>
        <v>0</v>
      </c>
    </row>
    <row r="601" spans="2:6">
      <c r="B601" t="str">
        <f>'4E'!$AG$46</f>
        <v>BP3357020FL</v>
      </c>
      <c r="E601" t="s">
        <v>16446</v>
      </c>
      <c r="F601">
        <f>IF(ISBLANK('4E'!$E$46),"",'4E'!$E$46)</f>
        <v>74.95</v>
      </c>
    </row>
    <row r="602" spans="2:6">
      <c r="B602" t="str">
        <f>'4E'!$AH$46</f>
        <v>BP3357020SWD</v>
      </c>
      <c r="E602" t="s">
        <v>16446</v>
      </c>
      <c r="F602">
        <f>IF(ISBLANK('4E'!$F$46),"",'4E'!$F$46)</f>
        <v>9.35</v>
      </c>
    </row>
    <row r="603" spans="2:6">
      <c r="B603" t="str">
        <f>'4E'!$AI$46</f>
        <v>BP3357020HD</v>
      </c>
      <c r="E603" t="s">
        <v>16446</v>
      </c>
      <c r="F603">
        <f>IF(ISBLANK('4E'!$G$46),"",'4E'!$G$46)</f>
        <v>1.5580000000000001</v>
      </c>
    </row>
    <row r="604" spans="2:6">
      <c r="B604" t="str">
        <f>'4E'!$AJ$46</f>
        <v>BP3357020STD</v>
      </c>
      <c r="E604" t="s">
        <v>16446</v>
      </c>
      <c r="F604">
        <f>IF(ISBLANK('4E'!$H$46),"",'4E'!$H$46)</f>
        <v>59.879000000000005</v>
      </c>
    </row>
    <row r="605" spans="2:6">
      <c r="B605" t="str">
        <f>'4E'!$AK$46</f>
        <v>BP3357020SLT</v>
      </c>
      <c r="E605" t="s">
        <v>16446</v>
      </c>
      <c r="F605">
        <f>IF(ISBLANK('4E'!$I$46),"",'4E'!$I$46)</f>
        <v>0.60799999999999998</v>
      </c>
    </row>
    <row r="606" spans="2:6">
      <c r="B606" t="str">
        <f>'4E'!$AL$46</f>
        <v>BP3357020STP</v>
      </c>
      <c r="E606" t="s">
        <v>16446</v>
      </c>
      <c r="F606">
        <f>IF(ISBLANK('4E'!$J$46),"",'4E'!$J$46)</f>
        <v>0.93799999999999994</v>
      </c>
    </row>
    <row r="607" spans="2:6">
      <c r="B607" t="str">
        <f>'4E'!$AM$46</f>
        <v>BP3357020SDT</v>
      </c>
      <c r="E607" t="s">
        <v>16446</v>
      </c>
      <c r="F607">
        <f>IF(ISBLANK('4E'!$K$46),"",'4E'!$K$46)</f>
        <v>11.036999999999999</v>
      </c>
    </row>
    <row r="608" spans="2:6">
      <c r="B608" t="str">
        <f>'4E'!$AN$46</f>
        <v>BP3357020SDD</v>
      </c>
      <c r="E608" t="s">
        <v>16446</v>
      </c>
      <c r="F608">
        <f>IF(ISBLANK('4E'!$L$46),"",'4E'!$L$46)</f>
        <v>2</v>
      </c>
    </row>
    <row r="609" spans="2:6">
      <c r="B609" t="str">
        <f>'4E'!$AO$46</f>
        <v>BP3357020CAS</v>
      </c>
      <c r="E609" t="s">
        <v>16446</v>
      </c>
      <c r="F609">
        <f>IF(ISBLANK('4E'!$M$46),"",'4E'!$M$46)</f>
        <v>160.32000000000002</v>
      </c>
    </row>
    <row r="610" spans="2:6">
      <c r="B610" s="1918" t="str">
        <f>'4H'!$T$9</f>
        <v>RCT00600</v>
      </c>
      <c r="E610" t="s">
        <v>16446</v>
      </c>
      <c r="F610">
        <f>IF(ISBLANK('4H'!$E$9),"",'4H'!$E$9)</f>
        <v>3263.0080000000089</v>
      </c>
    </row>
    <row r="611" spans="2:6">
      <c r="B611" s="2423" t="str">
        <f>'4H'!$T$11</f>
        <v>T19004PT</v>
      </c>
      <c r="E611" t="s">
        <v>16446</v>
      </c>
      <c r="F611">
        <f>IF(ISBLANK('4H'!$E$11),"",'4H'!$E$11)</f>
        <v>-0.12452625183908114</v>
      </c>
    </row>
    <row r="612" spans="2:6">
      <c r="B612" s="2423" t="str">
        <f>'4H'!$T$13</f>
        <v>CR1050</v>
      </c>
      <c r="E612" t="s">
        <v>16446</v>
      </c>
      <c r="F612">
        <f>IF(ISBLANK('4H'!$E$13),"",'4H'!$E$13)</f>
        <v>0</v>
      </c>
    </row>
    <row r="613" spans="2:6">
      <c r="B613" s="2423" t="str">
        <f>'4H'!$T$14</f>
        <v>R5004HH</v>
      </c>
      <c r="E613" t="s">
        <v>16446</v>
      </c>
      <c r="F613">
        <f>IF(ISBLANK('4H'!$E$14),"",'4H'!$E$14)</f>
        <v>-4.4566754903286349E-2</v>
      </c>
    </row>
    <row r="614" spans="2:6">
      <c r="B614" s="2423" t="str">
        <f>'4H'!$T$15</f>
        <v>R5004NH</v>
      </c>
      <c r="E614" t="s">
        <v>16446</v>
      </c>
      <c r="F614">
        <f>IF(ISBLANK('4H'!$E$15),"",'4H'!$E$15)</f>
        <v>0</v>
      </c>
    </row>
    <row r="615" spans="2:6">
      <c r="B615" t="str">
        <f>'4H'!$T$16</f>
        <v>B0203FMCRF</v>
      </c>
      <c r="E615" t="s">
        <v>16446</v>
      </c>
      <c r="F615" t="str">
        <f>IF(ISBLANK('4H'!$E$16),"",'4H'!$E$16)</f>
        <v>n/a</v>
      </c>
    </row>
    <row r="616" spans="2:6">
      <c r="B616" t="str">
        <f>'4H'!$T$17</f>
        <v>B0203FMCRM</v>
      </c>
      <c r="E616" t="s">
        <v>16446</v>
      </c>
      <c r="F616" t="str">
        <f>IF(ISBLANK('4H'!$E$17),"",'4H'!$E$17)</f>
        <v>Caa3 (stable outlook)</v>
      </c>
    </row>
    <row r="617" spans="2:6">
      <c r="B617" t="str">
        <f>'4H'!$T$18</f>
        <v>B0203FMCRS</v>
      </c>
      <c r="E617" t="s">
        <v>16446</v>
      </c>
      <c r="F617" t="str">
        <f>IF(ISBLANK('4H'!$E$18),"",'4H'!$E$18)</f>
        <v>CCC (outlook negative)</v>
      </c>
    </row>
    <row r="618" spans="2:6">
      <c r="B618" s="2423" t="str">
        <f>'4H'!$T$19</f>
        <v>CR19006</v>
      </c>
      <c r="E618" t="s">
        <v>16446</v>
      </c>
      <c r="F618">
        <f>IF(ISBLANK('4H'!$E$19),"",'4H'!$E$19)</f>
        <v>1.7456561415403145E-2</v>
      </c>
    </row>
    <row r="619" spans="2:6">
      <c r="B619" s="1918" t="str">
        <f>'4H'!$T$20</f>
        <v>CR2610</v>
      </c>
      <c r="E619" t="s">
        <v>16446</v>
      </c>
      <c r="F619">
        <f>IF(ISBLANK('4H'!$E$20),"",'4H'!$E$20)</f>
        <v>0</v>
      </c>
    </row>
    <row r="620" spans="2:6">
      <c r="B620" s="1918" t="str">
        <f>'4H'!$T$21</f>
        <v>A14025</v>
      </c>
      <c r="E620" t="s">
        <v>16446</v>
      </c>
      <c r="F620">
        <f>IF(ISBLANK('4H'!$E$21),"",'4H'!$E$21)</f>
        <v>772.69800000000009</v>
      </c>
    </row>
    <row r="621" spans="2:6">
      <c r="B621" t="str">
        <f>'4H'!$T$22</f>
        <v>CR1051</v>
      </c>
      <c r="E621" t="s">
        <v>16446</v>
      </c>
      <c r="F621">
        <f>IF(ISBLANK('4H'!$E$22),"",'4H'!$E$22)</f>
        <v>2.67</v>
      </c>
    </row>
    <row r="622" spans="2:6">
      <c r="B622" t="str">
        <f>'4H'!$T$23</f>
        <v>CR1052</v>
      </c>
      <c r="E622" t="s">
        <v>16446</v>
      </c>
      <c r="F622">
        <f>IF(ISBLANK('4H'!$E$23),"",'4H'!$E$23)</f>
        <v>0.61</v>
      </c>
    </row>
    <row r="623" spans="2:6">
      <c r="B623" s="1918" t="str">
        <f>'4H'!$T$24</f>
        <v>CR1053</v>
      </c>
      <c r="E623" t="s">
        <v>16446</v>
      </c>
      <c r="F623">
        <f>IF(ISBLANK('4H'!$E$24),"",'4H'!$E$24)</f>
        <v>4.3543522051720636E-2</v>
      </c>
    </row>
    <row r="624" spans="2:6">
      <c r="B624" s="2423" t="str">
        <f>'4H'!$T$25</f>
        <v>CR1054</v>
      </c>
      <c r="E624" t="s">
        <v>16446</v>
      </c>
      <c r="F624">
        <f>IF(ISBLANK('4H'!$E$25),"",'4H'!$E$25)</f>
        <v>0</v>
      </c>
    </row>
    <row r="625" spans="2:6">
      <c r="B625" s="1918" t="str">
        <f>'4H'!$T$26</f>
        <v>CR1055</v>
      </c>
      <c r="E625" t="s">
        <v>16446</v>
      </c>
      <c r="F625">
        <f>IF(ISBLANK('4H'!$E$26),"",'4H'!$E$26)</f>
        <v>772.69800000000009</v>
      </c>
    </row>
    <row r="626" spans="2:6">
      <c r="B626" s="1918" t="str">
        <f>'4H'!$T$27</f>
        <v>B0203FMRCFD</v>
      </c>
      <c r="E626" t="s">
        <v>16446</v>
      </c>
      <c r="F626">
        <f>IF(ISBLANK('4H'!$E$27),"",'4H'!$E$27)</f>
        <v>4.3543522051720636E-2</v>
      </c>
    </row>
    <row r="627" spans="2:6">
      <c r="B627" s="2423" t="str">
        <f>'4H'!$T$30</f>
        <v>CR1058</v>
      </c>
      <c r="E627" t="s">
        <v>16446</v>
      </c>
      <c r="F627">
        <f>IF(ISBLANK('4H'!$E$30),"",'4H'!$E$30)</f>
        <v>0.38804844414507511</v>
      </c>
    </row>
    <row r="628" spans="2:6">
      <c r="B628" s="2423" t="str">
        <f>'4H'!$T$31</f>
        <v>CR1059</v>
      </c>
      <c r="E628" t="s">
        <v>16446</v>
      </c>
      <c r="F628">
        <f>IF(ISBLANK('4H'!$E$31),"",'4H'!$E$31)</f>
        <v>0.13075668652201888</v>
      </c>
    </row>
    <row r="629" spans="2:6">
      <c r="B629" s="2423" t="str">
        <f>'4H'!$T$32</f>
        <v>CR1060</v>
      </c>
      <c r="E629" t="s">
        <v>16446</v>
      </c>
      <c r="F629">
        <f>IF(ISBLANK('4H'!$E$32),"",'4H'!$E$32)</f>
        <v>0.48119486933290612</v>
      </c>
    </row>
    <row r="630" spans="2:6">
      <c r="B630" s="2423" t="str">
        <f>'4H'!$T$33</f>
        <v>CR1061</v>
      </c>
      <c r="E630" t="s">
        <v>16446</v>
      </c>
      <c r="F630">
        <f>IF(ISBLANK('4H'!$E$33),"",'4H'!$E$33)</f>
        <v>3.2199999999999999E-2</v>
      </c>
    </row>
    <row r="631" spans="2:6">
      <c r="B631" s="2423" t="str">
        <f>'4H'!$T$34</f>
        <v>CR1062</v>
      </c>
      <c r="E631" t="s">
        <v>16446</v>
      </c>
      <c r="F631">
        <f>IF(ISBLANK('4H'!$E$34),"",'4H'!$E$34)</f>
        <v>4.0800000000000003E-2</v>
      </c>
    </row>
    <row r="632" spans="2:6">
      <c r="B632" s="2423" t="str">
        <f>'4H'!$T$35</f>
        <v>CR1063</v>
      </c>
      <c r="E632" t="s">
        <v>16446</v>
      </c>
      <c r="F632">
        <f>IF(ISBLANK('4H'!$E$35),"",'4H'!$E$35)</f>
        <v>0.37930000000000003</v>
      </c>
    </row>
    <row r="633" spans="2:6">
      <c r="B633" s="2423" t="str">
        <f>'4H'!$T$36</f>
        <v>CR1064</v>
      </c>
      <c r="E633" t="s">
        <v>16446</v>
      </c>
      <c r="F633">
        <f>IF(ISBLANK('4H'!$E$36),"",'4H'!$E$36)</f>
        <v>0.36209999999999998</v>
      </c>
    </row>
    <row r="634" spans="2:6">
      <c r="B634" s="2423" t="str">
        <f>'4H'!$T$37</f>
        <v>CR1065</v>
      </c>
      <c r="E634" t="s">
        <v>16446</v>
      </c>
      <c r="F634">
        <f>IF(ISBLANK('4H'!$E$37),"",'4H'!$E$37)</f>
        <v>0.18559999999999999</v>
      </c>
    </row>
    <row r="635" spans="2:6">
      <c r="B635" t="str">
        <f>'4I'!$AF$12</f>
        <v>CR2021N0</v>
      </c>
      <c r="E635" t="s">
        <v>16446</v>
      </c>
      <c r="F635">
        <f>IF(ISBLANK('4I'!$C$12),"",'4I'!$C$12)</f>
        <v>0</v>
      </c>
    </row>
    <row r="636" spans="2:6">
      <c r="B636" t="str">
        <f>'4I'!$AG$12</f>
        <v>CR2021N1</v>
      </c>
      <c r="E636" t="s">
        <v>16446</v>
      </c>
      <c r="F636">
        <f>IF(ISBLANK('4I'!$D$12),"",'4I'!$D$12)</f>
        <v>0</v>
      </c>
    </row>
    <row r="637" spans="2:6">
      <c r="B637" t="str">
        <f>'4I'!$AH$12</f>
        <v>CR2021N2</v>
      </c>
      <c r="E637" t="s">
        <v>16446</v>
      </c>
      <c r="F637">
        <f>IF(ISBLANK('4I'!$E$12),"",'4I'!$E$12)</f>
        <v>2100</v>
      </c>
    </row>
    <row r="638" spans="2:6">
      <c r="B638" t="str">
        <f>'4I'!$AI$12</f>
        <v>CR2021N5</v>
      </c>
      <c r="E638" t="s">
        <v>16446</v>
      </c>
      <c r="F638">
        <f>IF(ISBLANK('4I'!$F$12),"",'4I'!$F$12)</f>
        <v>0</v>
      </c>
    </row>
    <row r="639" spans="2:6">
      <c r="B639" t="str">
        <f>'4I'!$AJ$12</f>
        <v>CR2021N6</v>
      </c>
      <c r="E639" t="s">
        <v>16446</v>
      </c>
      <c r="F639">
        <f>IF(ISBLANK('4I'!$G$12),"",'4I'!$G$12)</f>
        <v>2100</v>
      </c>
    </row>
    <row r="640" spans="2:6">
      <c r="B640" t="str">
        <f>'4I'!$AK$12</f>
        <v>CR2021MM</v>
      </c>
      <c r="E640" t="s">
        <v>16446</v>
      </c>
      <c r="F640">
        <f>IF(ISBLANK('4I'!$H$12),"",'4I'!$H$12)</f>
        <v>-205.667</v>
      </c>
    </row>
    <row r="641" spans="2:6">
      <c r="B641" t="str">
        <f>'4I'!$AL$12</f>
        <v>CR2021TA</v>
      </c>
      <c r="E641" t="s">
        <v>16446</v>
      </c>
      <c r="F641">
        <f>IF(ISBLANK('4I'!$I$12),"",'4I'!$I$12)</f>
        <v>0</v>
      </c>
    </row>
    <row r="642" spans="2:6">
      <c r="B642" t="str">
        <f>'4I'!$AM$12</f>
        <v>CR2021IRP</v>
      </c>
      <c r="E642" t="s">
        <v>16446</v>
      </c>
      <c r="F642">
        <f>IF(ISBLANK('4I'!$J$12),"",'4I'!$J$12)</f>
        <v>1.8259999999999998E-2</v>
      </c>
    </row>
    <row r="643" spans="2:6">
      <c r="B643" t="str">
        <f>'4I'!$AN$12</f>
        <v>CR2021IRR</v>
      </c>
      <c r="E643" t="s">
        <v>16446</v>
      </c>
      <c r="F643">
        <f>IF(ISBLANK('4I'!$K$12),"",'4I'!$K$12)</f>
        <v>4.7320000000000001E-2</v>
      </c>
    </row>
    <row r="644" spans="2:6">
      <c r="B644" t="str">
        <f>'4I'!$AF$13</f>
        <v>CR2022N0</v>
      </c>
      <c r="E644" t="s">
        <v>16446</v>
      </c>
      <c r="F644">
        <f>IF(ISBLANK('4I'!$C$13),"",'4I'!$C$13)</f>
        <v>0</v>
      </c>
    </row>
    <row r="645" spans="2:6">
      <c r="B645" t="str">
        <f>'4I'!$AG$13</f>
        <v>CR2022N1</v>
      </c>
      <c r="E645" t="s">
        <v>16446</v>
      </c>
      <c r="F645">
        <f>IF(ISBLANK('4I'!$D$13),"",'4I'!$D$13)</f>
        <v>0</v>
      </c>
    </row>
    <row r="646" spans="2:6">
      <c r="B646" t="str">
        <f>'4I'!$AH$13</f>
        <v>CR2022N2</v>
      </c>
      <c r="E646" t="s">
        <v>16446</v>
      </c>
      <c r="F646">
        <f>IF(ISBLANK('4I'!$E$13),"",'4I'!$E$13)</f>
        <v>1920.902</v>
      </c>
    </row>
    <row r="647" spans="2:6">
      <c r="B647" t="str">
        <f>'4I'!$AI$13</f>
        <v>CR2022N5</v>
      </c>
      <c r="E647" t="s">
        <v>16446</v>
      </c>
      <c r="F647">
        <f>IF(ISBLANK('4I'!$F$13),"",'4I'!$F$13)</f>
        <v>0</v>
      </c>
    </row>
    <row r="648" spans="2:6">
      <c r="B648" t="str">
        <f>'4I'!$AJ$13</f>
        <v>CR2022N6</v>
      </c>
      <c r="E648" t="s">
        <v>16446</v>
      </c>
      <c r="F648">
        <f>IF(ISBLANK('4I'!$G$13),"",'4I'!$G$13)</f>
        <v>1920.902</v>
      </c>
    </row>
    <row r="649" spans="2:6">
      <c r="B649" t="str">
        <f>'4I'!$AK$13</f>
        <v>CR2022MM</v>
      </c>
      <c r="E649" t="s">
        <v>16446</v>
      </c>
      <c r="F649">
        <f>IF(ISBLANK('4I'!$H$13),"",'4I'!$H$13)</f>
        <v>242.26599999999999</v>
      </c>
    </row>
    <row r="650" spans="2:6">
      <c r="B650" t="str">
        <f>'4I'!$AL$13</f>
        <v>CR2022TA</v>
      </c>
      <c r="E650" t="s">
        <v>16446</v>
      </c>
      <c r="F650">
        <f>IF(ISBLANK('4I'!$I$13),"",'4I'!$I$13)</f>
        <v>0</v>
      </c>
    </row>
    <row r="651" spans="2:6">
      <c r="B651" t="str">
        <f>'4I'!$AM$13</f>
        <v>CR2022IRP</v>
      </c>
      <c r="E651" t="s">
        <v>16446</v>
      </c>
      <c r="F651">
        <f>IF(ISBLANK('4I'!$J$13),"",'4I'!$J$13)</f>
        <v>4.7320000000000001E-2</v>
      </c>
    </row>
    <row r="652" spans="2:6">
      <c r="B652" t="str">
        <f>'4I'!$AN$13</f>
        <v>CR2022IRR</v>
      </c>
      <c r="E652" t="s">
        <v>16446</v>
      </c>
      <c r="F652">
        <f>IF(ISBLANK('4I'!$K$13),"",'4I'!$K$13)</f>
        <v>1.0829999999999999E-2</v>
      </c>
    </row>
    <row r="653" spans="2:6">
      <c r="B653" t="str">
        <f>'4I'!$AF$14</f>
        <v>CR2023N0</v>
      </c>
      <c r="E653" t="s">
        <v>16446</v>
      </c>
      <c r="F653">
        <f>IF(ISBLANK('4I'!$C$14),"",'4I'!$C$14)</f>
        <v>20</v>
      </c>
    </row>
    <row r="654" spans="2:6">
      <c r="B654" t="str">
        <f>'4I'!$AG$14</f>
        <v>CR2023N1</v>
      </c>
      <c r="E654" t="s">
        <v>16446</v>
      </c>
      <c r="F654">
        <f>IF(ISBLANK('4I'!$D$14),"",'4I'!$D$14)</f>
        <v>0</v>
      </c>
    </row>
    <row r="655" spans="2:6">
      <c r="B655" t="str">
        <f>'4I'!$AH$14</f>
        <v>CR2023N2</v>
      </c>
      <c r="E655" t="s">
        <v>16446</v>
      </c>
      <c r="F655">
        <f>IF(ISBLANK('4I'!$E$14),"",'4I'!$E$14)</f>
        <v>65</v>
      </c>
    </row>
    <row r="656" spans="2:6">
      <c r="B656" t="str">
        <f>'4I'!$AI$14</f>
        <v>CR2023N5</v>
      </c>
      <c r="E656" t="s">
        <v>16446</v>
      </c>
      <c r="F656">
        <f>IF(ISBLANK('4I'!$F$14),"",'4I'!$F$14)</f>
        <v>435</v>
      </c>
    </row>
    <row r="657" spans="2:6">
      <c r="B657" t="str">
        <f>'4I'!$AJ$14</f>
        <v>CR2023N6</v>
      </c>
      <c r="E657" t="s">
        <v>16446</v>
      </c>
      <c r="F657">
        <f>IF(ISBLANK('4I'!$G$14),"",'4I'!$G$14)</f>
        <v>520</v>
      </c>
    </row>
    <row r="658" spans="2:6">
      <c r="B658" t="str">
        <f>'4I'!$AK$14</f>
        <v>CR2023MM</v>
      </c>
      <c r="E658" t="s">
        <v>16446</v>
      </c>
      <c r="F658">
        <f>IF(ISBLANK('4I'!$H$14),"",'4I'!$H$14)</f>
        <v>151.98099999999999</v>
      </c>
    </row>
    <row r="659" spans="2:6">
      <c r="B659" t="str">
        <f>'4I'!$AL$14</f>
        <v>CR2023TA</v>
      </c>
      <c r="E659" t="s">
        <v>16446</v>
      </c>
      <c r="F659">
        <f>IF(ISBLANK('4I'!$I$14),"",'4I'!$I$14)</f>
        <v>38.179000000000002</v>
      </c>
    </row>
    <row r="660" spans="2:6">
      <c r="B660" t="str">
        <f>'4I'!$AM$14</f>
        <v>CR2023IRP</v>
      </c>
      <c r="E660" t="s">
        <v>16446</v>
      </c>
      <c r="F660">
        <f>IF(ISBLANK('4I'!$J$14),"",'4I'!$J$14)</f>
        <v>6.8659999999999999E-2</v>
      </c>
    </row>
    <row r="661" spans="2:6">
      <c r="B661" t="str">
        <f>'4I'!$AN$14</f>
        <v>CR2023IRR</v>
      </c>
      <c r="E661" t="s">
        <v>16446</v>
      </c>
      <c r="F661">
        <f>IF(ISBLANK('4I'!$K$14),"",'4I'!$K$14)</f>
        <v>4.8230000000000002E-2</v>
      </c>
    </row>
    <row r="662" spans="2:6">
      <c r="B662" t="str">
        <f>'4I'!$AF$15</f>
        <v>CR2024N0</v>
      </c>
      <c r="E662" t="s">
        <v>16446</v>
      </c>
      <c r="F662">
        <f>IF(ISBLANK('4I'!$C$15),"",'4I'!$C$15)</f>
        <v>0</v>
      </c>
    </row>
    <row r="663" spans="2:6">
      <c r="B663" t="str">
        <f>'4I'!$AG$15</f>
        <v>CR2024N1</v>
      </c>
      <c r="E663" t="s">
        <v>16446</v>
      </c>
      <c r="F663">
        <f>IF(ISBLANK('4I'!$D$15),"",'4I'!$D$15)</f>
        <v>0</v>
      </c>
    </row>
    <row r="664" spans="2:6">
      <c r="B664" t="str">
        <f>'4I'!$AH$15</f>
        <v>CR2024N2</v>
      </c>
      <c r="E664" t="s">
        <v>16446</v>
      </c>
      <c r="F664">
        <f>IF(ISBLANK('4I'!$E$15),"",'4I'!$E$15)</f>
        <v>0</v>
      </c>
    </row>
    <row r="665" spans="2:6">
      <c r="B665" t="str">
        <f>'4I'!$AI$15</f>
        <v>CR2024N5</v>
      </c>
      <c r="E665" t="s">
        <v>16446</v>
      </c>
      <c r="F665">
        <f>IF(ISBLANK('4I'!$F$15),"",'4I'!$F$15)</f>
        <v>0</v>
      </c>
    </row>
    <row r="666" spans="2:6">
      <c r="B666" t="str">
        <f>'4I'!$AJ$15</f>
        <v>CR2024N6</v>
      </c>
      <c r="E666" t="s">
        <v>16446</v>
      </c>
      <c r="F666">
        <f>IF(ISBLANK('4I'!$G$15),"",'4I'!$G$15)</f>
        <v>0</v>
      </c>
    </row>
    <row r="667" spans="2:6">
      <c r="B667" t="str">
        <f>'4I'!$AK$15</f>
        <v>CR2024MM</v>
      </c>
      <c r="E667" t="s">
        <v>16446</v>
      </c>
      <c r="F667">
        <f>IF(ISBLANK('4I'!$H$15),"",'4I'!$H$15)</f>
        <v>0</v>
      </c>
    </row>
    <row r="668" spans="2:6">
      <c r="B668" t="str">
        <f>'4I'!$AL$15</f>
        <v>CR2024TA</v>
      </c>
      <c r="E668" t="s">
        <v>16446</v>
      </c>
      <c r="F668">
        <f>IF(ISBLANK('4I'!$I$15),"",'4I'!$I$15)</f>
        <v>0</v>
      </c>
    </row>
    <row r="669" spans="2:6">
      <c r="B669" t="str">
        <f>'4I'!$AM$15</f>
        <v>CR2024IRP</v>
      </c>
      <c r="E669" t="s">
        <v>16446</v>
      </c>
      <c r="F669">
        <f>IF(ISBLANK('4I'!$J$15),"",'4I'!$J$15)</f>
        <v>0</v>
      </c>
    </row>
    <row r="670" spans="2:6">
      <c r="B670" t="str">
        <f>'4I'!$AN$15</f>
        <v>CR2024IRR</v>
      </c>
      <c r="E670" t="s">
        <v>16446</v>
      </c>
      <c r="F670">
        <f>IF(ISBLANK('4I'!$K$15),"",'4I'!$K$15)</f>
        <v>0</v>
      </c>
    </row>
    <row r="671" spans="2:6">
      <c r="B671" t="str">
        <f>'4I'!$AF$16</f>
        <v>CR2025N0</v>
      </c>
      <c r="E671" t="s">
        <v>16446</v>
      </c>
      <c r="F671">
        <f>IF(ISBLANK('4I'!$C$16),"",'4I'!$C$16)</f>
        <v>0</v>
      </c>
    </row>
    <row r="672" spans="2:6">
      <c r="B672" t="str">
        <f>'4I'!$AG$16</f>
        <v>CR2025N1</v>
      </c>
      <c r="E672" t="s">
        <v>16446</v>
      </c>
      <c r="F672">
        <f>IF(ISBLANK('4I'!$D$16),"",'4I'!$D$16)</f>
        <v>0</v>
      </c>
    </row>
    <row r="673" spans="2:6">
      <c r="B673" t="str">
        <f>'4I'!$AH$16</f>
        <v>CR2025N2</v>
      </c>
      <c r="E673" t="s">
        <v>16446</v>
      </c>
      <c r="F673">
        <f>IF(ISBLANK('4I'!$E$16),"",'4I'!$E$16)</f>
        <v>1150</v>
      </c>
    </row>
    <row r="674" spans="2:6">
      <c r="B674" t="str">
        <f>'4I'!$AI$16</f>
        <v>CR2025N5</v>
      </c>
      <c r="E674" t="s">
        <v>16446</v>
      </c>
      <c r="F674">
        <f>IF(ISBLANK('4I'!$F$16),"",'4I'!$F$16)</f>
        <v>2008.9010000000001</v>
      </c>
    </row>
    <row r="675" spans="2:6">
      <c r="B675" t="str">
        <f>'4I'!$AJ$16</f>
        <v>CR2025N6</v>
      </c>
      <c r="E675" t="s">
        <v>16446</v>
      </c>
      <c r="F675">
        <f>IF(ISBLANK('4I'!$G$16),"",'4I'!$G$16)</f>
        <v>3158.9009999999998</v>
      </c>
    </row>
    <row r="676" spans="2:6">
      <c r="B676" t="str">
        <f>'4I'!$AK$16</f>
        <v>CR2025MM</v>
      </c>
      <c r="E676" t="s">
        <v>16446</v>
      </c>
      <c r="F676">
        <f>IF(ISBLANK('4I'!$H$16),"",'4I'!$H$16)</f>
        <v>75.623000000000005</v>
      </c>
    </row>
    <row r="677" spans="2:6">
      <c r="B677" t="str">
        <f>'4I'!$AL$16</f>
        <v>CR2025TA</v>
      </c>
      <c r="E677" t="s">
        <v>16446</v>
      </c>
      <c r="F677">
        <f>IF(ISBLANK('4I'!$I$16),"",'4I'!$I$16)</f>
        <v>989.05100000000004</v>
      </c>
    </row>
    <row r="678" spans="2:6">
      <c r="B678" t="str">
        <f>'4I'!$AM$16</f>
        <v>CR2025IRP</v>
      </c>
      <c r="E678" t="s">
        <v>16446</v>
      </c>
      <c r="F678">
        <f>IF(ISBLANK('4I'!$J$16),"",'4I'!$J$16)</f>
        <v>6.6850000000000007E-2</v>
      </c>
    </row>
    <row r="679" spans="2:6">
      <c r="B679" t="str">
        <f>'4I'!$AN$16</f>
        <v>CR2025IRR</v>
      </c>
      <c r="E679" t="s">
        <v>16446</v>
      </c>
      <c r="F679">
        <f>IF(ISBLANK('4I'!$K$16),"",'4I'!$K$16)</f>
        <v>4.8230000000000002E-2</v>
      </c>
    </row>
    <row r="680" spans="2:6">
      <c r="B680" t="str">
        <f>'4I'!$AF$17</f>
        <v>CR2026N0</v>
      </c>
      <c r="E680" t="s">
        <v>16446</v>
      </c>
      <c r="F680">
        <f>IF(ISBLANK('4I'!$C$17),"",'4I'!$C$17)</f>
        <v>0</v>
      </c>
    </row>
    <row r="681" spans="2:6">
      <c r="B681" t="str">
        <f>'4I'!$AG$17</f>
        <v>CR2026N1</v>
      </c>
      <c r="E681" t="s">
        <v>16446</v>
      </c>
      <c r="F681">
        <f>IF(ISBLANK('4I'!$D$17),"",'4I'!$D$17)</f>
        <v>0</v>
      </c>
    </row>
    <row r="682" spans="2:6">
      <c r="B682" t="str">
        <f>'4I'!$AH$17</f>
        <v>CR2026N2</v>
      </c>
      <c r="E682" t="s">
        <v>16446</v>
      </c>
      <c r="F682">
        <f>IF(ISBLANK('4I'!$E$17),"",'4I'!$E$17)</f>
        <v>0</v>
      </c>
    </row>
    <row r="683" spans="2:6">
      <c r="B683" t="str">
        <f>'4I'!$AI$17</f>
        <v>CR2026N5</v>
      </c>
      <c r="E683" t="s">
        <v>16446</v>
      </c>
      <c r="F683">
        <f>IF(ISBLANK('4I'!$F$17),"",'4I'!$F$17)</f>
        <v>0</v>
      </c>
    </row>
    <row r="684" spans="2:6">
      <c r="B684" t="str">
        <f>'4I'!$AJ$17</f>
        <v>CR2026N6</v>
      </c>
      <c r="E684" t="s">
        <v>16446</v>
      </c>
      <c r="F684">
        <f>IF(ISBLANK('4I'!$G$17),"",'4I'!$G$17)</f>
        <v>0</v>
      </c>
    </row>
    <row r="685" spans="2:6">
      <c r="B685" t="str">
        <f>'4I'!$AK$17</f>
        <v>CR2026MM</v>
      </c>
      <c r="E685" t="s">
        <v>16446</v>
      </c>
      <c r="F685">
        <f>IF(ISBLANK('4I'!$H$17),"",'4I'!$H$17)</f>
        <v>0</v>
      </c>
    </row>
    <row r="686" spans="2:6">
      <c r="B686" t="str">
        <f>'4I'!$AL$17</f>
        <v>CR2026TA</v>
      </c>
      <c r="E686" t="s">
        <v>16446</v>
      </c>
      <c r="F686">
        <f>IF(ISBLANK('4I'!$I$17),"",'4I'!$I$17)</f>
        <v>0</v>
      </c>
    </row>
    <row r="687" spans="2:6">
      <c r="B687" t="str">
        <f>'4I'!$AM$17</f>
        <v>CR2026IRP</v>
      </c>
      <c r="E687" t="s">
        <v>16446</v>
      </c>
      <c r="F687">
        <f>IF(ISBLANK('4I'!$J$17),"",'4I'!$J$17)</f>
        <v>0</v>
      </c>
    </row>
    <row r="688" spans="2:6">
      <c r="B688" t="str">
        <f>'4I'!$AN$17</f>
        <v>CR2026IRR</v>
      </c>
      <c r="E688" t="s">
        <v>16446</v>
      </c>
      <c r="F688">
        <f>IF(ISBLANK('4I'!$K$17),"",'4I'!$K$17)</f>
        <v>0</v>
      </c>
    </row>
    <row r="689" spans="2:6">
      <c r="B689" t="str">
        <f>'4I'!$AF$18</f>
        <v>CR4029N0</v>
      </c>
      <c r="E689" t="s">
        <v>16446</v>
      </c>
      <c r="F689">
        <f>IF(ISBLANK('4I'!$C$18),"",'4I'!$C$18)</f>
        <v>0</v>
      </c>
    </row>
    <row r="690" spans="2:6">
      <c r="B690" t="str">
        <f>'4I'!$AG$18</f>
        <v>CR4029N1</v>
      </c>
      <c r="E690" t="s">
        <v>16446</v>
      </c>
      <c r="F690">
        <f>IF(ISBLANK('4I'!$D$18),"",'4I'!$D$18)</f>
        <v>0</v>
      </c>
    </row>
    <row r="691" spans="2:6">
      <c r="B691" t="str">
        <f>'4I'!$AH$18</f>
        <v>CR4029N2</v>
      </c>
      <c r="E691" t="s">
        <v>16446</v>
      </c>
      <c r="F691">
        <f>IF(ISBLANK('4I'!$E$18),"",'4I'!$E$18)</f>
        <v>0</v>
      </c>
    </row>
    <row r="692" spans="2:6">
      <c r="B692" t="str">
        <f>'4I'!$AI$18</f>
        <v>CR4029N5</v>
      </c>
      <c r="E692" t="s">
        <v>16446</v>
      </c>
      <c r="F692">
        <f>IF(ISBLANK('4I'!$F$18),"",'4I'!$F$18)</f>
        <v>0</v>
      </c>
    </row>
    <row r="693" spans="2:6">
      <c r="B693" t="str">
        <f>'4I'!$AJ$18</f>
        <v>CR4029N6</v>
      </c>
      <c r="E693" t="s">
        <v>16446</v>
      </c>
      <c r="F693">
        <f>IF(ISBLANK('4I'!$G$18),"",'4I'!$G$18)</f>
        <v>0</v>
      </c>
    </row>
    <row r="694" spans="2:6">
      <c r="B694" t="str">
        <f>'4I'!$AK$18</f>
        <v>CR4029MM</v>
      </c>
      <c r="E694" t="s">
        <v>16446</v>
      </c>
      <c r="F694">
        <f>IF(ISBLANK('4I'!$H$18),"",'4I'!$H$18)</f>
        <v>0</v>
      </c>
    </row>
    <row r="695" spans="2:6">
      <c r="B695" t="str">
        <f>'4I'!$AL$18</f>
        <v>CR4029TA</v>
      </c>
      <c r="E695" t="s">
        <v>16446</v>
      </c>
      <c r="F695">
        <f>IF(ISBLANK('4I'!$I$18),"",'4I'!$I$18)</f>
        <v>0</v>
      </c>
    </row>
    <row r="696" spans="2:6">
      <c r="B696" t="str">
        <f>'4I'!$AM$18</f>
        <v>CR4029IRP</v>
      </c>
      <c r="E696" t="s">
        <v>16446</v>
      </c>
      <c r="F696">
        <f>IF(ISBLANK('4I'!$J$18),"",'4I'!$J$18)</f>
        <v>0</v>
      </c>
    </row>
    <row r="697" spans="2:6">
      <c r="B697" t="str">
        <f>'4I'!$AN$18</f>
        <v>CR4029IRR</v>
      </c>
      <c r="E697" t="s">
        <v>16446</v>
      </c>
      <c r="F697">
        <f>IF(ISBLANK('4I'!$K$18),"",'4I'!$K$18)</f>
        <v>0</v>
      </c>
    </row>
    <row r="698" spans="2:6">
      <c r="B698" t="str">
        <f>'4I'!$AF$19</f>
        <v>CR2027N0</v>
      </c>
      <c r="E698" t="s">
        <v>16446</v>
      </c>
      <c r="F698">
        <f>IF(ISBLANK('4I'!$C$19),"",'4I'!$C$19)</f>
        <v>20</v>
      </c>
    </row>
    <row r="699" spans="2:6">
      <c r="B699" t="str">
        <f>'4I'!$AG$19</f>
        <v>CR2027N1</v>
      </c>
      <c r="E699" t="s">
        <v>16446</v>
      </c>
      <c r="F699">
        <f>IF(ISBLANK('4I'!$D$19),"",'4I'!$D$19)</f>
        <v>0</v>
      </c>
    </row>
    <row r="700" spans="2:6">
      <c r="B700" t="str">
        <f>'4I'!$AH$19</f>
        <v>CR2027N2</v>
      </c>
      <c r="E700" t="s">
        <v>16446</v>
      </c>
      <c r="F700">
        <f>IF(ISBLANK('4I'!$E$19),"",'4I'!$E$19)</f>
        <v>5235.902</v>
      </c>
    </row>
    <row r="701" spans="2:6">
      <c r="B701" t="str">
        <f>'4I'!$AI$19</f>
        <v>CR2027N5</v>
      </c>
      <c r="E701" t="s">
        <v>16446</v>
      </c>
      <c r="F701">
        <f>IF(ISBLANK('4I'!$F$19),"",'4I'!$F$19)</f>
        <v>2443.9009999999998</v>
      </c>
    </row>
    <row r="702" spans="2:6">
      <c r="B702" t="str">
        <f>'4I'!$AJ$19</f>
        <v>CR2027N6</v>
      </c>
      <c r="E702" t="s">
        <v>16446</v>
      </c>
      <c r="F702">
        <f>IF(ISBLANK('4I'!$G$19),"",'4I'!$G$19)</f>
        <v>7699.8029999999999</v>
      </c>
    </row>
    <row r="703" spans="2:6">
      <c r="B703" t="str">
        <f>'4I'!$AK$19</f>
        <v>CR2027MM</v>
      </c>
      <c r="E703" t="s">
        <v>16446</v>
      </c>
      <c r="F703">
        <f>IF(ISBLANK('4I'!$H$19),"",'4I'!$H$19)</f>
        <v>264.20299999999997</v>
      </c>
    </row>
    <row r="704" spans="2:6">
      <c r="B704" t="str">
        <f>'4I'!$AL$19</f>
        <v>CR2027TA</v>
      </c>
      <c r="E704" t="s">
        <v>16446</v>
      </c>
      <c r="F704">
        <f>IF(ISBLANK('4I'!$I$19),"",'4I'!$I$19)</f>
        <v>1027.23</v>
      </c>
    </row>
    <row r="705" spans="2:6">
      <c r="B705" t="str">
        <f>'4I'!$AF$22</f>
        <v>CR2005N0</v>
      </c>
      <c r="E705" t="s">
        <v>16446</v>
      </c>
      <c r="F705">
        <f>IF(ISBLANK('4I'!$C$22),"",'4I'!$C$22)</f>
        <v>0</v>
      </c>
    </row>
    <row r="706" spans="2:6">
      <c r="B706" t="str">
        <f>'4I'!$AG$22</f>
        <v>CR2005N1</v>
      </c>
      <c r="E706" t="s">
        <v>16446</v>
      </c>
      <c r="F706">
        <f>IF(ISBLANK('4I'!$D$22),"",'4I'!$D$22)</f>
        <v>242.959</v>
      </c>
    </row>
    <row r="707" spans="2:6">
      <c r="B707" t="str">
        <f>'4I'!$AH$22</f>
        <v>CR2005N2</v>
      </c>
      <c r="E707" t="s">
        <v>16446</v>
      </c>
      <c r="F707">
        <f>IF(ISBLANK('4I'!$E$22),"",'4I'!$E$22)</f>
        <v>211.125</v>
      </c>
    </row>
    <row r="708" spans="2:6">
      <c r="B708" t="str">
        <f>'4I'!$AI$22</f>
        <v>CR2005N5</v>
      </c>
      <c r="E708" t="s">
        <v>16446</v>
      </c>
      <c r="F708">
        <f>IF(ISBLANK('4I'!$F$22),"",'4I'!$F$22)</f>
        <v>328.65</v>
      </c>
    </row>
    <row r="709" spans="2:6">
      <c r="B709" t="str">
        <f>'4I'!$AJ$22</f>
        <v>CR2005N6</v>
      </c>
      <c r="E709" t="s">
        <v>16446</v>
      </c>
      <c r="F709">
        <f>IF(ISBLANK('4I'!$G$22),"",'4I'!$G$22)</f>
        <v>782.73399999999992</v>
      </c>
    </row>
    <row r="710" spans="2:6">
      <c r="B710" t="str">
        <f>'4I'!$AK$22</f>
        <v>CR2005MM</v>
      </c>
      <c r="E710" t="s">
        <v>16446</v>
      </c>
      <c r="F710">
        <f>IF(ISBLANK('4I'!$H$22),"",'4I'!$H$22)</f>
        <v>-20.056999999999999</v>
      </c>
    </row>
    <row r="711" spans="2:6">
      <c r="B711" t="str">
        <f>'4I'!$AL$22</f>
        <v>CR2005TA</v>
      </c>
      <c r="E711" t="s">
        <v>16446</v>
      </c>
      <c r="F711">
        <f>IF(ISBLANK('4I'!$I$22),"",'4I'!$I$22)</f>
        <v>0</v>
      </c>
    </row>
    <row r="712" spans="2:6">
      <c r="B712" t="str">
        <f>'4I'!$AF$23</f>
        <v>CR2006N0</v>
      </c>
      <c r="E712" t="s">
        <v>16446</v>
      </c>
      <c r="F712">
        <f>IF(ISBLANK('4I'!$C$23),"",'4I'!$C$23)</f>
        <v>0</v>
      </c>
    </row>
    <row r="713" spans="2:6">
      <c r="B713" t="str">
        <f>'4I'!$AG$23</f>
        <v>CR2006N1</v>
      </c>
      <c r="E713" t="s">
        <v>16446</v>
      </c>
      <c r="F713">
        <f>IF(ISBLANK('4I'!$D$23),"",'4I'!$D$23)</f>
        <v>0</v>
      </c>
    </row>
    <row r="714" spans="2:6">
      <c r="B714" t="str">
        <f>'4I'!$AH$23</f>
        <v>CR2006N2</v>
      </c>
      <c r="E714" t="s">
        <v>16446</v>
      </c>
      <c r="F714">
        <f>IF(ISBLANK('4I'!$E$23),"",'4I'!$E$23)</f>
        <v>1059.597</v>
      </c>
    </row>
    <row r="715" spans="2:6">
      <c r="B715" t="str">
        <f>'4I'!$AI$23</f>
        <v>CR2006N5</v>
      </c>
      <c r="E715" t="s">
        <v>16446</v>
      </c>
      <c r="F715">
        <f>IF(ISBLANK('4I'!$F$23),"",'4I'!$F$23)</f>
        <v>1414.3989999999999</v>
      </c>
    </row>
    <row r="716" spans="2:6">
      <c r="B716" t="str">
        <f>'4I'!$AJ$23</f>
        <v>CR2006N6</v>
      </c>
      <c r="E716" t="s">
        <v>16446</v>
      </c>
      <c r="F716">
        <f>IF(ISBLANK('4I'!$G$23),"",'4I'!$G$23)</f>
        <v>2473.9960000000001</v>
      </c>
    </row>
    <row r="717" spans="2:6">
      <c r="B717" t="str">
        <f>'4I'!$AK$23</f>
        <v>CR2006MM</v>
      </c>
      <c r="E717" t="s">
        <v>16446</v>
      </c>
      <c r="F717">
        <f>IF(ISBLANK('4I'!$H$23),"",'4I'!$H$23)</f>
        <v>-55.314</v>
      </c>
    </row>
    <row r="718" spans="2:6">
      <c r="B718" t="str">
        <f>'4I'!$AL$23</f>
        <v>CR2006TA</v>
      </c>
      <c r="E718" t="s">
        <v>16446</v>
      </c>
      <c r="F718">
        <f>IF(ISBLANK('4I'!$I$23),"",'4I'!$I$23)</f>
        <v>0</v>
      </c>
    </row>
    <row r="719" spans="2:6">
      <c r="B719" t="str">
        <f>'4I'!$AF$24</f>
        <v>CR2007N0</v>
      </c>
      <c r="E719" t="s">
        <v>16446</v>
      </c>
      <c r="F719">
        <f>IF(ISBLANK('4I'!$C$24),"",'4I'!$C$24)</f>
        <v>153.55099999999999</v>
      </c>
    </row>
    <row r="720" spans="2:6">
      <c r="B720" t="str">
        <f>'4I'!$AG$24</f>
        <v>CR2007N1</v>
      </c>
      <c r="E720" t="s">
        <v>16446</v>
      </c>
      <c r="F720">
        <f>IF(ISBLANK('4I'!$D$24),"",'4I'!$D$24)</f>
        <v>0</v>
      </c>
    </row>
    <row r="721" spans="2:6">
      <c r="B721" t="str">
        <f>'4I'!$AH$24</f>
        <v>CR2007N2</v>
      </c>
      <c r="E721" t="s">
        <v>16446</v>
      </c>
      <c r="F721">
        <f>IF(ISBLANK('4I'!$E$24),"",'4I'!$E$24)</f>
        <v>0</v>
      </c>
    </row>
    <row r="722" spans="2:6">
      <c r="B722" t="str">
        <f>'4I'!$AI$24</f>
        <v>CR2007N5</v>
      </c>
      <c r="E722" t="s">
        <v>16446</v>
      </c>
      <c r="F722">
        <f>IF(ISBLANK('4I'!$F$24),"",'4I'!$F$24)</f>
        <v>0</v>
      </c>
    </row>
    <row r="723" spans="2:6">
      <c r="B723" t="str">
        <f>'4I'!$AJ$24</f>
        <v>CR2007N6</v>
      </c>
      <c r="E723" t="s">
        <v>16446</v>
      </c>
      <c r="F723">
        <f>IF(ISBLANK('4I'!$G$24),"",'4I'!$G$24)</f>
        <v>153.55099999999999</v>
      </c>
    </row>
    <row r="724" spans="2:6">
      <c r="B724" t="str">
        <f>'4I'!$AK$24</f>
        <v>CR2007MM</v>
      </c>
      <c r="E724" t="s">
        <v>16446</v>
      </c>
      <c r="F724">
        <f>IF(ISBLANK('4I'!$H$24),"",'4I'!$H$24)</f>
        <v>6.3449999999999998</v>
      </c>
    </row>
    <row r="725" spans="2:6">
      <c r="B725" t="str">
        <f>'4I'!$AL$24</f>
        <v>CR2007TA</v>
      </c>
      <c r="E725" t="s">
        <v>16446</v>
      </c>
      <c r="F725">
        <f>IF(ISBLANK('4I'!$I$24),"",'4I'!$I$24)</f>
        <v>0</v>
      </c>
    </row>
    <row r="726" spans="2:6">
      <c r="B726" t="str">
        <f>'4I'!$AF$25</f>
        <v>CR2008N0</v>
      </c>
      <c r="E726" t="s">
        <v>16446</v>
      </c>
      <c r="F726">
        <f>IF(ISBLANK('4I'!$C$25),"",'4I'!$C$25)</f>
        <v>0</v>
      </c>
    </row>
    <row r="727" spans="2:6">
      <c r="B727" t="str">
        <f>'4I'!$AG$25</f>
        <v>CR2008N1</v>
      </c>
      <c r="E727" t="s">
        <v>16446</v>
      </c>
      <c r="F727">
        <f>IF(ISBLANK('4I'!$D$25),"",'4I'!$D$25)</f>
        <v>0</v>
      </c>
    </row>
    <row r="728" spans="2:6">
      <c r="B728" t="str">
        <f>'4I'!$AH$25</f>
        <v>CR2008N2</v>
      </c>
      <c r="E728" t="s">
        <v>16446</v>
      </c>
      <c r="F728">
        <f>IF(ISBLANK('4I'!$E$25),"",'4I'!$E$25)</f>
        <v>0</v>
      </c>
    </row>
    <row r="729" spans="2:6">
      <c r="B729" t="str">
        <f>'4I'!$AI$25</f>
        <v>CR2008N5</v>
      </c>
      <c r="E729" t="s">
        <v>16446</v>
      </c>
      <c r="F729">
        <f>IF(ISBLANK('4I'!$F$25),"",'4I'!$F$25)</f>
        <v>0</v>
      </c>
    </row>
    <row r="730" spans="2:6">
      <c r="B730" t="str">
        <f>'4I'!$AJ$25</f>
        <v>CR2008N6</v>
      </c>
      <c r="E730" t="s">
        <v>16446</v>
      </c>
      <c r="F730">
        <f>IF(ISBLANK('4I'!$G$25),"",'4I'!$G$25)</f>
        <v>0</v>
      </c>
    </row>
    <row r="731" spans="2:6">
      <c r="B731" t="str">
        <f>'4I'!$AK$25</f>
        <v>CR2008MM</v>
      </c>
      <c r="E731" t="s">
        <v>16446</v>
      </c>
      <c r="F731">
        <f>IF(ISBLANK('4I'!$H$25),"",'4I'!$H$25)</f>
        <v>0</v>
      </c>
    </row>
    <row r="732" spans="2:6">
      <c r="B732" t="str">
        <f>'4I'!$AL$25</f>
        <v>CR2008TA</v>
      </c>
      <c r="E732" t="s">
        <v>16446</v>
      </c>
      <c r="F732">
        <f>IF(ISBLANK('4I'!$I$25),"",'4I'!$I$25)</f>
        <v>0</v>
      </c>
    </row>
    <row r="733" spans="2:6">
      <c r="B733" t="str">
        <f>'4I'!$AF$26</f>
        <v>CR2009N0</v>
      </c>
      <c r="E733" t="s">
        <v>16446</v>
      </c>
      <c r="F733">
        <f>IF(ISBLANK('4I'!$C$26),"",'4I'!$C$26)</f>
        <v>153.55099999999999</v>
      </c>
    </row>
    <row r="734" spans="2:6">
      <c r="B734" t="str">
        <f>'4I'!$AG$26</f>
        <v>CR2009N1</v>
      </c>
      <c r="E734" t="s">
        <v>16446</v>
      </c>
      <c r="F734">
        <f>IF(ISBLANK('4I'!$D$26),"",'4I'!$D$26)</f>
        <v>242.959</v>
      </c>
    </row>
    <row r="735" spans="2:6">
      <c r="B735" t="str">
        <f>'4I'!$AH$26</f>
        <v>CR2009N2</v>
      </c>
      <c r="E735" t="s">
        <v>16446</v>
      </c>
      <c r="F735">
        <f>IF(ISBLANK('4I'!$E$26),"",'4I'!$E$26)</f>
        <v>1270.722</v>
      </c>
    </row>
    <row r="736" spans="2:6">
      <c r="B736" t="str">
        <f>'4I'!$AI$26</f>
        <v>CR2009N5</v>
      </c>
      <c r="E736" t="s">
        <v>16446</v>
      </c>
      <c r="F736">
        <f>IF(ISBLANK('4I'!$F$26),"",'4I'!$F$26)</f>
        <v>1743.049</v>
      </c>
    </row>
    <row r="737" spans="2:6">
      <c r="B737" t="str">
        <f>'4I'!$AJ$26</f>
        <v>CR2009N6</v>
      </c>
      <c r="E737" t="s">
        <v>16446</v>
      </c>
      <c r="F737">
        <f>IF(ISBLANK('4I'!$G$26),"",'4I'!$G$26)</f>
        <v>3410.2809999999999</v>
      </c>
    </row>
    <row r="738" spans="2:6">
      <c r="B738" t="str">
        <f>'4I'!$AK$26</f>
        <v>CR2009MM</v>
      </c>
      <c r="E738" t="s">
        <v>16446</v>
      </c>
      <c r="F738">
        <f>IF(ISBLANK('4I'!$H$26),"",'4I'!$H$26)</f>
        <v>-69.025999999999996</v>
      </c>
    </row>
    <row r="739" spans="2:6">
      <c r="B739" t="str">
        <f>'4I'!$AL$26</f>
        <v>CR2009TA</v>
      </c>
      <c r="E739" t="s">
        <v>16446</v>
      </c>
      <c r="F739">
        <f>IF(ISBLANK('4I'!$I$26),"",'4I'!$I$26)</f>
        <v>0</v>
      </c>
    </row>
    <row r="740" spans="2:6">
      <c r="B740" t="str">
        <f>'4I'!$AF$29</f>
        <v>CR20010N0</v>
      </c>
      <c r="E740" t="s">
        <v>16446</v>
      </c>
      <c r="F740">
        <f>IF(ISBLANK('4I'!$C$29),"",'4I'!$C$29)</f>
        <v>0</v>
      </c>
    </row>
    <row r="741" spans="2:6">
      <c r="B741" t="str">
        <f>'4I'!$AG$29</f>
        <v>CR20010N1</v>
      </c>
      <c r="E741" t="s">
        <v>16446</v>
      </c>
      <c r="F741">
        <f>IF(ISBLANK('4I'!$D$29),"",'4I'!$D$29)</f>
        <v>0</v>
      </c>
    </row>
    <row r="742" spans="2:6">
      <c r="B742" t="str">
        <f>'4I'!$AH$29</f>
        <v>CR20010N2</v>
      </c>
      <c r="E742" t="s">
        <v>16446</v>
      </c>
      <c r="F742">
        <f>IF(ISBLANK('4I'!$E$29),"",'4I'!$E$29)</f>
        <v>0</v>
      </c>
    </row>
    <row r="743" spans="2:6">
      <c r="B743" t="str">
        <f>'4I'!$AI$29</f>
        <v>CR20010N5</v>
      </c>
      <c r="E743" t="s">
        <v>16446</v>
      </c>
      <c r="F743">
        <f>IF(ISBLANK('4I'!$F$29),"",'4I'!$F$29)</f>
        <v>0</v>
      </c>
    </row>
    <row r="744" spans="2:6">
      <c r="B744" t="str">
        <f>'4I'!$AJ$29</f>
        <v>CR20010N6</v>
      </c>
      <c r="E744" t="s">
        <v>16446</v>
      </c>
      <c r="F744">
        <f>IF(ISBLANK('4I'!$G$29),"",'4I'!$G$29)</f>
        <v>0</v>
      </c>
    </row>
    <row r="745" spans="2:6">
      <c r="B745" t="str">
        <f>'4I'!$AK$29</f>
        <v>CR20010MM</v>
      </c>
      <c r="E745" t="s">
        <v>16446</v>
      </c>
      <c r="F745">
        <f>IF(ISBLANK('4I'!$H$29),"",'4I'!$H$29)</f>
        <v>0</v>
      </c>
    </row>
    <row r="746" spans="2:6">
      <c r="B746" t="str">
        <f>'4I'!$AL$29</f>
        <v>CR20010TA</v>
      </c>
      <c r="E746" t="s">
        <v>16446</v>
      </c>
      <c r="F746">
        <f>IF(ISBLANK('4I'!$I$29),"",'4I'!$I$29)</f>
        <v>0</v>
      </c>
    </row>
    <row r="747" spans="2:6">
      <c r="B747" t="str">
        <f>'4I'!$AF$30</f>
        <v>CR20011N0</v>
      </c>
      <c r="E747" t="s">
        <v>16446</v>
      </c>
      <c r="F747">
        <f>IF(ISBLANK('4I'!$C$30),"",'4I'!$C$30)</f>
        <v>0</v>
      </c>
    </row>
    <row r="748" spans="2:6">
      <c r="B748" t="str">
        <f>'4I'!$AG$30</f>
        <v>CR20011N1</v>
      </c>
      <c r="E748" t="s">
        <v>16446</v>
      </c>
      <c r="F748">
        <f>IF(ISBLANK('4I'!$D$30),"",'4I'!$D$30)</f>
        <v>0</v>
      </c>
    </row>
    <row r="749" spans="2:6">
      <c r="B749" t="str">
        <f>'4I'!$AH$30</f>
        <v>CR20011N2</v>
      </c>
      <c r="E749" t="s">
        <v>16446</v>
      </c>
      <c r="F749">
        <f>IF(ISBLANK('4I'!$E$30),"",'4I'!$E$30)</f>
        <v>0</v>
      </c>
    </row>
    <row r="750" spans="2:6">
      <c r="B750" t="str">
        <f>'4I'!$AI$30</f>
        <v>CR20011N5</v>
      </c>
      <c r="E750" t="s">
        <v>16446</v>
      </c>
      <c r="F750">
        <f>IF(ISBLANK('4I'!$F$30),"",'4I'!$F$30)</f>
        <v>0</v>
      </c>
    </row>
    <row r="751" spans="2:6">
      <c r="B751" t="str">
        <f>'4I'!$AJ$30</f>
        <v>CR20011N6</v>
      </c>
      <c r="E751" t="s">
        <v>16446</v>
      </c>
      <c r="F751">
        <f>IF(ISBLANK('4I'!$G$30),"",'4I'!$G$30)</f>
        <v>0</v>
      </c>
    </row>
    <row r="752" spans="2:6">
      <c r="B752" t="str">
        <f>'4I'!$AK$30</f>
        <v>CR20011MM</v>
      </c>
      <c r="E752" t="s">
        <v>16446</v>
      </c>
      <c r="F752">
        <f>IF(ISBLANK('4I'!$H$30),"",'4I'!$H$30)</f>
        <v>0</v>
      </c>
    </row>
    <row r="753" spans="2:6">
      <c r="B753" t="str">
        <f>'4I'!$AL$30</f>
        <v>CR20011TA</v>
      </c>
      <c r="E753" t="s">
        <v>16446</v>
      </c>
      <c r="F753">
        <f>IF(ISBLANK('4I'!$I$30),"",'4I'!$I$30)</f>
        <v>0</v>
      </c>
    </row>
    <row r="754" spans="2:6">
      <c r="B754" t="str">
        <f>'4I'!$AF$31</f>
        <v>CR20012N0</v>
      </c>
      <c r="E754" t="s">
        <v>16446</v>
      </c>
      <c r="F754">
        <f>IF(ISBLANK('4I'!$C$31),"",'4I'!$C$31)</f>
        <v>0</v>
      </c>
    </row>
    <row r="755" spans="2:6">
      <c r="B755" t="str">
        <f>'4I'!$AG$31</f>
        <v>CR20012N1</v>
      </c>
      <c r="E755" t="s">
        <v>16446</v>
      </c>
      <c r="F755">
        <f>IF(ISBLANK('4I'!$D$31),"",'4I'!$D$31)</f>
        <v>0</v>
      </c>
    </row>
    <row r="756" spans="2:6">
      <c r="B756" t="str">
        <f>'4I'!$AH$31</f>
        <v>CR20012N2</v>
      </c>
      <c r="E756" t="s">
        <v>16446</v>
      </c>
      <c r="F756">
        <f>IF(ISBLANK('4I'!$E$31),"",'4I'!$E$31)</f>
        <v>0</v>
      </c>
    </row>
    <row r="757" spans="2:6">
      <c r="B757" t="str">
        <f>'4I'!$AI$31</f>
        <v>CR20012N5</v>
      </c>
      <c r="E757" t="s">
        <v>16446</v>
      </c>
      <c r="F757">
        <f>IF(ISBLANK('4I'!$F$31),"",'4I'!$F$31)</f>
        <v>0</v>
      </c>
    </row>
    <row r="758" spans="2:6">
      <c r="B758" t="str">
        <f>'4I'!$AJ$31</f>
        <v>CR20012N6</v>
      </c>
      <c r="E758" t="s">
        <v>16446</v>
      </c>
      <c r="F758">
        <f>IF(ISBLANK('4I'!$G$31),"",'4I'!$G$31)</f>
        <v>0</v>
      </c>
    </row>
    <row r="759" spans="2:6">
      <c r="B759" t="str">
        <f>'4I'!$AK$31</f>
        <v>CR20012MM</v>
      </c>
      <c r="E759" t="s">
        <v>16446</v>
      </c>
      <c r="F759">
        <f>IF(ISBLANK('4I'!$H$31),"",'4I'!$H$31)</f>
        <v>0</v>
      </c>
    </row>
    <row r="760" spans="2:6">
      <c r="B760" t="str">
        <f>'4I'!$AL$31</f>
        <v>CR20012TA</v>
      </c>
      <c r="E760" t="s">
        <v>16446</v>
      </c>
      <c r="F760">
        <f>IF(ISBLANK('4I'!$I$31),"",'4I'!$I$31)</f>
        <v>0</v>
      </c>
    </row>
    <row r="761" spans="2:6">
      <c r="B761" t="str">
        <f>'4I'!$AF$32</f>
        <v>CR20013N0</v>
      </c>
      <c r="E761" t="s">
        <v>16446</v>
      </c>
      <c r="F761">
        <f>IF(ISBLANK('4I'!$C$32),"",'4I'!$C$32)</f>
        <v>0</v>
      </c>
    </row>
    <row r="762" spans="2:6">
      <c r="B762" t="str">
        <f>'4I'!$AG$32</f>
        <v>CR20013N1</v>
      </c>
      <c r="E762" t="s">
        <v>16446</v>
      </c>
      <c r="F762">
        <f>IF(ISBLANK('4I'!$D$32),"",'4I'!$D$32)</f>
        <v>0</v>
      </c>
    </row>
    <row r="763" spans="2:6">
      <c r="B763" t="str">
        <f>'4I'!$AH$32</f>
        <v>CR20013N2</v>
      </c>
      <c r="E763" t="s">
        <v>16446</v>
      </c>
      <c r="F763">
        <f>IF(ISBLANK('4I'!$E$32),"",'4I'!$E$32)</f>
        <v>0</v>
      </c>
    </row>
    <row r="764" spans="2:6">
      <c r="B764" t="str">
        <f>'4I'!$AI$32</f>
        <v>CR20013N5</v>
      </c>
      <c r="E764" t="s">
        <v>16446</v>
      </c>
      <c r="F764">
        <f>IF(ISBLANK('4I'!$F$32),"",'4I'!$F$32)</f>
        <v>0</v>
      </c>
    </row>
    <row r="765" spans="2:6">
      <c r="B765" t="str">
        <f>'4I'!$AJ$32</f>
        <v>CR20013N6</v>
      </c>
      <c r="E765" t="s">
        <v>16446</v>
      </c>
      <c r="F765">
        <f>IF(ISBLANK('4I'!$G$32),"",'4I'!$G$32)</f>
        <v>0</v>
      </c>
    </row>
    <row r="766" spans="2:6">
      <c r="B766" t="str">
        <f>'4I'!$AK$32</f>
        <v>CR20013MM</v>
      </c>
      <c r="E766" t="s">
        <v>16446</v>
      </c>
      <c r="F766">
        <f>IF(ISBLANK('4I'!$H$32),"",'4I'!$H$32)</f>
        <v>0</v>
      </c>
    </row>
    <row r="767" spans="2:6">
      <c r="B767" t="str">
        <f>'4I'!$AL$32</f>
        <v>CR20013TA</v>
      </c>
      <c r="E767" t="s">
        <v>16446</v>
      </c>
      <c r="F767">
        <f>IF(ISBLANK('4I'!$I$32),"",'4I'!$I$32)</f>
        <v>0</v>
      </c>
    </row>
    <row r="768" spans="2:6">
      <c r="B768" t="str">
        <f>'4I'!$AF$33</f>
        <v>CR20014N0</v>
      </c>
      <c r="E768" t="s">
        <v>16446</v>
      </c>
      <c r="F768">
        <f>IF(ISBLANK('4I'!$C$33),"",'4I'!$C$33)</f>
        <v>0</v>
      </c>
    </row>
    <row r="769" spans="2:6">
      <c r="B769" t="str">
        <f>'4I'!$AG$33</f>
        <v>CR20014N1</v>
      </c>
      <c r="E769" t="s">
        <v>16446</v>
      </c>
      <c r="F769">
        <f>IF(ISBLANK('4I'!$D$33),"",'4I'!$D$33)</f>
        <v>0</v>
      </c>
    </row>
    <row r="770" spans="2:6">
      <c r="B770" t="str">
        <f>'4I'!$AH$33</f>
        <v>CR20014N2</v>
      </c>
      <c r="E770" t="s">
        <v>16446</v>
      </c>
      <c r="F770">
        <f>IF(ISBLANK('4I'!$E$33),"",'4I'!$E$33)</f>
        <v>0</v>
      </c>
    </row>
    <row r="771" spans="2:6">
      <c r="B771" t="str">
        <f>'4I'!$AI$33</f>
        <v>CR20014N5</v>
      </c>
      <c r="E771" t="s">
        <v>16446</v>
      </c>
      <c r="F771">
        <f>IF(ISBLANK('4I'!$F$33),"",'4I'!$F$33)</f>
        <v>0</v>
      </c>
    </row>
    <row r="772" spans="2:6">
      <c r="B772" t="str">
        <f>'4I'!$AJ$33</f>
        <v>CR20014N6</v>
      </c>
      <c r="E772" t="s">
        <v>16446</v>
      </c>
      <c r="F772">
        <f>IF(ISBLANK('4I'!$G$33),"",'4I'!$G$33)</f>
        <v>0</v>
      </c>
    </row>
    <row r="773" spans="2:6">
      <c r="B773" t="str">
        <f>'4I'!$AK$33</f>
        <v>CR20014MM</v>
      </c>
      <c r="E773" t="s">
        <v>16446</v>
      </c>
      <c r="F773">
        <f>IF(ISBLANK('4I'!$H$33),"",'4I'!$H$33)</f>
        <v>0</v>
      </c>
    </row>
    <row r="774" spans="2:6">
      <c r="B774" t="str">
        <f>'4I'!$AL$33</f>
        <v>CR20014TA</v>
      </c>
      <c r="E774" t="s">
        <v>16446</v>
      </c>
      <c r="F774">
        <f>IF(ISBLANK('4I'!$I$33),"",'4I'!$I$33)</f>
        <v>0</v>
      </c>
    </row>
    <row r="775" spans="2:6">
      <c r="B775" t="str">
        <f>'4I'!$AF$36</f>
        <v>CR20015N0</v>
      </c>
      <c r="E775" t="s">
        <v>16446</v>
      </c>
      <c r="F775">
        <f>IF(ISBLANK('4I'!$C$36),"",'4I'!$C$36)</f>
        <v>0</v>
      </c>
    </row>
    <row r="776" spans="2:6">
      <c r="B776" t="str">
        <f>'4I'!$AG$36</f>
        <v>CR20015N1</v>
      </c>
      <c r="E776" t="s">
        <v>16446</v>
      </c>
      <c r="F776">
        <f>IF(ISBLANK('4I'!$D$36),"",'4I'!$D$36)</f>
        <v>0</v>
      </c>
    </row>
    <row r="777" spans="2:6">
      <c r="B777" t="str">
        <f>'4I'!$AH$36</f>
        <v>CR20015N2</v>
      </c>
      <c r="E777" t="s">
        <v>16446</v>
      </c>
      <c r="F777">
        <f>IF(ISBLANK('4I'!$E$36),"",'4I'!$E$36)</f>
        <v>0</v>
      </c>
    </row>
    <row r="778" spans="2:6">
      <c r="B778" t="str">
        <f>'4I'!$AI$36</f>
        <v>CR20015N5</v>
      </c>
      <c r="E778" t="s">
        <v>16446</v>
      </c>
      <c r="F778">
        <f>IF(ISBLANK('4I'!$F$36),"",'4I'!$F$36)</f>
        <v>0</v>
      </c>
    </row>
    <row r="779" spans="2:6">
      <c r="B779" t="str">
        <f>'4I'!$AJ$36</f>
        <v>CR20015N6</v>
      </c>
      <c r="E779" t="s">
        <v>16446</v>
      </c>
      <c r="F779">
        <f>IF(ISBLANK('4I'!$G$36),"",'4I'!$G$36)</f>
        <v>0</v>
      </c>
    </row>
    <row r="780" spans="2:6">
      <c r="B780" t="str">
        <f>'4I'!$AK$36</f>
        <v>CR20015MM</v>
      </c>
      <c r="E780" t="s">
        <v>16446</v>
      </c>
      <c r="F780">
        <f>IF(ISBLANK('4I'!$H$36),"",'4I'!$H$36)</f>
        <v>0</v>
      </c>
    </row>
    <row r="781" spans="2:6">
      <c r="B781" t="str">
        <f>'4I'!$AL$36</f>
        <v>CR20015TA</v>
      </c>
      <c r="E781" t="s">
        <v>16446</v>
      </c>
      <c r="F781">
        <f>IF(ISBLANK('4I'!$I$36),"",'4I'!$I$36)</f>
        <v>0</v>
      </c>
    </row>
    <row r="782" spans="2:6">
      <c r="B782" t="str">
        <f>'4I'!$AF$37</f>
        <v>CR20016N0</v>
      </c>
      <c r="E782" t="s">
        <v>16446</v>
      </c>
      <c r="F782">
        <f>IF(ISBLANK('4I'!$C$37),"",'4I'!$C$37)</f>
        <v>0</v>
      </c>
    </row>
    <row r="783" spans="2:6">
      <c r="B783" t="str">
        <f>'4I'!$AG$37</f>
        <v>CR20016N1</v>
      </c>
      <c r="E783" t="s">
        <v>16446</v>
      </c>
      <c r="F783">
        <f>IF(ISBLANK('4I'!$D$37),"",'4I'!$D$37)</f>
        <v>0</v>
      </c>
    </row>
    <row r="784" spans="2:6">
      <c r="B784" t="str">
        <f>'4I'!$AH$37</f>
        <v>CR20016N2</v>
      </c>
      <c r="E784" t="s">
        <v>16446</v>
      </c>
      <c r="F784">
        <f>IF(ISBLANK('4I'!$E$37),"",'4I'!$E$37)</f>
        <v>0</v>
      </c>
    </row>
    <row r="785" spans="2:6">
      <c r="B785" t="str">
        <f>'4I'!$AI$37</f>
        <v>CR20016N5</v>
      </c>
      <c r="E785" t="s">
        <v>16446</v>
      </c>
      <c r="F785">
        <f>IF(ISBLANK('4I'!$F$37),"",'4I'!$F$37)</f>
        <v>0</v>
      </c>
    </row>
    <row r="786" spans="2:6">
      <c r="B786" t="str">
        <f>'4I'!$AJ$37</f>
        <v>CR20016N6</v>
      </c>
      <c r="E786" t="s">
        <v>16446</v>
      </c>
      <c r="F786">
        <f>IF(ISBLANK('4I'!$G$37),"",'4I'!$G$37)</f>
        <v>0</v>
      </c>
    </row>
    <row r="787" spans="2:6">
      <c r="B787" t="str">
        <f>'4I'!$AK$37</f>
        <v>CR20016MM</v>
      </c>
      <c r="E787" t="s">
        <v>16446</v>
      </c>
      <c r="F787">
        <f>IF(ISBLANK('4I'!$H$37),"",'4I'!$H$37)</f>
        <v>0</v>
      </c>
    </row>
    <row r="788" spans="2:6">
      <c r="B788" t="str">
        <f>'4I'!$AL$37</f>
        <v>CR20016TA</v>
      </c>
      <c r="E788" t="s">
        <v>16446</v>
      </c>
      <c r="F788">
        <f>IF(ISBLANK('4I'!$I$37),"",'4I'!$I$37)</f>
        <v>0</v>
      </c>
    </row>
    <row r="789" spans="2:6">
      <c r="B789" t="str">
        <f>'4I'!$AF$38</f>
        <v>CR20017N0</v>
      </c>
      <c r="E789" t="s">
        <v>16446</v>
      </c>
      <c r="F789">
        <f>IF(ISBLANK('4I'!$C$38),"",'4I'!$C$38)</f>
        <v>0</v>
      </c>
    </row>
    <row r="790" spans="2:6">
      <c r="B790" t="str">
        <f>'4I'!$AG$38</f>
        <v>CR20017N1</v>
      </c>
      <c r="E790" t="s">
        <v>16446</v>
      </c>
      <c r="F790">
        <f>IF(ISBLANK('4I'!$D$38),"",'4I'!$D$38)</f>
        <v>0</v>
      </c>
    </row>
    <row r="791" spans="2:6">
      <c r="B791" t="str">
        <f>'4I'!$AH$38</f>
        <v>CR20017N2</v>
      </c>
      <c r="E791" t="s">
        <v>16446</v>
      </c>
      <c r="F791">
        <f>IF(ISBLANK('4I'!$E$38),"",'4I'!$E$38)</f>
        <v>0</v>
      </c>
    </row>
    <row r="792" spans="2:6">
      <c r="B792" t="str">
        <f>'4I'!$AI$38</f>
        <v>CR20017N5</v>
      </c>
      <c r="E792" t="s">
        <v>16446</v>
      </c>
      <c r="F792">
        <f>IF(ISBLANK('4I'!$F$38),"",'4I'!$F$38)</f>
        <v>0</v>
      </c>
    </row>
    <row r="793" spans="2:6">
      <c r="B793" t="str">
        <f>'4I'!$AJ$38</f>
        <v>CR20017N6</v>
      </c>
      <c r="E793" t="s">
        <v>16446</v>
      </c>
      <c r="F793">
        <f>IF(ISBLANK('4I'!$G$38),"",'4I'!$G$38)</f>
        <v>0</v>
      </c>
    </row>
    <row r="794" spans="2:6">
      <c r="B794" t="str">
        <f>'4I'!$AK$38</f>
        <v>CR20017MM</v>
      </c>
      <c r="E794" t="s">
        <v>16446</v>
      </c>
      <c r="F794">
        <f>IF(ISBLANK('4I'!$H$38),"",'4I'!$H$38)</f>
        <v>0</v>
      </c>
    </row>
    <row r="795" spans="2:6">
      <c r="B795" t="str">
        <f>'4I'!$AL$38</f>
        <v>CR20017TA</v>
      </c>
      <c r="E795" t="s">
        <v>16446</v>
      </c>
      <c r="F795">
        <f>IF(ISBLANK('4I'!$I$38),"",'4I'!$I$38)</f>
        <v>0</v>
      </c>
    </row>
    <row r="796" spans="2:6">
      <c r="B796" t="str">
        <f>'4I'!$AF$39</f>
        <v>CR2029N0</v>
      </c>
      <c r="E796" t="s">
        <v>16446</v>
      </c>
      <c r="F796">
        <f>IF(ISBLANK('4I'!$C$39),"",'4I'!$C$39)</f>
        <v>0</v>
      </c>
    </row>
    <row r="797" spans="2:6">
      <c r="B797" t="str">
        <f>'4I'!$AG$39</f>
        <v>CR2029N1</v>
      </c>
      <c r="E797" t="s">
        <v>16446</v>
      </c>
      <c r="F797">
        <f>IF(ISBLANK('4I'!$D$39),"",'4I'!$D$39)</f>
        <v>0</v>
      </c>
    </row>
    <row r="798" spans="2:6">
      <c r="B798" t="str">
        <f>'4I'!$AH$39</f>
        <v>CR2029N2</v>
      </c>
      <c r="E798" t="s">
        <v>16446</v>
      </c>
      <c r="F798">
        <f>IF(ISBLANK('4I'!$E$39),"",'4I'!$E$39)</f>
        <v>0</v>
      </c>
    </row>
    <row r="799" spans="2:6">
      <c r="B799" t="str">
        <f>'4I'!$AI$39</f>
        <v>CR2029N5</v>
      </c>
      <c r="E799" t="s">
        <v>16446</v>
      </c>
      <c r="F799">
        <f>IF(ISBLANK('4I'!$F$39),"",'4I'!$F$39)</f>
        <v>0</v>
      </c>
    </row>
    <row r="800" spans="2:6">
      <c r="B800" t="str">
        <f>'4I'!$AJ$39</f>
        <v>CR2029N6</v>
      </c>
      <c r="E800" t="s">
        <v>16446</v>
      </c>
      <c r="F800">
        <f>IF(ISBLANK('4I'!$G$39),"",'4I'!$G$39)</f>
        <v>0</v>
      </c>
    </row>
    <row r="801" spans="2:6">
      <c r="B801" t="str">
        <f>'4I'!$AK$39</f>
        <v>CR2029MM</v>
      </c>
      <c r="E801" t="s">
        <v>16446</v>
      </c>
      <c r="F801">
        <f>IF(ISBLANK('4I'!$H$39),"",'4I'!$H$39)</f>
        <v>0</v>
      </c>
    </row>
    <row r="802" spans="2:6">
      <c r="B802" t="str">
        <f>'4I'!$AL$39</f>
        <v>CR2029TA</v>
      </c>
      <c r="E802" t="s">
        <v>16446</v>
      </c>
      <c r="F802">
        <f>IF(ISBLANK('4I'!$I$39),"",'4I'!$I$39)</f>
        <v>0</v>
      </c>
    </row>
    <row r="803" spans="2:6">
      <c r="B803" t="str">
        <f>'4I'!$AF$40</f>
        <v>CR2030N0</v>
      </c>
      <c r="E803" t="s">
        <v>16446</v>
      </c>
      <c r="F803">
        <f>IF(ISBLANK('4I'!$C$40),"",'4I'!$C$40)</f>
        <v>0</v>
      </c>
    </row>
    <row r="804" spans="2:6">
      <c r="B804" t="str">
        <f>'4I'!$AG$40</f>
        <v>CR2030N1</v>
      </c>
      <c r="E804" t="s">
        <v>16446</v>
      </c>
      <c r="F804">
        <f>IF(ISBLANK('4I'!$D$40),"",'4I'!$D$40)</f>
        <v>0</v>
      </c>
    </row>
    <row r="805" spans="2:6">
      <c r="B805" t="str">
        <f>'4I'!$AH$40</f>
        <v>CR2030N2</v>
      </c>
      <c r="E805" t="s">
        <v>16446</v>
      </c>
      <c r="F805">
        <f>IF(ISBLANK('4I'!$E$40),"",'4I'!$E$40)</f>
        <v>0</v>
      </c>
    </row>
    <row r="806" spans="2:6">
      <c r="B806" t="str">
        <f>'4I'!$AI$40</f>
        <v>CR2030N5</v>
      </c>
      <c r="E806" t="s">
        <v>16446</v>
      </c>
      <c r="F806">
        <f>IF(ISBLANK('4I'!$F$40),"",'4I'!$F$40)</f>
        <v>0</v>
      </c>
    </row>
    <row r="807" spans="2:6">
      <c r="B807" t="str">
        <f>'4I'!$AJ$40</f>
        <v>CR2030N6</v>
      </c>
      <c r="E807" t="s">
        <v>16446</v>
      </c>
      <c r="F807">
        <f>IF(ISBLANK('4I'!$G$40),"",'4I'!$G$40)</f>
        <v>0</v>
      </c>
    </row>
    <row r="808" spans="2:6">
      <c r="B808" t="str">
        <f>'4I'!$AK$40</f>
        <v>CR2030MM</v>
      </c>
      <c r="E808" t="s">
        <v>16446</v>
      </c>
      <c r="F808">
        <f>IF(ISBLANK('4I'!$H$40),"",'4I'!$H$40)</f>
        <v>0</v>
      </c>
    </row>
    <row r="809" spans="2:6">
      <c r="B809" t="str">
        <f>'4I'!$AL$40</f>
        <v>CR2030TA</v>
      </c>
      <c r="E809" t="s">
        <v>16446</v>
      </c>
      <c r="F809">
        <f>IF(ISBLANK('4I'!$I$40),"",'4I'!$I$40)</f>
        <v>0</v>
      </c>
    </row>
    <row r="810" spans="2:6">
      <c r="B810" t="str">
        <f>'4I'!$AF$41</f>
        <v>CR2031N0</v>
      </c>
      <c r="E810" t="s">
        <v>16446</v>
      </c>
      <c r="F810">
        <f>IF(ISBLANK('4I'!$C$41),"",'4I'!$C$41)</f>
        <v>0</v>
      </c>
    </row>
    <row r="811" spans="2:6">
      <c r="B811" t="str">
        <f>'4I'!$AG$41</f>
        <v>CR2031N1</v>
      </c>
      <c r="E811" t="s">
        <v>16446</v>
      </c>
      <c r="F811">
        <f>IF(ISBLANK('4I'!$D$41),"",'4I'!$D$41)</f>
        <v>0</v>
      </c>
    </row>
    <row r="812" spans="2:6">
      <c r="B812" t="str">
        <f>'4I'!$AH$41</f>
        <v>CR2031N2</v>
      </c>
      <c r="E812" t="s">
        <v>16446</v>
      </c>
      <c r="F812">
        <f>IF(ISBLANK('4I'!$E$41),"",'4I'!$E$41)</f>
        <v>0</v>
      </c>
    </row>
    <row r="813" spans="2:6">
      <c r="B813" t="str">
        <f>'4I'!$AI$41</f>
        <v>CR2031N5</v>
      </c>
      <c r="E813" t="s">
        <v>16446</v>
      </c>
      <c r="F813">
        <f>IF(ISBLANK('4I'!$F$41),"",'4I'!$F$41)</f>
        <v>0</v>
      </c>
    </row>
    <row r="814" spans="2:6">
      <c r="B814" t="str">
        <f>'4I'!$AJ$41</f>
        <v>CR2031N6</v>
      </c>
      <c r="E814" t="s">
        <v>16446</v>
      </c>
      <c r="F814">
        <f>IF(ISBLANK('4I'!$G$41),"",'4I'!$G$41)</f>
        <v>0</v>
      </c>
    </row>
    <row r="815" spans="2:6">
      <c r="B815" t="str">
        <f>'4I'!$AK$41</f>
        <v>CR2031MM</v>
      </c>
      <c r="E815" t="s">
        <v>16446</v>
      </c>
      <c r="F815">
        <f>IF(ISBLANK('4I'!$H$41),"",'4I'!$H$41)</f>
        <v>0</v>
      </c>
    </row>
    <row r="816" spans="2:6">
      <c r="B816" t="str">
        <f>'4I'!$AL$41</f>
        <v>CR2031TA</v>
      </c>
      <c r="E816" t="s">
        <v>16446</v>
      </c>
      <c r="F816">
        <f>IF(ISBLANK('4I'!$I$41),"",'4I'!$I$41)</f>
        <v>0</v>
      </c>
    </row>
    <row r="817" spans="2:6">
      <c r="B817" t="str">
        <f>'4I'!$AF$42</f>
        <v>CR20018N0</v>
      </c>
      <c r="E817" t="s">
        <v>16446</v>
      </c>
      <c r="F817">
        <f>IF(ISBLANK('4I'!$C$42),"",'4I'!$C$42)</f>
        <v>0</v>
      </c>
    </row>
    <row r="818" spans="2:6">
      <c r="B818" t="str">
        <f>'4I'!$AG$42</f>
        <v>CR20018N1</v>
      </c>
      <c r="E818" t="s">
        <v>16446</v>
      </c>
      <c r="F818">
        <f>IF(ISBLANK('4I'!$D$42),"",'4I'!$D$42)</f>
        <v>0</v>
      </c>
    </row>
    <row r="819" spans="2:6">
      <c r="B819" t="str">
        <f>'4I'!$AH$42</f>
        <v>CR20018N2</v>
      </c>
      <c r="E819" t="s">
        <v>16446</v>
      </c>
      <c r="F819">
        <f>IF(ISBLANK('4I'!$E$42),"",'4I'!$E$42)</f>
        <v>0</v>
      </c>
    </row>
    <row r="820" spans="2:6">
      <c r="B820" t="str">
        <f>'4I'!$AI$42</f>
        <v>CR20018N5</v>
      </c>
      <c r="E820" t="s">
        <v>16446</v>
      </c>
      <c r="F820">
        <f>IF(ISBLANK('4I'!$F$42),"",'4I'!$F$42)</f>
        <v>0</v>
      </c>
    </row>
    <row r="821" spans="2:6">
      <c r="B821" t="str">
        <f>'4I'!$AJ$42</f>
        <v>CR20018N6</v>
      </c>
      <c r="E821" t="s">
        <v>16446</v>
      </c>
      <c r="F821">
        <f>IF(ISBLANK('4I'!$G$42),"",'4I'!$G$42)</f>
        <v>0</v>
      </c>
    </row>
    <row r="822" spans="2:6">
      <c r="B822" t="str">
        <f>'4I'!$AK$42</f>
        <v>CR20018MM</v>
      </c>
      <c r="E822" t="s">
        <v>16446</v>
      </c>
      <c r="F822">
        <f>IF(ISBLANK('4I'!$H$42),"",'4I'!$H$42)</f>
        <v>0</v>
      </c>
    </row>
    <row r="823" spans="2:6">
      <c r="B823" t="str">
        <f>'4I'!$AL$42</f>
        <v>CR20018TA</v>
      </c>
      <c r="E823" t="s">
        <v>16446</v>
      </c>
      <c r="F823">
        <f>IF(ISBLANK('4I'!$I$42),"",'4I'!$I$42)</f>
        <v>0</v>
      </c>
    </row>
    <row r="824" spans="2:6">
      <c r="B824" t="str">
        <f>'4I'!$AF$43</f>
        <v>CR20019N0</v>
      </c>
      <c r="E824" t="s">
        <v>16446</v>
      </c>
      <c r="F824">
        <f>IF(ISBLANK('4I'!$C$43),"",'4I'!$C$43)</f>
        <v>0</v>
      </c>
    </row>
    <row r="825" spans="2:6">
      <c r="B825" t="str">
        <f>'4I'!$AG$43</f>
        <v>CR20019N1</v>
      </c>
      <c r="E825" t="s">
        <v>16446</v>
      </c>
      <c r="F825">
        <f>IF(ISBLANK('4I'!$D$43),"",'4I'!$D$43)</f>
        <v>0</v>
      </c>
    </row>
    <row r="826" spans="2:6">
      <c r="B826" t="str">
        <f>'4I'!$AH$43</f>
        <v>CR20019N2</v>
      </c>
      <c r="E826" t="s">
        <v>16446</v>
      </c>
      <c r="F826">
        <f>IF(ISBLANK('4I'!$E$43),"",'4I'!$E$43)</f>
        <v>0</v>
      </c>
    </row>
    <row r="827" spans="2:6">
      <c r="B827" t="str">
        <f>'4I'!$AI$43</f>
        <v>CR20019N5</v>
      </c>
      <c r="E827" t="s">
        <v>16446</v>
      </c>
      <c r="F827">
        <f>IF(ISBLANK('4I'!$F$43),"",'4I'!$F$43)</f>
        <v>0</v>
      </c>
    </row>
    <row r="828" spans="2:6">
      <c r="B828" t="str">
        <f>'4I'!$AJ$43</f>
        <v>CR20019N6</v>
      </c>
      <c r="E828" t="s">
        <v>16446</v>
      </c>
      <c r="F828">
        <f>IF(ISBLANK('4I'!$G$43),"",'4I'!$G$43)</f>
        <v>0</v>
      </c>
    </row>
    <row r="829" spans="2:6">
      <c r="B829" t="str">
        <f>'4I'!$AK$43</f>
        <v>CR20019MM</v>
      </c>
      <c r="E829" t="s">
        <v>16446</v>
      </c>
      <c r="F829">
        <f>IF(ISBLANK('4I'!$H$43),"",'4I'!$H$43)</f>
        <v>0</v>
      </c>
    </row>
    <row r="830" spans="2:6">
      <c r="B830" t="str">
        <f>'4I'!$AL$43</f>
        <v>CR20019TA</v>
      </c>
      <c r="E830" t="s">
        <v>16446</v>
      </c>
      <c r="F830">
        <f>IF(ISBLANK('4I'!$I$43),"",'4I'!$I$43)</f>
        <v>0</v>
      </c>
    </row>
    <row r="831" spans="2:6">
      <c r="B831" t="str">
        <f>'4I'!$AF$46</f>
        <v>CR2028N0</v>
      </c>
      <c r="E831" t="s">
        <v>16446</v>
      </c>
      <c r="F831">
        <f>IF(ISBLANK('4I'!$C$46),"",'4I'!$C$46)</f>
        <v>0</v>
      </c>
    </row>
    <row r="832" spans="2:6">
      <c r="B832" t="str">
        <f>'4I'!$AG$46</f>
        <v>CR2028N1</v>
      </c>
      <c r="E832" t="s">
        <v>16446</v>
      </c>
      <c r="F832">
        <f>IF(ISBLANK('4I'!$D$46),"",'4I'!$D$46)</f>
        <v>0</v>
      </c>
    </row>
    <row r="833" spans="2:6">
      <c r="B833" t="str">
        <f>'4I'!$AH$46</f>
        <v>CR2028N2</v>
      </c>
      <c r="E833" t="s">
        <v>16446</v>
      </c>
      <c r="F833">
        <f>IF(ISBLANK('4I'!$E$46),"",'4I'!$E$46)</f>
        <v>1420.1210000000001</v>
      </c>
    </row>
    <row r="834" spans="2:6">
      <c r="B834" t="str">
        <f>'4I'!$AI$46</f>
        <v>CR2028N5</v>
      </c>
      <c r="E834" t="s">
        <v>16446</v>
      </c>
      <c r="F834">
        <f>IF(ISBLANK('4I'!$F$46),"",'4I'!$F$46)</f>
        <v>0</v>
      </c>
    </row>
    <row r="835" spans="2:6">
      <c r="B835" t="str">
        <f>'4I'!$AJ$46</f>
        <v>CR2028N6</v>
      </c>
      <c r="E835" t="s">
        <v>16446</v>
      </c>
      <c r="F835">
        <f>IF(ISBLANK('4I'!$G$46),"",'4I'!$G$46)</f>
        <v>1420.1210000000001</v>
      </c>
    </row>
    <row r="836" spans="2:6">
      <c r="B836" t="str">
        <f>'4I'!$AK$46</f>
        <v>CR2028MM</v>
      </c>
      <c r="E836" t="s">
        <v>16446</v>
      </c>
      <c r="F836">
        <f>IF(ISBLANK('4I'!$H$46),"",'4I'!$H$46)</f>
        <v>92.474999999999994</v>
      </c>
    </row>
    <row r="837" spans="2:6">
      <c r="B837" t="str">
        <f>'4I'!$AL$46</f>
        <v>CR2028TA</v>
      </c>
      <c r="E837" t="s">
        <v>16446</v>
      </c>
      <c r="F837">
        <f>IF(ISBLANK('4I'!$I$46),"",'4I'!$I$46)</f>
        <v>0</v>
      </c>
    </row>
    <row r="838" spans="2:6">
      <c r="B838" t="str">
        <f>'4I'!$AF$48</f>
        <v>CR20020N0</v>
      </c>
      <c r="E838" t="s">
        <v>16446</v>
      </c>
      <c r="F838">
        <f>IF(ISBLANK('4I'!$C$48),"",'4I'!$C$48)</f>
        <v>173.55099999999999</v>
      </c>
    </row>
    <row r="839" spans="2:6">
      <c r="B839" t="str">
        <f>'4I'!$AG$48</f>
        <v>CR20020N1</v>
      </c>
      <c r="E839" t="s">
        <v>16446</v>
      </c>
      <c r="F839">
        <f>IF(ISBLANK('4I'!$D$48),"",'4I'!$D$48)</f>
        <v>242.959</v>
      </c>
    </row>
    <row r="840" spans="2:6">
      <c r="B840" t="str">
        <f>'4I'!$AH$48</f>
        <v>CR20020N2</v>
      </c>
      <c r="E840" t="s">
        <v>16446</v>
      </c>
      <c r="F840">
        <f>IF(ISBLANK('4I'!$E$48),"",'4I'!$E$48)</f>
        <v>7926.7449999999999</v>
      </c>
    </row>
    <row r="841" spans="2:6">
      <c r="B841" t="str">
        <f>'4I'!$AI$48</f>
        <v>CR20020N5</v>
      </c>
      <c r="E841" t="s">
        <v>16446</v>
      </c>
      <c r="F841">
        <f>IF(ISBLANK('4I'!$F$48),"",'4I'!$F$48)</f>
        <v>4186.95</v>
      </c>
    </row>
    <row r="842" spans="2:6">
      <c r="B842" t="str">
        <f>'4I'!$AJ$48</f>
        <v>CR20020N6</v>
      </c>
      <c r="E842" t="s">
        <v>16446</v>
      </c>
      <c r="F842">
        <f>IF(ISBLANK('4I'!$G$48),"",'4I'!$G$48)</f>
        <v>12530.204999999998</v>
      </c>
    </row>
    <row r="843" spans="2:6">
      <c r="B843" t="str">
        <f>'4I'!$AK$48</f>
        <v>CR20020MM</v>
      </c>
      <c r="E843" t="s">
        <v>16446</v>
      </c>
      <c r="F843">
        <f>IF(ISBLANK('4I'!$H$48),"",'4I'!$H$48)</f>
        <v>287.65199999999993</v>
      </c>
    </row>
    <row r="844" spans="2:6">
      <c r="B844" t="str">
        <f>'4I'!$AL$48</f>
        <v>CR20020TA</v>
      </c>
      <c r="E844" t="s">
        <v>16446</v>
      </c>
      <c r="F844">
        <f>IF(ISBLANK('4I'!$I$48),"",'4I'!$I$48)</f>
        <v>1027.23</v>
      </c>
    </row>
    <row r="845" spans="2:6">
      <c r="B845" t="str">
        <f>'4I'!$AF$57</f>
        <v>CR2021N0_FD_A</v>
      </c>
      <c r="E845" t="s">
        <v>16446</v>
      </c>
      <c r="F845">
        <f>IF(ISBLANK('4I'!$C$57),"",'4I'!$C$57)</f>
        <v>0</v>
      </c>
    </row>
    <row r="846" spans="2:6">
      <c r="B846" t="str">
        <f>'4I'!$AG$57</f>
        <v>CR2021N1_FD_A</v>
      </c>
      <c r="E846" t="s">
        <v>16446</v>
      </c>
      <c r="F846">
        <f>IF(ISBLANK('4I'!$D$57),"",'4I'!$D$57)</f>
        <v>0</v>
      </c>
    </row>
    <row r="847" spans="2:6">
      <c r="B847" t="str">
        <f>'4I'!$AH$57</f>
        <v>CR2021N2_FD_A</v>
      </c>
      <c r="E847" t="s">
        <v>16446</v>
      </c>
      <c r="F847">
        <f>IF(ISBLANK('4I'!$E$57),"",'4I'!$E$57)</f>
        <v>2100</v>
      </c>
    </row>
    <row r="848" spans="2:6">
      <c r="B848" t="str">
        <f>'4I'!$AI$57</f>
        <v>CR2021N5_FD_A</v>
      </c>
      <c r="E848" t="s">
        <v>16446</v>
      </c>
      <c r="F848">
        <f>IF(ISBLANK('4I'!$F$57),"",'4I'!$F$57)</f>
        <v>0</v>
      </c>
    </row>
    <row r="849" spans="2:6">
      <c r="B849" t="str">
        <f>'4I'!$AJ$57</f>
        <v>CR2021N6_FD_A</v>
      </c>
      <c r="E849" t="s">
        <v>16446</v>
      </c>
      <c r="F849">
        <f>IF(ISBLANK('4I'!$G$57),"",'4I'!$G$57)</f>
        <v>2100</v>
      </c>
    </row>
    <row r="850" spans="2:6">
      <c r="B850" t="str">
        <f>'4I'!$AK$57</f>
        <v>CR2021MM_FD_A</v>
      </c>
      <c r="E850" t="s">
        <v>16446</v>
      </c>
      <c r="F850">
        <f>IF(ISBLANK('4I'!$H$57),"",'4I'!$H$57)</f>
        <v>-205.667</v>
      </c>
    </row>
    <row r="851" spans="2:6">
      <c r="B851" t="str">
        <f>'4I'!$AL$57</f>
        <v>CR2021TA_FD_A</v>
      </c>
      <c r="E851" t="s">
        <v>16446</v>
      </c>
      <c r="F851">
        <f>IF(ISBLANK('4I'!$I$57),"",'4I'!$I$57)</f>
        <v>0</v>
      </c>
    </row>
    <row r="852" spans="2:6">
      <c r="B852" t="str">
        <f>'4I'!$AM$57</f>
        <v>CR2021IRP_FD_A</v>
      </c>
      <c r="E852" t="s">
        <v>16446</v>
      </c>
      <c r="F852">
        <f>IF(ISBLANK('4I'!$J$57),"",'4I'!$J$57)</f>
        <v>1.8259999999999998E-2</v>
      </c>
    </row>
    <row r="853" spans="2:6">
      <c r="B853" t="str">
        <f>'4I'!$AN$57</f>
        <v>CR2021IRR_FD_A</v>
      </c>
      <c r="E853" t="s">
        <v>16446</v>
      </c>
      <c r="F853">
        <f>IF(ISBLANK('4I'!$K$57),"",'4I'!$K$57)</f>
        <v>4.7320000000000001E-2</v>
      </c>
    </row>
    <row r="854" spans="2:6">
      <c r="B854" t="str">
        <f>'4I'!$AF$58</f>
        <v>CR2022N0_FD_A</v>
      </c>
      <c r="E854" t="s">
        <v>16446</v>
      </c>
      <c r="F854">
        <f>IF(ISBLANK('4I'!$C$58),"",'4I'!$C$58)</f>
        <v>0</v>
      </c>
    </row>
    <row r="855" spans="2:6">
      <c r="B855" t="str">
        <f>'4I'!$AG$58</f>
        <v>CR2022N1_FD_A</v>
      </c>
      <c r="E855" t="s">
        <v>16446</v>
      </c>
      <c r="F855">
        <f>IF(ISBLANK('4I'!$D$58),"",'4I'!$D$58)</f>
        <v>0</v>
      </c>
    </row>
    <row r="856" spans="2:6">
      <c r="B856" t="str">
        <f>'4I'!$AH$58</f>
        <v>CR2022N2_FD_A</v>
      </c>
      <c r="E856" t="s">
        <v>16446</v>
      </c>
      <c r="F856">
        <f>IF(ISBLANK('4I'!$E$58),"",'4I'!$E$58)</f>
        <v>1920.902</v>
      </c>
    </row>
    <row r="857" spans="2:6">
      <c r="B857" t="str">
        <f>'4I'!$AI$58</f>
        <v>CR2022N5_FD_A</v>
      </c>
      <c r="E857" t="s">
        <v>16446</v>
      </c>
      <c r="F857">
        <f>IF(ISBLANK('4I'!$F$58),"",'4I'!$F$58)</f>
        <v>0</v>
      </c>
    </row>
    <row r="858" spans="2:6">
      <c r="B858" t="str">
        <f>'4I'!$AJ$58</f>
        <v>CR2022N6_FD_A</v>
      </c>
      <c r="E858" t="s">
        <v>16446</v>
      </c>
      <c r="F858">
        <f>IF(ISBLANK('4I'!$G$58),"",'4I'!$G$58)</f>
        <v>1920.902</v>
      </c>
    </row>
    <row r="859" spans="2:6">
      <c r="B859" t="str">
        <f>'4I'!$AK$58</f>
        <v>CR2022MM_FD_A</v>
      </c>
      <c r="E859" t="s">
        <v>16446</v>
      </c>
      <c r="F859">
        <f>IF(ISBLANK('4I'!$H$58),"",'4I'!$H$58)</f>
        <v>242.26599999999999</v>
      </c>
    </row>
    <row r="860" spans="2:6">
      <c r="B860" t="str">
        <f>'4I'!$AL$58</f>
        <v>CR2022TA_FD_A</v>
      </c>
      <c r="E860" t="s">
        <v>16446</v>
      </c>
      <c r="F860">
        <f>IF(ISBLANK('4I'!$I$58),"",'4I'!$I$58)</f>
        <v>0</v>
      </c>
    </row>
    <row r="861" spans="2:6">
      <c r="B861" t="str">
        <f>'4I'!$AM$58</f>
        <v>CR2022IRP_FD_A</v>
      </c>
      <c r="E861" t="s">
        <v>16446</v>
      </c>
      <c r="F861">
        <f>IF(ISBLANK('4I'!$J$58),"",'4I'!$J$58)</f>
        <v>4.7320000000000001E-2</v>
      </c>
    </row>
    <row r="862" spans="2:6">
      <c r="B862" t="str">
        <f>'4I'!$AN$58</f>
        <v>CR2022IRR_FD_A</v>
      </c>
      <c r="E862" t="s">
        <v>16446</v>
      </c>
      <c r="F862">
        <f>IF(ISBLANK('4I'!$K$58),"",'4I'!$K$58)</f>
        <v>1.0829999999999999E-2</v>
      </c>
    </row>
    <row r="863" spans="2:6">
      <c r="B863" t="str">
        <f>'4I'!$AF$59</f>
        <v>CR2023N0_FD_A</v>
      </c>
      <c r="E863" t="s">
        <v>16446</v>
      </c>
      <c r="F863">
        <f>IF(ISBLANK('4I'!$C$59),"",'4I'!$C$59)</f>
        <v>20</v>
      </c>
    </row>
    <row r="864" spans="2:6">
      <c r="B864" t="str">
        <f>'4I'!$AG$59</f>
        <v>CR2023N1_FD_A</v>
      </c>
      <c r="E864" t="s">
        <v>16446</v>
      </c>
      <c r="F864">
        <f>IF(ISBLANK('4I'!$D$59),"",'4I'!$D$59)</f>
        <v>0</v>
      </c>
    </row>
    <row r="865" spans="2:6">
      <c r="B865" t="str">
        <f>'4I'!$AH$59</f>
        <v>CR2023N2_FD_A</v>
      </c>
      <c r="E865" t="s">
        <v>16446</v>
      </c>
      <c r="F865">
        <f>IF(ISBLANK('4I'!$E$59),"",'4I'!$E$59)</f>
        <v>65</v>
      </c>
    </row>
    <row r="866" spans="2:6">
      <c r="B866" t="str">
        <f>'4I'!$AI$59</f>
        <v>CR2023N5_FD_A</v>
      </c>
      <c r="E866" t="s">
        <v>16446</v>
      </c>
      <c r="F866">
        <f>IF(ISBLANK('4I'!$F$59),"",'4I'!$F$59)</f>
        <v>435</v>
      </c>
    </row>
    <row r="867" spans="2:6">
      <c r="B867" t="str">
        <f>'4I'!$AJ$59</f>
        <v>CR2023N6_FD_A</v>
      </c>
      <c r="E867" t="s">
        <v>16446</v>
      </c>
      <c r="F867">
        <f>IF(ISBLANK('4I'!$G$59),"",'4I'!$G$59)</f>
        <v>520</v>
      </c>
    </row>
    <row r="868" spans="2:6">
      <c r="B868" t="str">
        <f>'4I'!$AK$59</f>
        <v>CR2023MM_FD_A</v>
      </c>
      <c r="E868" t="s">
        <v>16446</v>
      </c>
      <c r="F868">
        <f>IF(ISBLANK('4I'!$H$59),"",'4I'!$H$59)</f>
        <v>151.98099999999999</v>
      </c>
    </row>
    <row r="869" spans="2:6">
      <c r="B869" t="str">
        <f>'4I'!$AL$59</f>
        <v>CR2023TA_FD_A</v>
      </c>
      <c r="E869" t="s">
        <v>16446</v>
      </c>
      <c r="F869">
        <f>IF(ISBLANK('4I'!$I$59),"",'4I'!$I$59)</f>
        <v>38.179000000000002</v>
      </c>
    </row>
    <row r="870" spans="2:6">
      <c r="B870" t="str">
        <f>'4I'!$AM$59</f>
        <v>CR2023IRP_FD_A</v>
      </c>
      <c r="E870" t="s">
        <v>16446</v>
      </c>
      <c r="F870">
        <f>IF(ISBLANK('4I'!$J$59),"",'4I'!$J$59)</f>
        <v>6.6629999999999995E-2</v>
      </c>
    </row>
    <row r="871" spans="2:6">
      <c r="B871" t="str">
        <f>'4I'!$AN$59</f>
        <v>CR2023IRR_FD_A</v>
      </c>
      <c r="E871" t="s">
        <v>16446</v>
      </c>
      <c r="F871">
        <f>IF(ISBLANK('4I'!$K$59),"",'4I'!$K$59)</f>
        <v>4.8230000000000002E-2</v>
      </c>
    </row>
    <row r="872" spans="2:6">
      <c r="B872" t="str">
        <f>'4I'!$AF$60</f>
        <v>CR2024N0_FD_A</v>
      </c>
      <c r="E872" t="s">
        <v>16446</v>
      </c>
      <c r="F872">
        <f>IF(ISBLANK('4I'!$C$60),"",'4I'!$C$60)</f>
        <v>0</v>
      </c>
    </row>
    <row r="873" spans="2:6">
      <c r="B873" t="str">
        <f>'4I'!$AG$60</f>
        <v>CR2024N1_FD_A</v>
      </c>
      <c r="E873" t="s">
        <v>16446</v>
      </c>
      <c r="F873">
        <f>IF(ISBLANK('4I'!$D$60),"",'4I'!$D$60)</f>
        <v>0</v>
      </c>
    </row>
    <row r="874" spans="2:6">
      <c r="B874" t="str">
        <f>'4I'!$AH$60</f>
        <v>CR2024N2_FD_A</v>
      </c>
      <c r="E874" t="s">
        <v>16446</v>
      </c>
      <c r="F874">
        <f>IF(ISBLANK('4I'!$E$60),"",'4I'!$E$60)</f>
        <v>0</v>
      </c>
    </row>
    <row r="875" spans="2:6">
      <c r="B875" t="str">
        <f>'4I'!$AI$60</f>
        <v>CR2024N5_FD_A</v>
      </c>
      <c r="E875" t="s">
        <v>16446</v>
      </c>
      <c r="F875">
        <f>IF(ISBLANK('4I'!$F$60),"",'4I'!$F$60)</f>
        <v>0</v>
      </c>
    </row>
    <row r="876" spans="2:6">
      <c r="B876" t="str">
        <f>'4I'!$AJ$60</f>
        <v>CR2024N6_FD_A</v>
      </c>
      <c r="E876" t="s">
        <v>16446</v>
      </c>
      <c r="F876">
        <f>IF(ISBLANK('4I'!$G$60),"",'4I'!$G$60)</f>
        <v>0</v>
      </c>
    </row>
    <row r="877" spans="2:6">
      <c r="B877" t="str">
        <f>'4I'!$AK$60</f>
        <v>CR2024MM_FD_A</v>
      </c>
      <c r="E877" t="s">
        <v>16446</v>
      </c>
      <c r="F877">
        <f>IF(ISBLANK('4I'!$H$60),"",'4I'!$H$60)</f>
        <v>0</v>
      </c>
    </row>
    <row r="878" spans="2:6">
      <c r="B878" t="str">
        <f>'4I'!$AL$60</f>
        <v>CR2024TA_FD_A</v>
      </c>
      <c r="E878" t="s">
        <v>16446</v>
      </c>
      <c r="F878">
        <f>IF(ISBLANK('4I'!$I$60),"",'4I'!$I$60)</f>
        <v>0</v>
      </c>
    </row>
    <row r="879" spans="2:6">
      <c r="B879" t="str">
        <f>'4I'!$AM$60</f>
        <v>CR2024IRP_FD_A</v>
      </c>
      <c r="E879" t="s">
        <v>16446</v>
      </c>
      <c r="F879">
        <f>IF(ISBLANK('4I'!$J$60),"",'4I'!$J$60)</f>
        <v>0</v>
      </c>
    </row>
    <row r="880" spans="2:6">
      <c r="B880" t="str">
        <f>'4I'!$AN$60</f>
        <v>CR2024IRR_FD_A</v>
      </c>
      <c r="E880" t="s">
        <v>16446</v>
      </c>
      <c r="F880">
        <f>IF(ISBLANK('4I'!$K$60),"",'4I'!$K$60)</f>
        <v>0</v>
      </c>
    </row>
    <row r="881" spans="2:6">
      <c r="B881" t="str">
        <f>'4I'!$AF$61</f>
        <v>CR2025N0_FD_A</v>
      </c>
      <c r="E881" t="s">
        <v>16446</v>
      </c>
      <c r="F881">
        <f>IF(ISBLANK('4I'!$C$61),"",'4I'!$C$61)</f>
        <v>0</v>
      </c>
    </row>
    <row r="882" spans="2:6">
      <c r="B882" t="str">
        <f>'4I'!$AG$61</f>
        <v>CR2025N1_FD_A</v>
      </c>
      <c r="E882" t="s">
        <v>16446</v>
      </c>
      <c r="F882">
        <f>IF(ISBLANK('4I'!$D$61),"",'4I'!$D$61)</f>
        <v>0</v>
      </c>
    </row>
    <row r="883" spans="2:6">
      <c r="B883" t="str">
        <f>'4I'!$AH$61</f>
        <v>CR2025N2_FD_A</v>
      </c>
      <c r="E883" t="s">
        <v>16446</v>
      </c>
      <c r="F883">
        <f>IF(ISBLANK('4I'!$E$61),"",'4I'!$E$61)</f>
        <v>1150</v>
      </c>
    </row>
    <row r="884" spans="2:6">
      <c r="B884" t="str">
        <f>'4I'!$AI$61</f>
        <v>CR2025N5_FD_A</v>
      </c>
      <c r="E884" t="s">
        <v>16446</v>
      </c>
      <c r="F884">
        <f>IF(ISBLANK('4I'!$F$61),"",'4I'!$F$61)</f>
        <v>2008.9010000000001</v>
      </c>
    </row>
    <row r="885" spans="2:6">
      <c r="B885" t="str">
        <f>'4I'!$AJ$61</f>
        <v>CR2025N6_FD_A</v>
      </c>
      <c r="E885" t="s">
        <v>16446</v>
      </c>
      <c r="F885">
        <f>IF(ISBLANK('4I'!$G$61),"",'4I'!$G$61)</f>
        <v>3158.9009999999998</v>
      </c>
    </row>
    <row r="886" spans="2:6">
      <c r="B886" t="str">
        <f>'4I'!$AK$61</f>
        <v>CR2025MM_FD_A</v>
      </c>
      <c r="E886" t="s">
        <v>16446</v>
      </c>
      <c r="F886">
        <f>IF(ISBLANK('4I'!$H$61),"",'4I'!$H$61)</f>
        <v>75.623000000000005</v>
      </c>
    </row>
    <row r="887" spans="2:6">
      <c r="B887" t="str">
        <f>'4I'!$AL$61</f>
        <v>CR2025TA_FD_A</v>
      </c>
      <c r="E887" t="s">
        <v>16446</v>
      </c>
      <c r="F887">
        <f>IF(ISBLANK('4I'!$I$61),"",'4I'!$I$61)</f>
        <v>989.05100000000004</v>
      </c>
    </row>
    <row r="888" spans="2:6">
      <c r="B888" t="str">
        <f>'4I'!$AM$61</f>
        <v>CR2025IRP_FD_A</v>
      </c>
      <c r="E888" t="s">
        <v>16446</v>
      </c>
      <c r="F888">
        <f>IF(ISBLANK('4I'!$J$61),"",'4I'!$J$61)</f>
        <v>2.2880000000000001E-2</v>
      </c>
    </row>
    <row r="889" spans="2:6">
      <c r="B889" t="str">
        <f>'4I'!$AN$61</f>
        <v>CR2025IRR_FD_A</v>
      </c>
      <c r="E889" t="s">
        <v>16446</v>
      </c>
      <c r="F889">
        <f>IF(ISBLANK('4I'!$K$61),"",'4I'!$K$61)</f>
        <v>4.8230000000000002E-2</v>
      </c>
    </row>
    <row r="890" spans="2:6">
      <c r="B890" t="str">
        <f>'4I'!$AF$62</f>
        <v>CR2026N0_FD_A</v>
      </c>
      <c r="E890" t="s">
        <v>16446</v>
      </c>
      <c r="F890">
        <f>IF(ISBLANK('4I'!$C$62),"",'4I'!$C$62)</f>
        <v>0</v>
      </c>
    </row>
    <row r="891" spans="2:6">
      <c r="B891" t="str">
        <f>'4I'!$AG$62</f>
        <v>CR2026N1_FD_A</v>
      </c>
      <c r="E891" t="s">
        <v>16446</v>
      </c>
      <c r="F891">
        <f>IF(ISBLANK('4I'!$D$62),"",'4I'!$D$62)</f>
        <v>0</v>
      </c>
    </row>
    <row r="892" spans="2:6">
      <c r="B892" t="str">
        <f>'4I'!$AH$62</f>
        <v>CR2026N2_FD_A</v>
      </c>
      <c r="E892" t="s">
        <v>16446</v>
      </c>
      <c r="F892">
        <f>IF(ISBLANK('4I'!$E$62),"",'4I'!$E$62)</f>
        <v>0</v>
      </c>
    </row>
    <row r="893" spans="2:6">
      <c r="B893" t="str">
        <f>'4I'!$AI$62</f>
        <v>CR2026N5_FD_A</v>
      </c>
      <c r="E893" t="s">
        <v>16446</v>
      </c>
      <c r="F893">
        <f>IF(ISBLANK('4I'!$F$62),"",'4I'!$F$62)</f>
        <v>0</v>
      </c>
    </row>
    <row r="894" spans="2:6">
      <c r="B894" t="str">
        <f>'4I'!$AJ$62</f>
        <v>CR2026N6_FD_A</v>
      </c>
      <c r="E894" t="s">
        <v>16446</v>
      </c>
      <c r="F894">
        <f>IF(ISBLANK('4I'!$G$62),"",'4I'!$G$62)</f>
        <v>0</v>
      </c>
    </row>
    <row r="895" spans="2:6">
      <c r="B895" t="str">
        <f>'4I'!$AK$62</f>
        <v>CR2026MM_FD_A</v>
      </c>
      <c r="E895" t="s">
        <v>16446</v>
      </c>
      <c r="F895">
        <f>IF(ISBLANK('4I'!$H$62),"",'4I'!$H$62)</f>
        <v>0</v>
      </c>
    </row>
    <row r="896" spans="2:6">
      <c r="B896" t="str">
        <f>'4I'!$AL$62</f>
        <v>CR2026TA_FD_A</v>
      </c>
      <c r="E896" t="s">
        <v>16446</v>
      </c>
      <c r="F896">
        <f>IF(ISBLANK('4I'!$I$62),"",'4I'!$I$62)</f>
        <v>0</v>
      </c>
    </row>
    <row r="897" spans="2:6">
      <c r="B897" t="str">
        <f>'4I'!$AM$62</f>
        <v>CR2026IRP_FD_A</v>
      </c>
      <c r="E897" t="s">
        <v>16446</v>
      </c>
      <c r="F897">
        <f>IF(ISBLANK('4I'!$J$62),"",'4I'!$J$62)</f>
        <v>0</v>
      </c>
    </row>
    <row r="898" spans="2:6">
      <c r="B898" t="str">
        <f>'4I'!$AN$62</f>
        <v>CR2026IRR_FD_A</v>
      </c>
      <c r="E898" t="s">
        <v>16446</v>
      </c>
      <c r="F898">
        <f>IF(ISBLANK('4I'!$K$62),"",'4I'!$K$62)</f>
        <v>0</v>
      </c>
    </row>
    <row r="899" spans="2:6">
      <c r="B899" t="str">
        <f>'4I'!$AF$63</f>
        <v>CR4029N0_FD_A</v>
      </c>
      <c r="E899" t="s">
        <v>16446</v>
      </c>
      <c r="F899">
        <f>IF(ISBLANK('4I'!$C$63),"",'4I'!$C$63)</f>
        <v>0</v>
      </c>
    </row>
    <row r="900" spans="2:6">
      <c r="B900" t="str">
        <f>'4I'!$AG$63</f>
        <v>CR4029N1_FD_A</v>
      </c>
      <c r="E900" t="s">
        <v>16446</v>
      </c>
      <c r="F900">
        <f>IF(ISBLANK('4I'!$D$63),"",'4I'!$D$63)</f>
        <v>0</v>
      </c>
    </row>
    <row r="901" spans="2:6">
      <c r="B901" t="str">
        <f>'4I'!$AH$63</f>
        <v>CR4029N2_FD_A</v>
      </c>
      <c r="E901" t="s">
        <v>16446</v>
      </c>
      <c r="F901">
        <f>IF(ISBLANK('4I'!$E$63),"",'4I'!$E$63)</f>
        <v>0</v>
      </c>
    </row>
    <row r="902" spans="2:6">
      <c r="B902" t="str">
        <f>'4I'!$AI$63</f>
        <v>CR4029N5_FD_A</v>
      </c>
      <c r="E902" t="s">
        <v>16446</v>
      </c>
      <c r="F902">
        <f>IF(ISBLANK('4I'!$F$63),"",'4I'!$F$63)</f>
        <v>0</v>
      </c>
    </row>
    <row r="903" spans="2:6">
      <c r="B903" t="str">
        <f>'4I'!$AJ$63</f>
        <v>CR4029N6_FD_A</v>
      </c>
      <c r="E903" t="s">
        <v>16446</v>
      </c>
      <c r="F903">
        <f>IF(ISBLANK('4I'!$G$63),"",'4I'!$G$63)</f>
        <v>0</v>
      </c>
    </row>
    <row r="904" spans="2:6">
      <c r="B904" t="str">
        <f>'4I'!$AK$63</f>
        <v>CR4029MM_FD_A</v>
      </c>
      <c r="E904" t="s">
        <v>16446</v>
      </c>
      <c r="F904">
        <f>IF(ISBLANK('4I'!$H$63),"",'4I'!$H$63)</f>
        <v>0</v>
      </c>
    </row>
    <row r="905" spans="2:6">
      <c r="B905" t="str">
        <f>'4I'!$AL$63</f>
        <v>CR4029TA_FD_A</v>
      </c>
      <c r="E905" t="s">
        <v>16446</v>
      </c>
      <c r="F905">
        <f>IF(ISBLANK('4I'!$I$63),"",'4I'!$I$63)</f>
        <v>0</v>
      </c>
    </row>
    <row r="906" spans="2:6">
      <c r="B906" t="str">
        <f>'4I'!$AM$63</f>
        <v>CR4029IRP_FD_A</v>
      </c>
      <c r="E906" t="s">
        <v>16446</v>
      </c>
      <c r="F906">
        <f>IF(ISBLANK('4I'!$J$63),"",'4I'!$J$63)</f>
        <v>0</v>
      </c>
    </row>
    <row r="907" spans="2:6">
      <c r="B907" t="str">
        <f>'4I'!$AN$63</f>
        <v>CR4029IRR_FD_A</v>
      </c>
      <c r="E907" t="s">
        <v>16446</v>
      </c>
      <c r="F907">
        <f>IF(ISBLANK('4I'!$K$63),"",'4I'!$K$63)</f>
        <v>0</v>
      </c>
    </row>
    <row r="908" spans="2:6">
      <c r="B908" t="str">
        <f>'4I'!$AF$64</f>
        <v>CR2027N0_FD_A</v>
      </c>
      <c r="E908" t="s">
        <v>16446</v>
      </c>
      <c r="F908">
        <f>IF(ISBLANK('4I'!$C$64),"",'4I'!$C$64)</f>
        <v>20</v>
      </c>
    </row>
    <row r="909" spans="2:6">
      <c r="B909" t="str">
        <f>'4I'!$AG$64</f>
        <v>CR2027N1_FD_A</v>
      </c>
      <c r="E909" t="s">
        <v>16446</v>
      </c>
      <c r="F909">
        <f>IF(ISBLANK('4I'!$D$64),"",'4I'!$D$64)</f>
        <v>0</v>
      </c>
    </row>
    <row r="910" spans="2:6">
      <c r="B910" t="str">
        <f>'4I'!$AH$64</f>
        <v>CR2027N2_FD_A</v>
      </c>
      <c r="E910" t="s">
        <v>16446</v>
      </c>
      <c r="F910">
        <f>IF(ISBLANK('4I'!$E$64),"",'4I'!$E$64)</f>
        <v>5235.902</v>
      </c>
    </row>
    <row r="911" spans="2:6">
      <c r="B911" t="str">
        <f>'4I'!$AI$64</f>
        <v>CR2027N5_FD_A</v>
      </c>
      <c r="E911" t="s">
        <v>16446</v>
      </c>
      <c r="F911">
        <f>IF(ISBLANK('4I'!$F$64),"",'4I'!$F$64)</f>
        <v>2443.9009999999998</v>
      </c>
    </row>
    <row r="912" spans="2:6">
      <c r="B912" t="str">
        <f>'4I'!$AJ$64</f>
        <v>CR2027N6_FD_A</v>
      </c>
      <c r="E912" t="s">
        <v>16446</v>
      </c>
      <c r="F912">
        <f>IF(ISBLANK('4I'!$G$64),"",'4I'!$G$64)</f>
        <v>7699.8029999999999</v>
      </c>
    </row>
    <row r="913" spans="2:6">
      <c r="B913" t="str">
        <f>'4I'!$AK$64</f>
        <v>CR2027MM_FD_A</v>
      </c>
      <c r="E913" t="s">
        <v>16446</v>
      </c>
      <c r="F913">
        <f>IF(ISBLANK('4I'!$H$64),"",'4I'!$H$64)</f>
        <v>264.20299999999997</v>
      </c>
    </row>
    <row r="914" spans="2:6">
      <c r="B914" t="str">
        <f>'4I'!$AL$64</f>
        <v>CR2027TA_FD_A</v>
      </c>
      <c r="E914" t="s">
        <v>16446</v>
      </c>
      <c r="F914">
        <f>IF(ISBLANK('4I'!$I$64),"",'4I'!$I$64)</f>
        <v>1027.23</v>
      </c>
    </row>
    <row r="915" spans="2:6">
      <c r="B915" t="str">
        <f>'4I'!$AF$67</f>
        <v>CR2005N0_FD_A</v>
      </c>
      <c r="E915" t="s">
        <v>16446</v>
      </c>
      <c r="F915">
        <f>IF(ISBLANK('4I'!$C$67),"",'4I'!$C$67)</f>
        <v>0</v>
      </c>
    </row>
    <row r="916" spans="2:6">
      <c r="B916" t="str">
        <f>'4I'!$AG$67</f>
        <v>CR2005N1_FD_A</v>
      </c>
      <c r="E916" t="s">
        <v>16446</v>
      </c>
      <c r="F916">
        <f>IF(ISBLANK('4I'!$D$67),"",'4I'!$D$67)</f>
        <v>0</v>
      </c>
    </row>
    <row r="917" spans="2:6">
      <c r="B917" t="str">
        <f>'4I'!$AH$67</f>
        <v>CR2005N2_FD_A</v>
      </c>
      <c r="E917" t="s">
        <v>16446</v>
      </c>
      <c r="F917">
        <f>IF(ISBLANK('4I'!$E$67),"",'4I'!$E$67)</f>
        <v>0</v>
      </c>
    </row>
    <row r="918" spans="2:6">
      <c r="B918" t="str">
        <f>'4I'!$AI$67</f>
        <v>CR2005N5_FD_A</v>
      </c>
      <c r="E918" t="s">
        <v>16446</v>
      </c>
      <c r="F918">
        <f>IF(ISBLANK('4I'!$F$67),"",'4I'!$F$67)</f>
        <v>0</v>
      </c>
    </row>
    <row r="919" spans="2:6">
      <c r="B919" t="str">
        <f>'4I'!$AJ$67</f>
        <v>CR2005N6_FD_A</v>
      </c>
      <c r="E919" t="s">
        <v>16446</v>
      </c>
      <c r="F919">
        <f>IF(ISBLANK('4I'!$G$67),"",'4I'!$G$67)</f>
        <v>0</v>
      </c>
    </row>
    <row r="920" spans="2:6">
      <c r="B920" t="str">
        <f>'4I'!$AK$67</f>
        <v>CR2005MM_FD_A</v>
      </c>
      <c r="E920" t="s">
        <v>16446</v>
      </c>
      <c r="F920">
        <f>IF(ISBLANK('4I'!$H$67),"",'4I'!$H$67)</f>
        <v>0</v>
      </c>
    </row>
    <row r="921" spans="2:6">
      <c r="B921" t="str">
        <f>'4I'!$AL$67</f>
        <v>CR2005TA_FD_A</v>
      </c>
      <c r="E921" t="s">
        <v>16446</v>
      </c>
      <c r="F921">
        <f>IF(ISBLANK('4I'!$I$67),"",'4I'!$I$67)</f>
        <v>0</v>
      </c>
    </row>
    <row r="922" spans="2:6">
      <c r="B922" t="str">
        <f>'4I'!$AF$68</f>
        <v>CR2006N0_FD_A</v>
      </c>
      <c r="E922" t="s">
        <v>16446</v>
      </c>
      <c r="F922">
        <f>IF(ISBLANK('4I'!$C$68),"",'4I'!$C$68)</f>
        <v>0</v>
      </c>
    </row>
    <row r="923" spans="2:6">
      <c r="B923" t="str">
        <f>'4I'!$AG$68</f>
        <v>CR2006N1_FD_A</v>
      </c>
      <c r="E923" t="s">
        <v>16446</v>
      </c>
      <c r="F923">
        <f>IF(ISBLANK('4I'!$D$68),"",'4I'!$D$68)</f>
        <v>0</v>
      </c>
    </row>
    <row r="924" spans="2:6">
      <c r="B924" t="str">
        <f>'4I'!$AH$68</f>
        <v>CR2006N2_FD_A</v>
      </c>
      <c r="E924" t="s">
        <v>16446</v>
      </c>
      <c r="F924">
        <f>IF(ISBLANK('4I'!$E$68),"",'4I'!$E$68)</f>
        <v>0</v>
      </c>
    </row>
    <row r="925" spans="2:6">
      <c r="B925" t="str">
        <f>'4I'!$AI$68</f>
        <v>CR2006N5_FD_A</v>
      </c>
      <c r="E925" t="s">
        <v>16446</v>
      </c>
      <c r="F925">
        <f>IF(ISBLANK('4I'!$F$68),"",'4I'!$F$68)</f>
        <v>0</v>
      </c>
    </row>
    <row r="926" spans="2:6">
      <c r="B926" t="str">
        <f>'4I'!$AJ$68</f>
        <v>CR2006N6_FD_A</v>
      </c>
      <c r="E926" t="s">
        <v>16446</v>
      </c>
      <c r="F926">
        <f>IF(ISBLANK('4I'!$G$68),"",'4I'!$G$68)</f>
        <v>0</v>
      </c>
    </row>
    <row r="927" spans="2:6">
      <c r="B927" t="str">
        <f>'4I'!$AK$68</f>
        <v>CR2006MM_FD_A</v>
      </c>
      <c r="E927" t="s">
        <v>16446</v>
      </c>
      <c r="F927">
        <f>IF(ISBLANK('4I'!$H$68),"",'4I'!$H$68)</f>
        <v>0</v>
      </c>
    </row>
    <row r="928" spans="2:6">
      <c r="B928" t="str">
        <f>'4I'!$AL$68</f>
        <v>CR2006TA_FD_A</v>
      </c>
      <c r="E928" t="s">
        <v>16446</v>
      </c>
      <c r="F928">
        <f>IF(ISBLANK('4I'!$I$68),"",'4I'!$I$68)</f>
        <v>0</v>
      </c>
    </row>
    <row r="929" spans="2:6">
      <c r="B929" t="str">
        <f>'4I'!$AF$69</f>
        <v>CR2007N0_FD_A</v>
      </c>
      <c r="E929" t="s">
        <v>16446</v>
      </c>
      <c r="F929">
        <f>IF(ISBLANK('4I'!$C$69),"",'4I'!$C$69)</f>
        <v>0</v>
      </c>
    </row>
    <row r="930" spans="2:6">
      <c r="B930" t="str">
        <f>'4I'!$AG$69</f>
        <v>CR2007N1_FD_A</v>
      </c>
      <c r="E930" t="s">
        <v>16446</v>
      </c>
      <c r="F930">
        <f>IF(ISBLANK('4I'!$D$69),"",'4I'!$D$69)</f>
        <v>0</v>
      </c>
    </row>
    <row r="931" spans="2:6">
      <c r="B931" t="str">
        <f>'4I'!$AH$69</f>
        <v>CR2007N2_FD_A</v>
      </c>
      <c r="E931" t="s">
        <v>16446</v>
      </c>
      <c r="F931">
        <f>IF(ISBLANK('4I'!$E$69),"",'4I'!$E$69)</f>
        <v>0</v>
      </c>
    </row>
    <row r="932" spans="2:6">
      <c r="B932" t="str">
        <f>'4I'!$AI$69</f>
        <v>CR2007N5_FD_A</v>
      </c>
      <c r="E932" t="s">
        <v>16446</v>
      </c>
      <c r="F932">
        <f>IF(ISBLANK('4I'!$F$69),"",'4I'!$F$69)</f>
        <v>0</v>
      </c>
    </row>
    <row r="933" spans="2:6">
      <c r="B933" t="str">
        <f>'4I'!$AJ$69</f>
        <v>CR2007N6_FD_A</v>
      </c>
      <c r="E933" t="s">
        <v>16446</v>
      </c>
      <c r="F933">
        <f>IF(ISBLANK('4I'!$G$69),"",'4I'!$G$69)</f>
        <v>0</v>
      </c>
    </row>
    <row r="934" spans="2:6">
      <c r="B934" t="str">
        <f>'4I'!$AK$69</f>
        <v>CR2007MM_FD_A</v>
      </c>
      <c r="E934" t="s">
        <v>16446</v>
      </c>
      <c r="F934">
        <f>IF(ISBLANK('4I'!$H$69),"",'4I'!$H$69)</f>
        <v>0</v>
      </c>
    </row>
    <row r="935" spans="2:6">
      <c r="B935" t="str">
        <f>'4I'!$AL$69</f>
        <v>CR2007TA_FD_A</v>
      </c>
      <c r="E935" t="s">
        <v>16446</v>
      </c>
      <c r="F935">
        <f>IF(ISBLANK('4I'!$I$69),"",'4I'!$I$69)</f>
        <v>0</v>
      </c>
    </row>
    <row r="936" spans="2:6">
      <c r="B936" t="str">
        <f>'4I'!$AF$70</f>
        <v>CR2008N0_FD_A</v>
      </c>
      <c r="E936" t="s">
        <v>16446</v>
      </c>
      <c r="F936">
        <f>IF(ISBLANK('4I'!$C$70),"",'4I'!$C$70)</f>
        <v>0</v>
      </c>
    </row>
    <row r="937" spans="2:6">
      <c r="B937" t="str">
        <f>'4I'!$AG$70</f>
        <v>CR2008N1_FD_A</v>
      </c>
      <c r="E937" t="s">
        <v>16446</v>
      </c>
      <c r="F937">
        <f>IF(ISBLANK('4I'!$D$70),"",'4I'!$D$70)</f>
        <v>0</v>
      </c>
    </row>
    <row r="938" spans="2:6">
      <c r="B938" t="str">
        <f>'4I'!$AH$70</f>
        <v>CR2008N2_FD_A</v>
      </c>
      <c r="E938" t="s">
        <v>16446</v>
      </c>
      <c r="F938">
        <f>IF(ISBLANK('4I'!$E$70),"",'4I'!$E$70)</f>
        <v>0</v>
      </c>
    </row>
    <row r="939" spans="2:6">
      <c r="B939" t="str">
        <f>'4I'!$AI$70</f>
        <v>CR2008N5_FD_A</v>
      </c>
      <c r="E939" t="s">
        <v>16446</v>
      </c>
      <c r="F939">
        <f>IF(ISBLANK('4I'!$F$70),"",'4I'!$F$70)</f>
        <v>0</v>
      </c>
    </row>
    <row r="940" spans="2:6">
      <c r="B940" t="str">
        <f>'4I'!$AJ$70</f>
        <v>CR2008N6_FD_A</v>
      </c>
      <c r="E940" t="s">
        <v>16446</v>
      </c>
      <c r="F940">
        <f>IF(ISBLANK('4I'!$G$70),"",'4I'!$G$70)</f>
        <v>0</v>
      </c>
    </row>
    <row r="941" spans="2:6">
      <c r="B941" t="str">
        <f>'4I'!$AK$70</f>
        <v>CR2008MM_FD_A</v>
      </c>
      <c r="E941" t="s">
        <v>16446</v>
      </c>
      <c r="F941">
        <f>IF(ISBLANK('4I'!$H$70),"",'4I'!$H$70)</f>
        <v>0</v>
      </c>
    </row>
    <row r="942" spans="2:6">
      <c r="B942" t="str">
        <f>'4I'!$AL$70</f>
        <v>CR2008TA_FD_A</v>
      </c>
      <c r="E942" t="s">
        <v>16446</v>
      </c>
      <c r="F942">
        <f>IF(ISBLANK('4I'!$I$70),"",'4I'!$I$70)</f>
        <v>0</v>
      </c>
    </row>
    <row r="943" spans="2:6">
      <c r="B943" t="str">
        <f>'4I'!$AF$71</f>
        <v>CR2009N0_FD_A</v>
      </c>
      <c r="E943" t="s">
        <v>16446</v>
      </c>
      <c r="F943">
        <f>IF(ISBLANK('4I'!$C$71),"",'4I'!$C$71)</f>
        <v>0</v>
      </c>
    </row>
    <row r="944" spans="2:6">
      <c r="B944" t="str">
        <f>'4I'!$AG$71</f>
        <v>CR2009N1_FD_A</v>
      </c>
      <c r="E944" t="s">
        <v>16446</v>
      </c>
      <c r="F944">
        <f>IF(ISBLANK('4I'!$D$71),"",'4I'!$D$71)</f>
        <v>0</v>
      </c>
    </row>
    <row r="945" spans="2:6">
      <c r="B945" t="str">
        <f>'4I'!$AH$71</f>
        <v>CR2009N2_FD_A</v>
      </c>
      <c r="E945" t="s">
        <v>16446</v>
      </c>
      <c r="F945">
        <f>IF(ISBLANK('4I'!$E$71),"",'4I'!$E$71)</f>
        <v>0</v>
      </c>
    </row>
    <row r="946" spans="2:6">
      <c r="B946" t="str">
        <f>'4I'!$AI$71</f>
        <v>CR2009N5_FD_A</v>
      </c>
      <c r="E946" t="s">
        <v>16446</v>
      </c>
      <c r="F946">
        <f>IF(ISBLANK('4I'!$F$71),"",'4I'!$F$71)</f>
        <v>0</v>
      </c>
    </row>
    <row r="947" spans="2:6">
      <c r="B947" t="str">
        <f>'4I'!$AJ$71</f>
        <v>CR2009N6_FD_A</v>
      </c>
      <c r="E947" t="s">
        <v>16446</v>
      </c>
      <c r="F947">
        <f>IF(ISBLANK('4I'!$G$71),"",'4I'!$G$71)</f>
        <v>0</v>
      </c>
    </row>
    <row r="948" spans="2:6">
      <c r="B948" t="str">
        <f>'4I'!$AK$71</f>
        <v>CR2009MM_FD_A</v>
      </c>
      <c r="E948" t="s">
        <v>16446</v>
      </c>
      <c r="F948">
        <f>IF(ISBLANK('4I'!$H$71),"",'4I'!$H$71)</f>
        <v>0</v>
      </c>
    </row>
    <row r="949" spans="2:6">
      <c r="B949" t="str">
        <f>'4I'!$AL$71</f>
        <v>CR2009TA_FD_A</v>
      </c>
      <c r="E949" t="s">
        <v>16446</v>
      </c>
      <c r="F949">
        <f>IF(ISBLANK('4I'!$I$71),"",'4I'!$I$71)</f>
        <v>0</v>
      </c>
    </row>
    <row r="950" spans="2:6">
      <c r="B950" t="str">
        <f>'4I'!$AF$74</f>
        <v>CR20010N0_FD_A</v>
      </c>
      <c r="E950" t="s">
        <v>16446</v>
      </c>
      <c r="F950">
        <f>IF(ISBLANK('4I'!$C$74),"",'4I'!$C$74)</f>
        <v>0</v>
      </c>
    </row>
    <row r="951" spans="2:6">
      <c r="B951" t="str">
        <f>'4I'!$AG$74</f>
        <v>CR20010N1_FD_A</v>
      </c>
      <c r="E951" t="s">
        <v>16446</v>
      </c>
      <c r="F951">
        <f>IF(ISBLANK('4I'!$D$74),"",'4I'!$D$74)</f>
        <v>0</v>
      </c>
    </row>
    <row r="952" spans="2:6">
      <c r="B952" t="str">
        <f>'4I'!$AH$74</f>
        <v>CR20010N2_FD_A</v>
      </c>
      <c r="E952" t="s">
        <v>16446</v>
      </c>
      <c r="F952">
        <f>IF(ISBLANK('4I'!$E$74),"",'4I'!$E$74)</f>
        <v>0</v>
      </c>
    </row>
    <row r="953" spans="2:6">
      <c r="B953" t="str">
        <f>'4I'!$AI$74</f>
        <v>CR20010N5_FD_A</v>
      </c>
      <c r="E953" t="s">
        <v>16446</v>
      </c>
      <c r="F953">
        <f>IF(ISBLANK('4I'!$F$74),"",'4I'!$F$74)</f>
        <v>0</v>
      </c>
    </row>
    <row r="954" spans="2:6">
      <c r="B954" t="str">
        <f>'4I'!$AJ$74</f>
        <v>CR20010N6_FD_A</v>
      </c>
      <c r="E954" t="s">
        <v>16446</v>
      </c>
      <c r="F954">
        <f>IF(ISBLANK('4I'!$G$74),"",'4I'!$G$74)</f>
        <v>0</v>
      </c>
    </row>
    <row r="955" spans="2:6">
      <c r="B955" t="str">
        <f>'4I'!$AK$74</f>
        <v>CR20010MM_FD_A</v>
      </c>
      <c r="E955" t="s">
        <v>16446</v>
      </c>
      <c r="F955">
        <f>IF(ISBLANK('4I'!$H$74),"",'4I'!$H$74)</f>
        <v>0</v>
      </c>
    </row>
    <row r="956" spans="2:6">
      <c r="B956" t="str">
        <f>'4I'!$AL$74</f>
        <v>CR20010TA_FD_A</v>
      </c>
      <c r="E956" t="s">
        <v>16446</v>
      </c>
      <c r="F956">
        <f>IF(ISBLANK('4I'!$I$74),"",'4I'!$I$74)</f>
        <v>0</v>
      </c>
    </row>
    <row r="957" spans="2:6">
      <c r="B957" t="str">
        <f>'4I'!$AF$75</f>
        <v>CR20011N0_FD_A</v>
      </c>
      <c r="E957" t="s">
        <v>16446</v>
      </c>
      <c r="F957">
        <f>IF(ISBLANK('4I'!$C$75),"",'4I'!$C$75)</f>
        <v>0</v>
      </c>
    </row>
    <row r="958" spans="2:6">
      <c r="B958" t="str">
        <f>'4I'!$AG$75</f>
        <v>CR20011N1_FD_A</v>
      </c>
      <c r="E958" t="s">
        <v>16446</v>
      </c>
      <c r="F958">
        <f>IF(ISBLANK('4I'!$D$75),"",'4I'!$D$75)</f>
        <v>0</v>
      </c>
    </row>
    <row r="959" spans="2:6">
      <c r="B959" t="str">
        <f>'4I'!$AH$75</f>
        <v>CR20011N2_FD_A</v>
      </c>
      <c r="E959" t="s">
        <v>16446</v>
      </c>
      <c r="F959">
        <f>IF(ISBLANK('4I'!$E$75),"",'4I'!$E$75)</f>
        <v>0</v>
      </c>
    </row>
    <row r="960" spans="2:6">
      <c r="B960" t="str">
        <f>'4I'!$AI$75</f>
        <v>CR20011N5_FD_A</v>
      </c>
      <c r="E960" t="s">
        <v>16446</v>
      </c>
      <c r="F960">
        <f>IF(ISBLANK('4I'!$F$75),"",'4I'!$F$75)</f>
        <v>0</v>
      </c>
    </row>
    <row r="961" spans="2:6">
      <c r="B961" t="str">
        <f>'4I'!$AJ$75</f>
        <v>CR20011N6_FD_A</v>
      </c>
      <c r="E961" t="s">
        <v>16446</v>
      </c>
      <c r="F961">
        <f>IF(ISBLANK('4I'!$G$75),"",'4I'!$G$75)</f>
        <v>0</v>
      </c>
    </row>
    <row r="962" spans="2:6">
      <c r="B962" t="str">
        <f>'4I'!$AK$75</f>
        <v>CR20011MM_FD_A</v>
      </c>
      <c r="E962" t="s">
        <v>16446</v>
      </c>
      <c r="F962">
        <f>IF(ISBLANK('4I'!$H$75),"",'4I'!$H$75)</f>
        <v>0</v>
      </c>
    </row>
    <row r="963" spans="2:6">
      <c r="B963" t="str">
        <f>'4I'!$AL$75</f>
        <v>CR20011TA_FD_A</v>
      </c>
      <c r="E963" t="s">
        <v>16446</v>
      </c>
      <c r="F963">
        <f>IF(ISBLANK('4I'!$I$75),"",'4I'!$I$75)</f>
        <v>0</v>
      </c>
    </row>
    <row r="964" spans="2:6">
      <c r="B964" t="str">
        <f>'4I'!$AF$76</f>
        <v>CR20012N0_FD_A</v>
      </c>
      <c r="E964" t="s">
        <v>16446</v>
      </c>
      <c r="F964">
        <f>IF(ISBLANK('4I'!$C$76),"",'4I'!$C$76)</f>
        <v>0</v>
      </c>
    </row>
    <row r="965" spans="2:6">
      <c r="B965" t="str">
        <f>'4I'!$AG$76</f>
        <v>CR20012N1_FD_A</v>
      </c>
      <c r="E965" t="s">
        <v>16446</v>
      </c>
      <c r="F965">
        <f>IF(ISBLANK('4I'!$D$76),"",'4I'!$D$76)</f>
        <v>0</v>
      </c>
    </row>
    <row r="966" spans="2:6">
      <c r="B966" t="str">
        <f>'4I'!$AH$76</f>
        <v>CR20012N2_FD_A</v>
      </c>
      <c r="E966" t="s">
        <v>16446</v>
      </c>
      <c r="F966">
        <f>IF(ISBLANK('4I'!$E$76),"",'4I'!$E$76)</f>
        <v>0</v>
      </c>
    </row>
    <row r="967" spans="2:6">
      <c r="B967" t="str">
        <f>'4I'!$AI$76</f>
        <v>CR20012N5_FD_A</v>
      </c>
      <c r="E967" t="s">
        <v>16446</v>
      </c>
      <c r="F967">
        <f>IF(ISBLANK('4I'!$F$76),"",'4I'!$F$76)</f>
        <v>0</v>
      </c>
    </row>
    <row r="968" spans="2:6">
      <c r="B968" t="str">
        <f>'4I'!$AJ$76</f>
        <v>CR20012N6_FD_A</v>
      </c>
      <c r="E968" t="s">
        <v>16446</v>
      </c>
      <c r="F968">
        <f>IF(ISBLANK('4I'!$G$76),"",'4I'!$G$76)</f>
        <v>0</v>
      </c>
    </row>
    <row r="969" spans="2:6">
      <c r="B969" t="str">
        <f>'4I'!$AK$76</f>
        <v>CR20012MM_FD_A</v>
      </c>
      <c r="E969" t="s">
        <v>16446</v>
      </c>
      <c r="F969">
        <f>IF(ISBLANK('4I'!$H$76),"",'4I'!$H$76)</f>
        <v>0</v>
      </c>
    </row>
    <row r="970" spans="2:6">
      <c r="B970" t="str">
        <f>'4I'!$AL$76</f>
        <v>CR20012TA_FD_A</v>
      </c>
      <c r="E970" t="s">
        <v>16446</v>
      </c>
      <c r="F970">
        <f>IF(ISBLANK('4I'!$I$76),"",'4I'!$I$76)</f>
        <v>0</v>
      </c>
    </row>
    <row r="971" spans="2:6">
      <c r="B971" t="str">
        <f>'4I'!$AF$77</f>
        <v>CR20013N0_FD_A</v>
      </c>
      <c r="E971" t="s">
        <v>16446</v>
      </c>
      <c r="F971">
        <f>IF(ISBLANK('4I'!$C$77),"",'4I'!$C$77)</f>
        <v>0</v>
      </c>
    </row>
    <row r="972" spans="2:6">
      <c r="B972" t="str">
        <f>'4I'!$AG$77</f>
        <v>CR20013N1_FD_A</v>
      </c>
      <c r="E972" t="s">
        <v>16446</v>
      </c>
      <c r="F972">
        <f>IF(ISBLANK('4I'!$D$77),"",'4I'!$D$77)</f>
        <v>0</v>
      </c>
    </row>
    <row r="973" spans="2:6">
      <c r="B973" t="str">
        <f>'4I'!$AH$77</f>
        <v>CR20013N2_FD_A</v>
      </c>
      <c r="E973" t="s">
        <v>16446</v>
      </c>
      <c r="F973">
        <f>IF(ISBLANK('4I'!$E$77),"",'4I'!$E$77)</f>
        <v>0</v>
      </c>
    </row>
    <row r="974" spans="2:6">
      <c r="B974" t="str">
        <f>'4I'!$AI$77</f>
        <v>CR20013N5_FD_A</v>
      </c>
      <c r="E974" t="s">
        <v>16446</v>
      </c>
      <c r="F974">
        <f>IF(ISBLANK('4I'!$F$77),"",'4I'!$F$77)</f>
        <v>0</v>
      </c>
    </row>
    <row r="975" spans="2:6">
      <c r="B975" t="str">
        <f>'4I'!$AJ$77</f>
        <v>CR20013N6_FD_A</v>
      </c>
      <c r="E975" t="s">
        <v>16446</v>
      </c>
      <c r="F975">
        <f>IF(ISBLANK('4I'!$G$77),"",'4I'!$G$77)</f>
        <v>0</v>
      </c>
    </row>
    <row r="976" spans="2:6">
      <c r="B976" t="str">
        <f>'4I'!$AK$77</f>
        <v>CR20013MM_FD_A</v>
      </c>
      <c r="E976" t="s">
        <v>16446</v>
      </c>
      <c r="F976">
        <f>IF(ISBLANK('4I'!$H$77),"",'4I'!$H$77)</f>
        <v>0</v>
      </c>
    </row>
    <row r="977" spans="2:6">
      <c r="B977" t="str">
        <f>'4I'!$AL$77</f>
        <v>CR20013TA_FD_A</v>
      </c>
      <c r="E977" t="s">
        <v>16446</v>
      </c>
      <c r="F977">
        <f>IF(ISBLANK('4I'!$I$77),"",'4I'!$I$77)</f>
        <v>0</v>
      </c>
    </row>
    <row r="978" spans="2:6">
      <c r="B978" t="str">
        <f>'4I'!$AF$78</f>
        <v>CR20014N0_FD_A</v>
      </c>
      <c r="E978" t="s">
        <v>16446</v>
      </c>
      <c r="F978">
        <f>IF(ISBLANK('4I'!$C$78),"",'4I'!$C$78)</f>
        <v>0</v>
      </c>
    </row>
    <row r="979" spans="2:6">
      <c r="B979" t="str">
        <f>'4I'!$AG$78</f>
        <v>CR20014N1_FD_A</v>
      </c>
      <c r="E979" t="s">
        <v>16446</v>
      </c>
      <c r="F979">
        <f>IF(ISBLANK('4I'!$D$78),"",'4I'!$D$78)</f>
        <v>0</v>
      </c>
    </row>
    <row r="980" spans="2:6">
      <c r="B980" t="str">
        <f>'4I'!$AH$78</f>
        <v>CR20014N2_FD_A</v>
      </c>
      <c r="E980" t="s">
        <v>16446</v>
      </c>
      <c r="F980">
        <f>IF(ISBLANK('4I'!$E$78),"",'4I'!$E$78)</f>
        <v>0</v>
      </c>
    </row>
    <row r="981" spans="2:6">
      <c r="B981" t="str">
        <f>'4I'!$AI$78</f>
        <v>CR20014N5_FD_A</v>
      </c>
      <c r="E981" t="s">
        <v>16446</v>
      </c>
      <c r="F981">
        <f>IF(ISBLANK('4I'!$F$78),"",'4I'!$F$78)</f>
        <v>0</v>
      </c>
    </row>
    <row r="982" spans="2:6">
      <c r="B982" t="str">
        <f>'4I'!$AJ$78</f>
        <v>CR20014N6_FD_A</v>
      </c>
      <c r="E982" t="s">
        <v>16446</v>
      </c>
      <c r="F982">
        <f>IF(ISBLANK('4I'!$G$78),"",'4I'!$G$78)</f>
        <v>0</v>
      </c>
    </row>
    <row r="983" spans="2:6">
      <c r="B983" t="str">
        <f>'4I'!$AK$78</f>
        <v>CR20014MM_FD_A</v>
      </c>
      <c r="E983" t="s">
        <v>16446</v>
      </c>
      <c r="F983">
        <f>IF(ISBLANK('4I'!$H$78),"",'4I'!$H$78)</f>
        <v>0</v>
      </c>
    </row>
    <row r="984" spans="2:6">
      <c r="B984" t="str">
        <f>'4I'!$AL$78</f>
        <v>CR20014TA_FD_A</v>
      </c>
      <c r="E984" t="s">
        <v>16446</v>
      </c>
      <c r="F984">
        <f>IF(ISBLANK('4I'!$I$78),"",'4I'!$I$78)</f>
        <v>0</v>
      </c>
    </row>
    <row r="985" spans="2:6">
      <c r="B985" t="str">
        <f>'4I'!$AF$81</f>
        <v>CR20015N0_FD_A</v>
      </c>
      <c r="E985" t="s">
        <v>16446</v>
      </c>
      <c r="F985">
        <f>IF(ISBLANK('4I'!$C$81),"",'4I'!$C$81)</f>
        <v>0</v>
      </c>
    </row>
    <row r="986" spans="2:6">
      <c r="B986" t="str">
        <f>'4I'!$AG$81</f>
        <v>CR20015N1_FD_A</v>
      </c>
      <c r="E986" t="s">
        <v>16446</v>
      </c>
      <c r="F986">
        <f>IF(ISBLANK('4I'!$D$81),"",'4I'!$D$81)</f>
        <v>0</v>
      </c>
    </row>
    <row r="987" spans="2:6">
      <c r="B987" t="str">
        <f>'4I'!$AH$81</f>
        <v>CR20015N2_FD_A</v>
      </c>
      <c r="E987" t="s">
        <v>16446</v>
      </c>
      <c r="F987">
        <f>IF(ISBLANK('4I'!$E$81),"",'4I'!$E$81)</f>
        <v>0</v>
      </c>
    </row>
    <row r="988" spans="2:6">
      <c r="B988" t="str">
        <f>'4I'!$AI$81</f>
        <v>CR20015N5_FD_A</v>
      </c>
      <c r="E988" t="s">
        <v>16446</v>
      </c>
      <c r="F988">
        <f>IF(ISBLANK('4I'!$F$81),"",'4I'!$F$81)</f>
        <v>0</v>
      </c>
    </row>
    <row r="989" spans="2:6">
      <c r="B989" t="str">
        <f>'4I'!$AJ$81</f>
        <v>CR20015N6_FD_A</v>
      </c>
      <c r="E989" t="s">
        <v>16446</v>
      </c>
      <c r="F989">
        <f>IF(ISBLANK('4I'!$G$81),"",'4I'!$G$81)</f>
        <v>0</v>
      </c>
    </row>
    <row r="990" spans="2:6">
      <c r="B990" t="str">
        <f>'4I'!$AK$81</f>
        <v>CR20015MM_FD_A</v>
      </c>
      <c r="E990" t="s">
        <v>16446</v>
      </c>
      <c r="F990">
        <f>IF(ISBLANK('4I'!$H$81),"",'4I'!$H$81)</f>
        <v>0</v>
      </c>
    </row>
    <row r="991" spans="2:6">
      <c r="B991" t="str">
        <f>'4I'!$AL$81</f>
        <v>CR20015TA_FD_A</v>
      </c>
      <c r="E991" t="s">
        <v>16446</v>
      </c>
      <c r="F991">
        <f>IF(ISBLANK('4I'!$I$81),"",'4I'!$I$81)</f>
        <v>0</v>
      </c>
    </row>
    <row r="992" spans="2:6">
      <c r="B992" t="str">
        <f>'4I'!$AF$82</f>
        <v>CR20016N0_FD_A</v>
      </c>
      <c r="E992" t="s">
        <v>16446</v>
      </c>
      <c r="F992">
        <f>IF(ISBLANK('4I'!$C$82),"",'4I'!$C$82)</f>
        <v>0</v>
      </c>
    </row>
    <row r="993" spans="2:6">
      <c r="B993" t="str">
        <f>'4I'!$AG$82</f>
        <v>CR20016N1_FD_A</v>
      </c>
      <c r="E993" t="s">
        <v>16446</v>
      </c>
      <c r="F993">
        <f>IF(ISBLANK('4I'!$D$82),"",'4I'!$D$82)</f>
        <v>0</v>
      </c>
    </row>
    <row r="994" spans="2:6">
      <c r="B994" t="str">
        <f>'4I'!$AH$82</f>
        <v>CR20016N2_FD_A</v>
      </c>
      <c r="E994" t="s">
        <v>16446</v>
      </c>
      <c r="F994">
        <f>IF(ISBLANK('4I'!$E$82),"",'4I'!$E$82)</f>
        <v>0</v>
      </c>
    </row>
    <row r="995" spans="2:6">
      <c r="B995" t="str">
        <f>'4I'!$AI$82</f>
        <v>CR20016N5_FD_A</v>
      </c>
      <c r="E995" t="s">
        <v>16446</v>
      </c>
      <c r="F995">
        <f>IF(ISBLANK('4I'!$F$82),"",'4I'!$F$82)</f>
        <v>0</v>
      </c>
    </row>
    <row r="996" spans="2:6">
      <c r="B996" t="str">
        <f>'4I'!$AJ$82</f>
        <v>CR20016N6_FD_A</v>
      </c>
      <c r="E996" t="s">
        <v>16446</v>
      </c>
      <c r="F996">
        <f>IF(ISBLANK('4I'!$G$82),"",'4I'!$G$82)</f>
        <v>0</v>
      </c>
    </row>
    <row r="997" spans="2:6">
      <c r="B997" t="str">
        <f>'4I'!$AK$82</f>
        <v>CR20016MM_FD_A</v>
      </c>
      <c r="E997" t="s">
        <v>16446</v>
      </c>
      <c r="F997">
        <f>IF(ISBLANK('4I'!$H$82),"",'4I'!$H$82)</f>
        <v>0</v>
      </c>
    </row>
    <row r="998" spans="2:6">
      <c r="B998" t="str">
        <f>'4I'!$AL$82</f>
        <v>CR20016TA_FD_A</v>
      </c>
      <c r="E998" t="s">
        <v>16446</v>
      </c>
      <c r="F998">
        <f>IF(ISBLANK('4I'!$I$82),"",'4I'!$I$82)</f>
        <v>0</v>
      </c>
    </row>
    <row r="999" spans="2:6">
      <c r="B999" t="str">
        <f>'4I'!$AF$83</f>
        <v>CR20017N0_FD_A</v>
      </c>
      <c r="E999" t="s">
        <v>16446</v>
      </c>
      <c r="F999">
        <f>IF(ISBLANK('4I'!$C$83),"",'4I'!$C$83)</f>
        <v>0</v>
      </c>
    </row>
    <row r="1000" spans="2:6">
      <c r="B1000" t="str">
        <f>'4I'!$AG$83</f>
        <v>CR20017N1_FD_A</v>
      </c>
      <c r="E1000" t="s">
        <v>16446</v>
      </c>
      <c r="F1000">
        <f>IF(ISBLANK('4I'!$D$83),"",'4I'!$D$83)</f>
        <v>0</v>
      </c>
    </row>
    <row r="1001" spans="2:6">
      <c r="B1001" t="str">
        <f>'4I'!$AH$83</f>
        <v>CR20017N2_FD_A</v>
      </c>
      <c r="E1001" t="s">
        <v>16446</v>
      </c>
      <c r="F1001">
        <f>IF(ISBLANK('4I'!$E$83),"",'4I'!$E$83)</f>
        <v>0</v>
      </c>
    </row>
    <row r="1002" spans="2:6">
      <c r="B1002" t="str">
        <f>'4I'!$AI$83</f>
        <v>CR20017N5_FD_A</v>
      </c>
      <c r="E1002" t="s">
        <v>16446</v>
      </c>
      <c r="F1002">
        <f>IF(ISBLANK('4I'!$F$83),"",'4I'!$F$83)</f>
        <v>0</v>
      </c>
    </row>
    <row r="1003" spans="2:6">
      <c r="B1003" t="str">
        <f>'4I'!$AJ$83</f>
        <v>CR20017N6_FD_A</v>
      </c>
      <c r="E1003" t="s">
        <v>16446</v>
      </c>
      <c r="F1003">
        <f>IF(ISBLANK('4I'!$G$83),"",'4I'!$G$83)</f>
        <v>0</v>
      </c>
    </row>
    <row r="1004" spans="2:6">
      <c r="B1004" t="str">
        <f>'4I'!$AK$83</f>
        <v>CR20017MM_FD_A</v>
      </c>
      <c r="E1004" t="s">
        <v>16446</v>
      </c>
      <c r="F1004">
        <f>IF(ISBLANK('4I'!$H$83),"",'4I'!$H$83)</f>
        <v>0</v>
      </c>
    </row>
    <row r="1005" spans="2:6">
      <c r="B1005" t="str">
        <f>'4I'!$AL$83</f>
        <v>CR20017TA_FD_A</v>
      </c>
      <c r="E1005" t="s">
        <v>16446</v>
      </c>
      <c r="F1005">
        <f>IF(ISBLANK('4I'!$I$83),"",'4I'!$I$83)</f>
        <v>0</v>
      </c>
    </row>
    <row r="1006" spans="2:6">
      <c r="B1006" t="str">
        <f>'4I'!$AF$84</f>
        <v>CR2029N0_FD_A</v>
      </c>
      <c r="E1006" t="s">
        <v>16446</v>
      </c>
      <c r="F1006">
        <f>IF(ISBLANK('4I'!$C$84),"",'4I'!$C$84)</f>
        <v>0</v>
      </c>
    </row>
    <row r="1007" spans="2:6">
      <c r="B1007" t="str">
        <f>'4I'!$AG$84</f>
        <v>CR2029N1_FD_A</v>
      </c>
      <c r="E1007" t="s">
        <v>16446</v>
      </c>
      <c r="F1007">
        <f>IF(ISBLANK('4I'!$D$84),"",'4I'!$D$84)</f>
        <v>0</v>
      </c>
    </row>
    <row r="1008" spans="2:6">
      <c r="B1008" t="str">
        <f>'4I'!$AH$84</f>
        <v>CR2029N2_FD_A</v>
      </c>
      <c r="E1008" t="s">
        <v>16446</v>
      </c>
      <c r="F1008">
        <f>IF(ISBLANK('4I'!$E$84),"",'4I'!$E$84)</f>
        <v>0</v>
      </c>
    </row>
    <row r="1009" spans="2:6">
      <c r="B1009" t="str">
        <f>'4I'!$AI$84</f>
        <v>CR2029N5_FD_A</v>
      </c>
      <c r="E1009" t="s">
        <v>16446</v>
      </c>
      <c r="F1009">
        <f>IF(ISBLANK('4I'!$F$84),"",'4I'!$F$84)</f>
        <v>0</v>
      </c>
    </row>
    <row r="1010" spans="2:6">
      <c r="B1010" t="str">
        <f>'4I'!$AJ$84</f>
        <v>CR2029N6_FD_A</v>
      </c>
      <c r="E1010" t="s">
        <v>16446</v>
      </c>
      <c r="F1010">
        <f>IF(ISBLANK('4I'!$G$84),"",'4I'!$G$84)</f>
        <v>0</v>
      </c>
    </row>
    <row r="1011" spans="2:6">
      <c r="B1011" t="str">
        <f>'4I'!$AK$84</f>
        <v>CR2029MM_FD_A</v>
      </c>
      <c r="E1011" t="s">
        <v>16446</v>
      </c>
      <c r="F1011">
        <f>IF(ISBLANK('4I'!$H$84),"",'4I'!$H$84)</f>
        <v>0</v>
      </c>
    </row>
    <row r="1012" spans="2:6">
      <c r="B1012" t="str">
        <f>'4I'!$AL$84</f>
        <v>CR2029TA_FD_A</v>
      </c>
      <c r="E1012" t="s">
        <v>16446</v>
      </c>
      <c r="F1012">
        <f>IF(ISBLANK('4I'!$I$84),"",'4I'!$I$84)</f>
        <v>0</v>
      </c>
    </row>
    <row r="1013" spans="2:6">
      <c r="B1013" t="str">
        <f>'4I'!$AF$85</f>
        <v>CR2030N0_FD_A</v>
      </c>
      <c r="E1013" t="s">
        <v>16446</v>
      </c>
      <c r="F1013">
        <f>IF(ISBLANK('4I'!$C$85),"",'4I'!$C$85)</f>
        <v>0</v>
      </c>
    </row>
    <row r="1014" spans="2:6">
      <c r="B1014" t="str">
        <f>'4I'!$AG$85</f>
        <v>CR2030N1_FD_A</v>
      </c>
      <c r="E1014" t="s">
        <v>16446</v>
      </c>
      <c r="F1014">
        <f>IF(ISBLANK('4I'!$D$85),"",'4I'!$D$85)</f>
        <v>0</v>
      </c>
    </row>
    <row r="1015" spans="2:6">
      <c r="B1015" t="str">
        <f>'4I'!$AH$85</f>
        <v>CR2030N2_FD_A</v>
      </c>
      <c r="E1015" t="s">
        <v>16446</v>
      </c>
      <c r="F1015">
        <f>IF(ISBLANK('4I'!$E$85),"",'4I'!$E$85)</f>
        <v>0</v>
      </c>
    </row>
    <row r="1016" spans="2:6">
      <c r="B1016" t="str">
        <f>'4I'!$AI$85</f>
        <v>CR2030N5_FD_A</v>
      </c>
      <c r="E1016" t="s">
        <v>16446</v>
      </c>
      <c r="F1016">
        <f>IF(ISBLANK('4I'!$F$85),"",'4I'!$F$85)</f>
        <v>0</v>
      </c>
    </row>
    <row r="1017" spans="2:6">
      <c r="B1017" t="str">
        <f>'4I'!$AJ$85</f>
        <v>CR2030N6_FD_A</v>
      </c>
      <c r="E1017" t="s">
        <v>16446</v>
      </c>
      <c r="F1017">
        <f>IF(ISBLANK('4I'!$G$85),"",'4I'!$G$85)</f>
        <v>0</v>
      </c>
    </row>
    <row r="1018" spans="2:6">
      <c r="B1018" t="str">
        <f>'4I'!$AK$85</f>
        <v>CR2030MM_FD_A</v>
      </c>
      <c r="E1018" t="s">
        <v>16446</v>
      </c>
      <c r="F1018">
        <f>IF(ISBLANK('4I'!$H$85),"",'4I'!$H$85)</f>
        <v>0</v>
      </c>
    </row>
    <row r="1019" spans="2:6">
      <c r="B1019" t="str">
        <f>'4I'!$AL$85</f>
        <v>CR2030TA_FD_A</v>
      </c>
      <c r="E1019" t="s">
        <v>16446</v>
      </c>
      <c r="F1019">
        <f>IF(ISBLANK('4I'!$I$85),"",'4I'!$I$85)</f>
        <v>0</v>
      </c>
    </row>
    <row r="1020" spans="2:6">
      <c r="B1020" t="str">
        <f>'4I'!$AF$86</f>
        <v>CR2031N0_FD_A</v>
      </c>
      <c r="E1020" t="s">
        <v>16446</v>
      </c>
      <c r="F1020">
        <f>IF(ISBLANK('4I'!$C$86),"",'4I'!$C$86)</f>
        <v>0</v>
      </c>
    </row>
    <row r="1021" spans="2:6">
      <c r="B1021" t="str">
        <f>'4I'!$AG$86</f>
        <v>CR2031N1_FD_A</v>
      </c>
      <c r="E1021" t="s">
        <v>16446</v>
      </c>
      <c r="F1021">
        <f>IF(ISBLANK('4I'!$D$86),"",'4I'!$D$86)</f>
        <v>0</v>
      </c>
    </row>
    <row r="1022" spans="2:6">
      <c r="B1022" t="str">
        <f>'4I'!$AH$86</f>
        <v>CR2031N2_FD_A</v>
      </c>
      <c r="E1022" t="s">
        <v>16446</v>
      </c>
      <c r="F1022">
        <f>IF(ISBLANK('4I'!$E$86),"",'4I'!$E$86)</f>
        <v>0</v>
      </c>
    </row>
    <row r="1023" spans="2:6">
      <c r="B1023" t="str">
        <f>'4I'!$AI$86</f>
        <v>CR2031N5_FD_A</v>
      </c>
      <c r="E1023" t="s">
        <v>16446</v>
      </c>
      <c r="F1023">
        <f>IF(ISBLANK('4I'!$F$86),"",'4I'!$F$86)</f>
        <v>0</v>
      </c>
    </row>
    <row r="1024" spans="2:6">
      <c r="B1024" t="str">
        <f>'4I'!$AJ$86</f>
        <v>CR2031N6_FD_A</v>
      </c>
      <c r="E1024" t="s">
        <v>16446</v>
      </c>
      <c r="F1024">
        <f>IF(ISBLANK('4I'!$G$86),"",'4I'!$G$86)</f>
        <v>0</v>
      </c>
    </row>
    <row r="1025" spans="2:6">
      <c r="B1025" t="str">
        <f>'4I'!$AK$86</f>
        <v>CR2031MM_FD_A</v>
      </c>
      <c r="E1025" t="s">
        <v>16446</v>
      </c>
      <c r="F1025">
        <f>IF(ISBLANK('4I'!$H$86),"",'4I'!$H$86)</f>
        <v>0</v>
      </c>
    </row>
    <row r="1026" spans="2:6">
      <c r="B1026" t="str">
        <f>'4I'!$AL$86</f>
        <v>CR2031TA_FD_A</v>
      </c>
      <c r="E1026" t="s">
        <v>16446</v>
      </c>
      <c r="F1026">
        <f>IF(ISBLANK('4I'!$I$86),"",'4I'!$I$86)</f>
        <v>0</v>
      </c>
    </row>
    <row r="1027" spans="2:6">
      <c r="B1027" t="str">
        <f>'4I'!$AF$87</f>
        <v>CR20018N0_FD_A</v>
      </c>
      <c r="E1027" t="s">
        <v>16446</v>
      </c>
      <c r="F1027">
        <f>IF(ISBLANK('4I'!$C$87),"",'4I'!$C$87)</f>
        <v>0</v>
      </c>
    </row>
    <row r="1028" spans="2:6">
      <c r="B1028" t="str">
        <f>'4I'!$AG$87</f>
        <v>CR20018N1_FD_A</v>
      </c>
      <c r="E1028" t="s">
        <v>16446</v>
      </c>
      <c r="F1028">
        <f>IF(ISBLANK('4I'!$D$87),"",'4I'!$D$87)</f>
        <v>0</v>
      </c>
    </row>
    <row r="1029" spans="2:6">
      <c r="B1029" t="str">
        <f>'4I'!$AH$87</f>
        <v>CR20018N2_FD_A</v>
      </c>
      <c r="E1029" t="s">
        <v>16446</v>
      </c>
      <c r="F1029">
        <f>IF(ISBLANK('4I'!$E$87),"",'4I'!$E$87)</f>
        <v>0</v>
      </c>
    </row>
    <row r="1030" spans="2:6">
      <c r="B1030" t="str">
        <f>'4I'!$AI$87</f>
        <v>CR20018N5_FD_A</v>
      </c>
      <c r="E1030" t="s">
        <v>16446</v>
      </c>
      <c r="F1030">
        <f>IF(ISBLANK('4I'!$F$87),"",'4I'!$F$87)</f>
        <v>0</v>
      </c>
    </row>
    <row r="1031" spans="2:6">
      <c r="B1031" t="str">
        <f>'4I'!$AJ$87</f>
        <v>CR20018N6_FD_A</v>
      </c>
      <c r="E1031" t="s">
        <v>16446</v>
      </c>
      <c r="F1031">
        <f>IF(ISBLANK('4I'!$G$87),"",'4I'!$G$87)</f>
        <v>0</v>
      </c>
    </row>
    <row r="1032" spans="2:6">
      <c r="B1032" t="str">
        <f>'4I'!$AK$87</f>
        <v>CR20018MM_FD_A</v>
      </c>
      <c r="E1032" t="s">
        <v>16446</v>
      </c>
      <c r="F1032">
        <f>IF(ISBLANK('4I'!$H$87),"",'4I'!$H$87)</f>
        <v>0</v>
      </c>
    </row>
    <row r="1033" spans="2:6">
      <c r="B1033" t="str">
        <f>'4I'!$AL$87</f>
        <v>CR20018TA_FD_A</v>
      </c>
      <c r="E1033" t="s">
        <v>16446</v>
      </c>
      <c r="F1033">
        <f>IF(ISBLANK('4I'!$I$87),"",'4I'!$I$87)</f>
        <v>0</v>
      </c>
    </row>
    <row r="1034" spans="2:6">
      <c r="B1034" t="str">
        <f>'4I'!$AF$88</f>
        <v>CR20019N0_FD_A</v>
      </c>
      <c r="E1034" t="s">
        <v>16446</v>
      </c>
      <c r="F1034">
        <f>IF(ISBLANK('4I'!$C$88),"",'4I'!$C$88)</f>
        <v>0</v>
      </c>
    </row>
    <row r="1035" spans="2:6">
      <c r="B1035" t="str">
        <f>'4I'!$AG$88</f>
        <v>CR20019N1_FD_A</v>
      </c>
      <c r="E1035" t="s">
        <v>16446</v>
      </c>
      <c r="F1035">
        <f>IF(ISBLANK('4I'!$D$88),"",'4I'!$D$88)</f>
        <v>0</v>
      </c>
    </row>
    <row r="1036" spans="2:6">
      <c r="B1036" t="str">
        <f>'4I'!$AH$88</f>
        <v>CR20019N2_FD_A</v>
      </c>
      <c r="E1036" t="s">
        <v>16446</v>
      </c>
      <c r="F1036">
        <f>IF(ISBLANK('4I'!$E$88),"",'4I'!$E$88)</f>
        <v>0</v>
      </c>
    </row>
    <row r="1037" spans="2:6">
      <c r="B1037" t="str">
        <f>'4I'!$AI$88</f>
        <v>CR20019N5_FD_A</v>
      </c>
      <c r="E1037" t="s">
        <v>16446</v>
      </c>
      <c r="F1037">
        <f>IF(ISBLANK('4I'!$F$88),"",'4I'!$F$88)</f>
        <v>0</v>
      </c>
    </row>
    <row r="1038" spans="2:6">
      <c r="B1038" t="str">
        <f>'4I'!$AJ$88</f>
        <v>CR20019N6_FD_A</v>
      </c>
      <c r="E1038" t="s">
        <v>16446</v>
      </c>
      <c r="F1038">
        <f>IF(ISBLANK('4I'!$G$88),"",'4I'!$G$88)</f>
        <v>0</v>
      </c>
    </row>
    <row r="1039" spans="2:6">
      <c r="B1039" t="str">
        <f>'4I'!$AK$88</f>
        <v>CR20019MM_FD_A</v>
      </c>
      <c r="E1039" t="s">
        <v>16446</v>
      </c>
      <c r="F1039">
        <f>IF(ISBLANK('4I'!$H$88),"",'4I'!$H$88)</f>
        <v>0</v>
      </c>
    </row>
    <row r="1040" spans="2:6">
      <c r="B1040" t="str">
        <f>'4I'!$AL$88</f>
        <v>CR20019TA_FD_A</v>
      </c>
      <c r="E1040" t="s">
        <v>16446</v>
      </c>
      <c r="F1040">
        <f>IF(ISBLANK('4I'!$I$88),"",'4I'!$I$88)</f>
        <v>0</v>
      </c>
    </row>
    <row r="1041" spans="2:6">
      <c r="B1041" t="str">
        <f>'4I'!$AF$91</f>
        <v>CR2028N0_FD_A</v>
      </c>
      <c r="E1041" t="s">
        <v>16446</v>
      </c>
      <c r="F1041">
        <f>IF(ISBLANK('4I'!$C$91),"",'4I'!$C$91)</f>
        <v>0</v>
      </c>
    </row>
    <row r="1042" spans="2:6">
      <c r="B1042" t="str">
        <f>'4I'!$AG$91</f>
        <v>CR2028N1_FD_A</v>
      </c>
      <c r="E1042" t="s">
        <v>16446</v>
      </c>
      <c r="F1042">
        <f>IF(ISBLANK('4I'!$D$91),"",'4I'!$D$91)</f>
        <v>0</v>
      </c>
    </row>
    <row r="1043" spans="2:6">
      <c r="B1043" t="str">
        <f>'4I'!$AH$91</f>
        <v>CR2028N2_FD_A</v>
      </c>
      <c r="E1043" t="s">
        <v>16446</v>
      </c>
      <c r="F1043">
        <f>IF(ISBLANK('4I'!$E$91),"",'4I'!$E$91)</f>
        <v>0</v>
      </c>
    </row>
    <row r="1044" spans="2:6">
      <c r="B1044" t="str">
        <f>'4I'!$AI$91</f>
        <v>CR2028N5_FD_A</v>
      </c>
      <c r="E1044" t="s">
        <v>16446</v>
      </c>
      <c r="F1044">
        <f>IF(ISBLANK('4I'!$F$91),"",'4I'!$F$91)</f>
        <v>0</v>
      </c>
    </row>
    <row r="1045" spans="2:6">
      <c r="B1045" t="str">
        <f>'4I'!$AJ$91</f>
        <v>CR2028N6_FD_A</v>
      </c>
      <c r="E1045" t="s">
        <v>16446</v>
      </c>
      <c r="F1045">
        <f>IF(ISBLANK('4I'!$G$91),"",'4I'!$G$91)</f>
        <v>0</v>
      </c>
    </row>
    <row r="1046" spans="2:6">
      <c r="B1046" t="str">
        <f>'4I'!$AK$91</f>
        <v>CR2028MM_FD_A</v>
      </c>
      <c r="E1046" t="s">
        <v>16446</v>
      </c>
      <c r="F1046">
        <f>IF(ISBLANK('4I'!$H$91),"",'4I'!$H$91)</f>
        <v>0</v>
      </c>
    </row>
    <row r="1047" spans="2:6">
      <c r="B1047" t="str">
        <f>'4I'!$AL$91</f>
        <v>CR2028TA_FD_A</v>
      </c>
      <c r="E1047" t="s">
        <v>16446</v>
      </c>
      <c r="F1047">
        <f>IF(ISBLANK('4I'!$I$91),"",'4I'!$I$91)</f>
        <v>0</v>
      </c>
    </row>
    <row r="1048" spans="2:6">
      <c r="B1048" t="str">
        <f>'4I'!$AF$93</f>
        <v>CR20020N0_FD_A</v>
      </c>
      <c r="E1048" t="s">
        <v>16446</v>
      </c>
      <c r="F1048">
        <f>IF(ISBLANK('4I'!$C$93),"",'4I'!$C$93)</f>
        <v>20</v>
      </c>
    </row>
    <row r="1049" spans="2:6">
      <c r="B1049" t="str">
        <f>'4I'!$AG$93</f>
        <v>CR20020N1_FD_A</v>
      </c>
      <c r="E1049" t="s">
        <v>16446</v>
      </c>
      <c r="F1049">
        <f>IF(ISBLANK('4I'!$D$93),"",'4I'!$D$93)</f>
        <v>0</v>
      </c>
    </row>
    <row r="1050" spans="2:6">
      <c r="B1050" t="str">
        <f>'4I'!$AH$93</f>
        <v>CR20020N2_FD_A</v>
      </c>
      <c r="E1050" t="s">
        <v>16446</v>
      </c>
      <c r="F1050">
        <f>IF(ISBLANK('4I'!$E$93),"",'4I'!$E$93)</f>
        <v>5235.902</v>
      </c>
    </row>
    <row r="1051" spans="2:6">
      <c r="B1051" t="str">
        <f>'4I'!$AI$93</f>
        <v>CR20020N5_FD_A</v>
      </c>
      <c r="E1051" t="s">
        <v>16446</v>
      </c>
      <c r="F1051">
        <f>IF(ISBLANK('4I'!$F$93),"",'4I'!$F$93)</f>
        <v>2443.9009999999998</v>
      </c>
    </row>
    <row r="1052" spans="2:6">
      <c r="B1052" t="str">
        <f>'4I'!$AJ$93</f>
        <v>CR20020N6_FD_A</v>
      </c>
      <c r="E1052" t="s">
        <v>16446</v>
      </c>
      <c r="F1052">
        <f>IF(ISBLANK('4I'!$G$93),"",'4I'!$G$93)</f>
        <v>7699.8029999999999</v>
      </c>
    </row>
    <row r="1053" spans="2:6">
      <c r="B1053" t="str">
        <f>'4I'!$AK$93</f>
        <v>CR20020MM_FD_A</v>
      </c>
      <c r="E1053" t="s">
        <v>16446</v>
      </c>
      <c r="F1053">
        <f>IF(ISBLANK('4I'!$H$93),"",'4I'!$H$93)</f>
        <v>264.20299999999997</v>
      </c>
    </row>
    <row r="1054" spans="2:6">
      <c r="B1054" t="str">
        <f>'4I'!$AL$93</f>
        <v>CR20020TA_FD_A</v>
      </c>
      <c r="E1054" t="s">
        <v>16446</v>
      </c>
      <c r="F1054">
        <f>IF(ISBLANK('4I'!$I$93),"",'4I'!$I$93)</f>
        <v>1027.23</v>
      </c>
    </row>
    <row r="1055" spans="2:6">
      <c r="B1055" t="str">
        <f>'4I'!$AF$102</f>
        <v>CR2021N0_FD_B</v>
      </c>
      <c r="E1055" t="s">
        <v>16446</v>
      </c>
      <c r="F1055">
        <f>IF(ISBLANK('4I'!$C$102),"",'4I'!$C$102)</f>
        <v>0</v>
      </c>
    </row>
    <row r="1056" spans="2:6">
      <c r="B1056" t="str">
        <f>'4I'!$AG$102</f>
        <v>CR2021N1_FD_B</v>
      </c>
      <c r="E1056" t="s">
        <v>16446</v>
      </c>
      <c r="F1056">
        <f>IF(ISBLANK('4I'!$D$102),"",'4I'!$D$102)</f>
        <v>0</v>
      </c>
    </row>
    <row r="1057" spans="2:6">
      <c r="B1057" t="str">
        <f>'4I'!$AH$102</f>
        <v>CR2021N2_FD_B</v>
      </c>
      <c r="E1057" t="s">
        <v>16446</v>
      </c>
      <c r="F1057">
        <f>IF(ISBLANK('4I'!$E$102),"",'4I'!$E$102)</f>
        <v>0</v>
      </c>
    </row>
    <row r="1058" spans="2:6">
      <c r="B1058" t="str">
        <f>'4I'!$AI$102</f>
        <v>CR2021N5_FD_B</v>
      </c>
      <c r="E1058" t="s">
        <v>16446</v>
      </c>
      <c r="F1058">
        <f>IF(ISBLANK('4I'!$F$102),"",'4I'!$F$102)</f>
        <v>0</v>
      </c>
    </row>
    <row r="1059" spans="2:6">
      <c r="B1059" t="str">
        <f>'4I'!$AJ$102</f>
        <v>CR2021N6_FD_B</v>
      </c>
      <c r="E1059" t="s">
        <v>16446</v>
      </c>
      <c r="F1059">
        <f>IF(ISBLANK('4I'!$G$102),"",'4I'!$G$102)</f>
        <v>0</v>
      </c>
    </row>
    <row r="1060" spans="2:6">
      <c r="B1060" t="str">
        <f>'4I'!$AK$102</f>
        <v>CR2021MM_FD_B</v>
      </c>
      <c r="E1060" t="s">
        <v>16446</v>
      </c>
      <c r="F1060">
        <f>IF(ISBLANK('4I'!$H$102),"",'4I'!$H$102)</f>
        <v>0</v>
      </c>
    </row>
    <row r="1061" spans="2:6">
      <c r="B1061" t="str">
        <f>'4I'!$AL$102</f>
        <v>CR2021TA_FD_B</v>
      </c>
      <c r="E1061" t="s">
        <v>16446</v>
      </c>
      <c r="F1061">
        <f>IF(ISBLANK('4I'!$I$102),"",'4I'!$I$102)</f>
        <v>0</v>
      </c>
    </row>
    <row r="1062" spans="2:6">
      <c r="B1062" t="str">
        <f>'4I'!$AM$102</f>
        <v>CR2021IRP_FD_B</v>
      </c>
      <c r="E1062" t="s">
        <v>16446</v>
      </c>
      <c r="F1062">
        <f>IF(ISBLANK('4I'!$J$102),"",'4I'!$J$102)</f>
        <v>0</v>
      </c>
    </row>
    <row r="1063" spans="2:6">
      <c r="B1063" t="str">
        <f>'4I'!$AN$102</f>
        <v>CR2021IRR_FD_B</v>
      </c>
      <c r="E1063" t="s">
        <v>16446</v>
      </c>
      <c r="F1063">
        <f>IF(ISBLANK('4I'!$K$102),"",'4I'!$K$102)</f>
        <v>0</v>
      </c>
    </row>
    <row r="1064" spans="2:6">
      <c r="B1064" t="str">
        <f>'4I'!$AF$103</f>
        <v>CR2022N0_FD_B</v>
      </c>
      <c r="E1064" t="s">
        <v>16446</v>
      </c>
      <c r="F1064">
        <f>IF(ISBLANK('4I'!$C$103),"",'4I'!$C$103)</f>
        <v>0</v>
      </c>
    </row>
    <row r="1065" spans="2:6">
      <c r="B1065" t="str">
        <f>'4I'!$AG$103</f>
        <v>CR2022N1_FD_B</v>
      </c>
      <c r="E1065" t="s">
        <v>16446</v>
      </c>
      <c r="F1065">
        <f>IF(ISBLANK('4I'!$D$103),"",'4I'!$D$103)</f>
        <v>0</v>
      </c>
    </row>
    <row r="1066" spans="2:6">
      <c r="B1066" t="str">
        <f>'4I'!$AH$103</f>
        <v>CR2022N2_FD_B</v>
      </c>
      <c r="E1066" t="s">
        <v>16446</v>
      </c>
      <c r="F1066">
        <f>IF(ISBLANK('4I'!$E$103),"",'4I'!$E$103)</f>
        <v>0</v>
      </c>
    </row>
    <row r="1067" spans="2:6">
      <c r="B1067" t="str">
        <f>'4I'!$AI$103</f>
        <v>CR2022N5_FD_B</v>
      </c>
      <c r="E1067" t="s">
        <v>16446</v>
      </c>
      <c r="F1067">
        <f>IF(ISBLANK('4I'!$F$103),"",'4I'!$F$103)</f>
        <v>0</v>
      </c>
    </row>
    <row r="1068" spans="2:6">
      <c r="B1068" t="str">
        <f>'4I'!$AJ$103</f>
        <v>CR2022N6_FD_B</v>
      </c>
      <c r="E1068" t="s">
        <v>16446</v>
      </c>
      <c r="F1068">
        <f>IF(ISBLANK('4I'!$G$103),"",'4I'!$G$103)</f>
        <v>0</v>
      </c>
    </row>
    <row r="1069" spans="2:6">
      <c r="B1069" t="str">
        <f>'4I'!$AK$103</f>
        <v>CR2022MM_FD_B</v>
      </c>
      <c r="E1069" t="s">
        <v>16446</v>
      </c>
      <c r="F1069">
        <f>IF(ISBLANK('4I'!$H$103),"",'4I'!$H$103)</f>
        <v>0</v>
      </c>
    </row>
    <row r="1070" spans="2:6">
      <c r="B1070" t="str">
        <f>'4I'!$AL$103</f>
        <v>CR2022TA_FD_B</v>
      </c>
      <c r="E1070" t="s">
        <v>16446</v>
      </c>
      <c r="F1070">
        <f>IF(ISBLANK('4I'!$I$103),"",'4I'!$I$103)</f>
        <v>0</v>
      </c>
    </row>
    <row r="1071" spans="2:6">
      <c r="B1071" t="str">
        <f>'4I'!$AM$103</f>
        <v>CR2022IRP_FD_B</v>
      </c>
      <c r="E1071" t="s">
        <v>16446</v>
      </c>
      <c r="F1071">
        <f>IF(ISBLANK('4I'!$J$103),"",'4I'!$J$103)</f>
        <v>0</v>
      </c>
    </row>
    <row r="1072" spans="2:6">
      <c r="B1072" t="str">
        <f>'4I'!$AN$103</f>
        <v>CR2022IRR_FD_B</v>
      </c>
      <c r="E1072" t="s">
        <v>16446</v>
      </c>
      <c r="F1072">
        <f>IF(ISBLANK('4I'!$K$103),"",'4I'!$K$103)</f>
        <v>0</v>
      </c>
    </row>
    <row r="1073" spans="2:6">
      <c r="B1073" t="str">
        <f>'4I'!$AF$104</f>
        <v>CR2023N0_FD_B</v>
      </c>
      <c r="E1073" t="s">
        <v>16446</v>
      </c>
      <c r="F1073">
        <f>IF(ISBLANK('4I'!$C$104),"",'4I'!$C$104)</f>
        <v>0</v>
      </c>
    </row>
    <row r="1074" spans="2:6">
      <c r="B1074" t="str">
        <f>'4I'!$AG$104</f>
        <v>CR2023N1_FD_B</v>
      </c>
      <c r="E1074" t="s">
        <v>16446</v>
      </c>
      <c r="F1074">
        <f>IF(ISBLANK('4I'!$D$104),"",'4I'!$D$104)</f>
        <v>0</v>
      </c>
    </row>
    <row r="1075" spans="2:6">
      <c r="B1075" t="str">
        <f>'4I'!$AH$104</f>
        <v>CR2023N2_FD_B</v>
      </c>
      <c r="E1075" t="s">
        <v>16446</v>
      </c>
      <c r="F1075">
        <f>IF(ISBLANK('4I'!$E$104),"",'4I'!$E$104)</f>
        <v>0</v>
      </c>
    </row>
    <row r="1076" spans="2:6">
      <c r="B1076" t="str">
        <f>'4I'!$AI$104</f>
        <v>CR2023N5_FD_B</v>
      </c>
      <c r="E1076" t="s">
        <v>16446</v>
      </c>
      <c r="F1076">
        <f>IF(ISBLANK('4I'!$F$104),"",'4I'!$F$104)</f>
        <v>0</v>
      </c>
    </row>
    <row r="1077" spans="2:6">
      <c r="B1077" t="str">
        <f>'4I'!$AJ$104</f>
        <v>CR2023N6_FD_B</v>
      </c>
      <c r="E1077" t="s">
        <v>16446</v>
      </c>
      <c r="F1077">
        <f>IF(ISBLANK('4I'!$G$104),"",'4I'!$G$104)</f>
        <v>0</v>
      </c>
    </row>
    <row r="1078" spans="2:6">
      <c r="B1078" t="str">
        <f>'4I'!$AK$104</f>
        <v>CR2023MM_FD_B</v>
      </c>
      <c r="E1078" t="s">
        <v>16446</v>
      </c>
      <c r="F1078">
        <f>IF(ISBLANK('4I'!$H$104),"",'4I'!$H$104)</f>
        <v>0</v>
      </c>
    </row>
    <row r="1079" spans="2:6">
      <c r="B1079" t="str">
        <f>'4I'!$AL$104</f>
        <v>CR2023TA_FD_B</v>
      </c>
      <c r="E1079" t="s">
        <v>16446</v>
      </c>
      <c r="F1079">
        <f>IF(ISBLANK('4I'!$I$104),"",'4I'!$I$104)</f>
        <v>0</v>
      </c>
    </row>
    <row r="1080" spans="2:6">
      <c r="B1080" t="str">
        <f>'4I'!$AM$104</f>
        <v>CR2023IRP_FD_B</v>
      </c>
      <c r="E1080" t="s">
        <v>16446</v>
      </c>
      <c r="F1080">
        <f>IF(ISBLANK('4I'!$J$104),"",'4I'!$J$104)</f>
        <v>0</v>
      </c>
    </row>
    <row r="1081" spans="2:6">
      <c r="B1081" t="str">
        <f>'4I'!$AN$104</f>
        <v>CR2023IRR_FD_B</v>
      </c>
      <c r="E1081" t="s">
        <v>16446</v>
      </c>
      <c r="F1081">
        <f>IF(ISBLANK('4I'!$K$104),"",'4I'!$K$104)</f>
        <v>0</v>
      </c>
    </row>
    <row r="1082" spans="2:6">
      <c r="B1082" t="str">
        <f>'4I'!$AF$105</f>
        <v>CR2024N0_FD_B</v>
      </c>
      <c r="E1082" t="s">
        <v>16446</v>
      </c>
      <c r="F1082">
        <f>IF(ISBLANK('4I'!$C$105),"",'4I'!$C$105)</f>
        <v>0</v>
      </c>
    </row>
    <row r="1083" spans="2:6">
      <c r="B1083" t="str">
        <f>'4I'!$AG$105</f>
        <v>CR2024N1_FD_B</v>
      </c>
      <c r="E1083" t="s">
        <v>16446</v>
      </c>
      <c r="F1083">
        <f>IF(ISBLANK('4I'!$D$105),"",'4I'!$D$105)</f>
        <v>0</v>
      </c>
    </row>
    <row r="1084" spans="2:6">
      <c r="B1084" t="str">
        <f>'4I'!$AH$105</f>
        <v>CR2024N2_FD_B</v>
      </c>
      <c r="E1084" t="s">
        <v>16446</v>
      </c>
      <c r="F1084">
        <f>IF(ISBLANK('4I'!$E$105),"",'4I'!$E$105)</f>
        <v>0</v>
      </c>
    </row>
    <row r="1085" spans="2:6">
      <c r="B1085" t="str">
        <f>'4I'!$AI$105</f>
        <v>CR2024N5_FD_B</v>
      </c>
      <c r="E1085" t="s">
        <v>16446</v>
      </c>
      <c r="F1085">
        <f>IF(ISBLANK('4I'!$F$105),"",'4I'!$F$105)</f>
        <v>0</v>
      </c>
    </row>
    <row r="1086" spans="2:6">
      <c r="B1086" t="str">
        <f>'4I'!$AJ$105</f>
        <v>CR2024N6_FD_B</v>
      </c>
      <c r="E1086" t="s">
        <v>16446</v>
      </c>
      <c r="F1086">
        <f>IF(ISBLANK('4I'!$G$105),"",'4I'!$G$105)</f>
        <v>0</v>
      </c>
    </row>
    <row r="1087" spans="2:6">
      <c r="B1087" t="str">
        <f>'4I'!$AK$105</f>
        <v>CR2024MM_FD_B</v>
      </c>
      <c r="E1087" t="s">
        <v>16446</v>
      </c>
      <c r="F1087">
        <f>IF(ISBLANK('4I'!$H$105),"",'4I'!$H$105)</f>
        <v>0</v>
      </c>
    </row>
    <row r="1088" spans="2:6">
      <c r="B1088" t="str">
        <f>'4I'!$AL$105</f>
        <v>CR2024TA_FD_B</v>
      </c>
      <c r="E1088" t="s">
        <v>16446</v>
      </c>
      <c r="F1088">
        <f>IF(ISBLANK('4I'!$I$105),"",'4I'!$I$105)</f>
        <v>0</v>
      </c>
    </row>
    <row r="1089" spans="2:6">
      <c r="B1089" t="str">
        <f>'4I'!$AM$105</f>
        <v>CR2024IRP_FD_B</v>
      </c>
      <c r="E1089" t="s">
        <v>16446</v>
      </c>
      <c r="F1089">
        <f>IF(ISBLANK('4I'!$J$105),"",'4I'!$J$105)</f>
        <v>0</v>
      </c>
    </row>
    <row r="1090" spans="2:6">
      <c r="B1090" t="str">
        <f>'4I'!$AN$105</f>
        <v>CR2024IRR_FD_B</v>
      </c>
      <c r="E1090" t="s">
        <v>16446</v>
      </c>
      <c r="F1090">
        <f>IF(ISBLANK('4I'!$K$105),"",'4I'!$K$105)</f>
        <v>0</v>
      </c>
    </row>
    <row r="1091" spans="2:6">
      <c r="B1091" t="str">
        <f>'4I'!$AF$106</f>
        <v>CR2025N0_FD_B</v>
      </c>
      <c r="E1091" t="s">
        <v>16446</v>
      </c>
      <c r="F1091">
        <f>IF(ISBLANK('4I'!$C$106),"",'4I'!$C$106)</f>
        <v>0</v>
      </c>
    </row>
    <row r="1092" spans="2:6">
      <c r="B1092" t="str">
        <f>'4I'!$AG$106</f>
        <v>CR2025N1_FD_B</v>
      </c>
      <c r="E1092" t="s">
        <v>16446</v>
      </c>
      <c r="F1092">
        <f>IF(ISBLANK('4I'!$D$106),"",'4I'!$D$106)</f>
        <v>0</v>
      </c>
    </row>
    <row r="1093" spans="2:6">
      <c r="B1093" t="str">
        <f>'4I'!$AH$106</f>
        <v>CR2025N2_FD_B</v>
      </c>
      <c r="E1093" t="s">
        <v>16446</v>
      </c>
      <c r="F1093">
        <f>IF(ISBLANK('4I'!$E$106),"",'4I'!$E$106)</f>
        <v>0</v>
      </c>
    </row>
    <row r="1094" spans="2:6">
      <c r="B1094" t="str">
        <f>'4I'!$AI$106</f>
        <v>CR2025N5_FD_B</v>
      </c>
      <c r="E1094" t="s">
        <v>16446</v>
      </c>
      <c r="F1094">
        <f>IF(ISBLANK('4I'!$F$106),"",'4I'!$F$106)</f>
        <v>0</v>
      </c>
    </row>
    <row r="1095" spans="2:6">
      <c r="B1095" t="str">
        <f>'4I'!$AJ$106</f>
        <v>CR2025N6_FD_B</v>
      </c>
      <c r="E1095" t="s">
        <v>16446</v>
      </c>
      <c r="F1095">
        <f>IF(ISBLANK('4I'!$G$106),"",'4I'!$G$106)</f>
        <v>0</v>
      </c>
    </row>
    <row r="1096" spans="2:6">
      <c r="B1096" t="str">
        <f>'4I'!$AK$106</f>
        <v>CR2025MM_FD_B</v>
      </c>
      <c r="E1096" t="s">
        <v>16446</v>
      </c>
      <c r="F1096">
        <f>IF(ISBLANK('4I'!$H$106),"",'4I'!$H$106)</f>
        <v>0</v>
      </c>
    </row>
    <row r="1097" spans="2:6">
      <c r="B1097" t="str">
        <f>'4I'!$AL$106</f>
        <v>CR2025TA_FD_B</v>
      </c>
      <c r="E1097" t="s">
        <v>16446</v>
      </c>
      <c r="F1097">
        <f>IF(ISBLANK('4I'!$I$106),"",'4I'!$I$106)</f>
        <v>0</v>
      </c>
    </row>
    <row r="1098" spans="2:6">
      <c r="B1098" t="str">
        <f>'4I'!$AM$106</f>
        <v>CR2025IRP_FD_B</v>
      </c>
      <c r="E1098" t="s">
        <v>16446</v>
      </c>
      <c r="F1098">
        <f>IF(ISBLANK('4I'!$J$106),"",'4I'!$J$106)</f>
        <v>0</v>
      </c>
    </row>
    <row r="1099" spans="2:6">
      <c r="B1099" t="str">
        <f>'4I'!$AN$106</f>
        <v>CR2025IRR_FD_B</v>
      </c>
      <c r="E1099" t="s">
        <v>16446</v>
      </c>
      <c r="F1099">
        <f>IF(ISBLANK('4I'!$K$106),"",'4I'!$K$106)</f>
        <v>0</v>
      </c>
    </row>
    <row r="1100" spans="2:6">
      <c r="B1100" t="str">
        <f>'4I'!$AF$107</f>
        <v>CR2026N0_FD_B</v>
      </c>
      <c r="E1100" t="s">
        <v>16446</v>
      </c>
      <c r="F1100">
        <f>IF(ISBLANK('4I'!$C$107),"",'4I'!$C$107)</f>
        <v>0</v>
      </c>
    </row>
    <row r="1101" spans="2:6">
      <c r="B1101" t="str">
        <f>'4I'!$AG$107</f>
        <v>CR2026N1_FD_B</v>
      </c>
      <c r="E1101" t="s">
        <v>16446</v>
      </c>
      <c r="F1101">
        <f>IF(ISBLANK('4I'!$D$107),"",'4I'!$D$107)</f>
        <v>0</v>
      </c>
    </row>
    <row r="1102" spans="2:6">
      <c r="B1102" t="str">
        <f>'4I'!$AH$107</f>
        <v>CR2026N2_FD_B</v>
      </c>
      <c r="E1102" t="s">
        <v>16446</v>
      </c>
      <c r="F1102">
        <f>IF(ISBLANK('4I'!$E$107),"",'4I'!$E$107)</f>
        <v>0</v>
      </c>
    </row>
    <row r="1103" spans="2:6">
      <c r="B1103" t="str">
        <f>'4I'!$AI$107</f>
        <v>CR2026N5_FD_B</v>
      </c>
      <c r="E1103" t="s">
        <v>16446</v>
      </c>
      <c r="F1103">
        <f>IF(ISBLANK('4I'!$F$107),"",'4I'!$F$107)</f>
        <v>0</v>
      </c>
    </row>
    <row r="1104" spans="2:6">
      <c r="B1104" t="str">
        <f>'4I'!$AJ$107</f>
        <v>CR2026N6_FD_B</v>
      </c>
      <c r="E1104" t="s">
        <v>16446</v>
      </c>
      <c r="F1104">
        <f>IF(ISBLANK('4I'!$G$107),"",'4I'!$G$107)</f>
        <v>0</v>
      </c>
    </row>
    <row r="1105" spans="2:6">
      <c r="B1105" t="str">
        <f>'4I'!$AK$107</f>
        <v>CR2026MM_FD_B</v>
      </c>
      <c r="E1105" t="s">
        <v>16446</v>
      </c>
      <c r="F1105">
        <f>IF(ISBLANK('4I'!$H$107),"",'4I'!$H$107)</f>
        <v>0</v>
      </c>
    </row>
    <row r="1106" spans="2:6">
      <c r="B1106" t="str">
        <f>'4I'!$AL$107</f>
        <v>CR2026TA_FD_B</v>
      </c>
      <c r="E1106" t="s">
        <v>16446</v>
      </c>
      <c r="F1106">
        <f>IF(ISBLANK('4I'!$I$107),"",'4I'!$I$107)</f>
        <v>0</v>
      </c>
    </row>
    <row r="1107" spans="2:6">
      <c r="B1107" t="str">
        <f>'4I'!$AM$107</f>
        <v>CR2026IRP_FD_B</v>
      </c>
      <c r="E1107" t="s">
        <v>16446</v>
      </c>
      <c r="F1107">
        <f>IF(ISBLANK('4I'!$J$107),"",'4I'!$J$107)</f>
        <v>0</v>
      </c>
    </row>
    <row r="1108" spans="2:6">
      <c r="B1108" t="str">
        <f>'4I'!$AN$107</f>
        <v>CR2026IRR_FD_B</v>
      </c>
      <c r="E1108" t="s">
        <v>16446</v>
      </c>
      <c r="F1108">
        <f>IF(ISBLANK('4I'!$K$107),"",'4I'!$K$107)</f>
        <v>0</v>
      </c>
    </row>
    <row r="1109" spans="2:6">
      <c r="B1109" t="str">
        <f>'4I'!$AF$108</f>
        <v>CR4029N0_FD_B</v>
      </c>
      <c r="E1109" t="s">
        <v>16446</v>
      </c>
      <c r="F1109">
        <f>IF(ISBLANK('4I'!$C$108),"",'4I'!$C$108)</f>
        <v>0</v>
      </c>
    </row>
    <row r="1110" spans="2:6">
      <c r="B1110" t="str">
        <f>'4I'!$AG$108</f>
        <v>CR4029N1_FD_B</v>
      </c>
      <c r="E1110" t="s">
        <v>16446</v>
      </c>
      <c r="F1110">
        <f>IF(ISBLANK('4I'!$D$108),"",'4I'!$D$108)</f>
        <v>0</v>
      </c>
    </row>
    <row r="1111" spans="2:6">
      <c r="B1111" t="str">
        <f>'4I'!$AH$108</f>
        <v>CR4029N2_FD_B</v>
      </c>
      <c r="E1111" t="s">
        <v>16446</v>
      </c>
      <c r="F1111">
        <f>IF(ISBLANK('4I'!$E$108),"",'4I'!$E$108)</f>
        <v>0</v>
      </c>
    </row>
    <row r="1112" spans="2:6">
      <c r="B1112" t="str">
        <f>'4I'!$AI$108</f>
        <v>CR4029N5_FD_B</v>
      </c>
      <c r="E1112" t="s">
        <v>16446</v>
      </c>
      <c r="F1112">
        <f>IF(ISBLANK('4I'!$F$108),"",'4I'!$F$108)</f>
        <v>0</v>
      </c>
    </row>
    <row r="1113" spans="2:6">
      <c r="B1113" t="str">
        <f>'4I'!$AJ$108</f>
        <v>CR4029N6_FD_B</v>
      </c>
      <c r="E1113" t="s">
        <v>16446</v>
      </c>
      <c r="F1113">
        <f>IF(ISBLANK('4I'!$G$108),"",'4I'!$G$108)</f>
        <v>0</v>
      </c>
    </row>
    <row r="1114" spans="2:6">
      <c r="B1114" t="str">
        <f>'4I'!$AK$108</f>
        <v>CR4029MM_FD_B</v>
      </c>
      <c r="E1114" t="s">
        <v>16446</v>
      </c>
      <c r="F1114">
        <f>IF(ISBLANK('4I'!$H$108),"",'4I'!$H$108)</f>
        <v>0</v>
      </c>
    </row>
    <row r="1115" spans="2:6">
      <c r="B1115" t="str">
        <f>'4I'!$AL$108</f>
        <v>CR4029TA_FD_B</v>
      </c>
      <c r="E1115" t="s">
        <v>16446</v>
      </c>
      <c r="F1115">
        <f>IF(ISBLANK('4I'!$I$108),"",'4I'!$I$108)</f>
        <v>0</v>
      </c>
    </row>
    <row r="1116" spans="2:6">
      <c r="B1116" t="str">
        <f>'4I'!$AM$108</f>
        <v>CR4029IRP_FD_B</v>
      </c>
      <c r="E1116" t="s">
        <v>16446</v>
      </c>
      <c r="F1116">
        <f>IF(ISBLANK('4I'!$J$108),"",'4I'!$J$108)</f>
        <v>0</v>
      </c>
    </row>
    <row r="1117" spans="2:6">
      <c r="B1117" t="str">
        <f>'4I'!$AN$108</f>
        <v>CR4029IRR_FD_B</v>
      </c>
      <c r="E1117" t="s">
        <v>16446</v>
      </c>
      <c r="F1117">
        <f>IF(ISBLANK('4I'!$K$108),"",'4I'!$K$108)</f>
        <v>0</v>
      </c>
    </row>
    <row r="1118" spans="2:6">
      <c r="B1118" t="str">
        <f>'4I'!$AF$109</f>
        <v>CR2027N0_FD_B</v>
      </c>
      <c r="E1118" t="s">
        <v>16446</v>
      </c>
      <c r="F1118">
        <f>IF(ISBLANK('4I'!$C$109),"",'4I'!$C$109)</f>
        <v>0</v>
      </c>
    </row>
    <row r="1119" spans="2:6">
      <c r="B1119" t="str">
        <f>'4I'!$AG$109</f>
        <v>CR2027N1_FD_B</v>
      </c>
      <c r="E1119" t="s">
        <v>16446</v>
      </c>
      <c r="F1119">
        <f>IF(ISBLANK('4I'!$D$109),"",'4I'!$D$109)</f>
        <v>0</v>
      </c>
    </row>
    <row r="1120" spans="2:6">
      <c r="B1120" t="str">
        <f>'4I'!$AH$109</f>
        <v>CR2027N2_FD_B</v>
      </c>
      <c r="E1120" t="s">
        <v>16446</v>
      </c>
      <c r="F1120">
        <f>IF(ISBLANK('4I'!$E$109),"",'4I'!$E$109)</f>
        <v>0</v>
      </c>
    </row>
    <row r="1121" spans="2:6">
      <c r="B1121" t="str">
        <f>'4I'!$AI$109</f>
        <v>CR2027N5_FD_B</v>
      </c>
      <c r="E1121" t="s">
        <v>16446</v>
      </c>
      <c r="F1121">
        <f>IF(ISBLANK('4I'!$F$109),"",'4I'!$F$109)</f>
        <v>0</v>
      </c>
    </row>
    <row r="1122" spans="2:6">
      <c r="B1122" t="str">
        <f>'4I'!$AJ$109</f>
        <v>CR2027N6_FD_B</v>
      </c>
      <c r="E1122" t="s">
        <v>16446</v>
      </c>
      <c r="F1122">
        <f>IF(ISBLANK('4I'!$G$109),"",'4I'!$G$109)</f>
        <v>0</v>
      </c>
    </row>
    <row r="1123" spans="2:6">
      <c r="B1123" t="str">
        <f>'4I'!$AK$109</f>
        <v>CR2027MM_FD_B</v>
      </c>
      <c r="E1123" t="s">
        <v>16446</v>
      </c>
      <c r="F1123">
        <f>IF(ISBLANK('4I'!$H$109),"",'4I'!$H$109)</f>
        <v>0</v>
      </c>
    </row>
    <row r="1124" spans="2:6">
      <c r="B1124" t="str">
        <f>'4I'!$AL$109</f>
        <v>CR2027TA_FD_B</v>
      </c>
      <c r="E1124" t="s">
        <v>16446</v>
      </c>
      <c r="F1124">
        <f>IF(ISBLANK('4I'!$I$109),"",'4I'!$I$109)</f>
        <v>0</v>
      </c>
    </row>
    <row r="1125" spans="2:6">
      <c r="B1125" t="str">
        <f>'4I'!$AF$112</f>
        <v>CR2005N0_FD_B</v>
      </c>
      <c r="E1125" t="s">
        <v>16446</v>
      </c>
      <c r="F1125">
        <f>IF(ISBLANK('4I'!$C$112),"",'4I'!$C$112)</f>
        <v>0</v>
      </c>
    </row>
    <row r="1126" spans="2:6">
      <c r="B1126" t="str">
        <f>'4I'!$AG$112</f>
        <v>CR2005N1_FD_B</v>
      </c>
      <c r="E1126" t="s">
        <v>16446</v>
      </c>
      <c r="F1126">
        <f>IF(ISBLANK('4I'!$D$112),"",'4I'!$D$112)</f>
        <v>0</v>
      </c>
    </row>
    <row r="1127" spans="2:6">
      <c r="B1127" t="str">
        <f>'4I'!$AH$112</f>
        <v>CR2005N2_FD_B</v>
      </c>
      <c r="E1127" t="s">
        <v>16446</v>
      </c>
      <c r="F1127">
        <f>IF(ISBLANK('4I'!$E$112),"",'4I'!$E$112)</f>
        <v>0</v>
      </c>
    </row>
    <row r="1128" spans="2:6">
      <c r="B1128" t="str">
        <f>'4I'!$AI$112</f>
        <v>CR2005N5_FD_B</v>
      </c>
      <c r="E1128" t="s">
        <v>16446</v>
      </c>
      <c r="F1128">
        <f>IF(ISBLANK('4I'!$F$112),"",'4I'!$F$112)</f>
        <v>0</v>
      </c>
    </row>
    <row r="1129" spans="2:6">
      <c r="B1129" t="str">
        <f>'4I'!$AJ$112</f>
        <v>CR2005N6_FD_B</v>
      </c>
      <c r="E1129" t="s">
        <v>16446</v>
      </c>
      <c r="F1129">
        <f>IF(ISBLANK('4I'!$G$112),"",'4I'!$G$112)</f>
        <v>0</v>
      </c>
    </row>
    <row r="1130" spans="2:6">
      <c r="B1130" t="str">
        <f>'4I'!$AK$112</f>
        <v>CR2005MM_FD_B</v>
      </c>
      <c r="E1130" t="s">
        <v>16446</v>
      </c>
      <c r="F1130">
        <f>IF(ISBLANK('4I'!$H$112),"",'4I'!$H$112)</f>
        <v>0</v>
      </c>
    </row>
    <row r="1131" spans="2:6">
      <c r="B1131" t="str">
        <f>'4I'!$AL$112</f>
        <v>CR2005TA_FD_B</v>
      </c>
      <c r="E1131" t="s">
        <v>16446</v>
      </c>
      <c r="F1131">
        <f>IF(ISBLANK('4I'!$I$112),"",'4I'!$I$112)</f>
        <v>0</v>
      </c>
    </row>
    <row r="1132" spans="2:6">
      <c r="B1132" t="str">
        <f>'4I'!$AF$113</f>
        <v>CR2006N0_FD_B</v>
      </c>
      <c r="E1132" t="s">
        <v>16446</v>
      </c>
      <c r="F1132">
        <f>IF(ISBLANK('4I'!$C$113),"",'4I'!$C$113)</f>
        <v>0</v>
      </c>
    </row>
    <row r="1133" spans="2:6">
      <c r="B1133" t="str">
        <f>'4I'!$AG$113</f>
        <v>CR2006N1_FD_B</v>
      </c>
      <c r="E1133" t="s">
        <v>16446</v>
      </c>
      <c r="F1133">
        <f>IF(ISBLANK('4I'!$D$113),"",'4I'!$D$113)</f>
        <v>0</v>
      </c>
    </row>
    <row r="1134" spans="2:6">
      <c r="B1134" t="str">
        <f>'4I'!$AH$113</f>
        <v>CR2006N2_FD_B</v>
      </c>
      <c r="E1134" t="s">
        <v>16446</v>
      </c>
      <c r="F1134">
        <f>IF(ISBLANK('4I'!$E$113),"",'4I'!$E$113)</f>
        <v>0</v>
      </c>
    </row>
    <row r="1135" spans="2:6">
      <c r="B1135" t="str">
        <f>'4I'!$AI$113</f>
        <v>CR2006N5_FD_B</v>
      </c>
      <c r="E1135" t="s">
        <v>16446</v>
      </c>
      <c r="F1135">
        <f>IF(ISBLANK('4I'!$F$113),"",'4I'!$F$113)</f>
        <v>0</v>
      </c>
    </row>
    <row r="1136" spans="2:6">
      <c r="B1136" t="str">
        <f>'4I'!$AJ$113</f>
        <v>CR2006N6_FD_B</v>
      </c>
      <c r="E1136" t="s">
        <v>16446</v>
      </c>
      <c r="F1136">
        <f>IF(ISBLANK('4I'!$G$113),"",'4I'!$G$113)</f>
        <v>0</v>
      </c>
    </row>
    <row r="1137" spans="2:6">
      <c r="B1137" t="str">
        <f>'4I'!$AK$113</f>
        <v>CR2006MM_FD_B</v>
      </c>
      <c r="E1137" t="s">
        <v>16446</v>
      </c>
      <c r="F1137">
        <f>IF(ISBLANK('4I'!$H$113),"",'4I'!$H$113)</f>
        <v>0</v>
      </c>
    </row>
    <row r="1138" spans="2:6">
      <c r="B1138" t="str">
        <f>'4I'!$AL$113</f>
        <v>CR2006TA_FD_B</v>
      </c>
      <c r="E1138" t="s">
        <v>16446</v>
      </c>
      <c r="F1138">
        <f>IF(ISBLANK('4I'!$I$113),"",'4I'!$I$113)</f>
        <v>0</v>
      </c>
    </row>
    <row r="1139" spans="2:6">
      <c r="B1139" t="str">
        <f>'4I'!$AF$114</f>
        <v>CR2007N0_FD_B</v>
      </c>
      <c r="E1139" t="s">
        <v>16446</v>
      </c>
      <c r="F1139">
        <f>IF(ISBLANK('4I'!$C$114),"",'4I'!$C$114)</f>
        <v>153.55099999999999</v>
      </c>
    </row>
    <row r="1140" spans="2:6">
      <c r="B1140" t="str">
        <f>'4I'!$AG$114</f>
        <v>CR2007N1_FD_B</v>
      </c>
      <c r="E1140" t="s">
        <v>16446</v>
      </c>
      <c r="F1140">
        <f>IF(ISBLANK('4I'!$D$114),"",'4I'!$D$114)</f>
        <v>0</v>
      </c>
    </row>
    <row r="1141" spans="2:6">
      <c r="B1141" t="str">
        <f>'4I'!$AH$114</f>
        <v>CR2007N2_FD_B</v>
      </c>
      <c r="E1141" t="s">
        <v>16446</v>
      </c>
      <c r="F1141">
        <f>IF(ISBLANK('4I'!$E$114),"",'4I'!$E$114)</f>
        <v>0</v>
      </c>
    </row>
    <row r="1142" spans="2:6">
      <c r="B1142" t="str">
        <f>'4I'!$AI$114</f>
        <v>CR2007N5_FD_B</v>
      </c>
      <c r="E1142" t="s">
        <v>16446</v>
      </c>
      <c r="F1142">
        <f>IF(ISBLANK('4I'!$F$114),"",'4I'!$F$114)</f>
        <v>0</v>
      </c>
    </row>
    <row r="1143" spans="2:6">
      <c r="B1143" t="str">
        <f>'4I'!$AJ$114</f>
        <v>CR2007N6_FD_B</v>
      </c>
      <c r="E1143" t="s">
        <v>16446</v>
      </c>
      <c r="F1143">
        <f>IF(ISBLANK('4I'!$G$114),"",'4I'!$G$114)</f>
        <v>153.55099999999999</v>
      </c>
    </row>
    <row r="1144" spans="2:6">
      <c r="B1144" t="str">
        <f>'4I'!$AK$114</f>
        <v>CR2007MM_FD_B</v>
      </c>
      <c r="E1144" t="s">
        <v>16446</v>
      </c>
      <c r="F1144">
        <f>IF(ISBLANK('4I'!$H$114),"",'4I'!$H$114)</f>
        <v>6.3449999999999998</v>
      </c>
    </row>
    <row r="1145" spans="2:6">
      <c r="B1145" t="str">
        <f>'4I'!$AL$114</f>
        <v>CR2007TA_FD_B</v>
      </c>
      <c r="E1145" t="s">
        <v>16446</v>
      </c>
      <c r="F1145">
        <f>IF(ISBLANK('4I'!$I$114),"",'4I'!$I$114)</f>
        <v>0</v>
      </c>
    </row>
    <row r="1146" spans="2:6">
      <c r="B1146" t="str">
        <f>'4I'!$AF$115</f>
        <v>CR2008N0_FD_B</v>
      </c>
      <c r="E1146" t="s">
        <v>16446</v>
      </c>
      <c r="F1146">
        <f>IF(ISBLANK('4I'!$C$115),"",'4I'!$C$115)</f>
        <v>0</v>
      </c>
    </row>
    <row r="1147" spans="2:6">
      <c r="B1147" t="str">
        <f>'4I'!$AG$115</f>
        <v>CR2008N1_FD_B</v>
      </c>
      <c r="E1147" t="s">
        <v>16446</v>
      </c>
      <c r="F1147">
        <f>IF(ISBLANK('4I'!$D$115),"",'4I'!$D$115)</f>
        <v>0</v>
      </c>
    </row>
    <row r="1148" spans="2:6">
      <c r="B1148" t="str">
        <f>'4I'!$AH$115</f>
        <v>CR2008N2_FD_B</v>
      </c>
      <c r="E1148" t="s">
        <v>16446</v>
      </c>
      <c r="F1148">
        <f>IF(ISBLANK('4I'!$E$115),"",'4I'!$E$115)</f>
        <v>0</v>
      </c>
    </row>
    <row r="1149" spans="2:6">
      <c r="B1149" t="str">
        <f>'4I'!$AI$115</f>
        <v>CR2008N5_FD_B</v>
      </c>
      <c r="E1149" t="s">
        <v>16446</v>
      </c>
      <c r="F1149">
        <f>IF(ISBLANK('4I'!$F$115),"",'4I'!$F$115)</f>
        <v>0</v>
      </c>
    </row>
    <row r="1150" spans="2:6">
      <c r="B1150" t="str">
        <f>'4I'!$AJ$115</f>
        <v>CR2008N6_FD_B</v>
      </c>
      <c r="E1150" t="s">
        <v>16446</v>
      </c>
      <c r="F1150">
        <f>IF(ISBLANK('4I'!$G$115),"",'4I'!$G$115)</f>
        <v>0</v>
      </c>
    </row>
    <row r="1151" spans="2:6">
      <c r="B1151" t="str">
        <f>'4I'!$AK$115</f>
        <v>CR2008MM_FD_B</v>
      </c>
      <c r="E1151" t="s">
        <v>16446</v>
      </c>
      <c r="F1151">
        <f>IF(ISBLANK('4I'!$H$115),"",'4I'!$H$115)</f>
        <v>0</v>
      </c>
    </row>
    <row r="1152" spans="2:6">
      <c r="B1152" t="str">
        <f>'4I'!$AL$115</f>
        <v>CR2008TA_FD_B</v>
      </c>
      <c r="E1152" t="s">
        <v>16446</v>
      </c>
      <c r="F1152">
        <f>IF(ISBLANK('4I'!$I$115),"",'4I'!$I$115)</f>
        <v>0</v>
      </c>
    </row>
    <row r="1153" spans="2:6">
      <c r="B1153" t="str">
        <f>'4I'!$AF$116</f>
        <v>CR2009N0_FD_B</v>
      </c>
      <c r="E1153" t="s">
        <v>16446</v>
      </c>
      <c r="F1153">
        <f>IF(ISBLANK('4I'!$C$116),"",'4I'!$C$116)</f>
        <v>153.55099999999999</v>
      </c>
    </row>
    <row r="1154" spans="2:6">
      <c r="B1154" t="str">
        <f>'4I'!$AG$116</f>
        <v>CR2009N1_FD_B</v>
      </c>
      <c r="E1154" t="s">
        <v>16446</v>
      </c>
      <c r="F1154">
        <f>IF(ISBLANK('4I'!$D$116),"",'4I'!$D$116)</f>
        <v>0</v>
      </c>
    </row>
    <row r="1155" spans="2:6">
      <c r="B1155" t="str">
        <f>'4I'!$AH$116</f>
        <v>CR2009N2_FD_B</v>
      </c>
      <c r="E1155" t="s">
        <v>16446</v>
      </c>
      <c r="F1155">
        <f>IF(ISBLANK('4I'!$E$116),"",'4I'!$E$116)</f>
        <v>0</v>
      </c>
    </row>
    <row r="1156" spans="2:6">
      <c r="B1156" t="str">
        <f>'4I'!$AI$116</f>
        <v>CR2009N5_FD_B</v>
      </c>
      <c r="E1156" t="s">
        <v>16446</v>
      </c>
      <c r="F1156">
        <f>IF(ISBLANK('4I'!$F$116),"",'4I'!$F$116)</f>
        <v>0</v>
      </c>
    </row>
    <row r="1157" spans="2:6">
      <c r="B1157" t="str">
        <f>'4I'!$AJ$116</f>
        <v>CR2009N6_FD_B</v>
      </c>
      <c r="E1157" t="s">
        <v>16446</v>
      </c>
      <c r="F1157">
        <f>IF(ISBLANK('4I'!$G$116),"",'4I'!$G$116)</f>
        <v>153.55099999999999</v>
      </c>
    </row>
    <row r="1158" spans="2:6">
      <c r="B1158" t="str">
        <f>'4I'!$AK$116</f>
        <v>CR2009MM_FD_B</v>
      </c>
      <c r="E1158" t="s">
        <v>16446</v>
      </c>
      <c r="F1158">
        <f>IF(ISBLANK('4I'!$H$116),"",'4I'!$H$116)</f>
        <v>6.3449999999999998</v>
      </c>
    </row>
    <row r="1159" spans="2:6">
      <c r="B1159" t="str">
        <f>'4I'!$AL$116</f>
        <v>CR2009TA_FD_B</v>
      </c>
      <c r="E1159" t="s">
        <v>16446</v>
      </c>
      <c r="F1159">
        <f>IF(ISBLANK('4I'!$I$116),"",'4I'!$I$116)</f>
        <v>0</v>
      </c>
    </row>
    <row r="1160" spans="2:6">
      <c r="B1160" t="str">
        <f>'4I'!$AF$119</f>
        <v>CR20010N0_FD_B</v>
      </c>
      <c r="E1160" t="s">
        <v>16446</v>
      </c>
      <c r="F1160">
        <f>IF(ISBLANK('4I'!$C$119),"",'4I'!$C$119)</f>
        <v>0</v>
      </c>
    </row>
    <row r="1161" spans="2:6">
      <c r="B1161" t="str">
        <f>'4I'!$AG$119</f>
        <v>CR20010N1_FD_B</v>
      </c>
      <c r="E1161" t="s">
        <v>16446</v>
      </c>
      <c r="F1161">
        <f>IF(ISBLANK('4I'!$D$119),"",'4I'!$D$119)</f>
        <v>0</v>
      </c>
    </row>
    <row r="1162" spans="2:6">
      <c r="B1162" t="str">
        <f>'4I'!$AH$119</f>
        <v>CR20010N2_FD_B</v>
      </c>
      <c r="E1162" t="s">
        <v>16446</v>
      </c>
      <c r="F1162">
        <f>IF(ISBLANK('4I'!$E$119),"",'4I'!$E$119)</f>
        <v>0</v>
      </c>
    </row>
    <row r="1163" spans="2:6">
      <c r="B1163" t="str">
        <f>'4I'!$AI$119</f>
        <v>CR20010N5_FD_B</v>
      </c>
      <c r="E1163" t="s">
        <v>16446</v>
      </c>
      <c r="F1163">
        <f>IF(ISBLANK('4I'!$F$119),"",'4I'!$F$119)</f>
        <v>0</v>
      </c>
    </row>
    <row r="1164" spans="2:6">
      <c r="B1164" t="str">
        <f>'4I'!$AJ$119</f>
        <v>CR20010N6_FD_B</v>
      </c>
      <c r="E1164" t="s">
        <v>16446</v>
      </c>
      <c r="F1164">
        <f>IF(ISBLANK('4I'!$G$119),"",'4I'!$G$119)</f>
        <v>0</v>
      </c>
    </row>
    <row r="1165" spans="2:6">
      <c r="B1165" t="str">
        <f>'4I'!$AK$119</f>
        <v>CR20010MM_FD_B</v>
      </c>
      <c r="E1165" t="s">
        <v>16446</v>
      </c>
      <c r="F1165">
        <f>IF(ISBLANK('4I'!$H$119),"",'4I'!$H$119)</f>
        <v>0</v>
      </c>
    </row>
    <row r="1166" spans="2:6">
      <c r="B1166" t="str">
        <f>'4I'!$AL$119</f>
        <v>CR20010TA_FD_B</v>
      </c>
      <c r="E1166" t="s">
        <v>16446</v>
      </c>
      <c r="F1166">
        <f>IF(ISBLANK('4I'!$I$119),"",'4I'!$I$119)</f>
        <v>0</v>
      </c>
    </row>
    <row r="1167" spans="2:6">
      <c r="B1167" t="str">
        <f>'4I'!$AF$120</f>
        <v>CR20011N0_FD_B</v>
      </c>
      <c r="E1167" t="s">
        <v>16446</v>
      </c>
      <c r="F1167">
        <f>IF(ISBLANK('4I'!$C$120),"",'4I'!$C$120)</f>
        <v>0</v>
      </c>
    </row>
    <row r="1168" spans="2:6">
      <c r="B1168" t="str">
        <f>'4I'!$AG$120</f>
        <v>CR20011N1_FD_B</v>
      </c>
      <c r="E1168" t="s">
        <v>16446</v>
      </c>
      <c r="F1168">
        <f>IF(ISBLANK('4I'!$D$120),"",'4I'!$D$120)</f>
        <v>0</v>
      </c>
    </row>
    <row r="1169" spans="2:6">
      <c r="B1169" t="str">
        <f>'4I'!$AH$120</f>
        <v>CR20011N2_FD_B</v>
      </c>
      <c r="E1169" t="s">
        <v>16446</v>
      </c>
      <c r="F1169">
        <f>IF(ISBLANK('4I'!$E$120),"",'4I'!$E$120)</f>
        <v>0</v>
      </c>
    </row>
    <row r="1170" spans="2:6">
      <c r="B1170" t="str">
        <f>'4I'!$AI$120</f>
        <v>CR20011N5_FD_B</v>
      </c>
      <c r="E1170" t="s">
        <v>16446</v>
      </c>
      <c r="F1170">
        <f>IF(ISBLANK('4I'!$F$120),"",'4I'!$F$120)</f>
        <v>0</v>
      </c>
    </row>
    <row r="1171" spans="2:6">
      <c r="B1171" t="str">
        <f>'4I'!$AJ$120</f>
        <v>CR20011N6_FD_B</v>
      </c>
      <c r="E1171" t="s">
        <v>16446</v>
      </c>
      <c r="F1171">
        <f>IF(ISBLANK('4I'!$G$120),"",'4I'!$G$120)</f>
        <v>0</v>
      </c>
    </row>
    <row r="1172" spans="2:6">
      <c r="B1172" t="str">
        <f>'4I'!$AK$120</f>
        <v>CR20011MM_FD_B</v>
      </c>
      <c r="E1172" t="s">
        <v>16446</v>
      </c>
      <c r="F1172">
        <f>IF(ISBLANK('4I'!$H$120),"",'4I'!$H$120)</f>
        <v>0</v>
      </c>
    </row>
    <row r="1173" spans="2:6">
      <c r="B1173" t="str">
        <f>'4I'!$AL$120</f>
        <v>CR20011TA_FD_B</v>
      </c>
      <c r="E1173" t="s">
        <v>16446</v>
      </c>
      <c r="F1173">
        <f>IF(ISBLANK('4I'!$I$120),"",'4I'!$I$120)</f>
        <v>0</v>
      </c>
    </row>
    <row r="1174" spans="2:6">
      <c r="B1174" t="str">
        <f>'4I'!$AF$121</f>
        <v>CR20012N0_FD_B</v>
      </c>
      <c r="E1174" t="s">
        <v>16446</v>
      </c>
      <c r="F1174">
        <f>IF(ISBLANK('4I'!$C$121),"",'4I'!$C$121)</f>
        <v>0</v>
      </c>
    </row>
    <row r="1175" spans="2:6">
      <c r="B1175" t="str">
        <f>'4I'!$AG$121</f>
        <v>CR20012N1_FD_B</v>
      </c>
      <c r="E1175" t="s">
        <v>16446</v>
      </c>
      <c r="F1175">
        <f>IF(ISBLANK('4I'!$D$121),"",'4I'!$D$121)</f>
        <v>0</v>
      </c>
    </row>
    <row r="1176" spans="2:6">
      <c r="B1176" t="str">
        <f>'4I'!$AH$121</f>
        <v>CR20012N2_FD_B</v>
      </c>
      <c r="E1176" t="s">
        <v>16446</v>
      </c>
      <c r="F1176">
        <f>IF(ISBLANK('4I'!$E$121),"",'4I'!$E$121)</f>
        <v>0</v>
      </c>
    </row>
    <row r="1177" spans="2:6">
      <c r="B1177" t="str">
        <f>'4I'!$AI$121</f>
        <v>CR20012N5_FD_B</v>
      </c>
      <c r="E1177" t="s">
        <v>16446</v>
      </c>
      <c r="F1177">
        <f>IF(ISBLANK('4I'!$F$121),"",'4I'!$F$121)</f>
        <v>0</v>
      </c>
    </row>
    <row r="1178" spans="2:6">
      <c r="B1178" t="str">
        <f>'4I'!$AJ$121</f>
        <v>CR20012N6_FD_B</v>
      </c>
      <c r="E1178" t="s">
        <v>16446</v>
      </c>
      <c r="F1178">
        <f>IF(ISBLANK('4I'!$G$121),"",'4I'!$G$121)</f>
        <v>0</v>
      </c>
    </row>
    <row r="1179" spans="2:6">
      <c r="B1179" t="str">
        <f>'4I'!$AK$121</f>
        <v>CR20012MM_FD_B</v>
      </c>
      <c r="E1179" t="s">
        <v>16446</v>
      </c>
      <c r="F1179">
        <f>IF(ISBLANK('4I'!$H$121),"",'4I'!$H$121)</f>
        <v>0</v>
      </c>
    </row>
    <row r="1180" spans="2:6">
      <c r="B1180" t="str">
        <f>'4I'!$AL$121</f>
        <v>CR20012TA_FD_B</v>
      </c>
      <c r="E1180" t="s">
        <v>16446</v>
      </c>
      <c r="F1180">
        <f>IF(ISBLANK('4I'!$I$121),"",'4I'!$I$121)</f>
        <v>0</v>
      </c>
    </row>
    <row r="1181" spans="2:6">
      <c r="B1181" t="str">
        <f>'4I'!$AF$122</f>
        <v>CR20013N0_FD_B</v>
      </c>
      <c r="E1181" t="s">
        <v>16446</v>
      </c>
      <c r="F1181">
        <f>IF(ISBLANK('4I'!$C$122),"",'4I'!$C$122)</f>
        <v>0</v>
      </c>
    </row>
    <row r="1182" spans="2:6">
      <c r="B1182" t="str">
        <f>'4I'!$AG$122</f>
        <v>CR20013N1_FD_B</v>
      </c>
      <c r="E1182" t="s">
        <v>16446</v>
      </c>
      <c r="F1182">
        <f>IF(ISBLANK('4I'!$D$122),"",'4I'!$D$122)</f>
        <v>0</v>
      </c>
    </row>
    <row r="1183" spans="2:6">
      <c r="B1183" t="str">
        <f>'4I'!$AH$122</f>
        <v>CR20013N2_FD_B</v>
      </c>
      <c r="E1183" t="s">
        <v>16446</v>
      </c>
      <c r="F1183">
        <f>IF(ISBLANK('4I'!$E$122),"",'4I'!$E$122)</f>
        <v>0</v>
      </c>
    </row>
    <row r="1184" spans="2:6">
      <c r="B1184" t="str">
        <f>'4I'!$AI$122</f>
        <v>CR20013N5_FD_B</v>
      </c>
      <c r="E1184" t="s">
        <v>16446</v>
      </c>
      <c r="F1184">
        <f>IF(ISBLANK('4I'!$F$122),"",'4I'!$F$122)</f>
        <v>0</v>
      </c>
    </row>
    <row r="1185" spans="2:6">
      <c r="B1185" t="str">
        <f>'4I'!$AJ$122</f>
        <v>CR20013N6_FD_B</v>
      </c>
      <c r="E1185" t="s">
        <v>16446</v>
      </c>
      <c r="F1185">
        <f>IF(ISBLANK('4I'!$G$122),"",'4I'!$G$122)</f>
        <v>0</v>
      </c>
    </row>
    <row r="1186" spans="2:6">
      <c r="B1186" t="str">
        <f>'4I'!$AK$122</f>
        <v>CR20013MM_FD_B</v>
      </c>
      <c r="E1186" t="s">
        <v>16446</v>
      </c>
      <c r="F1186">
        <f>IF(ISBLANK('4I'!$H$122),"",'4I'!$H$122)</f>
        <v>0</v>
      </c>
    </row>
    <row r="1187" spans="2:6">
      <c r="B1187" t="str">
        <f>'4I'!$AL$122</f>
        <v>CR20013TA_FD_B</v>
      </c>
      <c r="E1187" t="s">
        <v>16446</v>
      </c>
      <c r="F1187">
        <f>IF(ISBLANK('4I'!$I$122),"",'4I'!$I$122)</f>
        <v>0</v>
      </c>
    </row>
    <row r="1188" spans="2:6">
      <c r="B1188" t="str">
        <f>'4I'!$AF$123</f>
        <v>CR20014N0_FD_B</v>
      </c>
      <c r="E1188" t="s">
        <v>16446</v>
      </c>
      <c r="F1188">
        <f>IF(ISBLANK('4I'!$C$123),"",'4I'!$C$123)</f>
        <v>0</v>
      </c>
    </row>
    <row r="1189" spans="2:6">
      <c r="B1189" t="str">
        <f>'4I'!$AG$123</f>
        <v>CR20014N1_FD_B</v>
      </c>
      <c r="E1189" t="s">
        <v>16446</v>
      </c>
      <c r="F1189">
        <f>IF(ISBLANK('4I'!$D$123),"",'4I'!$D$123)</f>
        <v>0</v>
      </c>
    </row>
    <row r="1190" spans="2:6">
      <c r="B1190" t="str">
        <f>'4I'!$AH$123</f>
        <v>CR20014N2_FD_B</v>
      </c>
      <c r="E1190" t="s">
        <v>16446</v>
      </c>
      <c r="F1190">
        <f>IF(ISBLANK('4I'!$E$123),"",'4I'!$E$123)</f>
        <v>0</v>
      </c>
    </row>
    <row r="1191" spans="2:6">
      <c r="B1191" t="str">
        <f>'4I'!$AI$123</f>
        <v>CR20014N5_FD_B</v>
      </c>
      <c r="E1191" t="s">
        <v>16446</v>
      </c>
      <c r="F1191">
        <f>IF(ISBLANK('4I'!$F$123),"",'4I'!$F$123)</f>
        <v>0</v>
      </c>
    </row>
    <row r="1192" spans="2:6">
      <c r="B1192" t="str">
        <f>'4I'!$AJ$123</f>
        <v>CR20014N6_FD_B</v>
      </c>
      <c r="E1192" t="s">
        <v>16446</v>
      </c>
      <c r="F1192">
        <f>IF(ISBLANK('4I'!$G$123),"",'4I'!$G$123)</f>
        <v>0</v>
      </c>
    </row>
    <row r="1193" spans="2:6">
      <c r="B1193" t="str">
        <f>'4I'!$AK$123</f>
        <v>CR20014MM_FD_B</v>
      </c>
      <c r="E1193" t="s">
        <v>16446</v>
      </c>
      <c r="F1193">
        <f>IF(ISBLANK('4I'!$H$123),"",'4I'!$H$123)</f>
        <v>0</v>
      </c>
    </row>
    <row r="1194" spans="2:6">
      <c r="B1194" t="str">
        <f>'4I'!$AL$123</f>
        <v>CR20014TA_FD_B</v>
      </c>
      <c r="E1194" t="s">
        <v>16446</v>
      </c>
      <c r="F1194">
        <f>IF(ISBLANK('4I'!$I$123),"",'4I'!$I$123)</f>
        <v>0</v>
      </c>
    </row>
    <row r="1195" spans="2:6">
      <c r="B1195" t="str">
        <f>'4I'!$AF$126</f>
        <v>CR20015N0_FD_B</v>
      </c>
      <c r="E1195" t="s">
        <v>16446</v>
      </c>
      <c r="F1195">
        <f>IF(ISBLANK('4I'!$C$126),"",'4I'!$C$126)</f>
        <v>0</v>
      </c>
    </row>
    <row r="1196" spans="2:6">
      <c r="B1196" t="str">
        <f>'4I'!$AG$126</f>
        <v>CR20015N1_FD_B</v>
      </c>
      <c r="E1196" t="s">
        <v>16446</v>
      </c>
      <c r="F1196">
        <f>IF(ISBLANK('4I'!$D$126),"",'4I'!$D$126)</f>
        <v>0</v>
      </c>
    </row>
    <row r="1197" spans="2:6">
      <c r="B1197" t="str">
        <f>'4I'!$AH$126</f>
        <v>CR20015N2_FD_B</v>
      </c>
      <c r="E1197" t="s">
        <v>16446</v>
      </c>
      <c r="F1197">
        <f>IF(ISBLANK('4I'!$E$126),"",'4I'!$E$126)</f>
        <v>0</v>
      </c>
    </row>
    <row r="1198" spans="2:6">
      <c r="B1198" t="str">
        <f>'4I'!$AI$126</f>
        <v>CR20015N5_FD_B</v>
      </c>
      <c r="E1198" t="s">
        <v>16446</v>
      </c>
      <c r="F1198">
        <f>IF(ISBLANK('4I'!$F$126),"",'4I'!$F$126)</f>
        <v>0</v>
      </c>
    </row>
    <row r="1199" spans="2:6">
      <c r="B1199" t="str">
        <f>'4I'!$AJ$126</f>
        <v>CR20015N6_FD_B</v>
      </c>
      <c r="E1199" t="s">
        <v>16446</v>
      </c>
      <c r="F1199">
        <f>IF(ISBLANK('4I'!$G$126),"",'4I'!$G$126)</f>
        <v>0</v>
      </c>
    </row>
    <row r="1200" spans="2:6">
      <c r="B1200" t="str">
        <f>'4I'!$AK$126</f>
        <v>CR20015MM_FD_B</v>
      </c>
      <c r="E1200" t="s">
        <v>16446</v>
      </c>
      <c r="F1200">
        <f>IF(ISBLANK('4I'!$H$126),"",'4I'!$H$126)</f>
        <v>0</v>
      </c>
    </row>
    <row r="1201" spans="2:6">
      <c r="B1201" t="str">
        <f>'4I'!$AL$126</f>
        <v>CR20015TA_FD_B</v>
      </c>
      <c r="E1201" t="s">
        <v>16446</v>
      </c>
      <c r="F1201">
        <f>IF(ISBLANK('4I'!$I$126),"",'4I'!$I$126)</f>
        <v>0</v>
      </c>
    </row>
    <row r="1202" spans="2:6">
      <c r="B1202" t="str">
        <f>'4I'!$AF$127</f>
        <v>CR20016N0_FD_B</v>
      </c>
      <c r="E1202" t="s">
        <v>16446</v>
      </c>
      <c r="F1202">
        <f>IF(ISBLANK('4I'!$C$127),"",'4I'!$C$127)</f>
        <v>0</v>
      </c>
    </row>
    <row r="1203" spans="2:6">
      <c r="B1203" t="str">
        <f>'4I'!$AG$127</f>
        <v>CR20016N1_FD_B</v>
      </c>
      <c r="E1203" t="s">
        <v>16446</v>
      </c>
      <c r="F1203">
        <f>IF(ISBLANK('4I'!$D$127),"",'4I'!$D$127)</f>
        <v>0</v>
      </c>
    </row>
    <row r="1204" spans="2:6">
      <c r="B1204" t="str">
        <f>'4I'!$AH$127</f>
        <v>CR20016N2_FD_B</v>
      </c>
      <c r="E1204" t="s">
        <v>16446</v>
      </c>
      <c r="F1204">
        <f>IF(ISBLANK('4I'!$E$127),"",'4I'!$E$127)</f>
        <v>0</v>
      </c>
    </row>
    <row r="1205" spans="2:6">
      <c r="B1205" t="str">
        <f>'4I'!$AI$127</f>
        <v>CR20016N5_FD_B</v>
      </c>
      <c r="E1205" t="s">
        <v>16446</v>
      </c>
      <c r="F1205">
        <f>IF(ISBLANK('4I'!$F$127),"",'4I'!$F$127)</f>
        <v>0</v>
      </c>
    </row>
    <row r="1206" spans="2:6">
      <c r="B1206" t="str">
        <f>'4I'!$AJ$127</f>
        <v>CR20016N6_FD_B</v>
      </c>
      <c r="E1206" t="s">
        <v>16446</v>
      </c>
      <c r="F1206">
        <f>IF(ISBLANK('4I'!$G$127),"",'4I'!$G$127)</f>
        <v>0</v>
      </c>
    </row>
    <row r="1207" spans="2:6">
      <c r="B1207" t="str">
        <f>'4I'!$AK$127</f>
        <v>CR20016MM_FD_B</v>
      </c>
      <c r="E1207" t="s">
        <v>16446</v>
      </c>
      <c r="F1207">
        <f>IF(ISBLANK('4I'!$H$127),"",'4I'!$H$127)</f>
        <v>0</v>
      </c>
    </row>
    <row r="1208" spans="2:6">
      <c r="B1208" t="str">
        <f>'4I'!$AL$127</f>
        <v>CR20016TA_FD_B</v>
      </c>
      <c r="E1208" t="s">
        <v>16446</v>
      </c>
      <c r="F1208">
        <f>IF(ISBLANK('4I'!$I$127),"",'4I'!$I$127)</f>
        <v>0</v>
      </c>
    </row>
    <row r="1209" spans="2:6">
      <c r="B1209" t="str">
        <f>'4I'!$AF$128</f>
        <v>CR20017N0_FD_B</v>
      </c>
      <c r="E1209" t="s">
        <v>16446</v>
      </c>
      <c r="F1209">
        <f>IF(ISBLANK('4I'!$C$128),"",'4I'!$C$128)</f>
        <v>0</v>
      </c>
    </row>
    <row r="1210" spans="2:6">
      <c r="B1210" t="str">
        <f>'4I'!$AG$128</f>
        <v>CR20017N1_FD_B</v>
      </c>
      <c r="E1210" t="s">
        <v>16446</v>
      </c>
      <c r="F1210">
        <f>IF(ISBLANK('4I'!$D$128),"",'4I'!$D$128)</f>
        <v>0</v>
      </c>
    </row>
    <row r="1211" spans="2:6">
      <c r="B1211" t="str">
        <f>'4I'!$AH$128</f>
        <v>CR20017N2_FD_B</v>
      </c>
      <c r="E1211" t="s">
        <v>16446</v>
      </c>
      <c r="F1211">
        <f>IF(ISBLANK('4I'!$E$128),"",'4I'!$E$128)</f>
        <v>0</v>
      </c>
    </row>
    <row r="1212" spans="2:6">
      <c r="B1212" t="str">
        <f>'4I'!$AI$128</f>
        <v>CR20017N5_FD_B</v>
      </c>
      <c r="E1212" t="s">
        <v>16446</v>
      </c>
      <c r="F1212">
        <f>IF(ISBLANK('4I'!$F$128),"",'4I'!$F$128)</f>
        <v>0</v>
      </c>
    </row>
    <row r="1213" spans="2:6">
      <c r="B1213" t="str">
        <f>'4I'!$AJ$128</f>
        <v>CR20017N6_FD_B</v>
      </c>
      <c r="E1213" t="s">
        <v>16446</v>
      </c>
      <c r="F1213">
        <f>IF(ISBLANK('4I'!$G$128),"",'4I'!$G$128)</f>
        <v>0</v>
      </c>
    </row>
    <row r="1214" spans="2:6">
      <c r="B1214" t="str">
        <f>'4I'!$AK$128</f>
        <v>CR20017MM_FD_B</v>
      </c>
      <c r="E1214" t="s">
        <v>16446</v>
      </c>
      <c r="F1214">
        <f>IF(ISBLANK('4I'!$H$128),"",'4I'!$H$128)</f>
        <v>0</v>
      </c>
    </row>
    <row r="1215" spans="2:6">
      <c r="B1215" t="str">
        <f>'4I'!$AL$128</f>
        <v>CR20017TA_FD_B</v>
      </c>
      <c r="E1215" t="s">
        <v>16446</v>
      </c>
      <c r="F1215">
        <f>IF(ISBLANK('4I'!$I$128),"",'4I'!$I$128)</f>
        <v>0</v>
      </c>
    </row>
    <row r="1216" spans="2:6">
      <c r="B1216" t="str">
        <f>'4I'!$AF$129</f>
        <v>CR2029N0_FD_B</v>
      </c>
      <c r="E1216" t="s">
        <v>16446</v>
      </c>
      <c r="F1216">
        <f>IF(ISBLANK('4I'!$C$129),"",'4I'!$C$129)</f>
        <v>0</v>
      </c>
    </row>
    <row r="1217" spans="2:6">
      <c r="B1217" t="str">
        <f>'4I'!$AG$129</f>
        <v>CR2029N1_FD_B</v>
      </c>
      <c r="E1217" t="s">
        <v>16446</v>
      </c>
      <c r="F1217">
        <f>IF(ISBLANK('4I'!$D$129),"",'4I'!$D$129)</f>
        <v>0</v>
      </c>
    </row>
    <row r="1218" spans="2:6">
      <c r="B1218" t="str">
        <f>'4I'!$AH$129</f>
        <v>CR2029N2_FD_B</v>
      </c>
      <c r="E1218" t="s">
        <v>16446</v>
      </c>
      <c r="F1218">
        <f>IF(ISBLANK('4I'!$E$129),"",'4I'!$E$129)</f>
        <v>0</v>
      </c>
    </row>
    <row r="1219" spans="2:6">
      <c r="B1219" t="str">
        <f>'4I'!$AI$129</f>
        <v>CR2029N5_FD_B</v>
      </c>
      <c r="E1219" t="s">
        <v>16446</v>
      </c>
      <c r="F1219">
        <f>IF(ISBLANK('4I'!$F$129),"",'4I'!$F$129)</f>
        <v>0</v>
      </c>
    </row>
    <row r="1220" spans="2:6">
      <c r="B1220" t="str">
        <f>'4I'!$AJ$129</f>
        <v>CR2029N6_FD_B</v>
      </c>
      <c r="E1220" t="s">
        <v>16446</v>
      </c>
      <c r="F1220">
        <f>IF(ISBLANK('4I'!$G$129),"",'4I'!$G$129)</f>
        <v>0</v>
      </c>
    </row>
    <row r="1221" spans="2:6">
      <c r="B1221" t="str">
        <f>'4I'!$AK$129</f>
        <v>CR2029MM_FD_B</v>
      </c>
      <c r="E1221" t="s">
        <v>16446</v>
      </c>
      <c r="F1221">
        <f>IF(ISBLANK('4I'!$H$129),"",'4I'!$H$129)</f>
        <v>0</v>
      </c>
    </row>
    <row r="1222" spans="2:6">
      <c r="B1222" t="str">
        <f>'4I'!$AL$129</f>
        <v>CR2029TA_FD_B</v>
      </c>
      <c r="E1222" t="s">
        <v>16446</v>
      </c>
      <c r="F1222">
        <f>IF(ISBLANK('4I'!$I$129),"",'4I'!$I$129)</f>
        <v>0</v>
      </c>
    </row>
    <row r="1223" spans="2:6">
      <c r="B1223" t="str">
        <f>'4I'!$AF$130</f>
        <v>CR2030N0_FD_B</v>
      </c>
      <c r="E1223" t="s">
        <v>16446</v>
      </c>
      <c r="F1223">
        <f>IF(ISBLANK('4I'!$C$130),"",'4I'!$C$130)</f>
        <v>0</v>
      </c>
    </row>
    <row r="1224" spans="2:6">
      <c r="B1224" t="str">
        <f>'4I'!$AG$130</f>
        <v>CR2030N1_FD_B</v>
      </c>
      <c r="E1224" t="s">
        <v>16446</v>
      </c>
      <c r="F1224">
        <f>IF(ISBLANK('4I'!$D$130),"",'4I'!$D$130)</f>
        <v>0</v>
      </c>
    </row>
    <row r="1225" spans="2:6">
      <c r="B1225" t="str">
        <f>'4I'!$AH$130</f>
        <v>CR2030N2_FD_B</v>
      </c>
      <c r="E1225" t="s">
        <v>16446</v>
      </c>
      <c r="F1225">
        <f>IF(ISBLANK('4I'!$E$130),"",'4I'!$E$130)</f>
        <v>0</v>
      </c>
    </row>
    <row r="1226" spans="2:6">
      <c r="B1226" t="str">
        <f>'4I'!$AI$130</f>
        <v>CR2030N5_FD_B</v>
      </c>
      <c r="E1226" t="s">
        <v>16446</v>
      </c>
      <c r="F1226">
        <f>IF(ISBLANK('4I'!$F$130),"",'4I'!$F$130)</f>
        <v>0</v>
      </c>
    </row>
    <row r="1227" spans="2:6">
      <c r="B1227" t="str">
        <f>'4I'!$AJ$130</f>
        <v>CR2030N6_FD_B</v>
      </c>
      <c r="E1227" t="s">
        <v>16446</v>
      </c>
      <c r="F1227">
        <f>IF(ISBLANK('4I'!$G$130),"",'4I'!$G$130)</f>
        <v>0</v>
      </c>
    </row>
    <row r="1228" spans="2:6">
      <c r="B1228" t="str">
        <f>'4I'!$AK$130</f>
        <v>CR2030MM_FD_B</v>
      </c>
      <c r="E1228" t="s">
        <v>16446</v>
      </c>
      <c r="F1228">
        <f>IF(ISBLANK('4I'!$H$130),"",'4I'!$H$130)</f>
        <v>0</v>
      </c>
    </row>
    <row r="1229" spans="2:6">
      <c r="B1229" t="str">
        <f>'4I'!$AL$130</f>
        <v>CR2030TA_FD_B</v>
      </c>
      <c r="E1229" t="s">
        <v>16446</v>
      </c>
      <c r="F1229">
        <f>IF(ISBLANK('4I'!$I$130),"",'4I'!$I$130)</f>
        <v>0</v>
      </c>
    </row>
    <row r="1230" spans="2:6">
      <c r="B1230" t="str">
        <f>'4I'!$AF$131</f>
        <v>CR2031N0_FD_B</v>
      </c>
      <c r="E1230" t="s">
        <v>16446</v>
      </c>
      <c r="F1230">
        <f>IF(ISBLANK('4I'!$C$131),"",'4I'!$C$131)</f>
        <v>0</v>
      </c>
    </row>
    <row r="1231" spans="2:6">
      <c r="B1231" t="str">
        <f>'4I'!$AG$131</f>
        <v>CR2031N1_FD_B</v>
      </c>
      <c r="E1231" t="s">
        <v>16446</v>
      </c>
      <c r="F1231">
        <f>IF(ISBLANK('4I'!$D$131),"",'4I'!$D$131)</f>
        <v>0</v>
      </c>
    </row>
    <row r="1232" spans="2:6">
      <c r="B1232" t="str">
        <f>'4I'!$AH$131</f>
        <v>CR2031N2_FD_B</v>
      </c>
      <c r="E1232" t="s">
        <v>16446</v>
      </c>
      <c r="F1232">
        <f>IF(ISBLANK('4I'!$E$131),"",'4I'!$E$131)</f>
        <v>0</v>
      </c>
    </row>
    <row r="1233" spans="2:6">
      <c r="B1233" t="str">
        <f>'4I'!$AI$131</f>
        <v>CR2031N5_FD_B</v>
      </c>
      <c r="E1233" t="s">
        <v>16446</v>
      </c>
      <c r="F1233">
        <f>IF(ISBLANK('4I'!$F$131),"",'4I'!$F$131)</f>
        <v>0</v>
      </c>
    </row>
    <row r="1234" spans="2:6">
      <c r="B1234" t="str">
        <f>'4I'!$AJ$131</f>
        <v>CR2031N6_FD_B</v>
      </c>
      <c r="E1234" t="s">
        <v>16446</v>
      </c>
      <c r="F1234">
        <f>IF(ISBLANK('4I'!$G$131),"",'4I'!$G$131)</f>
        <v>0</v>
      </c>
    </row>
    <row r="1235" spans="2:6">
      <c r="B1235" t="str">
        <f>'4I'!$AK$131</f>
        <v>CR2031MM_FD_B</v>
      </c>
      <c r="E1235" t="s">
        <v>16446</v>
      </c>
      <c r="F1235">
        <f>IF(ISBLANK('4I'!$H$131),"",'4I'!$H$131)</f>
        <v>0</v>
      </c>
    </row>
    <row r="1236" spans="2:6">
      <c r="B1236" t="str">
        <f>'4I'!$AL$131</f>
        <v>CR2031TA_FD_B</v>
      </c>
      <c r="E1236" t="s">
        <v>16446</v>
      </c>
      <c r="F1236">
        <f>IF(ISBLANK('4I'!$I$131),"",'4I'!$I$131)</f>
        <v>0</v>
      </c>
    </row>
    <row r="1237" spans="2:6">
      <c r="B1237" t="str">
        <f>'4I'!$AF$132</f>
        <v>CR20018N0_FD_B</v>
      </c>
      <c r="E1237" t="s">
        <v>16446</v>
      </c>
      <c r="F1237">
        <f>IF(ISBLANK('4I'!$C$132),"",'4I'!$C$132)</f>
        <v>0</v>
      </c>
    </row>
    <row r="1238" spans="2:6">
      <c r="B1238" t="str">
        <f>'4I'!$AG$132</f>
        <v>CR20018N1_FD_B</v>
      </c>
      <c r="E1238" t="s">
        <v>16446</v>
      </c>
      <c r="F1238">
        <f>IF(ISBLANK('4I'!$D$132),"",'4I'!$D$132)</f>
        <v>0</v>
      </c>
    </row>
    <row r="1239" spans="2:6">
      <c r="B1239" t="str">
        <f>'4I'!$AH$132</f>
        <v>CR20018N2_FD_B</v>
      </c>
      <c r="E1239" t="s">
        <v>16446</v>
      </c>
      <c r="F1239">
        <f>IF(ISBLANK('4I'!$E$132),"",'4I'!$E$132)</f>
        <v>0</v>
      </c>
    </row>
    <row r="1240" spans="2:6">
      <c r="B1240" t="str">
        <f>'4I'!$AI$132</f>
        <v>CR20018N5_FD_B</v>
      </c>
      <c r="E1240" t="s">
        <v>16446</v>
      </c>
      <c r="F1240">
        <f>IF(ISBLANK('4I'!$F$132),"",'4I'!$F$132)</f>
        <v>0</v>
      </c>
    </row>
    <row r="1241" spans="2:6">
      <c r="B1241" t="str">
        <f>'4I'!$AJ$132</f>
        <v>CR20018N6_FD_B</v>
      </c>
      <c r="E1241" t="s">
        <v>16446</v>
      </c>
      <c r="F1241">
        <f>IF(ISBLANK('4I'!$G$132),"",'4I'!$G$132)</f>
        <v>0</v>
      </c>
    </row>
    <row r="1242" spans="2:6">
      <c r="B1242" t="str">
        <f>'4I'!$AK$132</f>
        <v>CR20018MM_FD_B</v>
      </c>
      <c r="E1242" t="s">
        <v>16446</v>
      </c>
      <c r="F1242">
        <f>IF(ISBLANK('4I'!$H$132),"",'4I'!$H$132)</f>
        <v>0</v>
      </c>
    </row>
    <row r="1243" spans="2:6">
      <c r="B1243" t="str">
        <f>'4I'!$AL$132</f>
        <v>CR20018TA_FD_B</v>
      </c>
      <c r="E1243" t="s">
        <v>16446</v>
      </c>
      <c r="F1243">
        <f>IF(ISBLANK('4I'!$I$132),"",'4I'!$I$132)</f>
        <v>0</v>
      </c>
    </row>
    <row r="1244" spans="2:6">
      <c r="B1244" t="str">
        <f>'4I'!$AF$133</f>
        <v>CR20019N0_FD_B</v>
      </c>
      <c r="E1244" t="s">
        <v>16446</v>
      </c>
      <c r="F1244">
        <f>IF(ISBLANK('4I'!$C$133),"",'4I'!$C$133)</f>
        <v>0</v>
      </c>
    </row>
    <row r="1245" spans="2:6">
      <c r="B1245" t="str">
        <f>'4I'!$AG$133</f>
        <v>CR20019N1_FD_B</v>
      </c>
      <c r="E1245" t="s">
        <v>16446</v>
      </c>
      <c r="F1245">
        <f>IF(ISBLANK('4I'!$D$133),"",'4I'!$D$133)</f>
        <v>0</v>
      </c>
    </row>
    <row r="1246" spans="2:6">
      <c r="B1246" t="str">
        <f>'4I'!$AH$133</f>
        <v>CR20019N2_FD_B</v>
      </c>
      <c r="E1246" t="s">
        <v>16446</v>
      </c>
      <c r="F1246">
        <f>IF(ISBLANK('4I'!$E$133),"",'4I'!$E$133)</f>
        <v>0</v>
      </c>
    </row>
    <row r="1247" spans="2:6">
      <c r="B1247" t="str">
        <f>'4I'!$AI$133</f>
        <v>CR20019N5_FD_B</v>
      </c>
      <c r="E1247" t="s">
        <v>16446</v>
      </c>
      <c r="F1247">
        <f>IF(ISBLANK('4I'!$F$133),"",'4I'!$F$133)</f>
        <v>0</v>
      </c>
    </row>
    <row r="1248" spans="2:6">
      <c r="B1248" t="str">
        <f>'4I'!$AJ$133</f>
        <v>CR20019N6_FD_B</v>
      </c>
      <c r="E1248" t="s">
        <v>16446</v>
      </c>
      <c r="F1248">
        <f>IF(ISBLANK('4I'!$G$133),"",'4I'!$G$133)</f>
        <v>0</v>
      </c>
    </row>
    <row r="1249" spans="2:6">
      <c r="B1249" t="str">
        <f>'4I'!$AK$133</f>
        <v>CR20019MM_FD_B</v>
      </c>
      <c r="E1249" t="s">
        <v>16446</v>
      </c>
      <c r="F1249">
        <f>IF(ISBLANK('4I'!$H$133),"",'4I'!$H$133)</f>
        <v>0</v>
      </c>
    </row>
    <row r="1250" spans="2:6">
      <c r="B1250" t="str">
        <f>'4I'!$AL$133</f>
        <v>CR20019TA_FD_B</v>
      </c>
      <c r="E1250" t="s">
        <v>16446</v>
      </c>
      <c r="F1250">
        <f>IF(ISBLANK('4I'!$I$133),"",'4I'!$I$133)</f>
        <v>0</v>
      </c>
    </row>
    <row r="1251" spans="2:6">
      <c r="B1251" t="str">
        <f>'4I'!$AF$136</f>
        <v>CR2028N0_FD_B</v>
      </c>
      <c r="E1251" t="s">
        <v>16446</v>
      </c>
      <c r="F1251">
        <f>IF(ISBLANK('4I'!$C$136),"",'4I'!$C$136)</f>
        <v>0</v>
      </c>
    </row>
    <row r="1252" spans="2:6">
      <c r="B1252" t="str">
        <f>'4I'!$AG$136</f>
        <v>CR2028N1_FD_B</v>
      </c>
      <c r="E1252" t="s">
        <v>16446</v>
      </c>
      <c r="F1252">
        <f>IF(ISBLANK('4I'!$D$136),"",'4I'!$D$136)</f>
        <v>0</v>
      </c>
    </row>
    <row r="1253" spans="2:6">
      <c r="B1253" t="str">
        <f>'4I'!$AH$136</f>
        <v>CR2028N2_FD_B</v>
      </c>
      <c r="E1253" t="s">
        <v>16446</v>
      </c>
      <c r="F1253">
        <f>IF(ISBLANK('4I'!$E$136),"",'4I'!$E$136)</f>
        <v>0</v>
      </c>
    </row>
    <row r="1254" spans="2:6">
      <c r="B1254" t="str">
        <f>'4I'!$AI$136</f>
        <v>CR2028N5_FD_B</v>
      </c>
      <c r="E1254" t="s">
        <v>16446</v>
      </c>
      <c r="F1254">
        <f>IF(ISBLANK('4I'!$F$136),"",'4I'!$F$136)</f>
        <v>0</v>
      </c>
    </row>
    <row r="1255" spans="2:6">
      <c r="B1255" t="str">
        <f>'4I'!$AJ$136</f>
        <v>CR2028N6_FD_B</v>
      </c>
      <c r="E1255" t="s">
        <v>16446</v>
      </c>
      <c r="F1255">
        <f>IF(ISBLANK('4I'!$G$136),"",'4I'!$G$136)</f>
        <v>0</v>
      </c>
    </row>
    <row r="1256" spans="2:6">
      <c r="B1256" t="str">
        <f>'4I'!$AK$136</f>
        <v>CR2028MM_FD_B</v>
      </c>
      <c r="E1256" t="s">
        <v>16446</v>
      </c>
      <c r="F1256">
        <f>IF(ISBLANK('4I'!$H$136),"",'4I'!$H$136)</f>
        <v>0</v>
      </c>
    </row>
    <row r="1257" spans="2:6">
      <c r="B1257" t="str">
        <f>'4I'!$AL$136</f>
        <v>CR2028TA_FD_B</v>
      </c>
      <c r="E1257" t="s">
        <v>16446</v>
      </c>
      <c r="F1257">
        <f>IF(ISBLANK('4I'!$I$136),"",'4I'!$I$136)</f>
        <v>0</v>
      </c>
    </row>
    <row r="1258" spans="2:6">
      <c r="B1258" t="str">
        <f>'4I'!$AF$138</f>
        <v>CR20020N0_FD_B</v>
      </c>
      <c r="E1258" t="s">
        <v>16446</v>
      </c>
      <c r="F1258">
        <f>IF(ISBLANK('4I'!$C$138),"",'4I'!$C$138)</f>
        <v>153.55099999999999</v>
      </c>
    </row>
    <row r="1259" spans="2:6">
      <c r="B1259" t="str">
        <f>'4I'!$AG$138</f>
        <v>CR20020N1_FD_B</v>
      </c>
      <c r="E1259" t="s">
        <v>16446</v>
      </c>
      <c r="F1259">
        <f>IF(ISBLANK('4I'!$D$138),"",'4I'!$D$138)</f>
        <v>0</v>
      </c>
    </row>
    <row r="1260" spans="2:6">
      <c r="B1260" t="str">
        <f>'4I'!$AH$138</f>
        <v>CR20020N2_FD_B</v>
      </c>
      <c r="E1260" t="s">
        <v>16446</v>
      </c>
      <c r="F1260">
        <f>IF(ISBLANK('4I'!$E$138),"",'4I'!$E$138)</f>
        <v>0</v>
      </c>
    </row>
    <row r="1261" spans="2:6">
      <c r="B1261" t="str">
        <f>'4I'!$AI$138</f>
        <v>CR20020N5_FD_B</v>
      </c>
      <c r="E1261" t="s">
        <v>16446</v>
      </c>
      <c r="F1261">
        <f>IF(ISBLANK('4I'!$F$138),"",'4I'!$F$138)</f>
        <v>0</v>
      </c>
    </row>
    <row r="1262" spans="2:6">
      <c r="B1262" t="str">
        <f>'4I'!$AJ$138</f>
        <v>CR20020N6_FD_B</v>
      </c>
      <c r="E1262" t="s">
        <v>16446</v>
      </c>
      <c r="F1262">
        <f>IF(ISBLANK('4I'!$G$138),"",'4I'!$G$138)</f>
        <v>153.55099999999999</v>
      </c>
    </row>
    <row r="1263" spans="2:6">
      <c r="B1263" t="str">
        <f>'4I'!$AK$138</f>
        <v>CR20020MM_FD_B</v>
      </c>
      <c r="E1263" t="s">
        <v>16446</v>
      </c>
      <c r="F1263">
        <f>IF(ISBLANK('4I'!$H$138),"",'4I'!$H$138)</f>
        <v>6.3449999999999998</v>
      </c>
    </row>
    <row r="1264" spans="2:6">
      <c r="B1264" t="str">
        <f>'4I'!$AL$138</f>
        <v>CR20020TA_FD_B</v>
      </c>
      <c r="E1264" t="s">
        <v>16446</v>
      </c>
      <c r="F1264">
        <f>IF(ISBLANK('4I'!$I$138),"",'4I'!$I$138)</f>
        <v>0</v>
      </c>
    </row>
    <row r="1265" spans="2:6">
      <c r="B1265" t="str">
        <f>'4I'!$AF$147</f>
        <v>CR2021N0_FD_C</v>
      </c>
      <c r="E1265" t="s">
        <v>16446</v>
      </c>
      <c r="F1265">
        <f>IF(ISBLANK('4I'!$C$147),"",'4I'!$C$147)</f>
        <v>0</v>
      </c>
    </row>
    <row r="1266" spans="2:6">
      <c r="B1266" t="str">
        <f>'4I'!$AG$147</f>
        <v>CR2021N1_FD_C</v>
      </c>
      <c r="E1266" t="s">
        <v>16446</v>
      </c>
      <c r="F1266">
        <f>IF(ISBLANK('4I'!$D$147),"",'4I'!$D$147)</f>
        <v>0</v>
      </c>
    </row>
    <row r="1267" spans="2:6">
      <c r="B1267" t="str">
        <f>'4I'!$AH$147</f>
        <v>CR2021N2_FD_C</v>
      </c>
      <c r="E1267" t="s">
        <v>16446</v>
      </c>
      <c r="F1267">
        <f>IF(ISBLANK('4I'!$E$147),"",'4I'!$E$147)</f>
        <v>0</v>
      </c>
    </row>
    <row r="1268" spans="2:6">
      <c r="B1268" t="str">
        <f>'4I'!$AI$147</f>
        <v>CR2021N5_FD_C</v>
      </c>
      <c r="E1268" t="s">
        <v>16446</v>
      </c>
      <c r="F1268">
        <f>IF(ISBLANK('4I'!$F$147),"",'4I'!$F$147)</f>
        <v>0</v>
      </c>
    </row>
    <row r="1269" spans="2:6">
      <c r="B1269" t="str">
        <f>'4I'!$AJ$147</f>
        <v>CR2021N6_FD_C</v>
      </c>
      <c r="E1269" t="s">
        <v>16446</v>
      </c>
      <c r="F1269">
        <f>IF(ISBLANK('4I'!$G$147),"",'4I'!$G$147)</f>
        <v>0</v>
      </c>
    </row>
    <row r="1270" spans="2:6">
      <c r="B1270" t="str">
        <f>'4I'!$AK$147</f>
        <v>CR2021MM_FD_C</v>
      </c>
      <c r="E1270" t="s">
        <v>16446</v>
      </c>
      <c r="F1270">
        <f>IF(ISBLANK('4I'!$H$147),"",'4I'!$H$147)</f>
        <v>0</v>
      </c>
    </row>
    <row r="1271" spans="2:6">
      <c r="B1271" t="str">
        <f>'4I'!$AL$147</f>
        <v>CR2021TA_FD_C</v>
      </c>
      <c r="E1271" t="s">
        <v>16446</v>
      </c>
      <c r="F1271">
        <f>IF(ISBLANK('4I'!$I$147),"",'4I'!$I$147)</f>
        <v>0</v>
      </c>
    </row>
    <row r="1272" spans="2:6">
      <c r="B1272" t="str">
        <f>'4I'!$AM$147</f>
        <v>CR2021IRP_FD_C</v>
      </c>
      <c r="E1272" t="s">
        <v>16446</v>
      </c>
      <c r="F1272">
        <f>IF(ISBLANK('4I'!$J$147),"",'4I'!$J$147)</f>
        <v>0</v>
      </c>
    </row>
    <row r="1273" spans="2:6">
      <c r="B1273" t="str">
        <f>'4I'!$AN$147</f>
        <v>CR2021IRR_FD_C</v>
      </c>
      <c r="E1273" t="s">
        <v>16446</v>
      </c>
      <c r="F1273">
        <f>IF(ISBLANK('4I'!$K$147),"",'4I'!$K$147)</f>
        <v>0</v>
      </c>
    </row>
    <row r="1274" spans="2:6">
      <c r="B1274" t="str">
        <f>'4I'!$AF$148</f>
        <v>CR2022N0_FD_C</v>
      </c>
      <c r="E1274" t="s">
        <v>16446</v>
      </c>
      <c r="F1274">
        <f>IF(ISBLANK('4I'!$C$148),"",'4I'!$C$148)</f>
        <v>0</v>
      </c>
    </row>
    <row r="1275" spans="2:6">
      <c r="B1275" t="str">
        <f>'4I'!$AG$148</f>
        <v>CR2022N1_FD_C</v>
      </c>
      <c r="E1275" t="s">
        <v>16446</v>
      </c>
      <c r="F1275">
        <f>IF(ISBLANK('4I'!$D$148),"",'4I'!$D$148)</f>
        <v>0</v>
      </c>
    </row>
    <row r="1276" spans="2:6">
      <c r="B1276" t="str">
        <f>'4I'!$AH$148</f>
        <v>CR2022N2_FD_C</v>
      </c>
      <c r="E1276" t="s">
        <v>16446</v>
      </c>
      <c r="F1276">
        <f>IF(ISBLANK('4I'!$E$148),"",'4I'!$E$148)</f>
        <v>0</v>
      </c>
    </row>
    <row r="1277" spans="2:6">
      <c r="B1277" t="str">
        <f>'4I'!$AI$148</f>
        <v>CR2022N5_FD_C</v>
      </c>
      <c r="E1277" t="s">
        <v>16446</v>
      </c>
      <c r="F1277">
        <f>IF(ISBLANK('4I'!$F$148),"",'4I'!$F$148)</f>
        <v>0</v>
      </c>
    </row>
    <row r="1278" spans="2:6">
      <c r="B1278" t="str">
        <f>'4I'!$AJ$148</f>
        <v>CR2022N6_FD_C</v>
      </c>
      <c r="E1278" t="s">
        <v>16446</v>
      </c>
      <c r="F1278">
        <f>IF(ISBLANK('4I'!$G$148),"",'4I'!$G$148)</f>
        <v>0</v>
      </c>
    </row>
    <row r="1279" spans="2:6">
      <c r="B1279" t="str">
        <f>'4I'!$AK$148</f>
        <v>CR2022MM_FD_C</v>
      </c>
      <c r="E1279" t="s">
        <v>16446</v>
      </c>
      <c r="F1279">
        <f>IF(ISBLANK('4I'!$H$148),"",'4I'!$H$148)</f>
        <v>0</v>
      </c>
    </row>
    <row r="1280" spans="2:6">
      <c r="B1280" t="str">
        <f>'4I'!$AL$148</f>
        <v>CR2022TA_FD_C</v>
      </c>
      <c r="E1280" t="s">
        <v>16446</v>
      </c>
      <c r="F1280">
        <f>IF(ISBLANK('4I'!$I$148),"",'4I'!$I$148)</f>
        <v>0</v>
      </c>
    </row>
    <row r="1281" spans="2:6">
      <c r="B1281" t="str">
        <f>'4I'!$AM$148</f>
        <v>CR2022IRP_FD_C</v>
      </c>
      <c r="E1281" t="s">
        <v>16446</v>
      </c>
      <c r="F1281">
        <f>IF(ISBLANK('4I'!$J$148),"",'4I'!$J$148)</f>
        <v>0</v>
      </c>
    </row>
    <row r="1282" spans="2:6">
      <c r="B1282" t="str">
        <f>'4I'!$AN$148</f>
        <v>CR2022IRR_FD_C</v>
      </c>
      <c r="E1282" t="s">
        <v>16446</v>
      </c>
      <c r="F1282">
        <f>IF(ISBLANK('4I'!$K$148),"",'4I'!$K$148)</f>
        <v>0</v>
      </c>
    </row>
    <row r="1283" spans="2:6">
      <c r="B1283" t="str">
        <f>'4I'!$AF$149</f>
        <v>CR2023N0_FD_C</v>
      </c>
      <c r="E1283" t="s">
        <v>16446</v>
      </c>
      <c r="F1283">
        <f>IF(ISBLANK('4I'!$C$149),"",'4I'!$C$149)</f>
        <v>0</v>
      </c>
    </row>
    <row r="1284" spans="2:6">
      <c r="B1284" t="str">
        <f>'4I'!$AG$149</f>
        <v>CR2023N1_FD_C</v>
      </c>
      <c r="E1284" t="s">
        <v>16446</v>
      </c>
      <c r="F1284">
        <f>IF(ISBLANK('4I'!$D$149),"",'4I'!$D$149)</f>
        <v>0</v>
      </c>
    </row>
    <row r="1285" spans="2:6">
      <c r="B1285" t="str">
        <f>'4I'!$AH$149</f>
        <v>CR2023N2_FD_C</v>
      </c>
      <c r="E1285" t="s">
        <v>16446</v>
      </c>
      <c r="F1285">
        <f>IF(ISBLANK('4I'!$E$149),"",'4I'!$E$149)</f>
        <v>0</v>
      </c>
    </row>
    <row r="1286" spans="2:6">
      <c r="B1286" t="str">
        <f>'4I'!$AI$149</f>
        <v>CR2023N5_FD_C</v>
      </c>
      <c r="E1286" t="s">
        <v>16446</v>
      </c>
      <c r="F1286">
        <f>IF(ISBLANK('4I'!$F$149),"",'4I'!$F$149)</f>
        <v>0</v>
      </c>
    </row>
    <row r="1287" spans="2:6">
      <c r="B1287" t="str">
        <f>'4I'!$AJ$149</f>
        <v>CR2023N6_FD_C</v>
      </c>
      <c r="E1287" t="s">
        <v>16446</v>
      </c>
      <c r="F1287">
        <f>IF(ISBLANK('4I'!$G$149),"",'4I'!$G$149)</f>
        <v>0</v>
      </c>
    </row>
    <row r="1288" spans="2:6">
      <c r="B1288" t="str">
        <f>'4I'!$AK$149</f>
        <v>CR2023MM_FD_C</v>
      </c>
      <c r="E1288" t="s">
        <v>16446</v>
      </c>
      <c r="F1288">
        <f>IF(ISBLANK('4I'!$H$149),"",'4I'!$H$149)</f>
        <v>0</v>
      </c>
    </row>
    <row r="1289" spans="2:6">
      <c r="B1289" t="str">
        <f>'4I'!$AL$149</f>
        <v>CR2023TA_FD_C</v>
      </c>
      <c r="E1289" t="s">
        <v>16446</v>
      </c>
      <c r="F1289">
        <f>IF(ISBLANK('4I'!$I$149),"",'4I'!$I$149)</f>
        <v>0</v>
      </c>
    </row>
    <row r="1290" spans="2:6">
      <c r="B1290" t="str">
        <f>'4I'!$AM$149</f>
        <v>CR2023IRP_FD_C</v>
      </c>
      <c r="E1290" t="s">
        <v>16446</v>
      </c>
      <c r="F1290">
        <f>IF(ISBLANK('4I'!$J$149),"",'4I'!$J$149)</f>
        <v>0</v>
      </c>
    </row>
    <row r="1291" spans="2:6">
      <c r="B1291" t="str">
        <f>'4I'!$AN$149</f>
        <v>CR2023IRR_FD_C</v>
      </c>
      <c r="E1291" t="s">
        <v>16446</v>
      </c>
      <c r="F1291">
        <f>IF(ISBLANK('4I'!$K$149),"",'4I'!$K$149)</f>
        <v>0</v>
      </c>
    </row>
    <row r="1292" spans="2:6">
      <c r="B1292" t="str">
        <f>'4I'!$AF$150</f>
        <v>CR2024N0_FD_C</v>
      </c>
      <c r="E1292" t="s">
        <v>16446</v>
      </c>
      <c r="F1292">
        <f>IF(ISBLANK('4I'!$C$150),"",'4I'!$C$150)</f>
        <v>0</v>
      </c>
    </row>
    <row r="1293" spans="2:6">
      <c r="B1293" t="str">
        <f>'4I'!$AG$150</f>
        <v>CR2024N1_FD_C</v>
      </c>
      <c r="E1293" t="s">
        <v>16446</v>
      </c>
      <c r="F1293">
        <f>IF(ISBLANK('4I'!$D$150),"",'4I'!$D$150)</f>
        <v>0</v>
      </c>
    </row>
    <row r="1294" spans="2:6">
      <c r="B1294" t="str">
        <f>'4I'!$AH$150</f>
        <v>CR2024N2_FD_C</v>
      </c>
      <c r="E1294" t="s">
        <v>16446</v>
      </c>
      <c r="F1294">
        <f>IF(ISBLANK('4I'!$E$150),"",'4I'!$E$150)</f>
        <v>0</v>
      </c>
    </row>
    <row r="1295" spans="2:6">
      <c r="B1295" t="str">
        <f>'4I'!$AI$150</f>
        <v>CR2024N5_FD_C</v>
      </c>
      <c r="E1295" t="s">
        <v>16446</v>
      </c>
      <c r="F1295">
        <f>IF(ISBLANK('4I'!$F$150),"",'4I'!$F$150)</f>
        <v>0</v>
      </c>
    </row>
    <row r="1296" spans="2:6">
      <c r="B1296" t="str">
        <f>'4I'!$AJ$150</f>
        <v>CR2024N6_FD_C</v>
      </c>
      <c r="E1296" t="s">
        <v>16446</v>
      </c>
      <c r="F1296">
        <f>IF(ISBLANK('4I'!$G$150),"",'4I'!$G$150)</f>
        <v>0</v>
      </c>
    </row>
    <row r="1297" spans="2:6">
      <c r="B1297" t="str">
        <f>'4I'!$AK$150</f>
        <v>CR2024MM_FD_C</v>
      </c>
      <c r="E1297" t="s">
        <v>16446</v>
      </c>
      <c r="F1297">
        <f>IF(ISBLANK('4I'!$H$150),"",'4I'!$H$150)</f>
        <v>0</v>
      </c>
    </row>
    <row r="1298" spans="2:6">
      <c r="B1298" t="str">
        <f>'4I'!$AL$150</f>
        <v>CR2024TA_FD_C</v>
      </c>
      <c r="E1298" t="s">
        <v>16446</v>
      </c>
      <c r="F1298">
        <f>IF(ISBLANK('4I'!$I$150),"",'4I'!$I$150)</f>
        <v>0</v>
      </c>
    </row>
    <row r="1299" spans="2:6">
      <c r="B1299" t="str">
        <f>'4I'!$AM$150</f>
        <v>CR2024IRP_FD_C</v>
      </c>
      <c r="E1299" t="s">
        <v>16446</v>
      </c>
      <c r="F1299">
        <f>IF(ISBLANK('4I'!$J$150),"",'4I'!$J$150)</f>
        <v>0</v>
      </c>
    </row>
    <row r="1300" spans="2:6">
      <c r="B1300" t="str">
        <f>'4I'!$AN$150</f>
        <v>CR2024IRR_FD_C</v>
      </c>
      <c r="E1300" t="s">
        <v>16446</v>
      </c>
      <c r="F1300">
        <f>IF(ISBLANK('4I'!$K$150),"",'4I'!$K$150)</f>
        <v>0</v>
      </c>
    </row>
    <row r="1301" spans="2:6">
      <c r="B1301" t="str">
        <f>'4I'!$AF$151</f>
        <v>CR2025N0_FD_C</v>
      </c>
      <c r="E1301" t="s">
        <v>16446</v>
      </c>
      <c r="F1301">
        <f>IF(ISBLANK('4I'!$C$151),"",'4I'!$C$151)</f>
        <v>0</v>
      </c>
    </row>
    <row r="1302" spans="2:6">
      <c r="B1302" t="str">
        <f>'4I'!$AG$151</f>
        <v>CR2025N1_FD_C</v>
      </c>
      <c r="E1302" t="s">
        <v>16446</v>
      </c>
      <c r="F1302">
        <f>IF(ISBLANK('4I'!$D$151),"",'4I'!$D$151)</f>
        <v>0</v>
      </c>
    </row>
    <row r="1303" spans="2:6">
      <c r="B1303" t="str">
        <f>'4I'!$AH$151</f>
        <v>CR2025N2_FD_C</v>
      </c>
      <c r="E1303" t="s">
        <v>16446</v>
      </c>
      <c r="F1303">
        <f>IF(ISBLANK('4I'!$E$151),"",'4I'!$E$151)</f>
        <v>0</v>
      </c>
    </row>
    <row r="1304" spans="2:6">
      <c r="B1304" t="str">
        <f>'4I'!$AI$151</f>
        <v>CR2025N5_FD_C</v>
      </c>
      <c r="E1304" t="s">
        <v>16446</v>
      </c>
      <c r="F1304">
        <f>IF(ISBLANK('4I'!$F$151),"",'4I'!$F$151)</f>
        <v>0</v>
      </c>
    </row>
    <row r="1305" spans="2:6">
      <c r="B1305" t="str">
        <f>'4I'!$AJ$151</f>
        <v>CR2025N6_FD_C</v>
      </c>
      <c r="E1305" t="s">
        <v>16446</v>
      </c>
      <c r="F1305">
        <f>IF(ISBLANK('4I'!$G$151),"",'4I'!$G$151)</f>
        <v>0</v>
      </c>
    </row>
    <row r="1306" spans="2:6">
      <c r="B1306" t="str">
        <f>'4I'!$AK$151</f>
        <v>CR2025MM_FD_C</v>
      </c>
      <c r="E1306" t="s">
        <v>16446</v>
      </c>
      <c r="F1306">
        <f>IF(ISBLANK('4I'!$H$151),"",'4I'!$H$151)</f>
        <v>0</v>
      </c>
    </row>
    <row r="1307" spans="2:6">
      <c r="B1307" t="str">
        <f>'4I'!$AL$151</f>
        <v>CR2025TA_FD_C</v>
      </c>
      <c r="E1307" t="s">
        <v>16446</v>
      </c>
      <c r="F1307">
        <f>IF(ISBLANK('4I'!$I$151),"",'4I'!$I$151)</f>
        <v>0</v>
      </c>
    </row>
    <row r="1308" spans="2:6">
      <c r="B1308" t="str">
        <f>'4I'!$AM$151</f>
        <v>CR2025IRP_FD_C</v>
      </c>
      <c r="E1308" t="s">
        <v>16446</v>
      </c>
      <c r="F1308">
        <f>IF(ISBLANK('4I'!$J$151),"",'4I'!$J$151)</f>
        <v>0</v>
      </c>
    </row>
    <row r="1309" spans="2:6">
      <c r="B1309" t="str">
        <f>'4I'!$AN$151</f>
        <v>CR2025IRR_FD_C</v>
      </c>
      <c r="E1309" t="s">
        <v>16446</v>
      </c>
      <c r="F1309">
        <f>IF(ISBLANK('4I'!$K$151),"",'4I'!$K$151)</f>
        <v>0</v>
      </c>
    </row>
    <row r="1310" spans="2:6">
      <c r="B1310" t="str">
        <f>'4I'!$AF$152</f>
        <v>CR2026N0_FD_C</v>
      </c>
      <c r="E1310" t="s">
        <v>16446</v>
      </c>
      <c r="F1310">
        <f>IF(ISBLANK('4I'!$C$152),"",'4I'!$C$152)</f>
        <v>0</v>
      </c>
    </row>
    <row r="1311" spans="2:6">
      <c r="B1311" t="str">
        <f>'4I'!$AG$152</f>
        <v>CR2026N1_FD_C</v>
      </c>
      <c r="E1311" t="s">
        <v>16446</v>
      </c>
      <c r="F1311">
        <f>IF(ISBLANK('4I'!$D$152),"",'4I'!$D$152)</f>
        <v>0</v>
      </c>
    </row>
    <row r="1312" spans="2:6">
      <c r="B1312" t="str">
        <f>'4I'!$AH$152</f>
        <v>CR2026N2_FD_C</v>
      </c>
      <c r="E1312" t="s">
        <v>16446</v>
      </c>
      <c r="F1312">
        <f>IF(ISBLANK('4I'!$E$152),"",'4I'!$E$152)</f>
        <v>0</v>
      </c>
    </row>
    <row r="1313" spans="2:6">
      <c r="B1313" t="str">
        <f>'4I'!$AI$152</f>
        <v>CR2026N5_FD_C</v>
      </c>
      <c r="E1313" t="s">
        <v>16446</v>
      </c>
      <c r="F1313">
        <f>IF(ISBLANK('4I'!$F$152),"",'4I'!$F$152)</f>
        <v>0</v>
      </c>
    </row>
    <row r="1314" spans="2:6">
      <c r="B1314" t="str">
        <f>'4I'!$AJ$152</f>
        <v>CR2026N6_FD_C</v>
      </c>
      <c r="E1314" t="s">
        <v>16446</v>
      </c>
      <c r="F1314">
        <f>IF(ISBLANK('4I'!$G$152),"",'4I'!$G$152)</f>
        <v>0</v>
      </c>
    </row>
    <row r="1315" spans="2:6">
      <c r="B1315" t="str">
        <f>'4I'!$AK$152</f>
        <v>CR2026MM_FD_C</v>
      </c>
      <c r="E1315" t="s">
        <v>16446</v>
      </c>
      <c r="F1315">
        <f>IF(ISBLANK('4I'!$H$152),"",'4I'!$H$152)</f>
        <v>0</v>
      </c>
    </row>
    <row r="1316" spans="2:6">
      <c r="B1316" t="str">
        <f>'4I'!$AL$152</f>
        <v>CR2026TA_FD_C</v>
      </c>
      <c r="E1316" t="s">
        <v>16446</v>
      </c>
      <c r="F1316">
        <f>IF(ISBLANK('4I'!$I$152),"",'4I'!$I$152)</f>
        <v>0</v>
      </c>
    </row>
    <row r="1317" spans="2:6">
      <c r="B1317" t="str">
        <f>'4I'!$AM$152</f>
        <v>CR2026IRP_FD_C</v>
      </c>
      <c r="E1317" t="s">
        <v>16446</v>
      </c>
      <c r="F1317">
        <f>IF(ISBLANK('4I'!$J$152),"",'4I'!$J$152)</f>
        <v>0</v>
      </c>
    </row>
    <row r="1318" spans="2:6">
      <c r="B1318" t="str">
        <f>'4I'!$AN$152</f>
        <v>CR2026IRR_FD_C</v>
      </c>
      <c r="E1318" t="s">
        <v>16446</v>
      </c>
      <c r="F1318">
        <f>IF(ISBLANK('4I'!$K$152),"",'4I'!$K$152)</f>
        <v>0</v>
      </c>
    </row>
    <row r="1319" spans="2:6">
      <c r="B1319" t="str">
        <f>'4I'!$AF$153</f>
        <v>CR4029N0_FD_C</v>
      </c>
      <c r="E1319" t="s">
        <v>16446</v>
      </c>
      <c r="F1319">
        <f>IF(ISBLANK('4I'!$C$153),"",'4I'!$C$153)</f>
        <v>0</v>
      </c>
    </row>
    <row r="1320" spans="2:6">
      <c r="B1320" t="str">
        <f>'4I'!$AG$153</f>
        <v>CR4029N1_FD_C</v>
      </c>
      <c r="E1320" t="s">
        <v>16446</v>
      </c>
      <c r="F1320">
        <f>IF(ISBLANK('4I'!$D$153),"",'4I'!$D$153)</f>
        <v>0</v>
      </c>
    </row>
    <row r="1321" spans="2:6">
      <c r="B1321" t="str">
        <f>'4I'!$AH$153</f>
        <v>CR4029N2_FD_C</v>
      </c>
      <c r="E1321" t="s">
        <v>16446</v>
      </c>
      <c r="F1321">
        <f>IF(ISBLANK('4I'!$E$153),"",'4I'!$E$153)</f>
        <v>0</v>
      </c>
    </row>
    <row r="1322" spans="2:6">
      <c r="B1322" t="str">
        <f>'4I'!$AI$153</f>
        <v>CR4029N5_FD_C</v>
      </c>
      <c r="E1322" t="s">
        <v>16446</v>
      </c>
      <c r="F1322">
        <f>IF(ISBLANK('4I'!$F$153),"",'4I'!$F$153)</f>
        <v>0</v>
      </c>
    </row>
    <row r="1323" spans="2:6">
      <c r="B1323" t="str">
        <f>'4I'!$AJ$153</f>
        <v>CR4029N6_FD_C</v>
      </c>
      <c r="E1323" t="s">
        <v>16446</v>
      </c>
      <c r="F1323">
        <f>IF(ISBLANK('4I'!$G$153),"",'4I'!$G$153)</f>
        <v>0</v>
      </c>
    </row>
    <row r="1324" spans="2:6">
      <c r="B1324" t="str">
        <f>'4I'!$AK$153</f>
        <v>CR4029MM_FD_C</v>
      </c>
      <c r="E1324" t="s">
        <v>16446</v>
      </c>
      <c r="F1324">
        <f>IF(ISBLANK('4I'!$H$153),"",'4I'!$H$153)</f>
        <v>0</v>
      </c>
    </row>
    <row r="1325" spans="2:6">
      <c r="B1325" t="str">
        <f>'4I'!$AL$153</f>
        <v>CR4029TA_FD_C</v>
      </c>
      <c r="E1325" t="s">
        <v>16446</v>
      </c>
      <c r="F1325">
        <f>IF(ISBLANK('4I'!$I$153),"",'4I'!$I$153)</f>
        <v>0</v>
      </c>
    </row>
    <row r="1326" spans="2:6">
      <c r="B1326" t="str">
        <f>'4I'!$AM$153</f>
        <v>CR4029IRP_FD_C</v>
      </c>
      <c r="E1326" t="s">
        <v>16446</v>
      </c>
      <c r="F1326">
        <f>IF(ISBLANK('4I'!$J$153),"",'4I'!$J$153)</f>
        <v>0</v>
      </c>
    </row>
    <row r="1327" spans="2:6">
      <c r="B1327" t="str">
        <f>'4I'!$AN$153</f>
        <v>CR4029IRR_FD_C</v>
      </c>
      <c r="E1327" t="s">
        <v>16446</v>
      </c>
      <c r="F1327">
        <f>IF(ISBLANK('4I'!$K$153),"",'4I'!$K$153)</f>
        <v>0</v>
      </c>
    </row>
    <row r="1328" spans="2:6">
      <c r="B1328" t="str">
        <f>'4I'!$AF$154</f>
        <v>CR2027N0_FD_C</v>
      </c>
      <c r="E1328" t="s">
        <v>16446</v>
      </c>
      <c r="F1328">
        <f>IF(ISBLANK('4I'!$C$154),"",'4I'!$C$154)</f>
        <v>0</v>
      </c>
    </row>
    <row r="1329" spans="2:6">
      <c r="B1329" t="str">
        <f>'4I'!$AG$154</f>
        <v>CR2027N1_FD_C</v>
      </c>
      <c r="E1329" t="s">
        <v>16446</v>
      </c>
      <c r="F1329">
        <f>IF(ISBLANK('4I'!$D$154),"",'4I'!$D$154)</f>
        <v>0</v>
      </c>
    </row>
    <row r="1330" spans="2:6">
      <c r="B1330" t="str">
        <f>'4I'!$AH$154</f>
        <v>CR2027N2_FD_C</v>
      </c>
      <c r="E1330" t="s">
        <v>16446</v>
      </c>
      <c r="F1330">
        <f>IF(ISBLANK('4I'!$E$154),"",'4I'!$E$154)</f>
        <v>0</v>
      </c>
    </row>
    <row r="1331" spans="2:6">
      <c r="B1331" t="str">
        <f>'4I'!$AI$154</f>
        <v>CR2027N5_FD_C</v>
      </c>
      <c r="E1331" t="s">
        <v>16446</v>
      </c>
      <c r="F1331">
        <f>IF(ISBLANK('4I'!$F$154),"",'4I'!$F$154)</f>
        <v>0</v>
      </c>
    </row>
    <row r="1332" spans="2:6">
      <c r="B1332" t="str">
        <f>'4I'!$AJ$154</f>
        <v>CR2027N6_FD_C</v>
      </c>
      <c r="E1332" t="s">
        <v>16446</v>
      </c>
      <c r="F1332">
        <f>IF(ISBLANK('4I'!$G$154),"",'4I'!$G$154)</f>
        <v>0</v>
      </c>
    </row>
    <row r="1333" spans="2:6">
      <c r="B1333" t="str">
        <f>'4I'!$AK$154</f>
        <v>CR2027MM_FD_C</v>
      </c>
      <c r="E1333" t="s">
        <v>16446</v>
      </c>
      <c r="F1333">
        <f>IF(ISBLANK('4I'!$H$154),"",'4I'!$H$154)</f>
        <v>0</v>
      </c>
    </row>
    <row r="1334" spans="2:6">
      <c r="B1334" t="str">
        <f>'4I'!$AL$154</f>
        <v>CR2027TA_FD_C</v>
      </c>
      <c r="E1334" t="s">
        <v>16446</v>
      </c>
      <c r="F1334">
        <f>IF(ISBLANK('4I'!$I$154),"",'4I'!$I$154)</f>
        <v>0</v>
      </c>
    </row>
    <row r="1335" spans="2:6">
      <c r="B1335" t="str">
        <f>'4I'!$AF$157</f>
        <v>CR2005N0_FD_C</v>
      </c>
      <c r="E1335" t="s">
        <v>16446</v>
      </c>
      <c r="F1335">
        <f>IF(ISBLANK('4I'!$C$157),"",'4I'!$C$157)</f>
        <v>0</v>
      </c>
    </row>
    <row r="1336" spans="2:6">
      <c r="B1336" t="str">
        <f>'4I'!$AG$157</f>
        <v>CR2005N1_FD_C</v>
      </c>
      <c r="E1336" t="s">
        <v>16446</v>
      </c>
      <c r="F1336">
        <f>IF(ISBLANK('4I'!$D$157),"",'4I'!$D$157)</f>
        <v>0</v>
      </c>
    </row>
    <row r="1337" spans="2:6">
      <c r="B1337" t="str">
        <f>'4I'!$AH$157</f>
        <v>CR2005N2_FD_C</v>
      </c>
      <c r="E1337" t="s">
        <v>16446</v>
      </c>
      <c r="F1337">
        <f>IF(ISBLANK('4I'!$E$157),"",'4I'!$E$157)</f>
        <v>0</v>
      </c>
    </row>
    <row r="1338" spans="2:6">
      <c r="B1338" t="str">
        <f>'4I'!$AI$157</f>
        <v>CR2005N5_FD_C</v>
      </c>
      <c r="E1338" t="s">
        <v>16446</v>
      </c>
      <c r="F1338">
        <f>IF(ISBLANK('4I'!$F$157),"",'4I'!$F$157)</f>
        <v>0</v>
      </c>
    </row>
    <row r="1339" spans="2:6">
      <c r="B1339" t="str">
        <f>'4I'!$AJ$157</f>
        <v>CR2005N6_FD_C</v>
      </c>
      <c r="E1339" t="s">
        <v>16446</v>
      </c>
      <c r="F1339">
        <f>IF(ISBLANK('4I'!$G$157),"",'4I'!$G$157)</f>
        <v>0</v>
      </c>
    </row>
    <row r="1340" spans="2:6">
      <c r="B1340" t="str">
        <f>'4I'!$AK$157</f>
        <v>CR2005MM_FD_C</v>
      </c>
      <c r="E1340" t="s">
        <v>16446</v>
      </c>
      <c r="F1340">
        <f>IF(ISBLANK('4I'!$H$157),"",'4I'!$H$157)</f>
        <v>0</v>
      </c>
    </row>
    <row r="1341" spans="2:6">
      <c r="B1341" t="str">
        <f>'4I'!$AL$157</f>
        <v>CR2005TA_FD_C</v>
      </c>
      <c r="E1341" t="s">
        <v>16446</v>
      </c>
      <c r="F1341">
        <f>IF(ISBLANK('4I'!$I$157),"",'4I'!$I$157)</f>
        <v>0</v>
      </c>
    </row>
    <row r="1342" spans="2:6">
      <c r="B1342" t="str">
        <f>'4I'!$AF$158</f>
        <v>CR2006N0_FD_C</v>
      </c>
      <c r="E1342" t="s">
        <v>16446</v>
      </c>
      <c r="F1342">
        <f>IF(ISBLANK('4I'!$C$158),"",'4I'!$C$158)</f>
        <v>0</v>
      </c>
    </row>
    <row r="1343" spans="2:6">
      <c r="B1343" t="str">
        <f>'4I'!$AG$158</f>
        <v>CR2006N1_FD_C</v>
      </c>
      <c r="E1343" t="s">
        <v>16446</v>
      </c>
      <c r="F1343">
        <f>IF(ISBLANK('4I'!$D$158),"",'4I'!$D$158)</f>
        <v>0</v>
      </c>
    </row>
    <row r="1344" spans="2:6">
      <c r="B1344" t="str">
        <f>'4I'!$AH$158</f>
        <v>CR2006N2_FD_C</v>
      </c>
      <c r="E1344" t="s">
        <v>16446</v>
      </c>
      <c r="F1344">
        <f>IF(ISBLANK('4I'!$E$158),"",'4I'!$E$158)</f>
        <v>0</v>
      </c>
    </row>
    <row r="1345" spans="2:6">
      <c r="B1345" t="str">
        <f>'4I'!$AI$158</f>
        <v>CR2006N5_FD_C</v>
      </c>
      <c r="E1345" t="s">
        <v>16446</v>
      </c>
      <c r="F1345">
        <f>IF(ISBLANK('4I'!$F$158),"",'4I'!$F$158)</f>
        <v>0</v>
      </c>
    </row>
    <row r="1346" spans="2:6">
      <c r="B1346" t="str">
        <f>'4I'!$AJ$158</f>
        <v>CR2006N6_FD_C</v>
      </c>
      <c r="E1346" t="s">
        <v>16446</v>
      </c>
      <c r="F1346">
        <f>IF(ISBLANK('4I'!$G$158),"",'4I'!$G$158)</f>
        <v>0</v>
      </c>
    </row>
    <row r="1347" spans="2:6">
      <c r="B1347" t="str">
        <f>'4I'!$AK$158</f>
        <v>CR2006MM_FD_C</v>
      </c>
      <c r="E1347" t="s">
        <v>16446</v>
      </c>
      <c r="F1347">
        <f>IF(ISBLANK('4I'!$H$158),"",'4I'!$H$158)</f>
        <v>0</v>
      </c>
    </row>
    <row r="1348" spans="2:6">
      <c r="B1348" t="str">
        <f>'4I'!$AL$158</f>
        <v>CR2006TA_FD_C</v>
      </c>
      <c r="E1348" t="s">
        <v>16446</v>
      </c>
      <c r="F1348">
        <f>IF(ISBLANK('4I'!$I$158),"",'4I'!$I$158)</f>
        <v>0</v>
      </c>
    </row>
    <row r="1349" spans="2:6">
      <c r="B1349" t="str">
        <f>'4I'!$AF$159</f>
        <v>CR2007N0_FD_C</v>
      </c>
      <c r="E1349" t="s">
        <v>16446</v>
      </c>
      <c r="F1349">
        <f>IF(ISBLANK('4I'!$C$159),"",'4I'!$C$159)</f>
        <v>0</v>
      </c>
    </row>
    <row r="1350" spans="2:6">
      <c r="B1350" t="str">
        <f>'4I'!$AG$159</f>
        <v>CR2007N1_FD_C</v>
      </c>
      <c r="E1350" t="s">
        <v>16446</v>
      </c>
      <c r="F1350">
        <f>IF(ISBLANK('4I'!$D$159),"",'4I'!$D$159)</f>
        <v>0</v>
      </c>
    </row>
    <row r="1351" spans="2:6">
      <c r="B1351" t="str">
        <f>'4I'!$AH$159</f>
        <v>CR2007N2_FD_C</v>
      </c>
      <c r="E1351" t="s">
        <v>16446</v>
      </c>
      <c r="F1351">
        <f>IF(ISBLANK('4I'!$E$159),"",'4I'!$E$159)</f>
        <v>0</v>
      </c>
    </row>
    <row r="1352" spans="2:6">
      <c r="B1352" t="str">
        <f>'4I'!$AI$159</f>
        <v>CR2007N5_FD_C</v>
      </c>
      <c r="E1352" t="s">
        <v>16446</v>
      </c>
      <c r="F1352">
        <f>IF(ISBLANK('4I'!$F$159),"",'4I'!$F$159)</f>
        <v>0</v>
      </c>
    </row>
    <row r="1353" spans="2:6">
      <c r="B1353" t="str">
        <f>'4I'!$AJ$159</f>
        <v>CR2007N6_FD_C</v>
      </c>
      <c r="E1353" t="s">
        <v>16446</v>
      </c>
      <c r="F1353">
        <f>IF(ISBLANK('4I'!$G$159),"",'4I'!$G$159)</f>
        <v>0</v>
      </c>
    </row>
    <row r="1354" spans="2:6">
      <c r="B1354" t="str">
        <f>'4I'!$AK$159</f>
        <v>CR2007MM_FD_C</v>
      </c>
      <c r="E1354" t="s">
        <v>16446</v>
      </c>
      <c r="F1354">
        <f>IF(ISBLANK('4I'!$H$159),"",'4I'!$H$159)</f>
        <v>0</v>
      </c>
    </row>
    <row r="1355" spans="2:6">
      <c r="B1355" t="str">
        <f>'4I'!$AL$159</f>
        <v>CR2007TA_FD_C</v>
      </c>
      <c r="E1355" t="s">
        <v>16446</v>
      </c>
      <c r="F1355">
        <f>IF(ISBLANK('4I'!$I$159),"",'4I'!$I$159)</f>
        <v>0</v>
      </c>
    </row>
    <row r="1356" spans="2:6">
      <c r="B1356" t="str">
        <f>'4I'!$AF$160</f>
        <v>CR2008N0_FD_C</v>
      </c>
      <c r="E1356" t="s">
        <v>16446</v>
      </c>
      <c r="F1356">
        <f>IF(ISBLANK('4I'!$C$160),"",'4I'!$C$160)</f>
        <v>0</v>
      </c>
    </row>
    <row r="1357" spans="2:6">
      <c r="B1357" t="str">
        <f>'4I'!$AG$160</f>
        <v>CR2008N1_FD_C</v>
      </c>
      <c r="E1357" t="s">
        <v>16446</v>
      </c>
      <c r="F1357">
        <f>IF(ISBLANK('4I'!$D$160),"",'4I'!$D$160)</f>
        <v>0</v>
      </c>
    </row>
    <row r="1358" spans="2:6">
      <c r="B1358" t="str">
        <f>'4I'!$AH$160</f>
        <v>CR2008N2_FD_C</v>
      </c>
      <c r="E1358" t="s">
        <v>16446</v>
      </c>
      <c r="F1358">
        <f>IF(ISBLANK('4I'!$E$160),"",'4I'!$E$160)</f>
        <v>0</v>
      </c>
    </row>
    <row r="1359" spans="2:6">
      <c r="B1359" t="str">
        <f>'4I'!$AI$160</f>
        <v>CR2008N5_FD_C</v>
      </c>
      <c r="E1359" t="s">
        <v>16446</v>
      </c>
      <c r="F1359">
        <f>IF(ISBLANK('4I'!$F$160),"",'4I'!$F$160)</f>
        <v>0</v>
      </c>
    </row>
    <row r="1360" spans="2:6">
      <c r="B1360" t="str">
        <f>'4I'!$AJ$160</f>
        <v>CR2008N6_FD_C</v>
      </c>
      <c r="E1360" t="s">
        <v>16446</v>
      </c>
      <c r="F1360">
        <f>IF(ISBLANK('4I'!$G$160),"",'4I'!$G$160)</f>
        <v>0</v>
      </c>
    </row>
    <row r="1361" spans="2:6">
      <c r="B1361" t="str">
        <f>'4I'!$AK$160</f>
        <v>CR2008MM_FD_C</v>
      </c>
      <c r="E1361" t="s">
        <v>16446</v>
      </c>
      <c r="F1361">
        <f>IF(ISBLANK('4I'!$H$160),"",'4I'!$H$160)</f>
        <v>0</v>
      </c>
    </row>
    <row r="1362" spans="2:6">
      <c r="B1362" t="str">
        <f>'4I'!$AL$160</f>
        <v>CR2008TA_FD_C</v>
      </c>
      <c r="E1362" t="s">
        <v>16446</v>
      </c>
      <c r="F1362">
        <f>IF(ISBLANK('4I'!$I$160),"",'4I'!$I$160)</f>
        <v>0</v>
      </c>
    </row>
    <row r="1363" spans="2:6">
      <c r="B1363" t="str">
        <f>'4I'!$AF$161</f>
        <v>CR2009N0_FD_C</v>
      </c>
      <c r="E1363" t="s">
        <v>16446</v>
      </c>
      <c r="F1363">
        <f>IF(ISBLANK('4I'!$C$161),"",'4I'!$C$161)</f>
        <v>0</v>
      </c>
    </row>
    <row r="1364" spans="2:6">
      <c r="B1364" t="str">
        <f>'4I'!$AG$161</f>
        <v>CR2009N1_FD_C</v>
      </c>
      <c r="E1364" t="s">
        <v>16446</v>
      </c>
      <c r="F1364">
        <f>IF(ISBLANK('4I'!$D$161),"",'4I'!$D$161)</f>
        <v>0</v>
      </c>
    </row>
    <row r="1365" spans="2:6">
      <c r="B1365" t="str">
        <f>'4I'!$AH$161</f>
        <v>CR2009N2_FD_C</v>
      </c>
      <c r="E1365" t="s">
        <v>16446</v>
      </c>
      <c r="F1365">
        <f>IF(ISBLANK('4I'!$E$161),"",'4I'!$E$161)</f>
        <v>0</v>
      </c>
    </row>
    <row r="1366" spans="2:6">
      <c r="B1366" t="str">
        <f>'4I'!$AI$161</f>
        <v>CR2009N5_FD_C</v>
      </c>
      <c r="E1366" t="s">
        <v>16446</v>
      </c>
      <c r="F1366">
        <f>IF(ISBLANK('4I'!$F$161),"",'4I'!$F$161)</f>
        <v>0</v>
      </c>
    </row>
    <row r="1367" spans="2:6">
      <c r="B1367" t="str">
        <f>'4I'!$AJ$161</f>
        <v>CR2009N6_FD_C</v>
      </c>
      <c r="E1367" t="s">
        <v>16446</v>
      </c>
      <c r="F1367">
        <f>IF(ISBLANK('4I'!$G$161),"",'4I'!$G$161)</f>
        <v>0</v>
      </c>
    </row>
    <row r="1368" spans="2:6">
      <c r="B1368" t="str">
        <f>'4I'!$AK$161</f>
        <v>CR2009MM_FD_C</v>
      </c>
      <c r="E1368" t="s">
        <v>16446</v>
      </c>
      <c r="F1368">
        <f>IF(ISBLANK('4I'!$H$161),"",'4I'!$H$161)</f>
        <v>0</v>
      </c>
    </row>
    <row r="1369" spans="2:6">
      <c r="B1369" t="str">
        <f>'4I'!$AL$161</f>
        <v>CR2009TA_FD_C</v>
      </c>
      <c r="E1369" t="s">
        <v>16446</v>
      </c>
      <c r="F1369">
        <f>IF(ISBLANK('4I'!$I$161),"",'4I'!$I$161)</f>
        <v>0</v>
      </c>
    </row>
    <row r="1370" spans="2:6">
      <c r="B1370" t="str">
        <f>'4I'!$AF$164</f>
        <v>CR20010N0_FD_C</v>
      </c>
      <c r="E1370" t="s">
        <v>16446</v>
      </c>
      <c r="F1370">
        <f>IF(ISBLANK('4I'!$C$164),"",'4I'!$C$164)</f>
        <v>0</v>
      </c>
    </row>
    <row r="1371" spans="2:6">
      <c r="B1371" t="str">
        <f>'4I'!$AG$164</f>
        <v>CR20010N1_FD_C</v>
      </c>
      <c r="E1371" t="s">
        <v>16446</v>
      </c>
      <c r="F1371">
        <f>IF(ISBLANK('4I'!$D$164),"",'4I'!$D$164)</f>
        <v>0</v>
      </c>
    </row>
    <row r="1372" spans="2:6">
      <c r="B1372" t="str">
        <f>'4I'!$AH$164</f>
        <v>CR20010N2_FD_C</v>
      </c>
      <c r="E1372" t="s">
        <v>16446</v>
      </c>
      <c r="F1372">
        <f>IF(ISBLANK('4I'!$E$164),"",'4I'!$E$164)</f>
        <v>0</v>
      </c>
    </row>
    <row r="1373" spans="2:6">
      <c r="B1373" t="str">
        <f>'4I'!$AI$164</f>
        <v>CR20010N5_FD_C</v>
      </c>
      <c r="E1373" t="s">
        <v>16446</v>
      </c>
      <c r="F1373">
        <f>IF(ISBLANK('4I'!$F$164),"",'4I'!$F$164)</f>
        <v>0</v>
      </c>
    </row>
    <row r="1374" spans="2:6">
      <c r="B1374" t="str">
        <f>'4I'!$AJ$164</f>
        <v>CR20010N6_FD_C</v>
      </c>
      <c r="E1374" t="s">
        <v>16446</v>
      </c>
      <c r="F1374">
        <f>IF(ISBLANK('4I'!$G$164),"",'4I'!$G$164)</f>
        <v>0</v>
      </c>
    </row>
    <row r="1375" spans="2:6">
      <c r="B1375" t="str">
        <f>'4I'!$AK$164</f>
        <v>CR20010MM_FD_C</v>
      </c>
      <c r="E1375" t="s">
        <v>16446</v>
      </c>
      <c r="F1375">
        <f>IF(ISBLANK('4I'!$H$164),"",'4I'!$H$164)</f>
        <v>0</v>
      </c>
    </row>
    <row r="1376" spans="2:6">
      <c r="B1376" t="str">
        <f>'4I'!$AL$164</f>
        <v>CR20010TA_FD_C</v>
      </c>
      <c r="E1376" t="s">
        <v>16446</v>
      </c>
      <c r="F1376">
        <f>IF(ISBLANK('4I'!$I$164),"",'4I'!$I$164)</f>
        <v>0</v>
      </c>
    </row>
    <row r="1377" spans="2:6">
      <c r="B1377" t="str">
        <f>'4I'!$AF$165</f>
        <v>CR20011N0_FD_C</v>
      </c>
      <c r="E1377" t="s">
        <v>16446</v>
      </c>
      <c r="F1377">
        <f>IF(ISBLANK('4I'!$C$165),"",'4I'!$C$165)</f>
        <v>0</v>
      </c>
    </row>
    <row r="1378" spans="2:6">
      <c r="B1378" t="str">
        <f>'4I'!$AG$165</f>
        <v>CR20011N1_FD_C</v>
      </c>
      <c r="E1378" t="s">
        <v>16446</v>
      </c>
      <c r="F1378">
        <f>IF(ISBLANK('4I'!$D$165),"",'4I'!$D$165)</f>
        <v>0</v>
      </c>
    </row>
    <row r="1379" spans="2:6">
      <c r="B1379" t="str">
        <f>'4I'!$AH$165</f>
        <v>CR20011N2_FD_C</v>
      </c>
      <c r="E1379" t="s">
        <v>16446</v>
      </c>
      <c r="F1379">
        <f>IF(ISBLANK('4I'!$E$165),"",'4I'!$E$165)</f>
        <v>0</v>
      </c>
    </row>
    <row r="1380" spans="2:6">
      <c r="B1380" t="str">
        <f>'4I'!$AI$165</f>
        <v>CR20011N5_FD_C</v>
      </c>
      <c r="E1380" t="s">
        <v>16446</v>
      </c>
      <c r="F1380">
        <f>IF(ISBLANK('4I'!$F$165),"",'4I'!$F$165)</f>
        <v>0</v>
      </c>
    </row>
    <row r="1381" spans="2:6">
      <c r="B1381" t="str">
        <f>'4I'!$AJ$165</f>
        <v>CR20011N6_FD_C</v>
      </c>
      <c r="E1381" t="s">
        <v>16446</v>
      </c>
      <c r="F1381">
        <f>IF(ISBLANK('4I'!$G$165),"",'4I'!$G$165)</f>
        <v>0</v>
      </c>
    </row>
    <row r="1382" spans="2:6">
      <c r="B1382" t="str">
        <f>'4I'!$AK$165</f>
        <v>CR20011MM_FD_C</v>
      </c>
      <c r="E1382" t="s">
        <v>16446</v>
      </c>
      <c r="F1382">
        <f>IF(ISBLANK('4I'!$H$165),"",'4I'!$H$165)</f>
        <v>0</v>
      </c>
    </row>
    <row r="1383" spans="2:6">
      <c r="B1383" t="str">
        <f>'4I'!$AL$165</f>
        <v>CR20011TA_FD_C</v>
      </c>
      <c r="E1383" t="s">
        <v>16446</v>
      </c>
      <c r="F1383">
        <f>IF(ISBLANK('4I'!$I$165),"",'4I'!$I$165)</f>
        <v>0</v>
      </c>
    </row>
    <row r="1384" spans="2:6">
      <c r="B1384" t="str">
        <f>'4I'!$AF$166</f>
        <v>CR20012N0_FD_C</v>
      </c>
      <c r="E1384" t="s">
        <v>16446</v>
      </c>
      <c r="F1384">
        <f>IF(ISBLANK('4I'!$C$166),"",'4I'!$C$166)</f>
        <v>0</v>
      </c>
    </row>
    <row r="1385" spans="2:6">
      <c r="B1385" t="str">
        <f>'4I'!$AG$166</f>
        <v>CR20012N1_FD_C</v>
      </c>
      <c r="E1385" t="s">
        <v>16446</v>
      </c>
      <c r="F1385">
        <f>IF(ISBLANK('4I'!$D$166),"",'4I'!$D$166)</f>
        <v>0</v>
      </c>
    </row>
    <row r="1386" spans="2:6">
      <c r="B1386" t="str">
        <f>'4I'!$AH$166</f>
        <v>CR20012N2_FD_C</v>
      </c>
      <c r="E1386" t="s">
        <v>16446</v>
      </c>
      <c r="F1386">
        <f>IF(ISBLANK('4I'!$E$166),"",'4I'!$E$166)</f>
        <v>0</v>
      </c>
    </row>
    <row r="1387" spans="2:6">
      <c r="B1387" t="str">
        <f>'4I'!$AI$166</f>
        <v>CR20012N5_FD_C</v>
      </c>
      <c r="E1387" t="s">
        <v>16446</v>
      </c>
      <c r="F1387">
        <f>IF(ISBLANK('4I'!$F$166),"",'4I'!$F$166)</f>
        <v>0</v>
      </c>
    </row>
    <row r="1388" spans="2:6">
      <c r="B1388" t="str">
        <f>'4I'!$AJ$166</f>
        <v>CR20012N6_FD_C</v>
      </c>
      <c r="E1388" t="s">
        <v>16446</v>
      </c>
      <c r="F1388">
        <f>IF(ISBLANK('4I'!$G$166),"",'4I'!$G$166)</f>
        <v>0</v>
      </c>
    </row>
    <row r="1389" spans="2:6">
      <c r="B1389" t="str">
        <f>'4I'!$AK$166</f>
        <v>CR20012MM_FD_C</v>
      </c>
      <c r="E1389" t="s">
        <v>16446</v>
      </c>
      <c r="F1389">
        <f>IF(ISBLANK('4I'!$H$166),"",'4I'!$H$166)</f>
        <v>0</v>
      </c>
    </row>
    <row r="1390" spans="2:6">
      <c r="B1390" t="str">
        <f>'4I'!$AL$166</f>
        <v>CR20012TA_FD_C</v>
      </c>
      <c r="E1390" t="s">
        <v>16446</v>
      </c>
      <c r="F1390">
        <f>IF(ISBLANK('4I'!$I$166),"",'4I'!$I$166)</f>
        <v>0</v>
      </c>
    </row>
    <row r="1391" spans="2:6">
      <c r="B1391" t="str">
        <f>'4I'!$AF$167</f>
        <v>CR20013N0_FD_C</v>
      </c>
      <c r="E1391" t="s">
        <v>16446</v>
      </c>
      <c r="F1391">
        <f>IF(ISBLANK('4I'!$C$167),"",'4I'!$C$167)</f>
        <v>0</v>
      </c>
    </row>
    <row r="1392" spans="2:6">
      <c r="B1392" t="str">
        <f>'4I'!$AG$167</f>
        <v>CR20013N1_FD_C</v>
      </c>
      <c r="E1392" t="s">
        <v>16446</v>
      </c>
      <c r="F1392">
        <f>IF(ISBLANK('4I'!$D$167),"",'4I'!$D$167)</f>
        <v>0</v>
      </c>
    </row>
    <row r="1393" spans="2:6">
      <c r="B1393" t="str">
        <f>'4I'!$AH$167</f>
        <v>CR20013N2_FD_C</v>
      </c>
      <c r="E1393" t="s">
        <v>16446</v>
      </c>
      <c r="F1393">
        <f>IF(ISBLANK('4I'!$E$167),"",'4I'!$E$167)</f>
        <v>0</v>
      </c>
    </row>
    <row r="1394" spans="2:6">
      <c r="B1394" t="str">
        <f>'4I'!$AI$167</f>
        <v>CR20013N5_FD_C</v>
      </c>
      <c r="E1394" t="s">
        <v>16446</v>
      </c>
      <c r="F1394">
        <f>IF(ISBLANK('4I'!$F$167),"",'4I'!$F$167)</f>
        <v>0</v>
      </c>
    </row>
    <row r="1395" spans="2:6">
      <c r="B1395" t="str">
        <f>'4I'!$AJ$167</f>
        <v>CR20013N6_FD_C</v>
      </c>
      <c r="E1395" t="s">
        <v>16446</v>
      </c>
      <c r="F1395">
        <f>IF(ISBLANK('4I'!$G$167),"",'4I'!$G$167)</f>
        <v>0</v>
      </c>
    </row>
    <row r="1396" spans="2:6">
      <c r="B1396" t="str">
        <f>'4I'!$AK$167</f>
        <v>CR20013MM_FD_C</v>
      </c>
      <c r="E1396" t="s">
        <v>16446</v>
      </c>
      <c r="F1396">
        <f>IF(ISBLANK('4I'!$H$167),"",'4I'!$H$167)</f>
        <v>0</v>
      </c>
    </row>
    <row r="1397" spans="2:6">
      <c r="B1397" t="str">
        <f>'4I'!$AL$167</f>
        <v>CR20013TA_FD_C</v>
      </c>
      <c r="E1397" t="s">
        <v>16446</v>
      </c>
      <c r="F1397">
        <f>IF(ISBLANK('4I'!$I$167),"",'4I'!$I$167)</f>
        <v>0</v>
      </c>
    </row>
    <row r="1398" spans="2:6">
      <c r="B1398" t="str">
        <f>'4I'!$AF$168</f>
        <v>CR20014N0_FD_C</v>
      </c>
      <c r="E1398" t="s">
        <v>16446</v>
      </c>
      <c r="F1398">
        <f>IF(ISBLANK('4I'!$C$168),"",'4I'!$C$168)</f>
        <v>0</v>
      </c>
    </row>
    <row r="1399" spans="2:6">
      <c r="B1399" t="str">
        <f>'4I'!$AG$168</f>
        <v>CR20014N1_FD_C</v>
      </c>
      <c r="E1399" t="s">
        <v>16446</v>
      </c>
      <c r="F1399">
        <f>IF(ISBLANK('4I'!$D$168),"",'4I'!$D$168)</f>
        <v>0</v>
      </c>
    </row>
    <row r="1400" spans="2:6">
      <c r="B1400" t="str">
        <f>'4I'!$AH$168</f>
        <v>CR20014N2_FD_C</v>
      </c>
      <c r="E1400" t="s">
        <v>16446</v>
      </c>
      <c r="F1400">
        <f>IF(ISBLANK('4I'!$E$168),"",'4I'!$E$168)</f>
        <v>0</v>
      </c>
    </row>
    <row r="1401" spans="2:6">
      <c r="B1401" t="str">
        <f>'4I'!$AI$168</f>
        <v>CR20014N5_FD_C</v>
      </c>
      <c r="E1401" t="s">
        <v>16446</v>
      </c>
      <c r="F1401">
        <f>IF(ISBLANK('4I'!$F$168),"",'4I'!$F$168)</f>
        <v>0</v>
      </c>
    </row>
    <row r="1402" spans="2:6">
      <c r="B1402" t="str">
        <f>'4I'!$AJ$168</f>
        <v>CR20014N6_FD_C</v>
      </c>
      <c r="E1402" t="s">
        <v>16446</v>
      </c>
      <c r="F1402">
        <f>IF(ISBLANK('4I'!$G$168),"",'4I'!$G$168)</f>
        <v>0</v>
      </c>
    </row>
    <row r="1403" spans="2:6">
      <c r="B1403" t="str">
        <f>'4I'!$AK$168</f>
        <v>CR20014MM_FD_C</v>
      </c>
      <c r="E1403" t="s">
        <v>16446</v>
      </c>
      <c r="F1403">
        <f>IF(ISBLANK('4I'!$H$168),"",'4I'!$H$168)</f>
        <v>0</v>
      </c>
    </row>
    <row r="1404" spans="2:6">
      <c r="B1404" t="str">
        <f>'4I'!$AL$168</f>
        <v>CR20014TA_FD_C</v>
      </c>
      <c r="E1404" t="s">
        <v>16446</v>
      </c>
      <c r="F1404">
        <f>IF(ISBLANK('4I'!$I$168),"",'4I'!$I$168)</f>
        <v>0</v>
      </c>
    </row>
    <row r="1405" spans="2:6">
      <c r="B1405" t="str">
        <f>'4I'!$AF$171</f>
        <v>CR20015N0_FD_C</v>
      </c>
      <c r="E1405" t="s">
        <v>16446</v>
      </c>
      <c r="F1405">
        <f>IF(ISBLANK('4I'!$C$171),"",'4I'!$C$171)</f>
        <v>0</v>
      </c>
    </row>
    <row r="1406" spans="2:6">
      <c r="B1406" t="str">
        <f>'4I'!$AG$171</f>
        <v>CR20015N1_FD_C</v>
      </c>
      <c r="E1406" t="s">
        <v>16446</v>
      </c>
      <c r="F1406">
        <f>IF(ISBLANK('4I'!$D$171),"",'4I'!$D$171)</f>
        <v>0</v>
      </c>
    </row>
    <row r="1407" spans="2:6">
      <c r="B1407" t="str">
        <f>'4I'!$AH$171</f>
        <v>CR20015N2_FD_C</v>
      </c>
      <c r="E1407" t="s">
        <v>16446</v>
      </c>
      <c r="F1407">
        <f>IF(ISBLANK('4I'!$E$171),"",'4I'!$E$171)</f>
        <v>0</v>
      </c>
    </row>
    <row r="1408" spans="2:6">
      <c r="B1408" t="str">
        <f>'4I'!$AI$171</f>
        <v>CR20015N5_FD_C</v>
      </c>
      <c r="E1408" t="s">
        <v>16446</v>
      </c>
      <c r="F1408">
        <f>IF(ISBLANK('4I'!$F$171),"",'4I'!$F$171)</f>
        <v>0</v>
      </c>
    </row>
    <row r="1409" spans="2:6">
      <c r="B1409" t="str">
        <f>'4I'!$AJ$171</f>
        <v>CR20015N6_FD_C</v>
      </c>
      <c r="E1409" t="s">
        <v>16446</v>
      </c>
      <c r="F1409">
        <f>IF(ISBLANK('4I'!$G$171),"",'4I'!$G$171)</f>
        <v>0</v>
      </c>
    </row>
    <row r="1410" spans="2:6">
      <c r="B1410" t="str">
        <f>'4I'!$AK$171</f>
        <v>CR20015MM_FD_C</v>
      </c>
      <c r="E1410" t="s">
        <v>16446</v>
      </c>
      <c r="F1410">
        <f>IF(ISBLANK('4I'!$H$171),"",'4I'!$H$171)</f>
        <v>0</v>
      </c>
    </row>
    <row r="1411" spans="2:6">
      <c r="B1411" t="str">
        <f>'4I'!$AL$171</f>
        <v>CR20015TA_FD_C</v>
      </c>
      <c r="E1411" t="s">
        <v>16446</v>
      </c>
      <c r="F1411">
        <f>IF(ISBLANK('4I'!$I$171),"",'4I'!$I$171)</f>
        <v>0</v>
      </c>
    </row>
    <row r="1412" spans="2:6">
      <c r="B1412" t="str">
        <f>'4I'!$AF$172</f>
        <v>CR20016N0_FD_C</v>
      </c>
      <c r="E1412" t="s">
        <v>16446</v>
      </c>
      <c r="F1412">
        <f>IF(ISBLANK('4I'!$C$172),"",'4I'!$C$172)</f>
        <v>0</v>
      </c>
    </row>
    <row r="1413" spans="2:6">
      <c r="B1413" t="str">
        <f>'4I'!$AG$172</f>
        <v>CR20016N1_FD_C</v>
      </c>
      <c r="E1413" t="s">
        <v>16446</v>
      </c>
      <c r="F1413">
        <f>IF(ISBLANK('4I'!$D$172),"",'4I'!$D$172)</f>
        <v>0</v>
      </c>
    </row>
    <row r="1414" spans="2:6">
      <c r="B1414" t="str">
        <f>'4I'!$AH$172</f>
        <v>CR20016N2_FD_C</v>
      </c>
      <c r="E1414" t="s">
        <v>16446</v>
      </c>
      <c r="F1414">
        <f>IF(ISBLANK('4I'!$E$172),"",'4I'!$E$172)</f>
        <v>0</v>
      </c>
    </row>
    <row r="1415" spans="2:6">
      <c r="B1415" t="str">
        <f>'4I'!$AI$172</f>
        <v>CR20016N5_FD_C</v>
      </c>
      <c r="E1415" t="s">
        <v>16446</v>
      </c>
      <c r="F1415">
        <f>IF(ISBLANK('4I'!$F$172),"",'4I'!$F$172)</f>
        <v>0</v>
      </c>
    </row>
    <row r="1416" spans="2:6">
      <c r="B1416" t="str">
        <f>'4I'!$AJ$172</f>
        <v>CR20016N6_FD_C</v>
      </c>
      <c r="E1416" t="s">
        <v>16446</v>
      </c>
      <c r="F1416">
        <f>IF(ISBLANK('4I'!$G$172),"",'4I'!$G$172)</f>
        <v>0</v>
      </c>
    </row>
    <row r="1417" spans="2:6">
      <c r="B1417" t="str">
        <f>'4I'!$AK$172</f>
        <v>CR20016MM_FD_C</v>
      </c>
      <c r="E1417" t="s">
        <v>16446</v>
      </c>
      <c r="F1417">
        <f>IF(ISBLANK('4I'!$H$172),"",'4I'!$H$172)</f>
        <v>0</v>
      </c>
    </row>
    <row r="1418" spans="2:6">
      <c r="B1418" t="str">
        <f>'4I'!$AL$172</f>
        <v>CR20016TA_FD_C</v>
      </c>
      <c r="E1418" t="s">
        <v>16446</v>
      </c>
      <c r="F1418">
        <f>IF(ISBLANK('4I'!$I$172),"",'4I'!$I$172)</f>
        <v>0</v>
      </c>
    </row>
    <row r="1419" spans="2:6">
      <c r="B1419" t="str">
        <f>'4I'!$AF$173</f>
        <v>CR20017N0_FD_C</v>
      </c>
      <c r="E1419" t="s">
        <v>16446</v>
      </c>
      <c r="F1419">
        <f>IF(ISBLANK('4I'!$C$173),"",'4I'!$C$173)</f>
        <v>0</v>
      </c>
    </row>
    <row r="1420" spans="2:6">
      <c r="B1420" t="str">
        <f>'4I'!$AG$173</f>
        <v>CR20017N1_FD_C</v>
      </c>
      <c r="E1420" t="s">
        <v>16446</v>
      </c>
      <c r="F1420">
        <f>IF(ISBLANK('4I'!$D$173),"",'4I'!$D$173)</f>
        <v>0</v>
      </c>
    </row>
    <row r="1421" spans="2:6">
      <c r="B1421" t="str">
        <f>'4I'!$AH$173</f>
        <v>CR20017N2_FD_C</v>
      </c>
      <c r="E1421" t="s">
        <v>16446</v>
      </c>
      <c r="F1421">
        <f>IF(ISBLANK('4I'!$E$173),"",'4I'!$E$173)</f>
        <v>0</v>
      </c>
    </row>
    <row r="1422" spans="2:6">
      <c r="B1422" t="str">
        <f>'4I'!$AI$173</f>
        <v>CR20017N5_FD_C</v>
      </c>
      <c r="E1422" t="s">
        <v>16446</v>
      </c>
      <c r="F1422">
        <f>IF(ISBLANK('4I'!$F$173),"",'4I'!$F$173)</f>
        <v>0</v>
      </c>
    </row>
    <row r="1423" spans="2:6">
      <c r="B1423" t="str">
        <f>'4I'!$AJ$173</f>
        <v>CR20017N6_FD_C</v>
      </c>
      <c r="E1423" t="s">
        <v>16446</v>
      </c>
      <c r="F1423">
        <f>IF(ISBLANK('4I'!$G$173),"",'4I'!$G$173)</f>
        <v>0</v>
      </c>
    </row>
    <row r="1424" spans="2:6">
      <c r="B1424" t="str">
        <f>'4I'!$AK$173</f>
        <v>CR20017MM_FD_C</v>
      </c>
      <c r="E1424" t="s">
        <v>16446</v>
      </c>
      <c r="F1424">
        <f>IF(ISBLANK('4I'!$H$173),"",'4I'!$H$173)</f>
        <v>0</v>
      </c>
    </row>
    <row r="1425" spans="2:6">
      <c r="B1425" t="str">
        <f>'4I'!$AL$173</f>
        <v>CR20017TA_FD_C</v>
      </c>
      <c r="E1425" t="s">
        <v>16446</v>
      </c>
      <c r="F1425">
        <f>IF(ISBLANK('4I'!$I$173),"",'4I'!$I$173)</f>
        <v>0</v>
      </c>
    </row>
    <row r="1426" spans="2:6">
      <c r="B1426" t="str">
        <f>'4I'!$AF$174</f>
        <v>CR2029N0_FD_C</v>
      </c>
      <c r="E1426" t="s">
        <v>16446</v>
      </c>
      <c r="F1426">
        <f>IF(ISBLANK('4I'!$C$174),"",'4I'!$C$174)</f>
        <v>0</v>
      </c>
    </row>
    <row r="1427" spans="2:6">
      <c r="B1427" t="str">
        <f>'4I'!$AG$174</f>
        <v>CR2029N1_FD_C</v>
      </c>
      <c r="E1427" t="s">
        <v>16446</v>
      </c>
      <c r="F1427">
        <f>IF(ISBLANK('4I'!$D$174),"",'4I'!$D$174)</f>
        <v>0</v>
      </c>
    </row>
    <row r="1428" spans="2:6">
      <c r="B1428" t="str">
        <f>'4I'!$AH$174</f>
        <v>CR2029N2_FD_C</v>
      </c>
      <c r="E1428" t="s">
        <v>16446</v>
      </c>
      <c r="F1428">
        <f>IF(ISBLANK('4I'!$E$174),"",'4I'!$E$174)</f>
        <v>0</v>
      </c>
    </row>
    <row r="1429" spans="2:6">
      <c r="B1429" t="str">
        <f>'4I'!$AI$174</f>
        <v>CR2029N5_FD_C</v>
      </c>
      <c r="E1429" t="s">
        <v>16446</v>
      </c>
      <c r="F1429">
        <f>IF(ISBLANK('4I'!$F$174),"",'4I'!$F$174)</f>
        <v>0</v>
      </c>
    </row>
    <row r="1430" spans="2:6">
      <c r="B1430" t="str">
        <f>'4I'!$AJ$174</f>
        <v>CR2029N6_FD_C</v>
      </c>
      <c r="E1430" t="s">
        <v>16446</v>
      </c>
      <c r="F1430">
        <f>IF(ISBLANK('4I'!$G$174),"",'4I'!$G$174)</f>
        <v>0</v>
      </c>
    </row>
    <row r="1431" spans="2:6">
      <c r="B1431" t="str">
        <f>'4I'!$AK$174</f>
        <v>CR2029MM_FD_C</v>
      </c>
      <c r="E1431" t="s">
        <v>16446</v>
      </c>
      <c r="F1431">
        <f>IF(ISBLANK('4I'!$H$174),"",'4I'!$H$174)</f>
        <v>0</v>
      </c>
    </row>
    <row r="1432" spans="2:6">
      <c r="B1432" t="str">
        <f>'4I'!$AL$174</f>
        <v>CR2029TA_FD_C</v>
      </c>
      <c r="E1432" t="s">
        <v>16446</v>
      </c>
      <c r="F1432">
        <f>IF(ISBLANK('4I'!$I$174),"",'4I'!$I$174)</f>
        <v>0</v>
      </c>
    </row>
    <row r="1433" spans="2:6">
      <c r="B1433" t="str">
        <f>'4I'!$AF$175</f>
        <v>CR2030N0_FD_C</v>
      </c>
      <c r="E1433" t="s">
        <v>16446</v>
      </c>
      <c r="F1433">
        <f>IF(ISBLANK('4I'!$C$175),"",'4I'!$C$175)</f>
        <v>0</v>
      </c>
    </row>
    <row r="1434" spans="2:6">
      <c r="B1434" t="str">
        <f>'4I'!$AG$175</f>
        <v>CR2030N1_FD_C</v>
      </c>
      <c r="E1434" t="s">
        <v>16446</v>
      </c>
      <c r="F1434">
        <f>IF(ISBLANK('4I'!$D$175),"",'4I'!$D$175)</f>
        <v>0</v>
      </c>
    </row>
    <row r="1435" spans="2:6">
      <c r="B1435" t="str">
        <f>'4I'!$AH$175</f>
        <v>CR2030N2_FD_C</v>
      </c>
      <c r="E1435" t="s">
        <v>16446</v>
      </c>
      <c r="F1435">
        <f>IF(ISBLANK('4I'!$E$175),"",'4I'!$E$175)</f>
        <v>0</v>
      </c>
    </row>
    <row r="1436" spans="2:6">
      <c r="B1436" t="str">
        <f>'4I'!$AI$175</f>
        <v>CR2030N5_FD_C</v>
      </c>
      <c r="E1436" t="s">
        <v>16446</v>
      </c>
      <c r="F1436">
        <f>IF(ISBLANK('4I'!$F$175),"",'4I'!$F$175)</f>
        <v>0</v>
      </c>
    </row>
    <row r="1437" spans="2:6">
      <c r="B1437" t="str">
        <f>'4I'!$AJ$175</f>
        <v>CR2030N6_FD_C</v>
      </c>
      <c r="E1437" t="s">
        <v>16446</v>
      </c>
      <c r="F1437">
        <f>IF(ISBLANK('4I'!$G$175),"",'4I'!$G$175)</f>
        <v>0</v>
      </c>
    </row>
    <row r="1438" spans="2:6">
      <c r="B1438" t="str">
        <f>'4I'!$AK$175</f>
        <v>CR2030MM_FD_C</v>
      </c>
      <c r="E1438" t="s">
        <v>16446</v>
      </c>
      <c r="F1438">
        <f>IF(ISBLANK('4I'!$H$175),"",'4I'!$H$175)</f>
        <v>0</v>
      </c>
    </row>
    <row r="1439" spans="2:6">
      <c r="B1439" t="str">
        <f>'4I'!$AL$175</f>
        <v>CR2030TA_FD_C</v>
      </c>
      <c r="E1439" t="s">
        <v>16446</v>
      </c>
      <c r="F1439">
        <f>IF(ISBLANK('4I'!$I$175),"",'4I'!$I$175)</f>
        <v>0</v>
      </c>
    </row>
    <row r="1440" spans="2:6">
      <c r="B1440" t="str">
        <f>'4I'!$AF$176</f>
        <v>CR2031N0_FD_C</v>
      </c>
      <c r="E1440" t="s">
        <v>16446</v>
      </c>
      <c r="F1440">
        <f>IF(ISBLANK('4I'!$C$176),"",'4I'!$C$176)</f>
        <v>0</v>
      </c>
    </row>
    <row r="1441" spans="2:6">
      <c r="B1441" t="str">
        <f>'4I'!$AG$176</f>
        <v>CR2031N1_FD_C</v>
      </c>
      <c r="E1441" t="s">
        <v>16446</v>
      </c>
      <c r="F1441">
        <f>IF(ISBLANK('4I'!$D$176),"",'4I'!$D$176)</f>
        <v>0</v>
      </c>
    </row>
    <row r="1442" spans="2:6">
      <c r="B1442" t="str">
        <f>'4I'!$AH$176</f>
        <v>CR2031N2_FD_C</v>
      </c>
      <c r="E1442" t="s">
        <v>16446</v>
      </c>
      <c r="F1442">
        <f>IF(ISBLANK('4I'!$E$176),"",'4I'!$E$176)</f>
        <v>0</v>
      </c>
    </row>
    <row r="1443" spans="2:6">
      <c r="B1443" t="str">
        <f>'4I'!$AI$176</f>
        <v>CR2031N5_FD_C</v>
      </c>
      <c r="E1443" t="s">
        <v>16446</v>
      </c>
      <c r="F1443">
        <f>IF(ISBLANK('4I'!$F$176),"",'4I'!$F$176)</f>
        <v>0</v>
      </c>
    </row>
    <row r="1444" spans="2:6">
      <c r="B1444" t="str">
        <f>'4I'!$AJ$176</f>
        <v>CR2031N6_FD_C</v>
      </c>
      <c r="E1444" t="s">
        <v>16446</v>
      </c>
      <c r="F1444">
        <f>IF(ISBLANK('4I'!$G$176),"",'4I'!$G$176)</f>
        <v>0</v>
      </c>
    </row>
    <row r="1445" spans="2:6">
      <c r="B1445" t="str">
        <f>'4I'!$AK$176</f>
        <v>CR2031MM_FD_C</v>
      </c>
      <c r="E1445" t="s">
        <v>16446</v>
      </c>
      <c r="F1445">
        <f>IF(ISBLANK('4I'!$H$176),"",'4I'!$H$176)</f>
        <v>0</v>
      </c>
    </row>
    <row r="1446" spans="2:6">
      <c r="B1446" t="str">
        <f>'4I'!$AL$176</f>
        <v>CR2031TA_FD_C</v>
      </c>
      <c r="E1446" t="s">
        <v>16446</v>
      </c>
      <c r="F1446">
        <f>IF(ISBLANK('4I'!$I$176),"",'4I'!$I$176)</f>
        <v>0</v>
      </c>
    </row>
    <row r="1447" spans="2:6">
      <c r="B1447" t="str">
        <f>'4I'!$AF$177</f>
        <v>CR20018N0_FD_C</v>
      </c>
      <c r="E1447" t="s">
        <v>16446</v>
      </c>
      <c r="F1447">
        <f>IF(ISBLANK('4I'!$C$177),"",'4I'!$C$177)</f>
        <v>0</v>
      </c>
    </row>
    <row r="1448" spans="2:6">
      <c r="B1448" t="str">
        <f>'4I'!$AG$177</f>
        <v>CR20018N1_FD_C</v>
      </c>
      <c r="E1448" t="s">
        <v>16446</v>
      </c>
      <c r="F1448">
        <f>IF(ISBLANK('4I'!$D$177),"",'4I'!$D$177)</f>
        <v>0</v>
      </c>
    </row>
    <row r="1449" spans="2:6">
      <c r="B1449" t="str">
        <f>'4I'!$AH$177</f>
        <v>CR20018N2_FD_C</v>
      </c>
      <c r="E1449" t="s">
        <v>16446</v>
      </c>
      <c r="F1449">
        <f>IF(ISBLANK('4I'!$E$177),"",'4I'!$E$177)</f>
        <v>0</v>
      </c>
    </row>
    <row r="1450" spans="2:6">
      <c r="B1450" t="str">
        <f>'4I'!$AI$177</f>
        <v>CR20018N5_FD_C</v>
      </c>
      <c r="E1450" t="s">
        <v>16446</v>
      </c>
      <c r="F1450">
        <f>IF(ISBLANK('4I'!$F$177),"",'4I'!$F$177)</f>
        <v>0</v>
      </c>
    </row>
    <row r="1451" spans="2:6">
      <c r="B1451" t="str">
        <f>'4I'!$AJ$177</f>
        <v>CR20018N6_FD_C</v>
      </c>
      <c r="E1451" t="s">
        <v>16446</v>
      </c>
      <c r="F1451">
        <f>IF(ISBLANK('4I'!$G$177),"",'4I'!$G$177)</f>
        <v>0</v>
      </c>
    </row>
    <row r="1452" spans="2:6">
      <c r="B1452" t="str">
        <f>'4I'!$AK$177</f>
        <v>CR20018MM_FD_C</v>
      </c>
      <c r="E1452" t="s">
        <v>16446</v>
      </c>
      <c r="F1452">
        <f>IF(ISBLANK('4I'!$H$177),"",'4I'!$H$177)</f>
        <v>0</v>
      </c>
    </row>
    <row r="1453" spans="2:6">
      <c r="B1453" t="str">
        <f>'4I'!$AL$177</f>
        <v>CR20018TA_FD_C</v>
      </c>
      <c r="E1453" t="s">
        <v>16446</v>
      </c>
      <c r="F1453">
        <f>IF(ISBLANK('4I'!$I$177),"",'4I'!$I$177)</f>
        <v>0</v>
      </c>
    </row>
    <row r="1454" spans="2:6">
      <c r="B1454" t="str">
        <f>'4I'!$AF$178</f>
        <v>CR20019N0_FD_C</v>
      </c>
      <c r="E1454" t="s">
        <v>16446</v>
      </c>
      <c r="F1454">
        <f>IF(ISBLANK('4I'!$C$178),"",'4I'!$C$178)</f>
        <v>0</v>
      </c>
    </row>
    <row r="1455" spans="2:6">
      <c r="B1455" t="str">
        <f>'4I'!$AG$178</f>
        <v>CR20019N1_FD_C</v>
      </c>
      <c r="E1455" t="s">
        <v>16446</v>
      </c>
      <c r="F1455">
        <f>IF(ISBLANK('4I'!$D$178),"",'4I'!$D$178)</f>
        <v>0</v>
      </c>
    </row>
    <row r="1456" spans="2:6">
      <c r="B1456" t="str">
        <f>'4I'!$AH$178</f>
        <v>CR20019N2_FD_C</v>
      </c>
      <c r="E1456" t="s">
        <v>16446</v>
      </c>
      <c r="F1456">
        <f>IF(ISBLANK('4I'!$E$178),"",'4I'!$E$178)</f>
        <v>0</v>
      </c>
    </row>
    <row r="1457" spans="2:6">
      <c r="B1457" t="str">
        <f>'4I'!$AI$178</f>
        <v>CR20019N5_FD_C</v>
      </c>
      <c r="E1457" t="s">
        <v>16446</v>
      </c>
      <c r="F1457">
        <f>IF(ISBLANK('4I'!$F$178),"",'4I'!$F$178)</f>
        <v>0</v>
      </c>
    </row>
    <row r="1458" spans="2:6">
      <c r="B1458" t="str">
        <f>'4I'!$AJ$178</f>
        <v>CR20019N6_FD_C</v>
      </c>
      <c r="E1458" t="s">
        <v>16446</v>
      </c>
      <c r="F1458">
        <f>IF(ISBLANK('4I'!$G$178),"",'4I'!$G$178)</f>
        <v>0</v>
      </c>
    </row>
    <row r="1459" spans="2:6">
      <c r="B1459" t="str">
        <f>'4I'!$AK$178</f>
        <v>CR20019MM_FD_C</v>
      </c>
      <c r="E1459" t="s">
        <v>16446</v>
      </c>
      <c r="F1459">
        <f>IF(ISBLANK('4I'!$H$178),"",'4I'!$H$178)</f>
        <v>0</v>
      </c>
    </row>
    <row r="1460" spans="2:6">
      <c r="B1460" t="str">
        <f>'4I'!$AL$178</f>
        <v>CR20019TA_FD_C</v>
      </c>
      <c r="E1460" t="s">
        <v>16446</v>
      </c>
      <c r="F1460">
        <f>IF(ISBLANK('4I'!$I$178),"",'4I'!$I$178)</f>
        <v>0</v>
      </c>
    </row>
    <row r="1461" spans="2:6">
      <c r="B1461" t="str">
        <f>'4I'!$AF$181</f>
        <v>CR2028N0_FD_C</v>
      </c>
      <c r="E1461" t="s">
        <v>16446</v>
      </c>
      <c r="F1461">
        <f>IF(ISBLANK('4I'!$C$181),"",'4I'!$C$181)</f>
        <v>0</v>
      </c>
    </row>
    <row r="1462" spans="2:6">
      <c r="B1462" t="str">
        <f>'4I'!$AG$181</f>
        <v>CR2028N1_FD_C</v>
      </c>
      <c r="E1462" t="s">
        <v>16446</v>
      </c>
      <c r="F1462">
        <f>IF(ISBLANK('4I'!$D$181),"",'4I'!$D$181)</f>
        <v>0</v>
      </c>
    </row>
    <row r="1463" spans="2:6">
      <c r="B1463" t="str">
        <f>'4I'!$AH$181</f>
        <v>CR2028N2_FD_C</v>
      </c>
      <c r="E1463" t="s">
        <v>16446</v>
      </c>
      <c r="F1463">
        <f>IF(ISBLANK('4I'!$E$181),"",'4I'!$E$181)</f>
        <v>0</v>
      </c>
    </row>
    <row r="1464" spans="2:6">
      <c r="B1464" t="str">
        <f>'4I'!$AI$181</f>
        <v>CR2028N5_FD_C</v>
      </c>
      <c r="E1464" t="s">
        <v>16446</v>
      </c>
      <c r="F1464">
        <f>IF(ISBLANK('4I'!$F$181),"",'4I'!$F$181)</f>
        <v>0</v>
      </c>
    </row>
    <row r="1465" spans="2:6">
      <c r="B1465" t="str">
        <f>'4I'!$AJ$181</f>
        <v>CR2028N6_FD_C</v>
      </c>
      <c r="E1465" t="s">
        <v>16446</v>
      </c>
      <c r="F1465">
        <f>IF(ISBLANK('4I'!$G$181),"",'4I'!$G$181)</f>
        <v>0</v>
      </c>
    </row>
    <row r="1466" spans="2:6">
      <c r="B1466" t="str">
        <f>'4I'!$AK$181</f>
        <v>CR2028MM_FD_C</v>
      </c>
      <c r="E1466" t="s">
        <v>16446</v>
      </c>
      <c r="F1466">
        <f>IF(ISBLANK('4I'!$H$181),"",'4I'!$H$181)</f>
        <v>0</v>
      </c>
    </row>
    <row r="1467" spans="2:6">
      <c r="B1467" t="str">
        <f>'4I'!$AL$181</f>
        <v>CR2028TA_FD_C</v>
      </c>
      <c r="E1467" t="s">
        <v>16446</v>
      </c>
      <c r="F1467">
        <f>IF(ISBLANK('4I'!$I$181),"",'4I'!$I$181)</f>
        <v>0</v>
      </c>
    </row>
    <row r="1468" spans="2:6">
      <c r="B1468" t="str">
        <f>'4I'!$AF$183</f>
        <v>CR20020N0_FD_C</v>
      </c>
      <c r="E1468" t="s">
        <v>16446</v>
      </c>
      <c r="F1468">
        <f>IF(ISBLANK('4I'!$C$183),"",'4I'!$C$183)</f>
        <v>0</v>
      </c>
    </row>
    <row r="1469" spans="2:6">
      <c r="B1469" t="str">
        <f>'4I'!$AG$183</f>
        <v>CR20020N1_FD_C</v>
      </c>
      <c r="E1469" t="s">
        <v>16446</v>
      </c>
      <c r="F1469">
        <f>IF(ISBLANK('4I'!$D$183),"",'4I'!$D$183)</f>
        <v>0</v>
      </c>
    </row>
    <row r="1470" spans="2:6">
      <c r="B1470" t="str">
        <f>'4I'!$AH$183</f>
        <v>CR20020N2_FD_C</v>
      </c>
      <c r="E1470" t="s">
        <v>16446</v>
      </c>
      <c r="F1470">
        <f>IF(ISBLANK('4I'!$E$183),"",'4I'!$E$183)</f>
        <v>0</v>
      </c>
    </row>
    <row r="1471" spans="2:6">
      <c r="B1471" t="str">
        <f>'4I'!$AI$183</f>
        <v>CR20020N5_FD_C</v>
      </c>
      <c r="E1471" t="s">
        <v>16446</v>
      </c>
      <c r="F1471">
        <f>IF(ISBLANK('4I'!$F$183),"",'4I'!$F$183)</f>
        <v>0</v>
      </c>
    </row>
    <row r="1472" spans="2:6">
      <c r="B1472" t="str">
        <f>'4I'!$AJ$183</f>
        <v>CR20020N6_FD_C</v>
      </c>
      <c r="E1472" t="s">
        <v>16446</v>
      </c>
      <c r="F1472">
        <f>IF(ISBLANK('4I'!$G$183),"",'4I'!$G$183)</f>
        <v>0</v>
      </c>
    </row>
    <row r="1473" spans="2:6">
      <c r="B1473" t="str">
        <f>'4I'!$AK$183</f>
        <v>CR20020MM_FD_C</v>
      </c>
      <c r="E1473" t="s">
        <v>16446</v>
      </c>
      <c r="F1473">
        <f>IF(ISBLANK('4I'!$H$183),"",'4I'!$H$183)</f>
        <v>0</v>
      </c>
    </row>
    <row r="1474" spans="2:6">
      <c r="B1474" t="str">
        <f>'4I'!$AL$183</f>
        <v>CR20020TA_FD_C</v>
      </c>
      <c r="E1474" t="s">
        <v>16446</v>
      </c>
      <c r="F1474">
        <f>IF(ISBLANK('4I'!$I$183),"",'4I'!$I$183)</f>
        <v>0</v>
      </c>
    </row>
    <row r="1475" spans="2:6">
      <c r="B1475" t="str">
        <f>'4I'!$AF$192</f>
        <v>CR2021N0_FD_D</v>
      </c>
      <c r="E1475" t="s">
        <v>16446</v>
      </c>
      <c r="F1475">
        <f>IF(ISBLANK('4I'!$C$192),"",'4I'!$C$192)</f>
        <v>0</v>
      </c>
    </row>
    <row r="1476" spans="2:6">
      <c r="B1476" t="str">
        <f>'4I'!$AG$192</f>
        <v>CR2021N1_FD_D</v>
      </c>
      <c r="E1476" t="s">
        <v>16446</v>
      </c>
      <c r="F1476">
        <f>IF(ISBLANK('4I'!$D$192),"",'4I'!$D$192)</f>
        <v>0</v>
      </c>
    </row>
    <row r="1477" spans="2:6">
      <c r="B1477" t="str">
        <f>'4I'!$AH$192</f>
        <v>CR2021N2_FD_D</v>
      </c>
      <c r="E1477" t="s">
        <v>16446</v>
      </c>
      <c r="F1477">
        <f>IF(ISBLANK('4I'!$E$192),"",'4I'!$E$192)</f>
        <v>0</v>
      </c>
    </row>
    <row r="1478" spans="2:6">
      <c r="B1478" t="str">
        <f>'4I'!$AI$192</f>
        <v>CR2021N5_FD_D</v>
      </c>
      <c r="E1478" t="s">
        <v>16446</v>
      </c>
      <c r="F1478">
        <f>IF(ISBLANK('4I'!$F$192),"",'4I'!$F$192)</f>
        <v>0</v>
      </c>
    </row>
    <row r="1479" spans="2:6">
      <c r="B1479" t="str">
        <f>'4I'!$AJ$192</f>
        <v>CR2021N6_FD_D</v>
      </c>
      <c r="E1479" t="s">
        <v>16446</v>
      </c>
      <c r="F1479">
        <f>IF(ISBLANK('4I'!$G$192),"",'4I'!$G$192)</f>
        <v>0</v>
      </c>
    </row>
    <row r="1480" spans="2:6">
      <c r="B1480" t="str">
        <f>'4I'!$AK$192</f>
        <v>CR2021MM_FD_D</v>
      </c>
      <c r="E1480" t="s">
        <v>16446</v>
      </c>
      <c r="F1480">
        <f>IF(ISBLANK('4I'!$H$192),"",'4I'!$H$192)</f>
        <v>0</v>
      </c>
    </row>
    <row r="1481" spans="2:6">
      <c r="B1481" t="str">
        <f>'4I'!$AL$192</f>
        <v>CR2021TA_FD_D</v>
      </c>
      <c r="E1481" t="s">
        <v>16446</v>
      </c>
      <c r="F1481">
        <f>IF(ISBLANK('4I'!$I$192),"",'4I'!$I$192)</f>
        <v>0</v>
      </c>
    </row>
    <row r="1482" spans="2:6">
      <c r="B1482" t="str">
        <f>'4I'!$AM$192</f>
        <v>CR2021IRP_FD_D</v>
      </c>
      <c r="E1482" t="s">
        <v>16446</v>
      </c>
      <c r="F1482">
        <f>IF(ISBLANK('4I'!$J$192),"",'4I'!$J$192)</f>
        <v>0</v>
      </c>
    </row>
    <row r="1483" spans="2:6">
      <c r="B1483" t="str">
        <f>'4I'!$AN$192</f>
        <v>CR2021IRR_FD_D</v>
      </c>
      <c r="E1483" t="s">
        <v>16446</v>
      </c>
      <c r="F1483">
        <f>IF(ISBLANK('4I'!$K$192),"",'4I'!$K$192)</f>
        <v>0</v>
      </c>
    </row>
    <row r="1484" spans="2:6">
      <c r="B1484" t="str">
        <f>'4I'!$AF$193</f>
        <v>CR2022N0_FD_D</v>
      </c>
      <c r="E1484" t="s">
        <v>16446</v>
      </c>
      <c r="F1484">
        <f>IF(ISBLANK('4I'!$C$193),"",'4I'!$C$193)</f>
        <v>0</v>
      </c>
    </row>
    <row r="1485" spans="2:6">
      <c r="B1485" t="str">
        <f>'4I'!$AG$193</f>
        <v>CR2022N1_FD_D</v>
      </c>
      <c r="E1485" t="s">
        <v>16446</v>
      </c>
      <c r="F1485">
        <f>IF(ISBLANK('4I'!$D$193),"",'4I'!$D$193)</f>
        <v>0</v>
      </c>
    </row>
    <row r="1486" spans="2:6">
      <c r="B1486" t="str">
        <f>'4I'!$AH$193</f>
        <v>CR2022N2_FD_D</v>
      </c>
      <c r="E1486" t="s">
        <v>16446</v>
      </c>
      <c r="F1486">
        <f>IF(ISBLANK('4I'!$E$193),"",'4I'!$E$193)</f>
        <v>0</v>
      </c>
    </row>
    <row r="1487" spans="2:6">
      <c r="B1487" t="str">
        <f>'4I'!$AI$193</f>
        <v>CR2022N5_FD_D</v>
      </c>
      <c r="E1487" t="s">
        <v>16446</v>
      </c>
      <c r="F1487">
        <f>IF(ISBLANK('4I'!$F$193),"",'4I'!$F$193)</f>
        <v>0</v>
      </c>
    </row>
    <row r="1488" spans="2:6">
      <c r="B1488" t="str">
        <f>'4I'!$AJ$193</f>
        <v>CR2022N6_FD_D</v>
      </c>
      <c r="E1488" t="s">
        <v>16446</v>
      </c>
      <c r="F1488">
        <f>IF(ISBLANK('4I'!$G$193),"",'4I'!$G$193)</f>
        <v>0</v>
      </c>
    </row>
    <row r="1489" spans="2:6">
      <c r="B1489" t="str">
        <f>'4I'!$AK$193</f>
        <v>CR2022MM_FD_D</v>
      </c>
      <c r="E1489" t="s">
        <v>16446</v>
      </c>
      <c r="F1489">
        <f>IF(ISBLANK('4I'!$H$193),"",'4I'!$H$193)</f>
        <v>0</v>
      </c>
    </row>
    <row r="1490" spans="2:6">
      <c r="B1490" t="str">
        <f>'4I'!$AL$193</f>
        <v>CR2022TA_FD_D</v>
      </c>
      <c r="E1490" t="s">
        <v>16446</v>
      </c>
      <c r="F1490">
        <f>IF(ISBLANK('4I'!$I$193),"",'4I'!$I$193)</f>
        <v>0</v>
      </c>
    </row>
    <row r="1491" spans="2:6">
      <c r="B1491" t="str">
        <f>'4I'!$AM$193</f>
        <v>CR2022IRP_FD_D</v>
      </c>
      <c r="E1491" t="s">
        <v>16446</v>
      </c>
      <c r="F1491">
        <f>IF(ISBLANK('4I'!$J$193),"",'4I'!$J$193)</f>
        <v>0</v>
      </c>
    </row>
    <row r="1492" spans="2:6">
      <c r="B1492" t="str">
        <f>'4I'!$AN$193</f>
        <v>CR2022IRR_FD_D</v>
      </c>
      <c r="E1492" t="s">
        <v>16446</v>
      </c>
      <c r="F1492">
        <f>IF(ISBLANK('4I'!$K$193),"",'4I'!$K$193)</f>
        <v>0</v>
      </c>
    </row>
    <row r="1493" spans="2:6">
      <c r="B1493" t="str">
        <f>'4I'!$AF$194</f>
        <v>CR2023N0_FD_D</v>
      </c>
      <c r="E1493" t="s">
        <v>16446</v>
      </c>
      <c r="F1493">
        <f>IF(ISBLANK('4I'!$C$194),"",'4I'!$C$194)</f>
        <v>0</v>
      </c>
    </row>
    <row r="1494" spans="2:6">
      <c r="B1494" t="str">
        <f>'4I'!$AG$194</f>
        <v>CR2023N1_FD_D</v>
      </c>
      <c r="E1494" t="s">
        <v>16446</v>
      </c>
      <c r="F1494">
        <f>IF(ISBLANK('4I'!$D$194),"",'4I'!$D$194)</f>
        <v>0</v>
      </c>
    </row>
    <row r="1495" spans="2:6">
      <c r="B1495" t="str">
        <f>'4I'!$AH$194</f>
        <v>CR2023N2_FD_D</v>
      </c>
      <c r="E1495" t="s">
        <v>16446</v>
      </c>
      <c r="F1495">
        <f>IF(ISBLANK('4I'!$E$194),"",'4I'!$E$194)</f>
        <v>0</v>
      </c>
    </row>
    <row r="1496" spans="2:6">
      <c r="B1496" t="str">
        <f>'4I'!$AI$194</f>
        <v>CR2023N5_FD_D</v>
      </c>
      <c r="E1496" t="s">
        <v>16446</v>
      </c>
      <c r="F1496">
        <f>IF(ISBLANK('4I'!$F$194),"",'4I'!$F$194)</f>
        <v>0</v>
      </c>
    </row>
    <row r="1497" spans="2:6">
      <c r="B1497" t="str">
        <f>'4I'!$AJ$194</f>
        <v>CR2023N6_FD_D</v>
      </c>
      <c r="E1497" t="s">
        <v>16446</v>
      </c>
      <c r="F1497">
        <f>IF(ISBLANK('4I'!$G$194),"",'4I'!$G$194)</f>
        <v>0</v>
      </c>
    </row>
    <row r="1498" spans="2:6">
      <c r="B1498" t="str">
        <f>'4I'!$AK$194</f>
        <v>CR2023MM_FD_D</v>
      </c>
      <c r="E1498" t="s">
        <v>16446</v>
      </c>
      <c r="F1498">
        <f>IF(ISBLANK('4I'!$H$194),"",'4I'!$H$194)</f>
        <v>0</v>
      </c>
    </row>
    <row r="1499" spans="2:6">
      <c r="B1499" t="str">
        <f>'4I'!$AL$194</f>
        <v>CR2023TA_FD_D</v>
      </c>
      <c r="E1499" t="s">
        <v>16446</v>
      </c>
      <c r="F1499">
        <f>IF(ISBLANK('4I'!$I$194),"",'4I'!$I$194)</f>
        <v>0</v>
      </c>
    </row>
    <row r="1500" spans="2:6">
      <c r="B1500" t="str">
        <f>'4I'!$AM$194</f>
        <v>CR2023IRP_FD_D</v>
      </c>
      <c r="E1500" t="s">
        <v>16446</v>
      </c>
      <c r="F1500">
        <f>IF(ISBLANK('4I'!$J$194),"",'4I'!$J$194)</f>
        <v>0</v>
      </c>
    </row>
    <row r="1501" spans="2:6">
      <c r="B1501" t="str">
        <f>'4I'!$AN$194</f>
        <v>CR2023IRR_FD_D</v>
      </c>
      <c r="E1501" t="s">
        <v>16446</v>
      </c>
      <c r="F1501">
        <f>IF(ISBLANK('4I'!$K$194),"",'4I'!$K$194)</f>
        <v>0</v>
      </c>
    </row>
    <row r="1502" spans="2:6">
      <c r="B1502" t="str">
        <f>'4I'!$AF$195</f>
        <v>CR2024N0_FD_D</v>
      </c>
      <c r="E1502" t="s">
        <v>16446</v>
      </c>
      <c r="F1502">
        <f>IF(ISBLANK('4I'!$C$195),"",'4I'!$C$195)</f>
        <v>0</v>
      </c>
    </row>
    <row r="1503" spans="2:6">
      <c r="B1503" t="str">
        <f>'4I'!$AG$195</f>
        <v>CR2024N1_FD_D</v>
      </c>
      <c r="E1503" t="s">
        <v>16446</v>
      </c>
      <c r="F1503">
        <f>IF(ISBLANK('4I'!$D$195),"",'4I'!$D$195)</f>
        <v>0</v>
      </c>
    </row>
    <row r="1504" spans="2:6">
      <c r="B1504" t="str">
        <f>'4I'!$AH$195</f>
        <v>CR2024N2_FD_D</v>
      </c>
      <c r="E1504" t="s">
        <v>16446</v>
      </c>
      <c r="F1504">
        <f>IF(ISBLANK('4I'!$E$195),"",'4I'!$E$195)</f>
        <v>0</v>
      </c>
    </row>
    <row r="1505" spans="2:6">
      <c r="B1505" t="str">
        <f>'4I'!$AI$195</f>
        <v>CR2024N5_FD_D</v>
      </c>
      <c r="E1505" t="s">
        <v>16446</v>
      </c>
      <c r="F1505">
        <f>IF(ISBLANK('4I'!$F$195),"",'4I'!$F$195)</f>
        <v>0</v>
      </c>
    </row>
    <row r="1506" spans="2:6">
      <c r="B1506" t="str">
        <f>'4I'!$AJ$195</f>
        <v>CR2024N6_FD_D</v>
      </c>
      <c r="E1506" t="s">
        <v>16446</v>
      </c>
      <c r="F1506">
        <f>IF(ISBLANK('4I'!$G$195),"",'4I'!$G$195)</f>
        <v>0</v>
      </c>
    </row>
    <row r="1507" spans="2:6">
      <c r="B1507" t="str">
        <f>'4I'!$AK$195</f>
        <v>CR2024MM_FD_D</v>
      </c>
      <c r="E1507" t="s">
        <v>16446</v>
      </c>
      <c r="F1507">
        <f>IF(ISBLANK('4I'!$H$195),"",'4I'!$H$195)</f>
        <v>0</v>
      </c>
    </row>
    <row r="1508" spans="2:6">
      <c r="B1508" t="str">
        <f>'4I'!$AL$195</f>
        <v>CR2024TA_FD_D</v>
      </c>
      <c r="E1508" t="s">
        <v>16446</v>
      </c>
      <c r="F1508">
        <f>IF(ISBLANK('4I'!$I$195),"",'4I'!$I$195)</f>
        <v>0</v>
      </c>
    </row>
    <row r="1509" spans="2:6">
      <c r="B1509" t="str">
        <f>'4I'!$AM$195</f>
        <v>CR2024IRP_FD_D</v>
      </c>
      <c r="E1509" t="s">
        <v>16446</v>
      </c>
      <c r="F1509">
        <f>IF(ISBLANK('4I'!$J$195),"",'4I'!$J$195)</f>
        <v>0</v>
      </c>
    </row>
    <row r="1510" spans="2:6">
      <c r="B1510" t="str">
        <f>'4I'!$AN$195</f>
        <v>CR2024IRR_FD_D</v>
      </c>
      <c r="E1510" t="s">
        <v>16446</v>
      </c>
      <c r="F1510">
        <f>IF(ISBLANK('4I'!$K$195),"",'4I'!$K$195)</f>
        <v>0</v>
      </c>
    </row>
    <row r="1511" spans="2:6">
      <c r="B1511" t="str">
        <f>'4I'!$AF$196</f>
        <v>CR2025N0_FD_D</v>
      </c>
      <c r="E1511" t="s">
        <v>16446</v>
      </c>
      <c r="F1511">
        <f>IF(ISBLANK('4I'!$C$196),"",'4I'!$C$196)</f>
        <v>0</v>
      </c>
    </row>
    <row r="1512" spans="2:6">
      <c r="B1512" t="str">
        <f>'4I'!$AG$196</f>
        <v>CR2025N1_FD_D</v>
      </c>
      <c r="E1512" t="s">
        <v>16446</v>
      </c>
      <c r="F1512">
        <f>IF(ISBLANK('4I'!$D$196),"",'4I'!$D$196)</f>
        <v>0</v>
      </c>
    </row>
    <row r="1513" spans="2:6">
      <c r="B1513" t="str">
        <f>'4I'!$AH$196</f>
        <v>CR2025N2_FD_D</v>
      </c>
      <c r="E1513" t="s">
        <v>16446</v>
      </c>
      <c r="F1513">
        <f>IF(ISBLANK('4I'!$E$196),"",'4I'!$E$196)</f>
        <v>0</v>
      </c>
    </row>
    <row r="1514" spans="2:6">
      <c r="B1514" t="str">
        <f>'4I'!$AI$196</f>
        <v>CR2025N5_FD_D</v>
      </c>
      <c r="E1514" t="s">
        <v>16446</v>
      </c>
      <c r="F1514">
        <f>IF(ISBLANK('4I'!$F$196),"",'4I'!$F$196)</f>
        <v>0</v>
      </c>
    </row>
    <row r="1515" spans="2:6">
      <c r="B1515" t="str">
        <f>'4I'!$AJ$196</f>
        <v>CR2025N6_FD_D</v>
      </c>
      <c r="E1515" t="s">
        <v>16446</v>
      </c>
      <c r="F1515">
        <f>IF(ISBLANK('4I'!$G$196),"",'4I'!$G$196)</f>
        <v>0</v>
      </c>
    </row>
    <row r="1516" spans="2:6">
      <c r="B1516" t="str">
        <f>'4I'!$AK$196</f>
        <v>CR2025MM_FD_D</v>
      </c>
      <c r="E1516" t="s">
        <v>16446</v>
      </c>
      <c r="F1516">
        <f>IF(ISBLANK('4I'!$H$196),"",'4I'!$H$196)</f>
        <v>0</v>
      </c>
    </row>
    <row r="1517" spans="2:6">
      <c r="B1517" t="str">
        <f>'4I'!$AL$196</f>
        <v>CR2025TA_FD_D</v>
      </c>
      <c r="E1517" t="s">
        <v>16446</v>
      </c>
      <c r="F1517">
        <f>IF(ISBLANK('4I'!$I$196),"",'4I'!$I$196)</f>
        <v>0</v>
      </c>
    </row>
    <row r="1518" spans="2:6">
      <c r="B1518" t="str">
        <f>'4I'!$AM$196</f>
        <v>CR2025IRP_FD_D</v>
      </c>
      <c r="E1518" t="s">
        <v>16446</v>
      </c>
      <c r="F1518">
        <f>IF(ISBLANK('4I'!$J$196),"",'4I'!$J$196)</f>
        <v>0</v>
      </c>
    </row>
    <row r="1519" spans="2:6">
      <c r="B1519" t="str">
        <f>'4I'!$AN$196</f>
        <v>CR2025IRR_FD_D</v>
      </c>
      <c r="E1519" t="s">
        <v>16446</v>
      </c>
      <c r="F1519">
        <f>IF(ISBLANK('4I'!$K$196),"",'4I'!$K$196)</f>
        <v>0</v>
      </c>
    </row>
    <row r="1520" spans="2:6">
      <c r="B1520" t="str">
        <f>'4I'!$AF$197</f>
        <v>CR2026N0_FD_D</v>
      </c>
      <c r="E1520" t="s">
        <v>16446</v>
      </c>
      <c r="F1520">
        <f>IF(ISBLANK('4I'!$C$197),"",'4I'!$C$197)</f>
        <v>0</v>
      </c>
    </row>
    <row r="1521" spans="2:6">
      <c r="B1521" t="str">
        <f>'4I'!$AG$197</f>
        <v>CR2026N1_FD_D</v>
      </c>
      <c r="E1521" t="s">
        <v>16446</v>
      </c>
      <c r="F1521">
        <f>IF(ISBLANK('4I'!$D$197),"",'4I'!$D$197)</f>
        <v>0</v>
      </c>
    </row>
    <row r="1522" spans="2:6">
      <c r="B1522" t="str">
        <f>'4I'!$AH$197</f>
        <v>CR2026N2_FD_D</v>
      </c>
      <c r="E1522" t="s">
        <v>16446</v>
      </c>
      <c r="F1522">
        <f>IF(ISBLANK('4I'!$E$197),"",'4I'!$E$197)</f>
        <v>0</v>
      </c>
    </row>
    <row r="1523" spans="2:6">
      <c r="B1523" t="str">
        <f>'4I'!$AI$197</f>
        <v>CR2026N5_FD_D</v>
      </c>
      <c r="E1523" t="s">
        <v>16446</v>
      </c>
      <c r="F1523">
        <f>IF(ISBLANK('4I'!$F$197),"",'4I'!$F$197)</f>
        <v>0</v>
      </c>
    </row>
    <row r="1524" spans="2:6">
      <c r="B1524" t="str">
        <f>'4I'!$AJ$197</f>
        <v>CR2026N6_FD_D</v>
      </c>
      <c r="E1524" t="s">
        <v>16446</v>
      </c>
      <c r="F1524">
        <f>IF(ISBLANK('4I'!$G$197),"",'4I'!$G$197)</f>
        <v>0</v>
      </c>
    </row>
    <row r="1525" spans="2:6">
      <c r="B1525" t="str">
        <f>'4I'!$AK$197</f>
        <v>CR2026MM_FD_D</v>
      </c>
      <c r="E1525" t="s">
        <v>16446</v>
      </c>
      <c r="F1525">
        <f>IF(ISBLANK('4I'!$H$197),"",'4I'!$H$197)</f>
        <v>0</v>
      </c>
    </row>
    <row r="1526" spans="2:6">
      <c r="B1526" t="str">
        <f>'4I'!$AL$197</f>
        <v>CR2026TA_FD_D</v>
      </c>
      <c r="E1526" t="s">
        <v>16446</v>
      </c>
      <c r="F1526">
        <f>IF(ISBLANK('4I'!$I$197),"",'4I'!$I$197)</f>
        <v>0</v>
      </c>
    </row>
    <row r="1527" spans="2:6">
      <c r="B1527" t="str">
        <f>'4I'!$AM$197</f>
        <v>CR2026IRP_FD_D</v>
      </c>
      <c r="E1527" t="s">
        <v>16446</v>
      </c>
      <c r="F1527">
        <f>IF(ISBLANK('4I'!$J$197),"",'4I'!$J$197)</f>
        <v>0</v>
      </c>
    </row>
    <row r="1528" spans="2:6">
      <c r="B1528" t="str">
        <f>'4I'!$AN$197</f>
        <v>CR2026IRR_FD_D</v>
      </c>
      <c r="E1528" t="s">
        <v>16446</v>
      </c>
      <c r="F1528">
        <f>IF(ISBLANK('4I'!$K$197),"",'4I'!$K$197)</f>
        <v>0</v>
      </c>
    </row>
    <row r="1529" spans="2:6">
      <c r="B1529" t="str">
        <f>'4I'!$AF$198</f>
        <v>CR4029N0_FD_D</v>
      </c>
      <c r="E1529" t="s">
        <v>16446</v>
      </c>
      <c r="F1529">
        <f>IF(ISBLANK('4I'!$C$198),"",'4I'!$C$198)</f>
        <v>0</v>
      </c>
    </row>
    <row r="1530" spans="2:6">
      <c r="B1530" t="str">
        <f>'4I'!$AG$198</f>
        <v>CR4029N1_FD_D</v>
      </c>
      <c r="E1530" t="s">
        <v>16446</v>
      </c>
      <c r="F1530">
        <f>IF(ISBLANK('4I'!$D$198),"",'4I'!$D$198)</f>
        <v>0</v>
      </c>
    </row>
    <row r="1531" spans="2:6">
      <c r="B1531" t="str">
        <f>'4I'!$AH$198</f>
        <v>CR4029N2_FD_D</v>
      </c>
      <c r="E1531" t="s">
        <v>16446</v>
      </c>
      <c r="F1531">
        <f>IF(ISBLANK('4I'!$E$198),"",'4I'!$E$198)</f>
        <v>0</v>
      </c>
    </row>
    <row r="1532" spans="2:6">
      <c r="B1532" t="str">
        <f>'4I'!$AI$198</f>
        <v>CR4029N5_FD_D</v>
      </c>
      <c r="E1532" t="s">
        <v>16446</v>
      </c>
      <c r="F1532">
        <f>IF(ISBLANK('4I'!$F$198),"",'4I'!$F$198)</f>
        <v>0</v>
      </c>
    </row>
    <row r="1533" spans="2:6">
      <c r="B1533" t="str">
        <f>'4I'!$AJ$198</f>
        <v>CR4029N6_FD_D</v>
      </c>
      <c r="E1533" t="s">
        <v>16446</v>
      </c>
      <c r="F1533">
        <f>IF(ISBLANK('4I'!$G$198),"",'4I'!$G$198)</f>
        <v>0</v>
      </c>
    </row>
    <row r="1534" spans="2:6">
      <c r="B1534" t="str">
        <f>'4I'!$AK$198</f>
        <v>CR4029MM_FD_D</v>
      </c>
      <c r="E1534" t="s">
        <v>16446</v>
      </c>
      <c r="F1534">
        <f>IF(ISBLANK('4I'!$H$198),"",'4I'!$H$198)</f>
        <v>0</v>
      </c>
    </row>
    <row r="1535" spans="2:6">
      <c r="B1535" t="str">
        <f>'4I'!$AL$198</f>
        <v>CR4029TA_FD_D</v>
      </c>
      <c r="E1535" t="s">
        <v>16446</v>
      </c>
      <c r="F1535">
        <f>IF(ISBLANK('4I'!$I$198),"",'4I'!$I$198)</f>
        <v>0</v>
      </c>
    </row>
    <row r="1536" spans="2:6">
      <c r="B1536" t="str">
        <f>'4I'!$AM$198</f>
        <v>CR4029IRP_FD_D</v>
      </c>
      <c r="E1536" t="s">
        <v>16446</v>
      </c>
      <c r="F1536">
        <f>IF(ISBLANK('4I'!$J$198),"",'4I'!$J$198)</f>
        <v>0</v>
      </c>
    </row>
    <row r="1537" spans="2:6">
      <c r="B1537" t="str">
        <f>'4I'!$AN$198</f>
        <v>CR4029IRR_FD_D</v>
      </c>
      <c r="E1537" t="s">
        <v>16446</v>
      </c>
      <c r="F1537">
        <f>IF(ISBLANK('4I'!$K$198),"",'4I'!$K$198)</f>
        <v>0</v>
      </c>
    </row>
    <row r="1538" spans="2:6">
      <c r="B1538" t="str">
        <f>'4I'!$AF$199</f>
        <v>CR2027N0_FD_D</v>
      </c>
      <c r="E1538" t="s">
        <v>16446</v>
      </c>
      <c r="F1538">
        <f>IF(ISBLANK('4I'!$C$199),"",'4I'!$C$199)</f>
        <v>0</v>
      </c>
    </row>
    <row r="1539" spans="2:6">
      <c r="B1539" t="str">
        <f>'4I'!$AG$199</f>
        <v>CR2027N1_FD_D</v>
      </c>
      <c r="E1539" t="s">
        <v>16446</v>
      </c>
      <c r="F1539">
        <f>IF(ISBLANK('4I'!$D$199),"",'4I'!$D$199)</f>
        <v>0</v>
      </c>
    </row>
    <row r="1540" spans="2:6">
      <c r="B1540" t="str">
        <f>'4I'!$AH$199</f>
        <v>CR2027N2_FD_D</v>
      </c>
      <c r="E1540" t="s">
        <v>16446</v>
      </c>
      <c r="F1540">
        <f>IF(ISBLANK('4I'!$E$199),"",'4I'!$E$199)</f>
        <v>0</v>
      </c>
    </row>
    <row r="1541" spans="2:6">
      <c r="B1541" t="str">
        <f>'4I'!$AI$199</f>
        <v>CR2027N5_FD_D</v>
      </c>
      <c r="E1541" t="s">
        <v>16446</v>
      </c>
      <c r="F1541">
        <f>IF(ISBLANK('4I'!$F$199),"",'4I'!$F$199)</f>
        <v>0</v>
      </c>
    </row>
    <row r="1542" spans="2:6">
      <c r="B1542" t="str">
        <f>'4I'!$AJ$199</f>
        <v>CR2027N6_FD_D</v>
      </c>
      <c r="E1542" t="s">
        <v>16446</v>
      </c>
      <c r="F1542">
        <f>IF(ISBLANK('4I'!$G$199),"",'4I'!$G$199)</f>
        <v>0</v>
      </c>
    </row>
    <row r="1543" spans="2:6">
      <c r="B1543" t="str">
        <f>'4I'!$AK$199</f>
        <v>CR2027MM_FD_D</v>
      </c>
      <c r="E1543" t="s">
        <v>16446</v>
      </c>
      <c r="F1543">
        <f>IF(ISBLANK('4I'!$H$199),"",'4I'!$H$199)</f>
        <v>0</v>
      </c>
    </row>
    <row r="1544" spans="2:6">
      <c r="B1544" t="str">
        <f>'4I'!$AL$199</f>
        <v>CR2027TA_FD_D</v>
      </c>
      <c r="E1544" t="s">
        <v>16446</v>
      </c>
      <c r="F1544">
        <f>IF(ISBLANK('4I'!$I$199),"",'4I'!$I$199)</f>
        <v>0</v>
      </c>
    </row>
    <row r="1545" spans="2:6">
      <c r="B1545" t="str">
        <f>'4I'!$AF$202</f>
        <v>CR2005N0_FD_D</v>
      </c>
      <c r="E1545" t="s">
        <v>16446</v>
      </c>
      <c r="F1545">
        <f>IF(ISBLANK('4I'!$C$202),"",'4I'!$C$202)</f>
        <v>0</v>
      </c>
    </row>
    <row r="1546" spans="2:6">
      <c r="B1546" t="str">
        <f>'4I'!$AG$202</f>
        <v>CR2005N1_FD_D</v>
      </c>
      <c r="E1546" t="s">
        <v>16446</v>
      </c>
      <c r="F1546">
        <f>IF(ISBLANK('4I'!$D$202),"",'4I'!$D$202)</f>
        <v>242.959</v>
      </c>
    </row>
    <row r="1547" spans="2:6">
      <c r="B1547" t="str">
        <f>'4I'!$AH$202</f>
        <v>CR2005N2_FD_D</v>
      </c>
      <c r="E1547" t="s">
        <v>16446</v>
      </c>
      <c r="F1547">
        <f>IF(ISBLANK('4I'!$E$202),"",'4I'!$E$202)</f>
        <v>211.125</v>
      </c>
    </row>
    <row r="1548" spans="2:6">
      <c r="B1548" t="str">
        <f>'4I'!$AI$202</f>
        <v>CR2005N5_FD_D</v>
      </c>
      <c r="E1548" t="s">
        <v>16446</v>
      </c>
      <c r="F1548">
        <f>IF(ISBLANK('4I'!$F$202),"",'4I'!$F$202)</f>
        <v>328.65</v>
      </c>
    </row>
    <row r="1549" spans="2:6">
      <c r="B1549" t="str">
        <f>'4I'!$AJ$202</f>
        <v>CR2005N6_FD_D</v>
      </c>
      <c r="E1549" t="s">
        <v>16446</v>
      </c>
      <c r="F1549">
        <f>IF(ISBLANK('4I'!$G$202),"",'4I'!$G$202)</f>
        <v>782.73399999999992</v>
      </c>
    </row>
    <row r="1550" spans="2:6">
      <c r="B1550" t="str">
        <f>'4I'!$AK$202</f>
        <v>CR2005MM_FD_D</v>
      </c>
      <c r="E1550" t="s">
        <v>16446</v>
      </c>
      <c r="F1550">
        <f>IF(ISBLANK('4I'!$H$202),"",'4I'!$H$202)</f>
        <v>-20.056999999999999</v>
      </c>
    </row>
    <row r="1551" spans="2:6">
      <c r="B1551" t="str">
        <f>'4I'!$AL$202</f>
        <v>CR2005TA_FD_D</v>
      </c>
      <c r="E1551" t="s">
        <v>16446</v>
      </c>
      <c r="F1551">
        <f>IF(ISBLANK('4I'!$I$202),"",'4I'!$I$202)</f>
        <v>0</v>
      </c>
    </row>
    <row r="1552" spans="2:6">
      <c r="B1552" t="str">
        <f>'4I'!$AF$203</f>
        <v>CR2006N0_FD_D</v>
      </c>
      <c r="E1552" t="s">
        <v>16446</v>
      </c>
      <c r="F1552">
        <f>IF(ISBLANK('4I'!$C$203),"",'4I'!$C$203)</f>
        <v>0</v>
      </c>
    </row>
    <row r="1553" spans="2:6">
      <c r="B1553" t="str">
        <f>'4I'!$AG$203</f>
        <v>CR2006N1_FD_D</v>
      </c>
      <c r="E1553" t="s">
        <v>16446</v>
      </c>
      <c r="F1553">
        <f>IF(ISBLANK('4I'!$D$203),"",'4I'!$D$203)</f>
        <v>0</v>
      </c>
    </row>
    <row r="1554" spans="2:6">
      <c r="B1554" t="str">
        <f>'4I'!$AH$203</f>
        <v>CR2006N2_FD_D</v>
      </c>
      <c r="E1554" t="s">
        <v>16446</v>
      </c>
      <c r="F1554">
        <f>IF(ISBLANK('4I'!$E$203),"",'4I'!$E$203)</f>
        <v>1059.597</v>
      </c>
    </row>
    <row r="1555" spans="2:6">
      <c r="B1555" t="str">
        <f>'4I'!$AI$203</f>
        <v>CR2006N5_FD_D</v>
      </c>
      <c r="E1555" t="s">
        <v>16446</v>
      </c>
      <c r="F1555">
        <f>IF(ISBLANK('4I'!$F$203),"",'4I'!$F$203)</f>
        <v>1414.3989999999999</v>
      </c>
    </row>
    <row r="1556" spans="2:6">
      <c r="B1556" t="str">
        <f>'4I'!$AJ$203</f>
        <v>CR2006N6_FD_D</v>
      </c>
      <c r="E1556" t="s">
        <v>16446</v>
      </c>
      <c r="F1556">
        <f>IF(ISBLANK('4I'!$G$203),"",'4I'!$G$203)</f>
        <v>2473.9960000000001</v>
      </c>
    </row>
    <row r="1557" spans="2:6">
      <c r="B1557" t="str">
        <f>'4I'!$AK$203</f>
        <v>CR2006MM_FD_D</v>
      </c>
      <c r="E1557" t="s">
        <v>16446</v>
      </c>
      <c r="F1557">
        <f>IF(ISBLANK('4I'!$H$203),"",'4I'!$H$203)</f>
        <v>-55.314</v>
      </c>
    </row>
    <row r="1558" spans="2:6">
      <c r="B1558" t="str">
        <f>'4I'!$AL$203</f>
        <v>CR2006TA_FD_D</v>
      </c>
      <c r="E1558" t="s">
        <v>16446</v>
      </c>
      <c r="F1558">
        <f>IF(ISBLANK('4I'!$I$203),"",'4I'!$I$203)</f>
        <v>0</v>
      </c>
    </row>
    <row r="1559" spans="2:6">
      <c r="B1559" t="str">
        <f>'4I'!$AF$204</f>
        <v>CR2007N0_FD_D</v>
      </c>
      <c r="E1559" t="s">
        <v>16446</v>
      </c>
      <c r="F1559">
        <f>IF(ISBLANK('4I'!$C$204),"",'4I'!$C$204)</f>
        <v>0</v>
      </c>
    </row>
    <row r="1560" spans="2:6">
      <c r="B1560" t="str">
        <f>'4I'!$AG$204</f>
        <v>CR2007N1_FD_D</v>
      </c>
      <c r="E1560" t="s">
        <v>16446</v>
      </c>
      <c r="F1560">
        <f>IF(ISBLANK('4I'!$D$204),"",'4I'!$D$204)</f>
        <v>0</v>
      </c>
    </row>
    <row r="1561" spans="2:6">
      <c r="B1561" t="str">
        <f>'4I'!$AH$204</f>
        <v>CR2007N2_FD_D</v>
      </c>
      <c r="E1561" t="s">
        <v>16446</v>
      </c>
      <c r="F1561">
        <f>IF(ISBLANK('4I'!$E$204),"",'4I'!$E$204)</f>
        <v>0</v>
      </c>
    </row>
    <row r="1562" spans="2:6">
      <c r="B1562" t="str">
        <f>'4I'!$AI$204</f>
        <v>CR2007N5_FD_D</v>
      </c>
      <c r="E1562" t="s">
        <v>16446</v>
      </c>
      <c r="F1562">
        <f>IF(ISBLANK('4I'!$F$204),"",'4I'!$F$204)</f>
        <v>0</v>
      </c>
    </row>
    <row r="1563" spans="2:6">
      <c r="B1563" t="str">
        <f>'4I'!$AJ$204</f>
        <v>CR2007N6_FD_D</v>
      </c>
      <c r="E1563" t="s">
        <v>16446</v>
      </c>
      <c r="F1563">
        <f>IF(ISBLANK('4I'!$G$204),"",'4I'!$G$204)</f>
        <v>0</v>
      </c>
    </row>
    <row r="1564" spans="2:6">
      <c r="B1564" t="str">
        <f>'4I'!$AK$204</f>
        <v>CR2007MM_FD_D</v>
      </c>
      <c r="E1564" t="s">
        <v>16446</v>
      </c>
      <c r="F1564">
        <f>IF(ISBLANK('4I'!$H$204),"",'4I'!$H$204)</f>
        <v>0</v>
      </c>
    </row>
    <row r="1565" spans="2:6">
      <c r="B1565" t="str">
        <f>'4I'!$AL$204</f>
        <v>CR2007TA_FD_D</v>
      </c>
      <c r="E1565" t="s">
        <v>16446</v>
      </c>
      <c r="F1565">
        <f>IF(ISBLANK('4I'!$I$204),"",'4I'!$I$204)</f>
        <v>0</v>
      </c>
    </row>
    <row r="1566" spans="2:6">
      <c r="B1566" t="str">
        <f>'4I'!$AF$205</f>
        <v>CR2008N0_FD_D</v>
      </c>
      <c r="E1566" t="s">
        <v>16446</v>
      </c>
      <c r="F1566">
        <f>IF(ISBLANK('4I'!$C$205),"",'4I'!$C$205)</f>
        <v>0</v>
      </c>
    </row>
    <row r="1567" spans="2:6">
      <c r="B1567" t="str">
        <f>'4I'!$AG$205</f>
        <v>CR2008N1_FD_D</v>
      </c>
      <c r="E1567" t="s">
        <v>16446</v>
      </c>
      <c r="F1567">
        <f>IF(ISBLANK('4I'!$D$205),"",'4I'!$D$205)</f>
        <v>0</v>
      </c>
    </row>
    <row r="1568" spans="2:6">
      <c r="B1568" t="str">
        <f>'4I'!$AH$205</f>
        <v>CR2008N2_FD_D</v>
      </c>
      <c r="E1568" t="s">
        <v>16446</v>
      </c>
      <c r="F1568">
        <f>IF(ISBLANK('4I'!$E$205),"",'4I'!$E$205)</f>
        <v>0</v>
      </c>
    </row>
    <row r="1569" spans="2:6">
      <c r="B1569" t="str">
        <f>'4I'!$AI$205</f>
        <v>CR2008N5_FD_D</v>
      </c>
      <c r="E1569" t="s">
        <v>16446</v>
      </c>
      <c r="F1569">
        <f>IF(ISBLANK('4I'!$F$205),"",'4I'!$F$205)</f>
        <v>0</v>
      </c>
    </row>
    <row r="1570" spans="2:6">
      <c r="B1570" t="str">
        <f>'4I'!$AJ$205</f>
        <v>CR2008N6_FD_D</v>
      </c>
      <c r="E1570" t="s">
        <v>16446</v>
      </c>
      <c r="F1570">
        <f>IF(ISBLANK('4I'!$G$205),"",'4I'!$G$205)</f>
        <v>0</v>
      </c>
    </row>
    <row r="1571" spans="2:6">
      <c r="B1571" t="str">
        <f>'4I'!$AK$205</f>
        <v>CR2008MM_FD_D</v>
      </c>
      <c r="E1571" t="s">
        <v>16446</v>
      </c>
      <c r="F1571">
        <f>IF(ISBLANK('4I'!$H$205),"",'4I'!$H$205)</f>
        <v>0</v>
      </c>
    </row>
    <row r="1572" spans="2:6">
      <c r="B1572" t="str">
        <f>'4I'!$AL$205</f>
        <v>CR2008TA_FD_D</v>
      </c>
      <c r="E1572" t="s">
        <v>16446</v>
      </c>
      <c r="F1572">
        <f>IF(ISBLANK('4I'!$I$205),"",'4I'!$I$205)</f>
        <v>0</v>
      </c>
    </row>
    <row r="1573" spans="2:6">
      <c r="B1573" t="str">
        <f>'4I'!$AF$206</f>
        <v>CR2009N0_FD_D</v>
      </c>
      <c r="E1573" t="s">
        <v>16446</v>
      </c>
      <c r="F1573">
        <f>IF(ISBLANK('4I'!$C$206),"",'4I'!$C$206)</f>
        <v>0</v>
      </c>
    </row>
    <row r="1574" spans="2:6">
      <c r="B1574" t="str">
        <f>'4I'!$AG$206</f>
        <v>CR2009N1_FD_D</v>
      </c>
      <c r="E1574" t="s">
        <v>16446</v>
      </c>
      <c r="F1574">
        <f>IF(ISBLANK('4I'!$D$206),"",'4I'!$D$206)</f>
        <v>242.959</v>
      </c>
    </row>
    <row r="1575" spans="2:6">
      <c r="B1575" t="str">
        <f>'4I'!$AH$206</f>
        <v>CR2009N2_FD_D</v>
      </c>
      <c r="E1575" t="s">
        <v>16446</v>
      </c>
      <c r="F1575">
        <f>IF(ISBLANK('4I'!$E$206),"",'4I'!$E$206)</f>
        <v>1270.722</v>
      </c>
    </row>
    <row r="1576" spans="2:6">
      <c r="B1576" t="str">
        <f>'4I'!$AI$206</f>
        <v>CR2009N5_FD_D</v>
      </c>
      <c r="E1576" t="s">
        <v>16446</v>
      </c>
      <c r="F1576">
        <f>IF(ISBLANK('4I'!$F$206),"",'4I'!$F$206)</f>
        <v>1743.049</v>
      </c>
    </row>
    <row r="1577" spans="2:6">
      <c r="B1577" t="str">
        <f>'4I'!$AJ$206</f>
        <v>CR2009N6_FD_D</v>
      </c>
      <c r="E1577" t="s">
        <v>16446</v>
      </c>
      <c r="F1577">
        <f>IF(ISBLANK('4I'!$G$206),"",'4I'!$G$206)</f>
        <v>3256.73</v>
      </c>
    </row>
    <row r="1578" spans="2:6">
      <c r="B1578" t="str">
        <f>'4I'!$AK$206</f>
        <v>CR2009MM_FD_D</v>
      </c>
      <c r="E1578" t="s">
        <v>16446</v>
      </c>
      <c r="F1578">
        <f>IF(ISBLANK('4I'!$H$206),"",'4I'!$H$206)</f>
        <v>-75.370999999999995</v>
      </c>
    </row>
    <row r="1579" spans="2:6">
      <c r="B1579" t="str">
        <f>'4I'!$AL$206</f>
        <v>CR2009TA_FD_D</v>
      </c>
      <c r="E1579" t="s">
        <v>16446</v>
      </c>
      <c r="F1579">
        <f>IF(ISBLANK('4I'!$I$206),"",'4I'!$I$206)</f>
        <v>0</v>
      </c>
    </row>
    <row r="1580" spans="2:6">
      <c r="B1580" t="str">
        <f>'4I'!$AF$209</f>
        <v>CR20010N0_FD_D</v>
      </c>
      <c r="E1580" t="s">
        <v>16446</v>
      </c>
      <c r="F1580">
        <f>IF(ISBLANK('4I'!$C$209),"",'4I'!$C$209)</f>
        <v>0</v>
      </c>
    </row>
    <row r="1581" spans="2:6">
      <c r="B1581" t="str">
        <f>'4I'!$AG$209</f>
        <v>CR20010N1_FD_D</v>
      </c>
      <c r="E1581" t="s">
        <v>16446</v>
      </c>
      <c r="F1581">
        <f>IF(ISBLANK('4I'!$D$209),"",'4I'!$D$209)</f>
        <v>0</v>
      </c>
    </row>
    <row r="1582" spans="2:6">
      <c r="B1582" t="str">
        <f>'4I'!$AH$209</f>
        <v>CR20010N2_FD_D</v>
      </c>
      <c r="E1582" t="s">
        <v>16446</v>
      </c>
      <c r="F1582">
        <f>IF(ISBLANK('4I'!$E$209),"",'4I'!$E$209)</f>
        <v>0</v>
      </c>
    </row>
    <row r="1583" spans="2:6">
      <c r="B1583" t="str">
        <f>'4I'!$AI$209</f>
        <v>CR20010N5_FD_D</v>
      </c>
      <c r="E1583" t="s">
        <v>16446</v>
      </c>
      <c r="F1583">
        <f>IF(ISBLANK('4I'!$F$209),"",'4I'!$F$209)</f>
        <v>0</v>
      </c>
    </row>
    <row r="1584" spans="2:6">
      <c r="B1584" t="str">
        <f>'4I'!$AJ$209</f>
        <v>CR20010N6_FD_D</v>
      </c>
      <c r="E1584" t="s">
        <v>16446</v>
      </c>
      <c r="F1584">
        <f>IF(ISBLANK('4I'!$G$209),"",'4I'!$G$209)</f>
        <v>0</v>
      </c>
    </row>
    <row r="1585" spans="2:6">
      <c r="B1585" t="str">
        <f>'4I'!$AK$209</f>
        <v>CR20010MM_FD_D</v>
      </c>
      <c r="E1585" t="s">
        <v>16446</v>
      </c>
      <c r="F1585">
        <f>IF(ISBLANK('4I'!$H$209),"",'4I'!$H$209)</f>
        <v>0</v>
      </c>
    </row>
    <row r="1586" spans="2:6">
      <c r="B1586" t="str">
        <f>'4I'!$AL$209</f>
        <v>CR20010TA_FD_D</v>
      </c>
      <c r="E1586" t="s">
        <v>16446</v>
      </c>
      <c r="F1586">
        <f>IF(ISBLANK('4I'!$I$209),"",'4I'!$I$209)</f>
        <v>0</v>
      </c>
    </row>
    <row r="1587" spans="2:6">
      <c r="B1587" t="str">
        <f>'4I'!$AF$210</f>
        <v>CR20011N0_FD_D</v>
      </c>
      <c r="E1587" t="s">
        <v>16446</v>
      </c>
      <c r="F1587">
        <f>IF(ISBLANK('4I'!$C$210),"",'4I'!$C$210)</f>
        <v>0</v>
      </c>
    </row>
    <row r="1588" spans="2:6">
      <c r="B1588" t="str">
        <f>'4I'!$AG$210</f>
        <v>CR20011N1_FD_D</v>
      </c>
      <c r="E1588" t="s">
        <v>16446</v>
      </c>
      <c r="F1588">
        <f>IF(ISBLANK('4I'!$D$210),"",'4I'!$D$210)</f>
        <v>0</v>
      </c>
    </row>
    <row r="1589" spans="2:6">
      <c r="B1589" t="str">
        <f>'4I'!$AH$210</f>
        <v>CR20011N2_FD_D</v>
      </c>
      <c r="E1589" t="s">
        <v>16446</v>
      </c>
      <c r="F1589">
        <f>IF(ISBLANK('4I'!$E$210),"",'4I'!$E$210)</f>
        <v>0</v>
      </c>
    </row>
    <row r="1590" spans="2:6">
      <c r="B1590" t="str">
        <f>'4I'!$AI$210</f>
        <v>CR20011N5_FD_D</v>
      </c>
      <c r="E1590" t="s">
        <v>16446</v>
      </c>
      <c r="F1590">
        <f>IF(ISBLANK('4I'!$F$210),"",'4I'!$F$210)</f>
        <v>0</v>
      </c>
    </row>
    <row r="1591" spans="2:6">
      <c r="B1591" t="str">
        <f>'4I'!$AJ$210</f>
        <v>CR20011N6_FD_D</v>
      </c>
      <c r="E1591" t="s">
        <v>16446</v>
      </c>
      <c r="F1591">
        <f>IF(ISBLANK('4I'!$G$210),"",'4I'!$G$210)</f>
        <v>0</v>
      </c>
    </row>
    <row r="1592" spans="2:6">
      <c r="B1592" t="str">
        <f>'4I'!$AK$210</f>
        <v>CR20011MM_FD_D</v>
      </c>
      <c r="E1592" t="s">
        <v>16446</v>
      </c>
      <c r="F1592">
        <f>IF(ISBLANK('4I'!$H$210),"",'4I'!$H$210)</f>
        <v>0</v>
      </c>
    </row>
    <row r="1593" spans="2:6">
      <c r="B1593" t="str">
        <f>'4I'!$AL$210</f>
        <v>CR20011TA_FD_D</v>
      </c>
      <c r="E1593" t="s">
        <v>16446</v>
      </c>
      <c r="F1593">
        <f>IF(ISBLANK('4I'!$I$210),"",'4I'!$I$210)</f>
        <v>0</v>
      </c>
    </row>
    <row r="1594" spans="2:6">
      <c r="B1594" t="str">
        <f>'4I'!$AF$211</f>
        <v>CR20012N0_FD_D</v>
      </c>
      <c r="E1594" t="s">
        <v>16446</v>
      </c>
      <c r="F1594">
        <f>IF(ISBLANK('4I'!$C$211),"",'4I'!$C$211)</f>
        <v>0</v>
      </c>
    </row>
    <row r="1595" spans="2:6">
      <c r="B1595" t="str">
        <f>'4I'!$AG$211</f>
        <v>CR20012N1_FD_D</v>
      </c>
      <c r="E1595" t="s">
        <v>16446</v>
      </c>
      <c r="F1595">
        <f>IF(ISBLANK('4I'!$D$211),"",'4I'!$D$211)</f>
        <v>0</v>
      </c>
    </row>
    <row r="1596" spans="2:6">
      <c r="B1596" t="str">
        <f>'4I'!$AH$211</f>
        <v>CR20012N2_FD_D</v>
      </c>
      <c r="E1596" t="s">
        <v>16446</v>
      </c>
      <c r="F1596">
        <f>IF(ISBLANK('4I'!$E$211),"",'4I'!$E$211)</f>
        <v>0</v>
      </c>
    </row>
    <row r="1597" spans="2:6">
      <c r="B1597" t="str">
        <f>'4I'!$AI$211</f>
        <v>CR20012N5_FD_D</v>
      </c>
      <c r="E1597" t="s">
        <v>16446</v>
      </c>
      <c r="F1597">
        <f>IF(ISBLANK('4I'!$F$211),"",'4I'!$F$211)</f>
        <v>0</v>
      </c>
    </row>
    <row r="1598" spans="2:6">
      <c r="B1598" t="str">
        <f>'4I'!$AJ$211</f>
        <v>CR20012N6_FD_D</v>
      </c>
      <c r="E1598" t="s">
        <v>16446</v>
      </c>
      <c r="F1598">
        <f>IF(ISBLANK('4I'!$G$211),"",'4I'!$G$211)</f>
        <v>0</v>
      </c>
    </row>
    <row r="1599" spans="2:6">
      <c r="B1599" t="str">
        <f>'4I'!$AK$211</f>
        <v>CR20012MM_FD_D</v>
      </c>
      <c r="E1599" t="s">
        <v>16446</v>
      </c>
      <c r="F1599">
        <f>IF(ISBLANK('4I'!$H$211),"",'4I'!$H$211)</f>
        <v>0</v>
      </c>
    </row>
    <row r="1600" spans="2:6">
      <c r="B1600" t="str">
        <f>'4I'!$AL$211</f>
        <v>CR20012TA_FD_D</v>
      </c>
      <c r="E1600" t="s">
        <v>16446</v>
      </c>
      <c r="F1600">
        <f>IF(ISBLANK('4I'!$I$211),"",'4I'!$I$211)</f>
        <v>0</v>
      </c>
    </row>
    <row r="1601" spans="2:6">
      <c r="B1601" t="str">
        <f>'4I'!$AF$212</f>
        <v>CR20013N0_FD_D</v>
      </c>
      <c r="E1601" t="s">
        <v>16446</v>
      </c>
      <c r="F1601">
        <f>IF(ISBLANK('4I'!$C$212),"",'4I'!$C$212)</f>
        <v>0</v>
      </c>
    </row>
    <row r="1602" spans="2:6">
      <c r="B1602" t="str">
        <f>'4I'!$AG$212</f>
        <v>CR20013N1_FD_D</v>
      </c>
      <c r="E1602" t="s">
        <v>16446</v>
      </c>
      <c r="F1602">
        <f>IF(ISBLANK('4I'!$D$212),"",'4I'!$D$212)</f>
        <v>0</v>
      </c>
    </row>
    <row r="1603" spans="2:6">
      <c r="B1603" t="str">
        <f>'4I'!$AH$212</f>
        <v>CR20013N2_FD_D</v>
      </c>
      <c r="E1603" t="s">
        <v>16446</v>
      </c>
      <c r="F1603">
        <f>IF(ISBLANK('4I'!$E$212),"",'4I'!$E$212)</f>
        <v>0</v>
      </c>
    </row>
    <row r="1604" spans="2:6">
      <c r="B1604" t="str">
        <f>'4I'!$AI$212</f>
        <v>CR20013N5_FD_D</v>
      </c>
      <c r="E1604" t="s">
        <v>16446</v>
      </c>
      <c r="F1604">
        <f>IF(ISBLANK('4I'!$F$212),"",'4I'!$F$212)</f>
        <v>0</v>
      </c>
    </row>
    <row r="1605" spans="2:6">
      <c r="B1605" t="str">
        <f>'4I'!$AJ$212</f>
        <v>CR20013N6_FD_D</v>
      </c>
      <c r="E1605" t="s">
        <v>16446</v>
      </c>
      <c r="F1605">
        <f>IF(ISBLANK('4I'!$G$212),"",'4I'!$G$212)</f>
        <v>0</v>
      </c>
    </row>
    <row r="1606" spans="2:6">
      <c r="B1606" t="str">
        <f>'4I'!$AK$212</f>
        <v>CR20013MM_FD_D</v>
      </c>
      <c r="E1606" t="s">
        <v>16446</v>
      </c>
      <c r="F1606">
        <f>IF(ISBLANK('4I'!$H$212),"",'4I'!$H$212)</f>
        <v>0</v>
      </c>
    </row>
    <row r="1607" spans="2:6">
      <c r="B1607" t="str">
        <f>'4I'!$AL$212</f>
        <v>CR20013TA_FD_D</v>
      </c>
      <c r="E1607" t="s">
        <v>16446</v>
      </c>
      <c r="F1607">
        <f>IF(ISBLANK('4I'!$I$212),"",'4I'!$I$212)</f>
        <v>0</v>
      </c>
    </row>
    <row r="1608" spans="2:6">
      <c r="B1608" t="str">
        <f>'4I'!$AF$213</f>
        <v>CR20014N0_FD_D</v>
      </c>
      <c r="E1608" t="s">
        <v>16446</v>
      </c>
      <c r="F1608">
        <f>IF(ISBLANK('4I'!$C$213),"",'4I'!$C$213)</f>
        <v>0</v>
      </c>
    </row>
    <row r="1609" spans="2:6">
      <c r="B1609" t="str">
        <f>'4I'!$AG$213</f>
        <v>CR20014N1_FD_D</v>
      </c>
      <c r="E1609" t="s">
        <v>16446</v>
      </c>
      <c r="F1609">
        <f>IF(ISBLANK('4I'!$D$213),"",'4I'!$D$213)</f>
        <v>0</v>
      </c>
    </row>
    <row r="1610" spans="2:6">
      <c r="B1610" t="str">
        <f>'4I'!$AH$213</f>
        <v>CR20014N2_FD_D</v>
      </c>
      <c r="E1610" t="s">
        <v>16446</v>
      </c>
      <c r="F1610">
        <f>IF(ISBLANK('4I'!$E$213),"",'4I'!$E$213)</f>
        <v>0</v>
      </c>
    </row>
    <row r="1611" spans="2:6">
      <c r="B1611" t="str">
        <f>'4I'!$AI$213</f>
        <v>CR20014N5_FD_D</v>
      </c>
      <c r="E1611" t="s">
        <v>16446</v>
      </c>
      <c r="F1611">
        <f>IF(ISBLANK('4I'!$F$213),"",'4I'!$F$213)</f>
        <v>0</v>
      </c>
    </row>
    <row r="1612" spans="2:6">
      <c r="B1612" t="str">
        <f>'4I'!$AJ$213</f>
        <v>CR20014N6_FD_D</v>
      </c>
      <c r="E1612" t="s">
        <v>16446</v>
      </c>
      <c r="F1612">
        <f>IF(ISBLANK('4I'!$G$213),"",'4I'!$G$213)</f>
        <v>0</v>
      </c>
    </row>
    <row r="1613" spans="2:6">
      <c r="B1613" t="str">
        <f>'4I'!$AK$213</f>
        <v>CR20014MM_FD_D</v>
      </c>
      <c r="E1613" t="s">
        <v>16446</v>
      </c>
      <c r="F1613">
        <f>IF(ISBLANK('4I'!$H$213),"",'4I'!$H$213)</f>
        <v>0</v>
      </c>
    </row>
    <row r="1614" spans="2:6">
      <c r="B1614" t="str">
        <f>'4I'!$AL$213</f>
        <v>CR20014TA_FD_D</v>
      </c>
      <c r="E1614" t="s">
        <v>16446</v>
      </c>
      <c r="F1614">
        <f>IF(ISBLANK('4I'!$I$213),"",'4I'!$I$213)</f>
        <v>0</v>
      </c>
    </row>
    <row r="1615" spans="2:6">
      <c r="B1615" t="str">
        <f>'4I'!$AF$216</f>
        <v>CR20015N0_FD_D</v>
      </c>
      <c r="E1615" t="s">
        <v>16446</v>
      </c>
      <c r="F1615">
        <f>IF(ISBLANK('4I'!$C$216),"",'4I'!$C$216)</f>
        <v>0</v>
      </c>
    </row>
    <row r="1616" spans="2:6">
      <c r="B1616" t="str">
        <f>'4I'!$AG$216</f>
        <v>CR20015N1_FD_D</v>
      </c>
      <c r="E1616" t="s">
        <v>16446</v>
      </c>
      <c r="F1616">
        <f>IF(ISBLANK('4I'!$D$216),"",'4I'!$D$216)</f>
        <v>0</v>
      </c>
    </row>
    <row r="1617" spans="2:6">
      <c r="B1617" t="str">
        <f>'4I'!$AH$216</f>
        <v>CR20015N2_FD_D</v>
      </c>
      <c r="E1617" t="s">
        <v>16446</v>
      </c>
      <c r="F1617">
        <f>IF(ISBLANK('4I'!$E$216),"",'4I'!$E$216)</f>
        <v>0</v>
      </c>
    </row>
    <row r="1618" spans="2:6">
      <c r="B1618" t="str">
        <f>'4I'!$AI$216</f>
        <v>CR20015N5_FD_D</v>
      </c>
      <c r="E1618" t="s">
        <v>16446</v>
      </c>
      <c r="F1618">
        <f>IF(ISBLANK('4I'!$F$216),"",'4I'!$F$216)</f>
        <v>0</v>
      </c>
    </row>
    <row r="1619" spans="2:6">
      <c r="B1619" t="str">
        <f>'4I'!$AJ$216</f>
        <v>CR20015N6_FD_D</v>
      </c>
      <c r="E1619" t="s">
        <v>16446</v>
      </c>
      <c r="F1619">
        <f>IF(ISBLANK('4I'!$G$216),"",'4I'!$G$216)</f>
        <v>0</v>
      </c>
    </row>
    <row r="1620" spans="2:6">
      <c r="B1620" t="str">
        <f>'4I'!$AK$216</f>
        <v>CR20015MM_FD_D</v>
      </c>
      <c r="E1620" t="s">
        <v>16446</v>
      </c>
      <c r="F1620">
        <f>IF(ISBLANK('4I'!$H$216),"",'4I'!$H$216)</f>
        <v>0</v>
      </c>
    </row>
    <row r="1621" spans="2:6">
      <c r="B1621" t="str">
        <f>'4I'!$AL$216</f>
        <v>CR20015TA_FD_D</v>
      </c>
      <c r="E1621" t="s">
        <v>16446</v>
      </c>
      <c r="F1621">
        <f>IF(ISBLANK('4I'!$I$216),"",'4I'!$I$216)</f>
        <v>0</v>
      </c>
    </row>
    <row r="1622" spans="2:6">
      <c r="B1622" t="str">
        <f>'4I'!$AF$217</f>
        <v>CR20016N0_FD_D</v>
      </c>
      <c r="E1622" t="s">
        <v>16446</v>
      </c>
      <c r="F1622">
        <f>IF(ISBLANK('4I'!$C$217),"",'4I'!$C$217)</f>
        <v>0</v>
      </c>
    </row>
    <row r="1623" spans="2:6">
      <c r="B1623" t="str">
        <f>'4I'!$AG$217</f>
        <v>CR20016N1_FD_D</v>
      </c>
      <c r="E1623" t="s">
        <v>16446</v>
      </c>
      <c r="F1623">
        <f>IF(ISBLANK('4I'!$D$217),"",'4I'!$D$217)</f>
        <v>0</v>
      </c>
    </row>
    <row r="1624" spans="2:6">
      <c r="B1624" t="str">
        <f>'4I'!$AH$217</f>
        <v>CR20016N2_FD_D</v>
      </c>
      <c r="E1624" t="s">
        <v>16446</v>
      </c>
      <c r="F1624">
        <f>IF(ISBLANK('4I'!$E$217),"",'4I'!$E$217)</f>
        <v>0</v>
      </c>
    </row>
    <row r="1625" spans="2:6">
      <c r="B1625" t="str">
        <f>'4I'!$AI$217</f>
        <v>CR20016N5_FD_D</v>
      </c>
      <c r="E1625" t="s">
        <v>16446</v>
      </c>
      <c r="F1625">
        <f>IF(ISBLANK('4I'!$F$217),"",'4I'!$F$217)</f>
        <v>0</v>
      </c>
    </row>
    <row r="1626" spans="2:6">
      <c r="B1626" t="str">
        <f>'4I'!$AJ$217</f>
        <v>CR20016N6_FD_D</v>
      </c>
      <c r="E1626" t="s">
        <v>16446</v>
      </c>
      <c r="F1626">
        <f>IF(ISBLANK('4I'!$G$217),"",'4I'!$G$217)</f>
        <v>0</v>
      </c>
    </row>
    <row r="1627" spans="2:6">
      <c r="B1627" t="str">
        <f>'4I'!$AK$217</f>
        <v>CR20016MM_FD_D</v>
      </c>
      <c r="E1627" t="s">
        <v>16446</v>
      </c>
      <c r="F1627">
        <f>IF(ISBLANK('4I'!$H$217),"",'4I'!$H$217)</f>
        <v>0</v>
      </c>
    </row>
    <row r="1628" spans="2:6">
      <c r="B1628" t="str">
        <f>'4I'!$AL$217</f>
        <v>CR20016TA_FD_D</v>
      </c>
      <c r="E1628" t="s">
        <v>16446</v>
      </c>
      <c r="F1628">
        <f>IF(ISBLANK('4I'!$I$217),"",'4I'!$I$217)</f>
        <v>0</v>
      </c>
    </row>
    <row r="1629" spans="2:6">
      <c r="B1629" t="str">
        <f>'4I'!$AF$218</f>
        <v>CR20017N0_FD_D</v>
      </c>
      <c r="E1629" t="s">
        <v>16446</v>
      </c>
      <c r="F1629">
        <f>IF(ISBLANK('4I'!$C$218),"",'4I'!$C$218)</f>
        <v>0</v>
      </c>
    </row>
    <row r="1630" spans="2:6">
      <c r="B1630" t="str">
        <f>'4I'!$AG$218</f>
        <v>CR20017N1_FD_D</v>
      </c>
      <c r="E1630" t="s">
        <v>16446</v>
      </c>
      <c r="F1630">
        <f>IF(ISBLANK('4I'!$D$218),"",'4I'!$D$218)</f>
        <v>0</v>
      </c>
    </row>
    <row r="1631" spans="2:6">
      <c r="B1631" t="str">
        <f>'4I'!$AH$218</f>
        <v>CR20017N2_FD_D</v>
      </c>
      <c r="E1631" t="s">
        <v>16446</v>
      </c>
      <c r="F1631">
        <f>IF(ISBLANK('4I'!$E$218),"",'4I'!$E$218)</f>
        <v>0</v>
      </c>
    </row>
    <row r="1632" spans="2:6">
      <c r="B1632" t="str">
        <f>'4I'!$AI$218</f>
        <v>CR20017N5_FD_D</v>
      </c>
      <c r="E1632" t="s">
        <v>16446</v>
      </c>
      <c r="F1632">
        <f>IF(ISBLANK('4I'!$F$218),"",'4I'!$F$218)</f>
        <v>0</v>
      </c>
    </row>
    <row r="1633" spans="2:6">
      <c r="B1633" t="str">
        <f>'4I'!$AJ$218</f>
        <v>CR20017N6_FD_D</v>
      </c>
      <c r="E1633" t="s">
        <v>16446</v>
      </c>
      <c r="F1633">
        <f>IF(ISBLANK('4I'!$G$218),"",'4I'!$G$218)</f>
        <v>0</v>
      </c>
    </row>
    <row r="1634" spans="2:6">
      <c r="B1634" t="str">
        <f>'4I'!$AK$218</f>
        <v>CR20017MM_FD_D</v>
      </c>
      <c r="E1634" t="s">
        <v>16446</v>
      </c>
      <c r="F1634">
        <f>IF(ISBLANK('4I'!$H$218),"",'4I'!$H$218)</f>
        <v>0</v>
      </c>
    </row>
    <row r="1635" spans="2:6">
      <c r="B1635" t="str">
        <f>'4I'!$AL$218</f>
        <v>CR20017TA_FD_D</v>
      </c>
      <c r="E1635" t="s">
        <v>16446</v>
      </c>
      <c r="F1635">
        <f>IF(ISBLANK('4I'!$I$218),"",'4I'!$I$218)</f>
        <v>0</v>
      </c>
    </row>
    <row r="1636" spans="2:6">
      <c r="B1636" t="str">
        <f>'4I'!$AF$219</f>
        <v>CR2029N0_FD_D</v>
      </c>
      <c r="E1636" t="s">
        <v>16446</v>
      </c>
      <c r="F1636">
        <f>IF(ISBLANK('4I'!$C$219),"",'4I'!$C$219)</f>
        <v>0</v>
      </c>
    </row>
    <row r="1637" spans="2:6">
      <c r="B1637" t="str">
        <f>'4I'!$AG$219</f>
        <v>CR2029N1_FD_D</v>
      </c>
      <c r="E1637" t="s">
        <v>16446</v>
      </c>
      <c r="F1637">
        <f>IF(ISBLANK('4I'!$D$219),"",'4I'!$D$219)</f>
        <v>0</v>
      </c>
    </row>
    <row r="1638" spans="2:6">
      <c r="B1638" t="str">
        <f>'4I'!$AH$219</f>
        <v>CR2029N2_FD_D</v>
      </c>
      <c r="E1638" t="s">
        <v>16446</v>
      </c>
      <c r="F1638">
        <f>IF(ISBLANK('4I'!$E$219),"",'4I'!$E$219)</f>
        <v>0</v>
      </c>
    </row>
    <row r="1639" spans="2:6">
      <c r="B1639" t="str">
        <f>'4I'!$AI$219</f>
        <v>CR2029N5_FD_D</v>
      </c>
      <c r="E1639" t="s">
        <v>16446</v>
      </c>
      <c r="F1639">
        <f>IF(ISBLANK('4I'!$F$219),"",'4I'!$F$219)</f>
        <v>0</v>
      </c>
    </row>
    <row r="1640" spans="2:6">
      <c r="B1640" t="str">
        <f>'4I'!$AJ$219</f>
        <v>CR2029N6_FD_D</v>
      </c>
      <c r="E1640" t="s">
        <v>16446</v>
      </c>
      <c r="F1640">
        <f>IF(ISBLANK('4I'!$G$219),"",'4I'!$G$219)</f>
        <v>0</v>
      </c>
    </row>
    <row r="1641" spans="2:6">
      <c r="B1641" t="str">
        <f>'4I'!$AK$219</f>
        <v>CR2029MM_FD_D</v>
      </c>
      <c r="E1641" t="s">
        <v>16446</v>
      </c>
      <c r="F1641">
        <f>IF(ISBLANK('4I'!$H$219),"",'4I'!$H$219)</f>
        <v>0</v>
      </c>
    </row>
    <row r="1642" spans="2:6">
      <c r="B1642" t="str">
        <f>'4I'!$AL$219</f>
        <v>CR2029TA_FD_D</v>
      </c>
      <c r="E1642" t="s">
        <v>16446</v>
      </c>
      <c r="F1642">
        <f>IF(ISBLANK('4I'!$I$219),"",'4I'!$I$219)</f>
        <v>0</v>
      </c>
    </row>
    <row r="1643" spans="2:6">
      <c r="B1643" t="str">
        <f>'4I'!$AF$220</f>
        <v>CR2030N0_FD_D</v>
      </c>
      <c r="E1643" t="s">
        <v>16446</v>
      </c>
      <c r="F1643">
        <f>IF(ISBLANK('4I'!$C$220),"",'4I'!$C$220)</f>
        <v>0</v>
      </c>
    </row>
    <row r="1644" spans="2:6">
      <c r="B1644" t="str">
        <f>'4I'!$AG$220</f>
        <v>CR2030N1_FD_D</v>
      </c>
      <c r="E1644" t="s">
        <v>16446</v>
      </c>
      <c r="F1644">
        <f>IF(ISBLANK('4I'!$D$220),"",'4I'!$D$220)</f>
        <v>0</v>
      </c>
    </row>
    <row r="1645" spans="2:6">
      <c r="B1645" t="str">
        <f>'4I'!$AH$220</f>
        <v>CR2030N2_FD_D</v>
      </c>
      <c r="E1645" t="s">
        <v>16446</v>
      </c>
      <c r="F1645">
        <f>IF(ISBLANK('4I'!$E$220),"",'4I'!$E$220)</f>
        <v>0</v>
      </c>
    </row>
    <row r="1646" spans="2:6">
      <c r="B1646" t="str">
        <f>'4I'!$AI$220</f>
        <v>CR2030N5_FD_D</v>
      </c>
      <c r="E1646" t="s">
        <v>16446</v>
      </c>
      <c r="F1646">
        <f>IF(ISBLANK('4I'!$F$220),"",'4I'!$F$220)</f>
        <v>0</v>
      </c>
    </row>
    <row r="1647" spans="2:6">
      <c r="B1647" t="str">
        <f>'4I'!$AJ$220</f>
        <v>CR2030N6_FD_D</v>
      </c>
      <c r="E1647" t="s">
        <v>16446</v>
      </c>
      <c r="F1647">
        <f>IF(ISBLANK('4I'!$G$220),"",'4I'!$G$220)</f>
        <v>0</v>
      </c>
    </row>
    <row r="1648" spans="2:6">
      <c r="B1648" t="str">
        <f>'4I'!$AK$220</f>
        <v>CR2030MM_FD_D</v>
      </c>
      <c r="E1648" t="s">
        <v>16446</v>
      </c>
      <c r="F1648">
        <f>IF(ISBLANK('4I'!$H$220),"",'4I'!$H$220)</f>
        <v>0</v>
      </c>
    </row>
    <row r="1649" spans="2:6">
      <c r="B1649" t="str">
        <f>'4I'!$AL$220</f>
        <v>CR2030TA_FD_D</v>
      </c>
      <c r="E1649" t="s">
        <v>16446</v>
      </c>
      <c r="F1649">
        <f>IF(ISBLANK('4I'!$I$220),"",'4I'!$I$220)</f>
        <v>0</v>
      </c>
    </row>
    <row r="1650" spans="2:6">
      <c r="B1650" t="str">
        <f>'4I'!$AF$221</f>
        <v>CR2031N0_FD_D</v>
      </c>
      <c r="E1650" t="s">
        <v>16446</v>
      </c>
      <c r="F1650">
        <f>IF(ISBLANK('4I'!$C$221),"",'4I'!$C$221)</f>
        <v>0</v>
      </c>
    </row>
    <row r="1651" spans="2:6">
      <c r="B1651" t="str">
        <f>'4I'!$AG$221</f>
        <v>CR2031N1_FD_D</v>
      </c>
      <c r="E1651" t="s">
        <v>16446</v>
      </c>
      <c r="F1651">
        <f>IF(ISBLANK('4I'!$D$221),"",'4I'!$D$221)</f>
        <v>0</v>
      </c>
    </row>
    <row r="1652" spans="2:6">
      <c r="B1652" t="str">
        <f>'4I'!$AH$221</f>
        <v>CR2031N2_FD_D</v>
      </c>
      <c r="E1652" t="s">
        <v>16446</v>
      </c>
      <c r="F1652">
        <f>IF(ISBLANK('4I'!$E$221),"",'4I'!$E$221)</f>
        <v>0</v>
      </c>
    </row>
    <row r="1653" spans="2:6">
      <c r="B1653" t="str">
        <f>'4I'!$AI$221</f>
        <v>CR2031N5_FD_D</v>
      </c>
      <c r="E1653" t="s">
        <v>16446</v>
      </c>
      <c r="F1653">
        <f>IF(ISBLANK('4I'!$F$221),"",'4I'!$F$221)</f>
        <v>0</v>
      </c>
    </row>
    <row r="1654" spans="2:6">
      <c r="B1654" t="str">
        <f>'4I'!$AJ$221</f>
        <v>CR2031N6_FD_D</v>
      </c>
      <c r="E1654" t="s">
        <v>16446</v>
      </c>
      <c r="F1654">
        <f>IF(ISBLANK('4I'!$G$221),"",'4I'!$G$221)</f>
        <v>0</v>
      </c>
    </row>
    <row r="1655" spans="2:6">
      <c r="B1655" t="str">
        <f>'4I'!$AK$221</f>
        <v>CR2031MM_FD_D</v>
      </c>
      <c r="E1655" t="s">
        <v>16446</v>
      </c>
      <c r="F1655">
        <f>IF(ISBLANK('4I'!$H$221),"",'4I'!$H$221)</f>
        <v>0</v>
      </c>
    </row>
    <row r="1656" spans="2:6">
      <c r="B1656" t="str">
        <f>'4I'!$AL$221</f>
        <v>CR2031TA_FD_D</v>
      </c>
      <c r="E1656" t="s">
        <v>16446</v>
      </c>
      <c r="F1656">
        <f>IF(ISBLANK('4I'!$I$221),"",'4I'!$I$221)</f>
        <v>0</v>
      </c>
    </row>
    <row r="1657" spans="2:6">
      <c r="B1657" t="str">
        <f>'4I'!$AF$222</f>
        <v>CR20018N0_FD_D</v>
      </c>
      <c r="E1657" t="s">
        <v>16446</v>
      </c>
      <c r="F1657">
        <f>IF(ISBLANK('4I'!$C$222),"",'4I'!$C$222)</f>
        <v>0</v>
      </c>
    </row>
    <row r="1658" spans="2:6">
      <c r="B1658" t="str">
        <f>'4I'!$AG$222</f>
        <v>CR20018N1_FD_D</v>
      </c>
      <c r="E1658" t="s">
        <v>16446</v>
      </c>
      <c r="F1658">
        <f>IF(ISBLANK('4I'!$D$222),"",'4I'!$D$222)</f>
        <v>0</v>
      </c>
    </row>
    <row r="1659" spans="2:6">
      <c r="B1659" t="str">
        <f>'4I'!$AH$222</f>
        <v>CR20018N2_FD_D</v>
      </c>
      <c r="E1659" t="s">
        <v>16446</v>
      </c>
      <c r="F1659">
        <f>IF(ISBLANK('4I'!$E$222),"",'4I'!$E$222)</f>
        <v>0</v>
      </c>
    </row>
    <row r="1660" spans="2:6">
      <c r="B1660" t="str">
        <f>'4I'!$AI$222</f>
        <v>CR20018N5_FD_D</v>
      </c>
      <c r="E1660" t="s">
        <v>16446</v>
      </c>
      <c r="F1660">
        <f>IF(ISBLANK('4I'!$F$222),"",'4I'!$F$222)</f>
        <v>0</v>
      </c>
    </row>
    <row r="1661" spans="2:6">
      <c r="B1661" t="str">
        <f>'4I'!$AJ$222</f>
        <v>CR20018N6_FD_D</v>
      </c>
      <c r="E1661" t="s">
        <v>16446</v>
      </c>
      <c r="F1661">
        <f>IF(ISBLANK('4I'!$G$222),"",'4I'!$G$222)</f>
        <v>0</v>
      </c>
    </row>
    <row r="1662" spans="2:6">
      <c r="B1662" t="str">
        <f>'4I'!$AK$222</f>
        <v>CR20018MM_FD_D</v>
      </c>
      <c r="E1662" t="s">
        <v>16446</v>
      </c>
      <c r="F1662">
        <f>IF(ISBLANK('4I'!$H$222),"",'4I'!$H$222)</f>
        <v>0</v>
      </c>
    </row>
    <row r="1663" spans="2:6">
      <c r="B1663" t="str">
        <f>'4I'!$AL$222</f>
        <v>CR20018TA_FD_D</v>
      </c>
      <c r="E1663" t="s">
        <v>16446</v>
      </c>
      <c r="F1663">
        <f>IF(ISBLANK('4I'!$I$222),"",'4I'!$I$222)</f>
        <v>0</v>
      </c>
    </row>
    <row r="1664" spans="2:6">
      <c r="B1664" t="str">
        <f>'4I'!$AF$223</f>
        <v>CR20019N0_FD_D</v>
      </c>
      <c r="E1664" t="s">
        <v>16446</v>
      </c>
      <c r="F1664">
        <f>IF(ISBLANK('4I'!$C$223),"",'4I'!$C$223)</f>
        <v>0</v>
      </c>
    </row>
    <row r="1665" spans="2:6">
      <c r="B1665" t="str">
        <f>'4I'!$AG$223</f>
        <v>CR20019N1_FD_D</v>
      </c>
      <c r="E1665" t="s">
        <v>16446</v>
      </c>
      <c r="F1665">
        <f>IF(ISBLANK('4I'!$D$223),"",'4I'!$D$223)</f>
        <v>0</v>
      </c>
    </row>
    <row r="1666" spans="2:6">
      <c r="B1666" t="str">
        <f>'4I'!$AH$223</f>
        <v>CR20019N2_FD_D</v>
      </c>
      <c r="E1666" t="s">
        <v>16446</v>
      </c>
      <c r="F1666">
        <f>IF(ISBLANK('4I'!$E$223),"",'4I'!$E$223)</f>
        <v>0</v>
      </c>
    </row>
    <row r="1667" spans="2:6">
      <c r="B1667" t="str">
        <f>'4I'!$AI$223</f>
        <v>CR20019N5_FD_D</v>
      </c>
      <c r="E1667" t="s">
        <v>16446</v>
      </c>
      <c r="F1667">
        <f>IF(ISBLANK('4I'!$F$223),"",'4I'!$F$223)</f>
        <v>0</v>
      </c>
    </row>
    <row r="1668" spans="2:6">
      <c r="B1668" t="str">
        <f>'4I'!$AJ$223</f>
        <v>CR20019N6_FD_D</v>
      </c>
      <c r="E1668" t="s">
        <v>16446</v>
      </c>
      <c r="F1668">
        <f>IF(ISBLANK('4I'!$G$223),"",'4I'!$G$223)</f>
        <v>0</v>
      </c>
    </row>
    <row r="1669" spans="2:6">
      <c r="B1669" t="str">
        <f>'4I'!$AK$223</f>
        <v>CR20019MM_FD_D</v>
      </c>
      <c r="E1669" t="s">
        <v>16446</v>
      </c>
      <c r="F1669">
        <f>IF(ISBLANK('4I'!$H$223),"",'4I'!$H$223)</f>
        <v>0</v>
      </c>
    </row>
    <row r="1670" spans="2:6">
      <c r="B1670" t="str">
        <f>'4I'!$AL$223</f>
        <v>CR20019TA_FD_D</v>
      </c>
      <c r="E1670" t="s">
        <v>16446</v>
      </c>
      <c r="F1670">
        <f>IF(ISBLANK('4I'!$I$223),"",'4I'!$I$223)</f>
        <v>0</v>
      </c>
    </row>
    <row r="1671" spans="2:6">
      <c r="B1671" t="str">
        <f>'4I'!$AF$226</f>
        <v>CR2028N0_FD_D</v>
      </c>
      <c r="E1671" t="s">
        <v>16446</v>
      </c>
      <c r="F1671">
        <f>IF(ISBLANK('4I'!$C$226),"",'4I'!$C$226)</f>
        <v>0</v>
      </c>
    </row>
    <row r="1672" spans="2:6">
      <c r="B1672" t="str">
        <f>'4I'!$AG$226</f>
        <v>CR2028N1_FD_D</v>
      </c>
      <c r="E1672" t="s">
        <v>16446</v>
      </c>
      <c r="F1672">
        <f>IF(ISBLANK('4I'!$D$226),"",'4I'!$D$226)</f>
        <v>0</v>
      </c>
    </row>
    <row r="1673" spans="2:6">
      <c r="B1673" t="str">
        <f>'4I'!$AH$226</f>
        <v>CR2028N2_FD_D</v>
      </c>
      <c r="E1673" t="s">
        <v>16446</v>
      </c>
      <c r="F1673">
        <f>IF(ISBLANK('4I'!$E$226),"",'4I'!$E$226)</f>
        <v>1420.1210000000001</v>
      </c>
    </row>
    <row r="1674" spans="2:6">
      <c r="B1674" t="str">
        <f>'4I'!$AI$226</f>
        <v>CR2028N5_FD_D</v>
      </c>
      <c r="E1674" t="s">
        <v>16446</v>
      </c>
      <c r="F1674">
        <f>IF(ISBLANK('4I'!$F$226),"",'4I'!$F$226)</f>
        <v>0</v>
      </c>
    </row>
    <row r="1675" spans="2:6">
      <c r="B1675" t="str">
        <f>'4I'!$AJ$226</f>
        <v>CR2028N6_FD_D</v>
      </c>
      <c r="E1675" t="s">
        <v>16446</v>
      </c>
      <c r="F1675">
        <f>IF(ISBLANK('4I'!$G$226),"",'4I'!$G$226)</f>
        <v>1420.1210000000001</v>
      </c>
    </row>
    <row r="1676" spans="2:6">
      <c r="B1676" t="str">
        <f>'4I'!$AK$226</f>
        <v>CR2028MM_FD_D</v>
      </c>
      <c r="E1676" t="s">
        <v>16446</v>
      </c>
      <c r="F1676">
        <f>IF(ISBLANK('4I'!$H$226),"",'4I'!$H$226)</f>
        <v>92.474999999999994</v>
      </c>
    </row>
    <row r="1677" spans="2:6">
      <c r="B1677" t="str">
        <f>'4I'!$AL$226</f>
        <v>CR2028TA_FD_D</v>
      </c>
      <c r="E1677" t="s">
        <v>16446</v>
      </c>
      <c r="F1677">
        <f>IF(ISBLANK('4I'!$I$226),"",'4I'!$I$226)</f>
        <v>0</v>
      </c>
    </row>
    <row r="1678" spans="2:6">
      <c r="B1678" t="str">
        <f>'4I'!$AF$228</f>
        <v>CR20020N0_FD_D</v>
      </c>
      <c r="E1678" t="s">
        <v>16446</v>
      </c>
      <c r="F1678">
        <f>IF(ISBLANK('4I'!$C$228),"",'4I'!$C$228)</f>
        <v>0</v>
      </c>
    </row>
    <row r="1679" spans="2:6">
      <c r="B1679" t="str">
        <f>'4I'!$AG$228</f>
        <v>CR20020N1_FD_D</v>
      </c>
      <c r="E1679" t="s">
        <v>16446</v>
      </c>
      <c r="F1679">
        <f>IF(ISBLANK('4I'!$D$228),"",'4I'!$D$228)</f>
        <v>242.959</v>
      </c>
    </row>
    <row r="1680" spans="2:6">
      <c r="B1680" t="str">
        <f>'4I'!$AH$228</f>
        <v>CR20020N2_FD_D</v>
      </c>
      <c r="E1680" t="s">
        <v>16446</v>
      </c>
      <c r="F1680">
        <f>IF(ISBLANK('4I'!$E$228),"",'4I'!$E$228)</f>
        <v>2690.8429999999998</v>
      </c>
    </row>
    <row r="1681" spans="2:6">
      <c r="B1681" t="str">
        <f>'4I'!$AI$228</f>
        <v>CR20020N5_FD_D</v>
      </c>
      <c r="E1681" t="s">
        <v>16446</v>
      </c>
      <c r="F1681">
        <f>IF(ISBLANK('4I'!$F$228),"",'4I'!$F$228)</f>
        <v>1743.049</v>
      </c>
    </row>
    <row r="1682" spans="2:6">
      <c r="B1682" t="str">
        <f>'4I'!$AJ$228</f>
        <v>CR20020N6_FD_D</v>
      </c>
      <c r="E1682" t="s">
        <v>16446</v>
      </c>
      <c r="F1682">
        <f>IF(ISBLANK('4I'!$G$228),"",'4I'!$G$228)</f>
        <v>4676.8509999999997</v>
      </c>
    </row>
    <row r="1683" spans="2:6">
      <c r="B1683" t="str">
        <f>'4I'!$AK$228</f>
        <v>CR20020MM_FD_D</v>
      </c>
      <c r="E1683" t="s">
        <v>16446</v>
      </c>
      <c r="F1683">
        <f>IF(ISBLANK('4I'!$H$228),"",'4I'!$H$228)</f>
        <v>17.103999999999999</v>
      </c>
    </row>
    <row r="1684" spans="2:6">
      <c r="B1684" t="str">
        <f>'4I'!$AL$228</f>
        <v>CR20020TA_FD_D</v>
      </c>
      <c r="E1684" t="s">
        <v>16446</v>
      </c>
      <c r="F1684">
        <f>IF(ISBLANK('4I'!$I$228),"",'4I'!$I$228)</f>
        <v>0</v>
      </c>
    </row>
    <row r="1685" spans="2:6">
      <c r="B1685" t="str">
        <f>'4J'!$AA$9</f>
        <v>WS01001WR</v>
      </c>
      <c r="E1685" t="s">
        <v>16446</v>
      </c>
      <c r="F1685">
        <f>IF(ISBLANK('4J'!$E$9),"",'4J'!$E$9)</f>
        <v>26.713000000000001</v>
      </c>
    </row>
    <row r="1686" spans="2:6">
      <c r="B1686" t="str">
        <f>'4J'!$AB$9</f>
        <v>WS01001RWT</v>
      </c>
      <c r="E1686" t="s">
        <v>16446</v>
      </c>
      <c r="F1686">
        <f>IF(ISBLANK('4J'!$F$9),"",'4J'!$F$9)</f>
        <v>1.5449999999999999</v>
      </c>
    </row>
    <row r="1687" spans="2:6">
      <c r="B1687" t="str">
        <f>'4J'!$AC$9</f>
        <v>WS01001RWS0</v>
      </c>
      <c r="E1687" t="s">
        <v>16446</v>
      </c>
      <c r="F1687">
        <f>IF(ISBLANK('4J'!$G$9),"",'4J'!$G$9)</f>
        <v>0</v>
      </c>
    </row>
    <row r="1688" spans="2:6">
      <c r="B1688" t="str">
        <f>'4J'!$AD$9</f>
        <v>WS01001WT</v>
      </c>
      <c r="E1688" t="s">
        <v>16446</v>
      </c>
      <c r="F1688">
        <f>IF(ISBLANK('4J'!$H$9),"",'4J'!$H$9)</f>
        <v>29.948</v>
      </c>
    </row>
    <row r="1689" spans="2:6">
      <c r="B1689" t="str">
        <f>'4J'!$AE$9</f>
        <v>WS01001TWD</v>
      </c>
      <c r="E1689" t="s">
        <v>16446</v>
      </c>
      <c r="F1689">
        <f>IF(ISBLANK('4J'!$I$9),"",'4J'!$I$9)</f>
        <v>46.704999999999998</v>
      </c>
    </row>
    <row r="1690" spans="2:6">
      <c r="B1690" t="str">
        <f>'4J'!$AF$9</f>
        <v>WS01001CAW</v>
      </c>
      <c r="E1690" t="s">
        <v>16446</v>
      </c>
      <c r="F1690">
        <f>IF(ISBLANK('4J'!$J$9),"",'4J'!$J$9)</f>
        <v>104.911</v>
      </c>
    </row>
    <row r="1691" spans="2:6">
      <c r="B1691" t="str">
        <f>'4J'!$AA$10</f>
        <v>WS01002WR</v>
      </c>
      <c r="E1691" t="s">
        <v>16446</v>
      </c>
      <c r="F1691">
        <f>IF(ISBLANK('4J'!$E$10),"",'4J'!$E$10)</f>
        <v>-6.2E-2</v>
      </c>
    </row>
    <row r="1692" spans="2:6">
      <c r="B1692" t="str">
        <f>'4J'!$AB$10</f>
        <v>WS01002RWT</v>
      </c>
      <c r="E1692" t="s">
        <v>16446</v>
      </c>
      <c r="F1692">
        <f>IF(ISBLANK('4J'!$F$10),"",'4J'!$F$10)</f>
        <v>1E-3</v>
      </c>
    </row>
    <row r="1693" spans="2:6">
      <c r="B1693" t="str">
        <f>'4J'!$AC$10</f>
        <v>WS01002RWS0</v>
      </c>
      <c r="E1693" t="s">
        <v>16446</v>
      </c>
      <c r="F1693">
        <f>IF(ISBLANK('4J'!$G$10),"",'4J'!$G$10)</f>
        <v>0</v>
      </c>
    </row>
    <row r="1694" spans="2:6">
      <c r="B1694" t="str">
        <f>'4J'!$AD$10</f>
        <v>WS01002WT</v>
      </c>
      <c r="E1694" t="s">
        <v>16446</v>
      </c>
      <c r="F1694">
        <f>IF(ISBLANK('4J'!$H$10),"",'4J'!$H$10)</f>
        <v>2.4E-2</v>
      </c>
    </row>
    <row r="1695" spans="2:6">
      <c r="B1695" t="str">
        <f>'4J'!$AE$10</f>
        <v>WS01002TWD</v>
      </c>
      <c r="E1695" t="s">
        <v>16446</v>
      </c>
      <c r="F1695">
        <f>IF(ISBLANK('4J'!$I$10),"",'4J'!$I$10)</f>
        <v>2E-3</v>
      </c>
    </row>
    <row r="1696" spans="2:6">
      <c r="B1696" t="str">
        <f>'4J'!$AF$10</f>
        <v>WS01002CAW</v>
      </c>
      <c r="E1696" t="s">
        <v>16446</v>
      </c>
      <c r="F1696">
        <f>IF(ISBLANK('4J'!$J$10),"",'4J'!$J$10)</f>
        <v>-3.4999999999999996E-2</v>
      </c>
    </row>
    <row r="1697" spans="2:6">
      <c r="B1697" t="str">
        <f>'4J'!$AA$11</f>
        <v>WS01004WR</v>
      </c>
      <c r="E1697" t="s">
        <v>16446</v>
      </c>
      <c r="F1697">
        <f>IF(ISBLANK('4J'!$E$11),"",'4J'!$E$11)</f>
        <v>5.3579999999999997</v>
      </c>
    </row>
    <row r="1698" spans="2:6">
      <c r="B1698" t="str">
        <f>'4J'!$AB$11</f>
        <v>WS01004RWT</v>
      </c>
      <c r="E1698" t="s">
        <v>16446</v>
      </c>
      <c r="F1698">
        <f>IF(ISBLANK('4J'!$F$11),"",'4J'!$F$11)</f>
        <v>0</v>
      </c>
    </row>
    <row r="1699" spans="2:6">
      <c r="B1699" t="str">
        <f>'4J'!$AC$11</f>
        <v>WS01004RWS0</v>
      </c>
      <c r="E1699" t="s">
        <v>16446</v>
      </c>
      <c r="F1699">
        <f>IF(ISBLANK('4J'!$G$11),"",'4J'!$G$11)</f>
        <v>0</v>
      </c>
    </row>
    <row r="1700" spans="2:6">
      <c r="B1700" t="str">
        <f>'4J'!$AD$11</f>
        <v>WS01004WT</v>
      </c>
      <c r="E1700" t="s">
        <v>16446</v>
      </c>
      <c r="F1700">
        <f>IF(ISBLANK('4J'!$H$11),"",'4J'!$H$11)</f>
        <v>0</v>
      </c>
    </row>
    <row r="1701" spans="2:6">
      <c r="B1701" t="str">
        <f>'4J'!$AE$11</f>
        <v>WS01004TWD</v>
      </c>
      <c r="E1701" t="s">
        <v>16446</v>
      </c>
      <c r="F1701">
        <f>IF(ISBLANK('4J'!$I$11),"",'4J'!$I$11)</f>
        <v>0</v>
      </c>
    </row>
    <row r="1702" spans="2:6">
      <c r="B1702" t="str">
        <f>'4J'!$AF$11</f>
        <v>WS01004CAW</v>
      </c>
      <c r="E1702" t="s">
        <v>16446</v>
      </c>
      <c r="F1702">
        <f>IF(ISBLANK('4J'!$J$11),"",'4J'!$J$11)</f>
        <v>5.3579999999999997</v>
      </c>
    </row>
    <row r="1703" spans="2:6">
      <c r="B1703" t="str">
        <f>'4J'!$AA$12</f>
        <v>WS01005WR</v>
      </c>
      <c r="E1703" t="s">
        <v>16446</v>
      </c>
      <c r="F1703">
        <f>IF(ISBLANK('4J'!$E$12),"",'4J'!$E$12)</f>
        <v>0</v>
      </c>
    </row>
    <row r="1704" spans="2:6">
      <c r="B1704" t="str">
        <f>'4J'!$AB$12</f>
        <v>WS01005RWT</v>
      </c>
      <c r="E1704" t="s">
        <v>16446</v>
      </c>
      <c r="F1704">
        <f>IF(ISBLANK('4J'!$F$12),"",'4J'!$F$12)</f>
        <v>0</v>
      </c>
    </row>
    <row r="1705" spans="2:6">
      <c r="B1705" t="str">
        <f>'4J'!$AC$12</f>
        <v>WS01005RWS0</v>
      </c>
      <c r="E1705" t="s">
        <v>16446</v>
      </c>
      <c r="F1705">
        <f>IF(ISBLANK('4J'!$G$12),"",'4J'!$G$12)</f>
        <v>0</v>
      </c>
    </row>
    <row r="1706" spans="2:6">
      <c r="B1706" t="str">
        <f>'4J'!$AD$12</f>
        <v>WS01005WT</v>
      </c>
      <c r="E1706" t="s">
        <v>16446</v>
      </c>
      <c r="F1706">
        <f>IF(ISBLANK('4J'!$H$12),"",'4J'!$H$12)</f>
        <v>0</v>
      </c>
    </row>
    <row r="1707" spans="2:6">
      <c r="B1707" t="str">
        <f>'4J'!$AE$12</f>
        <v>WS01005TWD</v>
      </c>
      <c r="E1707" t="s">
        <v>16446</v>
      </c>
      <c r="F1707">
        <f>IF(ISBLANK('4J'!$I$12),"",'4J'!$I$12)</f>
        <v>75.343999999999994</v>
      </c>
    </row>
    <row r="1708" spans="2:6">
      <c r="B1708" t="str">
        <f>'4J'!$AF$12</f>
        <v>WS01005CAW</v>
      </c>
      <c r="E1708" t="s">
        <v>16446</v>
      </c>
      <c r="F1708">
        <f>IF(ISBLANK('4J'!$J$12),"",'4J'!$J$12)</f>
        <v>75.343999999999994</v>
      </c>
    </row>
    <row r="1709" spans="2:6">
      <c r="B1709" t="str">
        <f>'4J'!$AA$13</f>
        <v>WS01006WR</v>
      </c>
      <c r="E1709" t="s">
        <v>16446</v>
      </c>
      <c r="F1709">
        <f>IF(ISBLANK('4J'!$E$13),"",'4J'!$E$13)</f>
        <v>0</v>
      </c>
    </row>
    <row r="1710" spans="2:6">
      <c r="B1710" t="str">
        <f>'4J'!$AB$13</f>
        <v>WS01006RWT</v>
      </c>
      <c r="E1710" t="s">
        <v>16446</v>
      </c>
      <c r="F1710">
        <f>IF(ISBLANK('4J'!$F$13),"",'4J'!$F$13)</f>
        <v>0</v>
      </c>
    </row>
    <row r="1711" spans="2:6">
      <c r="B1711" t="str">
        <f>'4J'!$AC$13</f>
        <v>WS01006RWS0</v>
      </c>
      <c r="E1711" t="s">
        <v>16446</v>
      </c>
      <c r="F1711">
        <f>IF(ISBLANK('4J'!$G$13),"",'4J'!$G$13)</f>
        <v>0</v>
      </c>
    </row>
    <row r="1712" spans="2:6">
      <c r="B1712" t="str">
        <f>'4J'!$AD$13</f>
        <v>WS01006WT</v>
      </c>
      <c r="E1712" t="s">
        <v>16446</v>
      </c>
      <c r="F1712">
        <f>IF(ISBLANK('4J'!$H$13),"",'4J'!$H$13)</f>
        <v>0</v>
      </c>
    </row>
    <row r="1713" spans="2:6">
      <c r="B1713" t="str">
        <f>'4J'!$AE$13</f>
        <v>WS01006TWD</v>
      </c>
      <c r="E1713" t="s">
        <v>16446</v>
      </c>
      <c r="F1713">
        <f>IF(ISBLANK('4J'!$I$13),"",'4J'!$I$13)</f>
        <v>0</v>
      </c>
    </row>
    <row r="1714" spans="2:6">
      <c r="B1714" t="str">
        <f>'4J'!$AF$13</f>
        <v>WS01006CAW</v>
      </c>
      <c r="E1714" t="s">
        <v>16446</v>
      </c>
      <c r="F1714">
        <f>IF(ISBLANK('4J'!$J$13),"",'4J'!$J$13)</f>
        <v>0</v>
      </c>
    </row>
    <row r="1715" spans="2:6">
      <c r="B1715" t="str">
        <f>'4J'!$AA$14</f>
        <v>WS01007WR</v>
      </c>
      <c r="E1715" t="s">
        <v>16446</v>
      </c>
      <c r="F1715">
        <f>IF(ISBLANK('4J'!$E$14),"",'4J'!$E$14)</f>
        <v>14.884</v>
      </c>
    </row>
    <row r="1716" spans="2:6">
      <c r="B1716" t="str">
        <f>'4J'!$AB$14</f>
        <v>WS01007RWT</v>
      </c>
      <c r="E1716" t="s">
        <v>16446</v>
      </c>
      <c r="F1716">
        <f>IF(ISBLANK('4J'!$F$14),"",'4J'!$F$14)</f>
        <v>6.056</v>
      </c>
    </row>
    <row r="1717" spans="2:6">
      <c r="B1717" t="str">
        <f>'4J'!$AC$14</f>
        <v>WS01007RWS0</v>
      </c>
      <c r="E1717" t="s">
        <v>16446</v>
      </c>
      <c r="F1717">
        <f>IF(ISBLANK('4J'!$G$14),"",'4J'!$G$14)</f>
        <v>4.1000000000000002E-2</v>
      </c>
    </row>
    <row r="1718" spans="2:6">
      <c r="B1718" t="str">
        <f>'4J'!$AD$14</f>
        <v>WS01007WT</v>
      </c>
      <c r="E1718" t="s">
        <v>16446</v>
      </c>
      <c r="F1718">
        <f>IF(ISBLANK('4J'!$H$14),"",'4J'!$H$14)</f>
        <v>82.334000000000003</v>
      </c>
    </row>
    <row r="1719" spans="2:6">
      <c r="B1719" t="str">
        <f>'4J'!$AE$14</f>
        <v>WS01007TWD</v>
      </c>
      <c r="E1719" t="s">
        <v>16446</v>
      </c>
      <c r="F1719">
        <f>IF(ISBLANK('4J'!$I$14),"",'4J'!$I$14)</f>
        <v>149.04</v>
      </c>
    </row>
    <row r="1720" spans="2:6">
      <c r="B1720" t="str">
        <f>'4J'!$AF$14</f>
        <v>WS01007CAW</v>
      </c>
      <c r="E1720" t="s">
        <v>16446</v>
      </c>
      <c r="F1720">
        <f>IF(ISBLANK('4J'!$J$14),"",'4J'!$J$14)</f>
        <v>252.35499999999999</v>
      </c>
    </row>
    <row r="1721" spans="2:6">
      <c r="B1721" t="str">
        <f>'4J'!$AA$15</f>
        <v>WS01008WR</v>
      </c>
      <c r="E1721" t="s">
        <v>16446</v>
      </c>
      <c r="F1721">
        <f>IF(ISBLANK('4J'!$E$15),"",'4J'!$E$15)</f>
        <v>3.605</v>
      </c>
    </row>
    <row r="1722" spans="2:6">
      <c r="B1722" t="str">
        <f>'4J'!$AB$15</f>
        <v>WS1008RWT</v>
      </c>
      <c r="E1722" t="s">
        <v>16446</v>
      </c>
      <c r="F1722">
        <f>IF(ISBLANK('4J'!$F$15),"",'4J'!$F$15)</f>
        <v>6.0389999999999997</v>
      </c>
    </row>
    <row r="1723" spans="2:6">
      <c r="B1723" t="str">
        <f>'4J'!$AC$15</f>
        <v>WS1008RWS</v>
      </c>
      <c r="E1723" t="s">
        <v>16446</v>
      </c>
      <c r="F1723">
        <f>IF(ISBLANK('4J'!$G$15),"",'4J'!$G$15)</f>
        <v>0</v>
      </c>
    </row>
    <row r="1724" spans="2:6">
      <c r="B1724" t="str">
        <f>'4J'!$AD$15</f>
        <v>WS1008WT</v>
      </c>
      <c r="E1724" t="s">
        <v>16446</v>
      </c>
      <c r="F1724">
        <f>IF(ISBLANK('4J'!$H$15),"",'4J'!$H$15)</f>
        <v>4.7009999999999996</v>
      </c>
    </row>
    <row r="1725" spans="2:6">
      <c r="B1725" t="str">
        <f>'4J'!$AE$15</f>
        <v>WS1008TWD</v>
      </c>
      <c r="E1725" t="s">
        <v>16446</v>
      </c>
      <c r="F1725">
        <f>IF(ISBLANK('4J'!$I$15),"",'4J'!$I$15)</f>
        <v>62.746000000000002</v>
      </c>
    </row>
    <row r="1726" spans="2:6">
      <c r="B1726" t="str">
        <f>'4J'!$AF$15</f>
        <v>WS1008CAW</v>
      </c>
      <c r="E1726" t="s">
        <v>16446</v>
      </c>
      <c r="F1726">
        <f>IF(ISBLANK('4J'!$J$15),"",'4J'!$J$15)</f>
        <v>77.091000000000008</v>
      </c>
    </row>
    <row r="1727" spans="2:6">
      <c r="B1727" t="str">
        <f>'4J'!$AA$18</f>
        <v>W3033WR</v>
      </c>
      <c r="E1727" t="s">
        <v>16446</v>
      </c>
      <c r="F1727">
        <f>IF(ISBLANK('4J'!$E$18),"",'4J'!$E$18)</f>
        <v>4.9880000000000004</v>
      </c>
    </row>
    <row r="1728" spans="2:6">
      <c r="B1728" t="str">
        <f>'4J'!$AB$18</f>
        <v>W3033RWD</v>
      </c>
      <c r="E1728" t="s">
        <v>16446</v>
      </c>
      <c r="F1728">
        <f>IF(ISBLANK('4J'!$F$18),"",'4J'!$F$18)</f>
        <v>0</v>
      </c>
    </row>
    <row r="1729" spans="2:6">
      <c r="B1729" t="str">
        <f>'4J'!$AC$18</f>
        <v>W3033RWS</v>
      </c>
      <c r="E1729" t="s">
        <v>16446</v>
      </c>
      <c r="F1729">
        <f>IF(ISBLANK('4J'!$G$18),"",'4J'!$G$18)</f>
        <v>0</v>
      </c>
    </row>
    <row r="1730" spans="2:6">
      <c r="B1730" t="str">
        <f>'4J'!$AD$18</f>
        <v>W3033WT</v>
      </c>
      <c r="E1730" t="s">
        <v>16446</v>
      </c>
      <c r="F1730">
        <f>IF(ISBLANK('4J'!$H$18),"",'4J'!$H$18)</f>
        <v>0</v>
      </c>
    </row>
    <row r="1731" spans="2:6">
      <c r="B1731" t="str">
        <f>'4J'!$AE$18</f>
        <v>W3033TWD</v>
      </c>
      <c r="E1731" t="s">
        <v>16446</v>
      </c>
      <c r="F1731">
        <f>IF(ISBLANK('4J'!$I$18),"",'4J'!$I$18)</f>
        <v>0</v>
      </c>
    </row>
    <row r="1732" spans="2:6">
      <c r="B1732" t="str">
        <f>'4J'!$AF$18</f>
        <v>W3033TOT</v>
      </c>
      <c r="E1732" t="s">
        <v>16446</v>
      </c>
      <c r="F1732">
        <f>IF(ISBLANK('4J'!$J$18),"",'4J'!$J$18)</f>
        <v>4.9880000000000004</v>
      </c>
    </row>
    <row r="1733" spans="2:6">
      <c r="B1733" t="str">
        <f>'4J'!$AA$19</f>
        <v>W3034WR</v>
      </c>
      <c r="E1733" t="s">
        <v>16446</v>
      </c>
      <c r="F1733">
        <f>IF(ISBLANK('4J'!$E$19),"",'4J'!$E$19)</f>
        <v>18.199000000000002</v>
      </c>
    </row>
    <row r="1734" spans="2:6">
      <c r="B1734" t="str">
        <f>'4J'!$AB$19</f>
        <v>W3034RWD</v>
      </c>
      <c r="E1734" t="s">
        <v>16446</v>
      </c>
      <c r="F1734">
        <f>IF(ISBLANK('4J'!$F$19),"",'4J'!$F$19)</f>
        <v>0</v>
      </c>
    </row>
    <row r="1735" spans="2:6">
      <c r="B1735" t="str">
        <f>'4J'!$AC$19</f>
        <v>W3034RWS</v>
      </c>
      <c r="E1735" t="s">
        <v>16446</v>
      </c>
      <c r="F1735">
        <f>IF(ISBLANK('4J'!$G$19),"",'4J'!$G$19)</f>
        <v>0</v>
      </c>
    </row>
    <row r="1736" spans="2:6">
      <c r="B1736" t="str">
        <f>'4J'!$AD$19</f>
        <v>W3034WT</v>
      </c>
      <c r="E1736" t="s">
        <v>16446</v>
      </c>
      <c r="F1736">
        <f>IF(ISBLANK('4J'!$H$19),"",'4J'!$H$19)</f>
        <v>0</v>
      </c>
    </row>
    <row r="1737" spans="2:6">
      <c r="B1737" t="str">
        <f>'4J'!$AE$19</f>
        <v>W3034TWD</v>
      </c>
      <c r="E1737" t="s">
        <v>16446</v>
      </c>
      <c r="F1737">
        <f>IF(ISBLANK('4J'!$I$19),"",'4J'!$I$19)</f>
        <v>0</v>
      </c>
    </row>
    <row r="1738" spans="2:6">
      <c r="B1738" t="str">
        <f>'4J'!$AF$19</f>
        <v>W3034TOT</v>
      </c>
      <c r="E1738" t="s">
        <v>16446</v>
      </c>
      <c r="F1738">
        <f>IF(ISBLANK('4J'!$J$19),"",'4J'!$J$19)</f>
        <v>18.199000000000002</v>
      </c>
    </row>
    <row r="1739" spans="2:6">
      <c r="B1739" t="str">
        <f>'4J'!$AA$20</f>
        <v>W3035WR</v>
      </c>
      <c r="E1739" t="s">
        <v>16446</v>
      </c>
      <c r="F1739">
        <f>IF(ISBLANK('4J'!$E$20),"",'4J'!$E$20)</f>
        <v>0.38700000000000001</v>
      </c>
    </row>
    <row r="1740" spans="2:6">
      <c r="B1740" t="str">
        <f>'4J'!$AB$20</f>
        <v>W3035RWD</v>
      </c>
      <c r="E1740" t="s">
        <v>16446</v>
      </c>
      <c r="F1740">
        <f>IF(ISBLANK('4J'!$F$20),"",'4J'!$F$20)</f>
        <v>0</v>
      </c>
    </row>
    <row r="1741" spans="2:6">
      <c r="B1741" t="str">
        <f>'4J'!$AC$20</f>
        <v>W3035RWS</v>
      </c>
      <c r="E1741" t="s">
        <v>16446</v>
      </c>
      <c r="F1741">
        <f>IF(ISBLANK('4J'!$G$20),"",'4J'!$G$20)</f>
        <v>0</v>
      </c>
    </row>
    <row r="1742" spans="2:6">
      <c r="B1742" t="str">
        <f>'4J'!$AD$20</f>
        <v>W3035WT</v>
      </c>
      <c r="E1742" t="s">
        <v>16446</v>
      </c>
      <c r="F1742">
        <f>IF(ISBLANK('4J'!$H$20),"",'4J'!$H$20)</f>
        <v>0</v>
      </c>
    </row>
    <row r="1743" spans="2:6">
      <c r="B1743" t="str">
        <f>'4J'!$AE$20</f>
        <v>W3035TWD</v>
      </c>
      <c r="E1743" t="s">
        <v>16446</v>
      </c>
      <c r="F1743">
        <f>IF(ISBLANK('4J'!$I$20),"",'4J'!$I$20)</f>
        <v>0</v>
      </c>
    </row>
    <row r="1744" spans="2:6">
      <c r="B1744" t="str">
        <f>'4J'!$AF$20</f>
        <v>W3035TOT</v>
      </c>
      <c r="E1744" t="s">
        <v>16446</v>
      </c>
      <c r="F1744">
        <f>IF(ISBLANK('4J'!$J$20),"",'4J'!$J$20)</f>
        <v>0.38700000000000001</v>
      </c>
    </row>
    <row r="1745" spans="2:6">
      <c r="B1745" t="str">
        <f>'4J'!$AA$23</f>
        <v>W3032WR</v>
      </c>
      <c r="E1745" t="s">
        <v>16446</v>
      </c>
      <c r="F1745">
        <f>IF(ISBLANK('4J'!$E$23),"",'4J'!$E$23)</f>
        <v>0</v>
      </c>
    </row>
    <row r="1746" spans="2:6">
      <c r="B1746" t="str">
        <f>'4J'!$AB$23</f>
        <v>W3032RWD</v>
      </c>
      <c r="E1746" t="s">
        <v>16446</v>
      </c>
      <c r="F1746">
        <f>IF(ISBLANK('4J'!$F$23),"",'4J'!$F$23)</f>
        <v>0</v>
      </c>
    </row>
    <row r="1747" spans="2:6">
      <c r="B1747" t="str">
        <f>'4J'!$AC$23</f>
        <v>W3032RWS</v>
      </c>
      <c r="E1747" t="s">
        <v>16446</v>
      </c>
      <c r="F1747">
        <f>IF(ISBLANK('4J'!$G$23),"",'4J'!$G$23)</f>
        <v>0</v>
      </c>
    </row>
    <row r="1748" spans="2:6">
      <c r="B1748" t="str">
        <f>'4J'!$AD$23</f>
        <v>W3032WT</v>
      </c>
      <c r="E1748" t="s">
        <v>16446</v>
      </c>
      <c r="F1748">
        <f>IF(ISBLANK('4J'!$H$23),"",'4J'!$H$23)</f>
        <v>0</v>
      </c>
    </row>
    <row r="1749" spans="2:6">
      <c r="B1749" t="str">
        <f>'4J'!$AE$23</f>
        <v>W3032TWD</v>
      </c>
      <c r="E1749" t="s">
        <v>16446</v>
      </c>
      <c r="F1749">
        <f>IF(ISBLANK('4J'!$I$23),"",'4J'!$I$23)</f>
        <v>27.98</v>
      </c>
    </row>
    <row r="1750" spans="2:6">
      <c r="B1750" t="str">
        <f>'4J'!$AF$23</f>
        <v>W3032TOT</v>
      </c>
      <c r="E1750" t="s">
        <v>16446</v>
      </c>
      <c r="F1750">
        <f>IF(ISBLANK('4J'!$J$23),"",'4J'!$J$23)</f>
        <v>27.98</v>
      </c>
    </row>
    <row r="1751" spans="2:6">
      <c r="B1751" t="str">
        <f>'4J'!$AA$24</f>
        <v>W3037WR</v>
      </c>
      <c r="E1751" t="s">
        <v>16446</v>
      </c>
      <c r="F1751">
        <f>IF(ISBLANK('4J'!$E$24),"",'4J'!$E$24)</f>
        <v>0</v>
      </c>
    </row>
    <row r="1752" spans="2:6">
      <c r="B1752" t="str">
        <f>'4J'!$AB$24</f>
        <v>W3037RWD</v>
      </c>
      <c r="E1752" t="s">
        <v>16446</v>
      </c>
      <c r="F1752">
        <f>IF(ISBLANK('4J'!$F$24),"",'4J'!$F$24)</f>
        <v>0</v>
      </c>
    </row>
    <row r="1753" spans="2:6">
      <c r="B1753" t="str">
        <f>'4J'!$AC$24</f>
        <v>W3037RWS</v>
      </c>
      <c r="E1753" t="s">
        <v>16446</v>
      </c>
      <c r="F1753">
        <f>IF(ISBLANK('4J'!$G$24),"",'4J'!$G$24)</f>
        <v>0</v>
      </c>
    </row>
    <row r="1754" spans="2:6">
      <c r="B1754" t="str">
        <f>'4J'!$AD$24</f>
        <v>W3037WT</v>
      </c>
      <c r="E1754" t="s">
        <v>16446</v>
      </c>
      <c r="F1754">
        <f>IF(ISBLANK('4J'!$H$24),"",'4J'!$H$24)</f>
        <v>0</v>
      </c>
    </row>
    <row r="1755" spans="2:6">
      <c r="B1755" t="str">
        <f>'4J'!$AE$24</f>
        <v>W3037TWD</v>
      </c>
      <c r="E1755" t="s">
        <v>16446</v>
      </c>
      <c r="F1755">
        <f>IF(ISBLANK('4J'!$I$24),"",'4J'!$I$24)</f>
        <v>1.61</v>
      </c>
    </row>
    <row r="1756" spans="2:6">
      <c r="B1756" t="str">
        <f>'4J'!$AF$24</f>
        <v>W3037TOT</v>
      </c>
      <c r="E1756" t="s">
        <v>16446</v>
      </c>
      <c r="F1756">
        <f>IF(ISBLANK('4J'!$J$24),"",'4J'!$J$24)</f>
        <v>1.61</v>
      </c>
    </row>
    <row r="1757" spans="2:6">
      <c r="B1757" t="str">
        <f>'4J'!$AA$25</f>
        <v>W3036WR</v>
      </c>
      <c r="E1757" t="s">
        <v>16446</v>
      </c>
      <c r="F1757">
        <f>IF(ISBLANK('4J'!$E$25),"",'4J'!$E$25)</f>
        <v>0</v>
      </c>
    </row>
    <row r="1758" spans="2:6">
      <c r="B1758" t="str">
        <f>'4J'!$AB$25</f>
        <v>W3036RWD</v>
      </c>
      <c r="E1758" t="s">
        <v>16446</v>
      </c>
      <c r="F1758">
        <f>IF(ISBLANK('4J'!$F$25),"",'4J'!$F$25)</f>
        <v>0</v>
      </c>
    </row>
    <row r="1759" spans="2:6">
      <c r="B1759" t="str">
        <f>'4J'!$AC$25</f>
        <v>W3036RWS</v>
      </c>
      <c r="E1759" t="s">
        <v>16446</v>
      </c>
      <c r="F1759">
        <f>IF(ISBLANK('4J'!$G$25),"",'4J'!$G$25)</f>
        <v>0</v>
      </c>
    </row>
    <row r="1760" spans="2:6">
      <c r="B1760" t="str">
        <f>'4J'!$AD$25</f>
        <v>W3036WT</v>
      </c>
      <c r="E1760" t="s">
        <v>16446</v>
      </c>
      <c r="F1760">
        <f>IF(ISBLANK('4J'!$H$25),"",'4J'!$H$25)</f>
        <v>0</v>
      </c>
    </row>
    <row r="1761" spans="2:6">
      <c r="B1761" t="str">
        <f>'4J'!$AE$25</f>
        <v>W3036TWD</v>
      </c>
      <c r="E1761" t="s">
        <v>16446</v>
      </c>
      <c r="F1761">
        <f>IF(ISBLANK('4J'!$I$25),"",'4J'!$I$25)</f>
        <v>0</v>
      </c>
    </row>
    <row r="1762" spans="2:6">
      <c r="B1762" t="str">
        <f>'4J'!$AF$25</f>
        <v>W3036TOT</v>
      </c>
      <c r="E1762" t="s">
        <v>16446</v>
      </c>
      <c r="F1762">
        <f>IF(ISBLANK('4J'!$J$25),"",'4J'!$J$25)</f>
        <v>0</v>
      </c>
    </row>
    <row r="1763" spans="2:6">
      <c r="B1763" t="str">
        <f>'4J'!$AA$27</f>
        <v>W3038WR</v>
      </c>
      <c r="E1763" t="s">
        <v>16446</v>
      </c>
      <c r="F1763">
        <f>IF(ISBLANK('4J'!$E$27),"",'4J'!$E$27)</f>
        <v>74.072000000000003</v>
      </c>
    </row>
    <row r="1764" spans="2:6">
      <c r="B1764" t="str">
        <f>'4J'!$AB$27</f>
        <v>W3038RWD</v>
      </c>
      <c r="E1764" t="s">
        <v>16446</v>
      </c>
      <c r="F1764">
        <f>IF(ISBLANK('4J'!$F$27),"",'4J'!$F$27)</f>
        <v>13.641</v>
      </c>
    </row>
    <row r="1765" spans="2:6">
      <c r="B1765" t="str">
        <f>'4J'!$AC$27</f>
        <v>W3038RWS</v>
      </c>
      <c r="E1765" t="s">
        <v>16446</v>
      </c>
      <c r="F1765">
        <f>IF(ISBLANK('4J'!$G$27),"",'4J'!$G$27)</f>
        <v>4.1000000000000002E-2</v>
      </c>
    </row>
    <row r="1766" spans="2:6">
      <c r="B1766" t="str">
        <f>'4J'!$AD$27</f>
        <v>W3038WT</v>
      </c>
      <c r="E1766" t="s">
        <v>16446</v>
      </c>
      <c r="F1766">
        <f>IF(ISBLANK('4J'!$H$27),"",'4J'!$H$27)</f>
        <v>117.00700000000001</v>
      </c>
    </row>
    <row r="1767" spans="2:6">
      <c r="B1767" t="str">
        <f>'4J'!$AE$27</f>
        <v>W3038TWD</v>
      </c>
      <c r="E1767" t="s">
        <v>16446</v>
      </c>
      <c r="F1767">
        <f>IF(ISBLANK('4J'!$I$27),"",'4J'!$I$27)</f>
        <v>363.42700000000002</v>
      </c>
    </row>
    <row r="1768" spans="2:6">
      <c r="B1768" t="str">
        <f>'4J'!$AF$27</f>
        <v>W3038TOT</v>
      </c>
      <c r="E1768" t="s">
        <v>16446</v>
      </c>
      <c r="F1768">
        <f>IF(ISBLANK('4J'!$J$27),"",'4J'!$J$27)</f>
        <v>568.18799999999999</v>
      </c>
    </row>
    <row r="1769" spans="2:6">
      <c r="B1769" t="str">
        <f>'4J'!$AA$30</f>
        <v>WS1012WR</v>
      </c>
      <c r="E1769" t="s">
        <v>16446</v>
      </c>
      <c r="F1769">
        <f>IF(ISBLANK('4J'!$E$30),"",'4J'!$E$30)</f>
        <v>5.8579999999999997</v>
      </c>
    </row>
    <row r="1770" spans="2:6">
      <c r="B1770" t="str">
        <f>'4J'!$AB$30</f>
        <v>WS1012RWT</v>
      </c>
      <c r="E1770" t="s">
        <v>16446</v>
      </c>
      <c r="F1770">
        <f>IF(ISBLANK('4J'!$F$30),"",'4J'!$F$30)</f>
        <v>14.887</v>
      </c>
    </row>
    <row r="1771" spans="2:6">
      <c r="B1771" t="str">
        <f>'4J'!$AC$30</f>
        <v>WS1012RWS</v>
      </c>
      <c r="E1771" t="s">
        <v>16446</v>
      </c>
      <c r="F1771">
        <f>IF(ISBLANK('4J'!$G$30),"",'4J'!$G$30)</f>
        <v>0</v>
      </c>
    </row>
    <row r="1772" spans="2:6">
      <c r="B1772" t="str">
        <f>'4J'!$AD$30</f>
        <v>WS1012WT</v>
      </c>
      <c r="E1772" t="s">
        <v>16446</v>
      </c>
      <c r="F1772">
        <f>IF(ISBLANK('4J'!$H$30),"",'4J'!$H$30)</f>
        <v>-0.621</v>
      </c>
    </row>
    <row r="1773" spans="2:6">
      <c r="B1773" t="str">
        <f>'4J'!$AE$30</f>
        <v>WS1012TWD</v>
      </c>
      <c r="E1773" t="s">
        <v>16446</v>
      </c>
      <c r="F1773">
        <f>IF(ISBLANK('4J'!$I$30),"",'4J'!$I$30)</f>
        <v>119.58</v>
      </c>
    </row>
    <row r="1774" spans="2:6">
      <c r="B1774" t="str">
        <f>'4J'!$AF$30</f>
        <v>WS1012CAW</v>
      </c>
      <c r="E1774" t="s">
        <v>16446</v>
      </c>
      <c r="F1774">
        <f>IF(ISBLANK('4J'!$J$30),"",'4J'!$J$30)</f>
        <v>139.70400000000001</v>
      </c>
    </row>
    <row r="1775" spans="2:6">
      <c r="B1775" t="str">
        <f>'4J'!$AA$31</f>
        <v>WS1013WR</v>
      </c>
      <c r="E1775" t="s">
        <v>16446</v>
      </c>
      <c r="F1775">
        <f>IF(ISBLANK('4J'!$E$31),"",'4J'!$E$31)</f>
        <v>8.5030000000000001</v>
      </c>
    </row>
    <row r="1776" spans="2:6">
      <c r="B1776" t="str">
        <f>'4J'!$AB$31</f>
        <v>WS1013RWT</v>
      </c>
      <c r="E1776" t="s">
        <v>16446</v>
      </c>
      <c r="F1776">
        <f>IF(ISBLANK('4J'!$F$31),"",'4J'!$F$31)</f>
        <v>3.173</v>
      </c>
    </row>
    <row r="1777" spans="2:6">
      <c r="B1777" t="str">
        <f>'4J'!$AC$31</f>
        <v>WS1013RWS</v>
      </c>
      <c r="E1777" t="s">
        <v>16446</v>
      </c>
      <c r="F1777">
        <f>IF(ISBLANK('4J'!$G$31),"",'4J'!$G$31)</f>
        <v>0</v>
      </c>
    </row>
    <row r="1778" spans="2:6">
      <c r="B1778" t="str">
        <f>'4J'!$AD$31</f>
        <v>WS1013WT</v>
      </c>
      <c r="E1778" t="s">
        <v>16446</v>
      </c>
      <c r="F1778">
        <f>IF(ISBLANK('4J'!$H$31),"",'4J'!$H$31)</f>
        <v>125.774</v>
      </c>
    </row>
    <row r="1779" spans="2:6">
      <c r="B1779" t="str">
        <f>'4J'!$AE$31</f>
        <v>WS1013TWD</v>
      </c>
      <c r="E1779" t="s">
        <v>16446</v>
      </c>
      <c r="F1779">
        <f>IF(ISBLANK('4J'!$I$31),"",'4J'!$I$31)</f>
        <v>173.46100000000001</v>
      </c>
    </row>
    <row r="1780" spans="2:6">
      <c r="B1780" t="str">
        <f>'4J'!$AF$31</f>
        <v>WS1013CAW</v>
      </c>
      <c r="E1780" t="s">
        <v>16446</v>
      </c>
      <c r="F1780">
        <f>IF(ISBLANK('4J'!$J$31),"",'4J'!$J$31)</f>
        <v>310.911</v>
      </c>
    </row>
    <row r="1781" spans="2:6">
      <c r="B1781" t="str">
        <f>'4J'!$AA$32</f>
        <v>W3039WR</v>
      </c>
      <c r="E1781" t="s">
        <v>16446</v>
      </c>
      <c r="F1781">
        <f>IF(ISBLANK('4J'!$E$32),"",'4J'!$E$32)</f>
        <v>14.361000000000001</v>
      </c>
    </row>
    <row r="1782" spans="2:6">
      <c r="B1782" t="str">
        <f>'4J'!$AB$32</f>
        <v>W3039RWD</v>
      </c>
      <c r="E1782" t="s">
        <v>16446</v>
      </c>
      <c r="F1782">
        <f>IF(ISBLANK('4J'!$F$32),"",'4J'!$F$32)</f>
        <v>18.060000000000002</v>
      </c>
    </row>
    <row r="1783" spans="2:6">
      <c r="B1783" t="str">
        <f>'4J'!$AC$32</f>
        <v>W3039RWS</v>
      </c>
      <c r="E1783" t="s">
        <v>16446</v>
      </c>
      <c r="F1783">
        <f>IF(ISBLANK('4J'!$G$32),"",'4J'!$G$32)</f>
        <v>0</v>
      </c>
    </row>
    <row r="1784" spans="2:6">
      <c r="B1784" t="str">
        <f>'4J'!$AD$32</f>
        <v>W3039WT</v>
      </c>
      <c r="E1784" t="s">
        <v>16446</v>
      </c>
      <c r="F1784">
        <f>IF(ISBLANK('4J'!$H$32),"",'4J'!$H$32)</f>
        <v>125.15300000000001</v>
      </c>
    </row>
    <row r="1785" spans="2:6">
      <c r="B1785" t="str">
        <f>'4J'!$AE$32</f>
        <v>W3039TWD</v>
      </c>
      <c r="E1785" t="s">
        <v>16446</v>
      </c>
      <c r="F1785">
        <f>IF(ISBLANK('4J'!$I$32),"",'4J'!$I$32)</f>
        <v>293.041</v>
      </c>
    </row>
    <row r="1786" spans="2:6">
      <c r="B1786" t="str">
        <f>'4J'!$AF$32</f>
        <v>W3039TOT</v>
      </c>
      <c r="E1786" t="s">
        <v>16446</v>
      </c>
      <c r="F1786">
        <f>IF(ISBLANK('4J'!$J$32),"",'4J'!$J$32)</f>
        <v>450.61500000000001</v>
      </c>
    </row>
    <row r="1787" spans="2:6">
      <c r="B1787" t="str">
        <f>'4J'!$AA$35</f>
        <v>W3040WR</v>
      </c>
      <c r="E1787" t="s">
        <v>16446</v>
      </c>
      <c r="F1787">
        <f>IF(ISBLANK('4J'!$E$35),"",'4J'!$E$35)</f>
        <v>0</v>
      </c>
    </row>
    <row r="1788" spans="2:6">
      <c r="B1788" t="str">
        <f>'4J'!$AB$35</f>
        <v>W3040RWD</v>
      </c>
      <c r="E1788" t="s">
        <v>16446</v>
      </c>
      <c r="F1788">
        <f>IF(ISBLANK('4J'!$F$35),"",'4J'!$F$35)</f>
        <v>0</v>
      </c>
    </row>
    <row r="1789" spans="2:6">
      <c r="B1789" t="str">
        <f>'4J'!$AC$35</f>
        <v>W3040RWS</v>
      </c>
      <c r="E1789" t="s">
        <v>16446</v>
      </c>
      <c r="F1789">
        <f>IF(ISBLANK('4J'!$G$35),"",'4J'!$G$35)</f>
        <v>0</v>
      </c>
    </row>
    <row r="1790" spans="2:6">
      <c r="B1790" t="str">
        <f>'4J'!$AD$35</f>
        <v>W3040WT</v>
      </c>
      <c r="E1790" t="s">
        <v>16446</v>
      </c>
      <c r="F1790">
        <f>IF(ISBLANK('4J'!$H$35),"",'4J'!$H$35)</f>
        <v>0</v>
      </c>
    </row>
    <row r="1791" spans="2:6">
      <c r="B1791" t="str">
        <f>'4J'!$AE$35</f>
        <v>W3040TWD</v>
      </c>
      <c r="E1791" t="s">
        <v>16446</v>
      </c>
      <c r="F1791">
        <f>IF(ISBLANK('4J'!$I$35),"",'4J'!$I$35)</f>
        <v>51975</v>
      </c>
    </row>
    <row r="1792" spans="2:6">
      <c r="B1792" t="str">
        <f>'4J'!$AF$35</f>
        <v>W3040TOT</v>
      </c>
      <c r="E1792" t="s">
        <v>16446</v>
      </c>
      <c r="F1792">
        <f>IF(ISBLANK('4J'!$J$35),"",'4J'!$J$35)</f>
        <v>51975</v>
      </c>
    </row>
    <row r="1793" spans="2:6">
      <c r="B1793" t="str">
        <f>'4K'!$AG$10</f>
        <v>WWS01001FL</v>
      </c>
      <c r="E1793" t="s">
        <v>16446</v>
      </c>
      <c r="F1793">
        <f>IF(ISBLANK('4K'!$E$10),"",'4K'!$E$10)</f>
        <v>21.939</v>
      </c>
    </row>
    <row r="1794" spans="2:6">
      <c r="B1794" t="str">
        <f>'4K'!$AH$10</f>
        <v>WWS01001SWD</v>
      </c>
      <c r="E1794" t="s">
        <v>16446</v>
      </c>
      <c r="F1794">
        <f>IF(ISBLANK('4K'!$F$10),"",'4K'!$F$10)</f>
        <v>3.8069999999999999</v>
      </c>
    </row>
    <row r="1795" spans="2:6">
      <c r="B1795" t="str">
        <f>'4K'!$AI$10</f>
        <v>WWS01001HD</v>
      </c>
      <c r="E1795" t="s">
        <v>16446</v>
      </c>
      <c r="F1795">
        <f>IF(ISBLANK('4K'!$G$10),"",'4K'!$G$10)</f>
        <v>0.64800000000000002</v>
      </c>
    </row>
    <row r="1796" spans="2:6">
      <c r="B1796" t="str">
        <f>'4K'!$AJ$10</f>
        <v>WWS01001STD</v>
      </c>
      <c r="E1796" t="s">
        <v>16446</v>
      </c>
      <c r="F1796">
        <f>IF(ISBLANK('4K'!$H$10),"",'4K'!$H$10)</f>
        <v>97.344999999999999</v>
      </c>
    </row>
    <row r="1797" spans="2:6">
      <c r="B1797" t="str">
        <f>'4K'!$AK$10</f>
        <v>WWS01001SLT</v>
      </c>
      <c r="E1797" t="s">
        <v>16446</v>
      </c>
      <c r="F1797">
        <f>IF(ISBLANK('4K'!$I$10),"",'4K'!$I$10)</f>
        <v>9.3190000000000008</v>
      </c>
    </row>
    <row r="1798" spans="2:6">
      <c r="B1798" t="str">
        <f>'4K'!$AL$10</f>
        <v>WWS01001STP</v>
      </c>
      <c r="E1798" t="s">
        <v>16446</v>
      </c>
      <c r="F1798">
        <f>IF(ISBLANK('4K'!$J$10),"",'4K'!$J$10)</f>
        <v>0.245</v>
      </c>
    </row>
    <row r="1799" spans="2:6">
      <c r="B1799" t="str">
        <f>'4K'!$AM$10</f>
        <v>WWS01001SDT</v>
      </c>
      <c r="E1799" t="s">
        <v>16446</v>
      </c>
      <c r="F1799">
        <f>IF(ISBLANK('4K'!$K$10),"",'4K'!$K$10)</f>
        <v>-17.327000000000002</v>
      </c>
    </row>
    <row r="1800" spans="2:6">
      <c r="B1800" t="str">
        <f>'4K'!$AN$10</f>
        <v>WWS01001SDD</v>
      </c>
      <c r="E1800" t="s">
        <v>16446</v>
      </c>
      <c r="F1800">
        <f>IF(ISBLANK('4K'!$L$10),"",'4K'!$L$10)</f>
        <v>1.1719999999999999</v>
      </c>
    </row>
    <row r="1801" spans="2:6">
      <c r="B1801" t="str">
        <f>'4K'!$AO$10</f>
        <v>WWS01001CAS</v>
      </c>
      <c r="E1801" t="s">
        <v>16446</v>
      </c>
      <c r="F1801">
        <f>IF(ISBLANK('4K'!$M$10),"",'4K'!$M$10)</f>
        <v>117.148</v>
      </c>
    </row>
    <row r="1802" spans="2:6">
      <c r="B1802" t="str">
        <f>'4K'!$AG$11</f>
        <v>WWS01002FL</v>
      </c>
      <c r="E1802" t="s">
        <v>16446</v>
      </c>
      <c r="F1802">
        <f>IF(ISBLANK('4K'!$E$11),"",'4K'!$E$11)</f>
        <v>0</v>
      </c>
    </row>
    <row r="1803" spans="2:6">
      <c r="B1803" t="str">
        <f>'4K'!$AH$11</f>
        <v>WWS01002SWD</v>
      </c>
      <c r="E1803" t="s">
        <v>16446</v>
      </c>
      <c r="F1803">
        <f>IF(ISBLANK('4K'!$F$11),"",'4K'!$F$11)</f>
        <v>0</v>
      </c>
    </row>
    <row r="1804" spans="2:6">
      <c r="B1804" t="str">
        <f>'4K'!$AI$11</f>
        <v>WWS01002HD</v>
      </c>
      <c r="E1804" t="s">
        <v>16446</v>
      </c>
      <c r="F1804">
        <f>IF(ISBLANK('4K'!$G$11),"",'4K'!$G$11)</f>
        <v>0</v>
      </c>
    </row>
    <row r="1805" spans="2:6">
      <c r="B1805" t="str">
        <f>'4K'!$AJ$11</f>
        <v>WWS01002STD</v>
      </c>
      <c r="E1805" t="s">
        <v>16446</v>
      </c>
      <c r="F1805">
        <f>IF(ISBLANK('4K'!$H$11),"",'4K'!$H$11)</f>
        <v>0</v>
      </c>
    </row>
    <row r="1806" spans="2:6">
      <c r="B1806" t="str">
        <f>'4K'!$AK$11</f>
        <v>WWS01002SLT</v>
      </c>
      <c r="E1806" t="s">
        <v>16446</v>
      </c>
      <c r="F1806">
        <f>IF(ISBLANK('4K'!$I$11),"",'4K'!$I$11)</f>
        <v>0</v>
      </c>
    </row>
    <row r="1807" spans="2:6">
      <c r="B1807" t="str">
        <f>'4K'!$AL$11</f>
        <v>WWS01002STP</v>
      </c>
      <c r="E1807" t="s">
        <v>16446</v>
      </c>
      <c r="F1807">
        <f>IF(ISBLANK('4K'!$J$11),"",'4K'!$J$11)</f>
        <v>0</v>
      </c>
    </row>
    <row r="1808" spans="2:6">
      <c r="B1808" t="str">
        <f>'4K'!$AM$11</f>
        <v>WWS01002SDT</v>
      </c>
      <c r="E1808" t="s">
        <v>16446</v>
      </c>
      <c r="F1808">
        <f>IF(ISBLANK('4K'!$K$11),"",'4K'!$K$11)</f>
        <v>-15.670999999999999</v>
      </c>
    </row>
    <row r="1809" spans="2:6">
      <c r="B1809" t="str">
        <f>'4K'!$AN$11</f>
        <v>WWS01002SDD</v>
      </c>
      <c r="E1809" t="s">
        <v>16446</v>
      </c>
      <c r="F1809">
        <f>IF(ISBLANK('4K'!$L$11),"",'4K'!$L$11)</f>
        <v>0</v>
      </c>
    </row>
    <row r="1810" spans="2:6">
      <c r="B1810" t="str">
        <f>'4K'!$AO$11</f>
        <v>WWS01002CAS</v>
      </c>
      <c r="E1810" t="s">
        <v>16446</v>
      </c>
      <c r="F1810">
        <f>IF(ISBLANK('4K'!$M$11),"",'4K'!$M$11)</f>
        <v>-15.670999999999999</v>
      </c>
    </row>
    <row r="1811" spans="2:6">
      <c r="B1811" t="str">
        <f>'4K'!$AG$12</f>
        <v>WWS01004FL</v>
      </c>
      <c r="E1811" t="s">
        <v>16446</v>
      </c>
      <c r="F1811">
        <f>IF(ISBLANK('4K'!$E$12),"",'4K'!$E$12)</f>
        <v>0</v>
      </c>
    </row>
    <row r="1812" spans="2:6">
      <c r="B1812" t="str">
        <f>'4K'!$AH$12</f>
        <v>WWS01004SWD</v>
      </c>
      <c r="E1812" t="s">
        <v>16446</v>
      </c>
      <c r="F1812">
        <f>IF(ISBLANK('4K'!$F$12),"",'4K'!$F$12)</f>
        <v>0</v>
      </c>
    </row>
    <row r="1813" spans="2:6">
      <c r="B1813" t="str">
        <f>'4K'!$AI$12</f>
        <v>WWS01004HD</v>
      </c>
      <c r="E1813" t="s">
        <v>16446</v>
      </c>
      <c r="F1813">
        <f>IF(ISBLANK('4K'!$G$12),"",'4K'!$G$12)</f>
        <v>0</v>
      </c>
    </row>
    <row r="1814" spans="2:6">
      <c r="B1814" t="str">
        <f>'4K'!$AJ$12</f>
        <v>WWS01004STD</v>
      </c>
      <c r="E1814" t="s">
        <v>16446</v>
      </c>
      <c r="F1814">
        <f>IF(ISBLANK('4K'!$H$12),"",'4K'!$H$12)</f>
        <v>3.238</v>
      </c>
    </row>
    <row r="1815" spans="2:6">
      <c r="B1815" t="str">
        <f>'4K'!$AK$12</f>
        <v>WWS01004SLT</v>
      </c>
      <c r="E1815" t="s">
        <v>16446</v>
      </c>
      <c r="F1815">
        <f>IF(ISBLANK('4K'!$I$12),"",'4K'!$I$12)</f>
        <v>0</v>
      </c>
    </row>
    <row r="1816" spans="2:6">
      <c r="B1816" t="str">
        <f>'4K'!$AL$12</f>
        <v>WWS01004STP</v>
      </c>
      <c r="E1816" t="s">
        <v>16446</v>
      </c>
      <c r="F1816">
        <f>IF(ISBLANK('4K'!$J$12),"",'4K'!$J$12)</f>
        <v>0</v>
      </c>
    </row>
    <row r="1817" spans="2:6">
      <c r="B1817" t="str">
        <f>'4K'!$AM$12</f>
        <v>WWS01004SDT</v>
      </c>
      <c r="E1817" t="s">
        <v>16446</v>
      </c>
      <c r="F1817">
        <f>IF(ISBLANK('4K'!$K$12),"",'4K'!$K$12)</f>
        <v>0</v>
      </c>
    </row>
    <row r="1818" spans="2:6">
      <c r="B1818" t="str">
        <f>'4K'!$AN$12</f>
        <v>WWS01004SDD</v>
      </c>
      <c r="E1818" t="s">
        <v>16446</v>
      </c>
      <c r="F1818">
        <f>IF(ISBLANK('4K'!$L$12),"",'4K'!$L$12)</f>
        <v>0</v>
      </c>
    </row>
    <row r="1819" spans="2:6">
      <c r="B1819" t="str">
        <f>'4K'!$AO$12</f>
        <v>WWS01004CAS</v>
      </c>
      <c r="E1819" t="s">
        <v>16446</v>
      </c>
      <c r="F1819">
        <f>IF(ISBLANK('4K'!$M$12),"",'4K'!$M$12)</f>
        <v>3.238</v>
      </c>
    </row>
    <row r="1820" spans="2:6">
      <c r="B1820" t="str">
        <f>'4K'!$AG$13</f>
        <v>WWS01005FL</v>
      </c>
      <c r="E1820" t="s">
        <v>16446</v>
      </c>
      <c r="F1820">
        <f>IF(ISBLANK('4K'!$E$13),"",'4K'!$E$13)</f>
        <v>74.472999999999999</v>
      </c>
    </row>
    <row r="1821" spans="2:6">
      <c r="B1821" t="str">
        <f>'4K'!$AH$13</f>
        <v>WWS01005SWD</v>
      </c>
      <c r="E1821" t="s">
        <v>16446</v>
      </c>
      <c r="F1821">
        <f>IF(ISBLANK('4K'!$F$13),"",'4K'!$F$13)</f>
        <v>12.994999999999999</v>
      </c>
    </row>
    <row r="1822" spans="2:6">
      <c r="B1822" t="str">
        <f>'4K'!$AI$13</f>
        <v>WWS01005HD</v>
      </c>
      <c r="E1822" t="s">
        <v>16446</v>
      </c>
      <c r="F1822">
        <f>IF(ISBLANK('4K'!$G$13),"",'4K'!$G$13)</f>
        <v>2.1509999999999998</v>
      </c>
    </row>
    <row r="1823" spans="2:6">
      <c r="B1823" t="str">
        <f>'4K'!$AJ$13</f>
        <v>WWS01005STD</v>
      </c>
      <c r="E1823" t="s">
        <v>16446</v>
      </c>
      <c r="F1823">
        <f>IF(ISBLANK('4K'!$H$13),"",'4K'!$H$13)</f>
        <v>0</v>
      </c>
    </row>
    <row r="1824" spans="2:6">
      <c r="B1824" t="str">
        <f>'4K'!$AK$13</f>
        <v>WWS01005SLT</v>
      </c>
      <c r="E1824" t="s">
        <v>16446</v>
      </c>
      <c r="F1824">
        <f>IF(ISBLANK('4K'!$I$13),"",'4K'!$I$13)</f>
        <v>0</v>
      </c>
    </row>
    <row r="1825" spans="2:6">
      <c r="B1825" t="str">
        <f>'4K'!$AL$13</f>
        <v>WWS01005STP</v>
      </c>
      <c r="E1825" t="s">
        <v>16446</v>
      </c>
      <c r="F1825">
        <f>IF(ISBLANK('4K'!$J$13),"",'4K'!$J$13)</f>
        <v>0</v>
      </c>
    </row>
    <row r="1826" spans="2:6">
      <c r="B1826" t="str">
        <f>'4K'!$AM$13</f>
        <v>WWS01005SDT</v>
      </c>
      <c r="E1826" t="s">
        <v>16446</v>
      </c>
      <c r="F1826">
        <f>IF(ISBLANK('4K'!$K$13),"",'4K'!$K$13)</f>
        <v>0</v>
      </c>
    </row>
    <row r="1827" spans="2:6">
      <c r="B1827" t="str">
        <f>'4K'!$AN$13</f>
        <v>WWS01005SDD</v>
      </c>
      <c r="E1827" t="s">
        <v>16446</v>
      </c>
      <c r="F1827">
        <f>IF(ISBLANK('4K'!$L$13),"",'4K'!$L$13)</f>
        <v>0</v>
      </c>
    </row>
    <row r="1828" spans="2:6">
      <c r="B1828" t="str">
        <f>'4K'!$AO$13</f>
        <v>WWS01005CAS</v>
      </c>
      <c r="E1828" t="s">
        <v>16446</v>
      </c>
      <c r="F1828">
        <f>IF(ISBLANK('4K'!$M$13),"",'4K'!$M$13)</f>
        <v>89.619</v>
      </c>
    </row>
    <row r="1829" spans="2:6">
      <c r="B1829" t="str">
        <f>'4K'!$AG$14</f>
        <v>WWS01006FL</v>
      </c>
      <c r="E1829" t="s">
        <v>16446</v>
      </c>
      <c r="F1829">
        <f>IF(ISBLANK('4K'!$E$14),"",'4K'!$E$14)</f>
        <v>0</v>
      </c>
    </row>
    <row r="1830" spans="2:6">
      <c r="B1830" t="str">
        <f>'4K'!$AH$14</f>
        <v>WWS01006SWD</v>
      </c>
      <c r="E1830" t="s">
        <v>16446</v>
      </c>
      <c r="F1830">
        <f>IF(ISBLANK('4K'!$F$14),"",'4K'!$F$14)</f>
        <v>0</v>
      </c>
    </row>
    <row r="1831" spans="2:6">
      <c r="B1831" t="str">
        <f>'4K'!$AI$14</f>
        <v>WWS01006HD</v>
      </c>
      <c r="E1831" t="s">
        <v>16446</v>
      </c>
      <c r="F1831">
        <f>IF(ISBLANK('4K'!$G$14),"",'4K'!$G$14)</f>
        <v>0</v>
      </c>
    </row>
    <row r="1832" spans="2:6">
      <c r="B1832" t="str">
        <f>'4K'!$AJ$14</f>
        <v>WWS01006STD</v>
      </c>
      <c r="E1832" t="s">
        <v>16446</v>
      </c>
      <c r="F1832">
        <f>IF(ISBLANK('4K'!$H$14),"",'4K'!$H$14)</f>
        <v>0</v>
      </c>
    </row>
    <row r="1833" spans="2:6">
      <c r="B1833" t="str">
        <f>'4K'!$AK$14</f>
        <v>WWS01006SLT</v>
      </c>
      <c r="E1833" t="s">
        <v>16446</v>
      </c>
      <c r="F1833">
        <f>IF(ISBLANK('4K'!$I$14),"",'4K'!$I$14)</f>
        <v>0</v>
      </c>
    </row>
    <row r="1834" spans="2:6">
      <c r="B1834" t="str">
        <f>'4K'!$AL$14</f>
        <v>WWS01006STP</v>
      </c>
      <c r="E1834" t="s">
        <v>16446</v>
      </c>
      <c r="F1834">
        <f>IF(ISBLANK('4K'!$J$14),"",'4K'!$J$14)</f>
        <v>0</v>
      </c>
    </row>
    <row r="1835" spans="2:6">
      <c r="B1835" t="str">
        <f>'4K'!$AM$14</f>
        <v>WWS01006SDT</v>
      </c>
      <c r="E1835" t="s">
        <v>16446</v>
      </c>
      <c r="F1835">
        <f>IF(ISBLANK('4K'!$K$14),"",'4K'!$K$14)</f>
        <v>0</v>
      </c>
    </row>
    <row r="1836" spans="2:6">
      <c r="B1836" t="str">
        <f>'4K'!$AN$14</f>
        <v>WWS01006SDD</v>
      </c>
      <c r="E1836" t="s">
        <v>16446</v>
      </c>
      <c r="F1836">
        <f>IF(ISBLANK('4K'!$L$14),"",'4K'!$L$14)</f>
        <v>0</v>
      </c>
    </row>
    <row r="1837" spans="2:6">
      <c r="B1837" t="str">
        <f>'4K'!$AO$14</f>
        <v>WWS01006CAS</v>
      </c>
      <c r="E1837" t="s">
        <v>16446</v>
      </c>
      <c r="F1837">
        <f>IF(ISBLANK('4K'!$M$14),"",'4K'!$M$14)</f>
        <v>0</v>
      </c>
    </row>
    <row r="1838" spans="2:6">
      <c r="B1838" t="str">
        <f>'4K'!$AG$15</f>
        <v>WWS01007FL</v>
      </c>
      <c r="E1838" t="s">
        <v>16446</v>
      </c>
      <c r="F1838">
        <f>IF(ISBLANK('4K'!$E$15),"",'4K'!$E$15)</f>
        <v>180.82599999999999</v>
      </c>
    </row>
    <row r="1839" spans="2:6">
      <c r="B1839" t="str">
        <f>'4K'!$AH$15</f>
        <v>WWS01007SWD</v>
      </c>
      <c r="E1839" t="s">
        <v>16446</v>
      </c>
      <c r="F1839">
        <f>IF(ISBLANK('4K'!$F$15),"",'4K'!$F$15)</f>
        <v>24.846</v>
      </c>
    </row>
    <row r="1840" spans="2:6">
      <c r="B1840" t="str">
        <f>'4K'!$AI$15</f>
        <v>WWS01007HD</v>
      </c>
      <c r="E1840" t="s">
        <v>16446</v>
      </c>
      <c r="F1840">
        <f>IF(ISBLANK('4K'!$G$15),"",'4K'!$G$15)</f>
        <v>4.9210000000000003</v>
      </c>
    </row>
    <row r="1841" spans="2:6">
      <c r="B1841" t="str">
        <f>'4K'!$AJ$15</f>
        <v>WWS01007STD</v>
      </c>
      <c r="E1841" t="s">
        <v>16446</v>
      </c>
      <c r="F1841">
        <f>IF(ISBLANK('4K'!$H$15),"",'4K'!$H$15)</f>
        <v>171.17</v>
      </c>
    </row>
    <row r="1842" spans="2:6">
      <c r="B1842" t="str">
        <f>'4K'!$AK$15</f>
        <v>WWS01007SLT</v>
      </c>
      <c r="E1842" t="s">
        <v>16446</v>
      </c>
      <c r="F1842">
        <f>IF(ISBLANK('4K'!$I$15),"",'4K'!$I$15)</f>
        <v>7.0640000000000001</v>
      </c>
    </row>
    <row r="1843" spans="2:6">
      <c r="B1843" t="str">
        <f>'4K'!$AL$15</f>
        <v>WWS01007STP</v>
      </c>
      <c r="E1843" t="s">
        <v>16446</v>
      </c>
      <c r="F1843">
        <f>IF(ISBLANK('4K'!$J$15),"",'4K'!$J$15)</f>
        <v>5.383</v>
      </c>
    </row>
    <row r="1844" spans="2:6">
      <c r="B1844" t="str">
        <f>'4K'!$AM$15</f>
        <v>WWS01007SDT</v>
      </c>
      <c r="E1844" t="s">
        <v>16446</v>
      </c>
      <c r="F1844">
        <f>IF(ISBLANK('4K'!$K$15),"",'4K'!$K$15)</f>
        <v>74.120999999999995</v>
      </c>
    </row>
    <row r="1845" spans="2:6">
      <c r="B1845" t="str">
        <f>'4K'!$AN$15</f>
        <v>WWS01007SDD</v>
      </c>
      <c r="E1845" t="s">
        <v>16446</v>
      </c>
      <c r="F1845">
        <f>IF(ISBLANK('4K'!$L$15),"",'4K'!$L$15)</f>
        <v>27.213999999999999</v>
      </c>
    </row>
    <row r="1846" spans="2:6">
      <c r="B1846" t="str">
        <f>'4K'!$AO$15</f>
        <v>WWS01007CAS</v>
      </c>
      <c r="E1846" t="s">
        <v>16446</v>
      </c>
      <c r="F1846">
        <f>IF(ISBLANK('4K'!$M$15),"",'4K'!$M$15)</f>
        <v>495.54499999999996</v>
      </c>
    </row>
    <row r="1847" spans="2:6">
      <c r="B1847" t="str">
        <f>'4K'!$AG$16</f>
        <v>WWS1008FL</v>
      </c>
      <c r="E1847" t="s">
        <v>16446</v>
      </c>
      <c r="F1847">
        <f>IF(ISBLANK('4K'!$E$16),"",'4K'!$E$16)</f>
        <v>2E-3</v>
      </c>
    </row>
    <row r="1848" spans="2:6">
      <c r="B1848" t="str">
        <f>'4K'!$AH$16</f>
        <v>WWS1008SWD</v>
      </c>
      <c r="E1848" t="s">
        <v>16446</v>
      </c>
      <c r="F1848">
        <f>IF(ISBLANK('4K'!$F$16),"",'4K'!$F$16)</f>
        <v>0</v>
      </c>
    </row>
    <row r="1849" spans="2:6">
      <c r="B1849" t="str">
        <f>'4K'!$AI$16</f>
        <v>WWS1008HD</v>
      </c>
      <c r="E1849" t="s">
        <v>16446</v>
      </c>
      <c r="F1849">
        <f>IF(ISBLANK('4K'!$G$16),"",'4K'!$G$16)</f>
        <v>0</v>
      </c>
    </row>
    <row r="1850" spans="2:6">
      <c r="B1850" t="str">
        <f>'4K'!$AJ$16</f>
        <v>WWS1008STD</v>
      </c>
      <c r="E1850" t="s">
        <v>16446</v>
      </c>
      <c r="F1850">
        <f>IF(ISBLANK('4K'!$H$16),"",'4K'!$H$16)</f>
        <v>49.866999999999997</v>
      </c>
    </row>
    <row r="1851" spans="2:6">
      <c r="B1851" t="str">
        <f>'4K'!$AK$16</f>
        <v>WWS1008SLT</v>
      </c>
      <c r="E1851" t="s">
        <v>16446</v>
      </c>
      <c r="F1851">
        <f>IF(ISBLANK('4K'!$I$16),"",'4K'!$I$16)</f>
        <v>0</v>
      </c>
    </row>
    <row r="1852" spans="2:6">
      <c r="B1852" t="str">
        <f>'4K'!$AL$16</f>
        <v>WWS1008STP</v>
      </c>
      <c r="E1852" t="s">
        <v>16446</v>
      </c>
      <c r="F1852">
        <f>IF(ISBLANK('4K'!$J$16),"",'4K'!$J$16)</f>
        <v>0</v>
      </c>
    </row>
    <row r="1853" spans="2:6">
      <c r="B1853" t="str">
        <f>'4K'!$AM$16</f>
        <v>WWS1008SDT</v>
      </c>
      <c r="E1853" t="s">
        <v>16446</v>
      </c>
      <c r="F1853">
        <f>IF(ISBLANK('4K'!$K$16),"",'4K'!$K$16)</f>
        <v>0.51100000000000001</v>
      </c>
    </row>
    <row r="1854" spans="2:6">
      <c r="B1854" t="str">
        <f>'4K'!$AN$16</f>
        <v>WWS1008SDD</v>
      </c>
      <c r="E1854" t="s">
        <v>16446</v>
      </c>
      <c r="F1854">
        <f>IF(ISBLANK('4K'!$L$16),"",'4K'!$L$16)</f>
        <v>7.6999999999999999E-2</v>
      </c>
    </row>
    <row r="1855" spans="2:6">
      <c r="B1855" t="str">
        <f>'4K'!$AO$16</f>
        <v>WWS1008CAS</v>
      </c>
      <c r="E1855" t="s">
        <v>16446</v>
      </c>
      <c r="F1855">
        <f>IF(ISBLANK('4K'!$M$16),"",'4K'!$M$16)</f>
        <v>50.457000000000001</v>
      </c>
    </row>
    <row r="1856" spans="2:6">
      <c r="B1856" t="str">
        <f>'4K'!$AG$19</f>
        <v>WWS1100FL</v>
      </c>
      <c r="E1856" t="s">
        <v>16446</v>
      </c>
      <c r="F1856">
        <f>IF(ISBLANK('4K'!$E$19),"",'4K'!$E$19)</f>
        <v>0.78700000000000003</v>
      </c>
    </row>
    <row r="1857" spans="2:6">
      <c r="B1857" t="str">
        <f>'4K'!$AH$19</f>
        <v>WWS1100SWD</v>
      </c>
      <c r="E1857" t="s">
        <v>16446</v>
      </c>
      <c r="F1857">
        <f>IF(ISBLANK('4K'!$F$19),"",'4K'!$F$19)</f>
        <v>0.13700000000000001</v>
      </c>
    </row>
    <row r="1858" spans="2:6">
      <c r="B1858" t="str">
        <f>'4K'!$AI$19</f>
        <v>WWS1100HD</v>
      </c>
      <c r="E1858" t="s">
        <v>16446</v>
      </c>
      <c r="F1858">
        <f>IF(ISBLANK('4K'!$G$19),"",'4K'!$G$19)</f>
        <v>2.3E-2</v>
      </c>
    </row>
    <row r="1859" spans="2:6">
      <c r="B1859" t="str">
        <f>'4K'!$AJ$19</f>
        <v>WWS1100STD</v>
      </c>
      <c r="E1859" t="s">
        <v>16446</v>
      </c>
      <c r="F1859">
        <f>IF(ISBLANK('4K'!$H$19),"",'4K'!$H$19)</f>
        <v>0</v>
      </c>
    </row>
    <row r="1860" spans="2:6">
      <c r="B1860" t="str">
        <f>'4K'!$AK$19</f>
        <v>WWS1100SLT</v>
      </c>
      <c r="E1860" t="s">
        <v>16446</v>
      </c>
      <c r="F1860">
        <f>IF(ISBLANK('4K'!$I$19),"",'4K'!$I$19)</f>
        <v>0</v>
      </c>
    </row>
    <row r="1861" spans="2:6">
      <c r="B1861" t="str">
        <f>'4K'!$AL$19</f>
        <v>WWS1100STP</v>
      </c>
      <c r="E1861" t="s">
        <v>16446</v>
      </c>
      <c r="F1861">
        <f>IF(ISBLANK('4K'!$J$19),"",'4K'!$J$19)</f>
        <v>0</v>
      </c>
    </row>
    <row r="1862" spans="2:6">
      <c r="B1862" t="str">
        <f>'4K'!$AM$19</f>
        <v>WWS1100SDT</v>
      </c>
      <c r="E1862" t="s">
        <v>16446</v>
      </c>
      <c r="F1862">
        <f>IF(ISBLANK('4K'!$K$19),"",'4K'!$K$19)</f>
        <v>0</v>
      </c>
    </row>
    <row r="1863" spans="2:6">
      <c r="B1863" t="str">
        <f>'4K'!$AN$19</f>
        <v>WWS1100SDD</v>
      </c>
      <c r="E1863" t="s">
        <v>16446</v>
      </c>
      <c r="F1863">
        <f>IF(ISBLANK('4K'!$L$19),"",'4K'!$L$19)</f>
        <v>0</v>
      </c>
    </row>
    <row r="1864" spans="2:6">
      <c r="B1864" t="str">
        <f>'4K'!$AO$19</f>
        <v>WWS1100CAS</v>
      </c>
      <c r="E1864" t="s">
        <v>16446</v>
      </c>
      <c r="F1864">
        <f>IF(ISBLANK('4K'!$M$19),"",'4K'!$M$19)</f>
        <v>0.94700000000000006</v>
      </c>
    </row>
    <row r="1865" spans="2:6">
      <c r="B1865" t="str">
        <f>'4K'!$AG$20</f>
        <v>WWS1101FL</v>
      </c>
      <c r="E1865" t="s">
        <v>16446</v>
      </c>
      <c r="F1865">
        <f>IF(ISBLANK('4K'!$E$20),"",'4K'!$E$20)</f>
        <v>0.77</v>
      </c>
    </row>
    <row r="1866" spans="2:6">
      <c r="B1866" t="str">
        <f>'4K'!$AH$20</f>
        <v>WWS1101SWD</v>
      </c>
      <c r="E1866" t="s">
        <v>16446</v>
      </c>
      <c r="F1866">
        <f>IF(ISBLANK('4K'!$F$20),"",'4K'!$F$20)</f>
        <v>0.13400000000000001</v>
      </c>
    </row>
    <row r="1867" spans="2:6">
      <c r="B1867" t="str">
        <f>'4K'!$AI$20</f>
        <v>WWS1101HD</v>
      </c>
      <c r="E1867" t="s">
        <v>16446</v>
      </c>
      <c r="F1867">
        <f>IF(ISBLANK('4K'!$G$20),"",'4K'!$G$20)</f>
        <v>2.1999999999999999E-2</v>
      </c>
    </row>
    <row r="1868" spans="2:6">
      <c r="B1868" t="str">
        <f>'4K'!$AJ$20</f>
        <v>WWS1101STD</v>
      </c>
      <c r="E1868" t="s">
        <v>16446</v>
      </c>
      <c r="F1868">
        <f>IF(ISBLANK('4K'!$H$20),"",'4K'!$H$20)</f>
        <v>7.2939999999999996</v>
      </c>
    </row>
    <row r="1869" spans="2:6">
      <c r="B1869" t="str">
        <f>'4K'!$AK$20</f>
        <v>WWS1101SLT</v>
      </c>
      <c r="E1869" t="s">
        <v>16446</v>
      </c>
      <c r="F1869">
        <f>IF(ISBLANK('4K'!$I$20),"",'4K'!$I$20)</f>
        <v>0</v>
      </c>
    </row>
    <row r="1870" spans="2:6">
      <c r="B1870" t="str">
        <f>'4K'!$AL$20</f>
        <v>WWS1101STP</v>
      </c>
      <c r="E1870" t="s">
        <v>16446</v>
      </c>
      <c r="F1870">
        <f>IF(ISBLANK('4K'!$J$20),"",'4K'!$J$20)</f>
        <v>0</v>
      </c>
    </row>
    <row r="1871" spans="2:6">
      <c r="B1871" t="str">
        <f>'4K'!$AM$20</f>
        <v>WWS1101SDT</v>
      </c>
      <c r="E1871" t="s">
        <v>16446</v>
      </c>
      <c r="F1871">
        <f>IF(ISBLANK('4K'!$K$20),"",'4K'!$K$20)</f>
        <v>0</v>
      </c>
    </row>
    <row r="1872" spans="2:6">
      <c r="B1872" t="str">
        <f>'4K'!$AN$20</f>
        <v>WWS1101SDD</v>
      </c>
      <c r="E1872" t="s">
        <v>16446</v>
      </c>
      <c r="F1872">
        <f>IF(ISBLANK('4K'!$L$20),"",'4K'!$L$20)</f>
        <v>0</v>
      </c>
    </row>
    <row r="1873" spans="2:6">
      <c r="B1873" t="str">
        <f>'4K'!$AO$20</f>
        <v>WWS1101CAS</v>
      </c>
      <c r="E1873" t="s">
        <v>16446</v>
      </c>
      <c r="F1873">
        <f>IF(ISBLANK('4K'!$M$20),"",'4K'!$M$20)</f>
        <v>8.2199999999999989</v>
      </c>
    </row>
    <row r="1874" spans="2:6">
      <c r="B1874" t="str">
        <f>'4K'!$AG$21</f>
        <v>WWS1102FL</v>
      </c>
      <c r="E1874" t="s">
        <v>16446</v>
      </c>
      <c r="F1874">
        <f>IF(ISBLANK('4K'!$E$21),"",'4K'!$E$21)</f>
        <v>0.94099999999999995</v>
      </c>
    </row>
    <row r="1875" spans="2:6">
      <c r="B1875" t="str">
        <f>'4K'!$AH$21</f>
        <v>WWS1102SWD</v>
      </c>
      <c r="E1875" t="s">
        <v>16446</v>
      </c>
      <c r="F1875">
        <f>IF(ISBLANK('4K'!$F$21),"",'4K'!$F$21)</f>
        <v>0.16400000000000001</v>
      </c>
    </row>
    <row r="1876" spans="2:6">
      <c r="B1876" t="str">
        <f>'4K'!$AI$21</f>
        <v>WWS1102HD</v>
      </c>
      <c r="E1876" t="s">
        <v>16446</v>
      </c>
      <c r="F1876">
        <f>IF(ISBLANK('4K'!$G$21),"",'4K'!$G$21)</f>
        <v>2.7E-2</v>
      </c>
    </row>
    <row r="1877" spans="2:6">
      <c r="B1877" t="str">
        <f>'4K'!$AJ$21</f>
        <v>WWS1102STD</v>
      </c>
      <c r="E1877" t="s">
        <v>16446</v>
      </c>
      <c r="F1877">
        <f>IF(ISBLANK('4K'!$H$21),"",'4K'!$H$21)</f>
        <v>0</v>
      </c>
    </row>
    <row r="1878" spans="2:6">
      <c r="B1878" t="str">
        <f>'4K'!$AK$21</f>
        <v>WWS1102SLT</v>
      </c>
      <c r="E1878" t="s">
        <v>16446</v>
      </c>
      <c r="F1878">
        <f>IF(ISBLANK('4K'!$I$21),"",'4K'!$I$21)</f>
        <v>0</v>
      </c>
    </row>
    <row r="1879" spans="2:6">
      <c r="B1879" t="str">
        <f>'4K'!$AL$21</f>
        <v>WWS1102STP</v>
      </c>
      <c r="E1879" t="s">
        <v>16446</v>
      </c>
      <c r="F1879">
        <f>IF(ISBLANK('4K'!$J$21),"",'4K'!$J$21)</f>
        <v>0</v>
      </c>
    </row>
    <row r="1880" spans="2:6">
      <c r="B1880" t="str">
        <f>'4K'!$AM$21</f>
        <v>WWS1102SDT</v>
      </c>
      <c r="E1880" t="s">
        <v>16446</v>
      </c>
      <c r="F1880">
        <f>IF(ISBLANK('4K'!$K$21),"",'4K'!$K$21)</f>
        <v>0</v>
      </c>
    </row>
    <row r="1881" spans="2:6">
      <c r="B1881" t="str">
        <f>'4K'!$AN$21</f>
        <v>WWS1102SDD</v>
      </c>
      <c r="E1881" t="s">
        <v>16446</v>
      </c>
      <c r="F1881">
        <f>IF(ISBLANK('4K'!$L$21),"",'4K'!$L$21)</f>
        <v>0</v>
      </c>
    </row>
    <row r="1882" spans="2:6">
      <c r="B1882" t="str">
        <f>'4K'!$AO$21</f>
        <v>WWS1102CAS</v>
      </c>
      <c r="E1882" t="s">
        <v>16446</v>
      </c>
      <c r="F1882">
        <f>IF(ISBLANK('4K'!$M$21),"",'4K'!$M$21)</f>
        <v>1.1319999999999999</v>
      </c>
    </row>
    <row r="1883" spans="2:6">
      <c r="B1883" t="str">
        <f>'4K'!$AG$24</f>
        <v>WWS1103FL</v>
      </c>
      <c r="E1883" t="s">
        <v>16446</v>
      </c>
      <c r="F1883">
        <f>IF(ISBLANK('4K'!$E$24),"",'4K'!$E$24)</f>
        <v>0.20499999999999999</v>
      </c>
    </row>
    <row r="1884" spans="2:6">
      <c r="B1884" t="str">
        <f>'4K'!$AH$24</f>
        <v>WWS1103SWD</v>
      </c>
      <c r="E1884" t="s">
        <v>16446</v>
      </c>
      <c r="F1884">
        <f>IF(ISBLANK('4K'!$F$24),"",'4K'!$F$24)</f>
        <v>3.5999999999999997E-2</v>
      </c>
    </row>
    <row r="1885" spans="2:6">
      <c r="B1885" t="str">
        <f>'4K'!$AI$24</f>
        <v>WWS1103HD</v>
      </c>
      <c r="E1885" t="s">
        <v>16446</v>
      </c>
      <c r="F1885">
        <f>IF(ISBLANK('4K'!$G$24),"",'4K'!$G$24)</f>
        <v>6.0000000000000001E-3</v>
      </c>
    </row>
    <row r="1886" spans="2:6">
      <c r="B1886" t="str">
        <f>'4K'!$AJ$24</f>
        <v>WWS1103STD</v>
      </c>
      <c r="E1886" t="s">
        <v>16446</v>
      </c>
      <c r="F1886">
        <f>IF(ISBLANK('4K'!$H$24),"",'4K'!$H$24)</f>
        <v>0</v>
      </c>
    </row>
    <row r="1887" spans="2:6">
      <c r="B1887" t="str">
        <f>'4K'!$AK$24</f>
        <v>WWS1103SLT</v>
      </c>
      <c r="E1887" t="s">
        <v>16446</v>
      </c>
      <c r="F1887">
        <f>IF(ISBLANK('4K'!$I$24),"",'4K'!$I$24)</f>
        <v>0</v>
      </c>
    </row>
    <row r="1888" spans="2:6">
      <c r="B1888" t="str">
        <f>'4K'!$AL$24</f>
        <v>WWS1103STP</v>
      </c>
      <c r="E1888" t="s">
        <v>16446</v>
      </c>
      <c r="F1888">
        <f>IF(ISBLANK('4K'!$J$24),"",'4K'!$J$24)</f>
        <v>0</v>
      </c>
    </row>
    <row r="1889" spans="2:6">
      <c r="B1889" t="str">
        <f>'4K'!$AM$24</f>
        <v>WWS1103SDT</v>
      </c>
      <c r="E1889" t="s">
        <v>16446</v>
      </c>
      <c r="F1889">
        <f>IF(ISBLANK('4K'!$K$24),"",'4K'!$K$24)</f>
        <v>0</v>
      </c>
    </row>
    <row r="1890" spans="2:6">
      <c r="B1890" t="str">
        <f>'4K'!$AN$24</f>
        <v>WWS1103SDD</v>
      </c>
      <c r="E1890" t="s">
        <v>16446</v>
      </c>
      <c r="F1890">
        <f>IF(ISBLANK('4K'!$L$24),"",'4K'!$L$24)</f>
        <v>0</v>
      </c>
    </row>
    <row r="1891" spans="2:6">
      <c r="B1891" t="str">
        <f>'4K'!$AO$24</f>
        <v>WWS1103CAS</v>
      </c>
      <c r="E1891" t="s">
        <v>16446</v>
      </c>
      <c r="F1891">
        <f>IF(ISBLANK('4K'!$M$24),"",'4K'!$M$24)</f>
        <v>0.247</v>
      </c>
    </row>
    <row r="1892" spans="2:6">
      <c r="B1892" t="str">
        <f>'4K'!$AG$25</f>
        <v>WWS1104FL</v>
      </c>
      <c r="E1892" t="s">
        <v>16446</v>
      </c>
      <c r="F1892">
        <f>IF(ISBLANK('4K'!$E$25),"",'4K'!$E$25)</f>
        <v>0.71099999999999997</v>
      </c>
    </row>
    <row r="1893" spans="2:6">
      <c r="B1893" t="str">
        <f>'4K'!$AH$25</f>
        <v>WWS1104SWD</v>
      </c>
      <c r="E1893" t="s">
        <v>16446</v>
      </c>
      <c r="F1893">
        <f>IF(ISBLANK('4K'!$F$25),"",'4K'!$F$25)</f>
        <v>0.124</v>
      </c>
    </row>
    <row r="1894" spans="2:6">
      <c r="B1894" t="str">
        <f>'4K'!$AI$25</f>
        <v>WWS1104HD</v>
      </c>
      <c r="E1894" t="s">
        <v>16446</v>
      </c>
      <c r="F1894">
        <f>IF(ISBLANK('4K'!$G$25),"",'4K'!$G$25)</f>
        <v>2.1000000000000001E-2</v>
      </c>
    </row>
    <row r="1895" spans="2:6">
      <c r="B1895" t="str">
        <f>'4K'!$AJ$25</f>
        <v>WWS1104STD</v>
      </c>
      <c r="E1895" t="s">
        <v>16446</v>
      </c>
      <c r="F1895">
        <f>IF(ISBLANK('4K'!$H$25),"",'4K'!$H$25)</f>
        <v>0</v>
      </c>
    </row>
    <row r="1896" spans="2:6">
      <c r="B1896" t="str">
        <f>'4K'!$AK$25</f>
        <v>WWS1104SLT</v>
      </c>
      <c r="E1896" t="s">
        <v>16446</v>
      </c>
      <c r="F1896">
        <f>IF(ISBLANK('4K'!$I$25),"",'4K'!$I$25)</f>
        <v>0</v>
      </c>
    </row>
    <row r="1897" spans="2:6">
      <c r="B1897" t="str">
        <f>'4K'!$AL$25</f>
        <v>WWS1104STP</v>
      </c>
      <c r="E1897" t="s">
        <v>16446</v>
      </c>
      <c r="F1897">
        <f>IF(ISBLANK('4K'!$J$25),"",'4K'!$J$25)</f>
        <v>0</v>
      </c>
    </row>
    <row r="1898" spans="2:6">
      <c r="B1898" t="str">
        <f>'4K'!$AM$25</f>
        <v>WWS1104SDT</v>
      </c>
      <c r="E1898" t="s">
        <v>16446</v>
      </c>
      <c r="F1898">
        <f>IF(ISBLANK('4K'!$K$25),"",'4K'!$K$25)</f>
        <v>0</v>
      </c>
    </row>
    <row r="1899" spans="2:6">
      <c r="B1899" t="str">
        <f>'4K'!$AN$25</f>
        <v>WWS1104SDD</v>
      </c>
      <c r="E1899" t="s">
        <v>16446</v>
      </c>
      <c r="F1899">
        <f>IF(ISBLANK('4K'!$L$25),"",'4K'!$L$25)</f>
        <v>0</v>
      </c>
    </row>
    <row r="1900" spans="2:6">
      <c r="B1900" t="str">
        <f>'4K'!$AO$25</f>
        <v>WWS1104CAS</v>
      </c>
      <c r="E1900" t="s">
        <v>16446</v>
      </c>
      <c r="F1900">
        <f>IF(ISBLANK('4K'!$M$25),"",'4K'!$M$25)</f>
        <v>0.85599999999999998</v>
      </c>
    </row>
    <row r="1901" spans="2:6">
      <c r="B1901" t="str">
        <f>'4K'!$AG$26</f>
        <v>WWS1105FL</v>
      </c>
      <c r="E1901" t="s">
        <v>16446</v>
      </c>
      <c r="F1901">
        <f>IF(ISBLANK('4K'!$E$26),"",'4K'!$E$26)</f>
        <v>0</v>
      </c>
    </row>
    <row r="1902" spans="2:6">
      <c r="B1902" t="str">
        <f>'4K'!$AH$26</f>
        <v>WWS1105SWD</v>
      </c>
      <c r="E1902" t="s">
        <v>16446</v>
      </c>
      <c r="F1902">
        <f>IF(ISBLANK('4K'!$F$26),"",'4K'!$F$26)</f>
        <v>0</v>
      </c>
    </row>
    <row r="1903" spans="2:6">
      <c r="B1903" t="str">
        <f>'4K'!$AI$26</f>
        <v>WWS1105HD</v>
      </c>
      <c r="E1903" t="s">
        <v>16446</v>
      </c>
      <c r="F1903">
        <f>IF(ISBLANK('4K'!$G$26),"",'4K'!$G$26)</f>
        <v>0</v>
      </c>
    </row>
    <row r="1904" spans="2:6">
      <c r="B1904" t="str">
        <f>'4K'!$AJ$26</f>
        <v>WWS1105STD</v>
      </c>
      <c r="E1904" t="s">
        <v>16446</v>
      </c>
      <c r="F1904">
        <f>IF(ISBLANK('4K'!$H$26),"",'4K'!$H$26)</f>
        <v>0</v>
      </c>
    </row>
    <row r="1905" spans="2:6">
      <c r="B1905" t="str">
        <f>'4K'!$AK$26</f>
        <v>WWS1105SLT</v>
      </c>
      <c r="E1905" t="s">
        <v>16446</v>
      </c>
      <c r="F1905">
        <f>IF(ISBLANK('4K'!$I$26),"",'4K'!$I$26)</f>
        <v>0</v>
      </c>
    </row>
    <row r="1906" spans="2:6">
      <c r="B1906" t="str">
        <f>'4K'!$AL$26</f>
        <v>WWS1105STP</v>
      </c>
      <c r="E1906" t="s">
        <v>16446</v>
      </c>
      <c r="F1906">
        <f>IF(ISBLANK('4K'!$J$26),"",'4K'!$J$26)</f>
        <v>0</v>
      </c>
    </row>
    <row r="1907" spans="2:6">
      <c r="B1907" t="str">
        <f>'4K'!$AM$26</f>
        <v>WWS1105SDT</v>
      </c>
      <c r="E1907" t="s">
        <v>16446</v>
      </c>
      <c r="F1907">
        <f>IF(ISBLANK('4K'!$K$26),"",'4K'!$K$26)</f>
        <v>9.2999999999999999E-2</v>
      </c>
    </row>
    <row r="1908" spans="2:6">
      <c r="B1908" t="str">
        <f>'4K'!$AN$26</f>
        <v>WWS1105SDD</v>
      </c>
      <c r="E1908" t="s">
        <v>16446</v>
      </c>
      <c r="F1908">
        <f>IF(ISBLANK('4K'!$L$26),"",'4K'!$L$26)</f>
        <v>0</v>
      </c>
    </row>
    <row r="1909" spans="2:6">
      <c r="B1909" t="str">
        <f>'4K'!$AO$26</f>
        <v>WWS1105CAS</v>
      </c>
      <c r="E1909" t="s">
        <v>16446</v>
      </c>
      <c r="F1909">
        <f>IF(ISBLANK('4K'!$M$26),"",'4K'!$M$26)</f>
        <v>9.2999999999999999E-2</v>
      </c>
    </row>
    <row r="1910" spans="2:6">
      <c r="B1910" t="str">
        <f>'4K'!$AG$28</f>
        <v>WWS1106FL</v>
      </c>
      <c r="E1910" t="s">
        <v>16446</v>
      </c>
      <c r="F1910">
        <f>IF(ISBLANK('4K'!$E$28),"",'4K'!$E$28)</f>
        <v>280.65399999999994</v>
      </c>
    </row>
    <row r="1911" spans="2:6">
      <c r="B1911" t="str">
        <f>'4K'!$AH$28</f>
        <v>WWS1106SWD</v>
      </c>
      <c r="E1911" t="s">
        <v>16446</v>
      </c>
      <c r="F1911">
        <f>IF(ISBLANK('4K'!$F$28),"",'4K'!$F$28)</f>
        <v>42.243000000000002</v>
      </c>
    </row>
    <row r="1912" spans="2:6">
      <c r="B1912" t="str">
        <f>'4K'!$AI$28</f>
        <v>WWS1106HD</v>
      </c>
      <c r="E1912" t="s">
        <v>16446</v>
      </c>
      <c r="F1912">
        <f>IF(ISBLANK('4K'!$G$28),"",'4K'!$G$28)</f>
        <v>7.8190000000000008</v>
      </c>
    </row>
    <row r="1913" spans="2:6">
      <c r="B1913" t="str">
        <f>'4K'!$AJ$28</f>
        <v>WWS1106STD</v>
      </c>
      <c r="E1913" t="s">
        <v>16446</v>
      </c>
      <c r="F1913">
        <f>IF(ISBLANK('4K'!$H$28),"",'4K'!$H$28)</f>
        <v>328.91399999999999</v>
      </c>
    </row>
    <row r="1914" spans="2:6">
      <c r="B1914" t="str">
        <f>'4K'!$AK$28</f>
        <v>WWS1106SLT</v>
      </c>
      <c r="E1914" t="s">
        <v>16446</v>
      </c>
      <c r="F1914">
        <f>IF(ISBLANK('4K'!$I$28),"",'4K'!$I$28)</f>
        <v>16.383000000000003</v>
      </c>
    </row>
    <row r="1915" spans="2:6">
      <c r="B1915" t="str">
        <f>'4K'!$AL$28</f>
        <v>WWS1106STP</v>
      </c>
      <c r="E1915" t="s">
        <v>16446</v>
      </c>
      <c r="F1915">
        <f>IF(ISBLANK('4K'!$J$28),"",'4K'!$J$28)</f>
        <v>5.6280000000000001</v>
      </c>
    </row>
    <row r="1916" spans="2:6">
      <c r="B1916" t="str">
        <f>'4K'!$AM$28</f>
        <v>WWS1106SDT</v>
      </c>
      <c r="E1916" t="s">
        <v>16446</v>
      </c>
      <c r="F1916">
        <f>IF(ISBLANK('4K'!$K$28),"",'4K'!$K$28)</f>
        <v>41.726999999999997</v>
      </c>
    </row>
    <row r="1917" spans="2:6">
      <c r="B1917" t="str">
        <f>'4K'!$AN$28</f>
        <v>WWS1106SDD</v>
      </c>
      <c r="E1917" t="s">
        <v>16446</v>
      </c>
      <c r="F1917">
        <f>IF(ISBLANK('4K'!$L$28),"",'4K'!$L$28)</f>
        <v>28.463000000000001</v>
      </c>
    </row>
    <row r="1918" spans="2:6">
      <c r="B1918" t="str">
        <f>'4K'!$AO$28</f>
        <v>WWS1106CAS</v>
      </c>
      <c r="E1918" t="s">
        <v>16446</v>
      </c>
      <c r="F1918">
        <f>IF(ISBLANK('4K'!$M$28),"",'4K'!$M$28)</f>
        <v>751.83099999999979</v>
      </c>
    </row>
    <row r="1919" spans="2:6">
      <c r="B1919" t="str">
        <f>'4K'!$AG$31</f>
        <v>WWS1012FL</v>
      </c>
      <c r="E1919" t="s">
        <v>16446</v>
      </c>
      <c r="F1919">
        <f>IF(ISBLANK('4K'!$E$31),"",'4K'!$E$31)</f>
        <v>213.15299999999999</v>
      </c>
    </row>
    <row r="1920" spans="2:6">
      <c r="B1920" t="str">
        <f>'4K'!$AH$31</f>
        <v>WWS1012SWD</v>
      </c>
      <c r="E1920" t="s">
        <v>16446</v>
      </c>
      <c r="F1920">
        <f>IF(ISBLANK('4K'!$F$31),"",'4K'!$F$31)</f>
        <v>-6.0000000000000001E-3</v>
      </c>
    </row>
    <row r="1921" spans="2:6">
      <c r="B1921" t="str">
        <f>'4K'!$AI$31</f>
        <v>WWS1012HD</v>
      </c>
      <c r="E1921" t="s">
        <v>16446</v>
      </c>
      <c r="F1921">
        <f>IF(ISBLANK('4K'!$G$31),"",'4K'!$G$31)</f>
        <v>-7.6999999999999999E-2</v>
      </c>
    </row>
    <row r="1922" spans="2:6">
      <c r="B1922" t="str">
        <f>'4K'!$AJ$31</f>
        <v>WWS1012STD</v>
      </c>
      <c r="E1922" t="s">
        <v>16446</v>
      </c>
      <c r="F1922">
        <f>IF(ISBLANK('4K'!$H$31),"",'4K'!$H$31)</f>
        <v>-2.9390000000000001</v>
      </c>
    </row>
    <row r="1923" spans="2:6">
      <c r="B1923" t="str">
        <f>'4K'!$AK$31</f>
        <v>WWS1012SLT</v>
      </c>
      <c r="E1923" t="s">
        <v>16446</v>
      </c>
      <c r="F1923">
        <f>IF(ISBLANK('4K'!$I$31),"",'4K'!$I$31)</f>
        <v>0</v>
      </c>
    </row>
    <row r="1924" spans="2:6">
      <c r="B1924" t="str">
        <f>'4K'!$AL$31</f>
        <v>WWS1012STP</v>
      </c>
      <c r="E1924" t="s">
        <v>16446</v>
      </c>
      <c r="F1924">
        <f>IF(ISBLANK('4K'!$J$31),"",'4K'!$J$31)</f>
        <v>-3.3000000000000002E-2</v>
      </c>
    </row>
    <row r="1925" spans="2:6">
      <c r="B1925" t="str">
        <f>'4K'!$AM$31</f>
        <v>WWS1012SDT</v>
      </c>
      <c r="E1925" t="s">
        <v>16446</v>
      </c>
      <c r="F1925">
        <f>IF(ISBLANK('4K'!$K$31),"",'4K'!$K$31)</f>
        <v>-0.73</v>
      </c>
    </row>
    <row r="1926" spans="2:6">
      <c r="B1926" t="str">
        <f>'4K'!$AN$31</f>
        <v>WWS1012SDD</v>
      </c>
      <c r="E1926" t="s">
        <v>16446</v>
      </c>
      <c r="F1926">
        <f>IF(ISBLANK('4K'!$L$31),"",'4K'!$L$31)</f>
        <v>0</v>
      </c>
    </row>
    <row r="1927" spans="2:6">
      <c r="B1927" t="str">
        <f>'4K'!$AO$31</f>
        <v>WWS1012CAS</v>
      </c>
      <c r="E1927" t="s">
        <v>16446</v>
      </c>
      <c r="F1927">
        <f>IF(ISBLANK('4K'!$M$31),"",'4K'!$M$31)</f>
        <v>209.36800000000002</v>
      </c>
    </row>
    <row r="1928" spans="2:6">
      <c r="B1928" t="str">
        <f>'4K'!$AG$32</f>
        <v>WWS1013FL</v>
      </c>
      <c r="E1928" t="s">
        <v>16446</v>
      </c>
      <c r="F1928">
        <f>IF(ISBLANK('4K'!$E$32),"",'4K'!$E$32)</f>
        <v>79.099000000000004</v>
      </c>
    </row>
    <row r="1929" spans="2:6">
      <c r="B1929" t="str">
        <f>'4K'!$AH$32</f>
        <v>WWS1013SWD</v>
      </c>
      <c r="E1929" t="s">
        <v>16446</v>
      </c>
      <c r="F1929">
        <f>IF(ISBLANK('4K'!$F$32),"",'4K'!$F$32)</f>
        <v>3.242</v>
      </c>
    </row>
    <row r="1930" spans="2:6">
      <c r="B1930" t="str">
        <f>'4K'!$AI$32</f>
        <v>WWS1013HD</v>
      </c>
      <c r="E1930" t="s">
        <v>16446</v>
      </c>
      <c r="F1930">
        <f>IF(ISBLANK('4K'!$G$32),"",'4K'!$G$32)</f>
        <v>0.54400000000000004</v>
      </c>
    </row>
    <row r="1931" spans="2:6">
      <c r="B1931" t="str">
        <f>'4K'!$AJ$32</f>
        <v>WWS1013STD</v>
      </c>
      <c r="E1931" t="s">
        <v>16446</v>
      </c>
      <c r="F1931">
        <f>IF(ISBLANK('4K'!$H$32),"",'4K'!$H$32)</f>
        <v>199.75200000000001</v>
      </c>
    </row>
    <row r="1932" spans="2:6">
      <c r="B1932" t="str">
        <f>'4K'!$AK$32</f>
        <v>WWS1013SLT</v>
      </c>
      <c r="E1932" t="s">
        <v>16446</v>
      </c>
      <c r="F1932">
        <f>IF(ISBLANK('4K'!$I$32),"",'4K'!$I$32)</f>
        <v>0</v>
      </c>
    </row>
    <row r="1933" spans="2:6">
      <c r="B1933" t="str">
        <f>'4K'!$AL$32</f>
        <v>WWS1013STP</v>
      </c>
      <c r="E1933" t="s">
        <v>16446</v>
      </c>
      <c r="F1933">
        <f>IF(ISBLANK('4K'!$J$32),"",'4K'!$J$32)</f>
        <v>1.4330000000000001</v>
      </c>
    </row>
    <row r="1934" spans="2:6">
      <c r="B1934" t="str">
        <f>'4K'!$AM$32</f>
        <v>WWS1013SDT</v>
      </c>
      <c r="E1934" t="s">
        <v>16446</v>
      </c>
      <c r="F1934">
        <f>IF(ISBLANK('4K'!$K$32),"",'4K'!$K$32)</f>
        <v>88.25</v>
      </c>
    </row>
    <row r="1935" spans="2:6">
      <c r="B1935" t="str">
        <f>'4K'!$AN$32</f>
        <v>WWS1013SDD</v>
      </c>
      <c r="E1935" t="s">
        <v>16446</v>
      </c>
      <c r="F1935">
        <f>IF(ISBLANK('4K'!$L$32),"",'4K'!$L$32)</f>
        <v>3.069</v>
      </c>
    </row>
    <row r="1936" spans="2:6">
      <c r="B1936" t="str">
        <f>'4K'!$AO$32</f>
        <v>WWS1013CAS</v>
      </c>
      <c r="E1936" t="s">
        <v>16446</v>
      </c>
      <c r="F1936">
        <f>IF(ISBLANK('4K'!$M$32),"",'4K'!$M$32)</f>
        <v>375.38900000000001</v>
      </c>
    </row>
    <row r="1937" spans="2:6">
      <c r="B1937" t="str">
        <f>'4K'!$AG$33</f>
        <v>WWS1107FL</v>
      </c>
      <c r="E1937" t="s">
        <v>16446</v>
      </c>
      <c r="F1937">
        <f>IF(ISBLANK('4K'!$E$33),"",'4K'!$E$33)</f>
        <v>292.25200000000001</v>
      </c>
    </row>
    <row r="1938" spans="2:6">
      <c r="B1938" t="str">
        <f>'4K'!$AH$33</f>
        <v>WWS1107SWD</v>
      </c>
      <c r="E1938" t="s">
        <v>16446</v>
      </c>
      <c r="F1938">
        <f>IF(ISBLANK('4K'!$F$33),"",'4K'!$F$33)</f>
        <v>3.2360000000000002</v>
      </c>
    </row>
    <row r="1939" spans="2:6">
      <c r="B1939" t="str">
        <f>'4K'!$AI$33</f>
        <v>WWS1107HD</v>
      </c>
      <c r="E1939" t="s">
        <v>16446</v>
      </c>
      <c r="F1939">
        <f>IF(ISBLANK('4K'!$G$33),"",'4K'!$G$33)</f>
        <v>0.46700000000000003</v>
      </c>
    </row>
    <row r="1940" spans="2:6">
      <c r="B1940" t="str">
        <f>'4K'!$AJ$33</f>
        <v>WWS1107STD</v>
      </c>
      <c r="E1940" t="s">
        <v>16446</v>
      </c>
      <c r="F1940">
        <f>IF(ISBLANK('4K'!$H$33),"",'4K'!$H$33)</f>
        <v>196.81300000000002</v>
      </c>
    </row>
    <row r="1941" spans="2:6">
      <c r="B1941" t="str">
        <f>'4K'!$AK$33</f>
        <v>WWS1107SLT</v>
      </c>
      <c r="E1941" t="s">
        <v>16446</v>
      </c>
      <c r="F1941">
        <f>IF(ISBLANK('4K'!$I$33),"",'4K'!$I$33)</f>
        <v>0</v>
      </c>
    </row>
    <row r="1942" spans="2:6">
      <c r="B1942" t="str">
        <f>'4K'!$AL$33</f>
        <v>WWS1107STP</v>
      </c>
      <c r="E1942" t="s">
        <v>16446</v>
      </c>
      <c r="F1942">
        <f>IF(ISBLANK('4K'!$J$33),"",'4K'!$J$33)</f>
        <v>1.4000000000000001</v>
      </c>
    </row>
    <row r="1943" spans="2:6">
      <c r="B1943" t="str">
        <f>'4K'!$AM$33</f>
        <v>WWS1107SDT</v>
      </c>
      <c r="E1943" t="s">
        <v>16446</v>
      </c>
      <c r="F1943">
        <f>IF(ISBLANK('4K'!$K$33),"",'4K'!$K$33)</f>
        <v>87.52</v>
      </c>
    </row>
    <row r="1944" spans="2:6">
      <c r="B1944" t="str">
        <f>'4K'!$AN$33</f>
        <v>WWS1107SDD</v>
      </c>
      <c r="E1944" t="s">
        <v>16446</v>
      </c>
      <c r="F1944">
        <f>IF(ISBLANK('4K'!$L$33),"",'4K'!$L$33)</f>
        <v>3.069</v>
      </c>
    </row>
    <row r="1945" spans="2:6">
      <c r="B1945" t="str">
        <f>'4K'!$AO$33</f>
        <v>WWS1107CAS</v>
      </c>
      <c r="E1945" t="s">
        <v>16446</v>
      </c>
      <c r="F1945">
        <f>IF(ISBLANK('4K'!$M$33),"",'4K'!$M$33)</f>
        <v>584.75700000000006</v>
      </c>
    </row>
    <row r="1946" spans="2:6">
      <c r="B1946" t="str">
        <f>'4K'!$AG$36</f>
        <v>WWS1108FL</v>
      </c>
      <c r="E1946" t="s">
        <v>16446</v>
      </c>
      <c r="F1946">
        <f>IF(ISBLANK('4K'!$E$36),"",'4K'!$E$36)</f>
        <v>5789</v>
      </c>
    </row>
    <row r="1947" spans="2:6">
      <c r="B1947" t="str">
        <f>'4K'!$AH$36</f>
        <v>WWS1108SWD</v>
      </c>
      <c r="E1947" t="s">
        <v>16446</v>
      </c>
      <c r="F1947">
        <f>IF(ISBLANK('4K'!$F$36),"",'4K'!$F$36)</f>
        <v>1010</v>
      </c>
    </row>
    <row r="1948" spans="2:6">
      <c r="B1948" t="str">
        <f>'4K'!$AI$36</f>
        <v>WWS1108HD</v>
      </c>
      <c r="E1948" t="s">
        <v>16446</v>
      </c>
      <c r="F1948">
        <f>IF(ISBLANK('4K'!$G$36),"",'4K'!$G$36)</f>
        <v>167</v>
      </c>
    </row>
    <row r="1949" spans="2:6">
      <c r="B1949" t="str">
        <f>'4K'!$AJ$36</f>
        <v>WWS1108STD</v>
      </c>
      <c r="E1949" t="s">
        <v>16446</v>
      </c>
      <c r="F1949">
        <f>IF(ISBLANK('4K'!$H$36),"",'4K'!$H$36)</f>
        <v>0</v>
      </c>
    </row>
    <row r="1950" spans="2:6">
      <c r="B1950" t="str">
        <f>'4K'!$AK$36</f>
        <v>WWS1108SLT</v>
      </c>
      <c r="E1950" t="s">
        <v>16446</v>
      </c>
      <c r="F1950">
        <f>IF(ISBLANK('4K'!$I$36),"",'4K'!$I$36)</f>
        <v>0</v>
      </c>
    </row>
    <row r="1951" spans="2:6">
      <c r="B1951" t="str">
        <f>'4K'!$AL$36</f>
        <v>WWS1108STP</v>
      </c>
      <c r="E1951" t="s">
        <v>16446</v>
      </c>
      <c r="F1951">
        <f>IF(ISBLANK('4K'!$J$36),"",'4K'!$J$36)</f>
        <v>0</v>
      </c>
    </row>
    <row r="1952" spans="2:6">
      <c r="B1952" t="str">
        <f>'4K'!$AM$36</f>
        <v>WWS1108SDT</v>
      </c>
      <c r="E1952" t="s">
        <v>16446</v>
      </c>
      <c r="F1952">
        <f>IF(ISBLANK('4K'!$K$36),"",'4K'!$K$36)</f>
        <v>0</v>
      </c>
    </row>
    <row r="1953" spans="2:6">
      <c r="B1953" t="str">
        <f>'4K'!$AN$36</f>
        <v>WWS1108SDD</v>
      </c>
      <c r="E1953" t="s">
        <v>16446</v>
      </c>
      <c r="F1953">
        <f>IF(ISBLANK('4K'!$L$36),"",'4K'!$L$36)</f>
        <v>0</v>
      </c>
    </row>
    <row r="1954" spans="2:6">
      <c r="B1954" t="str">
        <f>'4K'!$AO$36</f>
        <v>WWS1108CAS</v>
      </c>
      <c r="E1954" t="s">
        <v>16446</v>
      </c>
      <c r="F1954">
        <f>IF(ISBLANK('4K'!$M$36),"",'4K'!$M$36)</f>
        <v>6966</v>
      </c>
    </row>
    <row r="1955" spans="2:6">
      <c r="B1955" t="str">
        <f>'4K'!$AG$39</f>
        <v>WWS01001FL_AMP</v>
      </c>
      <c r="E1955" t="s">
        <v>16446</v>
      </c>
      <c r="F1955">
        <f>IF(ISBLANK('4K'!$E$39),"",'4K'!$E$39)</f>
        <v>21.939</v>
      </c>
    </row>
    <row r="1956" spans="2:6">
      <c r="B1956" t="str">
        <f>'4K'!$AH$39</f>
        <v>WWS01001SWD_AMP</v>
      </c>
      <c r="E1956" t="s">
        <v>16446</v>
      </c>
      <c r="F1956">
        <f>IF(ISBLANK('4K'!$F$39),"",'4K'!$F$39)</f>
        <v>3.8069999999999999</v>
      </c>
    </row>
    <row r="1957" spans="2:6">
      <c r="B1957" t="str">
        <f>'4K'!$AI$39</f>
        <v>WWS01001HD_AMP</v>
      </c>
      <c r="E1957" t="s">
        <v>16446</v>
      </c>
      <c r="F1957">
        <f>IF(ISBLANK('4K'!$G$39),"",'4K'!$G$39)</f>
        <v>0.64800000000000002</v>
      </c>
    </row>
    <row r="1958" spans="2:6">
      <c r="B1958" t="str">
        <f>'4K'!$AJ$39</f>
        <v>WWS01001STD_AMP</v>
      </c>
      <c r="E1958" t="s">
        <v>16446</v>
      </c>
      <c r="F1958">
        <f>IF(ISBLANK('4K'!$H$39),"",'4K'!$H$39)</f>
        <v>97.344999999999999</v>
      </c>
    </row>
    <row r="1959" spans="2:6">
      <c r="B1959" t="str">
        <f>'4K'!$AK$39</f>
        <v>WWS01001SLT_AMP</v>
      </c>
      <c r="E1959" t="s">
        <v>16446</v>
      </c>
      <c r="F1959">
        <f>IF(ISBLANK('4K'!$I$39),"",'4K'!$I$39)</f>
        <v>0</v>
      </c>
    </row>
    <row r="1960" spans="2:6">
      <c r="B1960" t="str">
        <f>'4K'!$AL$39</f>
        <v>WWS01001STP_AMP</v>
      </c>
      <c r="E1960" t="s">
        <v>16446</v>
      </c>
      <c r="F1960">
        <f>IF(ISBLANK('4K'!$J$39),"",'4K'!$J$39)</f>
        <v>0.245</v>
      </c>
    </row>
    <row r="1961" spans="2:6">
      <c r="B1961" t="str">
        <f>'4K'!$AM$39</f>
        <v>WWS01001SDT_AMP</v>
      </c>
      <c r="E1961" t="s">
        <v>16446</v>
      </c>
      <c r="F1961">
        <f>IF(ISBLANK('4K'!$K$39),"",'4K'!$K$39)</f>
        <v>-8.0079999999999991</v>
      </c>
    </row>
    <row r="1962" spans="2:6">
      <c r="B1962" t="str">
        <f>'4K'!$AN$39</f>
        <v>WWS01001SDD_AMP</v>
      </c>
      <c r="E1962" t="s">
        <v>16446</v>
      </c>
      <c r="F1962">
        <f>IF(ISBLANK('4K'!$L$39),"",'4K'!$L$39)</f>
        <v>1.1719999999999999</v>
      </c>
    </row>
    <row r="1963" spans="2:6">
      <c r="B1963" t="str">
        <f>'4K'!$AO$39</f>
        <v>WWS01001CAS_AMP</v>
      </c>
      <c r="E1963" t="s">
        <v>16446</v>
      </c>
      <c r="F1963">
        <f>IF(ISBLANK('4K'!$M$39),"",'4K'!$M$39)</f>
        <v>117.14800000000001</v>
      </c>
    </row>
    <row r="1964" spans="2:6">
      <c r="B1964" t="str">
        <f>'4K'!$AG$40</f>
        <v>WWS01002FL_AMP</v>
      </c>
      <c r="E1964" t="s">
        <v>16446</v>
      </c>
      <c r="F1964">
        <f>IF(ISBLANK('4K'!$E$40),"",'4K'!$E$40)</f>
        <v>0</v>
      </c>
    </row>
    <row r="1965" spans="2:6">
      <c r="B1965" t="str">
        <f>'4K'!$AH$40</f>
        <v>WWS01002SWD_AMP</v>
      </c>
      <c r="E1965" t="s">
        <v>16446</v>
      </c>
      <c r="F1965">
        <f>IF(ISBLANK('4K'!$F$40),"",'4K'!$F$40)</f>
        <v>0</v>
      </c>
    </row>
    <row r="1966" spans="2:6">
      <c r="B1966" t="str">
        <f>'4K'!$AI$40</f>
        <v>WWS01002HD_AMP</v>
      </c>
      <c r="E1966" t="s">
        <v>16446</v>
      </c>
      <c r="F1966">
        <f>IF(ISBLANK('4K'!$G$40),"",'4K'!$G$40)</f>
        <v>0</v>
      </c>
    </row>
    <row r="1967" spans="2:6">
      <c r="B1967" t="str">
        <f>'4K'!$AJ$40</f>
        <v>WWS01002STD_AMP</v>
      </c>
      <c r="E1967" t="s">
        <v>16446</v>
      </c>
      <c r="F1967">
        <f>IF(ISBLANK('4K'!$H$40),"",'4K'!$H$40)</f>
        <v>0</v>
      </c>
    </row>
    <row r="1968" spans="2:6">
      <c r="B1968" t="str">
        <f>'4K'!$AK$40</f>
        <v>WWS01002SLT_AMP</v>
      </c>
      <c r="E1968" t="s">
        <v>16446</v>
      </c>
      <c r="F1968">
        <f>IF(ISBLANK('4K'!$I$40),"",'4K'!$I$40)</f>
        <v>0</v>
      </c>
    </row>
    <row r="1969" spans="2:6">
      <c r="B1969" t="str">
        <f>'4K'!$AL$40</f>
        <v>WWS01002STP_AMP</v>
      </c>
      <c r="E1969" t="s">
        <v>16446</v>
      </c>
      <c r="F1969">
        <f>IF(ISBLANK('4K'!$J$40),"",'4K'!$J$40)</f>
        <v>0</v>
      </c>
    </row>
    <row r="1970" spans="2:6">
      <c r="B1970" t="str">
        <f>'4K'!$AM$40</f>
        <v>WWS01002SDT_AMP</v>
      </c>
      <c r="E1970" t="s">
        <v>16446</v>
      </c>
      <c r="F1970">
        <f>IF(ISBLANK('4K'!$K$40),"",'4K'!$K$40)</f>
        <v>-15.670999999999999</v>
      </c>
    </row>
    <row r="1971" spans="2:6">
      <c r="B1971" t="str">
        <f>'4K'!$AN$40</f>
        <v>WWS01002SDD_AMP</v>
      </c>
      <c r="E1971" t="s">
        <v>16446</v>
      </c>
      <c r="F1971">
        <f>IF(ISBLANK('4K'!$L$40),"",'4K'!$L$40)</f>
        <v>0</v>
      </c>
    </row>
    <row r="1972" spans="2:6">
      <c r="B1972" t="str">
        <f>'4K'!$AO$40</f>
        <v>WWS01002CAS_AMP</v>
      </c>
      <c r="E1972" t="s">
        <v>16446</v>
      </c>
      <c r="F1972">
        <f>IF(ISBLANK('4K'!$M$40),"",'4K'!$M$40)</f>
        <v>-15.670999999999999</v>
      </c>
    </row>
    <row r="1973" spans="2:6">
      <c r="B1973" t="str">
        <f>'4L'!$AZ$10</f>
        <v>B0210EIC_WR</v>
      </c>
      <c r="E1973" t="s">
        <v>16446</v>
      </c>
      <c r="F1973">
        <f>IF(ISBLANK('4L'!$F$10),"",'4L'!$F$10)</f>
        <v>0.56299999999999994</v>
      </c>
    </row>
    <row r="1974" spans="2:6">
      <c r="B1974" t="str">
        <f>'4L'!$BA$10</f>
        <v>B0210EIC_RWT</v>
      </c>
      <c r="E1974" t="s">
        <v>16446</v>
      </c>
      <c r="F1974">
        <f>IF(ISBLANK('4L'!$G$10),"",'4L'!$G$10)</f>
        <v>0</v>
      </c>
    </row>
    <row r="1975" spans="2:6">
      <c r="B1975" t="str">
        <f>'4L'!$BB$10</f>
        <v>B0210EIC_RWS</v>
      </c>
      <c r="E1975" t="s">
        <v>16446</v>
      </c>
      <c r="F1975">
        <f>IF(ISBLANK('4L'!$H$10),"",'4L'!$H$10)</f>
        <v>0</v>
      </c>
    </row>
    <row r="1976" spans="2:6">
      <c r="B1976" t="str">
        <f>'4L'!$BC$10</f>
        <v>B0210EIC_WT</v>
      </c>
      <c r="E1976" t="s">
        <v>16446</v>
      </c>
      <c r="F1976">
        <f>IF(ISBLANK('4L'!$I$10),"",'4L'!$I$10)</f>
        <v>0</v>
      </c>
    </row>
    <row r="1977" spans="2:6">
      <c r="B1977" t="str">
        <f>'4L'!$BD$10</f>
        <v>B0210EIC_TWD</v>
      </c>
      <c r="E1977" t="s">
        <v>16446</v>
      </c>
      <c r="F1977">
        <f>IF(ISBLANK('4L'!$J$10),"",'4L'!$J$10)</f>
        <v>0</v>
      </c>
    </row>
    <row r="1978" spans="2:6">
      <c r="B1978" t="str">
        <f>'4L'!$BE$10</f>
        <v>B0210EIC_TOT</v>
      </c>
      <c r="E1978" t="s">
        <v>16446</v>
      </c>
      <c r="F1978">
        <f>IF(ISBLANK('4L'!$K$10),"",'4L'!$K$10)</f>
        <v>0.56299999999999994</v>
      </c>
    </row>
    <row r="1979" spans="2:6">
      <c r="B1979" t="str">
        <f>'4L'!$BF$10</f>
        <v>B0210EIC_ASC</v>
      </c>
      <c r="E1979" t="s">
        <v>16446</v>
      </c>
      <c r="F1979">
        <f>IF(ISBLANK('4L'!$L$10),"",'4L'!$L$10)</f>
        <v>0</v>
      </c>
    </row>
    <row r="1980" spans="2:6">
      <c r="B1980" t="str">
        <f>'4L'!$BG$10</f>
        <v>B0210EIC_TC</v>
      </c>
      <c r="E1980" t="s">
        <v>16446</v>
      </c>
      <c r="F1980">
        <f>IF(ISBLANK('4L'!$M$10),"",'4L'!$M$10)</f>
        <v>0</v>
      </c>
    </row>
    <row r="1981" spans="2:6">
      <c r="B1981" t="str">
        <f>'4L'!$BH$10</f>
        <v>B0210EIC_TOT8</v>
      </c>
      <c r="E1981" t="s">
        <v>16446</v>
      </c>
      <c r="F1981">
        <f>IF(ISBLANK('4L'!$N$10),"",'4L'!$N$10)</f>
        <v>0</v>
      </c>
    </row>
    <row r="1982" spans="2:6">
      <c r="B1982" t="str">
        <f>'4L'!$BI$10</f>
        <v>B0210EIC_TOT78</v>
      </c>
      <c r="E1982" t="s">
        <v>16446</v>
      </c>
      <c r="F1982">
        <f>IF(ISBLANK('4L'!$O$10),"",'4L'!$O$10)</f>
        <v>0.56299999999999994</v>
      </c>
    </row>
    <row r="1983" spans="2:6">
      <c r="B1983" t="str">
        <f>'4L'!$AZ$11</f>
        <v>B0211EIO_WR</v>
      </c>
      <c r="E1983" t="s">
        <v>16446</v>
      </c>
      <c r="F1983">
        <f>IF(ISBLANK('4L'!$F$11),"",'4L'!$F$11)</f>
        <v>0.27900000000000003</v>
      </c>
    </row>
    <row r="1984" spans="2:6">
      <c r="B1984" t="str">
        <f>'4L'!$BA$11</f>
        <v>B0211EIO_RWT</v>
      </c>
      <c r="E1984" t="s">
        <v>16446</v>
      </c>
      <c r="F1984">
        <f>IF(ISBLANK('4L'!$G$11),"",'4L'!$G$11)</f>
        <v>0</v>
      </c>
    </row>
    <row r="1985" spans="2:6">
      <c r="B1985" t="str">
        <f>'4L'!$BB$11</f>
        <v>B0211EIO_RWS</v>
      </c>
      <c r="E1985" t="s">
        <v>16446</v>
      </c>
      <c r="F1985">
        <f>IF(ISBLANK('4L'!$H$11),"",'4L'!$H$11)</f>
        <v>0</v>
      </c>
    </row>
    <row r="1986" spans="2:6">
      <c r="B1986" t="str">
        <f>'4L'!$BC$11</f>
        <v>B0211EIO_WT</v>
      </c>
      <c r="E1986" t="s">
        <v>16446</v>
      </c>
      <c r="F1986">
        <f>IF(ISBLANK('4L'!$I$11),"",'4L'!$I$11)</f>
        <v>0</v>
      </c>
    </row>
    <row r="1987" spans="2:6">
      <c r="B1987" t="str">
        <f>'4L'!$BD$11</f>
        <v>B0211EIO_TWD</v>
      </c>
      <c r="E1987" t="s">
        <v>16446</v>
      </c>
      <c r="F1987">
        <f>IF(ISBLANK('4L'!$J$11),"",'4L'!$J$11)</f>
        <v>0</v>
      </c>
    </row>
    <row r="1988" spans="2:6">
      <c r="B1988" t="str">
        <f>'4L'!$BE$11</f>
        <v>B0211EIO_TOT</v>
      </c>
      <c r="E1988" t="s">
        <v>16446</v>
      </c>
      <c r="F1988">
        <f>IF(ISBLANK('4L'!$K$11),"",'4L'!$K$11)</f>
        <v>0.27900000000000003</v>
      </c>
    </row>
    <row r="1989" spans="2:6">
      <c r="B1989" t="str">
        <f>'4L'!$BF$11</f>
        <v>B0211EIO_ASC</v>
      </c>
      <c r="E1989" t="s">
        <v>16446</v>
      </c>
      <c r="F1989">
        <f>IF(ISBLANK('4L'!$L$11),"",'4L'!$L$11)</f>
        <v>0</v>
      </c>
    </row>
    <row r="1990" spans="2:6">
      <c r="B1990" t="str">
        <f>'4L'!$BG$11</f>
        <v>B0211EIO_TC</v>
      </c>
      <c r="E1990" t="s">
        <v>16446</v>
      </c>
      <c r="F1990">
        <f>IF(ISBLANK('4L'!$M$11),"",'4L'!$M$11)</f>
        <v>0</v>
      </c>
    </row>
    <row r="1991" spans="2:6">
      <c r="B1991" t="str">
        <f>'4L'!$BH$11</f>
        <v>B0211EIO_TOT8</v>
      </c>
      <c r="E1991" t="s">
        <v>16446</v>
      </c>
      <c r="F1991">
        <f>IF(ISBLANK('4L'!$N$11),"",'4L'!$N$11)</f>
        <v>0</v>
      </c>
    </row>
    <row r="1992" spans="2:6">
      <c r="B1992" t="str">
        <f>'4L'!$BI$11</f>
        <v>B0211EIO_TOT78</v>
      </c>
      <c r="E1992" t="s">
        <v>16446</v>
      </c>
      <c r="F1992">
        <f>IF(ISBLANK('4L'!$O$11),"",'4L'!$O$11)</f>
        <v>0.27900000000000003</v>
      </c>
    </row>
    <row r="1993" spans="2:6">
      <c r="B1993" t="str">
        <f>'4L'!$AZ$12</f>
        <v>B0212EIT_WR</v>
      </c>
      <c r="E1993" t="s">
        <v>16446</v>
      </c>
      <c r="F1993">
        <f>IF(ISBLANK('4L'!$F$12),"",'4L'!$F$12)</f>
        <v>0.84199999999999997</v>
      </c>
    </row>
    <row r="1994" spans="2:6">
      <c r="B1994" t="str">
        <f>'4L'!$BA$12</f>
        <v>B0212EIT_RWT</v>
      </c>
      <c r="E1994" t="s">
        <v>16446</v>
      </c>
      <c r="F1994">
        <f>IF(ISBLANK('4L'!$G$12),"",'4L'!$G$12)</f>
        <v>0</v>
      </c>
    </row>
    <row r="1995" spans="2:6">
      <c r="B1995" t="str">
        <f>'4L'!$BB$12</f>
        <v>B0212EIT_RWS</v>
      </c>
      <c r="E1995" t="s">
        <v>16446</v>
      </c>
      <c r="F1995">
        <f>IF(ISBLANK('4L'!$H$12),"",'4L'!$H$12)</f>
        <v>0</v>
      </c>
    </row>
    <row r="1996" spans="2:6">
      <c r="B1996" t="str">
        <f>'4L'!$BC$12</f>
        <v>B0212EIT_WT</v>
      </c>
      <c r="E1996" t="s">
        <v>16446</v>
      </c>
      <c r="F1996">
        <f>IF(ISBLANK('4L'!$I$12),"",'4L'!$I$12)</f>
        <v>0</v>
      </c>
    </row>
    <row r="1997" spans="2:6">
      <c r="B1997" t="str">
        <f>'4L'!$BD$12</f>
        <v>B0212EIT_TWD</v>
      </c>
      <c r="E1997" t="s">
        <v>16446</v>
      </c>
      <c r="F1997">
        <f>IF(ISBLANK('4L'!$J$12),"",'4L'!$J$12)</f>
        <v>0</v>
      </c>
    </row>
    <row r="1998" spans="2:6">
      <c r="B1998" t="str">
        <f>'4L'!$BE$12</f>
        <v>B0212EIT_TOT</v>
      </c>
      <c r="E1998" t="s">
        <v>16446</v>
      </c>
      <c r="F1998">
        <f>IF(ISBLANK('4L'!$K$12),"",'4L'!$K$12)</f>
        <v>0.84199999999999997</v>
      </c>
    </row>
    <row r="1999" spans="2:6">
      <c r="B1999" t="str">
        <f>'4L'!$BF$12</f>
        <v>B0212EIT_ASC</v>
      </c>
      <c r="E1999" t="s">
        <v>16446</v>
      </c>
      <c r="F1999">
        <f>IF(ISBLANK('4L'!$L$12),"",'4L'!$L$12)</f>
        <v>0</v>
      </c>
    </row>
    <row r="2000" spans="2:6">
      <c r="B2000" t="str">
        <f>'4L'!$BG$12</f>
        <v>B0212EIT_TC</v>
      </c>
      <c r="E2000" t="s">
        <v>16446</v>
      </c>
      <c r="F2000">
        <f>IF(ISBLANK('4L'!$M$12),"",'4L'!$M$12)</f>
        <v>0</v>
      </c>
    </row>
    <row r="2001" spans="2:6">
      <c r="B2001" t="str">
        <f>'4L'!$BH$12</f>
        <v>B0212EIT_TOT8</v>
      </c>
      <c r="E2001" t="s">
        <v>16446</v>
      </c>
      <c r="F2001">
        <f>IF(ISBLANK('4L'!$N$12),"",'4L'!$N$12)</f>
        <v>0</v>
      </c>
    </row>
    <row r="2002" spans="2:6">
      <c r="B2002" t="str">
        <f>'4L'!$BI$12</f>
        <v>B0212EIT_TOT78</v>
      </c>
      <c r="E2002" t="s">
        <v>16446</v>
      </c>
      <c r="F2002">
        <f>IF(ISBLANK('4L'!$O$12),"",'4L'!$O$12)</f>
        <v>0.84199999999999997</v>
      </c>
    </row>
    <row r="2003" spans="2:6">
      <c r="B2003" t="str">
        <f>'4L'!$BP$12</f>
        <v>B0381EA_CUMME</v>
      </c>
      <c r="E2003" t="s">
        <v>16446</v>
      </c>
      <c r="F2003">
        <f>IF(ISBLANK('4L'!$V$12),"",'4L'!$V$12)</f>
        <v>24.536000000000001</v>
      </c>
    </row>
    <row r="2004" spans="2:6">
      <c r="B2004" t="str">
        <f>'4L'!$BQ$12</f>
        <v>B0381EA_CUMMA</v>
      </c>
      <c r="E2004" t="s">
        <v>16446</v>
      </c>
      <c r="F2004">
        <f>IF(ISBLANK('4L'!$W$12),"",'4L'!$W$12)</f>
        <v>33.648000000000003</v>
      </c>
    </row>
    <row r="2005" spans="2:6">
      <c r="B2005" t="str">
        <f>'4L'!$BR$12</f>
        <v>B0381EA_CUMMT</v>
      </c>
      <c r="E2005" t="s">
        <v>16446</v>
      </c>
      <c r="F2005">
        <f>IF(ISBLANK('4L'!$X$12),"",'4L'!$X$12)</f>
        <v>33.648000000000003</v>
      </c>
    </row>
    <row r="2006" spans="2:6">
      <c r="B2006" t="str">
        <f>'4L'!$AZ$13</f>
        <v>B0213ERC_WR</v>
      </c>
      <c r="E2006" t="s">
        <v>16446</v>
      </c>
      <c r="F2006">
        <f>IF(ISBLANK('4L'!$F$13),"",'4L'!$F$13)</f>
        <v>6.6000000000000003E-2</v>
      </c>
    </row>
    <row r="2007" spans="2:6">
      <c r="B2007" t="str">
        <f>'4L'!$BA$13</f>
        <v>B0213ERC_RWT</v>
      </c>
      <c r="E2007" t="s">
        <v>16446</v>
      </c>
      <c r="F2007">
        <f>IF(ISBLANK('4L'!$G$13),"",'4L'!$G$13)</f>
        <v>0</v>
      </c>
    </row>
    <row r="2008" spans="2:6">
      <c r="B2008" t="str">
        <f>'4L'!$BB$13</f>
        <v>B0213ERC_RWS</v>
      </c>
      <c r="E2008" t="s">
        <v>16446</v>
      </c>
      <c r="F2008">
        <f>IF(ISBLANK('4L'!$H$13),"",'4L'!$H$13)</f>
        <v>0</v>
      </c>
    </row>
    <row r="2009" spans="2:6">
      <c r="B2009" t="str">
        <f>'4L'!$BC$13</f>
        <v>B0213ERC_WT</v>
      </c>
      <c r="E2009" t="s">
        <v>16446</v>
      </c>
      <c r="F2009">
        <f>IF(ISBLANK('4L'!$I$13),"",'4L'!$I$13)</f>
        <v>0</v>
      </c>
    </row>
    <row r="2010" spans="2:6">
      <c r="B2010" t="str">
        <f>'4L'!$BD$13</f>
        <v>B0213ERC_TWD</v>
      </c>
      <c r="E2010" t="s">
        <v>16446</v>
      </c>
      <c r="F2010">
        <f>IF(ISBLANK('4L'!$J$13),"",'4L'!$J$13)</f>
        <v>0</v>
      </c>
    </row>
    <row r="2011" spans="2:6">
      <c r="B2011" t="str">
        <f>'4L'!$BE$13</f>
        <v>B0213ERC_TOT</v>
      </c>
      <c r="E2011" t="s">
        <v>16446</v>
      </c>
      <c r="F2011">
        <f>IF(ISBLANK('4L'!$K$13),"",'4L'!$K$13)</f>
        <v>6.6000000000000003E-2</v>
      </c>
    </row>
    <row r="2012" spans="2:6">
      <c r="B2012" t="str">
        <f>'4L'!$BF$13</f>
        <v>B0213ERC_ASC</v>
      </c>
      <c r="E2012" t="s">
        <v>16446</v>
      </c>
      <c r="F2012">
        <f>IF(ISBLANK('4L'!$L$13),"",'4L'!$L$13)</f>
        <v>0</v>
      </c>
    </row>
    <row r="2013" spans="2:6">
      <c r="B2013" t="str">
        <f>'4L'!$BG$13</f>
        <v>B0213ERC_TC</v>
      </c>
      <c r="E2013" t="s">
        <v>16446</v>
      </c>
      <c r="F2013">
        <f>IF(ISBLANK('4L'!$M$13),"",'4L'!$M$13)</f>
        <v>0</v>
      </c>
    </row>
    <row r="2014" spans="2:6">
      <c r="B2014" t="str">
        <f>'4L'!$BH$13</f>
        <v>B0213ERC_TOT8</v>
      </c>
      <c r="E2014" t="s">
        <v>16446</v>
      </c>
      <c r="F2014">
        <f>IF(ISBLANK('4L'!$N$13),"",'4L'!$N$13)</f>
        <v>0</v>
      </c>
    </row>
    <row r="2015" spans="2:6">
      <c r="B2015" t="str">
        <f>'4L'!$BI$13</f>
        <v>B0213ERC_TOT78</v>
      </c>
      <c r="E2015" t="s">
        <v>16446</v>
      </c>
      <c r="F2015">
        <f>IF(ISBLANK('4L'!$O$13),"",'4L'!$O$13)</f>
        <v>6.6000000000000003E-2</v>
      </c>
    </row>
    <row r="2016" spans="2:6">
      <c r="B2016" t="str">
        <f>'4L'!$AZ$14</f>
        <v>B0214ERO_WR</v>
      </c>
      <c r="E2016" t="s">
        <v>16446</v>
      </c>
      <c r="F2016">
        <f>IF(ISBLANK('4L'!$F$14),"",'4L'!$F$14)</f>
        <v>0</v>
      </c>
    </row>
    <row r="2017" spans="2:6">
      <c r="B2017" t="str">
        <f>'4L'!$BA$14</f>
        <v>B0214ERO_RWT</v>
      </c>
      <c r="E2017" t="s">
        <v>16446</v>
      </c>
      <c r="F2017">
        <f>IF(ISBLANK('4L'!$G$14),"",'4L'!$G$14)</f>
        <v>0</v>
      </c>
    </row>
    <row r="2018" spans="2:6">
      <c r="B2018" t="str">
        <f>'4L'!$BB$14</f>
        <v>B0214ERO_RWS</v>
      </c>
      <c r="E2018" t="s">
        <v>16446</v>
      </c>
      <c r="F2018">
        <f>IF(ISBLANK('4L'!$H$14),"",'4L'!$H$14)</f>
        <v>0</v>
      </c>
    </row>
    <row r="2019" spans="2:6">
      <c r="B2019" t="str">
        <f>'4L'!$BC$14</f>
        <v>B0214ERO_WT</v>
      </c>
      <c r="E2019" t="s">
        <v>16446</v>
      </c>
      <c r="F2019">
        <f>IF(ISBLANK('4L'!$I$14),"",'4L'!$I$14)</f>
        <v>0</v>
      </c>
    </row>
    <row r="2020" spans="2:6">
      <c r="B2020" t="str">
        <f>'4L'!$BD$14</f>
        <v>B0214ERO_TWD</v>
      </c>
      <c r="E2020" t="s">
        <v>16446</v>
      </c>
      <c r="F2020">
        <f>IF(ISBLANK('4L'!$J$14),"",'4L'!$J$14)</f>
        <v>0</v>
      </c>
    </row>
    <row r="2021" spans="2:6">
      <c r="B2021" t="str">
        <f>'4L'!$BE$14</f>
        <v>B0214ERO_TOT</v>
      </c>
      <c r="E2021" t="s">
        <v>16446</v>
      </c>
      <c r="F2021">
        <f>IF(ISBLANK('4L'!$K$14),"",'4L'!$K$14)</f>
        <v>0</v>
      </c>
    </row>
    <row r="2022" spans="2:6">
      <c r="B2022" t="str">
        <f>'4L'!$BF$14</f>
        <v>B0214ERO_ASC</v>
      </c>
      <c r="E2022" t="s">
        <v>16446</v>
      </c>
      <c r="F2022">
        <f>IF(ISBLANK('4L'!$L$14),"",'4L'!$L$14)</f>
        <v>0</v>
      </c>
    </row>
    <row r="2023" spans="2:6">
      <c r="B2023" t="str">
        <f>'4L'!$BG$14</f>
        <v>B0214ERO_TC</v>
      </c>
      <c r="E2023" t="s">
        <v>16446</v>
      </c>
      <c r="F2023">
        <f>IF(ISBLANK('4L'!$M$14),"",'4L'!$M$14)</f>
        <v>0</v>
      </c>
    </row>
    <row r="2024" spans="2:6">
      <c r="B2024" t="str">
        <f>'4L'!$BH$14</f>
        <v>B0214ERO_TOT8</v>
      </c>
      <c r="E2024" t="s">
        <v>16446</v>
      </c>
      <c r="F2024">
        <f>IF(ISBLANK('4L'!$N$14),"",'4L'!$N$14)</f>
        <v>0</v>
      </c>
    </row>
    <row r="2025" spans="2:6">
      <c r="B2025" t="str">
        <f>'4L'!$BI$14</f>
        <v>B0214ERO_TOT78</v>
      </c>
      <c r="E2025" t="s">
        <v>16446</v>
      </c>
      <c r="F2025">
        <f>IF(ISBLANK('4L'!$O$14),"",'4L'!$O$14)</f>
        <v>0</v>
      </c>
    </row>
    <row r="2026" spans="2:6">
      <c r="B2026" t="str">
        <f>'4L'!$AZ$15</f>
        <v>B0215ERT_WR</v>
      </c>
      <c r="E2026" t="s">
        <v>16446</v>
      </c>
      <c r="F2026">
        <f>IF(ISBLANK('4L'!$F$15),"",'4L'!$F$15)</f>
        <v>6.6000000000000003E-2</v>
      </c>
    </row>
    <row r="2027" spans="2:6">
      <c r="B2027" t="str">
        <f>'4L'!$BA$15</f>
        <v>B0215ERT_RWT</v>
      </c>
      <c r="E2027" t="s">
        <v>16446</v>
      </c>
      <c r="F2027">
        <f>IF(ISBLANK('4L'!$G$15),"",'4L'!$G$15)</f>
        <v>0</v>
      </c>
    </row>
    <row r="2028" spans="2:6">
      <c r="B2028" t="str">
        <f>'4L'!$BB$15</f>
        <v>B0215ERT_RWS</v>
      </c>
      <c r="E2028" t="s">
        <v>16446</v>
      </c>
      <c r="F2028">
        <f>IF(ISBLANK('4L'!$H$15),"",'4L'!$H$15)</f>
        <v>0</v>
      </c>
    </row>
    <row r="2029" spans="2:6">
      <c r="B2029" t="str">
        <f>'4L'!$BC$15</f>
        <v>B0215ERT_WT</v>
      </c>
      <c r="E2029" t="s">
        <v>16446</v>
      </c>
      <c r="F2029">
        <f>IF(ISBLANK('4L'!$I$15),"",'4L'!$I$15)</f>
        <v>0</v>
      </c>
    </row>
    <row r="2030" spans="2:6">
      <c r="B2030" t="str">
        <f>'4L'!$BD$15</f>
        <v>B0215ERT_TWD</v>
      </c>
      <c r="E2030" t="s">
        <v>16446</v>
      </c>
      <c r="F2030">
        <f>IF(ISBLANK('4L'!$J$15),"",'4L'!$J$15)</f>
        <v>0</v>
      </c>
    </row>
    <row r="2031" spans="2:6">
      <c r="B2031" t="str">
        <f>'4L'!$BE$15</f>
        <v>B0215ERT_TOT</v>
      </c>
      <c r="E2031" t="s">
        <v>16446</v>
      </c>
      <c r="F2031">
        <f>IF(ISBLANK('4L'!$K$15),"",'4L'!$K$15)</f>
        <v>6.6000000000000003E-2</v>
      </c>
    </row>
    <row r="2032" spans="2:6">
      <c r="B2032" t="str">
        <f>'4L'!$BF$15</f>
        <v>B0215ERT_ASC</v>
      </c>
      <c r="E2032" t="s">
        <v>16446</v>
      </c>
      <c r="F2032">
        <f>IF(ISBLANK('4L'!$L$15),"",'4L'!$L$15)</f>
        <v>0</v>
      </c>
    </row>
    <row r="2033" spans="2:6">
      <c r="B2033" t="str">
        <f>'4L'!$BG$15</f>
        <v>B0215ERT_TC</v>
      </c>
      <c r="E2033" t="s">
        <v>16446</v>
      </c>
      <c r="F2033">
        <f>IF(ISBLANK('4L'!$M$15),"",'4L'!$M$15)</f>
        <v>0</v>
      </c>
    </row>
    <row r="2034" spans="2:6">
      <c r="B2034" t="str">
        <f>'4L'!$BH$15</f>
        <v>B0215ERT_TOT8</v>
      </c>
      <c r="E2034" t="s">
        <v>16446</v>
      </c>
      <c r="F2034">
        <f>IF(ISBLANK('4L'!$N$15),"",'4L'!$N$15)</f>
        <v>0</v>
      </c>
    </row>
    <row r="2035" spans="2:6">
      <c r="B2035" t="str">
        <f>'4L'!$BI$15</f>
        <v>B0215ERT_TOT78</v>
      </c>
      <c r="E2035" t="s">
        <v>16446</v>
      </c>
      <c r="F2035">
        <f>IF(ISBLANK('4L'!$O$15),"",'4L'!$O$15)</f>
        <v>6.6000000000000003E-2</v>
      </c>
    </row>
    <row r="2036" spans="2:6">
      <c r="B2036" t="str">
        <f>'4L'!$BP$15</f>
        <v>B0382EE_CUMME</v>
      </c>
      <c r="E2036" t="s">
        <v>16446</v>
      </c>
      <c r="F2036">
        <f>IF(ISBLANK('4L'!$V$15),"",'4L'!$V$15)</f>
        <v>17.832000000000001</v>
      </c>
    </row>
    <row r="2037" spans="2:6">
      <c r="B2037" t="str">
        <f>'4L'!$BQ$15</f>
        <v>B0382EE_CUMMA</v>
      </c>
      <c r="E2037" t="s">
        <v>16446</v>
      </c>
      <c r="F2037">
        <f>IF(ISBLANK('4L'!$W$15),"",'4L'!$W$15)</f>
        <v>0.48299999999999998</v>
      </c>
    </row>
    <row r="2038" spans="2:6">
      <c r="B2038" t="str">
        <f>'4L'!$BR$15</f>
        <v>B0382EE_CUMMT</v>
      </c>
      <c r="E2038" t="s">
        <v>16446</v>
      </c>
      <c r="F2038">
        <f>IF(ISBLANK('4L'!$X$15),"",'4L'!$X$15)</f>
        <v>0.48299999999999998</v>
      </c>
    </row>
    <row r="2039" spans="2:6">
      <c r="B2039" t="str">
        <f>'4L'!$AZ$16</f>
        <v>B0216INC_WR</v>
      </c>
      <c r="E2039" t="s">
        <v>16446</v>
      </c>
      <c r="F2039">
        <f>IF(ISBLANK('4L'!$F$16),"",'4L'!$F$16)</f>
        <v>0</v>
      </c>
    </row>
    <row r="2040" spans="2:6">
      <c r="B2040" t="str">
        <f>'4L'!$BA$16</f>
        <v>B0216INC_RWT</v>
      </c>
      <c r="E2040" t="s">
        <v>16446</v>
      </c>
      <c r="F2040">
        <f>IF(ISBLANK('4L'!$G$16),"",'4L'!$G$16)</f>
        <v>0</v>
      </c>
    </row>
    <row r="2041" spans="2:6">
      <c r="B2041" t="str">
        <f>'4L'!$BB$16</f>
        <v>B0216INC_RWS</v>
      </c>
      <c r="E2041" t="s">
        <v>16446</v>
      </c>
      <c r="F2041">
        <f>IF(ISBLANK('4L'!$H$16),"",'4L'!$H$16)</f>
        <v>0</v>
      </c>
    </row>
    <row r="2042" spans="2:6">
      <c r="B2042" t="str">
        <f>'4L'!$BC$16</f>
        <v>B0216INC_WT</v>
      </c>
      <c r="E2042" t="s">
        <v>16446</v>
      </c>
      <c r="F2042">
        <f>IF(ISBLANK('4L'!$I$16),"",'4L'!$I$16)</f>
        <v>0</v>
      </c>
    </row>
    <row r="2043" spans="2:6">
      <c r="B2043" t="str">
        <f>'4L'!$BD$16</f>
        <v>B0216INC_TWD</v>
      </c>
      <c r="E2043" t="s">
        <v>16446</v>
      </c>
      <c r="F2043">
        <f>IF(ISBLANK('4L'!$J$16),"",'4L'!$J$16)</f>
        <v>0</v>
      </c>
    </row>
    <row r="2044" spans="2:6">
      <c r="B2044" t="str">
        <f>'4L'!$BE$16</f>
        <v>B0216INC_TOT</v>
      </c>
      <c r="E2044" t="s">
        <v>16446</v>
      </c>
      <c r="F2044">
        <f>IF(ISBLANK('4L'!$K$16),"",'4L'!$K$16)</f>
        <v>0</v>
      </c>
    </row>
    <row r="2045" spans="2:6">
      <c r="B2045" t="str">
        <f>'4L'!$BF$16</f>
        <v>B0216INC_ASC</v>
      </c>
      <c r="E2045" t="s">
        <v>16446</v>
      </c>
      <c r="F2045">
        <f>IF(ISBLANK('4L'!$L$16),"",'4L'!$L$16)</f>
        <v>0</v>
      </c>
    </row>
    <row r="2046" spans="2:6">
      <c r="B2046" t="str">
        <f>'4L'!$BG$16</f>
        <v>B0216INC_TC</v>
      </c>
      <c r="E2046" t="s">
        <v>16446</v>
      </c>
      <c r="F2046">
        <f>IF(ISBLANK('4L'!$M$16),"",'4L'!$M$16)</f>
        <v>0</v>
      </c>
    </row>
    <row r="2047" spans="2:6">
      <c r="B2047" t="str">
        <f>'4L'!$BH$16</f>
        <v>B0216INC_TOT8</v>
      </c>
      <c r="E2047" t="s">
        <v>16446</v>
      </c>
      <c r="F2047">
        <f>IF(ISBLANK('4L'!$N$16),"",'4L'!$N$16)</f>
        <v>0</v>
      </c>
    </row>
    <row r="2048" spans="2:6">
      <c r="B2048" t="str">
        <f>'4L'!$BI$16</f>
        <v>B0216INC_TOT78</v>
      </c>
      <c r="E2048" t="s">
        <v>16446</v>
      </c>
      <c r="F2048">
        <f>IF(ISBLANK('4L'!$O$16),"",'4L'!$O$16)</f>
        <v>0</v>
      </c>
    </row>
    <row r="2049" spans="2:6">
      <c r="B2049" t="str">
        <f>'4L'!$AZ$17</f>
        <v>B0217INO_WR</v>
      </c>
      <c r="E2049" t="s">
        <v>16446</v>
      </c>
      <c r="F2049">
        <f>IF(ISBLANK('4L'!$F$17),"",'4L'!$F$17)</f>
        <v>3.6999999999999998E-2</v>
      </c>
    </row>
    <row r="2050" spans="2:6">
      <c r="B2050" t="str">
        <f>'4L'!$BA$17</f>
        <v>B0217INO_RWT</v>
      </c>
      <c r="E2050" t="s">
        <v>16446</v>
      </c>
      <c r="F2050">
        <f>IF(ISBLANK('4L'!$G$17),"",'4L'!$G$17)</f>
        <v>0</v>
      </c>
    </row>
    <row r="2051" spans="2:6">
      <c r="B2051" t="str">
        <f>'4L'!$BB$17</f>
        <v>B0217INO_RWS</v>
      </c>
      <c r="E2051" t="s">
        <v>16446</v>
      </c>
      <c r="F2051">
        <f>IF(ISBLANK('4L'!$H$17),"",'4L'!$H$17)</f>
        <v>0</v>
      </c>
    </row>
    <row r="2052" spans="2:6">
      <c r="B2052" t="str">
        <f>'4L'!$BC$17</f>
        <v>B0217INO_WT</v>
      </c>
      <c r="E2052" t="s">
        <v>16446</v>
      </c>
      <c r="F2052">
        <f>IF(ISBLANK('4L'!$I$17),"",'4L'!$I$17)</f>
        <v>0</v>
      </c>
    </row>
    <row r="2053" spans="2:6">
      <c r="B2053" t="str">
        <f>'4L'!$BD$17</f>
        <v>B0217INO_TWD</v>
      </c>
      <c r="E2053" t="s">
        <v>16446</v>
      </c>
      <c r="F2053">
        <f>IF(ISBLANK('4L'!$J$17),"",'4L'!$J$17)</f>
        <v>0</v>
      </c>
    </row>
    <row r="2054" spans="2:6">
      <c r="B2054" t="str">
        <f>'4L'!$BE$17</f>
        <v>B0217INO_TOT</v>
      </c>
      <c r="E2054" t="s">
        <v>16446</v>
      </c>
      <c r="F2054">
        <f>IF(ISBLANK('4L'!$K$17),"",'4L'!$K$17)</f>
        <v>3.6999999999999998E-2</v>
      </c>
    </row>
    <row r="2055" spans="2:6">
      <c r="B2055" t="str">
        <f>'4L'!$BF$17</f>
        <v>B0217INO_ASC</v>
      </c>
      <c r="E2055" t="s">
        <v>16446</v>
      </c>
      <c r="F2055">
        <f>IF(ISBLANK('4L'!$L$17),"",'4L'!$L$17)</f>
        <v>0</v>
      </c>
    </row>
    <row r="2056" spans="2:6">
      <c r="B2056" t="str">
        <f>'4L'!$BG$17</f>
        <v>B0217INO_TC</v>
      </c>
      <c r="E2056" t="s">
        <v>16446</v>
      </c>
      <c r="F2056">
        <f>IF(ISBLANK('4L'!$M$17),"",'4L'!$M$17)</f>
        <v>0</v>
      </c>
    </row>
    <row r="2057" spans="2:6">
      <c r="B2057" t="str">
        <f>'4L'!$BH$17</f>
        <v>B0217INO_TOT8</v>
      </c>
      <c r="E2057" t="s">
        <v>16446</v>
      </c>
      <c r="F2057">
        <f>IF(ISBLANK('4L'!$N$17),"",'4L'!$N$17)</f>
        <v>0</v>
      </c>
    </row>
    <row r="2058" spans="2:6">
      <c r="B2058" t="str">
        <f>'4L'!$BI$17</f>
        <v>B0217INO_TOT78</v>
      </c>
      <c r="E2058" t="s">
        <v>16446</v>
      </c>
      <c r="F2058">
        <f>IF(ISBLANK('4L'!$O$17),"",'4L'!$O$17)</f>
        <v>3.6999999999999998E-2</v>
      </c>
    </row>
    <row r="2059" spans="2:6">
      <c r="B2059" t="str">
        <f>'4L'!$AZ$18</f>
        <v>B0218INT_WR</v>
      </c>
      <c r="E2059" t="s">
        <v>16446</v>
      </c>
      <c r="F2059">
        <f>IF(ISBLANK('4L'!$F$18),"",'4L'!$F$18)</f>
        <v>3.6999999999999998E-2</v>
      </c>
    </row>
    <row r="2060" spans="2:6">
      <c r="B2060" t="str">
        <f>'4L'!$BA$18</f>
        <v>B0218INT_RWT</v>
      </c>
      <c r="E2060" t="s">
        <v>16446</v>
      </c>
      <c r="F2060">
        <f>IF(ISBLANK('4L'!$G$18),"",'4L'!$G$18)</f>
        <v>0</v>
      </c>
    </row>
    <row r="2061" spans="2:6">
      <c r="B2061" t="str">
        <f>'4L'!$BB$18</f>
        <v>B0218INT_RWS</v>
      </c>
      <c r="E2061" t="s">
        <v>16446</v>
      </c>
      <c r="F2061">
        <f>IF(ISBLANK('4L'!$H$18),"",'4L'!$H$18)</f>
        <v>0</v>
      </c>
    </row>
    <row r="2062" spans="2:6">
      <c r="B2062" t="str">
        <f>'4L'!$BC$18</f>
        <v>B0218INT_WT</v>
      </c>
      <c r="E2062" t="s">
        <v>16446</v>
      </c>
      <c r="F2062">
        <f>IF(ISBLANK('4L'!$I$18),"",'4L'!$I$18)</f>
        <v>0</v>
      </c>
    </row>
    <row r="2063" spans="2:6">
      <c r="B2063" t="str">
        <f>'4L'!$BD$18</f>
        <v>B0218INT_TWD</v>
      </c>
      <c r="E2063" t="s">
        <v>16446</v>
      </c>
      <c r="F2063">
        <f>IF(ISBLANK('4L'!$J$18),"",'4L'!$J$18)</f>
        <v>0</v>
      </c>
    </row>
    <row r="2064" spans="2:6">
      <c r="B2064" t="str">
        <f>'4L'!$BE$18</f>
        <v>B0218INT_TOT</v>
      </c>
      <c r="E2064" t="s">
        <v>16446</v>
      </c>
      <c r="F2064">
        <f>IF(ISBLANK('4L'!$K$18),"",'4L'!$K$18)</f>
        <v>3.6999999999999998E-2</v>
      </c>
    </row>
    <row r="2065" spans="2:6">
      <c r="B2065" t="str">
        <f>'4L'!$BF$18</f>
        <v>B0218INT_ASC</v>
      </c>
      <c r="E2065" t="s">
        <v>16446</v>
      </c>
      <c r="F2065">
        <f>IF(ISBLANK('4L'!$L$18),"",'4L'!$L$18)</f>
        <v>0</v>
      </c>
    </row>
    <row r="2066" spans="2:6">
      <c r="B2066" t="str">
        <f>'4L'!$BG$18</f>
        <v>B0218INT_TC</v>
      </c>
      <c r="E2066" t="s">
        <v>16446</v>
      </c>
      <c r="F2066">
        <f>IF(ISBLANK('4L'!$M$18),"",'4L'!$M$18)</f>
        <v>0</v>
      </c>
    </row>
    <row r="2067" spans="2:6">
      <c r="B2067" t="str">
        <f>'4L'!$BH$18</f>
        <v>B0218INT_TOT8</v>
      </c>
      <c r="E2067" t="s">
        <v>16446</v>
      </c>
      <c r="F2067">
        <f>IF(ISBLANK('4L'!$N$18),"",'4L'!$N$18)</f>
        <v>0</v>
      </c>
    </row>
    <row r="2068" spans="2:6">
      <c r="B2068" t="str">
        <f>'4L'!$BI$18</f>
        <v>B0218INT_TOT78</v>
      </c>
      <c r="E2068" t="s">
        <v>16446</v>
      </c>
      <c r="F2068">
        <f>IF(ISBLANK('4L'!$O$18),"",'4L'!$O$18)</f>
        <v>3.6999999999999998E-2</v>
      </c>
    </row>
    <row r="2069" spans="2:6">
      <c r="B2069" t="str">
        <f>'4L'!$BP$18</f>
        <v>B0383INS_CUMME</v>
      </c>
      <c r="E2069" t="s">
        <v>16446</v>
      </c>
      <c r="F2069">
        <f>IF(ISBLANK('4L'!$V$18),"",'4L'!$V$18)</f>
        <v>0.41099999999999998</v>
      </c>
    </row>
    <row r="2070" spans="2:6">
      <c r="B2070" t="str">
        <f>'4L'!$BQ$18</f>
        <v>B0383INS_CUMMA</v>
      </c>
      <c r="E2070" t="s">
        <v>16446</v>
      </c>
      <c r="F2070">
        <f>IF(ISBLANK('4L'!$W$18),"",'4L'!$W$18)</f>
        <v>5.75</v>
      </c>
    </row>
    <row r="2071" spans="2:6">
      <c r="B2071" t="str">
        <f>'4L'!$BR$18</f>
        <v>B0383INS_CUMMT</v>
      </c>
      <c r="E2071" t="s">
        <v>16446</v>
      </c>
      <c r="F2071">
        <f>IF(ISBLANK('4L'!$X$18),"",'4L'!$X$18)</f>
        <v>5.75</v>
      </c>
    </row>
    <row r="2072" spans="2:6">
      <c r="B2072" t="str">
        <f>'4L'!$AZ$19</f>
        <v>B0219DWC_WR</v>
      </c>
      <c r="E2072" t="s">
        <v>16446</v>
      </c>
      <c r="F2072">
        <f>IF(ISBLANK('4L'!$F$19),"",'4L'!$F$19)</f>
        <v>0.48899999999999999</v>
      </c>
    </row>
    <row r="2073" spans="2:6">
      <c r="B2073" t="str">
        <f>'4L'!$BA$19</f>
        <v>B0219DWC_RWT</v>
      </c>
      <c r="E2073" t="s">
        <v>16446</v>
      </c>
      <c r="F2073">
        <f>IF(ISBLANK('4L'!$G$19),"",'4L'!$G$19)</f>
        <v>0</v>
      </c>
    </row>
    <row r="2074" spans="2:6">
      <c r="B2074" t="str">
        <f>'4L'!$BB$19</f>
        <v>B0219DWC_RWS</v>
      </c>
      <c r="E2074" t="s">
        <v>16446</v>
      </c>
      <c r="F2074">
        <f>IF(ISBLANK('4L'!$H$19),"",'4L'!$H$19)</f>
        <v>0</v>
      </c>
    </row>
    <row r="2075" spans="2:6">
      <c r="B2075" t="str">
        <f>'4L'!$BC$19</f>
        <v>B0219DWC_WT</v>
      </c>
      <c r="E2075" t="s">
        <v>16446</v>
      </c>
      <c r="F2075">
        <f>IF(ISBLANK('4L'!$I$19),"",'4L'!$I$19)</f>
        <v>0</v>
      </c>
    </row>
    <row r="2076" spans="2:6">
      <c r="B2076" t="str">
        <f>'4L'!$BD$19</f>
        <v>B0219DWC_TWD</v>
      </c>
      <c r="E2076" t="s">
        <v>16446</v>
      </c>
      <c r="F2076">
        <f>IF(ISBLANK('4L'!$J$19),"",'4L'!$J$19)</f>
        <v>0</v>
      </c>
    </row>
    <row r="2077" spans="2:6">
      <c r="B2077" t="str">
        <f>'4L'!$BE$19</f>
        <v>B0219DWC_TOT</v>
      </c>
      <c r="E2077" t="s">
        <v>16446</v>
      </c>
      <c r="F2077">
        <f>IF(ISBLANK('4L'!$K$19),"",'4L'!$K$19)</f>
        <v>0.48899999999999999</v>
      </c>
    </row>
    <row r="2078" spans="2:6">
      <c r="B2078" t="str">
        <f>'4L'!$BF$19</f>
        <v>B0219DWC_ASC</v>
      </c>
      <c r="E2078" t="s">
        <v>16446</v>
      </c>
      <c r="F2078">
        <f>IF(ISBLANK('4L'!$L$19),"",'4L'!$L$19)</f>
        <v>0</v>
      </c>
    </row>
    <row r="2079" spans="2:6">
      <c r="B2079" t="str">
        <f>'4L'!$BG$19</f>
        <v>B0219DWC_TC</v>
      </c>
      <c r="E2079" t="s">
        <v>16446</v>
      </c>
      <c r="F2079">
        <f>IF(ISBLANK('4L'!$M$19),"",'4L'!$M$19)</f>
        <v>0</v>
      </c>
    </row>
    <row r="2080" spans="2:6">
      <c r="B2080" t="str">
        <f>'4L'!$BH$19</f>
        <v>B0219DWC_TOT8</v>
      </c>
      <c r="E2080" t="s">
        <v>16446</v>
      </c>
      <c r="F2080">
        <f>IF(ISBLANK('4L'!$N$19),"",'4L'!$N$19)</f>
        <v>0</v>
      </c>
    </row>
    <row r="2081" spans="2:6">
      <c r="B2081" t="str">
        <f>'4L'!$BI$19</f>
        <v>B0219DWC_TOT78</v>
      </c>
      <c r="E2081" t="s">
        <v>16446</v>
      </c>
      <c r="F2081">
        <f>IF(ISBLANK('4L'!$O$19),"",'4L'!$O$19)</f>
        <v>0.48899999999999999</v>
      </c>
    </row>
    <row r="2082" spans="2:6">
      <c r="B2082" t="str">
        <f>'4L'!$AZ$20</f>
        <v>B0220DWO_WR</v>
      </c>
      <c r="E2082" t="s">
        <v>16446</v>
      </c>
      <c r="F2082">
        <f>IF(ISBLANK('4L'!$F$20),"",'4L'!$F$20)</f>
        <v>0</v>
      </c>
    </row>
    <row r="2083" spans="2:6">
      <c r="B2083" t="str">
        <f>'4L'!$BA$20</f>
        <v>B0220DWO_RWT</v>
      </c>
      <c r="E2083" t="s">
        <v>16446</v>
      </c>
      <c r="F2083">
        <f>IF(ISBLANK('4L'!$G$20),"",'4L'!$G$20)</f>
        <v>0</v>
      </c>
    </row>
    <row r="2084" spans="2:6">
      <c r="B2084" t="str">
        <f>'4L'!$BB$20</f>
        <v>B0220DWO_RWS</v>
      </c>
      <c r="E2084" t="s">
        <v>16446</v>
      </c>
      <c r="F2084">
        <f>IF(ISBLANK('4L'!$H$20),"",'4L'!$H$20)</f>
        <v>0</v>
      </c>
    </row>
    <row r="2085" spans="2:6">
      <c r="B2085" t="str">
        <f>'4L'!$BC$20</f>
        <v>B0220DWO_WT</v>
      </c>
      <c r="E2085" t="s">
        <v>16446</v>
      </c>
      <c r="F2085">
        <f>IF(ISBLANK('4L'!$I$20),"",'4L'!$I$20)</f>
        <v>0</v>
      </c>
    </row>
    <row r="2086" spans="2:6">
      <c r="B2086" t="str">
        <f>'4L'!$BD$20</f>
        <v>B0220DWO_TWD</v>
      </c>
      <c r="E2086" t="s">
        <v>16446</v>
      </c>
      <c r="F2086">
        <f>IF(ISBLANK('4L'!$J$20),"",'4L'!$J$20)</f>
        <v>0</v>
      </c>
    </row>
    <row r="2087" spans="2:6">
      <c r="B2087" t="str">
        <f>'4L'!$BE$20</f>
        <v>B0220DWO_TOT</v>
      </c>
      <c r="E2087" t="s">
        <v>16446</v>
      </c>
      <c r="F2087">
        <f>IF(ISBLANK('4L'!$K$20),"",'4L'!$K$20)</f>
        <v>0</v>
      </c>
    </row>
    <row r="2088" spans="2:6">
      <c r="B2088" t="str">
        <f>'4L'!$BF$20</f>
        <v>B0220DWO_ASC</v>
      </c>
      <c r="E2088" t="s">
        <v>16446</v>
      </c>
      <c r="F2088">
        <f>IF(ISBLANK('4L'!$L$20),"",'4L'!$L$20)</f>
        <v>0</v>
      </c>
    </row>
    <row r="2089" spans="2:6">
      <c r="B2089" t="str">
        <f>'4L'!$BG$20</f>
        <v>B0220DWO_TC</v>
      </c>
      <c r="E2089" t="s">
        <v>16446</v>
      </c>
      <c r="F2089">
        <f>IF(ISBLANK('4L'!$M$20),"",'4L'!$M$20)</f>
        <v>0</v>
      </c>
    </row>
    <row r="2090" spans="2:6">
      <c r="B2090" t="str">
        <f>'4L'!$BH$20</f>
        <v>B0220DWO_TOT8</v>
      </c>
      <c r="E2090" t="s">
        <v>16446</v>
      </c>
      <c r="F2090">
        <f>IF(ISBLANK('4L'!$N$20),"",'4L'!$N$20)</f>
        <v>0</v>
      </c>
    </row>
    <row r="2091" spans="2:6">
      <c r="B2091" t="str">
        <f>'4L'!$BI$20</f>
        <v>B0220DWO_TOT78</v>
      </c>
      <c r="E2091" t="s">
        <v>16446</v>
      </c>
      <c r="F2091">
        <f>IF(ISBLANK('4L'!$O$20),"",'4L'!$O$20)</f>
        <v>0</v>
      </c>
    </row>
    <row r="2092" spans="2:6">
      <c r="B2092" t="str">
        <f>'4L'!$AZ$21</f>
        <v>B0221DWT_WR</v>
      </c>
      <c r="E2092" t="s">
        <v>16446</v>
      </c>
      <c r="F2092">
        <f>IF(ISBLANK('4L'!$F$21),"",'4L'!$F$21)</f>
        <v>0.48899999999999999</v>
      </c>
    </row>
    <row r="2093" spans="2:6">
      <c r="B2093" t="str">
        <f>'4L'!$BA$21</f>
        <v>B0221DWT_RWT</v>
      </c>
      <c r="E2093" t="s">
        <v>16446</v>
      </c>
      <c r="F2093">
        <f>IF(ISBLANK('4L'!$G$21),"",'4L'!$G$21)</f>
        <v>0</v>
      </c>
    </row>
    <row r="2094" spans="2:6">
      <c r="B2094" t="str">
        <f>'4L'!$BB$21</f>
        <v>B0221DWT_RWS</v>
      </c>
      <c r="E2094" t="s">
        <v>16446</v>
      </c>
      <c r="F2094">
        <f>IF(ISBLANK('4L'!$H$21),"",'4L'!$H$21)</f>
        <v>0</v>
      </c>
    </row>
    <row r="2095" spans="2:6">
      <c r="B2095" t="str">
        <f>'4L'!$BC$21</f>
        <v>B0221DWT_WT</v>
      </c>
      <c r="E2095" t="s">
        <v>16446</v>
      </c>
      <c r="F2095">
        <f>IF(ISBLANK('4L'!$I$21),"",'4L'!$I$21)</f>
        <v>0</v>
      </c>
    </row>
    <row r="2096" spans="2:6">
      <c r="B2096" t="str">
        <f>'4L'!$BD$21</f>
        <v>B0221DWT_TWD</v>
      </c>
      <c r="E2096" t="s">
        <v>16446</v>
      </c>
      <c r="F2096">
        <f>IF(ISBLANK('4L'!$J$21),"",'4L'!$J$21)</f>
        <v>0</v>
      </c>
    </row>
    <row r="2097" spans="2:6">
      <c r="B2097" t="str">
        <f>'4L'!$BE$21</f>
        <v>B0221DWT_TOT</v>
      </c>
      <c r="E2097" t="s">
        <v>16446</v>
      </c>
      <c r="F2097">
        <f>IF(ISBLANK('4L'!$K$21),"",'4L'!$K$21)</f>
        <v>0.48899999999999999</v>
      </c>
    </row>
    <row r="2098" spans="2:6">
      <c r="B2098" t="str">
        <f>'4L'!$BF$21</f>
        <v>B0221DWT_ASC</v>
      </c>
      <c r="E2098" t="s">
        <v>16446</v>
      </c>
      <c r="F2098">
        <f>IF(ISBLANK('4L'!$L$21),"",'4L'!$L$21)</f>
        <v>0</v>
      </c>
    </row>
    <row r="2099" spans="2:6">
      <c r="B2099" t="str">
        <f>'4L'!$BG$21</f>
        <v>B0221DWT_TC</v>
      </c>
      <c r="E2099" t="s">
        <v>16446</v>
      </c>
      <c r="F2099">
        <f>IF(ISBLANK('4L'!$M$21),"",'4L'!$M$21)</f>
        <v>0</v>
      </c>
    </row>
    <row r="2100" spans="2:6">
      <c r="B2100" t="str">
        <f>'4L'!$BH$21</f>
        <v>B0221DWT_TOT8</v>
      </c>
      <c r="E2100" t="s">
        <v>16446</v>
      </c>
      <c r="F2100">
        <f>IF(ISBLANK('4L'!$N$21),"",'4L'!$N$21)</f>
        <v>0</v>
      </c>
    </row>
    <row r="2101" spans="2:6">
      <c r="B2101" t="str">
        <f>'4L'!$BI$21</f>
        <v>B0221DWT_TOT78</v>
      </c>
      <c r="E2101" t="s">
        <v>16446</v>
      </c>
      <c r="F2101">
        <f>IF(ISBLANK('4L'!$O$21),"",'4L'!$O$21)</f>
        <v>0.48899999999999999</v>
      </c>
    </row>
    <row r="2102" spans="2:6">
      <c r="B2102" t="str">
        <f>'4L'!$BP$21</f>
        <v>B0384DW_CUMME</v>
      </c>
      <c r="E2102" t="s">
        <v>16446</v>
      </c>
      <c r="F2102">
        <f>IF(ISBLANK('4L'!$V$21),"",'4L'!$V$21)</f>
        <v>0.48899999999999999</v>
      </c>
    </row>
    <row r="2103" spans="2:6">
      <c r="B2103" t="str">
        <f>'4L'!$BQ$21</f>
        <v>B0384DW_CUMMA</v>
      </c>
      <c r="E2103" t="s">
        <v>16446</v>
      </c>
      <c r="F2103">
        <f>IF(ISBLANK('4L'!$W$21),"",'4L'!$W$21)</f>
        <v>25.048999999999999</v>
      </c>
    </row>
    <row r="2104" spans="2:6">
      <c r="B2104" t="str">
        <f>'4L'!$BR$21</f>
        <v>B0384DW_CUMMT</v>
      </c>
      <c r="E2104" t="s">
        <v>16446</v>
      </c>
      <c r="F2104">
        <f>IF(ISBLANK('4L'!$X$21),"",'4L'!$X$21)</f>
        <v>25.048999999999999</v>
      </c>
    </row>
    <row r="2105" spans="2:6">
      <c r="B2105" t="str">
        <f>'4L'!$AZ$22</f>
        <v>B0222WFC_WR</v>
      </c>
      <c r="E2105" t="s">
        <v>16446</v>
      </c>
      <c r="F2105">
        <f>IF(ISBLANK('4L'!$F$22),"",'4L'!$F$22)</f>
        <v>2.101</v>
      </c>
    </row>
    <row r="2106" spans="2:6">
      <c r="B2106" t="str">
        <f>'4L'!$BA$22</f>
        <v>B0222WFC_RWT</v>
      </c>
      <c r="E2106" t="s">
        <v>16446</v>
      </c>
      <c r="F2106">
        <f>IF(ISBLANK('4L'!$G$22),"",'4L'!$G$22)</f>
        <v>0</v>
      </c>
    </row>
    <row r="2107" spans="2:6">
      <c r="B2107" t="str">
        <f>'4L'!$BB$22</f>
        <v>B0222WFC_RWS</v>
      </c>
      <c r="E2107" t="s">
        <v>16446</v>
      </c>
      <c r="F2107">
        <f>IF(ISBLANK('4L'!$H$22),"",'4L'!$H$22)</f>
        <v>0</v>
      </c>
    </row>
    <row r="2108" spans="2:6">
      <c r="B2108" t="str">
        <f>'4L'!$BC$22</f>
        <v>B0222WFC_WT</v>
      </c>
      <c r="E2108" t="s">
        <v>16446</v>
      </c>
      <c r="F2108">
        <f>IF(ISBLANK('4L'!$I$22),"",'4L'!$I$22)</f>
        <v>0</v>
      </c>
    </row>
    <row r="2109" spans="2:6">
      <c r="B2109" t="str">
        <f>'4L'!$BD$22</f>
        <v>B0222WFC_TWD</v>
      </c>
      <c r="E2109" t="s">
        <v>16446</v>
      </c>
      <c r="F2109">
        <f>IF(ISBLANK('4L'!$J$22),"",'4L'!$J$22)</f>
        <v>0</v>
      </c>
    </row>
    <row r="2110" spans="2:6">
      <c r="B2110" t="str">
        <f>'4L'!$BE$22</f>
        <v>B0222WFC_TOT</v>
      </c>
      <c r="E2110" t="s">
        <v>16446</v>
      </c>
      <c r="F2110">
        <f>IF(ISBLANK('4L'!$K$22),"",'4L'!$K$22)</f>
        <v>2.101</v>
      </c>
    </row>
    <row r="2111" spans="2:6">
      <c r="B2111" t="str">
        <f>'4L'!$BF$22</f>
        <v>B0222WFC_ASC</v>
      </c>
      <c r="E2111" t="s">
        <v>16446</v>
      </c>
      <c r="F2111">
        <f>IF(ISBLANK('4L'!$L$22),"",'4L'!$L$22)</f>
        <v>0</v>
      </c>
    </row>
    <row r="2112" spans="2:6">
      <c r="B2112" t="str">
        <f>'4L'!$BG$22</f>
        <v>B0222WFC_TC</v>
      </c>
      <c r="E2112" t="s">
        <v>16446</v>
      </c>
      <c r="F2112">
        <f>IF(ISBLANK('4L'!$M$22),"",'4L'!$M$22)</f>
        <v>0</v>
      </c>
    </row>
    <row r="2113" spans="2:6">
      <c r="B2113" t="str">
        <f>'4L'!$BH$22</f>
        <v>B0222WFC_TOT8</v>
      </c>
      <c r="E2113" t="s">
        <v>16446</v>
      </c>
      <c r="F2113">
        <f>IF(ISBLANK('4L'!$N$22),"",'4L'!$N$22)</f>
        <v>0</v>
      </c>
    </row>
    <row r="2114" spans="2:6">
      <c r="B2114" t="str">
        <f>'4L'!$BI$22</f>
        <v>B0222WFC_TOT78</v>
      </c>
      <c r="E2114" t="s">
        <v>16446</v>
      </c>
      <c r="F2114">
        <f>IF(ISBLANK('4L'!$O$22),"",'4L'!$O$22)</f>
        <v>2.101</v>
      </c>
    </row>
    <row r="2115" spans="2:6">
      <c r="B2115" t="str">
        <f>'4L'!$AZ$23</f>
        <v>B0223WFO_WR</v>
      </c>
      <c r="E2115" t="s">
        <v>16446</v>
      </c>
      <c r="F2115">
        <f>IF(ISBLANK('4L'!$F$23),"",'4L'!$F$23)</f>
        <v>3.5920000000000001</v>
      </c>
    </row>
    <row r="2116" spans="2:6">
      <c r="B2116" t="str">
        <f>'4L'!$BA$23</f>
        <v>B0223WFO_RWT</v>
      </c>
      <c r="E2116" t="s">
        <v>16446</v>
      </c>
      <c r="F2116">
        <f>IF(ISBLANK('4L'!$G$23),"",'4L'!$G$23)</f>
        <v>0</v>
      </c>
    </row>
    <row r="2117" spans="2:6">
      <c r="B2117" t="str">
        <f>'4L'!$BB$23</f>
        <v>B0223WFO_RWS</v>
      </c>
      <c r="E2117" t="s">
        <v>16446</v>
      </c>
      <c r="F2117">
        <f>IF(ISBLANK('4L'!$H$23),"",'4L'!$H$23)</f>
        <v>0</v>
      </c>
    </row>
    <row r="2118" spans="2:6">
      <c r="B2118" t="str">
        <f>'4L'!$BC$23</f>
        <v>B0223WFO_WT</v>
      </c>
      <c r="E2118" t="s">
        <v>16446</v>
      </c>
      <c r="F2118">
        <f>IF(ISBLANK('4L'!$I$23),"",'4L'!$I$23)</f>
        <v>0</v>
      </c>
    </row>
    <row r="2119" spans="2:6">
      <c r="B2119" t="str">
        <f>'4L'!$BD$23</f>
        <v>B0223WFO_TWD</v>
      </c>
      <c r="E2119" t="s">
        <v>16446</v>
      </c>
      <c r="F2119">
        <f>IF(ISBLANK('4L'!$J$23),"",'4L'!$J$23)</f>
        <v>0</v>
      </c>
    </row>
    <row r="2120" spans="2:6">
      <c r="B2120" t="str">
        <f>'4L'!$BE$23</f>
        <v>B0223WFO_TOT</v>
      </c>
      <c r="E2120" t="s">
        <v>16446</v>
      </c>
      <c r="F2120">
        <f>IF(ISBLANK('4L'!$K$23),"",'4L'!$K$23)</f>
        <v>3.5920000000000001</v>
      </c>
    </row>
    <row r="2121" spans="2:6">
      <c r="B2121" t="str">
        <f>'4L'!$BF$23</f>
        <v>B0223WFO_ASC</v>
      </c>
      <c r="E2121" t="s">
        <v>16446</v>
      </c>
      <c r="F2121">
        <f>IF(ISBLANK('4L'!$L$23),"",'4L'!$L$23)</f>
        <v>0</v>
      </c>
    </row>
    <row r="2122" spans="2:6">
      <c r="B2122" t="str">
        <f>'4L'!$BG$23</f>
        <v>B0223WFO_TC</v>
      </c>
      <c r="E2122" t="s">
        <v>16446</v>
      </c>
      <c r="F2122">
        <f>IF(ISBLANK('4L'!$M$23),"",'4L'!$M$23)</f>
        <v>0</v>
      </c>
    </row>
    <row r="2123" spans="2:6">
      <c r="B2123" t="str">
        <f>'4L'!$BH$23</f>
        <v>B0223WFO_TOT8</v>
      </c>
      <c r="E2123" t="s">
        <v>16446</v>
      </c>
      <c r="F2123">
        <f>IF(ISBLANK('4L'!$N$23),"",'4L'!$N$23)</f>
        <v>0</v>
      </c>
    </row>
    <row r="2124" spans="2:6">
      <c r="B2124" t="str">
        <f>'4L'!$BI$23</f>
        <v>B0223WFO_TOT78</v>
      </c>
      <c r="E2124" t="s">
        <v>16446</v>
      </c>
      <c r="F2124">
        <f>IF(ISBLANK('4L'!$O$23),"",'4L'!$O$23)</f>
        <v>3.5920000000000001</v>
      </c>
    </row>
    <row r="2125" spans="2:6">
      <c r="B2125" t="str">
        <f>'4L'!$AZ$24</f>
        <v>B0224WFT_WR</v>
      </c>
      <c r="E2125" t="s">
        <v>16446</v>
      </c>
      <c r="F2125">
        <f>IF(ISBLANK('4L'!$F$24),"",'4L'!$F$24)</f>
        <v>5.6929999999999996</v>
      </c>
    </row>
    <row r="2126" spans="2:6">
      <c r="B2126" t="str">
        <f>'4L'!$BA$24</f>
        <v>B0224WFT_RWT</v>
      </c>
      <c r="E2126" t="s">
        <v>16446</v>
      </c>
      <c r="F2126">
        <f>IF(ISBLANK('4L'!$G$24),"",'4L'!$G$24)</f>
        <v>0</v>
      </c>
    </row>
    <row r="2127" spans="2:6">
      <c r="B2127" t="str">
        <f>'4L'!$BB$24</f>
        <v>B0224WFT_RWS</v>
      </c>
      <c r="E2127" t="s">
        <v>16446</v>
      </c>
      <c r="F2127">
        <f>IF(ISBLANK('4L'!$H$24),"",'4L'!$H$24)</f>
        <v>0</v>
      </c>
    </row>
    <row r="2128" spans="2:6">
      <c r="B2128" t="str">
        <f>'4L'!$BC$24</f>
        <v>B0224WFT_WT</v>
      </c>
      <c r="E2128" t="s">
        <v>16446</v>
      </c>
      <c r="F2128">
        <f>IF(ISBLANK('4L'!$I$24),"",'4L'!$I$24)</f>
        <v>0</v>
      </c>
    </row>
    <row r="2129" spans="2:6">
      <c r="B2129" t="str">
        <f>'4L'!$BD$24</f>
        <v>B0224WFT_TWD</v>
      </c>
      <c r="E2129" t="s">
        <v>16446</v>
      </c>
      <c r="F2129">
        <f>IF(ISBLANK('4L'!$J$24),"",'4L'!$J$24)</f>
        <v>0</v>
      </c>
    </row>
    <row r="2130" spans="2:6">
      <c r="B2130" t="str">
        <f>'4L'!$BE$24</f>
        <v>B0224WFT_TOT</v>
      </c>
      <c r="E2130" t="s">
        <v>16446</v>
      </c>
      <c r="F2130">
        <f>IF(ISBLANK('4L'!$K$24),"",'4L'!$K$24)</f>
        <v>5.6929999999999996</v>
      </c>
    </row>
    <row r="2131" spans="2:6">
      <c r="B2131" t="str">
        <f>'4L'!$BF$24</f>
        <v>B0224WFT_ASC</v>
      </c>
      <c r="E2131" t="s">
        <v>16446</v>
      </c>
      <c r="F2131">
        <f>IF(ISBLANK('4L'!$L$24),"",'4L'!$L$24)</f>
        <v>0</v>
      </c>
    </row>
    <row r="2132" spans="2:6">
      <c r="B2132" t="str">
        <f>'4L'!$BG$24</f>
        <v>B0224WFT_TC</v>
      </c>
      <c r="E2132" t="s">
        <v>16446</v>
      </c>
      <c r="F2132">
        <f>IF(ISBLANK('4L'!$M$24),"",'4L'!$M$24)</f>
        <v>0</v>
      </c>
    </row>
    <row r="2133" spans="2:6">
      <c r="B2133" t="str">
        <f>'4L'!$BH$24</f>
        <v>B0224WFT_TOT8</v>
      </c>
      <c r="E2133" t="s">
        <v>16446</v>
      </c>
      <c r="F2133">
        <f>IF(ISBLANK('4L'!$N$24),"",'4L'!$N$24)</f>
        <v>0</v>
      </c>
    </row>
    <row r="2134" spans="2:6">
      <c r="B2134" t="str">
        <f>'4L'!$BI$24</f>
        <v>B0224WFT_TOT78</v>
      </c>
      <c r="E2134" t="s">
        <v>16446</v>
      </c>
      <c r="F2134">
        <f>IF(ISBLANK('4L'!$O$24),"",'4L'!$O$24)</f>
        <v>5.6929999999999996</v>
      </c>
    </row>
    <row r="2135" spans="2:6">
      <c r="B2135" t="str">
        <f>'4L'!$BP$24</f>
        <v>B0385WFD_CUMME</v>
      </c>
      <c r="E2135" t="s">
        <v>16446</v>
      </c>
      <c r="F2135">
        <f>IF(ISBLANK('4L'!$V$24),"",'4L'!$V$24)</f>
        <v>20.082999999999998</v>
      </c>
    </row>
    <row r="2136" spans="2:6">
      <c r="B2136" t="str">
        <f>'4L'!$BQ$24</f>
        <v>B0385WFD_CUMMA</v>
      </c>
      <c r="E2136" t="s">
        <v>16446</v>
      </c>
      <c r="F2136">
        <f>IF(ISBLANK('4L'!$W$24),"",'4L'!$W$24)</f>
        <v>122.741</v>
      </c>
    </row>
    <row r="2137" spans="2:6">
      <c r="B2137" t="str">
        <f>'4L'!$BR$24</f>
        <v>B0385WFD_CUMMT</v>
      </c>
      <c r="E2137" t="s">
        <v>16446</v>
      </c>
      <c r="F2137">
        <f>IF(ISBLANK('4L'!$X$24),"",'4L'!$X$24)</f>
        <v>122.741</v>
      </c>
    </row>
    <row r="2138" spans="2:6">
      <c r="B2138" t="str">
        <f>'4L'!$AZ$25</f>
        <v>B0225IVC_WR</v>
      </c>
      <c r="E2138" t="s">
        <v>16446</v>
      </c>
      <c r="F2138">
        <f>IF(ISBLANK('4L'!$F$25),"",'4L'!$F$25)</f>
        <v>0</v>
      </c>
    </row>
    <row r="2139" spans="2:6">
      <c r="B2139" t="str">
        <f>'4L'!$BA$25</f>
        <v>B0225IVC_RWT</v>
      </c>
      <c r="E2139" t="s">
        <v>16446</v>
      </c>
      <c r="F2139">
        <f>IF(ISBLANK('4L'!$G$25),"",'4L'!$G$25)</f>
        <v>0</v>
      </c>
    </row>
    <row r="2140" spans="2:6">
      <c r="B2140" t="str">
        <f>'4L'!$BB$25</f>
        <v>B0225IVC_RWS</v>
      </c>
      <c r="E2140" t="s">
        <v>16446</v>
      </c>
      <c r="F2140">
        <f>IF(ISBLANK('4L'!$H$25),"",'4L'!$H$25)</f>
        <v>0</v>
      </c>
    </row>
    <row r="2141" spans="2:6">
      <c r="B2141" t="str">
        <f>'4L'!$BC$25</f>
        <v>B0225IVC_WT</v>
      </c>
      <c r="E2141" t="s">
        <v>16446</v>
      </c>
      <c r="F2141">
        <f>IF(ISBLANK('4L'!$I$25),"",'4L'!$I$25)</f>
        <v>0</v>
      </c>
    </row>
    <row r="2142" spans="2:6">
      <c r="B2142" t="str">
        <f>'4L'!$BD$25</f>
        <v>B0225IVC_TWD</v>
      </c>
      <c r="E2142" t="s">
        <v>16446</v>
      </c>
      <c r="F2142">
        <f>IF(ISBLANK('4L'!$J$25),"",'4L'!$J$25)</f>
        <v>0</v>
      </c>
    </row>
    <row r="2143" spans="2:6">
      <c r="B2143" t="str">
        <f>'4L'!$BE$25</f>
        <v>B0225IVC_TOT</v>
      </c>
      <c r="E2143" t="s">
        <v>16446</v>
      </c>
      <c r="F2143">
        <f>IF(ISBLANK('4L'!$K$25),"",'4L'!$K$25)</f>
        <v>0</v>
      </c>
    </row>
    <row r="2144" spans="2:6">
      <c r="B2144" t="str">
        <f>'4L'!$BF$25</f>
        <v>B0225IVC_ASC</v>
      </c>
      <c r="E2144" t="s">
        <v>16446</v>
      </c>
      <c r="F2144">
        <f>IF(ISBLANK('4L'!$L$25),"",'4L'!$L$25)</f>
        <v>0</v>
      </c>
    </row>
    <row r="2145" spans="2:6">
      <c r="B2145" t="str">
        <f>'4L'!$BG$25</f>
        <v>B0225IVC_TC</v>
      </c>
      <c r="E2145" t="s">
        <v>16446</v>
      </c>
      <c r="F2145">
        <f>IF(ISBLANK('4L'!$M$25),"",'4L'!$M$25)</f>
        <v>0</v>
      </c>
    </row>
    <row r="2146" spans="2:6">
      <c r="B2146" t="str">
        <f>'4L'!$BH$25</f>
        <v>B0225IVC_TOT8</v>
      </c>
      <c r="E2146" t="s">
        <v>16446</v>
      </c>
      <c r="F2146">
        <f>IF(ISBLANK('4L'!$N$25),"",'4L'!$N$25)</f>
        <v>0</v>
      </c>
    </row>
    <row r="2147" spans="2:6">
      <c r="B2147" t="str">
        <f>'4L'!$BI$25</f>
        <v>B0225IVC_TOT78</v>
      </c>
      <c r="E2147" t="s">
        <v>16446</v>
      </c>
      <c r="F2147">
        <f>IF(ISBLANK('4L'!$O$25),"",'4L'!$O$25)</f>
        <v>0</v>
      </c>
    </row>
    <row r="2148" spans="2:6">
      <c r="B2148" t="str">
        <f>'4L'!$BJ$25</f>
        <v>B0C225IVC_WR</v>
      </c>
      <c r="E2148" t="s">
        <v>16446</v>
      </c>
      <c r="F2148">
        <f>IF(ISBLANK('4L'!$P$25),"",'4L'!$P$25)</f>
        <v>0</v>
      </c>
    </row>
    <row r="2149" spans="2:6">
      <c r="B2149" t="str">
        <f>'4L'!$BK$25</f>
        <v>B0C225IVC_RWT</v>
      </c>
      <c r="E2149" t="s">
        <v>16446</v>
      </c>
      <c r="F2149">
        <f>IF(ISBLANK('4L'!$Q$25),"",'4L'!$Q$25)</f>
        <v>0</v>
      </c>
    </row>
    <row r="2150" spans="2:6">
      <c r="B2150" t="str">
        <f>'4L'!$BL$25</f>
        <v>B0C225IVC_RWS</v>
      </c>
      <c r="E2150" t="s">
        <v>16446</v>
      </c>
      <c r="F2150">
        <f>IF(ISBLANK('4L'!$R$25),"",'4L'!$R$25)</f>
        <v>0</v>
      </c>
    </row>
    <row r="2151" spans="2:6">
      <c r="B2151" t="str">
        <f>'4L'!$BM$25</f>
        <v>B0C225IVC_WT</v>
      </c>
      <c r="E2151" t="s">
        <v>16446</v>
      </c>
      <c r="F2151">
        <f>IF(ISBLANK('4L'!$S$25),"",'4L'!$S$25)</f>
        <v>0</v>
      </c>
    </row>
    <row r="2152" spans="2:6">
      <c r="B2152" t="str">
        <f>'4L'!$BN$25</f>
        <v>B0C225IVC_TWD</v>
      </c>
      <c r="E2152" t="s">
        <v>16446</v>
      </c>
      <c r="F2152">
        <f>IF(ISBLANK('4L'!$T$25),"",'4L'!$T$25)</f>
        <v>0</v>
      </c>
    </row>
    <row r="2153" spans="2:6">
      <c r="B2153" t="str">
        <f>'4L'!$BO$25</f>
        <v>B0C225IVC_TOT</v>
      </c>
      <c r="E2153" t="s">
        <v>16446</v>
      </c>
      <c r="F2153">
        <f>IF(ISBLANK('4L'!$U$25),"",'4L'!$U$25)</f>
        <v>0</v>
      </c>
    </row>
    <row r="2154" spans="2:6">
      <c r="B2154" t="str">
        <f>'4L'!$AZ$26</f>
        <v>B0226IVO_WR</v>
      </c>
      <c r="E2154" t="s">
        <v>16446</v>
      </c>
      <c r="F2154">
        <f>IF(ISBLANK('4L'!$F$26),"",'4L'!$F$26)</f>
        <v>0</v>
      </c>
    </row>
    <row r="2155" spans="2:6">
      <c r="B2155" t="str">
        <f>'4L'!$BA$26</f>
        <v>B0226IVO_RWT</v>
      </c>
      <c r="E2155" t="s">
        <v>16446</v>
      </c>
      <c r="F2155">
        <f>IF(ISBLANK('4L'!$G$26),"",'4L'!$G$26)</f>
        <v>0</v>
      </c>
    </row>
    <row r="2156" spans="2:6">
      <c r="B2156" t="str">
        <f>'4L'!$BB$26</f>
        <v>B0226IVO_RWS</v>
      </c>
      <c r="E2156" t="s">
        <v>16446</v>
      </c>
      <c r="F2156">
        <f>IF(ISBLANK('4L'!$H$26),"",'4L'!$H$26)</f>
        <v>0</v>
      </c>
    </row>
    <row r="2157" spans="2:6">
      <c r="B2157" t="str">
        <f>'4L'!$BC$26</f>
        <v>B0226IVO_WT</v>
      </c>
      <c r="E2157" t="s">
        <v>16446</v>
      </c>
      <c r="F2157">
        <f>IF(ISBLANK('4L'!$I$26),"",'4L'!$I$26)</f>
        <v>0</v>
      </c>
    </row>
    <row r="2158" spans="2:6">
      <c r="B2158" t="str">
        <f>'4L'!$BD$26</f>
        <v>B0226IVO_TWD</v>
      </c>
      <c r="E2158" t="s">
        <v>16446</v>
      </c>
      <c r="F2158">
        <f>IF(ISBLANK('4L'!$J$26),"",'4L'!$J$26)</f>
        <v>0</v>
      </c>
    </row>
    <row r="2159" spans="2:6">
      <c r="B2159" t="str">
        <f>'4L'!$BE$26</f>
        <v>B0226IVO_TOT</v>
      </c>
      <c r="E2159" t="s">
        <v>16446</v>
      </c>
      <c r="F2159">
        <f>IF(ISBLANK('4L'!$K$26),"",'4L'!$K$26)</f>
        <v>0</v>
      </c>
    </row>
    <row r="2160" spans="2:6">
      <c r="B2160" t="str">
        <f>'4L'!$BF$26</f>
        <v>B0226IVO_ASC</v>
      </c>
      <c r="E2160" t="s">
        <v>16446</v>
      </c>
      <c r="F2160">
        <f>IF(ISBLANK('4L'!$L$26),"",'4L'!$L$26)</f>
        <v>0</v>
      </c>
    </row>
    <row r="2161" spans="2:6">
      <c r="B2161" t="str">
        <f>'4L'!$BG$26</f>
        <v>B0226IVO_TC</v>
      </c>
      <c r="E2161" t="s">
        <v>16446</v>
      </c>
      <c r="F2161">
        <f>IF(ISBLANK('4L'!$M$26),"",'4L'!$M$26)</f>
        <v>0</v>
      </c>
    </row>
    <row r="2162" spans="2:6">
      <c r="B2162" t="str">
        <f>'4L'!$BH$26</f>
        <v>B0226IVO_TOT8</v>
      </c>
      <c r="E2162" t="s">
        <v>16446</v>
      </c>
      <c r="F2162">
        <f>IF(ISBLANK('4L'!$N$26),"",'4L'!$N$26)</f>
        <v>0</v>
      </c>
    </row>
    <row r="2163" spans="2:6">
      <c r="B2163" t="str">
        <f>'4L'!$BI$26</f>
        <v>B0226IVO_TOT78</v>
      </c>
      <c r="E2163" t="s">
        <v>16446</v>
      </c>
      <c r="F2163">
        <f>IF(ISBLANK('4L'!$O$26),"",'4L'!$O$26)</f>
        <v>0</v>
      </c>
    </row>
    <row r="2164" spans="2:6">
      <c r="B2164" t="str">
        <f>'4L'!$BJ$26</f>
        <v>B0C226IVO_WR</v>
      </c>
      <c r="E2164" t="s">
        <v>16446</v>
      </c>
      <c r="F2164">
        <f>IF(ISBLANK('4L'!$P$26),"",'4L'!$P$26)</f>
        <v>0</v>
      </c>
    </row>
    <row r="2165" spans="2:6">
      <c r="B2165" t="str">
        <f>'4L'!$BK$26</f>
        <v>B0C226IVO_RWT</v>
      </c>
      <c r="E2165" t="s">
        <v>16446</v>
      </c>
      <c r="F2165">
        <f>IF(ISBLANK('4L'!$Q$26),"",'4L'!$Q$26)</f>
        <v>0</v>
      </c>
    </row>
    <row r="2166" spans="2:6">
      <c r="B2166" t="str">
        <f>'4L'!$BL$26</f>
        <v>B0C226IVO_RWS</v>
      </c>
      <c r="E2166" t="s">
        <v>16446</v>
      </c>
      <c r="F2166">
        <f>IF(ISBLANK('4L'!$R$26),"",'4L'!$R$26)</f>
        <v>0</v>
      </c>
    </row>
    <row r="2167" spans="2:6">
      <c r="B2167" t="str">
        <f>'4L'!$BM$26</f>
        <v>B0C226IVO_WT</v>
      </c>
      <c r="E2167" t="s">
        <v>16446</v>
      </c>
      <c r="F2167">
        <f>IF(ISBLANK('4L'!$S$26),"",'4L'!$S$26)</f>
        <v>0</v>
      </c>
    </row>
    <row r="2168" spans="2:6">
      <c r="B2168" t="str">
        <f>'4L'!$BN$26</f>
        <v>B0C226IVO_TWD</v>
      </c>
      <c r="E2168" t="s">
        <v>16446</v>
      </c>
      <c r="F2168">
        <f>IF(ISBLANK('4L'!$T$26),"",'4L'!$T$26)</f>
        <v>0</v>
      </c>
    </row>
    <row r="2169" spans="2:6">
      <c r="B2169" t="str">
        <f>'4L'!$BO$26</f>
        <v>B0C226IVO_TOT</v>
      </c>
      <c r="E2169" t="s">
        <v>16446</v>
      </c>
      <c r="F2169">
        <f>IF(ISBLANK('4L'!$U$26),"",'4L'!$U$26)</f>
        <v>0</v>
      </c>
    </row>
    <row r="2170" spans="2:6">
      <c r="B2170" t="str">
        <f>'4L'!$AZ$27</f>
        <v>B0227IVT_WR</v>
      </c>
      <c r="E2170" t="s">
        <v>16446</v>
      </c>
      <c r="F2170">
        <f>IF(ISBLANK('4L'!$F$27),"",'4L'!$F$27)</f>
        <v>0</v>
      </c>
    </row>
    <row r="2171" spans="2:6">
      <c r="B2171" t="str">
        <f>'4L'!$BA$27</f>
        <v>B0227IVT_RWT</v>
      </c>
      <c r="E2171" t="s">
        <v>16446</v>
      </c>
      <c r="F2171">
        <f>IF(ISBLANK('4L'!$G$27),"",'4L'!$G$27)</f>
        <v>0</v>
      </c>
    </row>
    <row r="2172" spans="2:6">
      <c r="B2172" t="str">
        <f>'4L'!$BB$27</f>
        <v>B0227IVT_RWS</v>
      </c>
      <c r="E2172" t="s">
        <v>16446</v>
      </c>
      <c r="F2172">
        <f>IF(ISBLANK('4L'!$H$27),"",'4L'!$H$27)</f>
        <v>0</v>
      </c>
    </row>
    <row r="2173" spans="2:6">
      <c r="B2173" t="str">
        <f>'4L'!$BC$27</f>
        <v>B0227IVT_WT</v>
      </c>
      <c r="E2173" t="s">
        <v>16446</v>
      </c>
      <c r="F2173">
        <f>IF(ISBLANK('4L'!$I$27),"",'4L'!$I$27)</f>
        <v>0</v>
      </c>
    </row>
    <row r="2174" spans="2:6">
      <c r="B2174" t="str">
        <f>'4L'!$BD$27</f>
        <v>B0227IVT_TWD</v>
      </c>
      <c r="E2174" t="s">
        <v>16446</v>
      </c>
      <c r="F2174">
        <f>IF(ISBLANK('4L'!$J$27),"",'4L'!$J$27)</f>
        <v>0</v>
      </c>
    </row>
    <row r="2175" spans="2:6">
      <c r="B2175" t="str">
        <f>'4L'!$BE$27</f>
        <v>B0227IVT_TOT</v>
      </c>
      <c r="E2175" t="s">
        <v>16446</v>
      </c>
      <c r="F2175">
        <f>IF(ISBLANK('4L'!$K$27),"",'4L'!$K$27)</f>
        <v>0</v>
      </c>
    </row>
    <row r="2176" spans="2:6">
      <c r="B2176" t="str">
        <f>'4L'!$BF$27</f>
        <v>B0227IVT_ASC</v>
      </c>
      <c r="E2176" t="s">
        <v>16446</v>
      </c>
      <c r="F2176">
        <f>IF(ISBLANK('4L'!$L$27),"",'4L'!$L$27)</f>
        <v>0</v>
      </c>
    </row>
    <row r="2177" spans="2:6">
      <c r="B2177" t="str">
        <f>'4L'!$BG$27</f>
        <v>B0227IVT_TC</v>
      </c>
      <c r="E2177" t="s">
        <v>16446</v>
      </c>
      <c r="F2177">
        <f>IF(ISBLANK('4L'!$M$27),"",'4L'!$M$27)</f>
        <v>0</v>
      </c>
    </row>
    <row r="2178" spans="2:6">
      <c r="B2178" t="str">
        <f>'4L'!$BH$27</f>
        <v>B0227IVT_TOT8</v>
      </c>
      <c r="E2178" t="s">
        <v>16446</v>
      </c>
      <c r="F2178">
        <f>IF(ISBLANK('4L'!$N$27),"",'4L'!$N$27)</f>
        <v>0</v>
      </c>
    </row>
    <row r="2179" spans="2:6">
      <c r="B2179" t="str">
        <f>'4L'!$BI$27</f>
        <v>B0227IVT_TOT78</v>
      </c>
      <c r="E2179" t="s">
        <v>16446</v>
      </c>
      <c r="F2179">
        <f>IF(ISBLANK('4L'!$O$27),"",'4L'!$O$27)</f>
        <v>0</v>
      </c>
    </row>
    <row r="2180" spans="2:6">
      <c r="B2180" t="str">
        <f>'4L'!$BJ$27</f>
        <v>B0C227IVT_WR</v>
      </c>
      <c r="E2180" t="s">
        <v>16446</v>
      </c>
      <c r="F2180">
        <f>IF(ISBLANK('4L'!$P$27),"",'4L'!$P$27)</f>
        <v>0</v>
      </c>
    </row>
    <row r="2181" spans="2:6">
      <c r="B2181" t="str">
        <f>'4L'!$BK$27</f>
        <v>B0C227IVT_RWT</v>
      </c>
      <c r="E2181" t="s">
        <v>16446</v>
      </c>
      <c r="F2181">
        <f>IF(ISBLANK('4L'!$Q$27),"",'4L'!$Q$27)</f>
        <v>0</v>
      </c>
    </row>
    <row r="2182" spans="2:6">
      <c r="B2182" t="str">
        <f>'4L'!$BL$27</f>
        <v>B0C227IVT_RWS</v>
      </c>
      <c r="E2182" t="s">
        <v>16446</v>
      </c>
      <c r="F2182">
        <f>IF(ISBLANK('4L'!$R$27),"",'4L'!$R$27)</f>
        <v>0</v>
      </c>
    </row>
    <row r="2183" spans="2:6">
      <c r="B2183" t="str">
        <f>'4L'!$BM$27</f>
        <v>B0C227IVT_WT</v>
      </c>
      <c r="E2183" t="s">
        <v>16446</v>
      </c>
      <c r="F2183">
        <f>IF(ISBLANK('4L'!$S$27),"",'4L'!$S$27)</f>
        <v>0</v>
      </c>
    </row>
    <row r="2184" spans="2:6">
      <c r="B2184" t="str">
        <f>'4L'!$BN$27</f>
        <v>B0C227IVT_TWD</v>
      </c>
      <c r="E2184" t="s">
        <v>16446</v>
      </c>
      <c r="F2184">
        <f>IF(ISBLANK('4L'!$T$27),"",'4L'!$T$27)</f>
        <v>0</v>
      </c>
    </row>
    <row r="2185" spans="2:6">
      <c r="B2185" t="str">
        <f>'4L'!$BO$27</f>
        <v>B0C227IVT_TOT</v>
      </c>
      <c r="E2185" t="s">
        <v>16446</v>
      </c>
      <c r="F2185">
        <f>IF(ISBLANK('4L'!$U$27),"",'4L'!$U$27)</f>
        <v>0</v>
      </c>
    </row>
    <row r="2186" spans="2:6">
      <c r="B2186" t="str">
        <f>'4L'!$BP$27</f>
        <v>B0385I_CUMME</v>
      </c>
      <c r="E2186" t="s">
        <v>16446</v>
      </c>
      <c r="F2186">
        <f>IF(ISBLANK('4L'!$V$27),"",'4L'!$V$27)</f>
        <v>0</v>
      </c>
    </row>
    <row r="2187" spans="2:6">
      <c r="B2187" t="str">
        <f>'4L'!$BQ$27</f>
        <v>B0385I_CUMMA</v>
      </c>
      <c r="E2187" t="s">
        <v>16446</v>
      </c>
      <c r="F2187">
        <f>IF(ISBLANK('4L'!$W$27),"",'4L'!$W$27)</f>
        <v>0</v>
      </c>
    </row>
    <row r="2188" spans="2:6">
      <c r="B2188" t="str">
        <f>'4L'!$BR$27</f>
        <v>B0385I_CUMMT</v>
      </c>
      <c r="E2188" t="s">
        <v>16446</v>
      </c>
      <c r="F2188">
        <f>IF(ISBLANK('4L'!$X$27),"",'4L'!$X$27)</f>
        <v>0</v>
      </c>
    </row>
    <row r="2189" spans="2:6">
      <c r="B2189" t="str">
        <f>'4L'!$AZ$28</f>
        <v>B0228TET_WR</v>
      </c>
      <c r="E2189" t="s">
        <v>16446</v>
      </c>
      <c r="F2189">
        <f>IF(ISBLANK('4L'!$F$28),"",'4L'!$F$28)</f>
        <v>7.1269999999999998</v>
      </c>
    </row>
    <row r="2190" spans="2:6">
      <c r="B2190" t="str">
        <f>'4L'!$BA$28</f>
        <v>B0228TET_RWT</v>
      </c>
      <c r="E2190" t="s">
        <v>16446</v>
      </c>
      <c r="F2190">
        <f>IF(ISBLANK('4L'!$G$28),"",'4L'!$G$28)</f>
        <v>0</v>
      </c>
    </row>
    <row r="2191" spans="2:6">
      <c r="B2191" t="str">
        <f>'4L'!$BB$28</f>
        <v>B0228TET_RWS</v>
      </c>
      <c r="E2191" t="s">
        <v>16446</v>
      </c>
      <c r="F2191">
        <f>IF(ISBLANK('4L'!$H$28),"",'4L'!$H$28)</f>
        <v>0</v>
      </c>
    </row>
    <row r="2192" spans="2:6">
      <c r="B2192" t="str">
        <f>'4L'!$BC$28</f>
        <v>B0228TET_WT</v>
      </c>
      <c r="E2192" t="s">
        <v>16446</v>
      </c>
      <c r="F2192">
        <f>IF(ISBLANK('4L'!$I$28),"",'4L'!$I$28)</f>
        <v>0</v>
      </c>
    </row>
    <row r="2193" spans="2:6">
      <c r="B2193" t="str">
        <f>'4L'!$BD$28</f>
        <v>B0228TET_TWD</v>
      </c>
      <c r="E2193" t="s">
        <v>16446</v>
      </c>
      <c r="F2193">
        <f>IF(ISBLANK('4L'!$J$28),"",'4L'!$J$28)</f>
        <v>0</v>
      </c>
    </row>
    <row r="2194" spans="2:6">
      <c r="B2194" t="str">
        <f>'4L'!$BE$28</f>
        <v>B0228TET_TOT</v>
      </c>
      <c r="E2194" t="s">
        <v>16446</v>
      </c>
      <c r="F2194">
        <f>IF(ISBLANK('4L'!$K$28),"",'4L'!$K$28)</f>
        <v>7.1269999999999998</v>
      </c>
    </row>
    <row r="2195" spans="2:6">
      <c r="B2195" t="str">
        <f>'4L'!$BF$28</f>
        <v>B0228TET_ASC</v>
      </c>
      <c r="E2195" t="s">
        <v>16446</v>
      </c>
      <c r="F2195">
        <f>IF(ISBLANK('4L'!$L$28),"",'4L'!$L$28)</f>
        <v>0</v>
      </c>
    </row>
    <row r="2196" spans="2:6">
      <c r="B2196" t="str">
        <f>'4L'!$BG$28</f>
        <v>B0228TET_TC</v>
      </c>
      <c r="E2196" t="s">
        <v>16446</v>
      </c>
      <c r="F2196">
        <f>IF(ISBLANK('4L'!$M$28),"",'4L'!$M$28)</f>
        <v>0</v>
      </c>
    </row>
    <row r="2197" spans="2:6">
      <c r="B2197" t="str">
        <f>'4L'!$BH$28</f>
        <v>B0228TET_TOT8</v>
      </c>
      <c r="E2197" t="s">
        <v>16446</v>
      </c>
      <c r="F2197">
        <f>IF(ISBLANK('4L'!$N$28),"",'4L'!$N$28)</f>
        <v>0</v>
      </c>
    </row>
    <row r="2198" spans="2:6">
      <c r="B2198" t="str">
        <f>'4L'!$BI$28</f>
        <v>B0228TET_TOT78</v>
      </c>
      <c r="E2198" t="s">
        <v>16446</v>
      </c>
      <c r="F2198">
        <f>IF(ISBLANK('4L'!$O$28),"",'4L'!$O$28)</f>
        <v>7.1269999999999998</v>
      </c>
    </row>
    <row r="2199" spans="2:6">
      <c r="B2199" t="str">
        <f>'4L'!$BP$28</f>
        <v>B0386TEPE_CUMME</v>
      </c>
      <c r="E2199" t="s">
        <v>16446</v>
      </c>
      <c r="F2199">
        <f>IF(ISBLANK('4L'!$V$28),"",'4L'!$V$28)</f>
        <v>63.350999999999999</v>
      </c>
    </row>
    <row r="2200" spans="2:6">
      <c r="B2200" t="str">
        <f>'4L'!$BQ$28</f>
        <v>B0386TEPE_CUMMA</v>
      </c>
      <c r="E2200" t="s">
        <v>16446</v>
      </c>
      <c r="F2200">
        <f>IF(ISBLANK('4L'!$W$28),"",'4L'!$W$28)</f>
        <v>187.67099999999999</v>
      </c>
    </row>
    <row r="2201" spans="2:6">
      <c r="B2201" t="str">
        <f>'4L'!$BR$28</f>
        <v>B0386TEPE_CUMMT</v>
      </c>
      <c r="E2201" t="s">
        <v>16446</v>
      </c>
      <c r="F2201">
        <f>IF(ISBLANK('4L'!$X$28),"",'4L'!$X$28)</f>
        <v>187.67099999999999</v>
      </c>
    </row>
    <row r="2202" spans="2:6">
      <c r="B2202" t="str">
        <f>'4L'!$AZ$31</f>
        <v>B0229SSC_WR</v>
      </c>
      <c r="E2202" t="s">
        <v>16446</v>
      </c>
      <c r="F2202">
        <f>IF(ISBLANK('4L'!$F$31),"",'4L'!$F$31)</f>
        <v>0.94099999999999995</v>
      </c>
    </row>
    <row r="2203" spans="2:6">
      <c r="B2203" t="str">
        <f>'4L'!$BA$31</f>
        <v>B0229SSC_RWT</v>
      </c>
      <c r="E2203" t="s">
        <v>16446</v>
      </c>
      <c r="F2203">
        <f>IF(ISBLANK('4L'!$G$31),"",'4L'!$G$31)</f>
        <v>0</v>
      </c>
    </row>
    <row r="2204" spans="2:6">
      <c r="B2204" t="str">
        <f>'4L'!$BB$31</f>
        <v>B0229SSC_RWS</v>
      </c>
      <c r="E2204" t="s">
        <v>16446</v>
      </c>
      <c r="F2204">
        <f>IF(ISBLANK('4L'!$H$31),"",'4L'!$H$31)</f>
        <v>0</v>
      </c>
    </row>
    <row r="2205" spans="2:6">
      <c r="B2205" t="str">
        <f>'4L'!$BC$31</f>
        <v>B0229SSC_WT</v>
      </c>
      <c r="E2205" t="s">
        <v>16446</v>
      </c>
      <c r="F2205">
        <f>IF(ISBLANK('4L'!$I$31),"",'4L'!$I$31)</f>
        <v>6.9000000000000006E-2</v>
      </c>
    </row>
    <row r="2206" spans="2:6">
      <c r="B2206" t="str">
        <f>'4L'!$BD$31</f>
        <v>B0229SSC_TWD</v>
      </c>
      <c r="E2206" t="s">
        <v>16446</v>
      </c>
      <c r="F2206">
        <f>IF(ISBLANK('4L'!$J$31),"",'4L'!$J$31)</f>
        <v>0</v>
      </c>
    </row>
    <row r="2207" spans="2:6">
      <c r="B2207" t="str">
        <f>'4L'!$BE$31</f>
        <v>B0229SSC_TOT</v>
      </c>
      <c r="E2207" t="s">
        <v>16446</v>
      </c>
      <c r="F2207">
        <f>IF(ISBLANK('4L'!$K$31),"",'4L'!$K$31)</f>
        <v>1.01</v>
      </c>
    </row>
    <row r="2208" spans="2:6">
      <c r="B2208" t="str">
        <f>'4L'!$BF$31</f>
        <v>B0229SSC_ASC</v>
      </c>
      <c r="E2208" t="s">
        <v>16446</v>
      </c>
      <c r="F2208">
        <f>IF(ISBLANK('4L'!$L$31),"",'4L'!$L$31)</f>
        <v>0</v>
      </c>
    </row>
    <row r="2209" spans="2:6">
      <c r="B2209" t="str">
        <f>'4L'!$BG$31</f>
        <v>B0229SSC_TC</v>
      </c>
      <c r="E2209" t="s">
        <v>16446</v>
      </c>
      <c r="F2209">
        <f>IF(ISBLANK('4L'!$M$31),"",'4L'!$M$31)</f>
        <v>0</v>
      </c>
    </row>
    <row r="2210" spans="2:6">
      <c r="B2210" t="str">
        <f>'4L'!$BH$31</f>
        <v>B0229SSC_TOT8</v>
      </c>
      <c r="E2210" t="s">
        <v>16446</v>
      </c>
      <c r="F2210">
        <f>IF(ISBLANK('4L'!$N$31),"",'4L'!$N$31)</f>
        <v>0</v>
      </c>
    </row>
    <row r="2211" spans="2:6">
      <c r="B2211" t="str">
        <f>'4L'!$BI$31</f>
        <v>B0229SSC_TOT78</v>
      </c>
      <c r="E2211" t="s">
        <v>16446</v>
      </c>
      <c r="F2211">
        <f>IF(ISBLANK('4L'!$O$31),"",'4L'!$O$31)</f>
        <v>1.01</v>
      </c>
    </row>
    <row r="2212" spans="2:6">
      <c r="B2212" t="str">
        <f>'4L'!$BJ$31</f>
        <v>B0C229SSC_WR</v>
      </c>
      <c r="E2212" t="s">
        <v>16446</v>
      </c>
      <c r="F2212">
        <f>IF(ISBLANK('4L'!$P$31),"",'4L'!$P$31)</f>
        <v>38.302999999999997</v>
      </c>
    </row>
    <row r="2213" spans="2:6">
      <c r="B2213" t="str">
        <f>'4L'!$BK$31</f>
        <v>B0C229SSC_RWT</v>
      </c>
      <c r="E2213" t="s">
        <v>16446</v>
      </c>
      <c r="F2213">
        <f>IF(ISBLANK('4L'!$Q$31),"",'4L'!$Q$31)</f>
        <v>0</v>
      </c>
    </row>
    <row r="2214" spans="2:6">
      <c r="B2214" t="str">
        <f>'4L'!$BL$31</f>
        <v>B0C229SSC_RWS</v>
      </c>
      <c r="E2214" t="s">
        <v>16446</v>
      </c>
      <c r="F2214">
        <f>IF(ISBLANK('4L'!$R$31),"",'4L'!$R$31)</f>
        <v>0</v>
      </c>
    </row>
    <row r="2215" spans="2:6">
      <c r="B2215" t="str">
        <f>'4L'!$BM$31</f>
        <v>B0C229SSC_WT</v>
      </c>
      <c r="E2215" t="s">
        <v>16446</v>
      </c>
      <c r="F2215">
        <f>IF(ISBLANK('4L'!$S$31),"",'4L'!$S$31)</f>
        <v>0</v>
      </c>
    </row>
    <row r="2216" spans="2:6">
      <c r="B2216" t="str">
        <f>'4L'!$BN$31</f>
        <v>B0C229SSC_TWD</v>
      </c>
      <c r="E2216" t="s">
        <v>16446</v>
      </c>
      <c r="F2216">
        <f>IF(ISBLANK('4L'!$T$31),"",'4L'!$T$31)</f>
        <v>0</v>
      </c>
    </row>
    <row r="2217" spans="2:6">
      <c r="B2217" t="str">
        <f>'4L'!$BO$31</f>
        <v>B0C229SSC_TOT</v>
      </c>
      <c r="E2217" t="s">
        <v>16446</v>
      </c>
      <c r="F2217">
        <f>IF(ISBLANK('4L'!$U$31),"",'4L'!$U$31)</f>
        <v>38.302999999999997</v>
      </c>
    </row>
    <row r="2218" spans="2:6">
      <c r="B2218" t="str">
        <f>'4L'!$AZ$32</f>
        <v>B0230SSO_WR</v>
      </c>
      <c r="E2218" t="s">
        <v>16446</v>
      </c>
      <c r="F2218">
        <f>IF(ISBLANK('4L'!$F$32),"",'4L'!$F$32)</f>
        <v>3.4710000000000001</v>
      </c>
    </row>
    <row r="2219" spans="2:6">
      <c r="B2219" t="str">
        <f>'4L'!$BA$32</f>
        <v>B0230SSO_RWT</v>
      </c>
      <c r="E2219" t="s">
        <v>16446</v>
      </c>
      <c r="F2219">
        <f>IF(ISBLANK('4L'!$G$32),"",'4L'!$G$32)</f>
        <v>0</v>
      </c>
    </row>
    <row r="2220" spans="2:6">
      <c r="B2220" t="str">
        <f>'4L'!$BB$32</f>
        <v>B0230SSO_RWS</v>
      </c>
      <c r="E2220" t="s">
        <v>16446</v>
      </c>
      <c r="F2220">
        <f>IF(ISBLANK('4L'!$H$32),"",'4L'!$H$32)</f>
        <v>0</v>
      </c>
    </row>
    <row r="2221" spans="2:6">
      <c r="B2221" t="str">
        <f>'4L'!$BC$32</f>
        <v>B0230SSO_WT</v>
      </c>
      <c r="E2221" t="s">
        <v>16446</v>
      </c>
      <c r="F2221">
        <f>IF(ISBLANK('4L'!$I$32),"",'4L'!$I$32)</f>
        <v>7.3999999999999996E-2</v>
      </c>
    </row>
    <row r="2222" spans="2:6">
      <c r="B2222" t="str">
        <f>'4L'!$BD$32</f>
        <v>B0230SSO_TWD</v>
      </c>
      <c r="E2222" t="s">
        <v>16446</v>
      </c>
      <c r="F2222">
        <f>IF(ISBLANK('4L'!$J$32),"",'4L'!$J$32)</f>
        <v>0</v>
      </c>
    </row>
    <row r="2223" spans="2:6">
      <c r="B2223" t="str">
        <f>'4L'!$BE$32</f>
        <v>B0230SSO_TOT</v>
      </c>
      <c r="E2223" t="s">
        <v>16446</v>
      </c>
      <c r="F2223">
        <f>IF(ISBLANK('4L'!$K$32),"",'4L'!$K$32)</f>
        <v>3.5449999999999999</v>
      </c>
    </row>
    <row r="2224" spans="2:6">
      <c r="B2224" t="str">
        <f>'4L'!$BF$32</f>
        <v>B0230SSO_ASC</v>
      </c>
      <c r="E2224" t="s">
        <v>16446</v>
      </c>
      <c r="F2224">
        <f>IF(ISBLANK('4L'!$L$32),"",'4L'!$L$32)</f>
        <v>0</v>
      </c>
    </row>
    <row r="2225" spans="2:6">
      <c r="B2225" t="str">
        <f>'4L'!$BG$32</f>
        <v>B0230SSO_TC</v>
      </c>
      <c r="E2225" t="s">
        <v>16446</v>
      </c>
      <c r="F2225">
        <f>IF(ISBLANK('4L'!$M$32),"",'4L'!$M$32)</f>
        <v>0</v>
      </c>
    </row>
    <row r="2226" spans="2:6">
      <c r="B2226" t="str">
        <f>'4L'!$BH$32</f>
        <v>B0230SSO_TOT8</v>
      </c>
      <c r="E2226" t="s">
        <v>16446</v>
      </c>
      <c r="F2226">
        <f>IF(ISBLANK('4L'!$N$32),"",'4L'!$N$32)</f>
        <v>0</v>
      </c>
    </row>
    <row r="2227" spans="2:6">
      <c r="B2227" t="str">
        <f>'4L'!$BI$32</f>
        <v>B0230SSO_TOT78</v>
      </c>
      <c r="E2227" t="s">
        <v>16446</v>
      </c>
      <c r="F2227">
        <f>IF(ISBLANK('4L'!$O$32),"",'4L'!$O$32)</f>
        <v>3.5449999999999999</v>
      </c>
    </row>
    <row r="2228" spans="2:6">
      <c r="B2228" t="str">
        <f>'4L'!$BJ$32</f>
        <v>B0C230SSO_WR</v>
      </c>
      <c r="E2228" t="s">
        <v>16446</v>
      </c>
      <c r="F2228">
        <f>IF(ISBLANK('4L'!$P$32),"",'4L'!$P$32)</f>
        <v>0</v>
      </c>
    </row>
    <row r="2229" spans="2:6">
      <c r="B2229" t="str">
        <f>'4L'!$BK$32</f>
        <v>B0C230SSO_RWT</v>
      </c>
      <c r="E2229" t="s">
        <v>16446</v>
      </c>
      <c r="F2229">
        <f>IF(ISBLANK('4L'!$Q$32),"",'4L'!$Q$32)</f>
        <v>0</v>
      </c>
    </row>
    <row r="2230" spans="2:6">
      <c r="B2230" t="str">
        <f>'4L'!$BL$32</f>
        <v>B0C230SSO_RWS</v>
      </c>
      <c r="E2230" t="s">
        <v>16446</v>
      </c>
      <c r="F2230">
        <f>IF(ISBLANK('4L'!$R$32),"",'4L'!$R$32)</f>
        <v>0</v>
      </c>
    </row>
    <row r="2231" spans="2:6">
      <c r="B2231" t="str">
        <f>'4L'!$BM$32</f>
        <v>B0C230SSO_WT</v>
      </c>
      <c r="E2231" t="s">
        <v>16446</v>
      </c>
      <c r="F2231">
        <f>IF(ISBLANK('4L'!$S$32),"",'4L'!$S$32)</f>
        <v>0</v>
      </c>
    </row>
    <row r="2232" spans="2:6">
      <c r="B2232" t="str">
        <f>'4L'!$BN$32</f>
        <v>B0C230SSO_TWD7</v>
      </c>
      <c r="E2232" t="s">
        <v>16446</v>
      </c>
      <c r="F2232">
        <f>IF(ISBLANK('4L'!$T$32),"",'4L'!$T$32)</f>
        <v>0</v>
      </c>
    </row>
    <row r="2233" spans="2:6">
      <c r="B2233" t="str">
        <f>'4L'!$BO$32</f>
        <v>B0C230SSO_TOT7</v>
      </c>
      <c r="E2233" t="s">
        <v>16446</v>
      </c>
      <c r="F2233">
        <f>IF(ISBLANK('4L'!$U$32),"",'4L'!$U$32)</f>
        <v>0</v>
      </c>
    </row>
    <row r="2234" spans="2:6">
      <c r="B2234" t="str">
        <f>'4L'!$AZ$33</f>
        <v>B0231SST_WR</v>
      </c>
      <c r="E2234" t="s">
        <v>16446</v>
      </c>
      <c r="F2234">
        <f>IF(ISBLANK('4L'!$F$33),"",'4L'!$F$33)</f>
        <v>4.4119999999999999</v>
      </c>
    </row>
    <row r="2235" spans="2:6">
      <c r="B2235" t="str">
        <f>'4L'!$BA$33</f>
        <v>B0231SST_RWT</v>
      </c>
      <c r="E2235" t="s">
        <v>16446</v>
      </c>
      <c r="F2235">
        <f>IF(ISBLANK('4L'!$G$33),"",'4L'!$G$33)</f>
        <v>0</v>
      </c>
    </row>
    <row r="2236" spans="2:6">
      <c r="B2236" t="str">
        <f>'4L'!$BB$33</f>
        <v>B0231SST_RWS</v>
      </c>
      <c r="E2236" t="s">
        <v>16446</v>
      </c>
      <c r="F2236">
        <f>IF(ISBLANK('4L'!$H$33),"",'4L'!$H$33)</f>
        <v>0</v>
      </c>
    </row>
    <row r="2237" spans="2:6">
      <c r="B2237" t="str">
        <f>'4L'!$BC$33</f>
        <v>B0231SST_WT</v>
      </c>
      <c r="E2237" t="s">
        <v>16446</v>
      </c>
      <c r="F2237">
        <f>IF(ISBLANK('4L'!$I$33),"",'4L'!$I$33)</f>
        <v>0.14300000000000002</v>
      </c>
    </row>
    <row r="2238" spans="2:6">
      <c r="B2238" t="str">
        <f>'4L'!$BD$33</f>
        <v>B0231SST_TWD</v>
      </c>
      <c r="E2238" t="s">
        <v>16446</v>
      </c>
      <c r="F2238">
        <f>IF(ISBLANK('4L'!$J$33),"",'4L'!$J$33)</f>
        <v>0</v>
      </c>
    </row>
    <row r="2239" spans="2:6">
      <c r="B2239" t="str">
        <f>'4L'!$BE$33</f>
        <v>B0231SST_TOT</v>
      </c>
      <c r="E2239" t="s">
        <v>16446</v>
      </c>
      <c r="F2239">
        <f>IF(ISBLANK('4L'!$K$33),"",'4L'!$K$33)</f>
        <v>4.5549999999999997</v>
      </c>
    </row>
    <row r="2240" spans="2:6">
      <c r="B2240" t="str">
        <f>'4L'!$BF$33</f>
        <v>B0231SST_ASC</v>
      </c>
      <c r="E2240" t="s">
        <v>16446</v>
      </c>
      <c r="F2240">
        <f>IF(ISBLANK('4L'!$L$33),"",'4L'!$L$33)</f>
        <v>0</v>
      </c>
    </row>
    <row r="2241" spans="2:6">
      <c r="B2241" t="str">
        <f>'4L'!$BG$33</f>
        <v>B0231SST_TC</v>
      </c>
      <c r="E2241" t="s">
        <v>16446</v>
      </c>
      <c r="F2241">
        <f>IF(ISBLANK('4L'!$M$33),"",'4L'!$M$33)</f>
        <v>0</v>
      </c>
    </row>
    <row r="2242" spans="2:6">
      <c r="B2242" t="str">
        <f>'4L'!$BH$33</f>
        <v>B0231SST_TOT8</v>
      </c>
      <c r="E2242" t="s">
        <v>16446</v>
      </c>
      <c r="F2242">
        <f>IF(ISBLANK('4L'!$N$33),"",'4L'!$N$33)</f>
        <v>0</v>
      </c>
    </row>
    <row r="2243" spans="2:6">
      <c r="B2243" t="str">
        <f>'4L'!$BI$33</f>
        <v>B0231SST_TOT78</v>
      </c>
      <c r="E2243" t="s">
        <v>16446</v>
      </c>
      <c r="F2243">
        <f>IF(ISBLANK('4L'!$O$33),"",'4L'!$O$33)</f>
        <v>4.5549999999999997</v>
      </c>
    </row>
    <row r="2244" spans="2:6">
      <c r="B2244" t="str">
        <f>'4L'!$BJ$33</f>
        <v>B0C231SST_WR</v>
      </c>
      <c r="E2244" t="s">
        <v>16446</v>
      </c>
      <c r="F2244">
        <f>IF(ISBLANK('4L'!$P$33),"",'4L'!$P$33)</f>
        <v>38.302999999999997</v>
      </c>
    </row>
    <row r="2245" spans="2:6">
      <c r="B2245" t="str">
        <f>'4L'!$BK$33</f>
        <v>B0C231SST_RWT</v>
      </c>
      <c r="E2245" t="s">
        <v>16446</v>
      </c>
      <c r="F2245">
        <f>IF(ISBLANK('4L'!$Q$33),"",'4L'!$Q$33)</f>
        <v>0</v>
      </c>
    </row>
    <row r="2246" spans="2:6">
      <c r="B2246" t="str">
        <f>'4L'!$BL$33</f>
        <v>B0C231SST_RWS</v>
      </c>
      <c r="E2246" t="s">
        <v>16446</v>
      </c>
      <c r="F2246">
        <f>IF(ISBLANK('4L'!$R$33),"",'4L'!$R$33)</f>
        <v>0</v>
      </c>
    </row>
    <row r="2247" spans="2:6">
      <c r="B2247" t="str">
        <f>'4L'!$BM$33</f>
        <v>B0C231SST_WT</v>
      </c>
      <c r="E2247" t="s">
        <v>16446</v>
      </c>
      <c r="F2247">
        <f>IF(ISBLANK('4L'!$S$33),"",'4L'!$S$33)</f>
        <v>0</v>
      </c>
    </row>
    <row r="2248" spans="2:6">
      <c r="B2248" t="str">
        <f>'4L'!$BN$33</f>
        <v>B0C231SST_TWD7</v>
      </c>
      <c r="E2248" t="s">
        <v>16446</v>
      </c>
      <c r="F2248">
        <f>IF(ISBLANK('4L'!$T$33),"",'4L'!$T$33)</f>
        <v>0</v>
      </c>
    </row>
    <row r="2249" spans="2:6">
      <c r="B2249" t="str">
        <f>'4L'!$BO$33</f>
        <v>B0C231SST_TOT7</v>
      </c>
      <c r="E2249" t="s">
        <v>16446</v>
      </c>
      <c r="F2249">
        <f>IF(ISBLANK('4L'!$U$33),"",'4L'!$U$33)</f>
        <v>38.302999999999997</v>
      </c>
    </row>
    <row r="2250" spans="2:6">
      <c r="B2250" t="str">
        <f>'4L'!$BP$33</f>
        <v>B0387SSDB_CUMME</v>
      </c>
      <c r="E2250" t="s">
        <v>16446</v>
      </c>
      <c r="F2250">
        <f>IF(ISBLANK('4L'!$V$33),"",'4L'!$V$33)</f>
        <v>8.6560000000000006</v>
      </c>
    </row>
    <row r="2251" spans="2:6">
      <c r="B2251" t="str">
        <f>'4L'!$BQ$33</f>
        <v>B0387SSDB_CUMMA</v>
      </c>
      <c r="E2251" t="s">
        <v>16446</v>
      </c>
      <c r="F2251">
        <f>IF(ISBLANK('4L'!$W$33),"",'4L'!$W$33)</f>
        <v>54.22</v>
      </c>
    </row>
    <row r="2252" spans="2:6">
      <c r="B2252" t="str">
        <f>'4L'!$BR$33</f>
        <v>B0387SSDB_CUMMT</v>
      </c>
      <c r="E2252" t="s">
        <v>16446</v>
      </c>
      <c r="F2252">
        <f>IF(ISBLANK('4L'!$X$33),"",'4L'!$X$33)</f>
        <v>54.22</v>
      </c>
    </row>
    <row r="2253" spans="2:6">
      <c r="B2253" t="str">
        <f>'4L'!$AZ$34</f>
        <v>B0232DSC_WR</v>
      </c>
      <c r="E2253" t="s">
        <v>16446</v>
      </c>
      <c r="F2253">
        <f>IF(ISBLANK('4L'!$F$34),"",'4L'!$F$34)</f>
        <v>0</v>
      </c>
    </row>
    <row r="2254" spans="2:6">
      <c r="B2254" t="str">
        <f>'4L'!$BA$34</f>
        <v>B0232DSC_RWT</v>
      </c>
      <c r="E2254" t="s">
        <v>16446</v>
      </c>
      <c r="F2254">
        <f>IF(ISBLANK('4L'!$G$34),"",'4L'!$G$34)</f>
        <v>0</v>
      </c>
    </row>
    <row r="2255" spans="2:6">
      <c r="B2255" t="str">
        <f>'4L'!$BB$34</f>
        <v>B0232DSC_RWS</v>
      </c>
      <c r="E2255" t="s">
        <v>16446</v>
      </c>
      <c r="F2255">
        <f>IF(ISBLANK('4L'!$H$34),"",'4L'!$H$34)</f>
        <v>0</v>
      </c>
    </row>
    <row r="2256" spans="2:6">
      <c r="B2256" t="str">
        <f>'4L'!$BC$34</f>
        <v>B0232DSC_WT</v>
      </c>
      <c r="E2256" t="s">
        <v>16446</v>
      </c>
      <c r="F2256">
        <f>IF(ISBLANK('4L'!$I$34),"",'4L'!$I$34)</f>
        <v>0</v>
      </c>
    </row>
    <row r="2257" spans="2:6">
      <c r="B2257" t="str">
        <f>'4L'!$BD$34</f>
        <v>B0232DSC_TWD</v>
      </c>
      <c r="E2257" t="s">
        <v>16446</v>
      </c>
      <c r="F2257">
        <f>IF(ISBLANK('4L'!$J$34),"",'4L'!$J$34)</f>
        <v>3.7040000000000002</v>
      </c>
    </row>
    <row r="2258" spans="2:6">
      <c r="B2258" t="str">
        <f>'4L'!$BE$34</f>
        <v>B0232DSC_TOT</v>
      </c>
      <c r="E2258" t="s">
        <v>16446</v>
      </c>
      <c r="F2258">
        <f>IF(ISBLANK('4L'!$K$34),"",'4L'!$K$34)</f>
        <v>3.7040000000000002</v>
      </c>
    </row>
    <row r="2259" spans="2:6">
      <c r="B2259" t="str">
        <f>'4L'!$BF$34</f>
        <v>B0232DSC_ASC</v>
      </c>
      <c r="E2259" t="s">
        <v>16446</v>
      </c>
      <c r="F2259">
        <f>IF(ISBLANK('4L'!$L$34),"",'4L'!$L$34)</f>
        <v>0</v>
      </c>
    </row>
    <row r="2260" spans="2:6">
      <c r="B2260" t="str">
        <f>'4L'!$BG$34</f>
        <v>B0232DSC_TC</v>
      </c>
      <c r="E2260" t="s">
        <v>16446</v>
      </c>
      <c r="F2260">
        <f>IF(ISBLANK('4L'!$M$34),"",'4L'!$M$34)</f>
        <v>0</v>
      </c>
    </row>
    <row r="2261" spans="2:6">
      <c r="B2261" t="str">
        <f>'4L'!$BH$34</f>
        <v>B0232DSC_TOT8</v>
      </c>
      <c r="E2261" t="s">
        <v>16446</v>
      </c>
      <c r="F2261">
        <f>IF(ISBLANK('4L'!$N$34),"",'4L'!$N$34)</f>
        <v>0</v>
      </c>
    </row>
    <row r="2262" spans="2:6">
      <c r="B2262" t="str">
        <f>'4L'!$BI$34</f>
        <v>B0232DSC_TOT78</v>
      </c>
      <c r="E2262" t="s">
        <v>16446</v>
      </c>
      <c r="F2262">
        <f>IF(ISBLANK('4L'!$O$34),"",'4L'!$O$34)</f>
        <v>3.7040000000000002</v>
      </c>
    </row>
    <row r="2263" spans="2:6">
      <c r="B2263" t="str">
        <f>'4L'!$AZ$35</f>
        <v>B0233DSO_WR</v>
      </c>
      <c r="E2263" t="s">
        <v>16446</v>
      </c>
      <c r="F2263">
        <f>IF(ISBLANK('4L'!$F$35),"",'4L'!$F$35)</f>
        <v>0</v>
      </c>
    </row>
    <row r="2264" spans="2:6">
      <c r="B2264" t="str">
        <f>'4L'!$BA$35</f>
        <v>B0233DSO_RWT</v>
      </c>
      <c r="E2264" t="s">
        <v>16446</v>
      </c>
      <c r="F2264">
        <f>IF(ISBLANK('4L'!$G$35),"",'4L'!$G$35)</f>
        <v>0</v>
      </c>
    </row>
    <row r="2265" spans="2:6">
      <c r="B2265" t="str">
        <f>'4L'!$BB$35</f>
        <v>B0233DSO_RWS</v>
      </c>
      <c r="E2265" t="s">
        <v>16446</v>
      </c>
      <c r="F2265">
        <f>IF(ISBLANK('4L'!$H$35),"",'4L'!$H$35)</f>
        <v>0</v>
      </c>
    </row>
    <row r="2266" spans="2:6">
      <c r="B2266" t="str">
        <f>'4L'!$BC$35</f>
        <v>B0233DSO_WT</v>
      </c>
      <c r="E2266" t="s">
        <v>16446</v>
      </c>
      <c r="F2266">
        <f>IF(ISBLANK('4L'!$I$35),"",'4L'!$I$35)</f>
        <v>0</v>
      </c>
    </row>
    <row r="2267" spans="2:6">
      <c r="B2267" t="str">
        <f>'4L'!$BD$35</f>
        <v>B0233DSO_TWD</v>
      </c>
      <c r="E2267" t="s">
        <v>16446</v>
      </c>
      <c r="F2267">
        <f>IF(ISBLANK('4L'!$J$35),"",'4L'!$J$35)</f>
        <v>1.8979999999999999</v>
      </c>
    </row>
    <row r="2268" spans="2:6">
      <c r="B2268" t="str">
        <f>'4L'!$BE$35</f>
        <v>B0233DSO_TOT</v>
      </c>
      <c r="E2268" t="s">
        <v>16446</v>
      </c>
      <c r="F2268">
        <f>IF(ISBLANK('4L'!$K$35),"",'4L'!$K$35)</f>
        <v>1.8979999999999999</v>
      </c>
    </row>
    <row r="2269" spans="2:6">
      <c r="B2269" t="str">
        <f>'4L'!$BF$35</f>
        <v>B0233DSO_ASC</v>
      </c>
      <c r="E2269" t="s">
        <v>16446</v>
      </c>
      <c r="F2269">
        <f>IF(ISBLANK('4L'!$L$35),"",'4L'!$L$35)</f>
        <v>0</v>
      </c>
    </row>
    <row r="2270" spans="2:6">
      <c r="B2270" t="str">
        <f>'4L'!$BG$35</f>
        <v>B0233DSO_TC</v>
      </c>
      <c r="E2270" t="s">
        <v>16446</v>
      </c>
      <c r="F2270">
        <f>IF(ISBLANK('4L'!$M$35),"",'4L'!$M$35)</f>
        <v>0</v>
      </c>
    </row>
    <row r="2271" spans="2:6">
      <c r="B2271" t="str">
        <f>'4L'!$BH$35</f>
        <v>B0233DSO_TOT8</v>
      </c>
      <c r="E2271" t="s">
        <v>16446</v>
      </c>
      <c r="F2271">
        <f>IF(ISBLANK('4L'!$N$35),"",'4L'!$N$35)</f>
        <v>0</v>
      </c>
    </row>
    <row r="2272" spans="2:6">
      <c r="B2272" t="str">
        <f>'4L'!$BI$35</f>
        <v>B0233DSO_TOT78</v>
      </c>
      <c r="E2272" t="s">
        <v>16446</v>
      </c>
      <c r="F2272">
        <f>IF(ISBLANK('4L'!$O$35),"",'4L'!$O$35)</f>
        <v>1.8979999999999999</v>
      </c>
    </row>
    <row r="2273" spans="2:6">
      <c r="B2273" t="str">
        <f>'4L'!$AZ$36</f>
        <v>B0234DST_WR</v>
      </c>
      <c r="E2273" t="s">
        <v>16446</v>
      </c>
      <c r="F2273">
        <f>IF(ISBLANK('4L'!$F$36),"",'4L'!$F$36)</f>
        <v>0</v>
      </c>
    </row>
    <row r="2274" spans="2:6">
      <c r="B2274" t="str">
        <f>'4L'!$BA$36</f>
        <v>B0234DST_RWT</v>
      </c>
      <c r="E2274" t="s">
        <v>16446</v>
      </c>
      <c r="F2274">
        <f>IF(ISBLANK('4L'!$G$36),"",'4L'!$G$36)</f>
        <v>0</v>
      </c>
    </row>
    <row r="2275" spans="2:6">
      <c r="B2275" t="str">
        <f>'4L'!$BB$36</f>
        <v>B0234DST_RWS</v>
      </c>
      <c r="E2275" t="s">
        <v>16446</v>
      </c>
      <c r="F2275">
        <f>IF(ISBLANK('4L'!$H$36),"",'4L'!$H$36)</f>
        <v>0</v>
      </c>
    </row>
    <row r="2276" spans="2:6">
      <c r="B2276" t="str">
        <f>'4L'!$BC$36</f>
        <v>B0234DST_WT</v>
      </c>
      <c r="E2276" t="s">
        <v>16446</v>
      </c>
      <c r="F2276">
        <f>IF(ISBLANK('4L'!$I$36),"",'4L'!$I$36)</f>
        <v>0</v>
      </c>
    </row>
    <row r="2277" spans="2:6">
      <c r="B2277" t="str">
        <f>'4L'!$BD$36</f>
        <v>B0234DST_TWD</v>
      </c>
      <c r="E2277" t="s">
        <v>16446</v>
      </c>
      <c r="F2277">
        <f>IF(ISBLANK('4L'!$J$36),"",'4L'!$J$36)</f>
        <v>5.6020000000000003</v>
      </c>
    </row>
    <row r="2278" spans="2:6">
      <c r="B2278" t="str">
        <f>'4L'!$BE$36</f>
        <v>B0234DST_TOT</v>
      </c>
      <c r="E2278" t="s">
        <v>16446</v>
      </c>
      <c r="F2278">
        <f>IF(ISBLANK('4L'!$K$36),"",'4L'!$K$36)</f>
        <v>5.6020000000000003</v>
      </c>
    </row>
    <row r="2279" spans="2:6">
      <c r="B2279" t="str">
        <f>'4L'!$BF$36</f>
        <v>B0234DST_ASC</v>
      </c>
      <c r="E2279" t="s">
        <v>16446</v>
      </c>
      <c r="F2279">
        <f>IF(ISBLANK('4L'!$L$36),"",'4L'!$L$36)</f>
        <v>0</v>
      </c>
    </row>
    <row r="2280" spans="2:6">
      <c r="B2280" t="str">
        <f>'4L'!$BG$36</f>
        <v>B0234DST_TC</v>
      </c>
      <c r="E2280" t="s">
        <v>16446</v>
      </c>
      <c r="F2280">
        <f>IF(ISBLANK('4L'!$M$36),"",'4L'!$M$36)</f>
        <v>0</v>
      </c>
    </row>
    <row r="2281" spans="2:6">
      <c r="B2281" t="str">
        <f>'4L'!$BH$36</f>
        <v>B0234DST_TOT8</v>
      </c>
      <c r="E2281" t="s">
        <v>16446</v>
      </c>
      <c r="F2281">
        <f>IF(ISBLANK('4L'!$N$36),"",'4L'!$N$36)</f>
        <v>0</v>
      </c>
    </row>
    <row r="2282" spans="2:6">
      <c r="B2282" t="str">
        <f>'4L'!$BI$36</f>
        <v>B0234DST_TOT78</v>
      </c>
      <c r="E2282" t="s">
        <v>16446</v>
      </c>
      <c r="F2282">
        <f>IF(ISBLANK('4L'!$O$36),"",'4L'!$O$36)</f>
        <v>5.6020000000000003</v>
      </c>
    </row>
    <row r="2283" spans="2:6">
      <c r="B2283" t="str">
        <f>'4L'!$BP$36</f>
        <v>B0388DSI_CUMME</v>
      </c>
      <c r="E2283" t="s">
        <v>16446</v>
      </c>
      <c r="F2283">
        <f>IF(ISBLANK('4L'!$V$36),"",'4L'!$V$36)</f>
        <v>43.277000000000001</v>
      </c>
    </row>
    <row r="2284" spans="2:6">
      <c r="B2284" t="str">
        <f>'4L'!$BQ$36</f>
        <v>B0388DSI_CUMMA</v>
      </c>
      <c r="E2284" t="s">
        <v>16446</v>
      </c>
      <c r="F2284">
        <f>IF(ISBLANK('4L'!$W$36),"",'4L'!$W$36)</f>
        <v>41.31</v>
      </c>
    </row>
    <row r="2285" spans="2:6">
      <c r="B2285" t="str">
        <f>'4L'!$BR$36</f>
        <v>B0388DSI_CUMMT</v>
      </c>
      <c r="E2285" t="s">
        <v>16446</v>
      </c>
      <c r="F2285">
        <f>IF(ISBLANK('4L'!$X$36),"",'4L'!$X$36)</f>
        <v>41.31</v>
      </c>
    </row>
    <row r="2286" spans="2:6">
      <c r="B2286" t="str">
        <f>'4L'!$AZ$37</f>
        <v>B0235LIC_WR</v>
      </c>
      <c r="E2286" t="s">
        <v>16446</v>
      </c>
      <c r="F2286">
        <f>IF(ISBLANK('4L'!$F$37),"",'4L'!$F$37)</f>
        <v>0</v>
      </c>
    </row>
    <row r="2287" spans="2:6">
      <c r="B2287" t="str">
        <f>'4L'!$BA$37</f>
        <v>B0235LIC_RWT</v>
      </c>
      <c r="E2287" t="s">
        <v>16446</v>
      </c>
      <c r="F2287">
        <f>IF(ISBLANK('4L'!$G$37),"",'4L'!$G$37)</f>
        <v>0</v>
      </c>
    </row>
    <row r="2288" spans="2:6">
      <c r="B2288" t="str">
        <f>'4L'!$BB$37</f>
        <v>B0235LIC_RWS</v>
      </c>
      <c r="E2288" t="s">
        <v>16446</v>
      </c>
      <c r="F2288">
        <f>IF(ISBLANK('4L'!$H$37),"",'4L'!$H$37)</f>
        <v>0</v>
      </c>
    </row>
    <row r="2289" spans="2:6">
      <c r="B2289" t="str">
        <f>'4L'!$BC$37</f>
        <v>B0235LIC_WT</v>
      </c>
      <c r="E2289" t="s">
        <v>16446</v>
      </c>
      <c r="F2289">
        <f>IF(ISBLANK('4L'!$I$37),"",'4L'!$I$37)</f>
        <v>0</v>
      </c>
    </row>
    <row r="2290" spans="2:6">
      <c r="B2290" t="str">
        <f>'4L'!$BD$37</f>
        <v>B0235LIC_TWD</v>
      </c>
      <c r="E2290" t="s">
        <v>16446</v>
      </c>
      <c r="F2290">
        <f>IF(ISBLANK('4L'!$J$37),"",'4L'!$J$37)</f>
        <v>0.22900000000000001</v>
      </c>
    </row>
    <row r="2291" spans="2:6">
      <c r="B2291" t="str">
        <f>'4L'!$BE$37</f>
        <v>B0235LIC_TOT</v>
      </c>
      <c r="E2291" t="s">
        <v>16446</v>
      </c>
      <c r="F2291">
        <f>IF(ISBLANK('4L'!$K$37),"",'4L'!$K$37)</f>
        <v>0.22900000000000001</v>
      </c>
    </row>
    <row r="2292" spans="2:6">
      <c r="B2292" t="str">
        <f>'4L'!$BF$37</f>
        <v>B0235LIC_ASC</v>
      </c>
      <c r="E2292" t="s">
        <v>16446</v>
      </c>
      <c r="F2292">
        <f>IF(ISBLANK('4L'!$L$37),"",'4L'!$L$37)</f>
        <v>0</v>
      </c>
    </row>
    <row r="2293" spans="2:6">
      <c r="B2293" t="str">
        <f>'4L'!$BG$37</f>
        <v>B0235LIC_TC</v>
      </c>
      <c r="E2293" t="s">
        <v>16446</v>
      </c>
      <c r="F2293">
        <f>IF(ISBLANK('4L'!$M$37),"",'4L'!$M$37)</f>
        <v>0</v>
      </c>
    </row>
    <row r="2294" spans="2:6">
      <c r="B2294" t="str">
        <f>'4L'!$BH$37</f>
        <v>B0235LIC_TOT8</v>
      </c>
      <c r="E2294" t="s">
        <v>16446</v>
      </c>
      <c r="F2294">
        <f>IF(ISBLANK('4L'!$N$37),"",'4L'!$N$37)</f>
        <v>0</v>
      </c>
    </row>
    <row r="2295" spans="2:6">
      <c r="B2295" t="str">
        <f>'4L'!$BI$37</f>
        <v>B0235LIC_TOT78</v>
      </c>
      <c r="E2295" t="s">
        <v>16446</v>
      </c>
      <c r="F2295">
        <f>IF(ISBLANK('4L'!$O$37),"",'4L'!$O$37)</f>
        <v>0.22900000000000001</v>
      </c>
    </row>
    <row r="2296" spans="2:6">
      <c r="B2296" t="str">
        <f>'4L'!$BJ$37</f>
        <v>B0235LIC_C_WR</v>
      </c>
      <c r="E2296" t="s">
        <v>16446</v>
      </c>
      <c r="F2296">
        <f>IF(ISBLANK('4L'!$P$37),"",'4L'!$P$37)</f>
        <v>0</v>
      </c>
    </row>
    <row r="2297" spans="2:6">
      <c r="B2297" t="str">
        <f>'4L'!$BK$37</f>
        <v>B0235LIC_C_RWT</v>
      </c>
      <c r="E2297" t="s">
        <v>16446</v>
      </c>
      <c r="F2297">
        <f>IF(ISBLANK('4L'!$Q$37),"",'4L'!$Q$37)</f>
        <v>0</v>
      </c>
    </row>
    <row r="2298" spans="2:6">
      <c r="B2298" t="str">
        <f>'4L'!$BL$37</f>
        <v>B0235LIC_C_RWS</v>
      </c>
      <c r="E2298" t="s">
        <v>16446</v>
      </c>
      <c r="F2298">
        <f>IF(ISBLANK('4L'!$R$37),"",'4L'!$R$37)</f>
        <v>0</v>
      </c>
    </row>
    <row r="2299" spans="2:6">
      <c r="B2299" t="str">
        <f>'4L'!$BM$37</f>
        <v>B0235LIC_C_WT</v>
      </c>
      <c r="E2299" t="s">
        <v>16446</v>
      </c>
      <c r="F2299">
        <f>IF(ISBLANK('4L'!$S$37),"",'4L'!$S$37)</f>
        <v>0</v>
      </c>
    </row>
    <row r="2300" spans="2:6">
      <c r="B2300" t="str">
        <f>'4L'!$BN$37</f>
        <v>B0235LIC_C_TWD</v>
      </c>
      <c r="E2300" t="s">
        <v>16446</v>
      </c>
      <c r="F2300">
        <f>IF(ISBLANK('4L'!$T$37),"",'4L'!$T$37)</f>
        <v>0</v>
      </c>
    </row>
    <row r="2301" spans="2:6">
      <c r="B2301" t="str">
        <f>'4L'!$BO$37</f>
        <v>B0235LIC_C_TOT</v>
      </c>
      <c r="E2301" t="s">
        <v>16446</v>
      </c>
      <c r="F2301">
        <f>IF(ISBLANK('4L'!$U$37),"",'4L'!$U$37)</f>
        <v>0</v>
      </c>
    </row>
    <row r="2302" spans="2:6">
      <c r="B2302" t="str">
        <f>'4L'!$AZ$38</f>
        <v>B0236LIO_WR</v>
      </c>
      <c r="E2302" t="s">
        <v>16446</v>
      </c>
      <c r="F2302">
        <f>IF(ISBLANK('4L'!$F$38),"",'4L'!$F$38)</f>
        <v>0</v>
      </c>
    </row>
    <row r="2303" spans="2:6">
      <c r="B2303" t="str">
        <f>'4L'!$BA$38</f>
        <v>B0236LIO_RWT</v>
      </c>
      <c r="E2303" t="s">
        <v>16446</v>
      </c>
      <c r="F2303">
        <f>IF(ISBLANK('4L'!$G$38),"",'4L'!$G$38)</f>
        <v>0</v>
      </c>
    </row>
    <row r="2304" spans="2:6">
      <c r="B2304" t="str">
        <f>'4L'!$BB$38</f>
        <v>B0236LIO_RWS</v>
      </c>
      <c r="E2304" t="s">
        <v>16446</v>
      </c>
      <c r="F2304">
        <f>IF(ISBLANK('4L'!$H$38),"",'4L'!$H$38)</f>
        <v>0</v>
      </c>
    </row>
    <row r="2305" spans="2:6">
      <c r="B2305" t="str">
        <f>'4L'!$BC$38</f>
        <v>B0236LIO_WT</v>
      </c>
      <c r="E2305" t="s">
        <v>16446</v>
      </c>
      <c r="F2305">
        <f>IF(ISBLANK('4L'!$I$38),"",'4L'!$I$38)</f>
        <v>0</v>
      </c>
    </row>
    <row r="2306" spans="2:6">
      <c r="B2306" t="str">
        <f>'4L'!$BD$38</f>
        <v>B0236LIO_TWD</v>
      </c>
      <c r="E2306" t="s">
        <v>16446</v>
      </c>
      <c r="F2306">
        <f>IF(ISBLANK('4L'!$J$38),"",'4L'!$J$38)</f>
        <v>0</v>
      </c>
    </row>
    <row r="2307" spans="2:6">
      <c r="B2307" t="str">
        <f>'4L'!$BE$38</f>
        <v>B0236LIO_TOT</v>
      </c>
      <c r="E2307" t="s">
        <v>16446</v>
      </c>
      <c r="F2307">
        <f>IF(ISBLANK('4L'!$K$38),"",'4L'!$K$38)</f>
        <v>0</v>
      </c>
    </row>
    <row r="2308" spans="2:6">
      <c r="B2308" t="str">
        <f>'4L'!$BF$38</f>
        <v>B0236LIO_ASC</v>
      </c>
      <c r="E2308" t="s">
        <v>16446</v>
      </c>
      <c r="F2308">
        <f>IF(ISBLANK('4L'!$L$38),"",'4L'!$L$38)</f>
        <v>0</v>
      </c>
    </row>
    <row r="2309" spans="2:6">
      <c r="B2309" t="str">
        <f>'4L'!$BG$38</f>
        <v>B0236LIO_TC</v>
      </c>
      <c r="E2309" t="s">
        <v>16446</v>
      </c>
      <c r="F2309">
        <f>IF(ISBLANK('4L'!$M$38),"",'4L'!$M$38)</f>
        <v>0</v>
      </c>
    </row>
    <row r="2310" spans="2:6">
      <c r="B2310" t="str">
        <f>'4L'!$BH$38</f>
        <v>B0236LIO_TOT8</v>
      </c>
      <c r="E2310" t="s">
        <v>16446</v>
      </c>
      <c r="F2310">
        <f>IF(ISBLANK('4L'!$N$38),"",'4L'!$N$38)</f>
        <v>0</v>
      </c>
    </row>
    <row r="2311" spans="2:6">
      <c r="B2311" t="str">
        <f>'4L'!$BI$38</f>
        <v>B0236LIO_TOT78</v>
      </c>
      <c r="E2311" t="s">
        <v>16446</v>
      </c>
      <c r="F2311">
        <f>IF(ISBLANK('4L'!$O$38),"",'4L'!$O$38)</f>
        <v>0</v>
      </c>
    </row>
    <row r="2312" spans="2:6">
      <c r="B2312" t="str">
        <f>'4L'!$BJ$38</f>
        <v>B0236LIO_C_WR</v>
      </c>
      <c r="E2312" t="s">
        <v>16446</v>
      </c>
      <c r="F2312">
        <f>IF(ISBLANK('4L'!$P$38),"",'4L'!$P$38)</f>
        <v>0</v>
      </c>
    </row>
    <row r="2313" spans="2:6">
      <c r="B2313" t="str">
        <f>'4L'!$BK$38</f>
        <v>B0236LIO_C_RWT</v>
      </c>
      <c r="E2313" t="s">
        <v>16446</v>
      </c>
      <c r="F2313">
        <f>IF(ISBLANK('4L'!$Q$38),"",'4L'!$Q$38)</f>
        <v>0</v>
      </c>
    </row>
    <row r="2314" spans="2:6">
      <c r="B2314" t="str">
        <f>'4L'!$BL$38</f>
        <v>B0236LIO_C_RWS</v>
      </c>
      <c r="E2314" t="s">
        <v>16446</v>
      </c>
      <c r="F2314">
        <f>IF(ISBLANK('4L'!$R$38),"",'4L'!$R$38)</f>
        <v>0</v>
      </c>
    </row>
    <row r="2315" spans="2:6">
      <c r="B2315" t="str">
        <f>'4L'!$BM$38</f>
        <v>B0236LIO_C_WT</v>
      </c>
      <c r="E2315" t="s">
        <v>16446</v>
      </c>
      <c r="F2315">
        <f>IF(ISBLANK('4L'!$S$38),"",'4L'!$S$38)</f>
        <v>0</v>
      </c>
    </row>
    <row r="2316" spans="2:6">
      <c r="B2316" t="str">
        <f>'4L'!$BN$38</f>
        <v>B0236LIO_C_TWD</v>
      </c>
      <c r="E2316" t="s">
        <v>16446</v>
      </c>
      <c r="F2316">
        <f>IF(ISBLANK('4L'!$T$38),"",'4L'!$T$38)</f>
        <v>0</v>
      </c>
    </row>
    <row r="2317" spans="2:6">
      <c r="B2317" t="str">
        <f>'4L'!$BO$38</f>
        <v>B0236LIO_C_TOT</v>
      </c>
      <c r="E2317" t="s">
        <v>16446</v>
      </c>
      <c r="F2317">
        <f>IF(ISBLANK('4L'!$U$38),"",'4L'!$U$38)</f>
        <v>0</v>
      </c>
    </row>
    <row r="2318" spans="2:6">
      <c r="B2318" t="str">
        <f>'4L'!$AZ$39</f>
        <v>B0237LIT_WR</v>
      </c>
      <c r="E2318" t="s">
        <v>16446</v>
      </c>
      <c r="F2318">
        <f>IF(ISBLANK('4L'!$F$39),"",'4L'!$F$39)</f>
        <v>0</v>
      </c>
    </row>
    <row r="2319" spans="2:6">
      <c r="B2319" t="str">
        <f>'4L'!$BA$39</f>
        <v>B0237LIT_RWT</v>
      </c>
      <c r="E2319" t="s">
        <v>16446</v>
      </c>
      <c r="F2319">
        <f>IF(ISBLANK('4L'!$G$39),"",'4L'!$G$39)</f>
        <v>0</v>
      </c>
    </row>
    <row r="2320" spans="2:6">
      <c r="B2320" t="str">
        <f>'4L'!$BB$39</f>
        <v>B0237LIT_RWS</v>
      </c>
      <c r="E2320" t="s">
        <v>16446</v>
      </c>
      <c r="F2320">
        <f>IF(ISBLANK('4L'!$H$39),"",'4L'!$H$39)</f>
        <v>0</v>
      </c>
    </row>
    <row r="2321" spans="2:6">
      <c r="B2321" t="str">
        <f>'4L'!$BC$39</f>
        <v>B0237LIT_WT</v>
      </c>
      <c r="E2321" t="s">
        <v>16446</v>
      </c>
      <c r="F2321">
        <f>IF(ISBLANK('4L'!$I$39),"",'4L'!$I$39)</f>
        <v>0</v>
      </c>
    </row>
    <row r="2322" spans="2:6">
      <c r="B2322" t="str">
        <f>'4L'!$BD$39</f>
        <v>B0237LIT_TWD</v>
      </c>
      <c r="E2322" t="s">
        <v>16446</v>
      </c>
      <c r="F2322">
        <f>IF(ISBLANK('4L'!$J$39),"",'4L'!$J$39)</f>
        <v>0.22900000000000001</v>
      </c>
    </row>
    <row r="2323" spans="2:6">
      <c r="B2323" t="str">
        <f>'4L'!$BE$39</f>
        <v>B0237LIT_TOT</v>
      </c>
      <c r="E2323" t="s">
        <v>16446</v>
      </c>
      <c r="F2323">
        <f>IF(ISBLANK('4L'!$K$39),"",'4L'!$K$39)</f>
        <v>0.22900000000000001</v>
      </c>
    </row>
    <row r="2324" spans="2:6">
      <c r="B2324" t="str">
        <f>'4L'!$BF$39</f>
        <v>B0237LIT_ASC</v>
      </c>
      <c r="E2324" t="s">
        <v>16446</v>
      </c>
      <c r="F2324">
        <f>IF(ISBLANK('4L'!$L$39),"",'4L'!$L$39)</f>
        <v>0</v>
      </c>
    </row>
    <row r="2325" spans="2:6">
      <c r="B2325" t="str">
        <f>'4L'!$BG$39</f>
        <v>B0237LIT_TC</v>
      </c>
      <c r="E2325" t="s">
        <v>16446</v>
      </c>
      <c r="F2325">
        <f>IF(ISBLANK('4L'!$M$39),"",'4L'!$M$39)</f>
        <v>0</v>
      </c>
    </row>
    <row r="2326" spans="2:6">
      <c r="B2326" t="str">
        <f>'4L'!$BH$39</f>
        <v>B0237LIT_TOT8</v>
      </c>
      <c r="E2326" t="s">
        <v>16446</v>
      </c>
      <c r="F2326">
        <f>IF(ISBLANK('4L'!$N$39),"",'4L'!$N$39)</f>
        <v>0</v>
      </c>
    </row>
    <row r="2327" spans="2:6">
      <c r="B2327" t="str">
        <f>'4L'!$BI$39</f>
        <v>B0237LIT_TOT78</v>
      </c>
      <c r="E2327" t="s">
        <v>16446</v>
      </c>
      <c r="F2327">
        <f>IF(ISBLANK('4L'!$O$39),"",'4L'!$O$39)</f>
        <v>0.22900000000000001</v>
      </c>
    </row>
    <row r="2328" spans="2:6">
      <c r="B2328" t="str">
        <f>'4L'!$BJ$39</f>
        <v>B0237LIT_C_WR</v>
      </c>
      <c r="E2328" t="s">
        <v>16446</v>
      </c>
      <c r="F2328">
        <f>IF(ISBLANK('4L'!$P$39),"",'4L'!$P$39)</f>
        <v>0</v>
      </c>
    </row>
    <row r="2329" spans="2:6">
      <c r="B2329" t="str">
        <f>'4L'!$BK$39</f>
        <v>B0237LIT_C_RWT</v>
      </c>
      <c r="E2329" t="s">
        <v>16446</v>
      </c>
      <c r="F2329">
        <f>IF(ISBLANK('4L'!$Q$39),"",'4L'!$Q$39)</f>
        <v>0</v>
      </c>
    </row>
    <row r="2330" spans="2:6">
      <c r="B2330" t="str">
        <f>'4L'!$BL$39</f>
        <v>B0237LIT_C_RWS</v>
      </c>
      <c r="E2330" t="s">
        <v>16446</v>
      </c>
      <c r="F2330">
        <f>IF(ISBLANK('4L'!$R$39),"",'4L'!$R$39)</f>
        <v>0</v>
      </c>
    </row>
    <row r="2331" spans="2:6">
      <c r="B2331" t="str">
        <f>'4L'!$BM$39</f>
        <v>B0237LIT_C_WT</v>
      </c>
      <c r="E2331" t="s">
        <v>16446</v>
      </c>
      <c r="F2331">
        <f>IF(ISBLANK('4L'!$S$39),"",'4L'!$S$39)</f>
        <v>0</v>
      </c>
    </row>
    <row r="2332" spans="2:6">
      <c r="B2332" t="str">
        <f>'4L'!$BN$39</f>
        <v>B0237LIT_C_TWD</v>
      </c>
      <c r="E2332" t="s">
        <v>16446</v>
      </c>
      <c r="F2332">
        <f>IF(ISBLANK('4L'!$T$39),"",'4L'!$T$39)</f>
        <v>0</v>
      </c>
    </row>
    <row r="2333" spans="2:6">
      <c r="B2333" t="str">
        <f>'4L'!$BO$39</f>
        <v>B0237LIT_C_TOT</v>
      </c>
      <c r="E2333" t="s">
        <v>16446</v>
      </c>
      <c r="F2333">
        <f>IF(ISBLANK('4L'!$U$39),"",'4L'!$U$39)</f>
        <v>0</v>
      </c>
    </row>
    <row r="2334" spans="2:6">
      <c r="B2334" t="str">
        <f>'4L'!$BP$39</f>
        <v>B0389LIDB_CUMME</v>
      </c>
      <c r="E2334" t="s">
        <v>16446</v>
      </c>
      <c r="F2334">
        <f>IF(ISBLANK('4L'!$V$39),"",'4L'!$V$39)</f>
        <v>0.22900000000000001</v>
      </c>
    </row>
    <row r="2335" spans="2:6">
      <c r="B2335" t="str">
        <f>'4L'!$BQ$39</f>
        <v>B0389LIDB_CUMMA</v>
      </c>
      <c r="E2335" t="s">
        <v>16446</v>
      </c>
      <c r="F2335">
        <f>IF(ISBLANK('4L'!$W$39),"",'4L'!$W$39)</f>
        <v>0</v>
      </c>
    </row>
    <row r="2336" spans="2:6">
      <c r="B2336" t="str">
        <f>'4L'!$BR$39</f>
        <v>B0389LIDB_CUMMT</v>
      </c>
      <c r="E2336" t="s">
        <v>16446</v>
      </c>
      <c r="F2336">
        <f>IF(ISBLANK('4L'!$X$39),"",'4L'!$X$39)</f>
        <v>0</v>
      </c>
    </row>
    <row r="2337" spans="2:6">
      <c r="B2337" t="str">
        <f>'4L'!$AZ$40</f>
        <v>B0238IIC_WR</v>
      </c>
      <c r="E2337" t="s">
        <v>16446</v>
      </c>
      <c r="F2337">
        <f>IF(ISBLANK('4L'!$F$40),"",'4L'!$F$40)</f>
        <v>0</v>
      </c>
    </row>
    <row r="2338" spans="2:6">
      <c r="B2338" t="str">
        <f>'4L'!$BA$40</f>
        <v>B0238IIC_RWT</v>
      </c>
      <c r="E2338" t="s">
        <v>16446</v>
      </c>
      <c r="F2338">
        <f>IF(ISBLANK('4L'!$G$40),"",'4L'!$G$40)</f>
        <v>0</v>
      </c>
    </row>
    <row r="2339" spans="2:6">
      <c r="B2339" t="str">
        <f>'4L'!$BB$40</f>
        <v>B0238IIC_RWS</v>
      </c>
      <c r="E2339" t="s">
        <v>16446</v>
      </c>
      <c r="F2339">
        <f>IF(ISBLANK('4L'!$H$40),"",'4L'!$H$40)</f>
        <v>0</v>
      </c>
    </row>
    <row r="2340" spans="2:6">
      <c r="B2340" t="str">
        <f>'4L'!$BC$40</f>
        <v>B0238IIC_WT</v>
      </c>
      <c r="E2340" t="s">
        <v>16446</v>
      </c>
      <c r="F2340">
        <f>IF(ISBLANK('4L'!$I$40),"",'4L'!$I$40)</f>
        <v>0</v>
      </c>
    </row>
    <row r="2341" spans="2:6">
      <c r="B2341" t="str">
        <f>'4L'!$BD$40</f>
        <v>B0238IIC_TWD</v>
      </c>
      <c r="E2341" t="s">
        <v>16446</v>
      </c>
      <c r="F2341">
        <f>IF(ISBLANK('4L'!$J$40),"",'4L'!$J$40)</f>
        <v>18.239000000000001</v>
      </c>
    </row>
    <row r="2342" spans="2:6">
      <c r="B2342" t="str">
        <f>'4L'!$BE$40</f>
        <v>B0238IIC_TOT</v>
      </c>
      <c r="E2342" t="s">
        <v>16446</v>
      </c>
      <c r="F2342">
        <f>IF(ISBLANK('4L'!$K$40),"",'4L'!$K$40)</f>
        <v>18.239000000000001</v>
      </c>
    </row>
    <row r="2343" spans="2:6">
      <c r="B2343" t="str">
        <f>'4L'!$BF$40</f>
        <v>B0238IIC_ASC</v>
      </c>
      <c r="E2343" t="s">
        <v>16446</v>
      </c>
      <c r="F2343">
        <f>IF(ISBLANK('4L'!$L$40),"",'4L'!$L$40)</f>
        <v>0</v>
      </c>
    </row>
    <row r="2344" spans="2:6">
      <c r="B2344" t="str">
        <f>'4L'!$BG$40</f>
        <v>B0238IIC_TC</v>
      </c>
      <c r="E2344" t="s">
        <v>16446</v>
      </c>
      <c r="F2344">
        <f>IF(ISBLANK('4L'!$M$40),"",'4L'!$M$40)</f>
        <v>0</v>
      </c>
    </row>
    <row r="2345" spans="2:6">
      <c r="B2345" t="str">
        <f>'4L'!$BH$40</f>
        <v>B0238IIC_TOT8</v>
      </c>
      <c r="E2345" t="s">
        <v>16446</v>
      </c>
      <c r="F2345">
        <f>IF(ISBLANK('4L'!$N$40),"",'4L'!$N$40)</f>
        <v>0</v>
      </c>
    </row>
    <row r="2346" spans="2:6">
      <c r="B2346" t="str">
        <f>'4L'!$BI$40</f>
        <v>B0238IIC_TOT78</v>
      </c>
      <c r="E2346" t="s">
        <v>16446</v>
      </c>
      <c r="F2346">
        <f>IF(ISBLANK('4L'!$O$40),"",'4L'!$O$40)</f>
        <v>18.239000000000001</v>
      </c>
    </row>
    <row r="2347" spans="2:6">
      <c r="B2347" t="str">
        <f>'4L'!$AZ$41</f>
        <v>B0239IIO_WR</v>
      </c>
      <c r="E2347" t="s">
        <v>16446</v>
      </c>
      <c r="F2347">
        <f>IF(ISBLANK('4L'!$F$41),"",'4L'!$F$41)</f>
        <v>0</v>
      </c>
    </row>
    <row r="2348" spans="2:6">
      <c r="B2348" t="str">
        <f>'4L'!$BA$41</f>
        <v>B0239IIO_RWT</v>
      </c>
      <c r="E2348" t="s">
        <v>16446</v>
      </c>
      <c r="F2348">
        <f>IF(ISBLANK('4L'!$G$41),"",'4L'!$G$41)</f>
        <v>0</v>
      </c>
    </row>
    <row r="2349" spans="2:6">
      <c r="B2349" t="str">
        <f>'4L'!$BB$41</f>
        <v>B0239IIO_RWS</v>
      </c>
      <c r="E2349" t="s">
        <v>16446</v>
      </c>
      <c r="F2349">
        <f>IF(ISBLANK('4L'!$H$41),"",'4L'!$H$41)</f>
        <v>0</v>
      </c>
    </row>
    <row r="2350" spans="2:6">
      <c r="B2350" t="str">
        <f>'4L'!$BC$41</f>
        <v>B0239IIO_WT</v>
      </c>
      <c r="E2350" t="s">
        <v>16446</v>
      </c>
      <c r="F2350">
        <f>IF(ISBLANK('4L'!$I$41),"",'4L'!$I$41)</f>
        <v>0</v>
      </c>
    </row>
    <row r="2351" spans="2:6">
      <c r="B2351" t="str">
        <f>'4L'!$BD$41</f>
        <v>B0239IIO_TWD</v>
      </c>
      <c r="E2351" t="s">
        <v>16446</v>
      </c>
      <c r="F2351">
        <f>IF(ISBLANK('4L'!$J$41),"",'4L'!$J$41)</f>
        <v>0</v>
      </c>
    </row>
    <row r="2352" spans="2:6">
      <c r="B2352" t="str">
        <f>'4L'!$BE$41</f>
        <v>B0239IIO_TOT</v>
      </c>
      <c r="E2352" t="s">
        <v>16446</v>
      </c>
      <c r="F2352">
        <f>IF(ISBLANK('4L'!$K$41),"",'4L'!$K$41)</f>
        <v>0</v>
      </c>
    </row>
    <row r="2353" spans="2:6">
      <c r="B2353" t="str">
        <f>'4L'!$BF$41</f>
        <v>B0239IIO_ASC</v>
      </c>
      <c r="E2353" t="s">
        <v>16446</v>
      </c>
      <c r="F2353">
        <f>IF(ISBLANK('4L'!$L$41),"",'4L'!$L$41)</f>
        <v>0</v>
      </c>
    </row>
    <row r="2354" spans="2:6">
      <c r="B2354" t="str">
        <f>'4L'!$BG$41</f>
        <v>B0239IIO_TC</v>
      </c>
      <c r="E2354" t="s">
        <v>16446</v>
      </c>
      <c r="F2354">
        <f>IF(ISBLANK('4L'!$M$41),"",'4L'!$M$41)</f>
        <v>0</v>
      </c>
    </row>
    <row r="2355" spans="2:6">
      <c r="B2355" t="str">
        <f>'4L'!$BH$41</f>
        <v>B0239IIO_TOT8</v>
      </c>
      <c r="E2355" t="s">
        <v>16446</v>
      </c>
      <c r="F2355">
        <f>IF(ISBLANK('4L'!$N$41),"",'4L'!$N$41)</f>
        <v>0</v>
      </c>
    </row>
    <row r="2356" spans="2:6">
      <c r="B2356" t="str">
        <f>'4L'!$BI$41</f>
        <v>B0239IIO_TOT78</v>
      </c>
      <c r="E2356" t="s">
        <v>16446</v>
      </c>
      <c r="F2356">
        <f>IF(ISBLANK('4L'!$O$41),"",'4L'!$O$41)</f>
        <v>0</v>
      </c>
    </row>
    <row r="2357" spans="2:6">
      <c r="B2357" t="str">
        <f>'4L'!$AZ$42</f>
        <v>B0240IIT_WR</v>
      </c>
      <c r="E2357" t="s">
        <v>16446</v>
      </c>
      <c r="F2357">
        <f>IF(ISBLANK('4L'!$F$42),"",'4L'!$F$42)</f>
        <v>0</v>
      </c>
    </row>
    <row r="2358" spans="2:6">
      <c r="B2358" t="str">
        <f>'4L'!$BA$42</f>
        <v>B0240IIT_RWT</v>
      </c>
      <c r="E2358" t="s">
        <v>16446</v>
      </c>
      <c r="F2358">
        <f>IF(ISBLANK('4L'!$G$42),"",'4L'!$G$42)</f>
        <v>0</v>
      </c>
    </row>
    <row r="2359" spans="2:6">
      <c r="B2359" t="str">
        <f>'4L'!$BB$42</f>
        <v>B0240IIT_RWS</v>
      </c>
      <c r="E2359" t="s">
        <v>16446</v>
      </c>
      <c r="F2359">
        <f>IF(ISBLANK('4L'!$H$42),"",'4L'!$H$42)</f>
        <v>0</v>
      </c>
    </row>
    <row r="2360" spans="2:6">
      <c r="B2360" t="str">
        <f>'4L'!$BC$42</f>
        <v>B0240IIT_WT</v>
      </c>
      <c r="E2360" t="s">
        <v>16446</v>
      </c>
      <c r="F2360">
        <f>IF(ISBLANK('4L'!$I$42),"",'4L'!$I$42)</f>
        <v>0</v>
      </c>
    </row>
    <row r="2361" spans="2:6">
      <c r="B2361" t="str">
        <f>'4L'!$BD$42</f>
        <v>B0240IIT_TWD</v>
      </c>
      <c r="E2361" t="s">
        <v>16446</v>
      </c>
      <c r="F2361">
        <f>IF(ISBLANK('4L'!$J$42),"",'4L'!$J$42)</f>
        <v>18.239000000000001</v>
      </c>
    </row>
    <row r="2362" spans="2:6">
      <c r="B2362" t="str">
        <f>'4L'!$BE$42</f>
        <v>B0240IIT_TOT</v>
      </c>
      <c r="E2362" t="s">
        <v>16446</v>
      </c>
      <c r="F2362">
        <f>IF(ISBLANK('4L'!$K$42),"",'4L'!$K$42)</f>
        <v>18.239000000000001</v>
      </c>
    </row>
    <row r="2363" spans="2:6">
      <c r="B2363" t="str">
        <f>'4L'!$BF$42</f>
        <v>B0240IIT_ASC</v>
      </c>
      <c r="E2363" t="s">
        <v>16446</v>
      </c>
      <c r="F2363">
        <f>IF(ISBLANK('4L'!$L$42),"",'4L'!$L$42)</f>
        <v>0</v>
      </c>
    </row>
    <row r="2364" spans="2:6">
      <c r="B2364" t="str">
        <f>'4L'!$BG$42</f>
        <v>B0240IIT_TC</v>
      </c>
      <c r="E2364" t="s">
        <v>16446</v>
      </c>
      <c r="F2364">
        <f>IF(ISBLANK('4L'!$M$42),"",'4L'!$M$42)</f>
        <v>0</v>
      </c>
    </row>
    <row r="2365" spans="2:6">
      <c r="B2365" t="str">
        <f>'4L'!$BH$42</f>
        <v>B0240IIT_TOT8</v>
      </c>
      <c r="E2365" t="s">
        <v>16446</v>
      </c>
      <c r="F2365">
        <f>IF(ISBLANK('4L'!$N$42),"",'4L'!$N$42)</f>
        <v>0</v>
      </c>
    </row>
    <row r="2366" spans="2:6">
      <c r="B2366" t="str">
        <f>'4L'!$BI$42</f>
        <v>B0240IIT_TOT78</v>
      </c>
      <c r="E2366" t="s">
        <v>16446</v>
      </c>
      <c r="F2366">
        <f>IF(ISBLANK('4L'!$O$42),"",'4L'!$O$42)</f>
        <v>18.239000000000001</v>
      </c>
    </row>
    <row r="2367" spans="2:6">
      <c r="B2367" t="str">
        <f>'4L'!$BP$42</f>
        <v>B0390IIDB_CUMME</v>
      </c>
      <c r="E2367" t="s">
        <v>16446</v>
      </c>
      <c r="F2367">
        <f>IF(ISBLANK('4L'!$V$42),"",'4L'!$V$42)</f>
        <v>20.28</v>
      </c>
    </row>
    <row r="2368" spans="2:6">
      <c r="B2368" t="str">
        <f>'4L'!$BQ$42</f>
        <v>B0390IIDB_CUMMA</v>
      </c>
      <c r="E2368" t="s">
        <v>16446</v>
      </c>
      <c r="F2368">
        <f>IF(ISBLANK('4L'!$W$42),"",'4L'!$W$42)</f>
        <v>18.477</v>
      </c>
    </row>
    <row r="2369" spans="2:6">
      <c r="B2369" t="str">
        <f>'4L'!$BR$42</f>
        <v>B0390IIDB_CUMMT</v>
      </c>
      <c r="E2369" t="s">
        <v>16446</v>
      </c>
      <c r="F2369">
        <f>IF(ISBLANK('4L'!$X$42),"",'4L'!$X$42)</f>
        <v>18.477</v>
      </c>
    </row>
    <row r="2370" spans="2:6">
      <c r="B2370" t="str">
        <f>'4L'!$AZ$43</f>
        <v>B0241SDC_WR</v>
      </c>
      <c r="E2370" t="s">
        <v>16446</v>
      </c>
      <c r="F2370">
        <f>IF(ISBLANK('4L'!$F$43),"",'4L'!$F$43)</f>
        <v>0</v>
      </c>
    </row>
    <row r="2371" spans="2:6">
      <c r="B2371" t="str">
        <f>'4L'!$BA$43</f>
        <v>B0241SDC_RWT</v>
      </c>
      <c r="E2371" t="s">
        <v>16446</v>
      </c>
      <c r="F2371">
        <f>IF(ISBLANK('4L'!$G$43),"",'4L'!$G$43)</f>
        <v>0</v>
      </c>
    </row>
    <row r="2372" spans="2:6">
      <c r="B2372" t="str">
        <f>'4L'!$BB$43</f>
        <v>B0241SDC_RWS</v>
      </c>
      <c r="E2372" t="s">
        <v>16446</v>
      </c>
      <c r="F2372">
        <f>IF(ISBLANK('4L'!$H$43),"",'4L'!$H$43)</f>
        <v>0</v>
      </c>
    </row>
    <row r="2373" spans="2:6">
      <c r="B2373" t="str">
        <f>'4L'!$BC$43</f>
        <v>B0241SDC_WT</v>
      </c>
      <c r="E2373" t="s">
        <v>16446</v>
      </c>
      <c r="F2373">
        <f>IF(ISBLANK('4L'!$I$43),"",'4L'!$I$43)</f>
        <v>0</v>
      </c>
    </row>
    <row r="2374" spans="2:6">
      <c r="B2374" t="str">
        <f>'4L'!$BD$43</f>
        <v>B0241SDC_TWD</v>
      </c>
      <c r="E2374" t="s">
        <v>16446</v>
      </c>
      <c r="F2374">
        <f>IF(ISBLANK('4L'!$J$43),"",'4L'!$J$43)</f>
        <v>0</v>
      </c>
    </row>
    <row r="2375" spans="2:6">
      <c r="B2375" t="str">
        <f>'4L'!$BE$43</f>
        <v>B0241SDC_TOT</v>
      </c>
      <c r="E2375" t="s">
        <v>16446</v>
      </c>
      <c r="F2375">
        <f>IF(ISBLANK('4L'!$K$43),"",'4L'!$K$43)</f>
        <v>0</v>
      </c>
    </row>
    <row r="2376" spans="2:6">
      <c r="B2376" t="str">
        <f>'4L'!$BF$43</f>
        <v>B0241SDC_ASC</v>
      </c>
      <c r="E2376" t="s">
        <v>16446</v>
      </c>
      <c r="F2376">
        <f>IF(ISBLANK('4L'!$L$43),"",'4L'!$L$43)</f>
        <v>0</v>
      </c>
    </row>
    <row r="2377" spans="2:6">
      <c r="B2377" t="str">
        <f>'4L'!$BG$43</f>
        <v>B0241SDC_TC</v>
      </c>
      <c r="E2377" t="s">
        <v>16446</v>
      </c>
      <c r="F2377">
        <f>IF(ISBLANK('4L'!$M$43),"",'4L'!$M$43)</f>
        <v>0</v>
      </c>
    </row>
    <row r="2378" spans="2:6">
      <c r="B2378" t="str">
        <f>'4L'!$BH$43</f>
        <v>B0241SDC_TOT8</v>
      </c>
      <c r="E2378" t="s">
        <v>16446</v>
      </c>
      <c r="F2378">
        <f>IF(ISBLANK('4L'!$N$43),"",'4L'!$N$43)</f>
        <v>0</v>
      </c>
    </row>
    <row r="2379" spans="2:6">
      <c r="B2379" t="str">
        <f>'4L'!$BI$43</f>
        <v>B0241SDC_TOT78</v>
      </c>
      <c r="E2379" t="s">
        <v>16446</v>
      </c>
      <c r="F2379">
        <f>IF(ISBLANK('4L'!$O$43),"",'4L'!$O$43)</f>
        <v>0</v>
      </c>
    </row>
    <row r="2380" spans="2:6">
      <c r="B2380" t="str">
        <f>'4L'!$AZ$44</f>
        <v>B0242SDO_WR</v>
      </c>
      <c r="E2380" t="s">
        <v>16446</v>
      </c>
      <c r="F2380">
        <f>IF(ISBLANK('4L'!$F$44),"",'4L'!$F$44)</f>
        <v>0</v>
      </c>
    </row>
    <row r="2381" spans="2:6">
      <c r="B2381" t="str">
        <f>'4L'!$BA$44</f>
        <v>B0242SDO_RWT</v>
      </c>
      <c r="E2381" t="s">
        <v>16446</v>
      </c>
      <c r="F2381">
        <f>IF(ISBLANK('4L'!$G$44),"",'4L'!$G$44)</f>
        <v>0</v>
      </c>
    </row>
    <row r="2382" spans="2:6">
      <c r="B2382" t="str">
        <f>'4L'!$BB$44</f>
        <v>B0242SDO_RWS</v>
      </c>
      <c r="E2382" t="s">
        <v>16446</v>
      </c>
      <c r="F2382">
        <f>IF(ISBLANK('4L'!$H$44),"",'4L'!$H$44)</f>
        <v>0</v>
      </c>
    </row>
    <row r="2383" spans="2:6">
      <c r="B2383" t="str">
        <f>'4L'!$BC$44</f>
        <v>B0242SDO_WT</v>
      </c>
      <c r="E2383" t="s">
        <v>16446</v>
      </c>
      <c r="F2383">
        <f>IF(ISBLANK('4L'!$I$44),"",'4L'!$I$44)</f>
        <v>0</v>
      </c>
    </row>
    <row r="2384" spans="2:6">
      <c r="B2384" t="str">
        <f>'4L'!$BD$44</f>
        <v>B0242SDO_TWD</v>
      </c>
      <c r="E2384" t="s">
        <v>16446</v>
      </c>
      <c r="F2384">
        <f>IF(ISBLANK('4L'!$J$44),"",'4L'!$J$44)</f>
        <v>0</v>
      </c>
    </row>
    <row r="2385" spans="2:6">
      <c r="B2385" t="str">
        <f>'4L'!$BE$44</f>
        <v>B0242SDO_TOT</v>
      </c>
      <c r="E2385" t="s">
        <v>16446</v>
      </c>
      <c r="F2385">
        <f>IF(ISBLANK('4L'!$K$44),"",'4L'!$K$44)</f>
        <v>0</v>
      </c>
    </row>
    <row r="2386" spans="2:6">
      <c r="B2386" t="str">
        <f>'4L'!$BF$44</f>
        <v>B0242SDO_ASC</v>
      </c>
      <c r="E2386" t="s">
        <v>16446</v>
      </c>
      <c r="F2386">
        <f>IF(ISBLANK('4L'!$L$44),"",'4L'!$L$44)</f>
        <v>0</v>
      </c>
    </row>
    <row r="2387" spans="2:6">
      <c r="B2387" t="str">
        <f>'4L'!$BG$44</f>
        <v>B0242SDO_TC</v>
      </c>
      <c r="E2387" t="s">
        <v>16446</v>
      </c>
      <c r="F2387">
        <f>IF(ISBLANK('4L'!$M$44),"",'4L'!$M$44)</f>
        <v>0</v>
      </c>
    </row>
    <row r="2388" spans="2:6">
      <c r="B2388" t="str">
        <f>'4L'!$BH$44</f>
        <v>B0242SDO_TOT8</v>
      </c>
      <c r="E2388" t="s">
        <v>16446</v>
      </c>
      <c r="F2388">
        <f>IF(ISBLANK('4L'!$N$44),"",'4L'!$N$44)</f>
        <v>0</v>
      </c>
    </row>
    <row r="2389" spans="2:6">
      <c r="B2389" t="str">
        <f>'4L'!$BI$44</f>
        <v>B0242SDO_TOT78</v>
      </c>
      <c r="E2389" t="s">
        <v>16446</v>
      </c>
      <c r="F2389">
        <f>IF(ISBLANK('4L'!$O$44),"",'4L'!$O$44)</f>
        <v>0</v>
      </c>
    </row>
    <row r="2390" spans="2:6">
      <c r="B2390" t="str">
        <f>'4L'!$AZ$45</f>
        <v>B0243SDT_WR</v>
      </c>
      <c r="E2390" t="s">
        <v>16446</v>
      </c>
      <c r="F2390">
        <f>IF(ISBLANK('4L'!$F$45),"",'4L'!$F$45)</f>
        <v>0</v>
      </c>
    </row>
    <row r="2391" spans="2:6">
      <c r="B2391" t="str">
        <f>'4L'!$BA$45</f>
        <v>B0243SDT_RWT</v>
      </c>
      <c r="E2391" t="s">
        <v>16446</v>
      </c>
      <c r="F2391">
        <f>IF(ISBLANK('4L'!$G$45),"",'4L'!$G$45)</f>
        <v>0</v>
      </c>
    </row>
    <row r="2392" spans="2:6">
      <c r="B2392" t="str">
        <f>'4L'!$BB$45</f>
        <v>B0243SDT_RWS</v>
      </c>
      <c r="E2392" t="s">
        <v>16446</v>
      </c>
      <c r="F2392">
        <f>IF(ISBLANK('4L'!$H$45),"",'4L'!$H$45)</f>
        <v>0</v>
      </c>
    </row>
    <row r="2393" spans="2:6">
      <c r="B2393" t="str">
        <f>'4L'!$BC$45</f>
        <v>B0243SDT_WT</v>
      </c>
      <c r="E2393" t="s">
        <v>16446</v>
      </c>
      <c r="F2393">
        <f>IF(ISBLANK('4L'!$I$45),"",'4L'!$I$45)</f>
        <v>0</v>
      </c>
    </row>
    <row r="2394" spans="2:6">
      <c r="B2394" t="str">
        <f>'4L'!$BD$45</f>
        <v>B0243SDT_TWD</v>
      </c>
      <c r="E2394" t="s">
        <v>16446</v>
      </c>
      <c r="F2394">
        <f>IF(ISBLANK('4L'!$J$45),"",'4L'!$J$45)</f>
        <v>0</v>
      </c>
    </row>
    <row r="2395" spans="2:6">
      <c r="B2395" t="str">
        <f>'4L'!$BE$45</f>
        <v>B0243SDT_TOT</v>
      </c>
      <c r="E2395" t="s">
        <v>16446</v>
      </c>
      <c r="F2395">
        <f>IF(ISBLANK('4L'!$K$45),"",'4L'!$K$45)</f>
        <v>0</v>
      </c>
    </row>
    <row r="2396" spans="2:6">
      <c r="B2396" t="str">
        <f>'4L'!$BF$45</f>
        <v>B0243SDT_ASC</v>
      </c>
      <c r="E2396" t="s">
        <v>16446</v>
      </c>
      <c r="F2396">
        <f>IF(ISBLANK('4L'!$L$45),"",'4L'!$L$45)</f>
        <v>0</v>
      </c>
    </row>
    <row r="2397" spans="2:6">
      <c r="B2397" t="str">
        <f>'4L'!$BG$45</f>
        <v>B0243SDT_TC</v>
      </c>
      <c r="E2397" t="s">
        <v>16446</v>
      </c>
      <c r="F2397">
        <f>IF(ISBLANK('4L'!$M$45),"",'4L'!$M$45)</f>
        <v>0</v>
      </c>
    </row>
    <row r="2398" spans="2:6">
      <c r="B2398" t="str">
        <f>'4L'!$BH$45</f>
        <v>B0243SDT_TOT8</v>
      </c>
      <c r="E2398" t="s">
        <v>16446</v>
      </c>
      <c r="F2398">
        <f>IF(ISBLANK('4L'!$N$45),"",'4L'!$N$45)</f>
        <v>0</v>
      </c>
    </row>
    <row r="2399" spans="2:6">
      <c r="B2399" t="str">
        <f>'4L'!$BI$45</f>
        <v>B0243SDT_TOT78</v>
      </c>
      <c r="E2399" t="s">
        <v>16446</v>
      </c>
      <c r="F2399">
        <f>IF(ISBLANK('4L'!$O$45),"",'4L'!$O$45)</f>
        <v>0</v>
      </c>
    </row>
    <row r="2400" spans="2:6">
      <c r="B2400" t="str">
        <f>'4L'!$BP$45</f>
        <v>B0391SDBI_CUMME</v>
      </c>
      <c r="E2400" t="s">
        <v>16446</v>
      </c>
      <c r="F2400">
        <f>IF(ISBLANK('4L'!$V$45),"",'4L'!$V$45)</f>
        <v>1.165</v>
      </c>
    </row>
    <row r="2401" spans="2:6">
      <c r="B2401" t="str">
        <f>'4L'!$BQ$45</f>
        <v>B0391SDBI_CUMMA</v>
      </c>
      <c r="E2401" t="s">
        <v>16446</v>
      </c>
      <c r="F2401">
        <f>IF(ISBLANK('4L'!$W$45),"",'4L'!$W$45)</f>
        <v>6.2670000000000003</v>
      </c>
    </row>
    <row r="2402" spans="2:6">
      <c r="B2402" t="str">
        <f>'4L'!$BR$45</f>
        <v>B0391SDBI_CUMMT</v>
      </c>
      <c r="E2402" t="s">
        <v>16446</v>
      </c>
      <c r="F2402">
        <f>IF(ISBLANK('4L'!$X$45),"",'4L'!$X$45)</f>
        <v>6.2670000000000003</v>
      </c>
    </row>
    <row r="2403" spans="2:6">
      <c r="B2403" t="str">
        <f>'4L'!$AZ$46</f>
        <v>B0244SRC_WR</v>
      </c>
      <c r="E2403" t="s">
        <v>16446</v>
      </c>
      <c r="F2403">
        <f>IF(ISBLANK('4L'!$F$46),"",'4L'!$F$46)</f>
        <v>39.625999999999998</v>
      </c>
    </row>
    <row r="2404" spans="2:6">
      <c r="B2404" t="str">
        <f>'4L'!$BA$46</f>
        <v>B0244SRC_RWT</v>
      </c>
      <c r="E2404" t="s">
        <v>16446</v>
      </c>
      <c r="F2404">
        <f>IF(ISBLANK('4L'!$G$46),"",'4L'!$G$46)</f>
        <v>3.0059999999999998</v>
      </c>
    </row>
    <row r="2405" spans="2:6">
      <c r="B2405" t="str">
        <f>'4L'!$BB$46</f>
        <v>B0244SRC_RWS</v>
      </c>
      <c r="E2405" t="s">
        <v>16446</v>
      </c>
      <c r="F2405">
        <f>IF(ISBLANK('4L'!$H$46),"",'4L'!$H$46)</f>
        <v>0</v>
      </c>
    </row>
    <row r="2406" spans="2:6">
      <c r="B2406" t="str">
        <f>'4L'!$BC$46</f>
        <v>B0244SRC_WT</v>
      </c>
      <c r="E2406" t="s">
        <v>16446</v>
      </c>
      <c r="F2406">
        <f>IF(ISBLANK('4L'!$I$46),"",'4L'!$I$46)</f>
        <v>25.48</v>
      </c>
    </row>
    <row r="2407" spans="2:6">
      <c r="B2407" t="str">
        <f>'4L'!$BD$46</f>
        <v>B0244SRC_TWD</v>
      </c>
      <c r="E2407" t="s">
        <v>16446</v>
      </c>
      <c r="F2407">
        <f>IF(ISBLANK('4L'!$J$46),"",'4L'!$J$46)</f>
        <v>0</v>
      </c>
    </row>
    <row r="2408" spans="2:6">
      <c r="B2408" t="str">
        <f>'4L'!$BE$46</f>
        <v>B0244SRC_TOT</v>
      </c>
      <c r="E2408" t="s">
        <v>16446</v>
      </c>
      <c r="F2408">
        <f>IF(ISBLANK('4L'!$K$46),"",'4L'!$K$46)</f>
        <v>68.111999999999995</v>
      </c>
    </row>
    <row r="2409" spans="2:6">
      <c r="B2409" t="str">
        <f>'4L'!$BF$46</f>
        <v>B0244SRC_ASC</v>
      </c>
      <c r="E2409" t="s">
        <v>16446</v>
      </c>
      <c r="F2409">
        <f>IF(ISBLANK('4L'!$L$46),"",'4L'!$L$46)</f>
        <v>0</v>
      </c>
    </row>
    <row r="2410" spans="2:6">
      <c r="B2410" t="str">
        <f>'4L'!$BG$46</f>
        <v>B0244SRC_TC</v>
      </c>
      <c r="E2410" t="s">
        <v>16446</v>
      </c>
      <c r="F2410">
        <f>IF(ISBLANK('4L'!$M$46),"",'4L'!$M$46)</f>
        <v>0</v>
      </c>
    </row>
    <row r="2411" spans="2:6">
      <c r="B2411" t="str">
        <f>'4L'!$BH$46</f>
        <v>B0244SRC_TOT8</v>
      </c>
      <c r="E2411" t="s">
        <v>16446</v>
      </c>
      <c r="F2411">
        <f>IF(ISBLANK('4L'!$N$46),"",'4L'!$N$46)</f>
        <v>0</v>
      </c>
    </row>
    <row r="2412" spans="2:6">
      <c r="B2412" t="str">
        <f>'4L'!$BI$46</f>
        <v>B0244SRC_TOT78</v>
      </c>
      <c r="E2412" t="s">
        <v>16446</v>
      </c>
      <c r="F2412">
        <f>IF(ISBLANK('4L'!$O$46),"",'4L'!$O$46)</f>
        <v>68.111999999999995</v>
      </c>
    </row>
    <row r="2413" spans="2:6">
      <c r="B2413" t="str">
        <f>'4L'!$AZ$47</f>
        <v>B0245SRO_WR</v>
      </c>
      <c r="E2413" t="s">
        <v>16446</v>
      </c>
      <c r="F2413">
        <f>IF(ISBLANK('4L'!$F$47),"",'4L'!$F$47)</f>
        <v>0</v>
      </c>
    </row>
    <row r="2414" spans="2:6">
      <c r="B2414" t="str">
        <f>'4L'!$BA$47</f>
        <v>B0245SRO_RWT</v>
      </c>
      <c r="E2414" t="s">
        <v>16446</v>
      </c>
      <c r="F2414">
        <f>IF(ISBLANK('4L'!$G$47),"",'4L'!$G$47)</f>
        <v>0</v>
      </c>
    </row>
    <row r="2415" spans="2:6">
      <c r="B2415" t="str">
        <f>'4L'!$BB$47</f>
        <v>B0245SRO_RWS</v>
      </c>
      <c r="E2415" t="s">
        <v>16446</v>
      </c>
      <c r="F2415">
        <f>IF(ISBLANK('4L'!$H$47),"",'4L'!$H$47)</f>
        <v>0</v>
      </c>
    </row>
    <row r="2416" spans="2:6">
      <c r="B2416" t="str">
        <f>'4L'!$BC$47</f>
        <v>B0245SRO_WT</v>
      </c>
      <c r="E2416" t="s">
        <v>16446</v>
      </c>
      <c r="F2416">
        <f>IF(ISBLANK('4L'!$I$47),"",'4L'!$I$47)</f>
        <v>0</v>
      </c>
    </row>
    <row r="2417" spans="2:6">
      <c r="B2417" t="str">
        <f>'4L'!$BD$47</f>
        <v>B0245SRO_TWD</v>
      </c>
      <c r="E2417" t="s">
        <v>16446</v>
      </c>
      <c r="F2417">
        <f>IF(ISBLANK('4L'!$J$47),"",'4L'!$J$47)</f>
        <v>0</v>
      </c>
    </row>
    <row r="2418" spans="2:6">
      <c r="B2418" t="str">
        <f>'4L'!$BE$47</f>
        <v>B0245SRO_TOT</v>
      </c>
      <c r="E2418" t="s">
        <v>16446</v>
      </c>
      <c r="F2418">
        <f>IF(ISBLANK('4L'!$K$47),"",'4L'!$K$47)</f>
        <v>0</v>
      </c>
    </row>
    <row r="2419" spans="2:6">
      <c r="B2419" t="str">
        <f>'4L'!$BF$47</f>
        <v>B0245SRO_ASC</v>
      </c>
      <c r="E2419" t="s">
        <v>16446</v>
      </c>
      <c r="F2419">
        <f>IF(ISBLANK('4L'!$L$47),"",'4L'!$L$47)</f>
        <v>0</v>
      </c>
    </row>
    <row r="2420" spans="2:6">
      <c r="B2420" t="str">
        <f>'4L'!$BG$47</f>
        <v>B0245SRO_TC</v>
      </c>
      <c r="E2420" t="s">
        <v>16446</v>
      </c>
      <c r="F2420">
        <f>IF(ISBLANK('4L'!$M$47),"",'4L'!$M$47)</f>
        <v>0</v>
      </c>
    </row>
    <row r="2421" spans="2:6">
      <c r="B2421" t="str">
        <f>'4L'!$BH$47</f>
        <v>B0245SRO_TOT8</v>
      </c>
      <c r="E2421" t="s">
        <v>16446</v>
      </c>
      <c r="F2421">
        <f>IF(ISBLANK('4L'!$N$47),"",'4L'!$N$47)</f>
        <v>0</v>
      </c>
    </row>
    <row r="2422" spans="2:6">
      <c r="B2422" t="str">
        <f>'4L'!$BI$47</f>
        <v>B0245SRO_TOT78</v>
      </c>
      <c r="E2422" t="s">
        <v>16446</v>
      </c>
      <c r="F2422">
        <f>IF(ISBLANK('4L'!$O$47),"",'4L'!$O$47)</f>
        <v>0</v>
      </c>
    </row>
    <row r="2423" spans="2:6">
      <c r="B2423" t="str">
        <f>'4L'!$AZ$48</f>
        <v>B0246SRT_WR</v>
      </c>
      <c r="E2423" t="s">
        <v>16446</v>
      </c>
      <c r="F2423">
        <f>IF(ISBLANK('4L'!$F$48),"",'4L'!$F$48)</f>
        <v>39.625999999999998</v>
      </c>
    </row>
    <row r="2424" spans="2:6">
      <c r="B2424" t="str">
        <f>'4L'!$BA$48</f>
        <v>B0246SRT_RWT</v>
      </c>
      <c r="E2424" t="s">
        <v>16446</v>
      </c>
      <c r="F2424">
        <f>IF(ISBLANK('4L'!$G$48),"",'4L'!$G$48)</f>
        <v>3.0059999999999998</v>
      </c>
    </row>
    <row r="2425" spans="2:6">
      <c r="B2425" t="str">
        <f>'4L'!$BB$48</f>
        <v>B0246SRT_RWS</v>
      </c>
      <c r="E2425" t="s">
        <v>16446</v>
      </c>
      <c r="F2425">
        <f>IF(ISBLANK('4L'!$H$48),"",'4L'!$H$48)</f>
        <v>0</v>
      </c>
    </row>
    <row r="2426" spans="2:6">
      <c r="B2426" t="str">
        <f>'4L'!$BC$48</f>
        <v>B0246SRT_WT</v>
      </c>
      <c r="E2426" t="s">
        <v>16446</v>
      </c>
      <c r="F2426">
        <f>IF(ISBLANK('4L'!$I$48),"",'4L'!$I$48)</f>
        <v>25.48</v>
      </c>
    </row>
    <row r="2427" spans="2:6">
      <c r="B2427" t="str">
        <f>'4L'!$BD$48</f>
        <v>B0246SRT_TWD</v>
      </c>
      <c r="E2427" t="s">
        <v>16446</v>
      </c>
      <c r="F2427">
        <f>IF(ISBLANK('4L'!$J$48),"",'4L'!$J$48)</f>
        <v>0</v>
      </c>
    </row>
    <row r="2428" spans="2:6">
      <c r="B2428" t="str">
        <f>'4L'!$BE$48</f>
        <v>B0246SRT_TOT</v>
      </c>
      <c r="E2428" t="s">
        <v>16446</v>
      </c>
      <c r="F2428">
        <f>IF(ISBLANK('4L'!$K$48),"",'4L'!$K$48)</f>
        <v>68.111999999999995</v>
      </c>
    </row>
    <row r="2429" spans="2:6">
      <c r="B2429" t="str">
        <f>'4L'!$BF$48</f>
        <v>B0246SRT_ASC</v>
      </c>
      <c r="E2429" t="s">
        <v>16446</v>
      </c>
      <c r="F2429">
        <f>IF(ISBLANK('4L'!$L$48),"",'4L'!$L$48)</f>
        <v>0</v>
      </c>
    </row>
    <row r="2430" spans="2:6">
      <c r="B2430" t="str">
        <f>'4L'!$BG$48</f>
        <v>B0246SRT_TC</v>
      </c>
      <c r="E2430" t="s">
        <v>16446</v>
      </c>
      <c r="F2430">
        <f>IF(ISBLANK('4L'!$M$48),"",'4L'!$M$48)</f>
        <v>0</v>
      </c>
    </row>
    <row r="2431" spans="2:6">
      <c r="B2431" t="str">
        <f>'4L'!$BH$48</f>
        <v>B0246SRT_TOT8</v>
      </c>
      <c r="E2431" t="s">
        <v>16446</v>
      </c>
      <c r="F2431">
        <f>IF(ISBLANK('4L'!$N$48),"",'4L'!$N$48)</f>
        <v>0</v>
      </c>
    </row>
    <row r="2432" spans="2:6">
      <c r="B2432" t="str">
        <f>'4L'!$BI$48</f>
        <v>B0246SRT_TOT78</v>
      </c>
      <c r="E2432" t="s">
        <v>16446</v>
      </c>
      <c r="F2432">
        <f>IF(ISBLANK('4L'!$O$48),"",'4L'!$O$48)</f>
        <v>68.111999999999995</v>
      </c>
    </row>
    <row r="2433" spans="2:6">
      <c r="B2433" t="str">
        <f>'4L'!$BP$48</f>
        <v>B0392SRW_CUMME</v>
      </c>
      <c r="E2433" t="s">
        <v>16446</v>
      </c>
      <c r="F2433">
        <f>IF(ISBLANK('4L'!$V$48),"",'4L'!$V$48)</f>
        <v>136.43100000000001</v>
      </c>
    </row>
    <row r="2434" spans="2:6">
      <c r="B2434" t="str">
        <f>'4L'!$BQ$48</f>
        <v>B0392SRW_CUMMA</v>
      </c>
      <c r="E2434" t="s">
        <v>16446</v>
      </c>
      <c r="F2434">
        <f>IF(ISBLANK('4L'!$W$48),"",'4L'!$W$48)</f>
        <v>230.55199999999999</v>
      </c>
    </row>
    <row r="2435" spans="2:6">
      <c r="B2435" t="str">
        <f>'4L'!$BR$48</f>
        <v>B0392SRW_CUMMT</v>
      </c>
      <c r="E2435" t="s">
        <v>16446</v>
      </c>
      <c r="F2435">
        <f>IF(ISBLANK('4L'!$X$48),"",'4L'!$X$48)</f>
        <v>230.55199999999999</v>
      </c>
    </row>
    <row r="2436" spans="2:6">
      <c r="B2436" t="str">
        <f>'4L'!$AZ$49</f>
        <v>B0247SST_WR</v>
      </c>
      <c r="E2436" t="s">
        <v>16446</v>
      </c>
      <c r="F2436">
        <f>IF(ISBLANK('4L'!$F$49),"",'4L'!$F$49)</f>
        <v>44.037999999999997</v>
      </c>
    </row>
    <row r="2437" spans="2:6">
      <c r="B2437" t="str">
        <f>'4L'!$BA$49</f>
        <v>B0247SST_RWT</v>
      </c>
      <c r="E2437" t="s">
        <v>16446</v>
      </c>
      <c r="F2437">
        <f>IF(ISBLANK('4L'!$G$49),"",'4L'!$G$49)</f>
        <v>3.0059999999999998</v>
      </c>
    </row>
    <row r="2438" spans="2:6">
      <c r="B2438" t="str">
        <f>'4L'!$BB$49</f>
        <v>B0247SST_RWS</v>
      </c>
      <c r="E2438" t="s">
        <v>16446</v>
      </c>
      <c r="F2438">
        <f>IF(ISBLANK('4L'!$H$49),"",'4L'!$H$49)</f>
        <v>0</v>
      </c>
    </row>
    <row r="2439" spans="2:6">
      <c r="B2439" t="str">
        <f>'4L'!$BC$49</f>
        <v>B0247SST_WT</v>
      </c>
      <c r="E2439" t="s">
        <v>16446</v>
      </c>
      <c r="F2439">
        <f>IF(ISBLANK('4L'!$I$49),"",'4L'!$I$49)</f>
        <v>25.623000000000001</v>
      </c>
    </row>
    <row r="2440" spans="2:6">
      <c r="B2440" t="str">
        <f>'4L'!$BD$49</f>
        <v>B0247SST_TWD</v>
      </c>
      <c r="E2440" t="s">
        <v>16446</v>
      </c>
      <c r="F2440">
        <f>IF(ISBLANK('4L'!$J$49),"",'4L'!$J$49)</f>
        <v>24.07</v>
      </c>
    </row>
    <row r="2441" spans="2:6">
      <c r="B2441" t="str">
        <f>'4L'!$BE$49</f>
        <v>B0247SST_TOT</v>
      </c>
      <c r="E2441" t="s">
        <v>16446</v>
      </c>
      <c r="F2441">
        <f>IF(ISBLANK('4L'!$K$49),"",'4L'!$K$49)</f>
        <v>96.736999999999995</v>
      </c>
    </row>
    <row r="2442" spans="2:6">
      <c r="B2442" t="str">
        <f>'4L'!$BF$49</f>
        <v>B0247SST_ASC</v>
      </c>
      <c r="E2442" t="s">
        <v>16446</v>
      </c>
      <c r="F2442">
        <f>IF(ISBLANK('4L'!$L$49),"",'4L'!$L$49)</f>
        <v>0</v>
      </c>
    </row>
    <row r="2443" spans="2:6">
      <c r="B2443" t="str">
        <f>'4L'!$BG$49</f>
        <v>B0247SST_TC</v>
      </c>
      <c r="E2443" t="s">
        <v>16446</v>
      </c>
      <c r="F2443">
        <f>IF(ISBLANK('4L'!$M$49),"",'4L'!$M$49)</f>
        <v>0</v>
      </c>
    </row>
    <row r="2444" spans="2:6">
      <c r="B2444" t="str">
        <f>'4L'!$BH$49</f>
        <v>B0247SST_TOT8</v>
      </c>
      <c r="E2444" t="s">
        <v>16446</v>
      </c>
      <c r="F2444">
        <f>IF(ISBLANK('4L'!$N$49),"",'4L'!$N$49)</f>
        <v>0</v>
      </c>
    </row>
    <row r="2445" spans="2:6">
      <c r="B2445" t="str">
        <f>'4L'!$BI$49</f>
        <v>B0247SST_TOT78</v>
      </c>
      <c r="E2445" t="s">
        <v>16446</v>
      </c>
      <c r="F2445">
        <f>IF(ISBLANK('4L'!$O$49),"",'4L'!$O$49)</f>
        <v>96.736999999999995</v>
      </c>
    </row>
    <row r="2446" spans="2:6">
      <c r="B2446" t="str">
        <f>'4L'!$BP$49</f>
        <v>B0393TSDE_CUMME</v>
      </c>
      <c r="E2446" t="s">
        <v>16446</v>
      </c>
      <c r="F2446">
        <f>IF(ISBLANK('4L'!$V$49),"",'4L'!$V$49)</f>
        <v>210.03800000000001</v>
      </c>
    </row>
    <row r="2447" spans="2:6">
      <c r="B2447" t="str">
        <f>'4L'!$BQ$49</f>
        <v>B0393TSDE_CUMMA</v>
      </c>
      <c r="E2447" t="s">
        <v>16446</v>
      </c>
      <c r="F2447">
        <f>IF(ISBLANK('4L'!$W$49),"",'4L'!$W$49)</f>
        <v>350.82600000000002</v>
      </c>
    </row>
    <row r="2448" spans="2:6">
      <c r="B2448" t="str">
        <f>'4L'!$BR$49</f>
        <v>B0393TSDE_CUMMT</v>
      </c>
      <c r="E2448" t="s">
        <v>16446</v>
      </c>
      <c r="F2448">
        <f>IF(ISBLANK('4L'!$X$49),"",'4L'!$X$49)</f>
        <v>350.82600000000002</v>
      </c>
    </row>
    <row r="2449" spans="2:6">
      <c r="B2449" t="str">
        <f>'4L'!$BD$52</f>
        <v>B0248NMC_TWD</v>
      </c>
      <c r="E2449" t="s">
        <v>16446</v>
      </c>
      <c r="F2449">
        <f>IF(ISBLANK('4L'!$J$52),"",'4L'!$J$52)</f>
        <v>18.952999999999999</v>
      </c>
    </row>
    <row r="2450" spans="2:6">
      <c r="B2450" t="str">
        <f>'4L'!$BE$52</f>
        <v>B0248NMC_TOT</v>
      </c>
      <c r="E2450" t="s">
        <v>16446</v>
      </c>
      <c r="F2450">
        <f>IF(ISBLANK('4L'!$K$52),"",'4L'!$K$52)</f>
        <v>18.952999999999999</v>
      </c>
    </row>
    <row r="2451" spans="2:6">
      <c r="B2451" t="str">
        <f>'4L'!$BF$52</f>
        <v>B0248NMC_ASC</v>
      </c>
      <c r="E2451" t="s">
        <v>16446</v>
      </c>
      <c r="F2451">
        <f>IF(ISBLANK('4L'!$L$52),"",'4L'!$L$52)</f>
        <v>0</v>
      </c>
    </row>
    <row r="2452" spans="2:6">
      <c r="B2452" t="str">
        <f>'4L'!$BG$52</f>
        <v>B0248NMC_TC</v>
      </c>
      <c r="E2452" t="s">
        <v>16446</v>
      </c>
      <c r="F2452">
        <f>IF(ISBLANK('4L'!$M$52),"",'4L'!$M$52)</f>
        <v>0</v>
      </c>
    </row>
    <row r="2453" spans="2:6">
      <c r="B2453" t="str">
        <f>'4L'!$BH$52</f>
        <v>B0248NMC_TOT8</v>
      </c>
      <c r="E2453" t="s">
        <v>16446</v>
      </c>
      <c r="F2453">
        <f>IF(ISBLANK('4L'!$N$52),"",'4L'!$N$52)</f>
        <v>0</v>
      </c>
    </row>
    <row r="2454" spans="2:6">
      <c r="B2454" t="str">
        <f>'4L'!$BI$52</f>
        <v>B0248NMC_TOT78</v>
      </c>
      <c r="E2454" t="s">
        <v>16446</v>
      </c>
      <c r="F2454">
        <f>IF(ISBLANK('4L'!$O$52),"",'4L'!$O$52)</f>
        <v>18.952999999999999</v>
      </c>
    </row>
    <row r="2455" spans="2:6">
      <c r="B2455" t="str">
        <f>'4L'!$BD$53</f>
        <v>B0249NMO_TWD</v>
      </c>
      <c r="E2455" t="s">
        <v>16446</v>
      </c>
      <c r="F2455">
        <f>IF(ISBLANK('4L'!$J$53),"",'4L'!$J$53)</f>
        <v>0</v>
      </c>
    </row>
    <row r="2456" spans="2:6">
      <c r="B2456" t="str">
        <f>'4L'!$BE$53</f>
        <v>B0249NMO_TOT</v>
      </c>
      <c r="E2456" t="s">
        <v>16446</v>
      </c>
      <c r="F2456">
        <f>IF(ISBLANK('4L'!$K$53),"",'4L'!$K$53)</f>
        <v>0</v>
      </c>
    </row>
    <row r="2457" spans="2:6">
      <c r="B2457" t="str">
        <f>'4L'!$BF$53</f>
        <v>B0249NMO_ASC</v>
      </c>
      <c r="E2457" t="s">
        <v>16446</v>
      </c>
      <c r="F2457">
        <f>IF(ISBLANK('4L'!$L$53),"",'4L'!$L$53)</f>
        <v>0</v>
      </c>
    </row>
    <row r="2458" spans="2:6">
      <c r="B2458" t="str">
        <f>'4L'!$BG$53</f>
        <v>B0249NMO_TC</v>
      </c>
      <c r="E2458" t="s">
        <v>16446</v>
      </c>
      <c r="F2458">
        <f>IF(ISBLANK('4L'!$M$53),"",'4L'!$M$53)</f>
        <v>0</v>
      </c>
    </row>
    <row r="2459" spans="2:6">
      <c r="B2459" t="str">
        <f>'4L'!$BH$53</f>
        <v>B0249NMO_TOT8</v>
      </c>
      <c r="E2459" t="s">
        <v>16446</v>
      </c>
      <c r="F2459">
        <f>IF(ISBLANK('4L'!$N$53),"",'4L'!$N$53)</f>
        <v>0</v>
      </c>
    </row>
    <row r="2460" spans="2:6">
      <c r="B2460" t="str">
        <f>'4L'!$BI$53</f>
        <v>B0249NMO_TOT78</v>
      </c>
      <c r="E2460" t="s">
        <v>16446</v>
      </c>
      <c r="F2460">
        <f>IF(ISBLANK('4L'!$O$53),"",'4L'!$O$53)</f>
        <v>0</v>
      </c>
    </row>
    <row r="2461" spans="2:6">
      <c r="B2461" t="str">
        <f>'4L'!$BD$54</f>
        <v>B0250NMT_TWD</v>
      </c>
      <c r="E2461" t="s">
        <v>16446</v>
      </c>
      <c r="F2461">
        <f>IF(ISBLANK('4L'!$J$54),"",'4L'!$J$54)</f>
        <v>18.952999999999999</v>
      </c>
    </row>
    <row r="2462" spans="2:6">
      <c r="B2462" t="str">
        <f>'4L'!$BE$54</f>
        <v>B0250NMT_TOT</v>
      </c>
      <c r="E2462" t="s">
        <v>16446</v>
      </c>
      <c r="F2462">
        <f>IF(ISBLANK('4L'!$K$54),"",'4L'!$K$54)</f>
        <v>18.952999999999999</v>
      </c>
    </row>
    <row r="2463" spans="2:6">
      <c r="B2463" t="str">
        <f>'4L'!$BF$54</f>
        <v>B0250NMT_ASC</v>
      </c>
      <c r="E2463" t="s">
        <v>16446</v>
      </c>
      <c r="F2463">
        <f>IF(ISBLANK('4L'!$L$54),"",'4L'!$L$54)</f>
        <v>0</v>
      </c>
    </row>
    <row r="2464" spans="2:6">
      <c r="B2464" t="str">
        <f>'4L'!$BG$54</f>
        <v>B0250NMT_TC</v>
      </c>
      <c r="E2464" t="s">
        <v>16446</v>
      </c>
      <c r="F2464">
        <f>IF(ISBLANK('4L'!$M$54),"",'4L'!$M$54)</f>
        <v>0</v>
      </c>
    </row>
    <row r="2465" spans="2:6">
      <c r="B2465" t="str">
        <f>'4L'!$BH$54</f>
        <v>B0250NMT_TOT8</v>
      </c>
      <c r="E2465" t="s">
        <v>16446</v>
      </c>
      <c r="F2465">
        <f>IF(ISBLANK('4L'!$N$54),"",'4L'!$N$54)</f>
        <v>0</v>
      </c>
    </row>
    <row r="2466" spans="2:6">
      <c r="B2466" t="str">
        <f>'4L'!$BI$54</f>
        <v>B0250NMT_TOT78</v>
      </c>
      <c r="E2466" t="s">
        <v>16446</v>
      </c>
      <c r="F2466">
        <f>IF(ISBLANK('4L'!$O$54),"",'4L'!$O$54)</f>
        <v>18.952999999999999</v>
      </c>
    </row>
    <row r="2467" spans="2:6">
      <c r="B2467" t="str">
        <f>'4L'!$BD$55</f>
        <v>B0251NMC_TWD</v>
      </c>
      <c r="E2467" t="s">
        <v>16446</v>
      </c>
      <c r="F2467">
        <f>IF(ISBLANK('4L'!$J$55),"",'4L'!$J$55)</f>
        <v>30.06</v>
      </c>
    </row>
    <row r="2468" spans="2:6">
      <c r="B2468" t="str">
        <f>'4L'!$BE$55</f>
        <v>B0251NMC_TOT</v>
      </c>
      <c r="E2468" t="s">
        <v>16446</v>
      </c>
      <c r="F2468">
        <f>IF(ISBLANK('4L'!$K$55),"",'4L'!$K$55)</f>
        <v>30.06</v>
      </c>
    </row>
    <row r="2469" spans="2:6">
      <c r="B2469" t="str">
        <f>'4L'!$BF$55</f>
        <v>B0251NMC_ASC</v>
      </c>
      <c r="E2469" t="s">
        <v>16446</v>
      </c>
      <c r="F2469">
        <f>IF(ISBLANK('4L'!$L$55),"",'4L'!$L$55)</f>
        <v>0</v>
      </c>
    </row>
    <row r="2470" spans="2:6">
      <c r="B2470" t="str">
        <f>'4L'!$BG$55</f>
        <v>B0251NMC_TC</v>
      </c>
      <c r="E2470" t="s">
        <v>16446</v>
      </c>
      <c r="F2470">
        <f>IF(ISBLANK('4L'!$M$55),"",'4L'!$M$55)</f>
        <v>0</v>
      </c>
    </row>
    <row r="2471" spans="2:6">
      <c r="B2471" t="str">
        <f>'4L'!$BH$55</f>
        <v>B0251NMC_TOT8</v>
      </c>
      <c r="E2471" t="s">
        <v>16446</v>
      </c>
      <c r="F2471">
        <f>IF(ISBLANK('4L'!$N$55),"",'4L'!$N$55)</f>
        <v>0</v>
      </c>
    </row>
    <row r="2472" spans="2:6">
      <c r="B2472" t="str">
        <f>'4L'!$BI$55</f>
        <v>B0251NMC_TOT78</v>
      </c>
      <c r="E2472" t="s">
        <v>16446</v>
      </c>
      <c r="F2472">
        <f>IF(ISBLANK('4L'!$O$55),"",'4L'!$O$55)</f>
        <v>30.06</v>
      </c>
    </row>
    <row r="2473" spans="2:6">
      <c r="B2473" t="str">
        <f>'4L'!$BD$56</f>
        <v>B0252NMO_TWD</v>
      </c>
      <c r="E2473" t="s">
        <v>16446</v>
      </c>
      <c r="F2473">
        <f>IF(ISBLANK('4L'!$J$56),"",'4L'!$J$56)</f>
        <v>7.9000000000000001E-2</v>
      </c>
    </row>
    <row r="2474" spans="2:6">
      <c r="B2474" t="str">
        <f>'4L'!$BE$56</f>
        <v>B0252NMO_TOT</v>
      </c>
      <c r="E2474" t="s">
        <v>16446</v>
      </c>
      <c r="F2474">
        <f>IF(ISBLANK('4L'!$K$56),"",'4L'!$K$56)</f>
        <v>7.9000000000000001E-2</v>
      </c>
    </row>
    <row r="2475" spans="2:6">
      <c r="B2475" t="str">
        <f>'4L'!$BF$56</f>
        <v>B0252NMO_ASC</v>
      </c>
      <c r="E2475" t="s">
        <v>16446</v>
      </c>
      <c r="F2475">
        <f>IF(ISBLANK('4L'!$L$56),"",'4L'!$L$56)</f>
        <v>0</v>
      </c>
    </row>
    <row r="2476" spans="2:6">
      <c r="B2476" t="str">
        <f>'4L'!$BG$56</f>
        <v>B0252NMO_TC</v>
      </c>
      <c r="E2476" t="s">
        <v>16446</v>
      </c>
      <c r="F2476">
        <f>IF(ISBLANK('4L'!$M$56),"",'4L'!$M$56)</f>
        <v>0</v>
      </c>
    </row>
    <row r="2477" spans="2:6">
      <c r="B2477" t="str">
        <f>'4L'!$BH$56</f>
        <v>B0252NMO_TOT8</v>
      </c>
      <c r="E2477" t="s">
        <v>16446</v>
      </c>
      <c r="F2477">
        <f>IF(ISBLANK('4L'!$N$56),"",'4L'!$N$56)</f>
        <v>0</v>
      </c>
    </row>
    <row r="2478" spans="2:6">
      <c r="B2478" t="str">
        <f>'4L'!$BI$56</f>
        <v>B0252NMO_TOT78</v>
      </c>
      <c r="E2478" t="s">
        <v>16446</v>
      </c>
      <c r="F2478">
        <f>IF(ISBLANK('4L'!$O$56),"",'4L'!$O$56)</f>
        <v>7.9000000000000001E-2</v>
      </c>
    </row>
    <row r="2479" spans="2:6">
      <c r="B2479" t="str">
        <f>'4L'!$BD$57</f>
        <v>B0253NMT_TWD</v>
      </c>
      <c r="E2479" t="s">
        <v>16446</v>
      </c>
      <c r="F2479">
        <f>IF(ISBLANK('4L'!$J$57),"",'4L'!$J$57)</f>
        <v>30.138999999999999</v>
      </c>
    </row>
    <row r="2480" spans="2:6">
      <c r="B2480" t="str">
        <f>'4L'!$BE$57</f>
        <v>B0253NMT_TOT</v>
      </c>
      <c r="E2480" t="s">
        <v>16446</v>
      </c>
      <c r="F2480">
        <f>IF(ISBLANK('4L'!$K$57),"",'4L'!$K$57)</f>
        <v>30.138999999999999</v>
      </c>
    </row>
    <row r="2481" spans="2:6">
      <c r="B2481" t="str">
        <f>'4L'!$BF$57</f>
        <v>B0253NMT_ASC</v>
      </c>
      <c r="E2481" t="s">
        <v>16446</v>
      </c>
      <c r="F2481">
        <f>IF(ISBLANK('4L'!$L$57),"",'4L'!$L$57)</f>
        <v>0</v>
      </c>
    </row>
    <row r="2482" spans="2:6">
      <c r="B2482" t="str">
        <f>'4L'!$BG$57</f>
        <v>B0253NMT_TC</v>
      </c>
      <c r="E2482" t="s">
        <v>16446</v>
      </c>
      <c r="F2482">
        <f>IF(ISBLANK('4L'!$M$57),"",'4L'!$M$57)</f>
        <v>0</v>
      </c>
    </row>
    <row r="2483" spans="2:6">
      <c r="B2483" t="str">
        <f>'4L'!$BH$57</f>
        <v>B0253NMT_TOT8</v>
      </c>
      <c r="E2483" t="s">
        <v>16446</v>
      </c>
      <c r="F2483">
        <f>IF(ISBLANK('4L'!$N$57),"",'4L'!$N$57)</f>
        <v>0</v>
      </c>
    </row>
    <row r="2484" spans="2:6">
      <c r="B2484" t="str">
        <f>'4L'!$BI$57</f>
        <v>B0253NMT_TOT78</v>
      </c>
      <c r="E2484" t="s">
        <v>16446</v>
      </c>
      <c r="F2484">
        <f>IF(ISBLANK('4L'!$O$57),"",'4L'!$O$57)</f>
        <v>30.138999999999999</v>
      </c>
    </row>
    <row r="2485" spans="2:6">
      <c r="B2485" t="str">
        <f>'4L'!$BD$58</f>
        <v>B0254NMC_TWD</v>
      </c>
      <c r="E2485" t="s">
        <v>16446</v>
      </c>
      <c r="F2485">
        <f>IF(ISBLANK('4L'!$J$58),"",'4L'!$J$58)</f>
        <v>8.7999999999999995E-2</v>
      </c>
    </row>
    <row r="2486" spans="2:6">
      <c r="B2486" t="str">
        <f>'4L'!$BE$58</f>
        <v>B0254NMC_TOT</v>
      </c>
      <c r="E2486" t="s">
        <v>16446</v>
      </c>
      <c r="F2486">
        <f>IF(ISBLANK('4L'!$K$58),"",'4L'!$K$58)</f>
        <v>8.7999999999999995E-2</v>
      </c>
    </row>
    <row r="2487" spans="2:6">
      <c r="B2487" t="str">
        <f>'4L'!$BF$58</f>
        <v>B0254NMC_ASC</v>
      </c>
      <c r="E2487" t="s">
        <v>16446</v>
      </c>
      <c r="F2487">
        <f>IF(ISBLANK('4L'!$L$58),"",'4L'!$L$58)</f>
        <v>0</v>
      </c>
    </row>
    <row r="2488" spans="2:6">
      <c r="B2488" t="str">
        <f>'4L'!$BG$58</f>
        <v>B0254NMC_TC</v>
      </c>
      <c r="E2488" t="s">
        <v>16446</v>
      </c>
      <c r="F2488">
        <f>IF(ISBLANK('4L'!$M$58),"",'4L'!$M$58)</f>
        <v>0</v>
      </c>
    </row>
    <row r="2489" spans="2:6">
      <c r="B2489" t="str">
        <f>'4L'!$BH$58</f>
        <v>B0254NMC_TOT8</v>
      </c>
      <c r="E2489" t="s">
        <v>16446</v>
      </c>
      <c r="F2489">
        <f>IF(ISBLANK('4L'!$N$58),"",'4L'!$N$58)</f>
        <v>0</v>
      </c>
    </row>
    <row r="2490" spans="2:6">
      <c r="B2490" t="str">
        <f>'4L'!$BI$58</f>
        <v>B0254NMC_TOT78</v>
      </c>
      <c r="E2490" t="s">
        <v>16446</v>
      </c>
      <c r="F2490">
        <f>IF(ISBLANK('4L'!$O$58),"",'4L'!$O$58)</f>
        <v>8.7999999999999995E-2</v>
      </c>
    </row>
    <row r="2491" spans="2:6">
      <c r="B2491" t="str">
        <f>'4L'!$BD$59</f>
        <v>B0255NMO_TWD</v>
      </c>
      <c r="E2491" t="s">
        <v>16446</v>
      </c>
      <c r="F2491">
        <f>IF(ISBLANK('4L'!$J$59),"",'4L'!$J$59)</f>
        <v>0</v>
      </c>
    </row>
    <row r="2492" spans="2:6">
      <c r="B2492" t="str">
        <f>'4L'!$BE$59</f>
        <v>B0255NMO_TOT</v>
      </c>
      <c r="E2492" t="s">
        <v>16446</v>
      </c>
      <c r="F2492">
        <f>IF(ISBLANK('4L'!$K$59),"",'4L'!$K$59)</f>
        <v>0</v>
      </c>
    </row>
    <row r="2493" spans="2:6">
      <c r="B2493" t="str">
        <f>'4L'!$BF$59</f>
        <v>B0255NMO_ASC</v>
      </c>
      <c r="E2493" t="s">
        <v>16446</v>
      </c>
      <c r="F2493">
        <f>IF(ISBLANK('4L'!$L$59),"",'4L'!$L$59)</f>
        <v>0</v>
      </c>
    </row>
    <row r="2494" spans="2:6">
      <c r="B2494" t="str">
        <f>'4L'!$BG$59</f>
        <v>B0255NMO_TC</v>
      </c>
      <c r="E2494" t="s">
        <v>16446</v>
      </c>
      <c r="F2494">
        <f>IF(ISBLANK('4L'!$M$59),"",'4L'!$M$59)</f>
        <v>0</v>
      </c>
    </row>
    <row r="2495" spans="2:6">
      <c r="B2495" t="str">
        <f>'4L'!$BH$59</f>
        <v>B0255NMO_TOT8</v>
      </c>
      <c r="E2495" t="s">
        <v>16446</v>
      </c>
      <c r="F2495">
        <f>IF(ISBLANK('4L'!$N$59),"",'4L'!$N$59)</f>
        <v>0</v>
      </c>
    </row>
    <row r="2496" spans="2:6">
      <c r="B2496" t="str">
        <f>'4L'!$BI$59</f>
        <v>B0255NMO_TOT78</v>
      </c>
      <c r="E2496" t="s">
        <v>16446</v>
      </c>
      <c r="F2496">
        <f>IF(ISBLANK('4L'!$O$59),"",'4L'!$O$59)</f>
        <v>0</v>
      </c>
    </row>
    <row r="2497" spans="2:6">
      <c r="B2497" t="str">
        <f>'4L'!$BD$60</f>
        <v>B0256NMT_TWD</v>
      </c>
      <c r="E2497" t="s">
        <v>16446</v>
      </c>
      <c r="F2497">
        <f>IF(ISBLANK('4L'!$J$60),"",'4L'!$J$60)</f>
        <v>8.7999999999999995E-2</v>
      </c>
    </row>
    <row r="2498" spans="2:6">
      <c r="B2498" t="str">
        <f>'4L'!$BE$60</f>
        <v>B0256NMT_TOT</v>
      </c>
      <c r="E2498" t="s">
        <v>16446</v>
      </c>
      <c r="F2498">
        <f>IF(ISBLANK('4L'!$K$60),"",'4L'!$K$60)</f>
        <v>8.7999999999999995E-2</v>
      </c>
    </row>
    <row r="2499" spans="2:6">
      <c r="B2499" t="str">
        <f>'4L'!$BF$60</f>
        <v>B0256NMT_ASC</v>
      </c>
      <c r="E2499" t="s">
        <v>16446</v>
      </c>
      <c r="F2499">
        <f>IF(ISBLANK('4L'!$L$60),"",'4L'!$L$60)</f>
        <v>0</v>
      </c>
    </row>
    <row r="2500" spans="2:6">
      <c r="B2500" t="str">
        <f>'4L'!$BG$60</f>
        <v>B0256NMT_TC</v>
      </c>
      <c r="E2500" t="s">
        <v>16446</v>
      </c>
      <c r="F2500">
        <f>IF(ISBLANK('4L'!$M$60),"",'4L'!$M$60)</f>
        <v>0</v>
      </c>
    </row>
    <row r="2501" spans="2:6">
      <c r="B2501" t="str">
        <f>'4L'!$BH$60</f>
        <v>B0256NMT_TOT8</v>
      </c>
      <c r="E2501" t="s">
        <v>16446</v>
      </c>
      <c r="F2501">
        <f>IF(ISBLANK('4L'!$N$60),"",'4L'!$N$60)</f>
        <v>0</v>
      </c>
    </row>
    <row r="2502" spans="2:6">
      <c r="B2502" t="str">
        <f>'4L'!$BI$60</f>
        <v>B0256NMT_TOT78</v>
      </c>
      <c r="E2502" t="s">
        <v>16446</v>
      </c>
      <c r="F2502">
        <f>IF(ISBLANK('4L'!$O$60),"",'4L'!$O$60)</f>
        <v>8.7999999999999995E-2</v>
      </c>
    </row>
    <row r="2503" spans="2:6">
      <c r="B2503" t="str">
        <f>'4L'!$BD$61</f>
        <v>B0C230SSO_TWD</v>
      </c>
      <c r="E2503" t="s">
        <v>16446</v>
      </c>
      <c r="F2503">
        <f>IF(ISBLANK('4L'!$J$61),"",'4L'!$J$61)</f>
        <v>3.9670000000000001</v>
      </c>
    </row>
    <row r="2504" spans="2:6">
      <c r="B2504" t="str">
        <f>'4L'!$BE$61</f>
        <v>B0C230SSO_TOT</v>
      </c>
      <c r="E2504" t="s">
        <v>16446</v>
      </c>
      <c r="F2504">
        <f>IF(ISBLANK('4L'!$K$61),"",'4L'!$K$61)</f>
        <v>3.9670000000000001</v>
      </c>
    </row>
    <row r="2505" spans="2:6">
      <c r="B2505" t="str">
        <f>'4L'!$BF$61</f>
        <v>B0C230RMSSO_ASC</v>
      </c>
      <c r="E2505" t="s">
        <v>16446</v>
      </c>
      <c r="F2505">
        <f>IF(ISBLANK('4L'!$L$61),"",'4L'!$L$61)</f>
        <v>0</v>
      </c>
    </row>
    <row r="2506" spans="2:6">
      <c r="B2506" t="str">
        <f>'4L'!$BG$61</f>
        <v>B0C230RMSSO_TC</v>
      </c>
      <c r="E2506" t="s">
        <v>16446</v>
      </c>
      <c r="F2506">
        <f>IF(ISBLANK('4L'!$M$61),"",'4L'!$M$61)</f>
        <v>0</v>
      </c>
    </row>
    <row r="2507" spans="2:6">
      <c r="B2507" t="str">
        <f>'4L'!$BH$61</f>
        <v>B0C230RMSSO_TOT8</v>
      </c>
      <c r="E2507" t="s">
        <v>16446</v>
      </c>
      <c r="F2507">
        <f>IF(ISBLANK('4L'!$N$61),"",'4L'!$N$61)</f>
        <v>0</v>
      </c>
    </row>
    <row r="2508" spans="2:6">
      <c r="B2508" t="str">
        <f>'4L'!$BI$61</f>
        <v>B0C230RMSSO_TOT78</v>
      </c>
      <c r="E2508" t="s">
        <v>16446</v>
      </c>
      <c r="F2508">
        <f>IF(ISBLANK('4L'!$O$61),"",'4L'!$O$61)</f>
        <v>3.9670000000000001</v>
      </c>
    </row>
    <row r="2509" spans="2:6">
      <c r="B2509" t="str">
        <f>'4L'!$BD$62</f>
        <v>B0C231SST_TWD</v>
      </c>
      <c r="E2509" t="s">
        <v>16446</v>
      </c>
      <c r="F2509">
        <f>IF(ISBLANK('4L'!$J$62),"",'4L'!$J$62)</f>
        <v>0</v>
      </c>
    </row>
    <row r="2510" spans="2:6">
      <c r="B2510" t="str">
        <f>'4L'!$BE$62</f>
        <v>B0C231SST_TOT</v>
      </c>
      <c r="E2510" t="s">
        <v>16446</v>
      </c>
      <c r="F2510">
        <f>IF(ISBLANK('4L'!$K$62),"",'4L'!$K$62)</f>
        <v>0</v>
      </c>
    </row>
    <row r="2511" spans="2:6">
      <c r="B2511" t="str">
        <f>'4L'!$BF$62</f>
        <v>B0C231RMSST_ASC</v>
      </c>
      <c r="E2511" t="s">
        <v>16446</v>
      </c>
      <c r="F2511">
        <f>IF(ISBLANK('4L'!$L$62),"",'4L'!$L$62)</f>
        <v>0</v>
      </c>
    </row>
    <row r="2512" spans="2:6">
      <c r="B2512" t="str">
        <f>'4L'!$BG$62</f>
        <v>B0C231RMSST_TC</v>
      </c>
      <c r="E2512" t="s">
        <v>16446</v>
      </c>
      <c r="F2512">
        <f>IF(ISBLANK('4L'!$M$62),"",'4L'!$M$62)</f>
        <v>0</v>
      </c>
    </row>
    <row r="2513" spans="2:6">
      <c r="B2513" t="str">
        <f>'4L'!$BH$62</f>
        <v>B0C231RMSST_TOT8</v>
      </c>
      <c r="E2513" t="s">
        <v>16446</v>
      </c>
      <c r="F2513">
        <f>IF(ISBLANK('4L'!$N$62),"",'4L'!$N$62)</f>
        <v>0</v>
      </c>
    </row>
    <row r="2514" spans="2:6">
      <c r="B2514" t="str">
        <f>'4L'!$BI$62</f>
        <v>B0C231RMSST_TOT78</v>
      </c>
      <c r="E2514" t="s">
        <v>16446</v>
      </c>
      <c r="F2514">
        <f>IF(ISBLANK('4L'!$O$62),"",'4L'!$O$62)</f>
        <v>0</v>
      </c>
    </row>
    <row r="2515" spans="2:6">
      <c r="B2515" t="str">
        <f>'4L'!$BD$63</f>
        <v>B0C232DSC_TWD</v>
      </c>
      <c r="E2515" t="s">
        <v>16446</v>
      </c>
      <c r="F2515">
        <f>IF(ISBLANK('4L'!$J$63),"",'4L'!$J$63)</f>
        <v>3.9670000000000001</v>
      </c>
    </row>
    <row r="2516" spans="2:6">
      <c r="B2516" t="str">
        <f>'4L'!$BE$63</f>
        <v>B0C232DSC_TOT</v>
      </c>
      <c r="E2516" t="s">
        <v>16446</v>
      </c>
      <c r="F2516">
        <f>IF(ISBLANK('4L'!$K$63),"",'4L'!$K$63)</f>
        <v>3.9670000000000001</v>
      </c>
    </row>
    <row r="2517" spans="2:6">
      <c r="B2517" t="str">
        <f>'4L'!$BF$63</f>
        <v>B0C232DSC_ASC</v>
      </c>
      <c r="E2517" t="s">
        <v>16446</v>
      </c>
      <c r="F2517">
        <f>IF(ISBLANK('4L'!$L$63),"",'4L'!$L$63)</f>
        <v>0</v>
      </c>
    </row>
    <row r="2518" spans="2:6">
      <c r="B2518" t="str">
        <f>'4L'!$BG$63</f>
        <v>B0C232DSC_TC</v>
      </c>
      <c r="E2518" t="s">
        <v>16446</v>
      </c>
      <c r="F2518">
        <f>IF(ISBLANK('4L'!$M$63),"",'4L'!$M$63)</f>
        <v>0</v>
      </c>
    </row>
    <row r="2519" spans="2:6">
      <c r="B2519" t="str">
        <f>'4L'!$BH$63</f>
        <v>B0C232DSC_TOT8</v>
      </c>
      <c r="E2519" t="s">
        <v>16446</v>
      </c>
      <c r="F2519">
        <f>IF(ISBLANK('4L'!$N$63),"",'4L'!$N$63)</f>
        <v>0</v>
      </c>
    </row>
    <row r="2520" spans="2:6">
      <c r="B2520" t="str">
        <f>'4L'!$BI$63</f>
        <v>B0C232DSC_TOT78</v>
      </c>
      <c r="E2520" t="s">
        <v>16446</v>
      </c>
      <c r="F2520">
        <f>IF(ISBLANK('4L'!$O$63),"",'4L'!$O$63)</f>
        <v>3.9670000000000001</v>
      </c>
    </row>
    <row r="2521" spans="2:6">
      <c r="B2521" t="str">
        <f>'4L'!$BD$64</f>
        <v>B0C233DSO_TWD</v>
      </c>
      <c r="E2521" t="s">
        <v>16446</v>
      </c>
      <c r="F2521">
        <f>IF(ISBLANK('4L'!$J$64),"",'4L'!$J$64)</f>
        <v>1.0369999999999999</v>
      </c>
    </row>
    <row r="2522" spans="2:6">
      <c r="B2522" t="str">
        <f>'4L'!$BE$64</f>
        <v>B0C233DSO_TOT</v>
      </c>
      <c r="E2522" t="s">
        <v>16446</v>
      </c>
      <c r="F2522">
        <f>IF(ISBLANK('4L'!$K$64),"",'4L'!$K$64)</f>
        <v>1.0369999999999999</v>
      </c>
    </row>
    <row r="2523" spans="2:6">
      <c r="B2523" t="str">
        <f>'4L'!$BF$64</f>
        <v>B0C233DSO_ASC</v>
      </c>
      <c r="E2523" t="s">
        <v>16446</v>
      </c>
      <c r="F2523">
        <f>IF(ISBLANK('4L'!$L$64),"",'4L'!$L$64)</f>
        <v>0</v>
      </c>
    </row>
    <row r="2524" spans="2:6">
      <c r="B2524" t="str">
        <f>'4L'!$BG$64</f>
        <v>B0C233DSO_TC</v>
      </c>
      <c r="E2524" t="s">
        <v>16446</v>
      </c>
      <c r="F2524">
        <f>IF(ISBLANK('4L'!$M$64),"",'4L'!$M$64)</f>
        <v>0</v>
      </c>
    </row>
    <row r="2525" spans="2:6">
      <c r="B2525" t="str">
        <f>'4L'!$BH$64</f>
        <v>B0C233DSO_TOT8</v>
      </c>
      <c r="E2525" t="s">
        <v>16446</v>
      </c>
      <c r="F2525">
        <f>IF(ISBLANK('4L'!$N$64),"",'4L'!$N$64)</f>
        <v>0</v>
      </c>
    </row>
    <row r="2526" spans="2:6">
      <c r="B2526" t="str">
        <f>'4L'!$BI$64</f>
        <v>B0C233DSO_TOT78</v>
      </c>
      <c r="E2526" t="s">
        <v>16446</v>
      </c>
      <c r="F2526">
        <f>IF(ISBLANK('4L'!$O$64),"",'4L'!$O$64)</f>
        <v>1.0369999999999999</v>
      </c>
    </row>
    <row r="2527" spans="2:6">
      <c r="B2527" t="str">
        <f>'4L'!$BD$65</f>
        <v>B0C234DST_TWD</v>
      </c>
      <c r="E2527" t="s">
        <v>16446</v>
      </c>
      <c r="F2527">
        <f>IF(ISBLANK('4L'!$J$65),"",'4L'!$J$65)</f>
        <v>0</v>
      </c>
    </row>
    <row r="2528" spans="2:6">
      <c r="B2528" t="str">
        <f>'4L'!$BE$65</f>
        <v>B0C234DST_TOT</v>
      </c>
      <c r="E2528" t="s">
        <v>16446</v>
      </c>
      <c r="F2528">
        <f>IF(ISBLANK('4L'!$K$65),"",'4L'!$K$65)</f>
        <v>0</v>
      </c>
    </row>
    <row r="2529" spans="2:6">
      <c r="B2529" t="str">
        <f>'4L'!$BF$65</f>
        <v>B0C234DST_ASC</v>
      </c>
      <c r="E2529" t="s">
        <v>16446</v>
      </c>
      <c r="F2529">
        <f>IF(ISBLANK('4L'!$L$65),"",'4L'!$L$65)</f>
        <v>0</v>
      </c>
    </row>
    <row r="2530" spans="2:6">
      <c r="B2530" t="str">
        <f>'4L'!$BG$65</f>
        <v>B0C234DST_TC</v>
      </c>
      <c r="E2530" t="s">
        <v>16446</v>
      </c>
      <c r="F2530">
        <f>IF(ISBLANK('4L'!$M$65),"",'4L'!$M$65)</f>
        <v>0</v>
      </c>
    </row>
    <row r="2531" spans="2:6">
      <c r="B2531" t="str">
        <f>'4L'!$BH$65</f>
        <v>B0C234DST_TOT8</v>
      </c>
      <c r="E2531" t="s">
        <v>16446</v>
      </c>
      <c r="F2531">
        <f>IF(ISBLANK('4L'!$N$65),"",'4L'!$N$65)</f>
        <v>0</v>
      </c>
    </row>
    <row r="2532" spans="2:6">
      <c r="B2532" t="str">
        <f>'4L'!$BI$65</f>
        <v>B0C234DST_TOT78</v>
      </c>
      <c r="E2532" t="s">
        <v>16446</v>
      </c>
      <c r="F2532">
        <f>IF(ISBLANK('4L'!$O$65),"",'4L'!$O$65)</f>
        <v>0</v>
      </c>
    </row>
    <row r="2533" spans="2:6">
      <c r="B2533" t="str">
        <f>'4L'!$BD$66</f>
        <v>B0C235LIC_TWD</v>
      </c>
      <c r="E2533" t="s">
        <v>16446</v>
      </c>
      <c r="F2533">
        <f>IF(ISBLANK('4L'!$J$66),"",'4L'!$J$66)</f>
        <v>1.0369999999999999</v>
      </c>
    </row>
    <row r="2534" spans="2:6">
      <c r="B2534" t="str">
        <f>'4L'!$BE$66</f>
        <v>B0C235LIC_TOT</v>
      </c>
      <c r="E2534" t="s">
        <v>16446</v>
      </c>
      <c r="F2534">
        <f>IF(ISBLANK('4L'!$K$66),"",'4L'!$K$66)</f>
        <v>1.0369999999999999</v>
      </c>
    </row>
    <row r="2535" spans="2:6">
      <c r="B2535" t="str">
        <f>'4L'!$BF$66</f>
        <v>B0C235LIC_ASC</v>
      </c>
      <c r="E2535" t="s">
        <v>16446</v>
      </c>
      <c r="F2535">
        <f>IF(ISBLANK('4L'!$L$66),"",'4L'!$L$66)</f>
        <v>0</v>
      </c>
    </row>
    <row r="2536" spans="2:6">
      <c r="B2536" t="str">
        <f>'4L'!$BG$66</f>
        <v>B0C235LIC_TC</v>
      </c>
      <c r="E2536" t="s">
        <v>16446</v>
      </c>
      <c r="F2536">
        <f>IF(ISBLANK('4L'!$M$66),"",'4L'!$M$66)</f>
        <v>0</v>
      </c>
    </row>
    <row r="2537" spans="2:6">
      <c r="B2537" t="str">
        <f>'4L'!$BH$66</f>
        <v>B0C235LIC_TOT8</v>
      </c>
      <c r="E2537" t="s">
        <v>16446</v>
      </c>
      <c r="F2537">
        <f>IF(ISBLANK('4L'!$N$66),"",'4L'!$N$66)</f>
        <v>0</v>
      </c>
    </row>
    <row r="2538" spans="2:6">
      <c r="B2538" t="str">
        <f>'4L'!$BI$66</f>
        <v>B0C235LIC_TOT78</v>
      </c>
      <c r="E2538" t="s">
        <v>16446</v>
      </c>
      <c r="F2538">
        <f>IF(ISBLANK('4L'!$O$66),"",'4L'!$O$66)</f>
        <v>1.0369999999999999</v>
      </c>
    </row>
    <row r="2539" spans="2:6">
      <c r="B2539" t="str">
        <f>'4L'!$BD$67</f>
        <v>B0375RBMSM_TWD</v>
      </c>
      <c r="E2539" t="s">
        <v>16446</v>
      </c>
      <c r="F2539">
        <f>IF(ISBLANK('4L'!$J$67),"",'4L'!$J$67)</f>
        <v>4.4880000000000004</v>
      </c>
    </row>
    <row r="2540" spans="2:6">
      <c r="B2540" t="str">
        <f>'4L'!$BE$67</f>
        <v>B0375RBMSM_TOT</v>
      </c>
      <c r="E2540" t="s">
        <v>16446</v>
      </c>
      <c r="F2540">
        <f>IF(ISBLANK('4L'!$K$67),"",'4L'!$K$67)</f>
        <v>4.4880000000000004</v>
      </c>
    </row>
    <row r="2541" spans="2:6">
      <c r="B2541" t="str">
        <f>'4L'!$BF$67</f>
        <v>B0375RBMSM_ASC</v>
      </c>
      <c r="E2541" t="s">
        <v>16446</v>
      </c>
      <c r="F2541">
        <f>IF(ISBLANK('4L'!$L$67),"",'4L'!$L$67)</f>
        <v>0</v>
      </c>
    </row>
    <row r="2542" spans="2:6">
      <c r="B2542" t="str">
        <f>'4L'!$BG$67</f>
        <v>B0375RBMSM_TC</v>
      </c>
      <c r="E2542" t="s">
        <v>16446</v>
      </c>
      <c r="F2542">
        <f>IF(ISBLANK('4L'!$M$67),"",'4L'!$M$67)</f>
        <v>0</v>
      </c>
    </row>
    <row r="2543" spans="2:6">
      <c r="B2543" t="str">
        <f>'4L'!$BH$67</f>
        <v>B0375RBMSM_TOT8</v>
      </c>
      <c r="E2543" t="s">
        <v>16446</v>
      </c>
      <c r="F2543">
        <f>IF(ISBLANK('4L'!$N$67),"",'4L'!$N$67)</f>
        <v>0</v>
      </c>
    </row>
    <row r="2544" spans="2:6">
      <c r="B2544" t="str">
        <f>'4L'!$BI$67</f>
        <v>B0375RBMSM_TOT78</v>
      </c>
      <c r="E2544" t="s">
        <v>16446</v>
      </c>
      <c r="F2544">
        <f>IF(ISBLANK('4L'!$O$67),"",'4L'!$O$67)</f>
        <v>4.4880000000000004</v>
      </c>
    </row>
    <row r="2545" spans="2:6">
      <c r="B2545" t="str">
        <f>'4L'!$BD$68</f>
        <v>B0376RBMSM_TWD</v>
      </c>
      <c r="E2545" t="s">
        <v>16446</v>
      </c>
      <c r="F2545">
        <f>IF(ISBLANK('4L'!$J$68),"",'4L'!$J$68)</f>
        <v>0</v>
      </c>
    </row>
    <row r="2546" spans="2:6">
      <c r="B2546" t="str">
        <f>'4L'!$BE$68</f>
        <v>B0376RBMSM_TOT</v>
      </c>
      <c r="E2546" t="s">
        <v>16446</v>
      </c>
      <c r="F2546">
        <f>IF(ISBLANK('4L'!$K$68),"",'4L'!$K$68)</f>
        <v>0</v>
      </c>
    </row>
    <row r="2547" spans="2:6">
      <c r="B2547" t="str">
        <f>'4L'!$BF$68</f>
        <v>B0376RBMSM_ASC</v>
      </c>
      <c r="E2547" t="s">
        <v>16446</v>
      </c>
      <c r="F2547">
        <f>IF(ISBLANK('4L'!$L$68),"",'4L'!$L$68)</f>
        <v>0</v>
      </c>
    </row>
    <row r="2548" spans="2:6">
      <c r="B2548" t="str">
        <f>'4L'!$BG$68</f>
        <v>B0376RBMSM_TC</v>
      </c>
      <c r="E2548" t="s">
        <v>16446</v>
      </c>
      <c r="F2548">
        <f>IF(ISBLANK('4L'!$M$68),"",'4L'!$M$68)</f>
        <v>0</v>
      </c>
    </row>
    <row r="2549" spans="2:6">
      <c r="B2549" t="str">
        <f>'4L'!$BH$68</f>
        <v>B0376RBMSM_TOT8</v>
      </c>
      <c r="E2549" t="s">
        <v>16446</v>
      </c>
      <c r="F2549">
        <f>IF(ISBLANK('4L'!$N$68),"",'4L'!$N$68)</f>
        <v>0</v>
      </c>
    </row>
    <row r="2550" spans="2:6">
      <c r="B2550" t="str">
        <f>'4L'!$BI$68</f>
        <v>B0376RBMSM_TOT78</v>
      </c>
      <c r="E2550" t="s">
        <v>16446</v>
      </c>
      <c r="F2550">
        <f>IF(ISBLANK('4L'!$O$68),"",'4L'!$O$68)</f>
        <v>0</v>
      </c>
    </row>
    <row r="2551" spans="2:6">
      <c r="B2551" t="str">
        <f>'4L'!$BD$69</f>
        <v>B0377RBMSM_TWD</v>
      </c>
      <c r="E2551" t="s">
        <v>16446</v>
      </c>
      <c r="F2551">
        <f>IF(ISBLANK('4L'!$J$69),"",'4L'!$J$69)</f>
        <v>4.4880000000000004</v>
      </c>
    </row>
    <row r="2552" spans="2:6">
      <c r="B2552" t="str">
        <f>'4L'!$BE$69</f>
        <v>B0377RBMSM_TOT</v>
      </c>
      <c r="E2552" t="s">
        <v>16446</v>
      </c>
      <c r="F2552">
        <f>IF(ISBLANK('4L'!$K$69),"",'4L'!$K$69)</f>
        <v>4.4880000000000004</v>
      </c>
    </row>
    <row r="2553" spans="2:6">
      <c r="B2553" t="str">
        <f>'4L'!$BF$69</f>
        <v>B0377RBMSM_ASC</v>
      </c>
      <c r="E2553" t="s">
        <v>16446</v>
      </c>
      <c r="F2553">
        <f>IF(ISBLANK('4L'!$L$69),"",'4L'!$L$69)</f>
        <v>0</v>
      </c>
    </row>
    <row r="2554" spans="2:6">
      <c r="B2554" t="str">
        <f>'4L'!$BG$69</f>
        <v>B0377RBMSM_TC</v>
      </c>
      <c r="E2554" t="s">
        <v>16446</v>
      </c>
      <c r="F2554">
        <f>IF(ISBLANK('4L'!$M$69),"",'4L'!$M$69)</f>
        <v>0</v>
      </c>
    </row>
    <row r="2555" spans="2:6">
      <c r="B2555" t="str">
        <f>'4L'!$BH$69</f>
        <v>B0377RBMSM_TOT8</v>
      </c>
      <c r="E2555" t="s">
        <v>16446</v>
      </c>
      <c r="F2555">
        <f>IF(ISBLANK('4L'!$N$69),"",'4L'!$N$69)</f>
        <v>0</v>
      </c>
    </row>
    <row r="2556" spans="2:6">
      <c r="B2556" t="str">
        <f>'4L'!$BI$69</f>
        <v>B0377RBMSM_TOT78</v>
      </c>
      <c r="E2556" t="s">
        <v>16446</v>
      </c>
      <c r="F2556">
        <f>IF(ISBLANK('4L'!$O$69),"",'4L'!$O$69)</f>
        <v>4.4880000000000004</v>
      </c>
    </row>
    <row r="2557" spans="2:6">
      <c r="B2557" t="str">
        <f>'4L'!$BD$70</f>
        <v>B0C266RMARTT_TWD</v>
      </c>
      <c r="E2557" t="s">
        <v>16446</v>
      </c>
      <c r="F2557">
        <f>IF(ISBLANK('4L'!$J$70),"",'4L'!$J$70)</f>
        <v>0.255</v>
      </c>
    </row>
    <row r="2558" spans="2:6">
      <c r="B2558" t="str">
        <f>'4L'!$BE$70</f>
        <v>B0C266RMARTT_TOT</v>
      </c>
      <c r="E2558" t="s">
        <v>16446</v>
      </c>
      <c r="F2558">
        <f>IF(ISBLANK('4L'!$K$70),"",'4L'!$K$70)</f>
        <v>0.255</v>
      </c>
    </row>
    <row r="2559" spans="2:6">
      <c r="B2559" t="str">
        <f>'4L'!$BF$70</f>
        <v>B0C266RMARTT_ASC</v>
      </c>
      <c r="E2559" t="s">
        <v>16446</v>
      </c>
      <c r="F2559">
        <f>IF(ISBLANK('4L'!$L$70),"",'4L'!$L$70)</f>
        <v>0</v>
      </c>
    </row>
    <row r="2560" spans="2:6">
      <c r="B2560" t="str">
        <f>'4L'!$BG$70</f>
        <v>B0C266RMARTT_TC</v>
      </c>
      <c r="E2560" t="s">
        <v>16446</v>
      </c>
      <c r="F2560">
        <f>IF(ISBLANK('4L'!$M$70),"",'4L'!$M$70)</f>
        <v>0</v>
      </c>
    </row>
    <row r="2561" spans="2:6">
      <c r="B2561" t="str">
        <f>'4L'!$BH$70</f>
        <v>B0C266RMARTT_TOT8</v>
      </c>
      <c r="E2561" t="s">
        <v>16446</v>
      </c>
      <c r="F2561">
        <f>IF(ISBLANK('4L'!$N$70),"",'4L'!$N$70)</f>
        <v>0</v>
      </c>
    </row>
    <row r="2562" spans="2:6">
      <c r="B2562" t="str">
        <f>'4L'!$BI$70</f>
        <v>B0C266RMARTT_TOT78</v>
      </c>
      <c r="E2562" t="s">
        <v>16446</v>
      </c>
      <c r="F2562">
        <f>IF(ISBLANK('4L'!$O$70),"",'4L'!$O$70)</f>
        <v>0.255</v>
      </c>
    </row>
    <row r="2563" spans="2:6">
      <c r="B2563" t="str">
        <f>'4L'!$BD$71</f>
        <v>B0C264RMARCN_TWD</v>
      </c>
      <c r="E2563" t="s">
        <v>16446</v>
      </c>
      <c r="F2563">
        <f>IF(ISBLANK('4L'!$J$71),"",'4L'!$J$71)</f>
        <v>0</v>
      </c>
    </row>
    <row r="2564" spans="2:6">
      <c r="B2564" t="str">
        <f>'4L'!$BE$71</f>
        <v>B0C264RMARCN_TOT</v>
      </c>
      <c r="E2564" t="s">
        <v>16446</v>
      </c>
      <c r="F2564">
        <f>IF(ISBLANK('4L'!$K$71),"",'4L'!$K$71)</f>
        <v>0</v>
      </c>
    </row>
    <row r="2565" spans="2:6">
      <c r="B2565" t="str">
        <f>'4L'!$BF$71</f>
        <v>B0C264RMARCN_ASC</v>
      </c>
      <c r="E2565" t="s">
        <v>16446</v>
      </c>
      <c r="F2565">
        <f>IF(ISBLANK('4L'!$L$71),"",'4L'!$L$71)</f>
        <v>0</v>
      </c>
    </row>
    <row r="2566" spans="2:6">
      <c r="B2566" t="str">
        <f>'4L'!$BG$71</f>
        <v>B0C264RMARCN_TC</v>
      </c>
      <c r="E2566" t="s">
        <v>16446</v>
      </c>
      <c r="F2566">
        <f>IF(ISBLANK('4L'!$M$71),"",'4L'!$M$71)</f>
        <v>0</v>
      </c>
    </row>
    <row r="2567" spans="2:6">
      <c r="B2567" t="str">
        <f>'4L'!$BH$71</f>
        <v>B0C264RMARCN_TOT8</v>
      </c>
      <c r="E2567" t="s">
        <v>16446</v>
      </c>
      <c r="F2567">
        <f>IF(ISBLANK('4L'!$N$71),"",'4L'!$N$71)</f>
        <v>0</v>
      </c>
    </row>
    <row r="2568" spans="2:6">
      <c r="B2568" t="str">
        <f>'4L'!$BI$71</f>
        <v>B0C264RMARCN_TOT78</v>
      </c>
      <c r="E2568" t="s">
        <v>16446</v>
      </c>
      <c r="F2568">
        <f>IF(ISBLANK('4L'!$O$71),"",'4L'!$O$71)</f>
        <v>0</v>
      </c>
    </row>
    <row r="2569" spans="2:6">
      <c r="B2569" t="str">
        <f>'4L'!$BD$72</f>
        <v>B0C265RMARON_TWD</v>
      </c>
      <c r="E2569" t="s">
        <v>16446</v>
      </c>
      <c r="F2569">
        <f>IF(ISBLANK('4L'!$J$72),"",'4L'!$J$72)</f>
        <v>0.255</v>
      </c>
    </row>
    <row r="2570" spans="2:6">
      <c r="B2570" t="str">
        <f>'4L'!$BE$72</f>
        <v>B0C265RMARON_TOT</v>
      </c>
      <c r="E2570" t="s">
        <v>16446</v>
      </c>
      <c r="F2570">
        <f>IF(ISBLANK('4L'!$K$72),"",'4L'!$K$72)</f>
        <v>0.255</v>
      </c>
    </row>
    <row r="2571" spans="2:6">
      <c r="B2571" t="str">
        <f>'4L'!$BF$72</f>
        <v>B0C265RMARON_ASC</v>
      </c>
      <c r="E2571" t="s">
        <v>16446</v>
      </c>
      <c r="F2571">
        <f>IF(ISBLANK('4L'!$L$72),"",'4L'!$L$72)</f>
        <v>0</v>
      </c>
    </row>
    <row r="2572" spans="2:6">
      <c r="B2572" t="str">
        <f>'4L'!$BG$72</f>
        <v>B0C265RMARON_TC</v>
      </c>
      <c r="E2572" t="s">
        <v>16446</v>
      </c>
      <c r="F2572">
        <f>IF(ISBLANK('4L'!$M$72),"",'4L'!$M$72)</f>
        <v>0</v>
      </c>
    </row>
    <row r="2573" spans="2:6">
      <c r="B2573" t="str">
        <f>'4L'!$BH$72</f>
        <v>B0C265RMARON_TOT8</v>
      </c>
      <c r="E2573" t="s">
        <v>16446</v>
      </c>
      <c r="F2573">
        <f>IF(ISBLANK('4L'!$N$72),"",'4L'!$N$72)</f>
        <v>0</v>
      </c>
    </row>
    <row r="2574" spans="2:6">
      <c r="B2574" t="str">
        <f>'4L'!$BI$72</f>
        <v>B0C265RMARON_TOT78</v>
      </c>
      <c r="E2574" t="s">
        <v>16446</v>
      </c>
      <c r="F2574">
        <f>IF(ISBLANK('4L'!$O$72),"",'4L'!$O$72)</f>
        <v>0.255</v>
      </c>
    </row>
    <row r="2575" spans="2:6">
      <c r="B2575" t="str">
        <f>'4L'!$BD$73</f>
        <v>B0378SMI_TWD</v>
      </c>
      <c r="E2575" t="s">
        <v>16446</v>
      </c>
      <c r="F2575">
        <f>IF(ISBLANK('4L'!$J$73),"",'4L'!$J$73)</f>
        <v>0</v>
      </c>
    </row>
    <row r="2576" spans="2:6">
      <c r="B2576" t="str">
        <f>'4L'!$BE$73</f>
        <v>B0378SMI_TOT</v>
      </c>
      <c r="E2576" t="s">
        <v>16446</v>
      </c>
      <c r="F2576">
        <f>IF(ISBLANK('4L'!$K$73),"",'4L'!$K$73)</f>
        <v>0</v>
      </c>
    </row>
    <row r="2577" spans="2:6">
      <c r="B2577" t="str">
        <f>'4L'!$BF$73</f>
        <v>B0378SMI_ASC</v>
      </c>
      <c r="E2577" t="s">
        <v>16446</v>
      </c>
      <c r="F2577">
        <f>IF(ISBLANK('4L'!$L$73),"",'4L'!$L$73)</f>
        <v>0</v>
      </c>
    </row>
    <row r="2578" spans="2:6">
      <c r="B2578" t="str">
        <f>'4L'!$BG$73</f>
        <v>B0378SMI_TC</v>
      </c>
      <c r="E2578" t="s">
        <v>16446</v>
      </c>
      <c r="F2578">
        <f>IF(ISBLANK('4L'!$M$73),"",'4L'!$M$73)</f>
        <v>0</v>
      </c>
    </row>
    <row r="2579" spans="2:6">
      <c r="B2579" t="str">
        <f>'4L'!$BH$73</f>
        <v>B0378SMI_TOT8</v>
      </c>
      <c r="E2579" t="s">
        <v>16446</v>
      </c>
      <c r="F2579">
        <f>IF(ISBLANK('4L'!$N$73),"",'4L'!$N$73)</f>
        <v>0</v>
      </c>
    </row>
    <row r="2580" spans="2:6">
      <c r="B2580" t="str">
        <f>'4L'!$BI$73</f>
        <v>B0378SMI_TOT78</v>
      </c>
      <c r="E2580" t="s">
        <v>16446</v>
      </c>
      <c r="F2580">
        <f>IF(ISBLANK('4L'!$O$73),"",'4L'!$O$73)</f>
        <v>0</v>
      </c>
    </row>
    <row r="2581" spans="2:6">
      <c r="B2581" t="str">
        <f>'4L'!$BD$74</f>
        <v>B0379SMI_TWD</v>
      </c>
      <c r="E2581" t="s">
        <v>16446</v>
      </c>
      <c r="F2581">
        <f>IF(ISBLANK('4L'!$J$74),"",'4L'!$J$74)</f>
        <v>5.9359999999999999</v>
      </c>
    </row>
    <row r="2582" spans="2:6">
      <c r="B2582" t="str">
        <f>'4L'!$BE$74</f>
        <v>B0379SMI_TOT</v>
      </c>
      <c r="E2582" t="s">
        <v>16446</v>
      </c>
      <c r="F2582">
        <f>IF(ISBLANK('4L'!$K$74),"",'4L'!$K$74)</f>
        <v>5.9359999999999999</v>
      </c>
    </row>
    <row r="2583" spans="2:6">
      <c r="B2583" t="str">
        <f>'4L'!$BF$74</f>
        <v>B0379SMI_ASC</v>
      </c>
      <c r="E2583" t="s">
        <v>16446</v>
      </c>
      <c r="F2583">
        <f>IF(ISBLANK('4L'!$L$74),"",'4L'!$L$74)</f>
        <v>0</v>
      </c>
    </row>
    <row r="2584" spans="2:6">
      <c r="B2584" t="str">
        <f>'4L'!$BG$74</f>
        <v>B0379SMI_TC</v>
      </c>
      <c r="E2584" t="s">
        <v>16446</v>
      </c>
      <c r="F2584">
        <f>IF(ISBLANK('4L'!$M$74),"",'4L'!$M$74)</f>
        <v>0</v>
      </c>
    </row>
    <row r="2585" spans="2:6">
      <c r="B2585" t="str">
        <f>'4L'!$BH$74</f>
        <v>B0379SMI_TOT8</v>
      </c>
      <c r="E2585" t="s">
        <v>16446</v>
      </c>
      <c r="F2585">
        <f>IF(ISBLANK('4L'!$N$74),"",'4L'!$N$74)</f>
        <v>0</v>
      </c>
    </row>
    <row r="2586" spans="2:6">
      <c r="B2586" t="str">
        <f>'4L'!$BI$74</f>
        <v>B0379SMI_TOT78</v>
      </c>
      <c r="E2586" t="s">
        <v>16446</v>
      </c>
      <c r="F2586">
        <f>IF(ISBLANK('4L'!$O$74),"",'4L'!$O$74)</f>
        <v>5.9359999999999999</v>
      </c>
    </row>
    <row r="2587" spans="2:6">
      <c r="B2587" t="str">
        <f>'4L'!$BD$75</f>
        <v>B0380SMI_TWD</v>
      </c>
      <c r="E2587" t="s">
        <v>16446</v>
      </c>
      <c r="F2587">
        <f>IF(ISBLANK('4L'!$J$75),"",'4L'!$J$75)</f>
        <v>5.9359999999999999</v>
      </c>
    </row>
    <row r="2588" spans="2:6">
      <c r="B2588" t="str">
        <f>'4L'!$BE$75</f>
        <v>B0380SMI_TOT</v>
      </c>
      <c r="E2588" t="s">
        <v>16446</v>
      </c>
      <c r="F2588">
        <f>IF(ISBLANK('4L'!$K$75),"",'4L'!$K$75)</f>
        <v>5.9359999999999999</v>
      </c>
    </row>
    <row r="2589" spans="2:6">
      <c r="B2589" t="str">
        <f>'4L'!$BF$75</f>
        <v>B0380SMI_ASC</v>
      </c>
      <c r="E2589" t="s">
        <v>16446</v>
      </c>
      <c r="F2589">
        <f>IF(ISBLANK('4L'!$L$75),"",'4L'!$L$75)</f>
        <v>0</v>
      </c>
    </row>
    <row r="2590" spans="2:6">
      <c r="B2590" t="str">
        <f>'4L'!$BG$75</f>
        <v>B0380SMI_TC</v>
      </c>
      <c r="E2590" t="s">
        <v>16446</v>
      </c>
      <c r="F2590">
        <f>IF(ISBLANK('4L'!$M$75),"",'4L'!$M$75)</f>
        <v>0</v>
      </c>
    </row>
    <row r="2591" spans="2:6">
      <c r="B2591" t="str">
        <f>'4L'!$BH$75</f>
        <v>B0380SMI_TOT8</v>
      </c>
      <c r="E2591" t="s">
        <v>16446</v>
      </c>
      <c r="F2591">
        <f>IF(ISBLANK('4L'!$N$75),"",'4L'!$N$75)</f>
        <v>0</v>
      </c>
    </row>
    <row r="2592" spans="2:6">
      <c r="B2592" t="str">
        <f>'4L'!$BI$75</f>
        <v>B0380SMI_TOT78</v>
      </c>
      <c r="E2592" t="s">
        <v>16446</v>
      </c>
      <c r="F2592">
        <f>IF(ISBLANK('4L'!$O$75),"",'4L'!$O$75)</f>
        <v>5.9359999999999999</v>
      </c>
    </row>
    <row r="2593" spans="2:6">
      <c r="B2593" t="str">
        <f>'4L'!$BD$76</f>
        <v>B0257TMT_TWD</v>
      </c>
      <c r="E2593" t="s">
        <v>16446</v>
      </c>
      <c r="F2593">
        <f>IF(ISBLANK('4L'!$J$76),"",'4L'!$J$76)</f>
        <v>64.863</v>
      </c>
    </row>
    <row r="2594" spans="2:6">
      <c r="B2594" t="str">
        <f>'4L'!$BE$76</f>
        <v>B0257TMT_TOT</v>
      </c>
      <c r="E2594" t="s">
        <v>16446</v>
      </c>
      <c r="F2594">
        <f>IF(ISBLANK('4L'!$K$76),"",'4L'!$K$76)</f>
        <v>64.863</v>
      </c>
    </row>
    <row r="2595" spans="2:6">
      <c r="B2595" t="str">
        <f>'4L'!$BF$76</f>
        <v>B0257TMT_ASC</v>
      </c>
      <c r="E2595" t="s">
        <v>16446</v>
      </c>
      <c r="F2595">
        <f>IF(ISBLANK('4L'!$L$76),"",'4L'!$L$76)</f>
        <v>0</v>
      </c>
    </row>
    <row r="2596" spans="2:6">
      <c r="B2596" t="str">
        <f>'4L'!$BG$76</f>
        <v>B0257TMT_TC</v>
      </c>
      <c r="E2596" t="s">
        <v>16446</v>
      </c>
      <c r="F2596">
        <f>IF(ISBLANK('4L'!$M$76),"",'4L'!$M$76)</f>
        <v>0</v>
      </c>
    </row>
    <row r="2597" spans="2:6">
      <c r="B2597" t="str">
        <f>'4L'!$BH$76</f>
        <v>B0257TMT_TOT8</v>
      </c>
      <c r="E2597" t="s">
        <v>16446</v>
      </c>
      <c r="F2597">
        <f>IF(ISBLANK('4L'!$N$76),"",'4L'!$N$76)</f>
        <v>0</v>
      </c>
    </row>
    <row r="2598" spans="2:6">
      <c r="B2598" t="str">
        <f>'4L'!$BI$76</f>
        <v>B0257TMT_TOT78</v>
      </c>
      <c r="E2598" t="s">
        <v>16446</v>
      </c>
      <c r="F2598">
        <f>IF(ISBLANK('4L'!$O$76),"",'4L'!$O$76)</f>
        <v>64.863</v>
      </c>
    </row>
    <row r="2599" spans="2:6">
      <c r="B2599" t="str">
        <f>'4L'!$BP$76</f>
        <v>B0394TME_CUMME</v>
      </c>
      <c r="E2599" t="s">
        <v>16446</v>
      </c>
      <c r="F2599">
        <f>IF(ISBLANK('4L'!$V$76),"",'4L'!$V$76)</f>
        <v>370.17700000000002</v>
      </c>
    </row>
    <row r="2600" spans="2:6">
      <c r="B2600" t="str">
        <f>'4L'!$BQ$76</f>
        <v>B0394TME_CUMMA</v>
      </c>
      <c r="E2600" t="s">
        <v>16446</v>
      </c>
      <c r="F2600">
        <f>IF(ISBLANK('4L'!$W$76),"",'4L'!$W$76)</f>
        <v>353.96600000000001</v>
      </c>
    </row>
    <row r="2601" spans="2:6">
      <c r="B2601" t="str">
        <f>'4L'!$BR$76</f>
        <v>B0394TME_CUMMT</v>
      </c>
      <c r="E2601" t="s">
        <v>16446</v>
      </c>
      <c r="F2601">
        <f>IF(ISBLANK('4L'!$X$76),"",'4L'!$X$76)</f>
        <v>353.96600000000001</v>
      </c>
    </row>
    <row r="2602" spans="2:6">
      <c r="B2602" t="str">
        <f>'4L'!$AZ$79</f>
        <v>B0258ITC_WR</v>
      </c>
      <c r="E2602" t="s">
        <v>16446</v>
      </c>
      <c r="F2602">
        <f>IF(ISBLANK('4L'!$F$79),"",'4L'!$F$79)</f>
        <v>0</v>
      </c>
    </row>
    <row r="2603" spans="2:6">
      <c r="B2603" t="str">
        <f>'4L'!$BA$79</f>
        <v>B0258ITC_RWT</v>
      </c>
      <c r="E2603" t="s">
        <v>16446</v>
      </c>
      <c r="F2603">
        <f>IF(ISBLANK('4L'!$G$79),"",'4L'!$G$79)</f>
        <v>0</v>
      </c>
    </row>
    <row r="2604" spans="2:6">
      <c r="B2604" t="str">
        <f>'4L'!$BB$79</f>
        <v>B0258ITC_RWS</v>
      </c>
      <c r="E2604" t="s">
        <v>16446</v>
      </c>
      <c r="F2604">
        <f>IF(ISBLANK('4L'!$H$79),"",'4L'!$H$79)</f>
        <v>0</v>
      </c>
    </row>
    <row r="2605" spans="2:6">
      <c r="B2605" t="str">
        <f>'4L'!$BC$79</f>
        <v>B0258ITC_WT</v>
      </c>
      <c r="E2605" t="s">
        <v>16446</v>
      </c>
      <c r="F2605">
        <f>IF(ISBLANK('4L'!$I$79),"",'4L'!$I$79)</f>
        <v>0</v>
      </c>
    </row>
    <row r="2606" spans="2:6">
      <c r="B2606" t="str">
        <f>'4L'!$BD$79</f>
        <v>B0258ITC_TWD</v>
      </c>
      <c r="E2606" t="s">
        <v>16446</v>
      </c>
      <c r="F2606">
        <f>IF(ISBLANK('4L'!$J$79),"",'4L'!$J$79)</f>
        <v>0</v>
      </c>
    </row>
    <row r="2607" spans="2:6">
      <c r="B2607" t="str">
        <f>'4L'!$BE$79</f>
        <v>B0258ITC_TOT</v>
      </c>
      <c r="E2607" t="s">
        <v>16446</v>
      </c>
      <c r="F2607">
        <f>IF(ISBLANK('4L'!$K$79),"",'4L'!$K$79)</f>
        <v>0</v>
      </c>
    </row>
    <row r="2608" spans="2:6">
      <c r="B2608" t="str">
        <f>'4L'!$BF$79</f>
        <v>B0258ITC_ASC</v>
      </c>
      <c r="E2608" t="s">
        <v>16446</v>
      </c>
      <c r="F2608">
        <f>IF(ISBLANK('4L'!$L$79),"",'4L'!$L$79)</f>
        <v>0</v>
      </c>
    </row>
    <row r="2609" spans="2:6">
      <c r="B2609" t="str">
        <f>'4L'!$BG$79</f>
        <v>B0258ITC_TC</v>
      </c>
      <c r="E2609" t="s">
        <v>16446</v>
      </c>
      <c r="F2609">
        <f>IF(ISBLANK('4L'!$M$79),"",'4L'!$M$79)</f>
        <v>0</v>
      </c>
    </row>
    <row r="2610" spans="2:6">
      <c r="B2610" t="str">
        <f>'4L'!$BH$79</f>
        <v>B0258ITC_TOT8</v>
      </c>
      <c r="E2610" t="s">
        <v>16446</v>
      </c>
      <c r="F2610">
        <f>IF(ISBLANK('4L'!$N$79),"",'4L'!$N$79)</f>
        <v>0</v>
      </c>
    </row>
    <row r="2611" spans="2:6">
      <c r="B2611" t="str">
        <f>'4L'!$BI$79</f>
        <v>B0258ITC_TOT78</v>
      </c>
      <c r="E2611" t="s">
        <v>16446</v>
      </c>
      <c r="F2611">
        <f>IF(ISBLANK('4L'!$O$79),"",'4L'!$O$79)</f>
        <v>0</v>
      </c>
    </row>
    <row r="2612" spans="2:6">
      <c r="B2612" t="str">
        <f>'4L'!$AZ$80</f>
        <v>B0259ITO_WR</v>
      </c>
      <c r="E2612" t="s">
        <v>16446</v>
      </c>
      <c r="F2612">
        <f>IF(ISBLANK('4L'!$F$80),"",'4L'!$F$80)</f>
        <v>0</v>
      </c>
    </row>
    <row r="2613" spans="2:6">
      <c r="B2613" t="str">
        <f>'4L'!$BA$80</f>
        <v>B0259ITO_RWT</v>
      </c>
      <c r="E2613" t="s">
        <v>16446</v>
      </c>
      <c r="F2613">
        <f>IF(ISBLANK('4L'!$G$80),"",'4L'!$G$80)</f>
        <v>0</v>
      </c>
    </row>
    <row r="2614" spans="2:6">
      <c r="B2614" t="str">
        <f>'4L'!$BB$80</f>
        <v>B0259ITO_RWS</v>
      </c>
      <c r="E2614" t="s">
        <v>16446</v>
      </c>
      <c r="F2614">
        <f>IF(ISBLANK('4L'!$H$80),"",'4L'!$H$80)</f>
        <v>0</v>
      </c>
    </row>
    <row r="2615" spans="2:6">
      <c r="B2615" t="str">
        <f>'4L'!$BC$80</f>
        <v>B0259ITO_WT</v>
      </c>
      <c r="E2615" t="s">
        <v>16446</v>
      </c>
      <c r="F2615">
        <f>IF(ISBLANK('4L'!$I$80),"",'4L'!$I$80)</f>
        <v>0</v>
      </c>
    </row>
    <row r="2616" spans="2:6">
      <c r="B2616" t="str">
        <f>'4L'!$BD$80</f>
        <v>B0259ITO_TWD</v>
      </c>
      <c r="E2616" t="s">
        <v>16446</v>
      </c>
      <c r="F2616">
        <f>IF(ISBLANK('4L'!$J$80),"",'4L'!$J$80)</f>
        <v>0</v>
      </c>
    </row>
    <row r="2617" spans="2:6">
      <c r="B2617" t="str">
        <f>'4L'!$BE$80</f>
        <v>B0259ITO_TOT</v>
      </c>
      <c r="E2617" t="s">
        <v>16446</v>
      </c>
      <c r="F2617">
        <f>IF(ISBLANK('4L'!$K$80),"",'4L'!$K$80)</f>
        <v>0</v>
      </c>
    </row>
    <row r="2618" spans="2:6">
      <c r="B2618" t="str">
        <f>'4L'!$BF$80</f>
        <v>B0259ITO_ASC</v>
      </c>
      <c r="E2618" t="s">
        <v>16446</v>
      </c>
      <c r="F2618">
        <f>IF(ISBLANK('4L'!$L$80),"",'4L'!$L$80)</f>
        <v>0</v>
      </c>
    </row>
    <row r="2619" spans="2:6">
      <c r="B2619" t="str">
        <f>'4L'!$BG$80</f>
        <v>B0259ITO_TC</v>
      </c>
      <c r="E2619" t="s">
        <v>16446</v>
      </c>
      <c r="F2619">
        <f>IF(ISBLANK('4L'!$M$80),"",'4L'!$M$80)</f>
        <v>0</v>
      </c>
    </row>
    <row r="2620" spans="2:6">
      <c r="B2620" t="str">
        <f>'4L'!$BH$80</f>
        <v>B0259ITO_TOT8</v>
      </c>
      <c r="E2620" t="s">
        <v>16446</v>
      </c>
      <c r="F2620">
        <f>IF(ISBLANK('4L'!$N$80),"",'4L'!$N$80)</f>
        <v>0</v>
      </c>
    </row>
    <row r="2621" spans="2:6">
      <c r="B2621" t="str">
        <f>'4L'!$BI$80</f>
        <v>B0259ITO_TOT78</v>
      </c>
      <c r="E2621" t="s">
        <v>16446</v>
      </c>
      <c r="F2621">
        <f>IF(ISBLANK('4L'!$O$80),"",'4L'!$O$80)</f>
        <v>0</v>
      </c>
    </row>
    <row r="2622" spans="2:6">
      <c r="B2622" t="str">
        <f>'4L'!$AZ$81</f>
        <v>B0260ITT_WR</v>
      </c>
      <c r="E2622" t="s">
        <v>16446</v>
      </c>
      <c r="F2622">
        <f>IF(ISBLANK('4L'!$F$81),"",'4L'!$F$81)</f>
        <v>0</v>
      </c>
    </row>
    <row r="2623" spans="2:6">
      <c r="B2623" t="str">
        <f>'4L'!$BA$81</f>
        <v>B0260ITT_RWT</v>
      </c>
      <c r="E2623" t="s">
        <v>16446</v>
      </c>
      <c r="F2623">
        <f>IF(ISBLANK('4L'!$G$81),"",'4L'!$G$81)</f>
        <v>0</v>
      </c>
    </row>
    <row r="2624" spans="2:6">
      <c r="B2624" t="str">
        <f>'4L'!$BB$81</f>
        <v>B0260ITT_RWS</v>
      </c>
      <c r="E2624" t="s">
        <v>16446</v>
      </c>
      <c r="F2624">
        <f>IF(ISBLANK('4L'!$H$81),"",'4L'!$H$81)</f>
        <v>0</v>
      </c>
    </row>
    <row r="2625" spans="2:6">
      <c r="B2625" t="str">
        <f>'4L'!$BC$81</f>
        <v>B0260ITT_WT</v>
      </c>
      <c r="E2625" t="s">
        <v>16446</v>
      </c>
      <c r="F2625">
        <f>IF(ISBLANK('4L'!$I$81),"",'4L'!$I$81)</f>
        <v>0</v>
      </c>
    </row>
    <row r="2626" spans="2:6">
      <c r="B2626" t="str">
        <f>'4L'!$BD$81</f>
        <v>B0260ITT_TWD</v>
      </c>
      <c r="E2626" t="s">
        <v>16446</v>
      </c>
      <c r="F2626">
        <f>IF(ISBLANK('4L'!$J$81),"",'4L'!$J$81)</f>
        <v>0</v>
      </c>
    </row>
    <row r="2627" spans="2:6">
      <c r="B2627" t="str">
        <f>'4L'!$BE$81</f>
        <v>B0260ITT_TOT</v>
      </c>
      <c r="E2627" t="s">
        <v>16446</v>
      </c>
      <c r="F2627">
        <f>IF(ISBLANK('4L'!$K$81),"",'4L'!$K$81)</f>
        <v>0</v>
      </c>
    </row>
    <row r="2628" spans="2:6">
      <c r="B2628" t="str">
        <f>'4L'!$BF$81</f>
        <v>B0260ITT_ASC</v>
      </c>
      <c r="E2628" t="s">
        <v>16446</v>
      </c>
      <c r="F2628">
        <f>IF(ISBLANK('4L'!$L$81),"",'4L'!$L$81)</f>
        <v>0</v>
      </c>
    </row>
    <row r="2629" spans="2:6">
      <c r="B2629" t="str">
        <f>'4L'!$BG$81</f>
        <v>B0260ITT_TC</v>
      </c>
      <c r="E2629" t="s">
        <v>16446</v>
      </c>
      <c r="F2629">
        <f>IF(ISBLANK('4L'!$M$81),"",'4L'!$M$81)</f>
        <v>0</v>
      </c>
    </row>
    <row r="2630" spans="2:6">
      <c r="B2630" t="str">
        <f>'4L'!$BH$81</f>
        <v>B0260ITT_TOT8</v>
      </c>
      <c r="E2630" t="s">
        <v>16446</v>
      </c>
      <c r="F2630">
        <f>IF(ISBLANK('4L'!$N$81),"",'4L'!$N$81)</f>
        <v>0</v>
      </c>
    </row>
    <row r="2631" spans="2:6">
      <c r="B2631" t="str">
        <f>'4L'!$BI$81</f>
        <v>B0260ITT_TOT78</v>
      </c>
      <c r="E2631" t="s">
        <v>16446</v>
      </c>
      <c r="F2631">
        <f>IF(ISBLANK('4L'!$O$81),"",'4L'!$O$81)</f>
        <v>0</v>
      </c>
    </row>
    <row r="2632" spans="2:6">
      <c r="B2632" t="str">
        <f>'4L'!$BP$81</f>
        <v>B0395ITOC_CUMME</v>
      </c>
      <c r="E2632" t="s">
        <v>16446</v>
      </c>
      <c r="F2632">
        <f>IF(ISBLANK('4L'!$V$81),"",'4L'!$V$81)</f>
        <v>0</v>
      </c>
    </row>
    <row r="2633" spans="2:6">
      <c r="B2633" t="str">
        <f>'4L'!$BQ$81</f>
        <v>B0395ITOC_CUMMA</v>
      </c>
      <c r="E2633" t="s">
        <v>16446</v>
      </c>
      <c r="F2633">
        <f>IF(ISBLANK('4L'!$W$81),"",'4L'!$W$81)</f>
        <v>0</v>
      </c>
    </row>
    <row r="2634" spans="2:6">
      <c r="B2634" t="str">
        <f>'4L'!$BR$81</f>
        <v>B0395ITOC_CUMMT</v>
      </c>
      <c r="E2634" t="s">
        <v>16446</v>
      </c>
      <c r="F2634">
        <f>IF(ISBLANK('4L'!$X$81),"",'4L'!$X$81)</f>
        <v>0</v>
      </c>
    </row>
    <row r="2635" spans="2:6">
      <c r="B2635" t="str">
        <f>'4L'!$AZ$82</f>
        <v>B0264ARCT_WR</v>
      </c>
      <c r="E2635" t="s">
        <v>16446</v>
      </c>
      <c r="F2635">
        <f>IF(ISBLANK('4L'!$F$82),"",'4L'!$F$82)</f>
        <v>0</v>
      </c>
    </row>
    <row r="2636" spans="2:6">
      <c r="B2636" t="str">
        <f>'4L'!$BA$82</f>
        <v>B0264ARCT_RWT</v>
      </c>
      <c r="E2636" t="s">
        <v>16446</v>
      </c>
      <c r="F2636">
        <f>IF(ISBLANK('4L'!$G$82),"",'4L'!$G$82)</f>
        <v>0</v>
      </c>
    </row>
    <row r="2637" spans="2:6">
      <c r="B2637" t="str">
        <f>'4L'!$BB$82</f>
        <v>B0264ARCT_RWS</v>
      </c>
      <c r="E2637" t="s">
        <v>16446</v>
      </c>
      <c r="F2637">
        <f>IF(ISBLANK('4L'!$H$82),"",'4L'!$H$82)</f>
        <v>0</v>
      </c>
    </row>
    <row r="2638" spans="2:6">
      <c r="B2638" t="str">
        <f>'4L'!$BC$82</f>
        <v>B0264ARCT_WT</v>
      </c>
      <c r="E2638" t="s">
        <v>16446</v>
      </c>
      <c r="F2638">
        <f>IF(ISBLANK('4L'!$I$82),"",'4L'!$I$82)</f>
        <v>2.2869999999999999</v>
      </c>
    </row>
    <row r="2639" spans="2:6">
      <c r="B2639" t="str">
        <f>'4L'!$BD$82</f>
        <v>B0264ARCT_TWD</v>
      </c>
      <c r="E2639" t="s">
        <v>16446</v>
      </c>
      <c r="F2639">
        <f>IF(ISBLANK('4L'!$J$82),"",'4L'!$J$82)</f>
        <v>0</v>
      </c>
    </row>
    <row r="2640" spans="2:6">
      <c r="B2640" t="str">
        <f>'4L'!$BE$82</f>
        <v>B0264ARCT_TOT</v>
      </c>
      <c r="E2640" t="s">
        <v>16446</v>
      </c>
      <c r="F2640">
        <f>IF(ISBLANK('4L'!$K$82),"",'4L'!$K$82)</f>
        <v>2.2869999999999999</v>
      </c>
    </row>
    <row r="2641" spans="2:6">
      <c r="B2641" t="str">
        <f>'4L'!$BF$82</f>
        <v>B0264ARCT_ASC</v>
      </c>
      <c r="E2641" t="s">
        <v>16446</v>
      </c>
      <c r="F2641">
        <f>IF(ISBLANK('4L'!$L$82),"",'4L'!$L$82)</f>
        <v>0</v>
      </c>
    </row>
    <row r="2642" spans="2:6">
      <c r="B2642" t="str">
        <f>'4L'!$BG$82</f>
        <v>B0264ARCT_TC</v>
      </c>
      <c r="E2642" t="s">
        <v>16446</v>
      </c>
      <c r="F2642">
        <f>IF(ISBLANK('4L'!$M$82),"",'4L'!$M$82)</f>
        <v>0</v>
      </c>
    </row>
    <row r="2643" spans="2:6">
      <c r="B2643" t="str">
        <f>'4L'!$BH$82</f>
        <v>B0264ARCT_TOT8</v>
      </c>
      <c r="E2643" t="s">
        <v>16446</v>
      </c>
      <c r="F2643">
        <f>IF(ISBLANK('4L'!$N$82),"",'4L'!$N$82)</f>
        <v>0</v>
      </c>
    </row>
    <row r="2644" spans="2:6">
      <c r="B2644" t="str">
        <f>'4L'!$BI$82</f>
        <v>B0264ARCT_TOT78</v>
      </c>
      <c r="E2644" t="s">
        <v>16446</v>
      </c>
      <c r="F2644">
        <f>IF(ISBLANK('4L'!$O$82),"",'4L'!$O$82)</f>
        <v>2.2869999999999999</v>
      </c>
    </row>
    <row r="2645" spans="2:6">
      <c r="B2645" t="str">
        <f>'4L'!$BJ$82</f>
        <v>B0C264ARCT_WR</v>
      </c>
      <c r="E2645" t="s">
        <v>16446</v>
      </c>
      <c r="F2645">
        <f>IF(ISBLANK('4L'!$P$82),"",'4L'!$P$82)</f>
        <v>1.101</v>
      </c>
    </row>
    <row r="2646" spans="2:6">
      <c r="B2646" t="str">
        <f>'4L'!$BK$82</f>
        <v>B0C264ARCT_RWT</v>
      </c>
      <c r="E2646" t="s">
        <v>16446</v>
      </c>
      <c r="F2646">
        <f>IF(ISBLANK('4L'!$Q$82),"",'4L'!$Q$82)</f>
        <v>0</v>
      </c>
    </row>
    <row r="2647" spans="2:6">
      <c r="B2647" t="str">
        <f>'4L'!$BL$82</f>
        <v>B0C264ARCT_RWS</v>
      </c>
      <c r="E2647" t="s">
        <v>16446</v>
      </c>
      <c r="F2647">
        <f>IF(ISBLANK('4L'!$R$82),"",'4L'!$R$82)</f>
        <v>0</v>
      </c>
    </row>
    <row r="2648" spans="2:6">
      <c r="B2648" t="str">
        <f>'4L'!$BM$82</f>
        <v>B0C264ARCT_WT</v>
      </c>
      <c r="E2648" t="s">
        <v>16446</v>
      </c>
      <c r="F2648">
        <f>IF(ISBLANK('4L'!$S$82),"",'4L'!$S$82)</f>
        <v>0.60499999999999998</v>
      </c>
    </row>
    <row r="2649" spans="2:6">
      <c r="B2649" t="str">
        <f>'4L'!$BN$82</f>
        <v>B0C264ARCT_TWD</v>
      </c>
      <c r="E2649" t="s">
        <v>16446</v>
      </c>
      <c r="F2649">
        <f>IF(ISBLANK('4L'!$T$82),"",'4L'!$T$82)</f>
        <v>0</v>
      </c>
    </row>
    <row r="2650" spans="2:6">
      <c r="B2650" t="str">
        <f>'4L'!$BO$82</f>
        <v>B0C264ARCT_TOT</v>
      </c>
      <c r="E2650" t="s">
        <v>16446</v>
      </c>
      <c r="F2650">
        <f>IF(ISBLANK('4L'!$U$82),"",'4L'!$U$82)</f>
        <v>1.706</v>
      </c>
    </row>
    <row r="2651" spans="2:6">
      <c r="B2651" t="str">
        <f>'4L'!$AZ$83</f>
        <v>B0265AROT_WR</v>
      </c>
      <c r="E2651" t="s">
        <v>16446</v>
      </c>
      <c r="F2651">
        <f>IF(ISBLANK('4L'!$F$83),"",'4L'!$F$83)</f>
        <v>0</v>
      </c>
    </row>
    <row r="2652" spans="2:6">
      <c r="B2652" t="str">
        <f>'4L'!$BA$83</f>
        <v>B0265AROT_RWT</v>
      </c>
      <c r="E2652" t="s">
        <v>16446</v>
      </c>
      <c r="F2652">
        <f>IF(ISBLANK('4L'!$G$83),"",'4L'!$G$83)</f>
        <v>0</v>
      </c>
    </row>
    <row r="2653" spans="2:6">
      <c r="B2653" t="str">
        <f>'4L'!$BB$83</f>
        <v>B0265AROT_RWS</v>
      </c>
      <c r="E2653" t="s">
        <v>16446</v>
      </c>
      <c r="F2653">
        <f>IF(ISBLANK('4L'!$H$83),"",'4L'!$H$83)</f>
        <v>0</v>
      </c>
    </row>
    <row r="2654" spans="2:6">
      <c r="B2654" t="str">
        <f>'4L'!$BC$83</f>
        <v>B0265AROT_WT</v>
      </c>
      <c r="E2654" t="s">
        <v>16446</v>
      </c>
      <c r="F2654">
        <f>IF(ISBLANK('4L'!$I$83),"",'4L'!$I$83)</f>
        <v>0</v>
      </c>
    </row>
    <row r="2655" spans="2:6">
      <c r="B2655" t="str">
        <f>'4L'!$BD$83</f>
        <v>B0265AROT_TWD</v>
      </c>
      <c r="E2655" t="s">
        <v>16446</v>
      </c>
      <c r="F2655">
        <f>IF(ISBLANK('4L'!$J$83),"",'4L'!$J$83)</f>
        <v>0</v>
      </c>
    </row>
    <row r="2656" spans="2:6">
      <c r="B2656" t="str">
        <f>'4L'!$BE$83</f>
        <v>B0265AROT_TOT</v>
      </c>
      <c r="E2656" t="s">
        <v>16446</v>
      </c>
      <c r="F2656">
        <f>IF(ISBLANK('4L'!$K$83),"",'4L'!$K$83)</f>
        <v>0</v>
      </c>
    </row>
    <row r="2657" spans="2:6">
      <c r="B2657" t="str">
        <f>'4L'!$BF$83</f>
        <v>B0265AROT_ASC</v>
      </c>
      <c r="E2657" t="s">
        <v>16446</v>
      </c>
      <c r="F2657">
        <f>IF(ISBLANK('4L'!$L$83),"",'4L'!$L$83)</f>
        <v>0</v>
      </c>
    </row>
    <row r="2658" spans="2:6">
      <c r="B2658" t="str">
        <f>'4L'!$BG$83</f>
        <v>B0265AROT_TC</v>
      </c>
      <c r="E2658" t="s">
        <v>16446</v>
      </c>
      <c r="F2658">
        <f>IF(ISBLANK('4L'!$M$83),"",'4L'!$M$83)</f>
        <v>0</v>
      </c>
    </row>
    <row r="2659" spans="2:6">
      <c r="B2659" t="str">
        <f>'4L'!$BH$83</f>
        <v>B0265AROT_TOT8</v>
      </c>
      <c r="E2659" t="s">
        <v>16446</v>
      </c>
      <c r="F2659">
        <f>IF(ISBLANK('4L'!$N$83),"",'4L'!$N$83)</f>
        <v>0</v>
      </c>
    </row>
    <row r="2660" spans="2:6">
      <c r="B2660" t="str">
        <f>'4L'!$BI$83</f>
        <v>B0265AROT_TOT78</v>
      </c>
      <c r="E2660" t="s">
        <v>16446</v>
      </c>
      <c r="F2660">
        <f>IF(ISBLANK('4L'!$O$83),"",'4L'!$O$83)</f>
        <v>0</v>
      </c>
    </row>
    <row r="2661" spans="2:6">
      <c r="B2661" t="str">
        <f>'4L'!$BJ$83</f>
        <v>B0C265AROT_WR</v>
      </c>
      <c r="E2661" t="s">
        <v>16446</v>
      </c>
      <c r="F2661">
        <f>IF(ISBLANK('4L'!$P$83),"",'4L'!$P$83)</f>
        <v>0</v>
      </c>
    </row>
    <row r="2662" spans="2:6">
      <c r="B2662" t="str">
        <f>'4L'!$BK$83</f>
        <v>B0C265AROT_RWT</v>
      </c>
      <c r="E2662" t="s">
        <v>16446</v>
      </c>
      <c r="F2662">
        <f>IF(ISBLANK('4L'!$Q$83),"",'4L'!$Q$83)</f>
        <v>0</v>
      </c>
    </row>
    <row r="2663" spans="2:6">
      <c r="B2663" t="str">
        <f>'4L'!$BL$83</f>
        <v>B0C265AROT_RWS</v>
      </c>
      <c r="E2663" t="s">
        <v>16446</v>
      </c>
      <c r="F2663">
        <f>IF(ISBLANK('4L'!$R$83),"",'4L'!$R$83)</f>
        <v>0</v>
      </c>
    </row>
    <row r="2664" spans="2:6">
      <c r="B2664" t="str">
        <f>'4L'!$BM$83</f>
        <v>B0C265AROT_WT</v>
      </c>
      <c r="E2664" t="s">
        <v>16446</v>
      </c>
      <c r="F2664">
        <f>IF(ISBLANK('4L'!$S$83),"",'4L'!$S$83)</f>
        <v>0</v>
      </c>
    </row>
    <row r="2665" spans="2:6">
      <c r="B2665" t="str">
        <f>'4L'!$BN$83</f>
        <v>B0C265AROT_TWD</v>
      </c>
      <c r="E2665" t="s">
        <v>16446</v>
      </c>
      <c r="F2665">
        <f>IF(ISBLANK('4L'!$T$83),"",'4L'!$T$83)</f>
        <v>0</v>
      </c>
    </row>
    <row r="2666" spans="2:6">
      <c r="B2666" t="str">
        <f>'4L'!$BO$83</f>
        <v>B0C265AROT_TOT</v>
      </c>
      <c r="E2666" t="s">
        <v>16446</v>
      </c>
      <c r="F2666">
        <f>IF(ISBLANK('4L'!$U$83),"",'4L'!$U$83)</f>
        <v>0</v>
      </c>
    </row>
    <row r="2667" spans="2:6">
      <c r="B2667" t="str">
        <f>'4L'!$AZ$84</f>
        <v>B0266ARTT_WR</v>
      </c>
      <c r="E2667" t="s">
        <v>16446</v>
      </c>
      <c r="F2667">
        <f>IF(ISBLANK('4L'!$F$84),"",'4L'!$F$84)</f>
        <v>0</v>
      </c>
    </row>
    <row r="2668" spans="2:6">
      <c r="B2668" t="str">
        <f>'4L'!$BA$84</f>
        <v>B0266ARTT_RWT</v>
      </c>
      <c r="E2668" t="s">
        <v>16446</v>
      </c>
      <c r="F2668">
        <f>IF(ISBLANK('4L'!$G$84),"",'4L'!$G$84)</f>
        <v>0</v>
      </c>
    </row>
    <row r="2669" spans="2:6">
      <c r="B2669" t="str">
        <f>'4L'!$BB$84</f>
        <v>B0266ARTT_RWS</v>
      </c>
      <c r="E2669" t="s">
        <v>16446</v>
      </c>
      <c r="F2669">
        <f>IF(ISBLANK('4L'!$H$84),"",'4L'!$H$84)</f>
        <v>0</v>
      </c>
    </row>
    <row r="2670" spans="2:6">
      <c r="B2670" t="str">
        <f>'4L'!$BC$84</f>
        <v>B0266ARTT_WT</v>
      </c>
      <c r="E2670" t="s">
        <v>16446</v>
      </c>
      <c r="F2670">
        <f>IF(ISBLANK('4L'!$I$84),"",'4L'!$I$84)</f>
        <v>2.2869999999999999</v>
      </c>
    </row>
    <row r="2671" spans="2:6">
      <c r="B2671" t="str">
        <f>'4L'!$BD$84</f>
        <v>B0266ARTT_TWD</v>
      </c>
      <c r="E2671" t="s">
        <v>16446</v>
      </c>
      <c r="F2671">
        <f>IF(ISBLANK('4L'!$J$84),"",'4L'!$J$84)</f>
        <v>0</v>
      </c>
    </row>
    <row r="2672" spans="2:6">
      <c r="B2672" t="str">
        <f>'4L'!$BE$84</f>
        <v>B0266ARTT_TOT</v>
      </c>
      <c r="E2672" t="s">
        <v>16446</v>
      </c>
      <c r="F2672">
        <f>IF(ISBLANK('4L'!$K$84),"",'4L'!$K$84)</f>
        <v>2.2869999999999999</v>
      </c>
    </row>
    <row r="2673" spans="2:6">
      <c r="B2673" t="str">
        <f>'4L'!$BF$84</f>
        <v>B0266ARTT_ASC</v>
      </c>
      <c r="E2673" t="s">
        <v>16446</v>
      </c>
      <c r="F2673">
        <f>IF(ISBLANK('4L'!$L$84),"",'4L'!$L$84)</f>
        <v>0</v>
      </c>
    </row>
    <row r="2674" spans="2:6">
      <c r="B2674" t="str">
        <f>'4L'!$BG$84</f>
        <v>B0266ARTT_TC</v>
      </c>
      <c r="E2674" t="s">
        <v>16446</v>
      </c>
      <c r="F2674">
        <f>IF(ISBLANK('4L'!$M$84),"",'4L'!$M$84)</f>
        <v>0</v>
      </c>
    </row>
    <row r="2675" spans="2:6">
      <c r="B2675" t="str">
        <f>'4L'!$BH$84</f>
        <v>B0266ARTT_TOT8</v>
      </c>
      <c r="E2675" t="s">
        <v>16446</v>
      </c>
      <c r="F2675">
        <f>IF(ISBLANK('4L'!$N$84),"",'4L'!$N$84)</f>
        <v>0</v>
      </c>
    </row>
    <row r="2676" spans="2:6">
      <c r="B2676" t="str">
        <f>'4L'!$BI$84</f>
        <v>B0266ARTT_TOT78</v>
      </c>
      <c r="E2676" t="s">
        <v>16446</v>
      </c>
      <c r="F2676">
        <f>IF(ISBLANK('4L'!$O$84),"",'4L'!$O$84)</f>
        <v>2.2869999999999999</v>
      </c>
    </row>
    <row r="2677" spans="2:6">
      <c r="B2677" t="str">
        <f>'4L'!$BJ$84</f>
        <v>B0C266ARTT_WR</v>
      </c>
      <c r="E2677" t="s">
        <v>16446</v>
      </c>
      <c r="F2677">
        <f>IF(ISBLANK('4L'!$P$84),"",'4L'!$P$84)</f>
        <v>1.101</v>
      </c>
    </row>
    <row r="2678" spans="2:6">
      <c r="B2678" t="str">
        <f>'4L'!$BK$84</f>
        <v>B0C266ARTT_RWT</v>
      </c>
      <c r="E2678" t="s">
        <v>16446</v>
      </c>
      <c r="F2678">
        <f>IF(ISBLANK('4L'!$Q$84),"",'4L'!$Q$84)</f>
        <v>0</v>
      </c>
    </row>
    <row r="2679" spans="2:6">
      <c r="B2679" t="str">
        <f>'4L'!$BL$84</f>
        <v>B0C266ARTT_RWS</v>
      </c>
      <c r="E2679" t="s">
        <v>16446</v>
      </c>
      <c r="F2679">
        <f>IF(ISBLANK('4L'!$R$84),"",'4L'!$R$84)</f>
        <v>0</v>
      </c>
    </row>
    <row r="2680" spans="2:6">
      <c r="B2680" t="str">
        <f>'4L'!$BM$84</f>
        <v>B0C266ARTT_WT</v>
      </c>
      <c r="E2680" t="s">
        <v>16446</v>
      </c>
      <c r="F2680">
        <f>IF(ISBLANK('4L'!$S$84),"",'4L'!$S$84)</f>
        <v>0.60499999999999998</v>
      </c>
    </row>
    <row r="2681" spans="2:6">
      <c r="B2681" t="str">
        <f>'4L'!$BN$84</f>
        <v>B0C266ARTT_TWD</v>
      </c>
      <c r="E2681" t="s">
        <v>16446</v>
      </c>
      <c r="F2681">
        <f>IF(ISBLANK('4L'!$T$84),"",'4L'!$T$84)</f>
        <v>0</v>
      </c>
    </row>
    <row r="2682" spans="2:6">
      <c r="B2682" t="str">
        <f>'4L'!$BO$84</f>
        <v>B0C266ARTT_TOT</v>
      </c>
      <c r="E2682" t="s">
        <v>16446</v>
      </c>
      <c r="F2682">
        <f>IF(ISBLANK('4L'!$U$84),"",'4L'!$U$84)</f>
        <v>1.706</v>
      </c>
    </row>
    <row r="2683" spans="2:6">
      <c r="B2683" t="str">
        <f>'4L'!$BP$84</f>
        <v>B0395ARWD_CUMME</v>
      </c>
      <c r="E2683" t="s">
        <v>16446</v>
      </c>
      <c r="F2683">
        <f>IF(ISBLANK('4L'!$V$84),"",'4L'!$V$84)</f>
        <v>1.869</v>
      </c>
    </row>
    <row r="2684" spans="2:6">
      <c r="B2684" t="str">
        <f>'4L'!$BQ$84</f>
        <v>B0395ARWD_CUMMA</v>
      </c>
      <c r="E2684" t="s">
        <v>16446</v>
      </c>
      <c r="F2684">
        <f>IF(ISBLANK('4L'!$W$84),"",'4L'!$W$84)</f>
        <v>12.276999999999999</v>
      </c>
    </row>
    <row r="2685" spans="2:6">
      <c r="B2685" t="str">
        <f>'4L'!$BR$84</f>
        <v>B0395ARWD_CUMMT</v>
      </c>
      <c r="E2685" t="s">
        <v>16446</v>
      </c>
      <c r="F2685">
        <f>IF(ISBLANK('4L'!$X$84),"",'4L'!$X$84)</f>
        <v>12.276999999999999</v>
      </c>
    </row>
    <row r="2686" spans="2:6">
      <c r="B2686" t="str">
        <f>'4L'!$AZ$85</f>
        <v>B0264ARCN_WR</v>
      </c>
      <c r="E2686" t="s">
        <v>16446</v>
      </c>
      <c r="F2686">
        <f>IF(ISBLANK('4L'!$F$85),"",'4L'!$F$85)</f>
        <v>0</v>
      </c>
    </row>
    <row r="2687" spans="2:6">
      <c r="B2687" t="str">
        <f>'4L'!$BA$85</f>
        <v>B0264ARCN_RWT</v>
      </c>
      <c r="E2687" t="s">
        <v>16446</v>
      </c>
      <c r="F2687">
        <f>IF(ISBLANK('4L'!$G$85),"",'4L'!$G$85)</f>
        <v>0</v>
      </c>
    </row>
    <row r="2688" spans="2:6">
      <c r="B2688" t="str">
        <f>'4L'!$BB$85</f>
        <v>B0264ARCN_RWS</v>
      </c>
      <c r="E2688" t="s">
        <v>16446</v>
      </c>
      <c r="F2688">
        <f>IF(ISBLANK('4L'!$H$85),"",'4L'!$H$85)</f>
        <v>0</v>
      </c>
    </row>
    <row r="2689" spans="2:6">
      <c r="B2689" t="str">
        <f>'4L'!$BC$85</f>
        <v>B0264ARCN_WT</v>
      </c>
      <c r="E2689" t="s">
        <v>16446</v>
      </c>
      <c r="F2689">
        <f>IF(ISBLANK('4L'!$I$85),"",'4L'!$I$85)</f>
        <v>0</v>
      </c>
    </row>
    <row r="2690" spans="2:6">
      <c r="B2690" t="str">
        <f>'4L'!$BD$85</f>
        <v>B0264ARCN_TWD</v>
      </c>
      <c r="E2690" t="s">
        <v>16446</v>
      </c>
      <c r="F2690">
        <f>IF(ISBLANK('4L'!$J$85),"",'4L'!$J$85)</f>
        <v>0</v>
      </c>
    </row>
    <row r="2691" spans="2:6">
      <c r="B2691" t="str">
        <f>'4L'!$BE$85</f>
        <v>B0264ARCN_TOT</v>
      </c>
      <c r="E2691" t="s">
        <v>16446</v>
      </c>
      <c r="F2691">
        <f>IF(ISBLANK('4L'!$K$85),"",'4L'!$K$85)</f>
        <v>0</v>
      </c>
    </row>
    <row r="2692" spans="2:6">
      <c r="B2692" t="str">
        <f>'4L'!$BF$85</f>
        <v>B0264ARCN_ASC</v>
      </c>
      <c r="E2692" t="s">
        <v>16446</v>
      </c>
      <c r="F2692">
        <f>IF(ISBLANK('4L'!$L$85),"",'4L'!$L$85)</f>
        <v>0</v>
      </c>
    </row>
    <row r="2693" spans="2:6">
      <c r="B2693" t="str">
        <f>'4L'!$BG$85</f>
        <v>B0264ARCN_TC</v>
      </c>
      <c r="E2693" t="s">
        <v>16446</v>
      </c>
      <c r="F2693">
        <f>IF(ISBLANK('4L'!$M$85),"",'4L'!$M$85)</f>
        <v>0</v>
      </c>
    </row>
    <row r="2694" spans="2:6">
      <c r="B2694" t="str">
        <f>'4L'!$BH$85</f>
        <v>B0264ARCN_TOT8</v>
      </c>
      <c r="E2694" t="s">
        <v>16446</v>
      </c>
      <c r="F2694">
        <f>IF(ISBLANK('4L'!$N$85),"",'4L'!$N$85)</f>
        <v>0</v>
      </c>
    </row>
    <row r="2695" spans="2:6">
      <c r="B2695" t="str">
        <f>'4L'!$BI$85</f>
        <v>B0264ARCN_TOT78</v>
      </c>
      <c r="E2695" t="s">
        <v>16446</v>
      </c>
      <c r="F2695">
        <f>IF(ISBLANK('4L'!$O$85),"",'4L'!$O$85)</f>
        <v>0</v>
      </c>
    </row>
    <row r="2696" spans="2:6">
      <c r="B2696" t="str">
        <f>'4L'!$BJ$85</f>
        <v>B0C264ARCN_WR</v>
      </c>
      <c r="E2696" t="s">
        <v>16446</v>
      </c>
      <c r="F2696">
        <f>IF(ISBLANK('4L'!$P$85),"",'4L'!$P$85)</f>
        <v>0</v>
      </c>
    </row>
    <row r="2697" spans="2:6">
      <c r="B2697" t="str">
        <f>'4L'!$BK$85</f>
        <v>B0C264ARCN_RWT</v>
      </c>
      <c r="E2697" t="s">
        <v>16446</v>
      </c>
      <c r="F2697">
        <f>IF(ISBLANK('4L'!$Q$85),"",'4L'!$Q$85)</f>
        <v>0</v>
      </c>
    </row>
    <row r="2698" spans="2:6">
      <c r="B2698" t="str">
        <f>'4L'!$BL$85</f>
        <v>B0C264ARCN_RWS</v>
      </c>
      <c r="E2698" t="s">
        <v>16446</v>
      </c>
      <c r="F2698">
        <f>IF(ISBLANK('4L'!$R$85),"",'4L'!$R$85)</f>
        <v>0</v>
      </c>
    </row>
    <row r="2699" spans="2:6">
      <c r="B2699" t="str">
        <f>'4L'!$BM$85</f>
        <v>B0C264ARCN_WT</v>
      </c>
      <c r="E2699" t="s">
        <v>16446</v>
      </c>
      <c r="F2699">
        <f>IF(ISBLANK('4L'!$S$85),"",'4L'!$S$85)</f>
        <v>0</v>
      </c>
    </row>
    <row r="2700" spans="2:6">
      <c r="B2700" t="str">
        <f>'4L'!$BN$85</f>
        <v>B0C264ARCN_TWD</v>
      </c>
      <c r="E2700" t="s">
        <v>16446</v>
      </c>
      <c r="F2700">
        <f>IF(ISBLANK('4L'!$T$85),"",'4L'!$T$85)</f>
        <v>0</v>
      </c>
    </row>
    <row r="2701" spans="2:6">
      <c r="B2701" t="str">
        <f>'4L'!$BO$85</f>
        <v>B0C264ARCN_TOT</v>
      </c>
      <c r="E2701" t="s">
        <v>16446</v>
      </c>
      <c r="F2701">
        <f>IF(ISBLANK('4L'!$U$85),"",'4L'!$U$85)</f>
        <v>0</v>
      </c>
    </row>
    <row r="2702" spans="2:6">
      <c r="B2702" t="str">
        <f>'4L'!$AZ$86</f>
        <v>B0265ARON_WR</v>
      </c>
      <c r="E2702" t="s">
        <v>16446</v>
      </c>
      <c r="F2702">
        <f>IF(ISBLANK('4L'!$F$86),"",'4L'!$F$86)</f>
        <v>0</v>
      </c>
    </row>
    <row r="2703" spans="2:6">
      <c r="B2703" t="str">
        <f>'4L'!$BA$86</f>
        <v>B0265ARON_RWT</v>
      </c>
      <c r="E2703" t="s">
        <v>16446</v>
      </c>
      <c r="F2703">
        <f>IF(ISBLANK('4L'!$G$86),"",'4L'!$G$86)</f>
        <v>0</v>
      </c>
    </row>
    <row r="2704" spans="2:6">
      <c r="B2704" t="str">
        <f>'4L'!$BB$86</f>
        <v>B0265ARON_RWS</v>
      </c>
      <c r="E2704" t="s">
        <v>16446</v>
      </c>
      <c r="F2704">
        <f>IF(ISBLANK('4L'!$H$86),"",'4L'!$H$86)</f>
        <v>0</v>
      </c>
    </row>
    <row r="2705" spans="2:6">
      <c r="B2705" t="str">
        <f>'4L'!$BC$86</f>
        <v>B0265ARON_WT</v>
      </c>
      <c r="E2705" t="s">
        <v>16446</v>
      </c>
      <c r="F2705">
        <f>IF(ISBLANK('4L'!$I$86),"",'4L'!$I$86)</f>
        <v>0</v>
      </c>
    </row>
    <row r="2706" spans="2:6">
      <c r="B2706" t="str">
        <f>'4L'!$BD$86</f>
        <v>B0265ARON_TWD</v>
      </c>
      <c r="E2706" t="s">
        <v>16446</v>
      </c>
      <c r="F2706">
        <f>IF(ISBLANK('4L'!$J$86),"",'4L'!$J$86)</f>
        <v>0</v>
      </c>
    </row>
    <row r="2707" spans="2:6">
      <c r="B2707" t="str">
        <f>'4L'!$BE$86</f>
        <v>B0265ARON_TOT</v>
      </c>
      <c r="E2707" t="s">
        <v>16446</v>
      </c>
      <c r="F2707">
        <f>IF(ISBLANK('4L'!$K$86),"",'4L'!$K$86)</f>
        <v>0</v>
      </c>
    </row>
    <row r="2708" spans="2:6">
      <c r="B2708" t="str">
        <f>'4L'!$BF$86</f>
        <v>B0265ARON_ASC</v>
      </c>
      <c r="E2708" t="s">
        <v>16446</v>
      </c>
      <c r="F2708">
        <f>IF(ISBLANK('4L'!$L$86),"",'4L'!$L$86)</f>
        <v>0</v>
      </c>
    </row>
    <row r="2709" spans="2:6">
      <c r="B2709" t="str">
        <f>'4L'!$BG$86</f>
        <v>B0265ARON_TC</v>
      </c>
      <c r="E2709" t="s">
        <v>16446</v>
      </c>
      <c r="F2709">
        <f>IF(ISBLANK('4L'!$M$86),"",'4L'!$M$86)</f>
        <v>0</v>
      </c>
    </row>
    <row r="2710" spans="2:6">
      <c r="B2710" t="str">
        <f>'4L'!$BH$86</f>
        <v>B0265ARON_TOT8</v>
      </c>
      <c r="E2710" t="s">
        <v>16446</v>
      </c>
      <c r="F2710">
        <f>IF(ISBLANK('4L'!$N$86),"",'4L'!$N$86)</f>
        <v>0</v>
      </c>
    </row>
    <row r="2711" spans="2:6">
      <c r="B2711" t="str">
        <f>'4L'!$BI$86</f>
        <v>B0265ARON_TOT78</v>
      </c>
      <c r="E2711" t="s">
        <v>16446</v>
      </c>
      <c r="F2711">
        <f>IF(ISBLANK('4L'!$O$86),"",'4L'!$O$86)</f>
        <v>0</v>
      </c>
    </row>
    <row r="2712" spans="2:6">
      <c r="B2712" t="str">
        <f>'4L'!$BJ$86</f>
        <v>B0C265ARON_WR</v>
      </c>
      <c r="E2712" t="s">
        <v>16446</v>
      </c>
      <c r="F2712">
        <f>IF(ISBLANK('4L'!$P$86),"",'4L'!$P$86)</f>
        <v>0</v>
      </c>
    </row>
    <row r="2713" spans="2:6">
      <c r="B2713" t="str">
        <f>'4L'!$BK$86</f>
        <v>B0C265ARON_RWT</v>
      </c>
      <c r="E2713" t="s">
        <v>16446</v>
      </c>
      <c r="F2713">
        <f>IF(ISBLANK('4L'!$Q$86),"",'4L'!$Q$86)</f>
        <v>0</v>
      </c>
    </row>
    <row r="2714" spans="2:6">
      <c r="B2714" t="str">
        <f>'4L'!$BL$86</f>
        <v>B0C265ARON_RWS</v>
      </c>
      <c r="E2714" t="s">
        <v>16446</v>
      </c>
      <c r="F2714">
        <f>IF(ISBLANK('4L'!$R$86),"",'4L'!$R$86)</f>
        <v>0</v>
      </c>
    </row>
    <row r="2715" spans="2:6">
      <c r="B2715" t="str">
        <f>'4L'!$BM$86</f>
        <v>B0C265ARON_WT</v>
      </c>
      <c r="E2715" t="s">
        <v>16446</v>
      </c>
      <c r="F2715">
        <f>IF(ISBLANK('4L'!$S$86),"",'4L'!$S$86)</f>
        <v>0</v>
      </c>
    </row>
    <row r="2716" spans="2:6">
      <c r="B2716" t="str">
        <f>'4L'!$BN$86</f>
        <v>B0C265ARON_TWD</v>
      </c>
      <c r="E2716" t="s">
        <v>16446</v>
      </c>
      <c r="F2716">
        <f>IF(ISBLANK('4L'!$T$86),"",'4L'!$T$86)</f>
        <v>0</v>
      </c>
    </row>
    <row r="2717" spans="2:6">
      <c r="B2717" t="str">
        <f>'4L'!$BO$86</f>
        <v>B0C265ARON_TOT</v>
      </c>
      <c r="E2717" t="s">
        <v>16446</v>
      </c>
      <c r="F2717">
        <f>IF(ISBLANK('4L'!$U$86),"",'4L'!$U$86)</f>
        <v>0</v>
      </c>
    </row>
    <row r="2718" spans="2:6">
      <c r="B2718" t="str">
        <f>'4L'!$AZ$87</f>
        <v>B0266ARTN_WR</v>
      </c>
      <c r="E2718" t="s">
        <v>16446</v>
      </c>
      <c r="F2718">
        <f>IF(ISBLANK('4L'!$F$87),"",'4L'!$F$87)</f>
        <v>0</v>
      </c>
    </row>
    <row r="2719" spans="2:6">
      <c r="B2719" t="str">
        <f>'4L'!$BA$87</f>
        <v>B0266ARTN_RWT</v>
      </c>
      <c r="E2719" t="s">
        <v>16446</v>
      </c>
      <c r="F2719">
        <f>IF(ISBLANK('4L'!$G$87),"",'4L'!$G$87)</f>
        <v>0</v>
      </c>
    </row>
    <row r="2720" spans="2:6">
      <c r="B2720" t="str">
        <f>'4L'!$BB$87</f>
        <v>B0266ARTN_RWS</v>
      </c>
      <c r="E2720" t="s">
        <v>16446</v>
      </c>
      <c r="F2720">
        <f>IF(ISBLANK('4L'!$H$87),"",'4L'!$H$87)</f>
        <v>0</v>
      </c>
    </row>
    <row r="2721" spans="2:6">
      <c r="B2721" t="str">
        <f>'4L'!$BC$87</f>
        <v>B0266ARTN_WT</v>
      </c>
      <c r="E2721" t="s">
        <v>16446</v>
      </c>
      <c r="F2721">
        <f>IF(ISBLANK('4L'!$I$87),"",'4L'!$I$87)</f>
        <v>0</v>
      </c>
    </row>
    <row r="2722" spans="2:6">
      <c r="B2722" t="str">
        <f>'4L'!$BD$87</f>
        <v>B0266ARTN_TWD</v>
      </c>
      <c r="E2722" t="s">
        <v>16446</v>
      </c>
      <c r="F2722">
        <f>IF(ISBLANK('4L'!$J$87),"",'4L'!$J$87)</f>
        <v>0</v>
      </c>
    </row>
    <row r="2723" spans="2:6">
      <c r="B2723" t="str">
        <f>'4L'!$BE$87</f>
        <v>B0266ARTN_TOT</v>
      </c>
      <c r="E2723" t="s">
        <v>16446</v>
      </c>
      <c r="F2723">
        <f>IF(ISBLANK('4L'!$K$87),"",'4L'!$K$87)</f>
        <v>0</v>
      </c>
    </row>
    <row r="2724" spans="2:6">
      <c r="B2724" t="str">
        <f>'4L'!$BF$87</f>
        <v>B0266ARTN_ASC</v>
      </c>
      <c r="E2724" t="s">
        <v>16446</v>
      </c>
      <c r="F2724">
        <f>IF(ISBLANK('4L'!$L$87),"",'4L'!$L$87)</f>
        <v>0</v>
      </c>
    </row>
    <row r="2725" spans="2:6">
      <c r="B2725" t="str">
        <f>'4L'!$BG$87</f>
        <v>B0266ARTN_TC</v>
      </c>
      <c r="E2725" t="s">
        <v>16446</v>
      </c>
      <c r="F2725">
        <f>IF(ISBLANK('4L'!$M$87),"",'4L'!$M$87)</f>
        <v>0</v>
      </c>
    </row>
    <row r="2726" spans="2:6">
      <c r="B2726" t="str">
        <f>'4L'!$BH$87</f>
        <v>B0266ARTN_TOT8</v>
      </c>
      <c r="E2726" t="s">
        <v>16446</v>
      </c>
      <c r="F2726">
        <f>IF(ISBLANK('4L'!$N$87),"",'4L'!$N$87)</f>
        <v>0</v>
      </c>
    </row>
    <row r="2727" spans="2:6">
      <c r="B2727" t="str">
        <f>'4L'!$BI$87</f>
        <v>B0266ARTN_TOT78</v>
      </c>
      <c r="E2727" t="s">
        <v>16446</v>
      </c>
      <c r="F2727">
        <f>IF(ISBLANK('4L'!$O$87),"",'4L'!$O$87)</f>
        <v>0</v>
      </c>
    </row>
    <row r="2728" spans="2:6">
      <c r="B2728" t="str">
        <f>'4L'!$BJ$87</f>
        <v>B0C266ARTN_WR</v>
      </c>
      <c r="E2728" t="s">
        <v>16446</v>
      </c>
      <c r="F2728">
        <f>IF(ISBLANK('4L'!$P$87),"",'4L'!$P$87)</f>
        <v>0</v>
      </c>
    </row>
    <row r="2729" spans="2:6">
      <c r="B2729" t="str">
        <f>'4L'!$BK$87</f>
        <v>B0C266ARTN_RWT</v>
      </c>
      <c r="E2729" t="s">
        <v>16446</v>
      </c>
      <c r="F2729">
        <f>IF(ISBLANK('4L'!$Q$87),"",'4L'!$Q$87)</f>
        <v>0</v>
      </c>
    </row>
    <row r="2730" spans="2:6">
      <c r="B2730" t="str">
        <f>'4L'!$BL$87</f>
        <v>B0C266ARTN_RWS</v>
      </c>
      <c r="E2730" t="s">
        <v>16446</v>
      </c>
      <c r="F2730">
        <f>IF(ISBLANK('4L'!$R$87),"",'4L'!$R$87)</f>
        <v>0</v>
      </c>
    </row>
    <row r="2731" spans="2:6">
      <c r="B2731" t="str">
        <f>'4L'!$BM$87</f>
        <v>B0C266ARTN_WT</v>
      </c>
      <c r="E2731" t="s">
        <v>16446</v>
      </c>
      <c r="F2731">
        <f>IF(ISBLANK('4L'!$S$87),"",'4L'!$S$87)</f>
        <v>0</v>
      </c>
    </row>
    <row r="2732" spans="2:6">
      <c r="B2732" t="str">
        <f>'4L'!$BN$87</f>
        <v>B0C266ARTN_TWD</v>
      </c>
      <c r="E2732" t="s">
        <v>16446</v>
      </c>
      <c r="F2732">
        <f>IF(ISBLANK('4L'!$T$87),"",'4L'!$T$87)</f>
        <v>0</v>
      </c>
    </row>
    <row r="2733" spans="2:6">
      <c r="B2733" t="str">
        <f>'4L'!$BO$87</f>
        <v>B0C266ARTN_TOT</v>
      </c>
      <c r="E2733" t="s">
        <v>16446</v>
      </c>
      <c r="F2733">
        <f>IF(ISBLANK('4L'!$U$87),"",'4L'!$U$87)</f>
        <v>0</v>
      </c>
    </row>
    <row r="2734" spans="2:6">
      <c r="B2734" t="str">
        <f>'4L'!$BP$87</f>
        <v>B0396ARWD_CUMME</v>
      </c>
      <c r="E2734" t="s">
        <v>16446</v>
      </c>
      <c r="F2734">
        <f>IF(ISBLANK('4L'!$V$87),"",'4L'!$V$87)</f>
        <v>0</v>
      </c>
    </row>
    <row r="2735" spans="2:6">
      <c r="B2735" t="str">
        <f>'4L'!$BQ$87</f>
        <v>B0396ARWD_CUMMA</v>
      </c>
      <c r="E2735" t="s">
        <v>16446</v>
      </c>
      <c r="F2735">
        <f>IF(ISBLANK('4L'!$W$87),"",'4L'!$W$87)</f>
        <v>0</v>
      </c>
    </row>
    <row r="2736" spans="2:6">
      <c r="B2736" t="str">
        <f>'4L'!$BR$87</f>
        <v>B0396ARWD_CUMMT</v>
      </c>
      <c r="E2736" t="s">
        <v>16446</v>
      </c>
      <c r="F2736">
        <f>IF(ISBLANK('4L'!$X$87),"",'4L'!$X$87)</f>
        <v>0</v>
      </c>
    </row>
    <row r="2737" spans="2:6">
      <c r="B2737" t="str">
        <f>'4L'!$AZ$88</f>
        <v>B0264ARC_WR</v>
      </c>
      <c r="E2737" t="s">
        <v>16446</v>
      </c>
      <c r="F2737">
        <f>IF(ISBLANK('4L'!$F$88),"",'4L'!$F$88)</f>
        <v>0</v>
      </c>
    </row>
    <row r="2738" spans="2:6">
      <c r="B2738" t="str">
        <f>'4L'!$BA$88</f>
        <v>B0264ARC_RWT</v>
      </c>
      <c r="E2738" t="s">
        <v>16446</v>
      </c>
      <c r="F2738">
        <f>IF(ISBLANK('4L'!$G$88),"",'4L'!$G$88)</f>
        <v>0</v>
      </c>
    </row>
    <row r="2739" spans="2:6">
      <c r="B2739" t="str">
        <f>'4L'!$BB$88</f>
        <v>B0264ARC_RWS</v>
      </c>
      <c r="E2739" t="s">
        <v>16446</v>
      </c>
      <c r="F2739">
        <f>IF(ISBLANK('4L'!$H$88),"",'4L'!$H$88)</f>
        <v>0</v>
      </c>
    </row>
    <row r="2740" spans="2:6">
      <c r="B2740" t="str">
        <f>'4L'!$BC$88</f>
        <v>B0264ARC_WT</v>
      </c>
      <c r="E2740" t="s">
        <v>16446</v>
      </c>
      <c r="F2740">
        <f>IF(ISBLANK('4L'!$I$88),"",'4L'!$I$88)</f>
        <v>2.2869999999999999</v>
      </c>
    </row>
    <row r="2741" spans="2:6">
      <c r="B2741" t="str">
        <f>'4L'!$BD$88</f>
        <v>B0264ARC_TWD</v>
      </c>
      <c r="E2741" t="s">
        <v>16446</v>
      </c>
      <c r="F2741">
        <f>IF(ISBLANK('4L'!$J$88),"",'4L'!$J$88)</f>
        <v>0</v>
      </c>
    </row>
    <row r="2742" spans="2:6">
      <c r="B2742" t="str">
        <f>'4L'!$BE$88</f>
        <v>B0264ARC_TOT</v>
      </c>
      <c r="E2742" t="s">
        <v>16446</v>
      </c>
      <c r="F2742">
        <f>IF(ISBLANK('4L'!$K$88),"",'4L'!$K$88)</f>
        <v>2.2869999999999999</v>
      </c>
    </row>
    <row r="2743" spans="2:6">
      <c r="B2743" t="str">
        <f>'4L'!$BF$88</f>
        <v>B0264ARC_ASC</v>
      </c>
      <c r="E2743" t="s">
        <v>16446</v>
      </c>
      <c r="F2743">
        <f>IF(ISBLANK('4L'!$L$88),"",'4L'!$L$88)</f>
        <v>0</v>
      </c>
    </row>
    <row r="2744" spans="2:6">
      <c r="B2744" t="str">
        <f>'4L'!$BG$88</f>
        <v>B0264ARC_TC</v>
      </c>
      <c r="E2744" t="s">
        <v>16446</v>
      </c>
      <c r="F2744">
        <f>IF(ISBLANK('4L'!$M$88),"",'4L'!$M$88)</f>
        <v>0</v>
      </c>
    </row>
    <row r="2745" spans="2:6">
      <c r="B2745" t="str">
        <f>'4L'!$BH$88</f>
        <v>B0264ARC_TOT8</v>
      </c>
      <c r="E2745" t="s">
        <v>16446</v>
      </c>
      <c r="F2745">
        <f>IF(ISBLANK('4L'!$N$88),"",'4L'!$N$88)</f>
        <v>0</v>
      </c>
    </row>
    <row r="2746" spans="2:6">
      <c r="B2746" t="str">
        <f>'4L'!$BI$88</f>
        <v>B0264ARC_TOT78</v>
      </c>
      <c r="E2746" t="s">
        <v>16446</v>
      </c>
      <c r="F2746">
        <f>IF(ISBLANK('4L'!$O$88),"",'4L'!$O$88)</f>
        <v>2.2869999999999999</v>
      </c>
    </row>
    <row r="2747" spans="2:6">
      <c r="B2747" t="str">
        <f>'4L'!$BJ$88</f>
        <v>B0C264ARC_WR</v>
      </c>
      <c r="E2747" t="s">
        <v>16446</v>
      </c>
      <c r="F2747">
        <f>IF(ISBLANK('4L'!$P$88),"",'4L'!$P$88)</f>
        <v>0</v>
      </c>
    </row>
    <row r="2748" spans="2:6">
      <c r="B2748" t="str">
        <f>'4L'!$BK$88</f>
        <v>B0C264ARC_RWT</v>
      </c>
      <c r="E2748" t="s">
        <v>16446</v>
      </c>
      <c r="F2748">
        <f>IF(ISBLANK('4L'!$Q$88),"",'4L'!$Q$88)</f>
        <v>0</v>
      </c>
    </row>
    <row r="2749" spans="2:6">
      <c r="B2749" t="str">
        <f>'4L'!$BL$88</f>
        <v>B0C264ARC_RWS</v>
      </c>
      <c r="E2749" t="s">
        <v>16446</v>
      </c>
      <c r="F2749">
        <f>IF(ISBLANK('4L'!$R$88),"",'4L'!$R$88)</f>
        <v>0</v>
      </c>
    </row>
    <row r="2750" spans="2:6">
      <c r="B2750" t="str">
        <f>'4L'!$BM$88</f>
        <v>B0C264ARC_WT</v>
      </c>
      <c r="E2750" t="s">
        <v>16446</v>
      </c>
      <c r="F2750">
        <f>IF(ISBLANK('4L'!$S$88),"",'4L'!$S$88)</f>
        <v>0</v>
      </c>
    </row>
    <row r="2751" spans="2:6">
      <c r="B2751" t="str">
        <f>'4L'!$BN$88</f>
        <v>B0C264ARC_TWD</v>
      </c>
      <c r="E2751" t="s">
        <v>16446</v>
      </c>
      <c r="F2751">
        <f>IF(ISBLANK('4L'!$T$88),"",'4L'!$T$88)</f>
        <v>0</v>
      </c>
    </row>
    <row r="2752" spans="2:6">
      <c r="B2752" t="str">
        <f>'4L'!$BO$88</f>
        <v>B0C264ARC_TOT</v>
      </c>
      <c r="E2752" t="s">
        <v>16446</v>
      </c>
      <c r="F2752">
        <f>IF(ISBLANK('4L'!$U$88),"",'4L'!$U$88)</f>
        <v>0</v>
      </c>
    </row>
    <row r="2753" spans="2:6">
      <c r="B2753" t="str">
        <f>'4L'!$AZ$89</f>
        <v>B0265ARO_WR</v>
      </c>
      <c r="E2753" t="s">
        <v>16446</v>
      </c>
      <c r="F2753">
        <f>IF(ISBLANK('4L'!$F$89),"",'4L'!$F$89)</f>
        <v>0</v>
      </c>
    </row>
    <row r="2754" spans="2:6">
      <c r="B2754" t="str">
        <f>'4L'!$BA$89</f>
        <v>B0265ARO_RWT</v>
      </c>
      <c r="E2754" t="s">
        <v>16446</v>
      </c>
      <c r="F2754">
        <f>IF(ISBLANK('4L'!$G$89),"",'4L'!$G$89)</f>
        <v>0</v>
      </c>
    </row>
    <row r="2755" spans="2:6">
      <c r="B2755" t="str">
        <f>'4L'!$BB$89</f>
        <v>B0265ARO_RWS</v>
      </c>
      <c r="E2755" t="s">
        <v>16446</v>
      </c>
      <c r="F2755">
        <f>IF(ISBLANK('4L'!$H$89),"",'4L'!$H$89)</f>
        <v>0</v>
      </c>
    </row>
    <row r="2756" spans="2:6">
      <c r="B2756" t="str">
        <f>'4L'!$BC$89</f>
        <v>B0265ARO_WT</v>
      </c>
      <c r="E2756" t="s">
        <v>16446</v>
      </c>
      <c r="F2756">
        <f>IF(ISBLANK('4L'!$I$89),"",'4L'!$I$89)</f>
        <v>0</v>
      </c>
    </row>
    <row r="2757" spans="2:6">
      <c r="B2757" t="str">
        <f>'4L'!$BD$89</f>
        <v>B0265ARO_TWD</v>
      </c>
      <c r="E2757" t="s">
        <v>16446</v>
      </c>
      <c r="F2757">
        <f>IF(ISBLANK('4L'!$J$89),"",'4L'!$J$89)</f>
        <v>0</v>
      </c>
    </row>
    <row r="2758" spans="2:6">
      <c r="B2758" t="str">
        <f>'4L'!$BE$89</f>
        <v>B0265ARO_TOT</v>
      </c>
      <c r="E2758" t="s">
        <v>16446</v>
      </c>
      <c r="F2758">
        <f>IF(ISBLANK('4L'!$K$89),"",'4L'!$K$89)</f>
        <v>0</v>
      </c>
    </row>
    <row r="2759" spans="2:6">
      <c r="B2759" t="str">
        <f>'4L'!$BF$89</f>
        <v>B0265ARO_ASC</v>
      </c>
      <c r="E2759" t="s">
        <v>16446</v>
      </c>
      <c r="F2759">
        <f>IF(ISBLANK('4L'!$L$89),"",'4L'!$L$89)</f>
        <v>0</v>
      </c>
    </row>
    <row r="2760" spans="2:6">
      <c r="B2760" t="str">
        <f>'4L'!$BG$89</f>
        <v>B0265ARO_TC</v>
      </c>
      <c r="E2760" t="s">
        <v>16446</v>
      </c>
      <c r="F2760">
        <f>IF(ISBLANK('4L'!$M$89),"",'4L'!$M$89)</f>
        <v>0</v>
      </c>
    </row>
    <row r="2761" spans="2:6">
      <c r="B2761" t="str">
        <f>'4L'!$BH$89</f>
        <v>B0265ARO_TOT8</v>
      </c>
      <c r="E2761" t="s">
        <v>16446</v>
      </c>
      <c r="F2761">
        <f>IF(ISBLANK('4L'!$N$89),"",'4L'!$N$89)</f>
        <v>0</v>
      </c>
    </row>
    <row r="2762" spans="2:6">
      <c r="B2762" t="str">
        <f>'4L'!$BI$89</f>
        <v>B0265ARO_TOT78</v>
      </c>
      <c r="E2762" t="s">
        <v>16446</v>
      </c>
      <c r="F2762">
        <f>IF(ISBLANK('4L'!$O$89),"",'4L'!$O$89)</f>
        <v>0</v>
      </c>
    </row>
    <row r="2763" spans="2:6">
      <c r="B2763" t="str">
        <f>'4L'!$BJ$89</f>
        <v>B0C265ARO_WR</v>
      </c>
      <c r="E2763" t="s">
        <v>16446</v>
      </c>
      <c r="F2763">
        <f>IF(ISBLANK('4L'!$P$89),"",'4L'!$P$89)</f>
        <v>0</v>
      </c>
    </row>
    <row r="2764" spans="2:6">
      <c r="B2764" t="str">
        <f>'4L'!$BK$89</f>
        <v>B0C265ARO_RWT</v>
      </c>
      <c r="E2764" t="s">
        <v>16446</v>
      </c>
      <c r="F2764">
        <f>IF(ISBLANK('4L'!$Q$89),"",'4L'!$Q$89)</f>
        <v>0</v>
      </c>
    </row>
    <row r="2765" spans="2:6">
      <c r="B2765" t="str">
        <f>'4L'!$BL$89</f>
        <v>B0C265ARO_RWS</v>
      </c>
      <c r="E2765" t="s">
        <v>16446</v>
      </c>
      <c r="F2765">
        <f>IF(ISBLANK('4L'!$R$89),"",'4L'!$R$89)</f>
        <v>0</v>
      </c>
    </row>
    <row r="2766" spans="2:6">
      <c r="B2766" t="str">
        <f>'4L'!$BM$89</f>
        <v>B0C265ARO_WT</v>
      </c>
      <c r="E2766" t="s">
        <v>16446</v>
      </c>
      <c r="F2766">
        <f>IF(ISBLANK('4L'!$S$89),"",'4L'!$S$89)</f>
        <v>0</v>
      </c>
    </row>
    <row r="2767" spans="2:6">
      <c r="B2767" t="str">
        <f>'4L'!$BN$89</f>
        <v>B0C265ARO_TWD</v>
      </c>
      <c r="E2767" t="s">
        <v>16446</v>
      </c>
      <c r="F2767">
        <f>IF(ISBLANK('4L'!$T$89),"",'4L'!$T$89)</f>
        <v>0</v>
      </c>
    </row>
    <row r="2768" spans="2:6">
      <c r="B2768" t="str">
        <f>'4L'!$BO$89</f>
        <v>B0C265ARO_TOT</v>
      </c>
      <c r="E2768" t="s">
        <v>16446</v>
      </c>
      <c r="F2768">
        <f>IF(ISBLANK('4L'!$U$89),"",'4L'!$U$89)</f>
        <v>0</v>
      </c>
    </row>
    <row r="2769" spans="2:6">
      <c r="B2769" t="str">
        <f>'4L'!$AZ$90</f>
        <v>B0266ART_WR</v>
      </c>
      <c r="E2769" t="s">
        <v>16446</v>
      </c>
      <c r="F2769">
        <f>IF(ISBLANK('4L'!$F$90),"",'4L'!$F$90)</f>
        <v>0</v>
      </c>
    </row>
    <row r="2770" spans="2:6">
      <c r="B2770" t="str">
        <f>'4L'!$BA$90</f>
        <v>B0266ART_RWT</v>
      </c>
      <c r="E2770" t="s">
        <v>16446</v>
      </c>
      <c r="F2770">
        <f>IF(ISBLANK('4L'!$G$90),"",'4L'!$G$90)</f>
        <v>0</v>
      </c>
    </row>
    <row r="2771" spans="2:6">
      <c r="B2771" t="str">
        <f>'4L'!$BB$90</f>
        <v>B0266ART_RWS</v>
      </c>
      <c r="E2771" t="s">
        <v>16446</v>
      </c>
      <c r="F2771">
        <f>IF(ISBLANK('4L'!$H$90),"",'4L'!$H$90)</f>
        <v>0</v>
      </c>
    </row>
    <row r="2772" spans="2:6">
      <c r="B2772" t="str">
        <f>'4L'!$BC$90</f>
        <v>B0266ART_WT</v>
      </c>
      <c r="E2772" t="s">
        <v>16446</v>
      </c>
      <c r="F2772">
        <f>IF(ISBLANK('4L'!$I$90),"",'4L'!$I$90)</f>
        <v>2.2869999999999999</v>
      </c>
    </row>
    <row r="2773" spans="2:6">
      <c r="B2773" t="str">
        <f>'4L'!$BD$90</f>
        <v>B0266ART_TWD</v>
      </c>
      <c r="E2773" t="s">
        <v>16446</v>
      </c>
      <c r="F2773">
        <f>IF(ISBLANK('4L'!$J$90),"",'4L'!$J$90)</f>
        <v>0</v>
      </c>
    </row>
    <row r="2774" spans="2:6">
      <c r="B2774" t="str">
        <f>'4L'!$BE$90</f>
        <v>B0266ART_TOT</v>
      </c>
      <c r="E2774" t="s">
        <v>16446</v>
      </c>
      <c r="F2774">
        <f>IF(ISBLANK('4L'!$K$90),"",'4L'!$K$90)</f>
        <v>2.2869999999999999</v>
      </c>
    </row>
    <row r="2775" spans="2:6">
      <c r="B2775" t="str">
        <f>'4L'!$BF$90</f>
        <v>B0266ART_ASC</v>
      </c>
      <c r="E2775" t="s">
        <v>16446</v>
      </c>
      <c r="F2775">
        <f>IF(ISBLANK('4L'!$L$90),"",'4L'!$L$90)</f>
        <v>0</v>
      </c>
    </row>
    <row r="2776" spans="2:6">
      <c r="B2776" t="str">
        <f>'4L'!$BG$90</f>
        <v>B0266ART_TC</v>
      </c>
      <c r="E2776" t="s">
        <v>16446</v>
      </c>
      <c r="F2776">
        <f>IF(ISBLANK('4L'!$M$90),"",'4L'!$M$90)</f>
        <v>0</v>
      </c>
    </row>
    <row r="2777" spans="2:6">
      <c r="B2777" t="str">
        <f>'4L'!$BH$90</f>
        <v>B0266ART_TOT8</v>
      </c>
      <c r="E2777" t="s">
        <v>16446</v>
      </c>
      <c r="F2777">
        <f>IF(ISBLANK('4L'!$N$90),"",'4L'!$N$90)</f>
        <v>0</v>
      </c>
    </row>
    <row r="2778" spans="2:6">
      <c r="B2778" t="str">
        <f>'4L'!$BI$90</f>
        <v>B0266ART_TOT78</v>
      </c>
      <c r="E2778" t="s">
        <v>16446</v>
      </c>
      <c r="F2778">
        <f>IF(ISBLANK('4L'!$O$90),"",'4L'!$O$90)</f>
        <v>2.2869999999999999</v>
      </c>
    </row>
    <row r="2779" spans="2:6">
      <c r="B2779" t="str">
        <f>'4L'!$BJ$90</f>
        <v>B0C266ART_WR</v>
      </c>
      <c r="E2779" t="s">
        <v>16446</v>
      </c>
      <c r="F2779">
        <f>IF(ISBLANK('4L'!$P$90),"",'4L'!$P$90)</f>
        <v>0</v>
      </c>
    </row>
    <row r="2780" spans="2:6">
      <c r="B2780" t="str">
        <f>'4L'!$BK$90</f>
        <v>B0C266ART_RWT</v>
      </c>
      <c r="E2780" t="s">
        <v>16446</v>
      </c>
      <c r="F2780">
        <f>IF(ISBLANK('4L'!$Q$90),"",'4L'!$Q$90)</f>
        <v>0</v>
      </c>
    </row>
    <row r="2781" spans="2:6">
      <c r="B2781" t="str">
        <f>'4L'!$BL$90</f>
        <v>B0C266ART_RWS</v>
      </c>
      <c r="E2781" t="s">
        <v>16446</v>
      </c>
      <c r="F2781">
        <f>IF(ISBLANK('4L'!$R$90),"",'4L'!$R$90)</f>
        <v>0</v>
      </c>
    </row>
    <row r="2782" spans="2:6">
      <c r="B2782" t="str">
        <f>'4L'!$BM$90</f>
        <v>B0C266ART_WT</v>
      </c>
      <c r="E2782" t="s">
        <v>16446</v>
      </c>
      <c r="F2782">
        <f>IF(ISBLANK('4L'!$S$90),"",'4L'!$S$90)</f>
        <v>0</v>
      </c>
    </row>
    <row r="2783" spans="2:6">
      <c r="B2783" t="str">
        <f>'4L'!$BN$90</f>
        <v>B0C266ART_TWD</v>
      </c>
      <c r="E2783" t="s">
        <v>16446</v>
      </c>
      <c r="F2783">
        <f>IF(ISBLANK('4L'!$T$90),"",'4L'!$T$90)</f>
        <v>0</v>
      </c>
    </row>
    <row r="2784" spans="2:6">
      <c r="B2784" t="str">
        <f>'4L'!$BO$90</f>
        <v>B0C266ART_TOT</v>
      </c>
      <c r="E2784" t="s">
        <v>16446</v>
      </c>
      <c r="F2784">
        <f>IF(ISBLANK('4L'!$U$90),"",'4L'!$U$90)</f>
        <v>0</v>
      </c>
    </row>
    <row r="2785" spans="2:6">
      <c r="B2785" t="str">
        <f>'4L'!$BP$90</f>
        <v>B0397ARWD_CUMME</v>
      </c>
      <c r="E2785" t="s">
        <v>16446</v>
      </c>
      <c r="F2785">
        <f>IF(ISBLANK('4L'!$V$90),"",'4L'!$V$90)</f>
        <v>1.869</v>
      </c>
    </row>
    <row r="2786" spans="2:6">
      <c r="B2786" t="str">
        <f>'4L'!$BQ$90</f>
        <v>B0397ARWD_CUMMA</v>
      </c>
      <c r="E2786" t="s">
        <v>16446</v>
      </c>
      <c r="F2786">
        <f>IF(ISBLANK('4L'!$W$90),"",'4L'!$W$90)</f>
        <v>12.276999999999999</v>
      </c>
    </row>
    <row r="2787" spans="2:6">
      <c r="B2787" t="str">
        <f>'4L'!$BR$90</f>
        <v>B0397ARWD_CUMMT</v>
      </c>
      <c r="E2787" t="s">
        <v>16446</v>
      </c>
      <c r="F2787">
        <f>IF(ISBLANK('4L'!$X$90),"",'4L'!$X$90)</f>
        <v>12.276999999999999</v>
      </c>
    </row>
    <row r="2788" spans="2:6">
      <c r="B2788" t="str">
        <f>'4L'!$AZ$91</f>
        <v>B0267IRC_WR</v>
      </c>
      <c r="E2788" t="s">
        <v>16446</v>
      </c>
      <c r="F2788">
        <f>IF(ISBLANK('4L'!$F$91),"",'4L'!$F$91)</f>
        <v>0</v>
      </c>
    </row>
    <row r="2789" spans="2:6">
      <c r="B2789" t="str">
        <f>'4L'!$BA$91</f>
        <v>B0267IRC_RWT</v>
      </c>
      <c r="E2789" t="s">
        <v>16446</v>
      </c>
      <c r="F2789">
        <f>IF(ISBLANK('4L'!$G$91),"",'4L'!$G$91)</f>
        <v>0</v>
      </c>
    </row>
    <row r="2790" spans="2:6">
      <c r="B2790" t="str">
        <f>'4L'!$BB$91</f>
        <v>B0267IRC_RWS</v>
      </c>
      <c r="E2790" t="s">
        <v>16446</v>
      </c>
      <c r="F2790">
        <f>IF(ISBLANK('4L'!$H$91),"",'4L'!$H$91)</f>
        <v>0</v>
      </c>
    </row>
    <row r="2791" spans="2:6">
      <c r="B2791" t="str">
        <f>'4L'!$BC$91</f>
        <v>B0267IRC_WT</v>
      </c>
      <c r="E2791" t="s">
        <v>16446</v>
      </c>
      <c r="F2791">
        <f>IF(ISBLANK('4L'!$I$91),"",'4L'!$I$91)</f>
        <v>0</v>
      </c>
    </row>
    <row r="2792" spans="2:6">
      <c r="B2792" t="str">
        <f>'4L'!$BD$91</f>
        <v>B0267IRC_TWD</v>
      </c>
      <c r="E2792" t="s">
        <v>16446</v>
      </c>
      <c r="F2792">
        <f>IF(ISBLANK('4L'!$J$91),"",'4L'!$J$91)</f>
        <v>0</v>
      </c>
    </row>
    <row r="2793" spans="2:6">
      <c r="B2793" t="str">
        <f>'4L'!$BE$91</f>
        <v>B0267IRC_TOT</v>
      </c>
      <c r="E2793" t="s">
        <v>16446</v>
      </c>
      <c r="F2793">
        <f>IF(ISBLANK('4L'!$K$91),"",'4L'!$K$91)</f>
        <v>0</v>
      </c>
    </row>
    <row r="2794" spans="2:6">
      <c r="B2794" t="str">
        <f>'4L'!$BF$91</f>
        <v>B0267IRC_ASC</v>
      </c>
      <c r="E2794" t="s">
        <v>16446</v>
      </c>
      <c r="F2794">
        <f>IF(ISBLANK('4L'!$L$91),"",'4L'!$L$91)</f>
        <v>0</v>
      </c>
    </row>
    <row r="2795" spans="2:6">
      <c r="B2795" t="str">
        <f>'4L'!$BG$91</f>
        <v>B0267IRC_TC</v>
      </c>
      <c r="E2795" t="s">
        <v>16446</v>
      </c>
      <c r="F2795">
        <f>IF(ISBLANK('4L'!$M$91),"",'4L'!$M$91)</f>
        <v>0</v>
      </c>
    </row>
    <row r="2796" spans="2:6">
      <c r="B2796" t="str">
        <f>'4L'!$BH$91</f>
        <v>B0267IRC_TOT8</v>
      </c>
      <c r="E2796" t="s">
        <v>16446</v>
      </c>
      <c r="F2796">
        <f>IF(ISBLANK('4L'!$N$91),"",'4L'!$N$91)</f>
        <v>0</v>
      </c>
    </row>
    <row r="2797" spans="2:6">
      <c r="B2797" t="str">
        <f>'4L'!$BI$91</f>
        <v>B0267IRC_TOT78</v>
      </c>
      <c r="E2797" t="s">
        <v>16446</v>
      </c>
      <c r="F2797">
        <f>IF(ISBLANK('4L'!$O$91),"",'4L'!$O$91)</f>
        <v>0</v>
      </c>
    </row>
    <row r="2798" spans="2:6">
      <c r="B2798" t="str">
        <f>'4L'!$AZ$92</f>
        <v>B0268IRO_WR</v>
      </c>
      <c r="E2798" t="s">
        <v>16446</v>
      </c>
      <c r="F2798">
        <f>IF(ISBLANK('4L'!$F$92),"",'4L'!$F$92)</f>
        <v>0</v>
      </c>
    </row>
    <row r="2799" spans="2:6">
      <c r="B2799" t="str">
        <f>'4L'!$BA$92</f>
        <v>B0268IRO_RWT</v>
      </c>
      <c r="E2799" t="s">
        <v>16446</v>
      </c>
      <c r="F2799">
        <f>IF(ISBLANK('4L'!$G$92),"",'4L'!$G$92)</f>
        <v>0</v>
      </c>
    </row>
    <row r="2800" spans="2:6">
      <c r="B2800" t="str">
        <f>'4L'!$BB$92</f>
        <v>B0268IRO_RWS</v>
      </c>
      <c r="E2800" t="s">
        <v>16446</v>
      </c>
      <c r="F2800">
        <f>IF(ISBLANK('4L'!$H$92),"",'4L'!$H$92)</f>
        <v>0</v>
      </c>
    </row>
    <row r="2801" spans="2:6">
      <c r="B2801" t="str">
        <f>'4L'!$BC$92</f>
        <v>B0268IRO_WT</v>
      </c>
      <c r="E2801" t="s">
        <v>16446</v>
      </c>
      <c r="F2801">
        <f>IF(ISBLANK('4L'!$I$92),"",'4L'!$I$92)</f>
        <v>0</v>
      </c>
    </row>
    <row r="2802" spans="2:6">
      <c r="B2802" t="str">
        <f>'4L'!$BD$92</f>
        <v>B0268IRO_TWD</v>
      </c>
      <c r="E2802" t="s">
        <v>16446</v>
      </c>
      <c r="F2802">
        <f>IF(ISBLANK('4L'!$J$92),"",'4L'!$J$92)</f>
        <v>0</v>
      </c>
    </row>
    <row r="2803" spans="2:6">
      <c r="B2803" t="str">
        <f>'4L'!$BE$92</f>
        <v>B0268IRO_TOT</v>
      </c>
      <c r="E2803" t="s">
        <v>16446</v>
      </c>
      <c r="F2803">
        <f>IF(ISBLANK('4L'!$K$92),"",'4L'!$K$92)</f>
        <v>0</v>
      </c>
    </row>
    <row r="2804" spans="2:6">
      <c r="B2804" t="str">
        <f>'4L'!$BF$92</f>
        <v>B0268IRO_ASC</v>
      </c>
      <c r="E2804" t="s">
        <v>16446</v>
      </c>
      <c r="F2804">
        <f>IF(ISBLANK('4L'!$L$92),"",'4L'!$L$92)</f>
        <v>0</v>
      </c>
    </row>
    <row r="2805" spans="2:6">
      <c r="B2805" t="str">
        <f>'4L'!$BG$92</f>
        <v>B0268IRO_TC</v>
      </c>
      <c r="E2805" t="s">
        <v>16446</v>
      </c>
      <c r="F2805">
        <f>IF(ISBLANK('4L'!$M$92),"",'4L'!$M$92)</f>
        <v>0</v>
      </c>
    </row>
    <row r="2806" spans="2:6">
      <c r="B2806" t="str">
        <f>'4L'!$BH$92</f>
        <v>B0268IRO_TOT8</v>
      </c>
      <c r="E2806" t="s">
        <v>16446</v>
      </c>
      <c r="F2806">
        <f>IF(ISBLANK('4L'!$N$92),"",'4L'!$N$92)</f>
        <v>0</v>
      </c>
    </row>
    <row r="2807" spans="2:6">
      <c r="B2807" t="str">
        <f>'4L'!$BI$92</f>
        <v>B0268IRO_TOT78</v>
      </c>
      <c r="E2807" t="s">
        <v>16446</v>
      </c>
      <c r="F2807">
        <f>IF(ISBLANK('4L'!$O$92),"",'4L'!$O$92)</f>
        <v>0</v>
      </c>
    </row>
    <row r="2808" spans="2:6">
      <c r="B2808" t="str">
        <f>'4L'!$AZ$93</f>
        <v>B0269IRT_WR</v>
      </c>
      <c r="E2808" t="s">
        <v>16446</v>
      </c>
      <c r="F2808">
        <f>IF(ISBLANK('4L'!$F$93),"",'4L'!$F$93)</f>
        <v>0</v>
      </c>
    </row>
    <row r="2809" spans="2:6">
      <c r="B2809" t="str">
        <f>'4L'!$BA$93</f>
        <v>B0269IRT_RWT</v>
      </c>
      <c r="E2809" t="s">
        <v>16446</v>
      </c>
      <c r="F2809">
        <f>IF(ISBLANK('4L'!$G$93),"",'4L'!$G$93)</f>
        <v>0</v>
      </c>
    </row>
    <row r="2810" spans="2:6">
      <c r="B2810" t="str">
        <f>'4L'!$BB$93</f>
        <v>B0269IRT_RWS</v>
      </c>
      <c r="E2810" t="s">
        <v>16446</v>
      </c>
      <c r="F2810">
        <f>IF(ISBLANK('4L'!$H$93),"",'4L'!$H$93)</f>
        <v>0</v>
      </c>
    </row>
    <row r="2811" spans="2:6">
      <c r="B2811" t="str">
        <f>'4L'!$BC$93</f>
        <v>B0269IRT_WT</v>
      </c>
      <c r="E2811" t="s">
        <v>16446</v>
      </c>
      <c r="F2811">
        <f>IF(ISBLANK('4L'!$I$93),"",'4L'!$I$93)</f>
        <v>0</v>
      </c>
    </row>
    <row r="2812" spans="2:6">
      <c r="B2812" t="str">
        <f>'4L'!$BD$93</f>
        <v>B0269IRT_TWD</v>
      </c>
      <c r="E2812" t="s">
        <v>16446</v>
      </c>
      <c r="F2812">
        <f>IF(ISBLANK('4L'!$J$93),"",'4L'!$J$93)</f>
        <v>0</v>
      </c>
    </row>
    <row r="2813" spans="2:6">
      <c r="B2813" t="str">
        <f>'4L'!$BE$93</f>
        <v>B0269IRT_TOT</v>
      </c>
      <c r="E2813" t="s">
        <v>16446</v>
      </c>
      <c r="F2813">
        <f>IF(ISBLANK('4L'!$K$93),"",'4L'!$K$93)</f>
        <v>0</v>
      </c>
    </row>
    <row r="2814" spans="2:6">
      <c r="B2814" t="str">
        <f>'4L'!$BF$93</f>
        <v>B0269IRT_ASC</v>
      </c>
      <c r="E2814" t="s">
        <v>16446</v>
      </c>
      <c r="F2814">
        <f>IF(ISBLANK('4L'!$L$93),"",'4L'!$L$93)</f>
        <v>0</v>
      </c>
    </row>
    <row r="2815" spans="2:6">
      <c r="B2815" t="str">
        <f>'4L'!$BG$93</f>
        <v>B0269IRT_TC</v>
      </c>
      <c r="E2815" t="s">
        <v>16446</v>
      </c>
      <c r="F2815">
        <f>IF(ISBLANK('4L'!$M$93),"",'4L'!$M$93)</f>
        <v>0</v>
      </c>
    </row>
    <row r="2816" spans="2:6">
      <c r="B2816" t="str">
        <f>'4L'!$BH$93</f>
        <v>B0269IRT_TOT8</v>
      </c>
      <c r="E2816" t="s">
        <v>16446</v>
      </c>
      <c r="F2816">
        <f>IF(ISBLANK('4L'!$N$93),"",'4L'!$N$93)</f>
        <v>0</v>
      </c>
    </row>
    <row r="2817" spans="2:6">
      <c r="B2817" t="str">
        <f>'4L'!$BI$93</f>
        <v>B0269IRT_TOT78</v>
      </c>
      <c r="E2817" t="s">
        <v>16446</v>
      </c>
      <c r="F2817">
        <f>IF(ISBLANK('4L'!$O$93),"",'4L'!$O$93)</f>
        <v>0</v>
      </c>
    </row>
    <row r="2818" spans="2:6">
      <c r="B2818" t="str">
        <f>'4L'!$BP$93</f>
        <v>B0398IRF_CUMME</v>
      </c>
      <c r="E2818" t="s">
        <v>16446</v>
      </c>
      <c r="F2818">
        <f>IF(ISBLANK('4L'!$V$93),"",'4L'!$V$93)</f>
        <v>0</v>
      </c>
    </row>
    <row r="2819" spans="2:6">
      <c r="B2819" t="str">
        <f>'4L'!$BQ$93</f>
        <v>B0398IRF_CUMMA</v>
      </c>
      <c r="E2819" t="s">
        <v>16446</v>
      </c>
      <c r="F2819">
        <f>IF(ISBLANK('4L'!$W$93),"",'4L'!$W$93)</f>
        <v>0</v>
      </c>
    </row>
    <row r="2820" spans="2:6">
      <c r="B2820" t="str">
        <f>'4L'!$BR$93</f>
        <v>B0398IRF_CUMMT</v>
      </c>
      <c r="E2820" t="s">
        <v>16446</v>
      </c>
      <c r="F2820">
        <f>IF(ISBLANK('4L'!$X$93),"",'4L'!$X$93)</f>
        <v>0</v>
      </c>
    </row>
    <row r="2821" spans="2:6">
      <c r="B2821" t="str">
        <f>'4L'!$AZ$94</f>
        <v>B0270ERC_WR</v>
      </c>
      <c r="E2821" t="s">
        <v>16446</v>
      </c>
      <c r="F2821">
        <f>IF(ISBLANK('4L'!$F$94),"",'4L'!$F$94)</f>
        <v>0</v>
      </c>
    </row>
    <row r="2822" spans="2:6">
      <c r="B2822" t="str">
        <f>'4L'!$BA$94</f>
        <v>B0270ERC_RWT</v>
      </c>
      <c r="E2822" t="s">
        <v>16446</v>
      </c>
      <c r="F2822">
        <f>IF(ISBLANK('4L'!$G$94),"",'4L'!$G$94)</f>
        <v>0.78900000000000003</v>
      </c>
    </row>
    <row r="2823" spans="2:6">
      <c r="B2823" t="str">
        <f>'4L'!$BB$94</f>
        <v>B0270ERC_RWS</v>
      </c>
      <c r="E2823" t="s">
        <v>16446</v>
      </c>
      <c r="F2823">
        <f>IF(ISBLANK('4L'!$H$94),"",'4L'!$H$94)</f>
        <v>0</v>
      </c>
    </row>
    <row r="2824" spans="2:6">
      <c r="B2824" t="str">
        <f>'4L'!$BC$94</f>
        <v>B0270ERC_WT</v>
      </c>
      <c r="E2824" t="s">
        <v>16446</v>
      </c>
      <c r="F2824">
        <f>IF(ISBLANK('4L'!$I$94),"",'4L'!$I$94)</f>
        <v>11.583</v>
      </c>
    </row>
    <row r="2825" spans="2:6">
      <c r="B2825" t="str">
        <f>'4L'!$BD$94</f>
        <v>B0270ERC_TWD</v>
      </c>
      <c r="E2825" t="s">
        <v>16446</v>
      </c>
      <c r="F2825">
        <f>IF(ISBLANK('4L'!$J$94),"",'4L'!$J$94)</f>
        <v>4.2709999999999999</v>
      </c>
    </row>
    <row r="2826" spans="2:6">
      <c r="B2826" t="str">
        <f>'4L'!$BE$94</f>
        <v>B0270ERC_TOT</v>
      </c>
      <c r="E2826" t="s">
        <v>16446</v>
      </c>
      <c r="F2826">
        <f>IF(ISBLANK('4L'!$K$94),"",'4L'!$K$94)</f>
        <v>16.643000000000001</v>
      </c>
    </row>
    <row r="2827" spans="2:6">
      <c r="B2827" t="str">
        <f>'4L'!$BF$94</f>
        <v>B0270ERC_ASC</v>
      </c>
      <c r="E2827" t="s">
        <v>16446</v>
      </c>
      <c r="F2827">
        <f>IF(ISBLANK('4L'!$L$94),"",'4L'!$L$94)</f>
        <v>0</v>
      </c>
    </row>
    <row r="2828" spans="2:6">
      <c r="B2828" t="str">
        <f>'4L'!$BG$94</f>
        <v>B0270ERC_TC</v>
      </c>
      <c r="E2828" t="s">
        <v>16446</v>
      </c>
      <c r="F2828">
        <f>IF(ISBLANK('4L'!$M$94),"",'4L'!$M$94)</f>
        <v>0</v>
      </c>
    </row>
    <row r="2829" spans="2:6">
      <c r="B2829" t="str">
        <f>'4L'!$BH$94</f>
        <v>B0270ERC_TOT8</v>
      </c>
      <c r="E2829" t="s">
        <v>16446</v>
      </c>
      <c r="F2829">
        <f>IF(ISBLANK('4L'!$N$94),"",'4L'!$N$94)</f>
        <v>0</v>
      </c>
    </row>
    <row r="2830" spans="2:6">
      <c r="B2830" t="str">
        <f>'4L'!$BI$94</f>
        <v>B0270ERC_TOT78</v>
      </c>
      <c r="E2830" t="s">
        <v>16446</v>
      </c>
      <c r="F2830">
        <f>IF(ISBLANK('4L'!$O$94),"",'4L'!$O$94)</f>
        <v>16.643000000000001</v>
      </c>
    </row>
    <row r="2831" spans="2:6">
      <c r="B2831" t="str">
        <f>'4L'!$AZ$95</f>
        <v>B0271ERO_WR</v>
      </c>
      <c r="E2831" t="s">
        <v>16446</v>
      </c>
      <c r="F2831">
        <f>IF(ISBLANK('4L'!$F$95),"",'4L'!$F$95)</f>
        <v>0</v>
      </c>
    </row>
    <row r="2832" spans="2:6">
      <c r="B2832" t="str">
        <f>'4L'!$BA$95</f>
        <v>B0271ERO_RWT</v>
      </c>
      <c r="E2832" t="s">
        <v>16446</v>
      </c>
      <c r="F2832">
        <f>IF(ISBLANK('4L'!$G$95),"",'4L'!$G$95)</f>
        <v>0</v>
      </c>
    </row>
    <row r="2833" spans="2:6">
      <c r="B2833" t="str">
        <f>'4L'!$BB$95</f>
        <v>B0271ERO_RWS</v>
      </c>
      <c r="E2833" t="s">
        <v>16446</v>
      </c>
      <c r="F2833">
        <f>IF(ISBLANK('4L'!$H$95),"",'4L'!$H$95)</f>
        <v>0</v>
      </c>
    </row>
    <row r="2834" spans="2:6">
      <c r="B2834" t="str">
        <f>'4L'!$BC$95</f>
        <v>B0271ERO_WT</v>
      </c>
      <c r="E2834" t="s">
        <v>16446</v>
      </c>
      <c r="F2834">
        <f>IF(ISBLANK('4L'!$I$95),"",'4L'!$I$95)</f>
        <v>0</v>
      </c>
    </row>
    <row r="2835" spans="2:6">
      <c r="B2835" t="str">
        <f>'4L'!$BD$95</f>
        <v>B0271ERO_TWD</v>
      </c>
      <c r="E2835" t="s">
        <v>16446</v>
      </c>
      <c r="F2835">
        <f>IF(ISBLANK('4L'!$J$95),"",'4L'!$J$95)</f>
        <v>0</v>
      </c>
    </row>
    <row r="2836" spans="2:6">
      <c r="B2836" t="str">
        <f>'4L'!$BE$95</f>
        <v>B0271ERO_TOT</v>
      </c>
      <c r="E2836" t="s">
        <v>16446</v>
      </c>
      <c r="F2836">
        <f>IF(ISBLANK('4L'!$K$95),"",'4L'!$K$95)</f>
        <v>0</v>
      </c>
    </row>
    <row r="2837" spans="2:6">
      <c r="B2837" t="str">
        <f>'4L'!$BF$95</f>
        <v>B0271ERO_ASC</v>
      </c>
      <c r="E2837" t="s">
        <v>16446</v>
      </c>
      <c r="F2837">
        <f>IF(ISBLANK('4L'!$L$95),"",'4L'!$L$95)</f>
        <v>0</v>
      </c>
    </row>
    <row r="2838" spans="2:6">
      <c r="B2838" t="str">
        <f>'4L'!$BG$95</f>
        <v>B0271ERO_TC</v>
      </c>
      <c r="E2838" t="s">
        <v>16446</v>
      </c>
      <c r="F2838">
        <f>IF(ISBLANK('4L'!$M$95),"",'4L'!$M$95)</f>
        <v>0</v>
      </c>
    </row>
    <row r="2839" spans="2:6">
      <c r="B2839" t="str">
        <f>'4L'!$BH$95</f>
        <v>B0271ERO_TOT8</v>
      </c>
      <c r="E2839" t="s">
        <v>16446</v>
      </c>
      <c r="F2839">
        <f>IF(ISBLANK('4L'!$N$95),"",'4L'!$N$95)</f>
        <v>0</v>
      </c>
    </row>
    <row r="2840" spans="2:6">
      <c r="B2840" t="str">
        <f>'4L'!$BI$95</f>
        <v>B0271ERO_TOT78</v>
      </c>
      <c r="E2840" t="s">
        <v>16446</v>
      </c>
      <c r="F2840">
        <f>IF(ISBLANK('4L'!$O$95),"",'4L'!$O$95)</f>
        <v>0</v>
      </c>
    </row>
    <row r="2841" spans="2:6">
      <c r="B2841" t="str">
        <f>'4L'!$AZ$96</f>
        <v>B0272ERT_WR</v>
      </c>
      <c r="E2841" t="s">
        <v>16446</v>
      </c>
      <c r="F2841">
        <f>IF(ISBLANK('4L'!$F$96),"",'4L'!$F$96)</f>
        <v>0</v>
      </c>
    </row>
    <row r="2842" spans="2:6">
      <c r="B2842" t="str">
        <f>'4L'!$BA$96</f>
        <v>B0272ERT_RWT</v>
      </c>
      <c r="E2842" t="s">
        <v>16446</v>
      </c>
      <c r="F2842">
        <f>IF(ISBLANK('4L'!$G$96),"",'4L'!$G$96)</f>
        <v>0.78900000000000003</v>
      </c>
    </row>
    <row r="2843" spans="2:6">
      <c r="B2843" t="str">
        <f>'4L'!$BB$96</f>
        <v>B0272ERT_RWS</v>
      </c>
      <c r="E2843" t="s">
        <v>16446</v>
      </c>
      <c r="F2843">
        <f>IF(ISBLANK('4L'!$H$96),"",'4L'!$H$96)</f>
        <v>0</v>
      </c>
    </row>
    <row r="2844" spans="2:6">
      <c r="B2844" t="str">
        <f>'4L'!$BC$96</f>
        <v>B0272ERT_WT</v>
      </c>
      <c r="E2844" t="s">
        <v>16446</v>
      </c>
      <c r="F2844">
        <f>IF(ISBLANK('4L'!$I$96),"",'4L'!$I$96)</f>
        <v>11.583</v>
      </c>
    </row>
    <row r="2845" spans="2:6">
      <c r="B2845" t="str">
        <f>'4L'!$BD$96</f>
        <v>B0272ERT_TWD</v>
      </c>
      <c r="E2845" t="s">
        <v>16446</v>
      </c>
      <c r="F2845">
        <f>IF(ISBLANK('4L'!$J$96),"",'4L'!$J$96)</f>
        <v>4.2709999999999999</v>
      </c>
    </row>
    <row r="2846" spans="2:6">
      <c r="B2846" t="str">
        <f>'4L'!$BE$96</f>
        <v>B0272ERT_TOT</v>
      </c>
      <c r="E2846" t="s">
        <v>16446</v>
      </c>
      <c r="F2846">
        <f>IF(ISBLANK('4L'!$K$96),"",'4L'!$K$96)</f>
        <v>16.643000000000001</v>
      </c>
    </row>
    <row r="2847" spans="2:6">
      <c r="B2847" t="str">
        <f>'4L'!$BF$96</f>
        <v>B0272ERT_ASC</v>
      </c>
      <c r="E2847" t="s">
        <v>16446</v>
      </c>
      <c r="F2847">
        <f>IF(ISBLANK('4L'!$L$96),"",'4L'!$L$96)</f>
        <v>0</v>
      </c>
    </row>
    <row r="2848" spans="2:6">
      <c r="B2848" t="str">
        <f>'4L'!$BG$96</f>
        <v>B0272ERT_TC</v>
      </c>
      <c r="E2848" t="s">
        <v>16446</v>
      </c>
      <c r="F2848">
        <f>IF(ISBLANK('4L'!$M$96),"",'4L'!$M$96)</f>
        <v>0</v>
      </c>
    </row>
    <row r="2849" spans="2:6">
      <c r="B2849" t="str">
        <f>'4L'!$BH$96</f>
        <v>B0272ERT_TOT8</v>
      </c>
      <c r="E2849" t="s">
        <v>16446</v>
      </c>
      <c r="F2849">
        <f>IF(ISBLANK('4L'!$N$96),"",'4L'!$N$96)</f>
        <v>0</v>
      </c>
    </row>
    <row r="2850" spans="2:6">
      <c r="B2850" t="str">
        <f>'4L'!$BI$96</f>
        <v>B0272ERT_TOT78</v>
      </c>
      <c r="E2850" t="s">
        <v>16446</v>
      </c>
      <c r="F2850">
        <f>IF(ISBLANK('4L'!$O$96),"",'4L'!$O$96)</f>
        <v>16.643000000000001</v>
      </c>
    </row>
    <row r="2851" spans="2:6">
      <c r="B2851" t="str">
        <f>'4L'!$BP$96</f>
        <v>B0399ERLP_CUMME</v>
      </c>
      <c r="E2851" t="s">
        <v>16446</v>
      </c>
      <c r="F2851">
        <f>IF(ISBLANK('4L'!$V$96),"",'4L'!$V$96)</f>
        <v>39.177</v>
      </c>
    </row>
    <row r="2852" spans="2:6">
      <c r="B2852" t="str">
        <f>'4L'!$BQ$96</f>
        <v>B0399ERLP_CUMMA</v>
      </c>
      <c r="E2852" t="s">
        <v>16446</v>
      </c>
      <c r="F2852">
        <f>IF(ISBLANK('4L'!$W$96),"",'4L'!$W$96)</f>
        <v>253.84899999999999</v>
      </c>
    </row>
    <row r="2853" spans="2:6">
      <c r="B2853" t="str">
        <f>'4L'!$BR$96</f>
        <v>B0399ERLP_CUMMT</v>
      </c>
      <c r="E2853" t="s">
        <v>16446</v>
      </c>
      <c r="F2853">
        <f>IF(ISBLANK('4L'!$X$96),"",'4L'!$X$96)</f>
        <v>253.84899999999999</v>
      </c>
    </row>
    <row r="2854" spans="2:6">
      <c r="B2854" t="str">
        <f>'4L'!$AZ$97</f>
        <v>B0261MLCC_WR</v>
      </c>
      <c r="E2854" t="s">
        <v>16446</v>
      </c>
      <c r="F2854">
        <f>IF(ISBLANK('4L'!$F$97),"",'4L'!$F$97)</f>
        <v>0</v>
      </c>
    </row>
    <row r="2855" spans="2:6">
      <c r="B2855" t="str">
        <f>'4L'!$BA$97</f>
        <v>B0261MLCC_RWT</v>
      </c>
      <c r="E2855" t="s">
        <v>16446</v>
      </c>
      <c r="F2855">
        <f>IF(ISBLANK('4L'!$G$97),"",'4L'!$G$97)</f>
        <v>0</v>
      </c>
    </row>
    <row r="2856" spans="2:6">
      <c r="B2856" t="str">
        <f>'4L'!$BB$97</f>
        <v>B0261MLCC_RWS</v>
      </c>
      <c r="E2856" t="s">
        <v>16446</v>
      </c>
      <c r="F2856">
        <f>IF(ISBLANK('4L'!$H$97),"",'4L'!$H$97)</f>
        <v>0</v>
      </c>
    </row>
    <row r="2857" spans="2:6">
      <c r="B2857" t="str">
        <f>'4L'!$BC$97</f>
        <v>B0261MLCC_WT</v>
      </c>
      <c r="E2857" t="s">
        <v>16446</v>
      </c>
      <c r="F2857">
        <f>IF(ISBLANK('4L'!$I$97),"",'4L'!$I$97)</f>
        <v>0</v>
      </c>
    </row>
    <row r="2858" spans="2:6">
      <c r="B2858" t="str">
        <f>'4L'!$BD$97</f>
        <v>B0261MLCC_TWD</v>
      </c>
      <c r="E2858" t="s">
        <v>16446</v>
      </c>
      <c r="F2858">
        <f>IF(ISBLANK('4L'!$J$97),"",'4L'!$J$97)</f>
        <v>0</v>
      </c>
    </row>
    <row r="2859" spans="2:6">
      <c r="B2859" t="str">
        <f>'4L'!$BE$97</f>
        <v>B0261MLCC_TOT</v>
      </c>
      <c r="E2859" t="s">
        <v>16446</v>
      </c>
      <c r="F2859">
        <f>IF(ISBLANK('4L'!$K$97),"",'4L'!$K$97)</f>
        <v>0</v>
      </c>
    </row>
    <row r="2860" spans="2:6">
      <c r="B2860" t="str">
        <f>'4L'!$BF$97</f>
        <v>B0261MLCC_ASC</v>
      </c>
      <c r="E2860" t="s">
        <v>16446</v>
      </c>
      <c r="F2860">
        <f>IF(ISBLANK('4L'!$L$97),"",'4L'!$L$97)</f>
        <v>0</v>
      </c>
    </row>
    <row r="2861" spans="2:6">
      <c r="B2861" t="str">
        <f>'4L'!$BG$97</f>
        <v>B0261MLCC_TC</v>
      </c>
      <c r="E2861" t="s">
        <v>16446</v>
      </c>
      <c r="F2861">
        <f>IF(ISBLANK('4L'!$M$97),"",'4L'!$M$97)</f>
        <v>0</v>
      </c>
    </row>
    <row r="2862" spans="2:6">
      <c r="B2862" t="str">
        <f>'4L'!$BH$97</f>
        <v>B0261MLCC_TOT8</v>
      </c>
      <c r="E2862" t="s">
        <v>16446</v>
      </c>
      <c r="F2862">
        <f>IF(ISBLANK('4L'!$N$97),"",'4L'!$N$97)</f>
        <v>0</v>
      </c>
    </row>
    <row r="2863" spans="2:6">
      <c r="B2863" t="str">
        <f>'4L'!$BI$97</f>
        <v>B0261MLCC_TOT78</v>
      </c>
      <c r="E2863" t="s">
        <v>16446</v>
      </c>
      <c r="F2863">
        <f>IF(ISBLANK('4L'!$O$97),"",'4L'!$O$97)</f>
        <v>0</v>
      </c>
    </row>
    <row r="2864" spans="2:6">
      <c r="B2864" t="str">
        <f>'4L'!$AZ$98</f>
        <v>B0262MLOC_WR</v>
      </c>
      <c r="E2864" t="s">
        <v>16446</v>
      </c>
      <c r="F2864">
        <f>IF(ISBLANK('4L'!$F$98),"",'4L'!$F$98)</f>
        <v>0</v>
      </c>
    </row>
    <row r="2865" spans="2:6">
      <c r="B2865" t="str">
        <f>'4L'!$BA$98</f>
        <v>B0262MLOC_RWT</v>
      </c>
      <c r="E2865" t="s">
        <v>16446</v>
      </c>
      <c r="F2865">
        <f>IF(ISBLANK('4L'!$G$98),"",'4L'!$G$98)</f>
        <v>0</v>
      </c>
    </row>
    <row r="2866" spans="2:6">
      <c r="B2866" t="str">
        <f>'4L'!$BB$98</f>
        <v>B0262MLOC_RWS</v>
      </c>
      <c r="E2866" t="s">
        <v>16446</v>
      </c>
      <c r="F2866">
        <f>IF(ISBLANK('4L'!$H$98),"",'4L'!$H$98)</f>
        <v>0</v>
      </c>
    </row>
    <row r="2867" spans="2:6">
      <c r="B2867" t="str">
        <f>'4L'!$BC$98</f>
        <v>B0262MLOC_WT</v>
      </c>
      <c r="E2867" t="s">
        <v>16446</v>
      </c>
      <c r="F2867">
        <f>IF(ISBLANK('4L'!$I$98),"",'4L'!$I$98)</f>
        <v>0</v>
      </c>
    </row>
    <row r="2868" spans="2:6">
      <c r="B2868" t="str">
        <f>'4L'!$BD$98</f>
        <v>B0262MLOC_TWD</v>
      </c>
      <c r="E2868" t="s">
        <v>16446</v>
      </c>
      <c r="F2868">
        <f>IF(ISBLANK('4L'!$J$98),"",'4L'!$J$98)</f>
        <v>0</v>
      </c>
    </row>
    <row r="2869" spans="2:6">
      <c r="B2869" t="str">
        <f>'4L'!$BE$98</f>
        <v>B0262MLOC_TOT</v>
      </c>
      <c r="E2869" t="s">
        <v>16446</v>
      </c>
      <c r="F2869">
        <f>IF(ISBLANK('4L'!$K$98),"",'4L'!$K$98)</f>
        <v>0</v>
      </c>
    </row>
    <row r="2870" spans="2:6">
      <c r="B2870" t="str">
        <f>'4L'!$BF$98</f>
        <v>B0262MLOC_ASC</v>
      </c>
      <c r="E2870" t="s">
        <v>16446</v>
      </c>
      <c r="F2870">
        <f>IF(ISBLANK('4L'!$L$98),"",'4L'!$L$98)</f>
        <v>0</v>
      </c>
    </row>
    <row r="2871" spans="2:6">
      <c r="B2871" t="str">
        <f>'4L'!$BG$98</f>
        <v>B0262MLOC_TC</v>
      </c>
      <c r="E2871" t="s">
        <v>16446</v>
      </c>
      <c r="F2871">
        <f>IF(ISBLANK('4L'!$M$98),"",'4L'!$M$98)</f>
        <v>0</v>
      </c>
    </row>
    <row r="2872" spans="2:6">
      <c r="B2872" t="str">
        <f>'4L'!$BH$98</f>
        <v>B0262MLOC_TOT8</v>
      </c>
      <c r="E2872" t="s">
        <v>16446</v>
      </c>
      <c r="F2872">
        <f>IF(ISBLANK('4L'!$N$98),"",'4L'!$N$98)</f>
        <v>0</v>
      </c>
    </row>
    <row r="2873" spans="2:6">
      <c r="B2873" t="str">
        <f>'4L'!$BI$98</f>
        <v>B0262MLOC_TOT78</v>
      </c>
      <c r="E2873" t="s">
        <v>16446</v>
      </c>
      <c r="F2873">
        <f>IF(ISBLANK('4L'!$O$98),"",'4L'!$O$98)</f>
        <v>0</v>
      </c>
    </row>
    <row r="2874" spans="2:6">
      <c r="B2874" t="str">
        <f>'4L'!$AZ$99</f>
        <v>B0263MLTC_WR</v>
      </c>
      <c r="E2874" t="s">
        <v>16446</v>
      </c>
      <c r="F2874">
        <f>IF(ISBLANK('4L'!$F$99),"",'4L'!$F$99)</f>
        <v>0</v>
      </c>
    </row>
    <row r="2875" spans="2:6">
      <c r="B2875" t="str">
        <f>'4L'!$BA$99</f>
        <v>B0263MLTC_RWT</v>
      </c>
      <c r="E2875" t="s">
        <v>16446</v>
      </c>
      <c r="F2875">
        <f>IF(ISBLANK('4L'!$G$99),"",'4L'!$G$99)</f>
        <v>0</v>
      </c>
    </row>
    <row r="2876" spans="2:6">
      <c r="B2876" t="str">
        <f>'4L'!$BB$99</f>
        <v>B0263MLTC_RWS</v>
      </c>
      <c r="E2876" t="s">
        <v>16446</v>
      </c>
      <c r="F2876">
        <f>IF(ISBLANK('4L'!$H$99),"",'4L'!$H$99)</f>
        <v>0</v>
      </c>
    </row>
    <row r="2877" spans="2:6">
      <c r="B2877" t="str">
        <f>'4L'!$BC$99</f>
        <v>B0263MLTC_WT</v>
      </c>
      <c r="E2877" t="s">
        <v>16446</v>
      </c>
      <c r="F2877">
        <f>IF(ISBLANK('4L'!$I$99),"",'4L'!$I$99)</f>
        <v>0</v>
      </c>
    </row>
    <row r="2878" spans="2:6">
      <c r="B2878" t="str">
        <f>'4L'!$BD$99</f>
        <v>B0263MLTC_TWD</v>
      </c>
      <c r="E2878" t="s">
        <v>16446</v>
      </c>
      <c r="F2878">
        <f>IF(ISBLANK('4L'!$J$99),"",'4L'!$J$99)</f>
        <v>0</v>
      </c>
    </row>
    <row r="2879" spans="2:6">
      <c r="B2879" t="str">
        <f>'4L'!$BE$99</f>
        <v>B0263MLTC_TOT</v>
      </c>
      <c r="E2879" t="s">
        <v>16446</v>
      </c>
      <c r="F2879">
        <f>IF(ISBLANK('4L'!$K$99),"",'4L'!$K$99)</f>
        <v>0</v>
      </c>
    </row>
    <row r="2880" spans="2:6">
      <c r="B2880" t="str">
        <f>'4L'!$BF$99</f>
        <v>B0263MLTC_ASC</v>
      </c>
      <c r="E2880" t="s">
        <v>16446</v>
      </c>
      <c r="F2880">
        <f>IF(ISBLANK('4L'!$L$99),"",'4L'!$L$99)</f>
        <v>0</v>
      </c>
    </row>
    <row r="2881" spans="2:6">
      <c r="B2881" t="str">
        <f>'4L'!$BG$99</f>
        <v>B0263MLTC_TC</v>
      </c>
      <c r="E2881" t="s">
        <v>16446</v>
      </c>
      <c r="F2881">
        <f>IF(ISBLANK('4L'!$M$99),"",'4L'!$M$99)</f>
        <v>0</v>
      </c>
    </row>
    <row r="2882" spans="2:6">
      <c r="B2882" t="str">
        <f>'4L'!$BH$99</f>
        <v>B0263MLTC_TOT8</v>
      </c>
      <c r="E2882" t="s">
        <v>16446</v>
      </c>
      <c r="F2882">
        <f>IF(ISBLANK('4L'!$N$99),"",'4L'!$N$99)</f>
        <v>0</v>
      </c>
    </row>
    <row r="2883" spans="2:6">
      <c r="B2883" t="str">
        <f>'4L'!$BI$99</f>
        <v>B0263MLTC_TOT78</v>
      </c>
      <c r="E2883" t="s">
        <v>16446</v>
      </c>
      <c r="F2883">
        <f>IF(ISBLANK('4L'!$O$99),"",'4L'!$O$99)</f>
        <v>0</v>
      </c>
    </row>
    <row r="2884" spans="2:6">
      <c r="B2884" t="str">
        <f>'4L'!$BP$99</f>
        <v>B0C399ERLP_CUMME</v>
      </c>
      <c r="E2884" t="s">
        <v>16446</v>
      </c>
      <c r="F2884">
        <f>IF(ISBLANK('4L'!$V$99),"",'4L'!$V$99)</f>
        <v>0</v>
      </c>
    </row>
    <row r="2885" spans="2:6">
      <c r="B2885" t="str">
        <f>'4L'!$BQ$99</f>
        <v>B0C399ERLP_CUMMA</v>
      </c>
      <c r="E2885" t="s">
        <v>16446</v>
      </c>
      <c r="F2885">
        <f>IF(ISBLANK('4L'!$W$99),"",'4L'!$W$99)</f>
        <v>0</v>
      </c>
    </row>
    <row r="2886" spans="2:6">
      <c r="B2886" t="str">
        <f>'4L'!$BR$99</f>
        <v>B0C399ERLP_CUMMT</v>
      </c>
      <c r="E2886" t="s">
        <v>16446</v>
      </c>
      <c r="F2886">
        <f>IF(ISBLANK('4L'!$X$99),"",'4L'!$X$99)</f>
        <v>0</v>
      </c>
    </row>
    <row r="2887" spans="2:6">
      <c r="B2887" t="str">
        <f>'4L'!$AZ$100</f>
        <v>B0261MLCCP_WR</v>
      </c>
      <c r="E2887" t="s">
        <v>16446</v>
      </c>
      <c r="F2887">
        <f>IF(ISBLANK('4L'!$F$100),"",'4L'!$F$100)</f>
        <v>0</v>
      </c>
    </row>
    <row r="2888" spans="2:6">
      <c r="B2888" t="str">
        <f>'4L'!$BA$100</f>
        <v>B0261MLCCP_RWT</v>
      </c>
      <c r="E2888" t="s">
        <v>16446</v>
      </c>
      <c r="F2888">
        <f>IF(ISBLANK('4L'!$G$100),"",'4L'!$G$100)</f>
        <v>0</v>
      </c>
    </row>
    <row r="2889" spans="2:6">
      <c r="B2889" t="str">
        <f>'4L'!$BB$100</f>
        <v>B0261MLCCP_RWS</v>
      </c>
      <c r="E2889" t="s">
        <v>16446</v>
      </c>
      <c r="F2889">
        <f>IF(ISBLANK('4L'!$H$100),"",'4L'!$H$100)</f>
        <v>0</v>
      </c>
    </row>
    <row r="2890" spans="2:6">
      <c r="B2890" t="str">
        <f>'4L'!$BC$100</f>
        <v>B0261MLCCP_WT</v>
      </c>
      <c r="E2890" t="s">
        <v>16446</v>
      </c>
      <c r="F2890">
        <f>IF(ISBLANK('4L'!$I$100),"",'4L'!$I$100)</f>
        <v>0</v>
      </c>
    </row>
    <row r="2891" spans="2:6">
      <c r="B2891" t="str">
        <f>'4L'!$BD$100</f>
        <v>B0261MLCCP_TWD</v>
      </c>
      <c r="E2891" t="s">
        <v>16446</v>
      </c>
      <c r="F2891">
        <f>IF(ISBLANK('4L'!$J$100),"",'4L'!$J$100)</f>
        <v>4.8289999999999997</v>
      </c>
    </row>
    <row r="2892" spans="2:6">
      <c r="B2892" t="str">
        <f>'4L'!$BE$100</f>
        <v>B0261MLCCP_TOT</v>
      </c>
      <c r="E2892" t="s">
        <v>16446</v>
      </c>
      <c r="F2892">
        <f>IF(ISBLANK('4L'!$K$100),"",'4L'!$K$100)</f>
        <v>4.8289999999999997</v>
      </c>
    </row>
    <row r="2893" spans="2:6">
      <c r="B2893" t="str">
        <f>'4L'!$BF$100</f>
        <v>B0261MLCCP_ASC</v>
      </c>
      <c r="E2893" t="s">
        <v>16446</v>
      </c>
      <c r="F2893">
        <f>IF(ISBLANK('4L'!$L$100),"",'4L'!$L$100)</f>
        <v>0</v>
      </c>
    </row>
    <row r="2894" spans="2:6">
      <c r="B2894" t="str">
        <f>'4L'!$BG$100</f>
        <v>B0261MLCCP_TC</v>
      </c>
      <c r="E2894" t="s">
        <v>16446</v>
      </c>
      <c r="F2894">
        <f>IF(ISBLANK('4L'!$M$100),"",'4L'!$M$100)</f>
        <v>0</v>
      </c>
    </row>
    <row r="2895" spans="2:6">
      <c r="B2895" t="str">
        <f>'4L'!$BH$100</f>
        <v>B0261MLCCP_TOT8</v>
      </c>
      <c r="E2895" t="s">
        <v>16446</v>
      </c>
      <c r="F2895">
        <f>IF(ISBLANK('4L'!$N$100),"",'4L'!$N$100)</f>
        <v>0</v>
      </c>
    </row>
    <row r="2896" spans="2:6">
      <c r="B2896" t="str">
        <f>'4L'!$BI$100</f>
        <v>B0261MLCCP_TOT78</v>
      </c>
      <c r="E2896" t="s">
        <v>16446</v>
      </c>
      <c r="F2896">
        <f>IF(ISBLANK('4L'!$O$100),"",'4L'!$O$100)</f>
        <v>4.8289999999999997</v>
      </c>
    </row>
    <row r="2897" spans="2:6">
      <c r="B2897" t="str">
        <f>'4L'!$AZ$101</f>
        <v>B0262MLOCP_WR</v>
      </c>
      <c r="E2897" t="s">
        <v>16446</v>
      </c>
      <c r="F2897">
        <f>IF(ISBLANK('4L'!$F$101),"",'4L'!$F$101)</f>
        <v>0</v>
      </c>
    </row>
    <row r="2898" spans="2:6">
      <c r="B2898" t="str">
        <f>'4L'!$BA$101</f>
        <v>B0262MLOCP_RWT</v>
      </c>
      <c r="E2898" t="s">
        <v>16446</v>
      </c>
      <c r="F2898">
        <f>IF(ISBLANK('4L'!$G$101),"",'4L'!$G$101)</f>
        <v>0</v>
      </c>
    </row>
    <row r="2899" spans="2:6">
      <c r="B2899" t="str">
        <f>'4L'!$BB$101</f>
        <v>B0262MLOCP_RWS</v>
      </c>
      <c r="E2899" t="s">
        <v>16446</v>
      </c>
      <c r="F2899">
        <f>IF(ISBLANK('4L'!$H$101),"",'4L'!$H$101)</f>
        <v>0</v>
      </c>
    </row>
    <row r="2900" spans="2:6">
      <c r="B2900" t="str">
        <f>'4L'!$BC$101</f>
        <v>B0262MLOCP_WT</v>
      </c>
      <c r="E2900" t="s">
        <v>16446</v>
      </c>
      <c r="F2900">
        <f>IF(ISBLANK('4L'!$I$101),"",'4L'!$I$101)</f>
        <v>0</v>
      </c>
    </row>
    <row r="2901" spans="2:6">
      <c r="B2901" t="str">
        <f>'4L'!$BD$101</f>
        <v>B0262MLOCP_TWD</v>
      </c>
      <c r="E2901" t="s">
        <v>16446</v>
      </c>
      <c r="F2901">
        <f>IF(ISBLANK('4L'!$J$101),"",'4L'!$J$101)</f>
        <v>0</v>
      </c>
    </row>
    <row r="2902" spans="2:6">
      <c r="B2902" t="str">
        <f>'4L'!$BE$101</f>
        <v>B0262MLOCP_TOT</v>
      </c>
      <c r="E2902" t="s">
        <v>16446</v>
      </c>
      <c r="F2902">
        <f>IF(ISBLANK('4L'!$K$101),"",'4L'!$K$101)</f>
        <v>0</v>
      </c>
    </row>
    <row r="2903" spans="2:6">
      <c r="B2903" t="str">
        <f>'4L'!$BF$101</f>
        <v>B0262MLOCP_ASC</v>
      </c>
      <c r="E2903" t="s">
        <v>16446</v>
      </c>
      <c r="F2903">
        <f>IF(ISBLANK('4L'!$L$101),"",'4L'!$L$101)</f>
        <v>0</v>
      </c>
    </row>
    <row r="2904" spans="2:6">
      <c r="B2904" t="str">
        <f>'4L'!$BG$101</f>
        <v>B0262MLOCP_TC</v>
      </c>
      <c r="E2904" t="s">
        <v>16446</v>
      </c>
      <c r="F2904">
        <f>IF(ISBLANK('4L'!$M$101),"",'4L'!$M$101)</f>
        <v>0</v>
      </c>
    </row>
    <row r="2905" spans="2:6">
      <c r="B2905" t="str">
        <f>'4L'!$BH$101</f>
        <v>B0262MLOCP_TOT8</v>
      </c>
      <c r="E2905" t="s">
        <v>16446</v>
      </c>
      <c r="F2905">
        <f>IF(ISBLANK('4L'!$N$101),"",'4L'!$N$101)</f>
        <v>0</v>
      </c>
    </row>
    <row r="2906" spans="2:6">
      <c r="B2906" t="str">
        <f>'4L'!$BI$101</f>
        <v>B0262MLOCP_TOT78</v>
      </c>
      <c r="E2906" t="s">
        <v>16446</v>
      </c>
      <c r="F2906">
        <f>IF(ISBLANK('4L'!$O$101),"",'4L'!$O$101)</f>
        <v>0</v>
      </c>
    </row>
    <row r="2907" spans="2:6">
      <c r="B2907" t="str">
        <f>'4L'!$AZ$102</f>
        <v>B0263MLTCP_WR</v>
      </c>
      <c r="E2907" t="s">
        <v>16446</v>
      </c>
      <c r="F2907">
        <f>IF(ISBLANK('4L'!$F$102),"",'4L'!$F$102)</f>
        <v>0</v>
      </c>
    </row>
    <row r="2908" spans="2:6">
      <c r="B2908" t="str">
        <f>'4L'!$BA$102</f>
        <v>B0263MLTCP_RWT</v>
      </c>
      <c r="E2908" t="s">
        <v>16446</v>
      </c>
      <c r="F2908">
        <f>IF(ISBLANK('4L'!$G$102),"",'4L'!$G$102)</f>
        <v>0</v>
      </c>
    </row>
    <row r="2909" spans="2:6">
      <c r="B2909" t="str">
        <f>'4L'!$BB$102</f>
        <v>B0263MLTCP_RWS</v>
      </c>
      <c r="E2909" t="s">
        <v>16446</v>
      </c>
      <c r="F2909">
        <f>IF(ISBLANK('4L'!$H$102),"",'4L'!$H$102)</f>
        <v>0</v>
      </c>
    </row>
    <row r="2910" spans="2:6">
      <c r="B2910" t="str">
        <f>'4L'!$BC$102</f>
        <v>B0263MLTCP_WT</v>
      </c>
      <c r="E2910" t="s">
        <v>16446</v>
      </c>
      <c r="F2910">
        <f>IF(ISBLANK('4L'!$I$102),"",'4L'!$I$102)</f>
        <v>0</v>
      </c>
    </row>
    <row r="2911" spans="2:6">
      <c r="B2911" t="str">
        <f>'4L'!$BD$102</f>
        <v>B0263MLTCP_TWD</v>
      </c>
      <c r="E2911" t="s">
        <v>16446</v>
      </c>
      <c r="F2911">
        <f>IF(ISBLANK('4L'!$J$102),"",'4L'!$J$102)</f>
        <v>4.8289999999999997</v>
      </c>
    </row>
    <row r="2912" spans="2:6">
      <c r="B2912" t="str">
        <f>'4L'!$BE$102</f>
        <v>B0263MLTCP_TOT</v>
      </c>
      <c r="E2912" t="s">
        <v>16446</v>
      </c>
      <c r="F2912">
        <f>IF(ISBLANK('4L'!$K$102),"",'4L'!$K$102)</f>
        <v>4.8289999999999997</v>
      </c>
    </row>
    <row r="2913" spans="2:6">
      <c r="B2913" t="str">
        <f>'4L'!$BF$102</f>
        <v>B0263MLTCP_ASC</v>
      </c>
      <c r="E2913" t="s">
        <v>16446</v>
      </c>
      <c r="F2913">
        <f>IF(ISBLANK('4L'!$L$102),"",'4L'!$L$102)</f>
        <v>0</v>
      </c>
    </row>
    <row r="2914" spans="2:6">
      <c r="B2914" t="str">
        <f>'4L'!$BG$102</f>
        <v>B0263MLTCP_TC</v>
      </c>
      <c r="E2914" t="s">
        <v>16446</v>
      </c>
      <c r="F2914">
        <f>IF(ISBLANK('4L'!$M$102),"",'4L'!$M$102)</f>
        <v>0</v>
      </c>
    </row>
    <row r="2915" spans="2:6">
      <c r="B2915" t="str">
        <f>'4L'!$BH$102</f>
        <v>B0263MLTCP_TOT8</v>
      </c>
      <c r="E2915" t="s">
        <v>16446</v>
      </c>
      <c r="F2915">
        <f>IF(ISBLANK('4L'!$N$102),"",'4L'!$N$102)</f>
        <v>0</v>
      </c>
    </row>
    <row r="2916" spans="2:6">
      <c r="B2916" t="str">
        <f>'4L'!$BI$102</f>
        <v>B0263MLTCP_TOT78</v>
      </c>
      <c r="E2916" t="s">
        <v>16446</v>
      </c>
      <c r="F2916">
        <f>IF(ISBLANK('4L'!$O$102),"",'4L'!$O$102)</f>
        <v>4.8289999999999997</v>
      </c>
    </row>
    <row r="2917" spans="2:6">
      <c r="B2917" t="str">
        <f>'4L'!$BP$102</f>
        <v>B0C400SEMD_CUMME</v>
      </c>
      <c r="E2917" t="s">
        <v>16446</v>
      </c>
      <c r="F2917">
        <f>IF(ISBLANK('4L'!$V$102),"",'4L'!$V$102)</f>
        <v>101.658</v>
      </c>
    </row>
    <row r="2918" spans="2:6">
      <c r="B2918" t="str">
        <f>'4L'!$BQ$102</f>
        <v>B0C400SEMD_CUMMA</v>
      </c>
      <c r="E2918" t="s">
        <v>16446</v>
      </c>
      <c r="F2918">
        <f>IF(ISBLANK('4L'!$W$102),"",'4L'!$W$102)</f>
        <v>0</v>
      </c>
    </row>
    <row r="2919" spans="2:6">
      <c r="B2919" t="str">
        <f>'4L'!$BR$102</f>
        <v>B0C400SEMD_CUMMT</v>
      </c>
      <c r="E2919" t="s">
        <v>16446</v>
      </c>
      <c r="F2919">
        <f>IF(ISBLANK('4L'!$X$102),"",'4L'!$X$102)</f>
        <v>0</v>
      </c>
    </row>
    <row r="2920" spans="2:6">
      <c r="B2920" t="str">
        <f>'4L'!$AZ$103</f>
        <v>B0261MLCI_WR</v>
      </c>
      <c r="E2920" t="s">
        <v>16446</v>
      </c>
      <c r="F2920">
        <f>IF(ISBLANK('4L'!$F$103),"",'4L'!$F$103)</f>
        <v>0</v>
      </c>
    </row>
    <row r="2921" spans="2:6">
      <c r="B2921" t="str">
        <f>'4L'!$BA$103</f>
        <v>B0261MLCI_RWT</v>
      </c>
      <c r="E2921" t="s">
        <v>16446</v>
      </c>
      <c r="F2921">
        <f>IF(ISBLANK('4L'!$G$103),"",'4L'!$G$103)</f>
        <v>0</v>
      </c>
    </row>
    <row r="2922" spans="2:6">
      <c r="B2922" t="str">
        <f>'4L'!$BB$103</f>
        <v>B0261MLCI_RWS</v>
      </c>
      <c r="E2922" t="s">
        <v>16446</v>
      </c>
      <c r="F2922">
        <f>IF(ISBLANK('4L'!$H$103),"",'4L'!$H$103)</f>
        <v>0</v>
      </c>
    </row>
    <row r="2923" spans="2:6">
      <c r="B2923" t="str">
        <f>'4L'!$BC$103</f>
        <v>B0261MLCI_WT</v>
      </c>
      <c r="E2923" t="s">
        <v>16446</v>
      </c>
      <c r="F2923">
        <f>IF(ISBLANK('4L'!$I$103),"",'4L'!$I$103)</f>
        <v>0</v>
      </c>
    </row>
    <row r="2924" spans="2:6">
      <c r="B2924" t="str">
        <f>'4L'!$BD$103</f>
        <v>B0261MLCI_TWD</v>
      </c>
      <c r="E2924" t="s">
        <v>16446</v>
      </c>
      <c r="F2924">
        <f>IF(ISBLANK('4L'!$J$103),"",'4L'!$J$103)</f>
        <v>0</v>
      </c>
    </row>
    <row r="2925" spans="2:6">
      <c r="B2925" t="str">
        <f>'4L'!$BE$103</f>
        <v>B0261MLCI_TOT</v>
      </c>
      <c r="E2925" t="s">
        <v>16446</v>
      </c>
      <c r="F2925">
        <f>IF(ISBLANK('4L'!$K$103),"",'4L'!$K$103)</f>
        <v>0</v>
      </c>
    </row>
    <row r="2926" spans="2:6">
      <c r="B2926" t="str">
        <f>'4L'!$BF$103</f>
        <v>B0261MLCI_ASC</v>
      </c>
      <c r="E2926" t="s">
        <v>16446</v>
      </c>
      <c r="F2926">
        <f>IF(ISBLANK('4L'!$L$103),"",'4L'!$L$103)</f>
        <v>0</v>
      </c>
    </row>
    <row r="2927" spans="2:6">
      <c r="B2927" t="str">
        <f>'4L'!$BG$103</f>
        <v>B0261MLCI_TC</v>
      </c>
      <c r="E2927" t="s">
        <v>16446</v>
      </c>
      <c r="F2927">
        <f>IF(ISBLANK('4L'!$M$103),"",'4L'!$M$103)</f>
        <v>0</v>
      </c>
    </row>
    <row r="2928" spans="2:6">
      <c r="B2928" t="str">
        <f>'4L'!$BH$103</f>
        <v>B0261MLCI_TOT8</v>
      </c>
      <c r="E2928" t="s">
        <v>16446</v>
      </c>
      <c r="F2928">
        <f>IF(ISBLANK('4L'!$N$103),"",'4L'!$N$103)</f>
        <v>0</v>
      </c>
    </row>
    <row r="2929" spans="2:6">
      <c r="B2929" t="str">
        <f>'4L'!$BI$103</f>
        <v>B0261MLCI_TOT78</v>
      </c>
      <c r="E2929" t="s">
        <v>16446</v>
      </c>
      <c r="F2929">
        <f>IF(ISBLANK('4L'!$O$103),"",'4L'!$O$103)</f>
        <v>0</v>
      </c>
    </row>
    <row r="2930" spans="2:6">
      <c r="B2930" t="str">
        <f>'4L'!$AZ$104</f>
        <v>B0262MLOI_WR</v>
      </c>
      <c r="E2930" t="s">
        <v>16446</v>
      </c>
      <c r="F2930">
        <f>IF(ISBLANK('4L'!$F$104),"",'4L'!$F$104)</f>
        <v>0</v>
      </c>
    </row>
    <row r="2931" spans="2:6">
      <c r="B2931" t="str">
        <f>'4L'!$BA$104</f>
        <v>B0262MLOI_RWT</v>
      </c>
      <c r="E2931" t="s">
        <v>16446</v>
      </c>
      <c r="F2931">
        <f>IF(ISBLANK('4L'!$G$104),"",'4L'!$G$104)</f>
        <v>0</v>
      </c>
    </row>
    <row r="2932" spans="2:6">
      <c r="B2932" t="str">
        <f>'4L'!$BB$104</f>
        <v>B0262MLOI_RWS</v>
      </c>
      <c r="E2932" t="s">
        <v>16446</v>
      </c>
      <c r="F2932">
        <f>IF(ISBLANK('4L'!$H$104),"",'4L'!$H$104)</f>
        <v>0</v>
      </c>
    </row>
    <row r="2933" spans="2:6">
      <c r="B2933" t="str">
        <f>'4L'!$BC$104</f>
        <v>B0262MLOI_WT</v>
      </c>
      <c r="E2933" t="s">
        <v>16446</v>
      </c>
      <c r="F2933">
        <f>IF(ISBLANK('4L'!$I$104),"",'4L'!$I$104)</f>
        <v>0</v>
      </c>
    </row>
    <row r="2934" spans="2:6">
      <c r="B2934" t="str">
        <f>'4L'!$BD$104</f>
        <v>B0262MLOI_TWD</v>
      </c>
      <c r="E2934" t="s">
        <v>16446</v>
      </c>
      <c r="F2934">
        <f>IF(ISBLANK('4L'!$J$104),"",'4L'!$J$104)</f>
        <v>0</v>
      </c>
    </row>
    <row r="2935" spans="2:6">
      <c r="B2935" t="str">
        <f>'4L'!$BE$104</f>
        <v>B0262MLOI_TOT</v>
      </c>
      <c r="E2935" t="s">
        <v>16446</v>
      </c>
      <c r="F2935">
        <f>IF(ISBLANK('4L'!$K$104),"",'4L'!$K$104)</f>
        <v>0</v>
      </c>
    </row>
    <row r="2936" spans="2:6">
      <c r="B2936" t="str">
        <f>'4L'!$BF$104</f>
        <v>B0262MLOI_ASC</v>
      </c>
      <c r="E2936" t="s">
        <v>16446</v>
      </c>
      <c r="F2936">
        <f>IF(ISBLANK('4L'!$L$104),"",'4L'!$L$104)</f>
        <v>0</v>
      </c>
    </row>
    <row r="2937" spans="2:6">
      <c r="B2937" t="str">
        <f>'4L'!$BG$104</f>
        <v>B0262MLOI_TC</v>
      </c>
      <c r="E2937" t="s">
        <v>16446</v>
      </c>
      <c r="F2937">
        <f>IF(ISBLANK('4L'!$M$104),"",'4L'!$M$104)</f>
        <v>0</v>
      </c>
    </row>
    <row r="2938" spans="2:6">
      <c r="B2938" t="str">
        <f>'4L'!$BH$104</f>
        <v>B0262MLOI_TOT8</v>
      </c>
      <c r="E2938" t="s">
        <v>16446</v>
      </c>
      <c r="F2938">
        <f>IF(ISBLANK('4L'!$N$104),"",'4L'!$N$104)</f>
        <v>0</v>
      </c>
    </row>
    <row r="2939" spans="2:6">
      <c r="B2939" t="str">
        <f>'4L'!$BI$104</f>
        <v>B0262MLOI_TOT78</v>
      </c>
      <c r="E2939" t="s">
        <v>16446</v>
      </c>
      <c r="F2939">
        <f>IF(ISBLANK('4L'!$O$104),"",'4L'!$O$104)</f>
        <v>0</v>
      </c>
    </row>
    <row r="2940" spans="2:6">
      <c r="B2940" t="str">
        <f>'4L'!$AZ$105</f>
        <v>B0263MLTI_WR</v>
      </c>
      <c r="E2940" t="s">
        <v>16446</v>
      </c>
      <c r="F2940">
        <f>IF(ISBLANK('4L'!$F$105),"",'4L'!$F$105)</f>
        <v>0</v>
      </c>
    </row>
    <row r="2941" spans="2:6">
      <c r="B2941" t="str">
        <f>'4L'!$BA$105</f>
        <v>B0263MLTI_RWT</v>
      </c>
      <c r="E2941" t="s">
        <v>16446</v>
      </c>
      <c r="F2941">
        <f>IF(ISBLANK('4L'!$G$105),"",'4L'!$G$105)</f>
        <v>0</v>
      </c>
    </row>
    <row r="2942" spans="2:6">
      <c r="B2942" t="str">
        <f>'4L'!$BB$105</f>
        <v>B0263MLTI_RWS</v>
      </c>
      <c r="E2942" t="s">
        <v>16446</v>
      </c>
      <c r="F2942">
        <f>IF(ISBLANK('4L'!$H$105),"",'4L'!$H$105)</f>
        <v>0</v>
      </c>
    </row>
    <row r="2943" spans="2:6">
      <c r="B2943" t="str">
        <f>'4L'!$BC$105</f>
        <v>B0263MLTI_WT</v>
      </c>
      <c r="E2943" t="s">
        <v>16446</v>
      </c>
      <c r="F2943">
        <f>IF(ISBLANK('4L'!$I$105),"",'4L'!$I$105)</f>
        <v>0</v>
      </c>
    </row>
    <row r="2944" spans="2:6">
      <c r="B2944" t="str">
        <f>'4L'!$BD$105</f>
        <v>B0263MLTI_TWD</v>
      </c>
      <c r="E2944" t="s">
        <v>16446</v>
      </c>
      <c r="F2944">
        <f>IF(ISBLANK('4L'!$J$105),"",'4L'!$J$105)</f>
        <v>0</v>
      </c>
    </row>
    <row r="2945" spans="2:6">
      <c r="B2945" t="str">
        <f>'4L'!$BE$105</f>
        <v>B0263MLTI_TOT</v>
      </c>
      <c r="E2945" t="s">
        <v>16446</v>
      </c>
      <c r="F2945">
        <f>IF(ISBLANK('4L'!$K$105),"",'4L'!$K$105)</f>
        <v>0</v>
      </c>
    </row>
    <row r="2946" spans="2:6">
      <c r="B2946" t="str">
        <f>'4L'!$BF$105</f>
        <v>B0263MLTI_ASC</v>
      </c>
      <c r="E2946" t="s">
        <v>16446</v>
      </c>
      <c r="F2946">
        <f>IF(ISBLANK('4L'!$L$105),"",'4L'!$L$105)</f>
        <v>0</v>
      </c>
    </row>
    <row r="2947" spans="2:6">
      <c r="B2947" t="str">
        <f>'4L'!$BG$105</f>
        <v>B0263MLTI_TC</v>
      </c>
      <c r="E2947" t="s">
        <v>16446</v>
      </c>
      <c r="F2947">
        <f>IF(ISBLANK('4L'!$M$105),"",'4L'!$M$105)</f>
        <v>0</v>
      </c>
    </row>
    <row r="2948" spans="2:6">
      <c r="B2948" t="str">
        <f>'4L'!$BH$105</f>
        <v>B0263MLTI_TOT8</v>
      </c>
      <c r="E2948" t="s">
        <v>16446</v>
      </c>
      <c r="F2948">
        <f>IF(ISBLANK('4L'!$N$105),"",'4L'!$N$105)</f>
        <v>0</v>
      </c>
    </row>
    <row r="2949" spans="2:6">
      <c r="B2949" t="str">
        <f>'4L'!$BI$105</f>
        <v>B0263MLTI_TOT78</v>
      </c>
      <c r="E2949" t="s">
        <v>16446</v>
      </c>
      <c r="F2949">
        <f>IF(ISBLANK('4L'!$O$105),"",'4L'!$O$105)</f>
        <v>0</v>
      </c>
    </row>
    <row r="2950" spans="2:6">
      <c r="B2950" t="str">
        <f>'4L'!$BP$105</f>
        <v>B0C403AL2C_CUMME</v>
      </c>
      <c r="E2950" t="s">
        <v>16446</v>
      </c>
      <c r="F2950">
        <f>IF(ISBLANK('4L'!$V$105),"",'4L'!$V$105)</f>
        <v>0</v>
      </c>
    </row>
    <row r="2951" spans="2:6">
      <c r="B2951" t="str">
        <f>'4L'!$BQ$105</f>
        <v>B0C403AL2C_CUMMA</v>
      </c>
      <c r="E2951" t="s">
        <v>16446</v>
      </c>
      <c r="F2951">
        <f>IF(ISBLANK('4L'!$W$105),"",'4L'!$W$105)</f>
        <v>0</v>
      </c>
    </row>
    <row r="2952" spans="2:6">
      <c r="B2952" t="str">
        <f>'4L'!$BR$105</f>
        <v>B0C403AL2C_CUMMT</v>
      </c>
      <c r="E2952" t="s">
        <v>16446</v>
      </c>
      <c r="F2952">
        <f>IF(ISBLANK('4L'!$X$105),"",'4L'!$X$105)</f>
        <v>0</v>
      </c>
    </row>
    <row r="2953" spans="2:6">
      <c r="B2953" t="str">
        <f>'4L'!$AZ$106</f>
        <v>B0261MLC_WR</v>
      </c>
      <c r="E2953" t="s">
        <v>16446</v>
      </c>
      <c r="F2953">
        <f>IF(ISBLANK('4L'!$F$106),"",'4L'!$F$106)</f>
        <v>0</v>
      </c>
    </row>
    <row r="2954" spans="2:6">
      <c r="B2954" t="str">
        <f>'4L'!$BA$106</f>
        <v>B0261MLC_RWT</v>
      </c>
      <c r="E2954" t="s">
        <v>16446</v>
      </c>
      <c r="F2954">
        <f>IF(ISBLANK('4L'!$G$106),"",'4L'!$G$106)</f>
        <v>0</v>
      </c>
    </row>
    <row r="2955" spans="2:6">
      <c r="B2955" t="str">
        <f>'4L'!$BB$106</f>
        <v>B0261MLC_RWS</v>
      </c>
      <c r="E2955" t="s">
        <v>16446</v>
      </c>
      <c r="F2955">
        <f>IF(ISBLANK('4L'!$H$106),"",'4L'!$H$106)</f>
        <v>0</v>
      </c>
    </row>
    <row r="2956" spans="2:6">
      <c r="B2956" t="str">
        <f>'4L'!$BC$106</f>
        <v>B0261MLC_WT</v>
      </c>
      <c r="E2956" t="s">
        <v>16446</v>
      </c>
      <c r="F2956">
        <f>IF(ISBLANK('4L'!$I$106),"",'4L'!$I$106)</f>
        <v>0</v>
      </c>
    </row>
    <row r="2957" spans="2:6">
      <c r="B2957" t="str">
        <f>'4L'!$BD$106</f>
        <v>B0261MLC_TWD</v>
      </c>
      <c r="E2957" t="s">
        <v>16446</v>
      </c>
      <c r="F2957">
        <f>IF(ISBLANK('4L'!$J$106),"",'4L'!$J$106)</f>
        <v>4.8289999999999997</v>
      </c>
    </row>
    <row r="2958" spans="2:6">
      <c r="B2958" t="str">
        <f>'4L'!$BE$106</f>
        <v>B0261MLC_TOT</v>
      </c>
      <c r="E2958" t="s">
        <v>16446</v>
      </c>
      <c r="F2958">
        <f>IF(ISBLANK('4L'!$K$106),"",'4L'!$K$106)</f>
        <v>4.8289999999999997</v>
      </c>
    </row>
    <row r="2959" spans="2:6">
      <c r="B2959" t="str">
        <f>'4L'!$BF$106</f>
        <v>B0261MLC_ASC</v>
      </c>
      <c r="E2959" t="s">
        <v>16446</v>
      </c>
      <c r="F2959">
        <f>IF(ISBLANK('4L'!$L$106),"",'4L'!$L$106)</f>
        <v>0</v>
      </c>
    </row>
    <row r="2960" spans="2:6">
      <c r="B2960" t="str">
        <f>'4L'!$BG$106</f>
        <v>B0261MLC_TC</v>
      </c>
      <c r="E2960" t="s">
        <v>16446</v>
      </c>
      <c r="F2960">
        <f>IF(ISBLANK('4L'!$M$106),"",'4L'!$M$106)</f>
        <v>0</v>
      </c>
    </row>
    <row r="2961" spans="2:6">
      <c r="B2961" t="str">
        <f>'4L'!$BH$106</f>
        <v>B0261MLC_TOT8</v>
      </c>
      <c r="E2961" t="s">
        <v>16446</v>
      </c>
      <c r="F2961">
        <f>IF(ISBLANK('4L'!$N$106),"",'4L'!$N$106)</f>
        <v>0</v>
      </c>
    </row>
    <row r="2962" spans="2:6">
      <c r="B2962" t="str">
        <f>'4L'!$BI$106</f>
        <v>B0261MLC_TOT78</v>
      </c>
      <c r="E2962" t="s">
        <v>16446</v>
      </c>
      <c r="F2962">
        <f>IF(ISBLANK('4L'!$O$106),"",'4L'!$O$106)</f>
        <v>4.8289999999999997</v>
      </c>
    </row>
    <row r="2963" spans="2:6">
      <c r="B2963" t="str">
        <f>'4L'!$AZ$107</f>
        <v>B0262MLO_WR</v>
      </c>
      <c r="E2963" t="s">
        <v>16446</v>
      </c>
      <c r="F2963">
        <f>IF(ISBLANK('4L'!$F$107),"",'4L'!$F$107)</f>
        <v>0</v>
      </c>
    </row>
    <row r="2964" spans="2:6">
      <c r="B2964" t="str">
        <f>'4L'!$BA$107</f>
        <v>B0262MLO_RWT</v>
      </c>
      <c r="E2964" t="s">
        <v>16446</v>
      </c>
      <c r="F2964">
        <f>IF(ISBLANK('4L'!$G$107),"",'4L'!$G$107)</f>
        <v>0</v>
      </c>
    </row>
    <row r="2965" spans="2:6">
      <c r="B2965" t="str">
        <f>'4L'!$BB$107</f>
        <v>B0262MLO_RWS</v>
      </c>
      <c r="E2965" t="s">
        <v>16446</v>
      </c>
      <c r="F2965">
        <f>IF(ISBLANK('4L'!$H$107),"",'4L'!$H$107)</f>
        <v>0</v>
      </c>
    </row>
    <row r="2966" spans="2:6">
      <c r="B2966" t="str">
        <f>'4L'!$BC$107</f>
        <v>B0262MLO_WT</v>
      </c>
      <c r="E2966" t="s">
        <v>16446</v>
      </c>
      <c r="F2966">
        <f>IF(ISBLANK('4L'!$I$107),"",'4L'!$I$107)</f>
        <v>0</v>
      </c>
    </row>
    <row r="2967" spans="2:6">
      <c r="B2967" t="str">
        <f>'4L'!$BD$107</f>
        <v>B0262MLO_TWD</v>
      </c>
      <c r="E2967" t="s">
        <v>16446</v>
      </c>
      <c r="F2967">
        <f>IF(ISBLANK('4L'!$J$107),"",'4L'!$J$107)</f>
        <v>0</v>
      </c>
    </row>
    <row r="2968" spans="2:6">
      <c r="B2968" t="str">
        <f>'4L'!$BE$107</f>
        <v>B0262MLO_TOT</v>
      </c>
      <c r="E2968" t="s">
        <v>16446</v>
      </c>
      <c r="F2968">
        <f>IF(ISBLANK('4L'!$K$107),"",'4L'!$K$107)</f>
        <v>0</v>
      </c>
    </row>
    <row r="2969" spans="2:6">
      <c r="B2969" t="str">
        <f>'4L'!$BF$107</f>
        <v>B0262MLO_ASC</v>
      </c>
      <c r="E2969" t="s">
        <v>16446</v>
      </c>
      <c r="F2969">
        <f>IF(ISBLANK('4L'!$L$107),"",'4L'!$L$107)</f>
        <v>0</v>
      </c>
    </row>
    <row r="2970" spans="2:6">
      <c r="B2970" t="str">
        <f>'4L'!$BG$107</f>
        <v>B0262MLO_TC</v>
      </c>
      <c r="E2970" t="s">
        <v>16446</v>
      </c>
      <c r="F2970">
        <f>IF(ISBLANK('4L'!$M$107),"",'4L'!$M$107)</f>
        <v>0</v>
      </c>
    </row>
    <row r="2971" spans="2:6">
      <c r="B2971" t="str">
        <f>'4L'!$BH$107</f>
        <v>B0262MLO_TOT8</v>
      </c>
      <c r="E2971" t="s">
        <v>16446</v>
      </c>
      <c r="F2971">
        <f>IF(ISBLANK('4L'!$N$107),"",'4L'!$N$107)</f>
        <v>0</v>
      </c>
    </row>
    <row r="2972" spans="2:6">
      <c r="B2972" t="str">
        <f>'4L'!$BI$107</f>
        <v>B0262MLO_TOT78</v>
      </c>
      <c r="E2972" t="s">
        <v>16446</v>
      </c>
      <c r="F2972">
        <f>IF(ISBLANK('4L'!$O$107),"",'4L'!$O$107)</f>
        <v>0</v>
      </c>
    </row>
    <row r="2973" spans="2:6">
      <c r="B2973" t="str">
        <f>'4L'!$AZ$108</f>
        <v>B0263MLT_WR</v>
      </c>
      <c r="E2973" t="s">
        <v>16446</v>
      </c>
      <c r="F2973">
        <f>IF(ISBLANK('4L'!$F$108),"",'4L'!$F$108)</f>
        <v>0</v>
      </c>
    </row>
    <row r="2974" spans="2:6">
      <c r="B2974" t="str">
        <f>'4L'!$BA$108</f>
        <v>B0263MLT_RWT</v>
      </c>
      <c r="E2974" t="s">
        <v>16446</v>
      </c>
      <c r="F2974">
        <f>IF(ISBLANK('4L'!$G$108),"",'4L'!$G$108)</f>
        <v>0</v>
      </c>
    </row>
    <row r="2975" spans="2:6">
      <c r="B2975" t="str">
        <f>'4L'!$BB$108</f>
        <v>B0263MLT_RWS</v>
      </c>
      <c r="E2975" t="s">
        <v>16446</v>
      </c>
      <c r="F2975">
        <f>IF(ISBLANK('4L'!$H$108),"",'4L'!$H$108)</f>
        <v>0</v>
      </c>
    </row>
    <row r="2976" spans="2:6">
      <c r="B2976" t="str">
        <f>'4L'!$BC$108</f>
        <v>B0263MLT_WT</v>
      </c>
      <c r="E2976" t="s">
        <v>16446</v>
      </c>
      <c r="F2976">
        <f>IF(ISBLANK('4L'!$I$108),"",'4L'!$I$108)</f>
        <v>0</v>
      </c>
    </row>
    <row r="2977" spans="2:6">
      <c r="B2977" t="str">
        <f>'4L'!$BD$108</f>
        <v>B0263MLT_TWD</v>
      </c>
      <c r="E2977" t="s">
        <v>16446</v>
      </c>
      <c r="F2977">
        <f>IF(ISBLANK('4L'!$J$108),"",'4L'!$J$108)</f>
        <v>4.8289999999999997</v>
      </c>
    </row>
    <row r="2978" spans="2:6">
      <c r="B2978" t="str">
        <f>'4L'!$BE$108</f>
        <v>B0263MLT_TOT</v>
      </c>
      <c r="E2978" t="s">
        <v>16446</v>
      </c>
      <c r="F2978">
        <f>IF(ISBLANK('4L'!$K$108),"",'4L'!$K$108)</f>
        <v>4.8289999999999997</v>
      </c>
    </row>
    <row r="2979" spans="2:6">
      <c r="B2979" t="str">
        <f>'4L'!$BF$108</f>
        <v>B0263MLT_ASC</v>
      </c>
      <c r="E2979" t="s">
        <v>16446</v>
      </c>
      <c r="F2979">
        <f>IF(ISBLANK('4L'!$L$108),"",'4L'!$L$108)</f>
        <v>0</v>
      </c>
    </row>
    <row r="2980" spans="2:6">
      <c r="B2980" t="str">
        <f>'4L'!$BG$108</f>
        <v>B0263MLT_TC</v>
      </c>
      <c r="E2980" t="s">
        <v>16446</v>
      </c>
      <c r="F2980">
        <f>IF(ISBLANK('4L'!$M$108),"",'4L'!$M$108)</f>
        <v>0</v>
      </c>
    </row>
    <row r="2981" spans="2:6">
      <c r="B2981" t="str">
        <f>'4L'!$BH$108</f>
        <v>B0263MLT_TOT8</v>
      </c>
      <c r="E2981" t="s">
        <v>16446</v>
      </c>
      <c r="F2981">
        <f>IF(ISBLANK('4L'!$N$108),"",'4L'!$N$108)</f>
        <v>0</v>
      </c>
    </row>
    <row r="2982" spans="2:6">
      <c r="B2982" t="str">
        <f>'4L'!$BI$108</f>
        <v>B0263MLT_TOT78</v>
      </c>
      <c r="E2982" t="s">
        <v>16446</v>
      </c>
      <c r="F2982">
        <f>IF(ISBLANK('4L'!$O$108),"",'4L'!$O$108)</f>
        <v>4.8289999999999997</v>
      </c>
    </row>
    <row r="2983" spans="2:6">
      <c r="B2983" t="str">
        <f>'4L'!$BP$108</f>
        <v>B0396MLS_CUMME</v>
      </c>
      <c r="E2983" t="s">
        <v>16446</v>
      </c>
      <c r="F2983">
        <f>IF(ISBLANK('4L'!$V$108),"",'4L'!$V$108)</f>
        <v>101.658</v>
      </c>
    </row>
    <row r="2984" spans="2:6">
      <c r="B2984" t="str">
        <f>'4L'!$BQ$108</f>
        <v>B0396MLS_CUMMA</v>
      </c>
      <c r="E2984" t="s">
        <v>16446</v>
      </c>
      <c r="F2984">
        <f>IF(ISBLANK('4L'!$W$108),"",'4L'!$W$108)</f>
        <v>85.805000000000007</v>
      </c>
    </row>
    <row r="2985" spans="2:6">
      <c r="B2985" t="str">
        <f>'4L'!$BR$108</f>
        <v>B0396MLS_CUMMT</v>
      </c>
      <c r="E2985" t="s">
        <v>16446</v>
      </c>
      <c r="F2985">
        <f>IF(ISBLANK('4L'!$X$108),"",'4L'!$X$108)</f>
        <v>85.805000000000007</v>
      </c>
    </row>
    <row r="2986" spans="2:6">
      <c r="B2986" t="str">
        <f>'4L'!$AZ$109</f>
        <v>B0273SSC_WR</v>
      </c>
      <c r="E2986" t="s">
        <v>16446</v>
      </c>
      <c r="F2986">
        <f>IF(ISBLANK('4L'!$F$109),"",'4L'!$F$109)</f>
        <v>2.4689999999999999</v>
      </c>
    </row>
    <row r="2987" spans="2:6">
      <c r="B2987" t="str">
        <f>'4L'!$BA$109</f>
        <v>B0273SSC_RWT</v>
      </c>
      <c r="E2987" t="s">
        <v>16446</v>
      </c>
      <c r="F2987">
        <f>IF(ISBLANK('4L'!$G$109),"",'4L'!$G$109)</f>
        <v>-2E-3</v>
      </c>
    </row>
    <row r="2988" spans="2:6">
      <c r="B2988" t="str">
        <f>'4L'!$BB$109</f>
        <v>B0273SSC_RWS</v>
      </c>
      <c r="E2988" t="s">
        <v>16446</v>
      </c>
      <c r="F2988">
        <f>IF(ISBLANK('4L'!$H$109),"",'4L'!$H$109)</f>
        <v>0</v>
      </c>
    </row>
    <row r="2989" spans="2:6">
      <c r="B2989" t="str">
        <f>'4L'!$BC$109</f>
        <v>B0273SSC_WT</v>
      </c>
      <c r="E2989" t="s">
        <v>16446</v>
      </c>
      <c r="F2989">
        <f>IF(ISBLANK('4L'!$I$109),"",'4L'!$I$109)</f>
        <v>3.218</v>
      </c>
    </row>
    <row r="2990" spans="2:6">
      <c r="B2990" t="str">
        <f>'4L'!$BD$109</f>
        <v>B0273SSC_TWD</v>
      </c>
      <c r="E2990" t="s">
        <v>16446</v>
      </c>
      <c r="F2990">
        <f>IF(ISBLANK('4L'!$J$109),"",'4L'!$J$109)</f>
        <v>7.8659999999999997</v>
      </c>
    </row>
    <row r="2991" spans="2:6">
      <c r="B2991" t="str">
        <f>'4L'!$BE$109</f>
        <v>B0273SSC_TOT</v>
      </c>
      <c r="E2991" t="s">
        <v>16446</v>
      </c>
      <c r="F2991">
        <f>IF(ISBLANK('4L'!$K$109),"",'4L'!$K$109)</f>
        <v>13.551</v>
      </c>
    </row>
    <row r="2992" spans="2:6">
      <c r="B2992" t="str">
        <f>'4L'!$BF$109</f>
        <v>B0273SSC_ASC</v>
      </c>
      <c r="E2992" t="s">
        <v>16446</v>
      </c>
      <c r="F2992">
        <f>IF(ISBLANK('4L'!$L$109),"",'4L'!$L$109)</f>
        <v>0</v>
      </c>
    </row>
    <row r="2993" spans="2:6">
      <c r="B2993" t="str">
        <f>'4L'!$BG$109</f>
        <v>B0273SSC_TC</v>
      </c>
      <c r="E2993" t="s">
        <v>16446</v>
      </c>
      <c r="F2993">
        <f>IF(ISBLANK('4L'!$M$109),"",'4L'!$M$109)</f>
        <v>0</v>
      </c>
    </row>
    <row r="2994" spans="2:6">
      <c r="B2994" t="str">
        <f>'4L'!$BH$109</f>
        <v>B0273SSC_TOT8</v>
      </c>
      <c r="E2994" t="s">
        <v>16446</v>
      </c>
      <c r="F2994">
        <f>IF(ISBLANK('4L'!$N$109),"",'4L'!$N$109)</f>
        <v>0</v>
      </c>
    </row>
    <row r="2995" spans="2:6">
      <c r="B2995" t="str">
        <f>'4L'!$BI$109</f>
        <v>B0273SSC_TOT78</v>
      </c>
      <c r="E2995" t="s">
        <v>16446</v>
      </c>
      <c r="F2995">
        <f>IF(ISBLANK('4L'!$O$109),"",'4L'!$O$109)</f>
        <v>13.551</v>
      </c>
    </row>
    <row r="2996" spans="2:6">
      <c r="B2996" t="str">
        <f>'4L'!$AZ$110</f>
        <v>B0274SSO_WR</v>
      </c>
      <c r="E2996" t="s">
        <v>16446</v>
      </c>
      <c r="F2996">
        <f>IF(ISBLANK('4L'!$F$110),"",'4L'!$F$110)</f>
        <v>0</v>
      </c>
    </row>
    <row r="2997" spans="2:6">
      <c r="B2997" t="str">
        <f>'4L'!$BA$110</f>
        <v>B0274SSO_RWT</v>
      </c>
      <c r="E2997" t="s">
        <v>16446</v>
      </c>
      <c r="F2997">
        <f>IF(ISBLANK('4L'!$G$110),"",'4L'!$G$110)</f>
        <v>0</v>
      </c>
    </row>
    <row r="2998" spans="2:6">
      <c r="B2998" t="str">
        <f>'4L'!$BB$110</f>
        <v>B0274SSO_RWS</v>
      </c>
      <c r="E2998" t="s">
        <v>16446</v>
      </c>
      <c r="F2998">
        <f>IF(ISBLANK('4L'!$H$110),"",'4L'!$H$110)</f>
        <v>0</v>
      </c>
    </row>
    <row r="2999" spans="2:6">
      <c r="B2999" t="str">
        <f>'4L'!$BC$110</f>
        <v>B0274SSO_WT</v>
      </c>
      <c r="E2999" t="s">
        <v>16446</v>
      </c>
      <c r="F2999">
        <f>IF(ISBLANK('4L'!$I$110),"",'4L'!$I$110)</f>
        <v>0</v>
      </c>
    </row>
    <row r="3000" spans="2:6">
      <c r="B3000" t="str">
        <f>'4L'!$BD$110</f>
        <v>B0274SSO_TWD</v>
      </c>
      <c r="E3000" t="s">
        <v>16446</v>
      </c>
      <c r="F3000">
        <f>IF(ISBLANK('4L'!$J$110),"",'4L'!$J$110)</f>
        <v>0</v>
      </c>
    </row>
    <row r="3001" spans="2:6">
      <c r="B3001" t="str">
        <f>'4L'!$BE$110</f>
        <v>B0274SSO_TOT</v>
      </c>
      <c r="E3001" t="s">
        <v>16446</v>
      </c>
      <c r="F3001">
        <f>IF(ISBLANK('4L'!$K$110),"",'4L'!$K$110)</f>
        <v>0</v>
      </c>
    </row>
    <row r="3002" spans="2:6">
      <c r="B3002" t="str">
        <f>'4L'!$BF$110</f>
        <v>B0274SSO_ASC</v>
      </c>
      <c r="E3002" t="s">
        <v>16446</v>
      </c>
      <c r="F3002">
        <f>IF(ISBLANK('4L'!$L$110),"",'4L'!$L$110)</f>
        <v>0</v>
      </c>
    </row>
    <row r="3003" spans="2:6">
      <c r="B3003" t="str">
        <f>'4L'!$BG$110</f>
        <v>B0274SSO_TC</v>
      </c>
      <c r="E3003" t="s">
        <v>16446</v>
      </c>
      <c r="F3003">
        <f>IF(ISBLANK('4L'!$M$110),"",'4L'!$M$110)</f>
        <v>0</v>
      </c>
    </row>
    <row r="3004" spans="2:6">
      <c r="B3004" t="str">
        <f>'4L'!$BH$110</f>
        <v>B0274SSO_TOT8</v>
      </c>
      <c r="E3004" t="s">
        <v>16446</v>
      </c>
      <c r="F3004">
        <f>IF(ISBLANK('4L'!$N$110),"",'4L'!$N$110)</f>
        <v>0</v>
      </c>
    </row>
    <row r="3005" spans="2:6">
      <c r="B3005" t="str">
        <f>'4L'!$BI$110</f>
        <v>B0274SSO_TOT78</v>
      </c>
      <c r="E3005" t="s">
        <v>16446</v>
      </c>
      <c r="F3005">
        <f>IF(ISBLANK('4L'!$O$110),"",'4L'!$O$110)</f>
        <v>0</v>
      </c>
    </row>
    <row r="3006" spans="2:6">
      <c r="B3006" t="str">
        <f>'4L'!$AZ$111</f>
        <v>B0275SST_WR</v>
      </c>
      <c r="E3006" t="s">
        <v>16446</v>
      </c>
      <c r="F3006">
        <f>IF(ISBLANK('4L'!$F$111),"",'4L'!$F$111)</f>
        <v>2.4689999999999999</v>
      </c>
    </row>
    <row r="3007" spans="2:6">
      <c r="B3007" t="str">
        <f>'4L'!$BA$111</f>
        <v>B0275SST_RWT</v>
      </c>
      <c r="E3007" t="s">
        <v>16446</v>
      </c>
      <c r="F3007">
        <f>IF(ISBLANK('4L'!$G$111),"",'4L'!$G$111)</f>
        <v>-2E-3</v>
      </c>
    </row>
    <row r="3008" spans="2:6">
      <c r="B3008" t="str">
        <f>'4L'!$BB$111</f>
        <v>B0275SST_RWS</v>
      </c>
      <c r="E3008" t="s">
        <v>16446</v>
      </c>
      <c r="F3008">
        <f>IF(ISBLANK('4L'!$H$111),"",'4L'!$H$111)</f>
        <v>0</v>
      </c>
    </row>
    <row r="3009" spans="2:6">
      <c r="B3009" t="str">
        <f>'4L'!$BC$111</f>
        <v>B0275SST_WT</v>
      </c>
      <c r="E3009" t="s">
        <v>16446</v>
      </c>
      <c r="F3009">
        <f>IF(ISBLANK('4L'!$I$111),"",'4L'!$I$111)</f>
        <v>3.218</v>
      </c>
    </row>
    <row r="3010" spans="2:6">
      <c r="B3010" t="str">
        <f>'4L'!$BD$111</f>
        <v>B0275SST_TWD</v>
      </c>
      <c r="E3010" t="s">
        <v>16446</v>
      </c>
      <c r="F3010">
        <f>IF(ISBLANK('4L'!$J$111),"",'4L'!$J$111)</f>
        <v>7.8659999999999997</v>
      </c>
    </row>
    <row r="3011" spans="2:6">
      <c r="B3011" t="str">
        <f>'4L'!$BE$111</f>
        <v>B0275SST_TOT</v>
      </c>
      <c r="E3011" t="s">
        <v>16446</v>
      </c>
      <c r="F3011">
        <f>IF(ISBLANK('4L'!$K$111),"",'4L'!$K$111)</f>
        <v>13.551</v>
      </c>
    </row>
    <row r="3012" spans="2:6">
      <c r="B3012" t="str">
        <f>'4L'!$BF$111</f>
        <v>B0275SST_ASC</v>
      </c>
      <c r="E3012" t="s">
        <v>16446</v>
      </c>
      <c r="F3012">
        <f>IF(ISBLANK('4L'!$L$111),"",'4L'!$L$111)</f>
        <v>0</v>
      </c>
    </row>
    <row r="3013" spans="2:6">
      <c r="B3013" t="str">
        <f>'4L'!$BG$111</f>
        <v>B0275SST_TC</v>
      </c>
      <c r="E3013" t="s">
        <v>16446</v>
      </c>
      <c r="F3013">
        <f>IF(ISBLANK('4L'!$M$111),"",'4L'!$M$111)</f>
        <v>0</v>
      </c>
    </row>
    <row r="3014" spans="2:6">
      <c r="B3014" t="str">
        <f>'4L'!$BH$111</f>
        <v>B0275SST_TOT8</v>
      </c>
      <c r="E3014" t="s">
        <v>16446</v>
      </c>
      <c r="F3014">
        <f>IF(ISBLANK('4L'!$N$111),"",'4L'!$N$111)</f>
        <v>0</v>
      </c>
    </row>
    <row r="3015" spans="2:6">
      <c r="B3015" t="str">
        <f>'4L'!$BI$111</f>
        <v>B0275SST_TOT78</v>
      </c>
      <c r="E3015" t="s">
        <v>16446</v>
      </c>
      <c r="F3015">
        <f>IF(ISBLANK('4L'!$O$111),"",'4L'!$O$111)</f>
        <v>13.551</v>
      </c>
    </row>
    <row r="3016" spans="2:6">
      <c r="B3016" t="str">
        <f>'4L'!$BP$111</f>
        <v>B0400SEMD_CUMME</v>
      </c>
      <c r="E3016" t="s">
        <v>16446</v>
      </c>
      <c r="F3016">
        <f>IF(ISBLANK('4L'!$V$111),"",'4L'!$V$111)</f>
        <v>91.941000000000003</v>
      </c>
    </row>
    <row r="3017" spans="2:6">
      <c r="B3017" t="str">
        <f>'4L'!$BQ$111</f>
        <v>B0400SEMD_CUMMA</v>
      </c>
      <c r="E3017" t="s">
        <v>16446</v>
      </c>
      <c r="F3017">
        <f>IF(ISBLANK('4L'!$W$111),"",'4L'!$W$111)</f>
        <v>18.533999999999999</v>
      </c>
    </row>
    <row r="3018" spans="2:6">
      <c r="B3018" t="str">
        <f>'4L'!$BR$111</f>
        <v>B0400SEMD_CUMMT</v>
      </c>
      <c r="E3018" t="s">
        <v>16446</v>
      </c>
      <c r="F3018">
        <f>IF(ISBLANK('4L'!$X$111),"",'4L'!$X$111)</f>
        <v>18.533999999999999</v>
      </c>
    </row>
    <row r="3019" spans="2:6">
      <c r="B3019" t="str">
        <f>'4L'!$AZ$112</f>
        <v>B0276SNC_WR</v>
      </c>
      <c r="E3019" t="s">
        <v>16446</v>
      </c>
      <c r="F3019">
        <f>IF(ISBLANK('4L'!$F$112),"",'4L'!$F$112)</f>
        <v>0</v>
      </c>
    </row>
    <row r="3020" spans="2:6">
      <c r="B3020" t="str">
        <f>'4L'!$BA$112</f>
        <v>B0276SNC_RWT</v>
      </c>
      <c r="E3020" t="s">
        <v>16446</v>
      </c>
      <c r="F3020">
        <f>IF(ISBLANK('4L'!$G$112),"",'4L'!$G$112)</f>
        <v>0</v>
      </c>
    </row>
    <row r="3021" spans="2:6">
      <c r="B3021" t="str">
        <f>'4L'!$BB$112</f>
        <v>B0276SNC_RWS</v>
      </c>
      <c r="E3021" t="s">
        <v>16446</v>
      </c>
      <c r="F3021">
        <f>IF(ISBLANK('4L'!$H$112),"",'4L'!$H$112)</f>
        <v>0</v>
      </c>
    </row>
    <row r="3022" spans="2:6">
      <c r="B3022" t="str">
        <f>'4L'!$BC$112</f>
        <v>B0276SNC_WT</v>
      </c>
      <c r="E3022" t="s">
        <v>16446</v>
      </c>
      <c r="F3022">
        <f>IF(ISBLANK('4L'!$I$112),"",'4L'!$I$112)</f>
        <v>0</v>
      </c>
    </row>
    <row r="3023" spans="2:6">
      <c r="B3023" t="str">
        <f>'4L'!$BD$112</f>
        <v>B0276SNC_TWD</v>
      </c>
      <c r="E3023" t="s">
        <v>16446</v>
      </c>
      <c r="F3023">
        <f>IF(ISBLANK('4L'!$J$112),"",'4L'!$J$112)</f>
        <v>0</v>
      </c>
    </row>
    <row r="3024" spans="2:6">
      <c r="B3024" t="str">
        <f>'4L'!$BE$112</f>
        <v>B0276SNC_TOT</v>
      </c>
      <c r="E3024" t="s">
        <v>16446</v>
      </c>
      <c r="F3024">
        <f>IF(ISBLANK('4L'!$K$112),"",'4L'!$K$112)</f>
        <v>0</v>
      </c>
    </row>
    <row r="3025" spans="2:6">
      <c r="B3025" t="str">
        <f>'4L'!$BF$112</f>
        <v>B0276SNC_ASC</v>
      </c>
      <c r="E3025" t="s">
        <v>16446</v>
      </c>
      <c r="F3025">
        <f>IF(ISBLANK('4L'!$L$112),"",'4L'!$L$112)</f>
        <v>0</v>
      </c>
    </row>
    <row r="3026" spans="2:6">
      <c r="B3026" t="str">
        <f>'4L'!$BG$112</f>
        <v>B0276SNC_TC</v>
      </c>
      <c r="E3026" t="s">
        <v>16446</v>
      </c>
      <c r="F3026">
        <f>IF(ISBLANK('4L'!$M$112),"",'4L'!$M$112)</f>
        <v>0</v>
      </c>
    </row>
    <row r="3027" spans="2:6">
      <c r="B3027" t="str">
        <f>'4L'!$BH$112</f>
        <v>B0276SNC_TOT8</v>
      </c>
      <c r="E3027" t="s">
        <v>16446</v>
      </c>
      <c r="F3027">
        <f>IF(ISBLANK('4L'!$N$112),"",'4L'!$N$112)</f>
        <v>0</v>
      </c>
    </row>
    <row r="3028" spans="2:6">
      <c r="B3028" t="str">
        <f>'4L'!$BI$112</f>
        <v>B0276SNC_TOT78</v>
      </c>
      <c r="E3028" t="s">
        <v>16446</v>
      </c>
      <c r="F3028">
        <f>IF(ISBLANK('4L'!$O$112),"",'4L'!$O$112)</f>
        <v>0</v>
      </c>
    </row>
    <row r="3029" spans="2:6">
      <c r="B3029" t="str">
        <f>'4L'!$AZ$113</f>
        <v>B0277SNO_WR</v>
      </c>
      <c r="E3029" t="s">
        <v>16446</v>
      </c>
      <c r="F3029">
        <f>IF(ISBLANK('4L'!$F$113),"",'4L'!$F$113)</f>
        <v>0</v>
      </c>
    </row>
    <row r="3030" spans="2:6">
      <c r="B3030" t="str">
        <f>'4L'!$BA$113</f>
        <v>B0277SNO_RWT</v>
      </c>
      <c r="E3030" t="s">
        <v>16446</v>
      </c>
      <c r="F3030">
        <f>IF(ISBLANK('4L'!$G$113),"",'4L'!$G$113)</f>
        <v>0</v>
      </c>
    </row>
    <row r="3031" spans="2:6">
      <c r="B3031" t="str">
        <f>'4L'!$BB$113</f>
        <v>B0277SNO_RWS</v>
      </c>
      <c r="E3031" t="s">
        <v>16446</v>
      </c>
      <c r="F3031">
        <f>IF(ISBLANK('4L'!$H$113),"",'4L'!$H$113)</f>
        <v>0</v>
      </c>
    </row>
    <row r="3032" spans="2:6">
      <c r="B3032" t="str">
        <f>'4L'!$BC$113</f>
        <v>B0277SNO_WT</v>
      </c>
      <c r="E3032" t="s">
        <v>16446</v>
      </c>
      <c r="F3032">
        <f>IF(ISBLANK('4L'!$I$113),"",'4L'!$I$113)</f>
        <v>0</v>
      </c>
    </row>
    <row r="3033" spans="2:6">
      <c r="B3033" t="str">
        <f>'4L'!$BD$113</f>
        <v>B0277SNO_TWD</v>
      </c>
      <c r="E3033" t="s">
        <v>16446</v>
      </c>
      <c r="F3033">
        <f>IF(ISBLANK('4L'!$J$113),"",'4L'!$J$113)</f>
        <v>0</v>
      </c>
    </row>
    <row r="3034" spans="2:6">
      <c r="B3034" t="str">
        <f>'4L'!$BE$113</f>
        <v>B0277SNO_TOT</v>
      </c>
      <c r="E3034" t="s">
        <v>16446</v>
      </c>
      <c r="F3034">
        <f>IF(ISBLANK('4L'!$K$113),"",'4L'!$K$113)</f>
        <v>0</v>
      </c>
    </row>
    <row r="3035" spans="2:6">
      <c r="B3035" t="str">
        <f>'4L'!$BF$113</f>
        <v>B0277SNO_ASC</v>
      </c>
      <c r="E3035" t="s">
        <v>16446</v>
      </c>
      <c r="F3035">
        <f>IF(ISBLANK('4L'!$L$113),"",'4L'!$L$113)</f>
        <v>0</v>
      </c>
    </row>
    <row r="3036" spans="2:6">
      <c r="B3036" t="str">
        <f>'4L'!$BG$113</f>
        <v>B0277SNO_TC</v>
      </c>
      <c r="E3036" t="s">
        <v>16446</v>
      </c>
      <c r="F3036">
        <f>IF(ISBLANK('4L'!$M$113),"",'4L'!$M$113)</f>
        <v>0</v>
      </c>
    </row>
    <row r="3037" spans="2:6">
      <c r="B3037" t="str">
        <f>'4L'!$BH$113</f>
        <v>B0277SNO_TOT8</v>
      </c>
      <c r="E3037" t="s">
        <v>16446</v>
      </c>
      <c r="F3037">
        <f>IF(ISBLANK('4L'!$N$113),"",'4L'!$N$113)</f>
        <v>0</v>
      </c>
    </row>
    <row r="3038" spans="2:6">
      <c r="B3038" t="str">
        <f>'4L'!$BI$113</f>
        <v>B0277SNO_TOT78</v>
      </c>
      <c r="E3038" t="s">
        <v>16446</v>
      </c>
      <c r="F3038">
        <f>IF(ISBLANK('4L'!$O$113),"",'4L'!$O$113)</f>
        <v>0</v>
      </c>
    </row>
    <row r="3039" spans="2:6">
      <c r="B3039" t="str">
        <f>'4L'!$AZ$114</f>
        <v>B0278SNT_WR</v>
      </c>
      <c r="E3039" t="s">
        <v>16446</v>
      </c>
      <c r="F3039">
        <f>IF(ISBLANK('4L'!$F$114),"",'4L'!$F$114)</f>
        <v>0</v>
      </c>
    </row>
    <row r="3040" spans="2:6">
      <c r="B3040" t="str">
        <f>'4L'!$BA$114</f>
        <v>B0278SNT_RWT</v>
      </c>
      <c r="E3040" t="s">
        <v>16446</v>
      </c>
      <c r="F3040">
        <f>IF(ISBLANK('4L'!$G$114),"",'4L'!$G$114)</f>
        <v>0</v>
      </c>
    </row>
    <row r="3041" spans="2:6">
      <c r="B3041" t="str">
        <f>'4L'!$BB$114</f>
        <v>B0278SNT_RWS</v>
      </c>
      <c r="E3041" t="s">
        <v>16446</v>
      </c>
      <c r="F3041">
        <f>IF(ISBLANK('4L'!$H$114),"",'4L'!$H$114)</f>
        <v>0</v>
      </c>
    </row>
    <row r="3042" spans="2:6">
      <c r="B3042" t="str">
        <f>'4L'!$BC$114</f>
        <v>B0278SNT_WT</v>
      </c>
      <c r="E3042" t="s">
        <v>16446</v>
      </c>
      <c r="F3042">
        <f>IF(ISBLANK('4L'!$I$114),"",'4L'!$I$114)</f>
        <v>0</v>
      </c>
    </row>
    <row r="3043" spans="2:6">
      <c r="B3043" t="str">
        <f>'4L'!$BD$114</f>
        <v>B0278SNT_TWD</v>
      </c>
      <c r="E3043" t="s">
        <v>16446</v>
      </c>
      <c r="F3043">
        <f>IF(ISBLANK('4L'!$J$114),"",'4L'!$J$114)</f>
        <v>0</v>
      </c>
    </row>
    <row r="3044" spans="2:6">
      <c r="B3044" t="str">
        <f>'4L'!$BE$114</f>
        <v>B0278SNT_TOT</v>
      </c>
      <c r="E3044" t="s">
        <v>16446</v>
      </c>
      <c r="F3044">
        <f>IF(ISBLANK('4L'!$K$114),"",'4L'!$K$114)</f>
        <v>0</v>
      </c>
    </row>
    <row r="3045" spans="2:6">
      <c r="B3045" t="str">
        <f>'4L'!$BF$114</f>
        <v>B0278SNT_ASC</v>
      </c>
      <c r="E3045" t="s">
        <v>16446</v>
      </c>
      <c r="F3045">
        <f>IF(ISBLANK('4L'!$L$114),"",'4L'!$L$114)</f>
        <v>0</v>
      </c>
    </row>
    <row r="3046" spans="2:6">
      <c r="B3046" t="str">
        <f>'4L'!$BG$114</f>
        <v>B0278SNT_TC</v>
      </c>
      <c r="E3046" t="s">
        <v>16446</v>
      </c>
      <c r="F3046">
        <f>IF(ISBLANK('4L'!$M$114),"",'4L'!$M$114)</f>
        <v>0</v>
      </c>
    </row>
    <row r="3047" spans="2:6">
      <c r="B3047" t="str">
        <f>'4L'!$BH$114</f>
        <v>B0278SNT_TOT8</v>
      </c>
      <c r="E3047" t="s">
        <v>16446</v>
      </c>
      <c r="F3047">
        <f>IF(ISBLANK('4L'!$N$114),"",'4L'!$N$114)</f>
        <v>0</v>
      </c>
    </row>
    <row r="3048" spans="2:6">
      <c r="B3048" t="str">
        <f>'4L'!$BI$114</f>
        <v>B0278SNT_TOT78</v>
      </c>
      <c r="E3048" t="s">
        <v>16446</v>
      </c>
      <c r="F3048">
        <f>IF(ISBLANK('4L'!$O$114),"",'4L'!$O$114)</f>
        <v>0</v>
      </c>
    </row>
    <row r="3049" spans="2:6">
      <c r="B3049" t="str">
        <f>'4L'!$BP$114</f>
        <v>B0401NSEMD_CUMME</v>
      </c>
      <c r="E3049" t="s">
        <v>16446</v>
      </c>
      <c r="F3049">
        <f>IF(ISBLANK('4L'!$V$114),"",'4L'!$V$114)</f>
        <v>0</v>
      </c>
    </row>
    <row r="3050" spans="2:6">
      <c r="B3050" t="str">
        <f>'4L'!$BQ$114</f>
        <v>B0401NSEMD_CUMMA</v>
      </c>
      <c r="E3050" t="s">
        <v>16446</v>
      </c>
      <c r="F3050">
        <f>IF(ISBLANK('4L'!$W$114),"",'4L'!$W$114)</f>
        <v>0</v>
      </c>
    </row>
    <row r="3051" spans="2:6">
      <c r="B3051" t="str">
        <f>'4L'!$BR$114</f>
        <v>B0401NSEMD_CUMMT</v>
      </c>
      <c r="E3051" t="s">
        <v>16446</v>
      </c>
      <c r="F3051">
        <f>IF(ISBLANK('4L'!$X$114),"",'4L'!$X$114)</f>
        <v>0</v>
      </c>
    </row>
    <row r="3052" spans="2:6">
      <c r="B3052" t="str">
        <f>'4L'!$AZ$115</f>
        <v>B0279ALC_WR</v>
      </c>
      <c r="E3052" t="s">
        <v>16446</v>
      </c>
      <c r="F3052">
        <f>IF(ISBLANK('4L'!$F$115),"",'4L'!$F$115)</f>
        <v>0</v>
      </c>
    </row>
    <row r="3053" spans="2:6">
      <c r="B3053" t="str">
        <f>'4L'!$BA$115</f>
        <v>B0279ALC_RWT</v>
      </c>
      <c r="E3053" t="s">
        <v>16446</v>
      </c>
      <c r="F3053">
        <f>IF(ISBLANK('4L'!$G$115),"",'4L'!$G$115)</f>
        <v>0</v>
      </c>
    </row>
    <row r="3054" spans="2:6">
      <c r="B3054" t="str">
        <f>'4L'!$BB$115</f>
        <v>B0279ALC_RWS</v>
      </c>
      <c r="E3054" t="s">
        <v>16446</v>
      </c>
      <c r="F3054">
        <f>IF(ISBLANK('4L'!$H$115),"",'4L'!$H$115)</f>
        <v>0</v>
      </c>
    </row>
    <row r="3055" spans="2:6">
      <c r="B3055" t="str">
        <f>'4L'!$BC$115</f>
        <v>B0279ALC_WT</v>
      </c>
      <c r="E3055" t="s">
        <v>16446</v>
      </c>
      <c r="F3055">
        <f>IF(ISBLANK('4L'!$I$115),"",'4L'!$I$115)</f>
        <v>0</v>
      </c>
    </row>
    <row r="3056" spans="2:6">
      <c r="B3056" t="str">
        <f>'4L'!$BD$115</f>
        <v>B0279ALC_TWD</v>
      </c>
      <c r="E3056" t="s">
        <v>16446</v>
      </c>
      <c r="F3056">
        <f>IF(ISBLANK('4L'!$J$115),"",'4L'!$J$115)</f>
        <v>0</v>
      </c>
    </row>
    <row r="3057" spans="2:6">
      <c r="B3057" t="str">
        <f>'4L'!$BE$115</f>
        <v>B0279ALC_TOT</v>
      </c>
      <c r="E3057" t="s">
        <v>16446</v>
      </c>
      <c r="F3057">
        <f>IF(ISBLANK('4L'!$K$115),"",'4L'!$K$115)</f>
        <v>0</v>
      </c>
    </row>
    <row r="3058" spans="2:6">
      <c r="B3058" t="str">
        <f>'4L'!$BF$115</f>
        <v>B0279ALC_ASC</v>
      </c>
      <c r="E3058" t="s">
        <v>16446</v>
      </c>
      <c r="F3058">
        <f>IF(ISBLANK('4L'!$L$115),"",'4L'!$L$115)</f>
        <v>0</v>
      </c>
    </row>
    <row r="3059" spans="2:6">
      <c r="B3059" t="str">
        <f>'4L'!$BG$115</f>
        <v>B0279ALC_TC</v>
      </c>
      <c r="E3059" t="s">
        <v>16446</v>
      </c>
      <c r="F3059">
        <f>IF(ISBLANK('4L'!$M$115),"",'4L'!$M$115)</f>
        <v>0</v>
      </c>
    </row>
    <row r="3060" spans="2:6">
      <c r="B3060" t="str">
        <f>'4L'!$BH$115</f>
        <v>B0279ALC_TOT8</v>
      </c>
      <c r="E3060" t="s">
        <v>16446</v>
      </c>
      <c r="F3060">
        <f>IF(ISBLANK('4L'!$N$115),"",'4L'!$N$115)</f>
        <v>0</v>
      </c>
    </row>
    <row r="3061" spans="2:6">
      <c r="B3061" t="str">
        <f>'4L'!$BI$115</f>
        <v>B0279ALC_TOT78</v>
      </c>
      <c r="E3061" t="s">
        <v>16446</v>
      </c>
      <c r="F3061">
        <f>IF(ISBLANK('4L'!$O$115),"",'4L'!$O$115)</f>
        <v>0</v>
      </c>
    </row>
    <row r="3062" spans="2:6">
      <c r="B3062" t="str">
        <f>'4L'!$BP$115</f>
        <v>B0402AL1C_CUMME</v>
      </c>
      <c r="E3062" t="s">
        <v>16446</v>
      </c>
      <c r="F3062">
        <f>IF(ISBLANK('4L'!$V$115),"",'4L'!$V$115)</f>
        <v>8.1270000000000007</v>
      </c>
    </row>
    <row r="3063" spans="2:6">
      <c r="B3063" t="str">
        <f>'4L'!$BQ$115</f>
        <v>B0402AL1C_CUMMA</v>
      </c>
      <c r="E3063" t="s">
        <v>16446</v>
      </c>
      <c r="F3063">
        <f>IF(ISBLANK('4L'!$W$115),"",'4L'!$W$115)</f>
        <v>87.457999999999998</v>
      </c>
    </row>
    <row r="3064" spans="2:6">
      <c r="B3064" t="str">
        <f>'4L'!$BR$115</f>
        <v>B0402AL1C_CUMMT</v>
      </c>
      <c r="E3064" t="s">
        <v>16446</v>
      </c>
      <c r="F3064">
        <f>IF(ISBLANK('4L'!$X$115),"",'4L'!$X$115)</f>
        <v>87.457999999999998</v>
      </c>
    </row>
    <row r="3065" spans="2:6">
      <c r="B3065" t="str">
        <f>'4L'!$AZ$116</f>
        <v>B0280ALO_WR</v>
      </c>
      <c r="E3065" t="s">
        <v>16446</v>
      </c>
      <c r="F3065">
        <f>IF(ISBLANK('4L'!$F$116),"",'4L'!$F$116)</f>
        <v>0</v>
      </c>
    </row>
    <row r="3066" spans="2:6">
      <c r="B3066" t="str">
        <f>'4L'!$BA$116</f>
        <v>B0280ALO_RWT</v>
      </c>
      <c r="E3066" t="s">
        <v>16446</v>
      </c>
      <c r="F3066">
        <f>IF(ISBLANK('4L'!$G$116),"",'4L'!$G$116)</f>
        <v>0</v>
      </c>
    </row>
    <row r="3067" spans="2:6">
      <c r="B3067" t="str">
        <f>'4L'!$BB$116</f>
        <v>B0280ALO_RWS</v>
      </c>
      <c r="E3067" t="s">
        <v>16446</v>
      </c>
      <c r="F3067">
        <f>IF(ISBLANK('4L'!$H$116),"",'4L'!$H$116)</f>
        <v>0</v>
      </c>
    </row>
    <row r="3068" spans="2:6">
      <c r="B3068" t="str">
        <f>'4L'!$BC$116</f>
        <v>B0280ALO_WT</v>
      </c>
      <c r="E3068" t="s">
        <v>16446</v>
      </c>
      <c r="F3068">
        <f>IF(ISBLANK('4L'!$I$116),"",'4L'!$I$116)</f>
        <v>0.19</v>
      </c>
    </row>
    <row r="3069" spans="2:6">
      <c r="B3069" t="str">
        <f>'4L'!$BD$116</f>
        <v>B0280ALO_TWD</v>
      </c>
      <c r="E3069" t="s">
        <v>16446</v>
      </c>
      <c r="F3069">
        <f>IF(ISBLANK('4L'!$J$116),"",'4L'!$J$116)</f>
        <v>0</v>
      </c>
    </row>
    <row r="3070" spans="2:6">
      <c r="B3070" t="str">
        <f>'4L'!$BE$116</f>
        <v>B0280ALO_TOT</v>
      </c>
      <c r="E3070" t="s">
        <v>16446</v>
      </c>
      <c r="F3070">
        <f>IF(ISBLANK('4L'!$K$116),"",'4L'!$K$116)</f>
        <v>0.19</v>
      </c>
    </row>
    <row r="3071" spans="2:6">
      <c r="B3071" t="str">
        <f>'4L'!$BF$116</f>
        <v>B0280ALO_ASC</v>
      </c>
      <c r="E3071" t="s">
        <v>16446</v>
      </c>
      <c r="F3071">
        <f>IF(ISBLANK('4L'!$L$116),"",'4L'!$L$116)</f>
        <v>0</v>
      </c>
    </row>
    <row r="3072" spans="2:6">
      <c r="B3072" t="str">
        <f>'4L'!$BG$116</f>
        <v>B0280ALO_TC</v>
      </c>
      <c r="E3072" t="s">
        <v>16446</v>
      </c>
      <c r="F3072">
        <f>IF(ISBLANK('4L'!$M$116),"",'4L'!$M$116)</f>
        <v>0</v>
      </c>
    </row>
    <row r="3073" spans="2:6">
      <c r="B3073" t="str">
        <f>'4L'!$BH$116</f>
        <v>B0280ALO_TOT8</v>
      </c>
      <c r="E3073" t="s">
        <v>16446</v>
      </c>
      <c r="F3073">
        <f>IF(ISBLANK('4L'!$N$116),"",'4L'!$N$116)</f>
        <v>0</v>
      </c>
    </row>
    <row r="3074" spans="2:6">
      <c r="B3074" t="str">
        <f>'4L'!$BI$116</f>
        <v>B0280ALO_TOT78</v>
      </c>
      <c r="E3074" t="s">
        <v>16446</v>
      </c>
      <c r="F3074">
        <f>IF(ISBLANK('4L'!$O$116),"",'4L'!$O$116)</f>
        <v>0.19</v>
      </c>
    </row>
    <row r="3075" spans="2:6">
      <c r="B3075" t="str">
        <f>'4L'!$BP$116</f>
        <v>B0403AL1O_CUMME</v>
      </c>
      <c r="E3075" t="s">
        <v>16446</v>
      </c>
      <c r="F3075">
        <f>IF(ISBLANK('4L'!$V$116),"",'4L'!$V$116)</f>
        <v>0.41199999999999998</v>
      </c>
    </row>
    <row r="3076" spans="2:6">
      <c r="B3076" t="str">
        <f>'4L'!$BQ$116</f>
        <v>B0403AL1O_CUMMA</v>
      </c>
      <c r="E3076" t="s">
        <v>16446</v>
      </c>
      <c r="F3076">
        <f>IF(ISBLANK('4L'!$W$116),"",'4L'!$W$116)</f>
        <v>11.583</v>
      </c>
    </row>
    <row r="3077" spans="2:6">
      <c r="B3077" t="str">
        <f>'4L'!$BR$116</f>
        <v>B0403AL1O_CUMMT</v>
      </c>
      <c r="E3077" t="s">
        <v>16446</v>
      </c>
      <c r="F3077">
        <f>IF(ISBLANK('4L'!$X$116),"",'4L'!$X$116)</f>
        <v>11.583</v>
      </c>
    </row>
    <row r="3078" spans="2:6">
      <c r="B3078" t="str">
        <f>'4L'!$AZ$117</f>
        <v>B0281ALC_WR</v>
      </c>
      <c r="E3078" t="s">
        <v>16446</v>
      </c>
      <c r="F3078">
        <f>IF(ISBLANK('4L'!$F$117),"",'4L'!$F$117)</f>
        <v>0</v>
      </c>
    </row>
    <row r="3079" spans="2:6">
      <c r="B3079" t="str">
        <f>'4L'!$BA$117</f>
        <v>B0281ALC_RWT</v>
      </c>
      <c r="E3079" t="s">
        <v>16446</v>
      </c>
      <c r="F3079">
        <f>IF(ISBLANK('4L'!$G$117),"",'4L'!$G$117)</f>
        <v>0</v>
      </c>
    </row>
    <row r="3080" spans="2:6">
      <c r="B3080" t="str">
        <f>'4L'!$BB$117</f>
        <v>B0281ALC_RWS</v>
      </c>
      <c r="E3080" t="s">
        <v>16446</v>
      </c>
      <c r="F3080">
        <f>IF(ISBLANK('4L'!$H$117),"",'4L'!$H$117)</f>
        <v>0</v>
      </c>
    </row>
    <row r="3081" spans="2:6">
      <c r="B3081" t="str">
        <f>'4L'!$BC$117</f>
        <v>B0281ALC_WT</v>
      </c>
      <c r="E3081" t="s">
        <v>16446</v>
      </c>
      <c r="F3081">
        <f>IF(ISBLANK('4L'!$I$117),"",'4L'!$I$117)</f>
        <v>0</v>
      </c>
    </row>
    <row r="3082" spans="2:6">
      <c r="B3082" t="str">
        <f>'4L'!$BD$117</f>
        <v>B0281ALC_TWD</v>
      </c>
      <c r="E3082" t="s">
        <v>16446</v>
      </c>
      <c r="F3082">
        <f>IF(ISBLANK('4L'!$J$117),"",'4L'!$J$117)</f>
        <v>143.018</v>
      </c>
    </row>
    <row r="3083" spans="2:6">
      <c r="B3083" t="str">
        <f>'4L'!$BE$117</f>
        <v>B0281ALC_TOT</v>
      </c>
      <c r="E3083" t="s">
        <v>16446</v>
      </c>
      <c r="F3083">
        <f>IF(ISBLANK('4L'!$K$117),"",'4L'!$K$117)</f>
        <v>143.018</v>
      </c>
    </row>
    <row r="3084" spans="2:6">
      <c r="B3084" t="str">
        <f>'4L'!$BF$117</f>
        <v>B0281ALC_ASC</v>
      </c>
      <c r="E3084" t="s">
        <v>16446</v>
      </c>
      <c r="F3084">
        <f>IF(ISBLANK('4L'!$L$117),"",'4L'!$L$117)</f>
        <v>0</v>
      </c>
    </row>
    <row r="3085" spans="2:6">
      <c r="B3085" t="str">
        <f>'4L'!$BG$117</f>
        <v>B0281ALC_TC</v>
      </c>
      <c r="E3085" t="s">
        <v>16446</v>
      </c>
      <c r="F3085">
        <f>IF(ISBLANK('4L'!$M$117),"",'4L'!$M$117)</f>
        <v>0</v>
      </c>
    </row>
    <row r="3086" spans="2:6">
      <c r="B3086" t="str">
        <f>'4L'!$BH$117</f>
        <v>B0281ALC_TOT8</v>
      </c>
      <c r="E3086" t="s">
        <v>16446</v>
      </c>
      <c r="F3086">
        <f>IF(ISBLANK('4L'!$N$117),"",'4L'!$N$117)</f>
        <v>0</v>
      </c>
    </row>
    <row r="3087" spans="2:6">
      <c r="B3087" t="str">
        <f>'4L'!$BI$117</f>
        <v>B0281ALC_TOT78</v>
      </c>
      <c r="E3087" t="s">
        <v>16446</v>
      </c>
      <c r="F3087">
        <f>IF(ISBLANK('4L'!$O$117),"",'4L'!$O$117)</f>
        <v>143.018</v>
      </c>
    </row>
    <row r="3088" spans="2:6">
      <c r="B3088" t="str">
        <f>'4L'!$BP$117</f>
        <v>B0403AL2C_CUMME</v>
      </c>
      <c r="E3088" t="s">
        <v>16446</v>
      </c>
      <c r="F3088">
        <f>IF(ISBLANK('4L'!$V$117),"",'4L'!$V$117)</f>
        <v>293.02199999999999</v>
      </c>
    </row>
    <row r="3089" spans="2:6">
      <c r="B3089" t="str">
        <f>'4L'!$BQ$117</f>
        <v>B0403AL2C_CUMMA</v>
      </c>
      <c r="E3089" t="s">
        <v>16446</v>
      </c>
      <c r="F3089">
        <f>IF(ISBLANK('4L'!$W$117),"",'4L'!$W$117)</f>
        <v>340.74900000000002</v>
      </c>
    </row>
    <row r="3090" spans="2:6">
      <c r="B3090" t="str">
        <f>'4L'!$BR$117</f>
        <v>B0403AL2C_CUMMT</v>
      </c>
      <c r="E3090" t="s">
        <v>16446</v>
      </c>
      <c r="F3090">
        <f>IF(ISBLANK('4L'!$X$117),"",'4L'!$X$117)</f>
        <v>340.74900000000002</v>
      </c>
    </row>
    <row r="3091" spans="2:6">
      <c r="B3091" t="str">
        <f>'4L'!$AZ$118</f>
        <v>B0282ALO_WR</v>
      </c>
      <c r="E3091" t="s">
        <v>16446</v>
      </c>
      <c r="F3091">
        <f>IF(ISBLANK('4L'!$F$118),"",'4L'!$F$118)</f>
        <v>0</v>
      </c>
    </row>
    <row r="3092" spans="2:6">
      <c r="B3092" t="str">
        <f>'4L'!$BA$118</f>
        <v>B0282ALO_RWT</v>
      </c>
      <c r="E3092" t="s">
        <v>16446</v>
      </c>
      <c r="F3092">
        <f>IF(ISBLANK('4L'!$G$118),"",'4L'!$G$118)</f>
        <v>0</v>
      </c>
    </row>
    <row r="3093" spans="2:6">
      <c r="B3093" t="str">
        <f>'4L'!$BB$118</f>
        <v>B0282ALO_RWS</v>
      </c>
      <c r="E3093" t="s">
        <v>16446</v>
      </c>
      <c r="F3093">
        <f>IF(ISBLANK('4L'!$H$118),"",'4L'!$H$118)</f>
        <v>0</v>
      </c>
    </row>
    <row r="3094" spans="2:6">
      <c r="B3094" t="str">
        <f>'4L'!$BC$118</f>
        <v>B0282ALO_WT</v>
      </c>
      <c r="E3094" t="s">
        <v>16446</v>
      </c>
      <c r="F3094">
        <f>IF(ISBLANK('4L'!$I$118),"",'4L'!$I$118)</f>
        <v>0</v>
      </c>
    </row>
    <row r="3095" spans="2:6">
      <c r="B3095" t="str">
        <f>'4L'!$BD$118</f>
        <v>B0282ALO_TWD</v>
      </c>
      <c r="E3095" t="s">
        <v>16446</v>
      </c>
      <c r="F3095">
        <f>IF(ISBLANK('4L'!$J$118),"",'4L'!$J$118)</f>
        <v>3.0000000000000001E-3</v>
      </c>
    </row>
    <row r="3096" spans="2:6">
      <c r="B3096" t="str">
        <f>'4L'!$BE$118</f>
        <v>B0282ALO_TOT</v>
      </c>
      <c r="E3096" t="s">
        <v>16446</v>
      </c>
      <c r="F3096">
        <f>IF(ISBLANK('4L'!$K$118),"",'4L'!$K$118)</f>
        <v>3.0000000000000001E-3</v>
      </c>
    </row>
    <row r="3097" spans="2:6">
      <c r="B3097" t="str">
        <f>'4L'!$BF$118</f>
        <v>B0282ALO_ASC</v>
      </c>
      <c r="E3097" t="s">
        <v>16446</v>
      </c>
      <c r="F3097">
        <f>IF(ISBLANK('4L'!$L$118),"",'4L'!$L$118)</f>
        <v>0</v>
      </c>
    </row>
    <row r="3098" spans="2:6">
      <c r="B3098" t="str">
        <f>'4L'!$BG$118</f>
        <v>B0282ALO_TC</v>
      </c>
      <c r="E3098" t="s">
        <v>16446</v>
      </c>
      <c r="F3098">
        <f>IF(ISBLANK('4L'!$M$118),"",'4L'!$M$118)</f>
        <v>0</v>
      </c>
    </row>
    <row r="3099" spans="2:6">
      <c r="B3099" t="str">
        <f>'4L'!$BH$118</f>
        <v>B0282ALO_TOT8</v>
      </c>
      <c r="E3099" t="s">
        <v>16446</v>
      </c>
      <c r="F3099">
        <f>IF(ISBLANK('4L'!$N$118),"",'4L'!$N$118)</f>
        <v>0</v>
      </c>
    </row>
    <row r="3100" spans="2:6">
      <c r="B3100" t="str">
        <f>'4L'!$BI$118</f>
        <v>B0282ALO_TOT78</v>
      </c>
      <c r="E3100" t="s">
        <v>16446</v>
      </c>
      <c r="F3100">
        <f>IF(ISBLANK('4L'!$O$118),"",'4L'!$O$118)</f>
        <v>3.0000000000000001E-3</v>
      </c>
    </row>
    <row r="3101" spans="2:6">
      <c r="B3101" t="str">
        <f>'4L'!$BP$118</f>
        <v>B0404AL2O_CUMME</v>
      </c>
      <c r="E3101" t="s">
        <v>16446</v>
      </c>
      <c r="F3101">
        <f>IF(ISBLANK('4L'!$V$118),"",'4L'!$V$118)</f>
        <v>0.22900000000000001</v>
      </c>
    </row>
    <row r="3102" spans="2:6">
      <c r="B3102" t="str">
        <f>'4L'!$BQ$118</f>
        <v>B0404AL2O_CUMMA</v>
      </c>
      <c r="E3102" t="s">
        <v>16446</v>
      </c>
      <c r="F3102">
        <f>IF(ISBLANK('4L'!$W$118),"",'4L'!$W$118)</f>
        <v>45.128999999999998</v>
      </c>
    </row>
    <row r="3103" spans="2:6">
      <c r="B3103" t="str">
        <f>'4L'!$BR$118</f>
        <v>B0404AL2O_CUMMT</v>
      </c>
      <c r="E3103" t="s">
        <v>16446</v>
      </c>
      <c r="F3103">
        <f>IF(ISBLANK('4L'!$X$118),"",'4L'!$X$118)</f>
        <v>45.128999999999998</v>
      </c>
    </row>
    <row r="3104" spans="2:6">
      <c r="B3104" t="str">
        <f>'4L'!$AZ$119</f>
        <v>B0283ALC_WR</v>
      </c>
      <c r="E3104" t="s">
        <v>16446</v>
      </c>
      <c r="F3104">
        <f>IF(ISBLANK('4L'!$F$119),"",'4L'!$F$119)</f>
        <v>0</v>
      </c>
    </row>
    <row r="3105" spans="2:6">
      <c r="B3105" t="str">
        <f>'4L'!$BA$119</f>
        <v>B0283ALC_RWT</v>
      </c>
      <c r="E3105" t="s">
        <v>16446</v>
      </c>
      <c r="F3105">
        <f>IF(ISBLANK('4L'!$G$119),"",'4L'!$G$119)</f>
        <v>0</v>
      </c>
    </row>
    <row r="3106" spans="2:6">
      <c r="B3106" t="str">
        <f>'4L'!$BB$119</f>
        <v>B0283ALC_RWS</v>
      </c>
      <c r="E3106" t="s">
        <v>16446</v>
      </c>
      <c r="F3106">
        <f>IF(ISBLANK('4L'!$H$119),"",'4L'!$H$119)</f>
        <v>0</v>
      </c>
    </row>
    <row r="3107" spans="2:6">
      <c r="B3107" t="str">
        <f>'4L'!$BC$119</f>
        <v>B0283ALC_WT</v>
      </c>
      <c r="E3107" t="s">
        <v>16446</v>
      </c>
      <c r="F3107">
        <f>IF(ISBLANK('4L'!$I$119),"",'4L'!$I$119)</f>
        <v>0</v>
      </c>
    </row>
    <row r="3108" spans="2:6">
      <c r="B3108" t="str">
        <f>'4L'!$BD$119</f>
        <v>B0283ALC_TWD</v>
      </c>
      <c r="E3108" t="s">
        <v>16446</v>
      </c>
      <c r="F3108">
        <f>IF(ISBLANK('4L'!$J$119),"",'4L'!$J$119)</f>
        <v>0</v>
      </c>
    </row>
    <row r="3109" spans="2:6">
      <c r="B3109" t="str">
        <f>'4L'!$BE$119</f>
        <v>B0283ALC_TOT</v>
      </c>
      <c r="E3109" t="s">
        <v>16446</v>
      </c>
      <c r="F3109">
        <f>IF(ISBLANK('4L'!$K$119),"",'4L'!$K$119)</f>
        <v>0</v>
      </c>
    </row>
    <row r="3110" spans="2:6">
      <c r="B3110" t="str">
        <f>'4L'!$BF$119</f>
        <v>B0283ALC_ASC</v>
      </c>
      <c r="E3110" t="s">
        <v>16446</v>
      </c>
      <c r="F3110">
        <f>IF(ISBLANK('4L'!$L$119),"",'4L'!$L$119)</f>
        <v>0</v>
      </c>
    </row>
    <row r="3111" spans="2:6">
      <c r="B3111" t="str">
        <f>'4L'!$BG$119</f>
        <v>B0283ALC_TC</v>
      </c>
      <c r="E3111" t="s">
        <v>16446</v>
      </c>
      <c r="F3111">
        <f>IF(ISBLANK('4L'!$M$119),"",'4L'!$M$119)</f>
        <v>0</v>
      </c>
    </row>
    <row r="3112" spans="2:6">
      <c r="B3112" t="str">
        <f>'4L'!$BH$119</f>
        <v>B0283ALC_TOT8</v>
      </c>
      <c r="E3112" t="s">
        <v>16446</v>
      </c>
      <c r="F3112">
        <f>IF(ISBLANK('4L'!$N$119),"",'4L'!$N$119)</f>
        <v>0</v>
      </c>
    </row>
    <row r="3113" spans="2:6">
      <c r="B3113" t="str">
        <f>'4L'!$BI$119</f>
        <v>B0283ALC_TOT78</v>
      </c>
      <c r="E3113" t="s">
        <v>16446</v>
      </c>
      <c r="F3113">
        <f>IF(ISBLANK('4L'!$O$119),"",'4L'!$O$119)</f>
        <v>0</v>
      </c>
    </row>
    <row r="3114" spans="2:6">
      <c r="B3114" t="str">
        <f>'4L'!$BP$119</f>
        <v>B0405AL3C_CUMME</v>
      </c>
      <c r="E3114" t="s">
        <v>16446</v>
      </c>
      <c r="F3114">
        <f>IF(ISBLANK('4L'!$V$119),"",'4L'!$V$119)</f>
        <v>0</v>
      </c>
    </row>
    <row r="3115" spans="2:6">
      <c r="B3115" t="str">
        <f>'4L'!$BQ$119</f>
        <v>B0405AL3C_CUMMA</v>
      </c>
      <c r="E3115" t="s">
        <v>16446</v>
      </c>
      <c r="F3115">
        <f>IF(ISBLANK('4L'!$W$119),"",'4L'!$W$119)</f>
        <v>0</v>
      </c>
    </row>
    <row r="3116" spans="2:6">
      <c r="B3116" t="str">
        <f>'4L'!$BR$119</f>
        <v>B0405AL3C_CUMMT</v>
      </c>
      <c r="E3116" t="s">
        <v>16446</v>
      </c>
      <c r="F3116">
        <f>IF(ISBLANK('4L'!$X$119),"",'4L'!$X$119)</f>
        <v>0</v>
      </c>
    </row>
    <row r="3117" spans="2:6">
      <c r="B3117" t="str">
        <f>'4L'!$AZ$120</f>
        <v>B0284ALO_WR</v>
      </c>
      <c r="E3117" t="s">
        <v>16446</v>
      </c>
      <c r="F3117">
        <f>IF(ISBLANK('4L'!$F$120),"",'4L'!$F$120)</f>
        <v>0</v>
      </c>
    </row>
    <row r="3118" spans="2:6">
      <c r="B3118" t="str">
        <f>'4L'!$BA$120</f>
        <v>B0284ALO_RWT</v>
      </c>
      <c r="E3118" t="s">
        <v>16446</v>
      </c>
      <c r="F3118">
        <f>IF(ISBLANK('4L'!$G$120),"",'4L'!$G$120)</f>
        <v>0</v>
      </c>
    </row>
    <row r="3119" spans="2:6">
      <c r="B3119" t="str">
        <f>'4L'!$BB$120</f>
        <v>B0284ALO_RWS</v>
      </c>
      <c r="E3119" t="s">
        <v>16446</v>
      </c>
      <c r="F3119">
        <f>IF(ISBLANK('4L'!$H$120),"",'4L'!$H$120)</f>
        <v>0</v>
      </c>
    </row>
    <row r="3120" spans="2:6">
      <c r="B3120" t="str">
        <f>'4L'!$BC$120</f>
        <v>B0284ALO_WT</v>
      </c>
      <c r="E3120" t="s">
        <v>16446</v>
      </c>
      <c r="F3120">
        <f>IF(ISBLANK('4L'!$I$120),"",'4L'!$I$120)</f>
        <v>0</v>
      </c>
    </row>
    <row r="3121" spans="2:6">
      <c r="B3121" t="str">
        <f>'4L'!$BD$120</f>
        <v>B0284ALO_TWD</v>
      </c>
      <c r="E3121" t="s">
        <v>16446</v>
      </c>
      <c r="F3121">
        <f>IF(ISBLANK('4L'!$J$120),"",'4L'!$J$120)</f>
        <v>0</v>
      </c>
    </row>
    <row r="3122" spans="2:6">
      <c r="B3122" t="str">
        <f>'4L'!$BE$120</f>
        <v>B0284ALO_TOT</v>
      </c>
      <c r="E3122" t="s">
        <v>16446</v>
      </c>
      <c r="F3122">
        <f>IF(ISBLANK('4L'!$K$120),"",'4L'!$K$120)</f>
        <v>0</v>
      </c>
    </row>
    <row r="3123" spans="2:6">
      <c r="B3123" t="str">
        <f>'4L'!$BF$120</f>
        <v>B0284ALO_ASC</v>
      </c>
      <c r="E3123" t="s">
        <v>16446</v>
      </c>
      <c r="F3123">
        <f>IF(ISBLANK('4L'!$L$120),"",'4L'!$L$120)</f>
        <v>0</v>
      </c>
    </row>
    <row r="3124" spans="2:6">
      <c r="B3124" t="str">
        <f>'4L'!$BG$120</f>
        <v>B0284ALO_TC</v>
      </c>
      <c r="E3124" t="s">
        <v>16446</v>
      </c>
      <c r="F3124">
        <f>IF(ISBLANK('4L'!$M$120),"",'4L'!$M$120)</f>
        <v>0</v>
      </c>
    </row>
    <row r="3125" spans="2:6">
      <c r="B3125" t="str">
        <f>'4L'!$BH$120</f>
        <v>B0284ALO_TOT8</v>
      </c>
      <c r="E3125" t="s">
        <v>16446</v>
      </c>
      <c r="F3125">
        <f>IF(ISBLANK('4L'!$N$120),"",'4L'!$N$120)</f>
        <v>0</v>
      </c>
    </row>
    <row r="3126" spans="2:6">
      <c r="B3126" t="str">
        <f>'4L'!$BI$120</f>
        <v>B0284ALO_TOT78</v>
      </c>
      <c r="E3126" t="s">
        <v>16446</v>
      </c>
      <c r="F3126">
        <f>IF(ISBLANK('4L'!$O$120),"",'4L'!$O$120)</f>
        <v>0</v>
      </c>
    </row>
    <row r="3127" spans="2:6">
      <c r="B3127" t="str">
        <f>'4L'!$BP$120</f>
        <v>B0406AL3O_CUMME</v>
      </c>
      <c r="E3127" t="s">
        <v>16446</v>
      </c>
      <c r="F3127">
        <f>IF(ISBLANK('4L'!$V$120),"",'4L'!$V$120)</f>
        <v>0.188</v>
      </c>
    </row>
    <row r="3128" spans="2:6">
      <c r="B3128" t="str">
        <f>'4L'!$BQ$120</f>
        <v>B0406AL3O_CUMMA</v>
      </c>
      <c r="E3128" t="s">
        <v>16446</v>
      </c>
      <c r="F3128">
        <f>IF(ISBLANK('4L'!$W$120),"",'4L'!$W$120)</f>
        <v>0</v>
      </c>
    </row>
    <row r="3129" spans="2:6">
      <c r="B3129" t="str">
        <f>'4L'!$BR$120</f>
        <v>B0406AL3O_CUMMT</v>
      </c>
      <c r="E3129" t="s">
        <v>16446</v>
      </c>
      <c r="F3129">
        <f>IF(ISBLANK('4L'!$X$120),"",'4L'!$X$120)</f>
        <v>0</v>
      </c>
    </row>
    <row r="3130" spans="2:6">
      <c r="B3130" t="str">
        <f>'4L'!$AZ$121</f>
        <v>B0285ALC_WR</v>
      </c>
      <c r="E3130" t="s">
        <v>16446</v>
      </c>
      <c r="F3130">
        <f>IF(ISBLANK('4L'!$F$121),"",'4L'!$F$121)</f>
        <v>0</v>
      </c>
    </row>
    <row r="3131" spans="2:6">
      <c r="B3131" t="str">
        <f>'4L'!$BA$121</f>
        <v>B0285ALC_RWT</v>
      </c>
      <c r="E3131" t="s">
        <v>16446</v>
      </c>
      <c r="F3131">
        <f>IF(ISBLANK('4L'!$G$121),"",'4L'!$G$121)</f>
        <v>0</v>
      </c>
    </row>
    <row r="3132" spans="2:6">
      <c r="B3132" t="str">
        <f>'4L'!$BB$121</f>
        <v>B0285ALC_RWS</v>
      </c>
      <c r="E3132" t="s">
        <v>16446</v>
      </c>
      <c r="F3132">
        <f>IF(ISBLANK('4L'!$H$121),"",'4L'!$H$121)</f>
        <v>0</v>
      </c>
    </row>
    <row r="3133" spans="2:6">
      <c r="B3133" t="str">
        <f>'4L'!$BC$121</f>
        <v>B0285ALC_WT</v>
      </c>
      <c r="E3133" t="s">
        <v>16446</v>
      </c>
      <c r="F3133">
        <f>IF(ISBLANK('4L'!$I$121),"",'4L'!$I$121)</f>
        <v>0</v>
      </c>
    </row>
    <row r="3134" spans="2:6">
      <c r="B3134" t="str">
        <f>'4L'!$BD$121</f>
        <v>B0285ALC_TWD</v>
      </c>
      <c r="E3134" t="s">
        <v>16446</v>
      </c>
      <c r="F3134">
        <f>IF(ISBLANK('4L'!$J$121),"",'4L'!$J$121)</f>
        <v>0</v>
      </c>
    </row>
    <row r="3135" spans="2:6">
      <c r="B3135" t="str">
        <f>'4L'!$BE$121</f>
        <v>B0285ALC_TOT</v>
      </c>
      <c r="E3135" t="s">
        <v>16446</v>
      </c>
      <c r="F3135">
        <f>IF(ISBLANK('4L'!$K$121),"",'4L'!$K$121)</f>
        <v>0</v>
      </c>
    </row>
    <row r="3136" spans="2:6">
      <c r="B3136" t="str">
        <f>'4L'!$BF$121</f>
        <v>B0285ALC_ASC</v>
      </c>
      <c r="E3136" t="s">
        <v>16446</v>
      </c>
      <c r="F3136">
        <f>IF(ISBLANK('4L'!$L$121),"",'4L'!$L$121)</f>
        <v>0</v>
      </c>
    </row>
    <row r="3137" spans="2:6">
      <c r="B3137" t="str">
        <f>'4L'!$BG$121</f>
        <v>B0285ALC_TC</v>
      </c>
      <c r="E3137" t="s">
        <v>16446</v>
      </c>
      <c r="F3137">
        <f>IF(ISBLANK('4L'!$M$121),"",'4L'!$M$121)</f>
        <v>0</v>
      </c>
    </row>
    <row r="3138" spans="2:6">
      <c r="B3138" t="str">
        <f>'4L'!$BH$121</f>
        <v>B0285ALC_TOT8</v>
      </c>
      <c r="E3138" t="s">
        <v>16446</v>
      </c>
      <c r="F3138">
        <f>IF(ISBLANK('4L'!$N$121),"",'4L'!$N$121)</f>
        <v>0</v>
      </c>
    </row>
    <row r="3139" spans="2:6">
      <c r="B3139" t="str">
        <f>'4L'!$BI$121</f>
        <v>B0285ALC_TOT78</v>
      </c>
      <c r="E3139" t="s">
        <v>16446</v>
      </c>
      <c r="F3139">
        <f>IF(ISBLANK('4L'!$O$121),"",'4L'!$O$121)</f>
        <v>0</v>
      </c>
    </row>
    <row r="3140" spans="2:6">
      <c r="B3140" t="str">
        <f>'4L'!$BP$121</f>
        <v>B0407AL4C_CUMME</v>
      </c>
      <c r="E3140" t="s">
        <v>16446</v>
      </c>
      <c r="F3140">
        <f>IF(ISBLANK('4L'!$V$121),"",'4L'!$V$121)</f>
        <v>0</v>
      </c>
    </row>
    <row r="3141" spans="2:6">
      <c r="B3141" t="str">
        <f>'4L'!$BQ$121</f>
        <v>B0407AL4C_CUMMA</v>
      </c>
      <c r="E3141" t="s">
        <v>16446</v>
      </c>
      <c r="F3141">
        <f>IF(ISBLANK('4L'!$W$121),"",'4L'!$W$121)</f>
        <v>0</v>
      </c>
    </row>
    <row r="3142" spans="2:6">
      <c r="B3142" t="str">
        <f>'4L'!$BR$121</f>
        <v>B0407AL4C_CUMMT</v>
      </c>
      <c r="E3142" t="s">
        <v>16446</v>
      </c>
      <c r="F3142">
        <f>IF(ISBLANK('4L'!$X$121),"",'4L'!$X$121)</f>
        <v>0</v>
      </c>
    </row>
    <row r="3143" spans="2:6">
      <c r="B3143" t="str">
        <f>'4L'!$AZ$122</f>
        <v>B0286ALO_WR</v>
      </c>
      <c r="E3143" t="s">
        <v>16446</v>
      </c>
      <c r="F3143">
        <f>IF(ISBLANK('4L'!$F$122),"",'4L'!$F$122)</f>
        <v>0</v>
      </c>
    </row>
    <row r="3144" spans="2:6">
      <c r="B3144" t="str">
        <f>'4L'!$BA$122</f>
        <v>B0286ALO_RWT</v>
      </c>
      <c r="E3144" t="s">
        <v>16446</v>
      </c>
      <c r="F3144">
        <f>IF(ISBLANK('4L'!$G$122),"",'4L'!$G$122)</f>
        <v>0</v>
      </c>
    </row>
    <row r="3145" spans="2:6">
      <c r="B3145" t="str">
        <f>'4L'!$BB$122</f>
        <v>B0286ALO_RWS</v>
      </c>
      <c r="E3145" t="s">
        <v>16446</v>
      </c>
      <c r="F3145">
        <f>IF(ISBLANK('4L'!$H$122),"",'4L'!$H$122)</f>
        <v>0</v>
      </c>
    </row>
    <row r="3146" spans="2:6">
      <c r="B3146" t="str">
        <f>'4L'!$BC$122</f>
        <v>B0286ALO_WT</v>
      </c>
      <c r="E3146" t="s">
        <v>16446</v>
      </c>
      <c r="F3146">
        <f>IF(ISBLANK('4L'!$I$122),"",'4L'!$I$122)</f>
        <v>0</v>
      </c>
    </row>
    <row r="3147" spans="2:6">
      <c r="B3147" t="str">
        <f>'4L'!$BD$122</f>
        <v>B0286ALO_TWD</v>
      </c>
      <c r="E3147" t="s">
        <v>16446</v>
      </c>
      <c r="F3147">
        <f>IF(ISBLANK('4L'!$J$122),"",'4L'!$J$122)</f>
        <v>0</v>
      </c>
    </row>
    <row r="3148" spans="2:6">
      <c r="B3148" t="str">
        <f>'4L'!$BE$122</f>
        <v>B0286ALO_TOT</v>
      </c>
      <c r="E3148" t="s">
        <v>16446</v>
      </c>
      <c r="F3148">
        <f>IF(ISBLANK('4L'!$K$122),"",'4L'!$K$122)</f>
        <v>0</v>
      </c>
    </row>
    <row r="3149" spans="2:6">
      <c r="B3149" t="str">
        <f>'4L'!$BF$122</f>
        <v>B0286ALO_ASC</v>
      </c>
      <c r="E3149" t="s">
        <v>16446</v>
      </c>
      <c r="F3149">
        <f>IF(ISBLANK('4L'!$L$122),"",'4L'!$L$122)</f>
        <v>0</v>
      </c>
    </row>
    <row r="3150" spans="2:6">
      <c r="B3150" t="str">
        <f>'4L'!$BG$122</f>
        <v>B0286ALO_TC</v>
      </c>
      <c r="E3150" t="s">
        <v>16446</v>
      </c>
      <c r="F3150">
        <f>IF(ISBLANK('4L'!$M$122),"",'4L'!$M$122)</f>
        <v>0</v>
      </c>
    </row>
    <row r="3151" spans="2:6">
      <c r="B3151" t="str">
        <f>'4L'!$BH$122</f>
        <v>B0286ALO_TOT8</v>
      </c>
      <c r="E3151" t="s">
        <v>16446</v>
      </c>
      <c r="F3151">
        <f>IF(ISBLANK('4L'!$N$122),"",'4L'!$N$122)</f>
        <v>0</v>
      </c>
    </row>
    <row r="3152" spans="2:6">
      <c r="B3152" t="str">
        <f>'4L'!$BI$122</f>
        <v>B0286ALO_TOT78</v>
      </c>
      <c r="E3152" t="s">
        <v>16446</v>
      </c>
      <c r="F3152">
        <f>IF(ISBLANK('4L'!$O$122),"",'4L'!$O$122)</f>
        <v>0</v>
      </c>
    </row>
    <row r="3153" spans="2:6">
      <c r="B3153" t="str">
        <f>'4L'!$BP$122</f>
        <v>B0408AL4O_CUMME</v>
      </c>
      <c r="E3153" t="s">
        <v>16446</v>
      </c>
      <c r="F3153">
        <f>IF(ISBLANK('4L'!$V$122),"",'4L'!$V$122)</f>
        <v>0</v>
      </c>
    </row>
    <row r="3154" spans="2:6">
      <c r="B3154" t="str">
        <f>'4L'!$BQ$122</f>
        <v>B0408AL4O_CUMMA</v>
      </c>
      <c r="E3154" t="s">
        <v>16446</v>
      </c>
      <c r="F3154">
        <f>IF(ISBLANK('4L'!$W$122),"",'4L'!$W$122)</f>
        <v>0</v>
      </c>
    </row>
    <row r="3155" spans="2:6">
      <c r="B3155" t="str">
        <f>'4L'!$BR$122</f>
        <v>B0408AL4O_CUMMT</v>
      </c>
      <c r="E3155" t="s">
        <v>16446</v>
      </c>
      <c r="F3155">
        <f>IF(ISBLANK('4L'!$X$122),"",'4L'!$X$122)</f>
        <v>0</v>
      </c>
    </row>
    <row r="3156" spans="2:6">
      <c r="B3156" t="str">
        <f>'4L'!$AZ$123</f>
        <v>B0287ALC_WR</v>
      </c>
      <c r="E3156" t="s">
        <v>16446</v>
      </c>
      <c r="F3156">
        <f>IF(ISBLANK('4L'!$F$123),"",'4L'!$F$123)</f>
        <v>0</v>
      </c>
    </row>
    <row r="3157" spans="2:6">
      <c r="B3157" t="str">
        <f>'4L'!$BA$123</f>
        <v>B0287ALC_RWT</v>
      </c>
      <c r="E3157" t="s">
        <v>16446</v>
      </c>
      <c r="F3157">
        <f>IF(ISBLANK('4L'!$G$123),"",'4L'!$G$123)</f>
        <v>0</v>
      </c>
    </row>
    <row r="3158" spans="2:6">
      <c r="B3158" t="str">
        <f>'4L'!$BB$123</f>
        <v>B0287ALC_RWS</v>
      </c>
      <c r="E3158" t="s">
        <v>16446</v>
      </c>
      <c r="F3158">
        <f>IF(ISBLANK('4L'!$H$123),"",'4L'!$H$123)</f>
        <v>0</v>
      </c>
    </row>
    <row r="3159" spans="2:6">
      <c r="B3159" t="str">
        <f>'4L'!$BC$123</f>
        <v>B0287ALC_WT</v>
      </c>
      <c r="E3159" t="s">
        <v>16446</v>
      </c>
      <c r="F3159">
        <f>IF(ISBLANK('4L'!$I$123),"",'4L'!$I$123)</f>
        <v>0</v>
      </c>
    </row>
    <row r="3160" spans="2:6">
      <c r="B3160" t="str">
        <f>'4L'!$BD$123</f>
        <v>B0287ALC_TWD</v>
      </c>
      <c r="E3160" t="s">
        <v>16446</v>
      </c>
      <c r="F3160">
        <f>IF(ISBLANK('4L'!$J$123),"",'4L'!$J$123)</f>
        <v>0</v>
      </c>
    </row>
    <row r="3161" spans="2:6">
      <c r="B3161" t="str">
        <f>'4L'!$BE$123</f>
        <v>B0287ALC_TOT</v>
      </c>
      <c r="E3161" t="s">
        <v>16446</v>
      </c>
      <c r="F3161">
        <f>IF(ISBLANK('4L'!$K$123),"",'4L'!$K$123)</f>
        <v>0</v>
      </c>
    </row>
    <row r="3162" spans="2:6">
      <c r="B3162" t="str">
        <f>'4L'!$BF$123</f>
        <v>B0287ALC_ASC</v>
      </c>
      <c r="E3162" t="s">
        <v>16446</v>
      </c>
      <c r="F3162">
        <f>IF(ISBLANK('4L'!$L$123),"",'4L'!$L$123)</f>
        <v>0</v>
      </c>
    </row>
    <row r="3163" spans="2:6">
      <c r="B3163" t="str">
        <f>'4L'!$BG$123</f>
        <v>B0287ALC_TC</v>
      </c>
      <c r="E3163" t="s">
        <v>16446</v>
      </c>
      <c r="F3163">
        <f>IF(ISBLANK('4L'!$M$123),"",'4L'!$M$123)</f>
        <v>0</v>
      </c>
    </row>
    <row r="3164" spans="2:6">
      <c r="B3164" t="str">
        <f>'4L'!$BH$123</f>
        <v>B0287ALC_TOT8</v>
      </c>
      <c r="E3164" t="s">
        <v>16446</v>
      </c>
      <c r="F3164">
        <f>IF(ISBLANK('4L'!$N$123),"",'4L'!$N$123)</f>
        <v>0</v>
      </c>
    </row>
    <row r="3165" spans="2:6">
      <c r="B3165" t="str">
        <f>'4L'!$BI$123</f>
        <v>B0287ALC_TOT78</v>
      </c>
      <c r="E3165" t="s">
        <v>16446</v>
      </c>
      <c r="F3165">
        <f>IF(ISBLANK('4L'!$O$123),"",'4L'!$O$123)</f>
        <v>0</v>
      </c>
    </row>
    <row r="3166" spans="2:6">
      <c r="B3166" t="str">
        <f>'4L'!$BP$123</f>
        <v>B0409AL5C_CUMME</v>
      </c>
      <c r="E3166" t="s">
        <v>16446</v>
      </c>
      <c r="F3166">
        <f>IF(ISBLANK('4L'!$V$123),"",'4L'!$V$123)</f>
        <v>0</v>
      </c>
    </row>
    <row r="3167" spans="2:6">
      <c r="B3167" t="str">
        <f>'4L'!$BQ$123</f>
        <v>B0409AL5C_CUMMA</v>
      </c>
      <c r="E3167" t="s">
        <v>16446</v>
      </c>
      <c r="F3167">
        <f>IF(ISBLANK('4L'!$W$123),"",'4L'!$W$123)</f>
        <v>0</v>
      </c>
    </row>
    <row r="3168" spans="2:6">
      <c r="B3168" t="str">
        <f>'4L'!$BR$123</f>
        <v>B0409AL5C_CUMMT</v>
      </c>
      <c r="E3168" t="s">
        <v>16446</v>
      </c>
      <c r="F3168">
        <f>IF(ISBLANK('4L'!$X$123),"",'4L'!$X$123)</f>
        <v>0</v>
      </c>
    </row>
    <row r="3169" spans="2:6">
      <c r="B3169" t="str">
        <f>'4L'!$AZ$124</f>
        <v>B0288ALO_WR</v>
      </c>
      <c r="E3169" t="s">
        <v>16446</v>
      </c>
      <c r="F3169">
        <f>IF(ISBLANK('4L'!$F$124),"",'4L'!$F$124)</f>
        <v>0</v>
      </c>
    </row>
    <row r="3170" spans="2:6">
      <c r="B3170" t="str">
        <f>'4L'!$BA$124</f>
        <v>B0288ALO_RWT</v>
      </c>
      <c r="E3170" t="s">
        <v>16446</v>
      </c>
      <c r="F3170">
        <f>IF(ISBLANK('4L'!$G$124),"",'4L'!$G$124)</f>
        <v>0</v>
      </c>
    </row>
    <row r="3171" spans="2:6">
      <c r="B3171" t="str">
        <f>'4L'!$BB$124</f>
        <v>B0288ALO_RWS</v>
      </c>
      <c r="E3171" t="s">
        <v>16446</v>
      </c>
      <c r="F3171">
        <f>IF(ISBLANK('4L'!$H$124),"",'4L'!$H$124)</f>
        <v>0</v>
      </c>
    </row>
    <row r="3172" spans="2:6">
      <c r="B3172" t="str">
        <f>'4L'!$BC$124</f>
        <v>B0288ALO_WT</v>
      </c>
      <c r="E3172" t="s">
        <v>16446</v>
      </c>
      <c r="F3172">
        <f>IF(ISBLANK('4L'!$I$124),"",'4L'!$I$124)</f>
        <v>0</v>
      </c>
    </row>
    <row r="3173" spans="2:6">
      <c r="B3173" t="str">
        <f>'4L'!$BD$124</f>
        <v>B0288ALO_TWD</v>
      </c>
      <c r="E3173" t="s">
        <v>16446</v>
      </c>
      <c r="F3173">
        <f>IF(ISBLANK('4L'!$J$124),"",'4L'!$J$124)</f>
        <v>0</v>
      </c>
    </row>
    <row r="3174" spans="2:6">
      <c r="B3174" t="str">
        <f>'4L'!$BE$124</f>
        <v>B0288ALO_TOT</v>
      </c>
      <c r="E3174" t="s">
        <v>16446</v>
      </c>
      <c r="F3174">
        <f>IF(ISBLANK('4L'!$K$124),"",'4L'!$K$124)</f>
        <v>0</v>
      </c>
    </row>
    <row r="3175" spans="2:6">
      <c r="B3175" t="str">
        <f>'4L'!$BF$124</f>
        <v>B0288ALO_ASC</v>
      </c>
      <c r="E3175" t="s">
        <v>16446</v>
      </c>
      <c r="F3175">
        <f>IF(ISBLANK('4L'!$L$124),"",'4L'!$L$124)</f>
        <v>0</v>
      </c>
    </row>
    <row r="3176" spans="2:6">
      <c r="B3176" t="str">
        <f>'4L'!$BG$124</f>
        <v>B0288ALO_TC</v>
      </c>
      <c r="E3176" t="s">
        <v>16446</v>
      </c>
      <c r="F3176">
        <f>IF(ISBLANK('4L'!$M$124),"",'4L'!$M$124)</f>
        <v>0</v>
      </c>
    </row>
    <row r="3177" spans="2:6">
      <c r="B3177" t="str">
        <f>'4L'!$BH$124</f>
        <v>B0288ALO_TOT8</v>
      </c>
      <c r="E3177" t="s">
        <v>16446</v>
      </c>
      <c r="F3177">
        <f>IF(ISBLANK('4L'!$N$124),"",'4L'!$N$124)</f>
        <v>0</v>
      </c>
    </row>
    <row r="3178" spans="2:6">
      <c r="B3178" t="str">
        <f>'4L'!$BI$124</f>
        <v>B0288ALO_TOT78</v>
      </c>
      <c r="E3178" t="s">
        <v>16446</v>
      </c>
      <c r="F3178">
        <f>IF(ISBLANK('4L'!$O$124),"",'4L'!$O$124)</f>
        <v>0</v>
      </c>
    </row>
    <row r="3179" spans="2:6">
      <c r="B3179" t="str">
        <f>'4L'!$BP$124</f>
        <v>B0410AL5O_CUMME</v>
      </c>
      <c r="E3179" t="s">
        <v>16446</v>
      </c>
      <c r="F3179">
        <f>IF(ISBLANK('4L'!$V$124),"",'4L'!$V$124)</f>
        <v>0</v>
      </c>
    </row>
    <row r="3180" spans="2:6">
      <c r="B3180" t="str">
        <f>'4L'!$BQ$124</f>
        <v>B0410AL5O_CUMMA</v>
      </c>
      <c r="E3180" t="s">
        <v>16446</v>
      </c>
      <c r="F3180">
        <f>IF(ISBLANK('4L'!$W$124),"",'4L'!$W$124)</f>
        <v>0</v>
      </c>
    </row>
    <row r="3181" spans="2:6">
      <c r="B3181" t="str">
        <f>'4L'!$BR$124</f>
        <v>B0410AL5O_CUMMT</v>
      </c>
      <c r="E3181" t="s">
        <v>16446</v>
      </c>
      <c r="F3181">
        <f>IF(ISBLANK('4L'!$X$124),"",'4L'!$X$124)</f>
        <v>0</v>
      </c>
    </row>
    <row r="3182" spans="2:6">
      <c r="B3182" t="str">
        <f>'4L'!$AZ$125</f>
        <v>B0286ALO_6WR</v>
      </c>
      <c r="E3182" t="s">
        <v>16446</v>
      </c>
      <c r="F3182">
        <f>IF(ISBLANK('4L'!$F$125),"",'4L'!$F$125)</f>
        <v>0</v>
      </c>
    </row>
    <row r="3183" spans="2:6">
      <c r="B3183" t="str">
        <f>'4L'!$BA$125</f>
        <v>B0286ALO_6RWT</v>
      </c>
      <c r="E3183" t="s">
        <v>16446</v>
      </c>
      <c r="F3183">
        <f>IF(ISBLANK('4L'!$G$125),"",'4L'!$G$125)</f>
        <v>0</v>
      </c>
    </row>
    <row r="3184" spans="2:6">
      <c r="B3184" t="str">
        <f>'4L'!$BB$125</f>
        <v>B0286ALO_6RWS</v>
      </c>
      <c r="E3184" t="s">
        <v>16446</v>
      </c>
      <c r="F3184">
        <f>IF(ISBLANK('4L'!$H$125),"",'4L'!$H$125)</f>
        <v>0</v>
      </c>
    </row>
    <row r="3185" spans="2:6">
      <c r="B3185" t="str">
        <f>'4L'!$BC$125</f>
        <v>B0286ALO_6WT</v>
      </c>
      <c r="E3185" t="s">
        <v>16446</v>
      </c>
      <c r="F3185">
        <f>IF(ISBLANK('4L'!$I$125),"",'4L'!$I$125)</f>
        <v>0</v>
      </c>
    </row>
    <row r="3186" spans="2:6">
      <c r="B3186" t="str">
        <f>'4L'!$BD$125</f>
        <v>B0286ALO_6TWD</v>
      </c>
      <c r="E3186" t="s">
        <v>16446</v>
      </c>
      <c r="F3186">
        <f>IF(ISBLANK('4L'!$J$125),"",'4L'!$J$125)</f>
        <v>0</v>
      </c>
    </row>
    <row r="3187" spans="2:6">
      <c r="B3187" t="str">
        <f>'4L'!$BE$125</f>
        <v>B0286ALO_6TOT</v>
      </c>
      <c r="E3187" t="s">
        <v>16446</v>
      </c>
      <c r="F3187">
        <f>IF(ISBLANK('4L'!$K$125),"",'4L'!$K$125)</f>
        <v>0</v>
      </c>
    </row>
    <row r="3188" spans="2:6">
      <c r="B3188" t="str">
        <f>'4L'!$BF$125</f>
        <v>B0286ALO_6ASC</v>
      </c>
      <c r="E3188" t="s">
        <v>16446</v>
      </c>
      <c r="F3188">
        <f>IF(ISBLANK('4L'!$L$125),"",'4L'!$L$125)</f>
        <v>0</v>
      </c>
    </row>
    <row r="3189" spans="2:6">
      <c r="B3189" t="str">
        <f>'4L'!$BG$125</f>
        <v>B0286ALO_6TC</v>
      </c>
      <c r="E3189" t="s">
        <v>16446</v>
      </c>
      <c r="F3189">
        <f>IF(ISBLANK('4L'!$M$125),"",'4L'!$M$125)</f>
        <v>0</v>
      </c>
    </row>
    <row r="3190" spans="2:6">
      <c r="B3190" t="str">
        <f>'4L'!$BH$125</f>
        <v>B0286ALO_6TOT8</v>
      </c>
      <c r="E3190" t="s">
        <v>16446</v>
      </c>
      <c r="F3190">
        <f>IF(ISBLANK('4L'!$N$125),"",'4L'!$N$125)</f>
        <v>0</v>
      </c>
    </row>
    <row r="3191" spans="2:6">
      <c r="B3191" t="str">
        <f>'4L'!$BI$125</f>
        <v>B0286ALO_6TOT78</v>
      </c>
      <c r="E3191" t="s">
        <v>16446</v>
      </c>
      <c r="F3191">
        <f>IF(ISBLANK('4L'!$O$125),"",'4L'!$O$125)</f>
        <v>0</v>
      </c>
    </row>
    <row r="3192" spans="2:6">
      <c r="B3192" t="str">
        <f>'4L'!$BP$125</f>
        <v>B0409AL5C_6CUMME</v>
      </c>
      <c r="E3192" t="s">
        <v>16446</v>
      </c>
      <c r="F3192">
        <f>IF(ISBLANK('4L'!$V$125),"",'4L'!$V$125)</f>
        <v>0</v>
      </c>
    </row>
    <row r="3193" spans="2:6">
      <c r="B3193" t="str">
        <f>'4L'!$BQ$125</f>
        <v>B0409AL5C_6CUMMA</v>
      </c>
      <c r="E3193" t="s">
        <v>16446</v>
      </c>
      <c r="F3193">
        <f>IF(ISBLANK('4L'!$W$125),"",'4L'!$W$125)</f>
        <v>0</v>
      </c>
    </row>
    <row r="3194" spans="2:6">
      <c r="B3194" t="str">
        <f>'4L'!$BR$125</f>
        <v>B0409AL5C_6CUMMT</v>
      </c>
      <c r="E3194" t="s">
        <v>16446</v>
      </c>
      <c r="F3194">
        <f>IF(ISBLANK('4L'!$X$125),"",'4L'!$X$125)</f>
        <v>0</v>
      </c>
    </row>
    <row r="3195" spans="2:6">
      <c r="B3195" t="str">
        <f>'4L'!$AZ$126</f>
        <v>B0287ALC_6WR</v>
      </c>
      <c r="E3195" t="s">
        <v>16446</v>
      </c>
      <c r="F3195">
        <f>IF(ISBLANK('4L'!$F$126),"",'4L'!$F$126)</f>
        <v>0</v>
      </c>
    </row>
    <row r="3196" spans="2:6">
      <c r="B3196" t="str">
        <f>'4L'!$BA$126</f>
        <v>B0287ALC_6RWT</v>
      </c>
      <c r="E3196" t="s">
        <v>16446</v>
      </c>
      <c r="F3196">
        <f>IF(ISBLANK('4L'!$G$126),"",'4L'!$G$126)</f>
        <v>0</v>
      </c>
    </row>
    <row r="3197" spans="2:6">
      <c r="B3197" t="str">
        <f>'4L'!$BB$126</f>
        <v>B0287ALC_6RWS</v>
      </c>
      <c r="E3197" t="s">
        <v>16446</v>
      </c>
      <c r="F3197">
        <f>IF(ISBLANK('4L'!$H$126),"",'4L'!$H$126)</f>
        <v>0</v>
      </c>
    </row>
    <row r="3198" spans="2:6">
      <c r="B3198" t="str">
        <f>'4L'!$BC$126</f>
        <v>B0287ALC_6WT</v>
      </c>
      <c r="E3198" t="s">
        <v>16446</v>
      </c>
      <c r="F3198">
        <f>IF(ISBLANK('4L'!$I$126),"",'4L'!$I$126)</f>
        <v>0</v>
      </c>
    </row>
    <row r="3199" spans="2:6">
      <c r="B3199" t="str">
        <f>'4L'!$BD$126</f>
        <v>B0287ALC_6TWD</v>
      </c>
      <c r="E3199" t="s">
        <v>16446</v>
      </c>
      <c r="F3199">
        <f>IF(ISBLANK('4L'!$J$126),"",'4L'!$J$126)</f>
        <v>0</v>
      </c>
    </row>
    <row r="3200" spans="2:6">
      <c r="B3200" t="str">
        <f>'4L'!$BE$126</f>
        <v>B0287ALC_6TOT</v>
      </c>
      <c r="E3200" t="s">
        <v>16446</v>
      </c>
      <c r="F3200">
        <f>IF(ISBLANK('4L'!$K$126),"",'4L'!$K$126)</f>
        <v>0</v>
      </c>
    </row>
    <row r="3201" spans="2:6">
      <c r="B3201" t="str">
        <f>'4L'!$BF$126</f>
        <v>B0287ALC_6ASC</v>
      </c>
      <c r="E3201" t="s">
        <v>16446</v>
      </c>
      <c r="F3201">
        <f>IF(ISBLANK('4L'!$L$126),"",'4L'!$L$126)</f>
        <v>0</v>
      </c>
    </row>
    <row r="3202" spans="2:6">
      <c r="B3202" t="str">
        <f>'4L'!$BG$126</f>
        <v>B0287ALC_6TC</v>
      </c>
      <c r="E3202" t="s">
        <v>16446</v>
      </c>
      <c r="F3202">
        <f>IF(ISBLANK('4L'!$M$126),"",'4L'!$M$126)</f>
        <v>0</v>
      </c>
    </row>
    <row r="3203" spans="2:6">
      <c r="B3203" t="str">
        <f>'4L'!$BH$126</f>
        <v>B0287ALC_6TOT8</v>
      </c>
      <c r="E3203" t="s">
        <v>16446</v>
      </c>
      <c r="F3203">
        <f>IF(ISBLANK('4L'!$N$126),"",'4L'!$N$126)</f>
        <v>0</v>
      </c>
    </row>
    <row r="3204" spans="2:6">
      <c r="B3204" t="str">
        <f>'4L'!$BI$126</f>
        <v>B0287ALC_6TOT78</v>
      </c>
      <c r="E3204" t="s">
        <v>16446</v>
      </c>
      <c r="F3204">
        <f>IF(ISBLANK('4L'!$O$126),"",'4L'!$O$126)</f>
        <v>0</v>
      </c>
    </row>
    <row r="3205" spans="2:6">
      <c r="B3205" t="str">
        <f>'4L'!$BP$126</f>
        <v>B0410AL5O_6CUMME</v>
      </c>
      <c r="E3205" t="s">
        <v>16446</v>
      </c>
      <c r="F3205">
        <f>IF(ISBLANK('4L'!$V$126),"",'4L'!$V$126)</f>
        <v>0</v>
      </c>
    </row>
    <row r="3206" spans="2:6">
      <c r="B3206" t="str">
        <f>'4L'!$BQ$126</f>
        <v>B0410AL5O_6CUMMA</v>
      </c>
      <c r="E3206" t="s">
        <v>16446</v>
      </c>
      <c r="F3206">
        <f>IF(ISBLANK('4L'!$W$126),"",'4L'!$W$126)</f>
        <v>0</v>
      </c>
    </row>
    <row r="3207" spans="2:6">
      <c r="B3207" t="str">
        <f>'4L'!$BR$126</f>
        <v>B0410AL5O_6CUMMT</v>
      </c>
      <c r="E3207" t="s">
        <v>16446</v>
      </c>
      <c r="F3207">
        <f>IF(ISBLANK('4L'!$X$126),"",'4L'!$X$126)</f>
        <v>0</v>
      </c>
    </row>
    <row r="3208" spans="2:6">
      <c r="B3208" t="str">
        <f>'4L'!$AZ$127</f>
        <v>B0286ALO_7WR</v>
      </c>
      <c r="E3208" t="s">
        <v>16446</v>
      </c>
      <c r="F3208">
        <f>IF(ISBLANK('4L'!$F$127),"",'4L'!$F$127)</f>
        <v>0</v>
      </c>
    </row>
    <row r="3209" spans="2:6">
      <c r="B3209" t="str">
        <f>'4L'!$BA$127</f>
        <v>B0286ALO_7RWT</v>
      </c>
      <c r="E3209" t="s">
        <v>16446</v>
      </c>
      <c r="F3209">
        <f>IF(ISBLANK('4L'!$G$127),"",'4L'!$G$127)</f>
        <v>0</v>
      </c>
    </row>
    <row r="3210" spans="2:6">
      <c r="B3210" t="str">
        <f>'4L'!$BB$127</f>
        <v>B0286ALO_7RWS</v>
      </c>
      <c r="E3210" t="s">
        <v>16446</v>
      </c>
      <c r="F3210">
        <f>IF(ISBLANK('4L'!$H$127),"",'4L'!$H$127)</f>
        <v>0</v>
      </c>
    </row>
    <row r="3211" spans="2:6">
      <c r="B3211" t="str">
        <f>'4L'!$BC$127</f>
        <v>B0286ALO_7WT</v>
      </c>
      <c r="E3211" t="s">
        <v>16446</v>
      </c>
      <c r="F3211">
        <f>IF(ISBLANK('4L'!$I$127),"",'4L'!$I$127)</f>
        <v>0</v>
      </c>
    </row>
    <row r="3212" spans="2:6">
      <c r="B3212" t="str">
        <f>'4L'!$BD$127</f>
        <v>B0286ALO_7TWD</v>
      </c>
      <c r="E3212" t="s">
        <v>16446</v>
      </c>
      <c r="F3212">
        <f>IF(ISBLANK('4L'!$J$127),"",'4L'!$J$127)</f>
        <v>0</v>
      </c>
    </row>
    <row r="3213" spans="2:6">
      <c r="B3213" t="str">
        <f>'4L'!$BE$127</f>
        <v>B0286ALO_7TOT</v>
      </c>
      <c r="E3213" t="s">
        <v>16446</v>
      </c>
      <c r="F3213">
        <f>IF(ISBLANK('4L'!$K$127),"",'4L'!$K$127)</f>
        <v>0</v>
      </c>
    </row>
    <row r="3214" spans="2:6">
      <c r="B3214" t="str">
        <f>'4L'!$BF$127</f>
        <v>B0286ALO_7ASC</v>
      </c>
      <c r="E3214" t="s">
        <v>16446</v>
      </c>
      <c r="F3214">
        <f>IF(ISBLANK('4L'!$L$127),"",'4L'!$L$127)</f>
        <v>0</v>
      </c>
    </row>
    <row r="3215" spans="2:6">
      <c r="B3215" t="str">
        <f>'4L'!$BG$127</f>
        <v>B0286ALO_7TC</v>
      </c>
      <c r="E3215" t="s">
        <v>16446</v>
      </c>
      <c r="F3215">
        <f>IF(ISBLANK('4L'!$M$127),"",'4L'!$M$127)</f>
        <v>0</v>
      </c>
    </row>
    <row r="3216" spans="2:6">
      <c r="B3216" t="str">
        <f>'4L'!$BH$127</f>
        <v>B0286ALO_7TOT8</v>
      </c>
      <c r="E3216" t="s">
        <v>16446</v>
      </c>
      <c r="F3216">
        <f>IF(ISBLANK('4L'!$N$127),"",'4L'!$N$127)</f>
        <v>0</v>
      </c>
    </row>
    <row r="3217" spans="2:6">
      <c r="B3217" t="str">
        <f>'4L'!$BI$127</f>
        <v>B0286ALO_7TOT78</v>
      </c>
      <c r="E3217" t="s">
        <v>16446</v>
      </c>
      <c r="F3217">
        <f>IF(ISBLANK('4L'!$O$127),"",'4L'!$O$127)</f>
        <v>0</v>
      </c>
    </row>
    <row r="3218" spans="2:6">
      <c r="B3218" t="str">
        <f>'4L'!$BP$127</f>
        <v>B0409AL5C_7CUMME</v>
      </c>
      <c r="E3218" t="s">
        <v>16446</v>
      </c>
      <c r="F3218">
        <f>IF(ISBLANK('4L'!$V$127),"",'4L'!$V$127)</f>
        <v>0</v>
      </c>
    </row>
    <row r="3219" spans="2:6">
      <c r="B3219" t="str">
        <f>'4L'!$BQ$127</f>
        <v>B0409AL5C_7CUMMA</v>
      </c>
      <c r="E3219" t="s">
        <v>16446</v>
      </c>
      <c r="F3219">
        <f>IF(ISBLANK('4L'!$W$127),"",'4L'!$W$127)</f>
        <v>0</v>
      </c>
    </row>
    <row r="3220" spans="2:6">
      <c r="B3220" t="str">
        <f>'4L'!$BR$127</f>
        <v>B0409AL5C_7CUMMT</v>
      </c>
      <c r="E3220" t="s">
        <v>16446</v>
      </c>
      <c r="F3220">
        <f>IF(ISBLANK('4L'!$X$127),"",'4L'!$X$127)</f>
        <v>0</v>
      </c>
    </row>
    <row r="3221" spans="2:6">
      <c r="B3221" t="str">
        <f>'4L'!$AZ$128</f>
        <v>B0287ALC_7WR</v>
      </c>
      <c r="E3221" t="s">
        <v>16446</v>
      </c>
      <c r="F3221">
        <f>IF(ISBLANK('4L'!$F$128),"",'4L'!$F$128)</f>
        <v>0</v>
      </c>
    </row>
    <row r="3222" spans="2:6">
      <c r="B3222" t="str">
        <f>'4L'!$BA$128</f>
        <v>B0287ALC_7RWT</v>
      </c>
      <c r="E3222" t="s">
        <v>16446</v>
      </c>
      <c r="F3222">
        <f>IF(ISBLANK('4L'!$G$128),"",'4L'!$G$128)</f>
        <v>0</v>
      </c>
    </row>
    <row r="3223" spans="2:6">
      <c r="B3223" t="str">
        <f>'4L'!$BB$128</f>
        <v>B0287ALC_7RWS</v>
      </c>
      <c r="E3223" t="s">
        <v>16446</v>
      </c>
      <c r="F3223">
        <f>IF(ISBLANK('4L'!$H$128),"",'4L'!$H$128)</f>
        <v>0</v>
      </c>
    </row>
    <row r="3224" spans="2:6">
      <c r="B3224" t="str">
        <f>'4L'!$BC$128</f>
        <v>B0287ALC_7WT</v>
      </c>
      <c r="E3224" t="s">
        <v>16446</v>
      </c>
      <c r="F3224">
        <f>IF(ISBLANK('4L'!$I$128),"",'4L'!$I$128)</f>
        <v>0</v>
      </c>
    </row>
    <row r="3225" spans="2:6">
      <c r="B3225" t="str">
        <f>'4L'!$BD$128</f>
        <v>B0287ALC_7TWD</v>
      </c>
      <c r="E3225" t="s">
        <v>16446</v>
      </c>
      <c r="F3225">
        <f>IF(ISBLANK('4L'!$J$128),"",'4L'!$J$128)</f>
        <v>0</v>
      </c>
    </row>
    <row r="3226" spans="2:6">
      <c r="B3226" t="str">
        <f>'4L'!$BE$128</f>
        <v>B0287ALC_7TOT</v>
      </c>
      <c r="E3226" t="s">
        <v>16446</v>
      </c>
      <c r="F3226">
        <f>IF(ISBLANK('4L'!$K$128),"",'4L'!$K$128)</f>
        <v>0</v>
      </c>
    </row>
    <row r="3227" spans="2:6">
      <c r="B3227" t="str">
        <f>'4L'!$BF$128</f>
        <v>B0287ALC_7ASC</v>
      </c>
      <c r="E3227" t="s">
        <v>16446</v>
      </c>
      <c r="F3227">
        <f>IF(ISBLANK('4L'!$L$128),"",'4L'!$L$128)</f>
        <v>0</v>
      </c>
    </row>
    <row r="3228" spans="2:6">
      <c r="B3228" t="str">
        <f>'4L'!$BG$128</f>
        <v>B0287ALC_7TC</v>
      </c>
      <c r="E3228" t="s">
        <v>16446</v>
      </c>
      <c r="F3228">
        <f>IF(ISBLANK('4L'!$M$128),"",'4L'!$M$128)</f>
        <v>0</v>
      </c>
    </row>
    <row r="3229" spans="2:6">
      <c r="B3229" t="str">
        <f>'4L'!$BH$128</f>
        <v>B0287ALC_7TOT8</v>
      </c>
      <c r="E3229" t="s">
        <v>16446</v>
      </c>
      <c r="F3229">
        <f>IF(ISBLANK('4L'!$N$128),"",'4L'!$N$128)</f>
        <v>0</v>
      </c>
    </row>
    <row r="3230" spans="2:6">
      <c r="B3230" t="str">
        <f>'4L'!$BI$128</f>
        <v>B0287ALC_7TOT78</v>
      </c>
      <c r="E3230" t="s">
        <v>16446</v>
      </c>
      <c r="F3230">
        <f>IF(ISBLANK('4L'!$O$128),"",'4L'!$O$128)</f>
        <v>0</v>
      </c>
    </row>
    <row r="3231" spans="2:6">
      <c r="B3231" t="str">
        <f>'4L'!$BP$128</f>
        <v>B0410AL5O_7CUMME</v>
      </c>
      <c r="E3231" t="s">
        <v>16446</v>
      </c>
      <c r="F3231">
        <f>IF(ISBLANK('4L'!$V$128),"",'4L'!$V$128)</f>
        <v>0</v>
      </c>
    </row>
    <row r="3232" spans="2:6">
      <c r="B3232" t="str">
        <f>'4L'!$BQ$128</f>
        <v>B0410AL5O_7CUMMA</v>
      </c>
      <c r="E3232" t="s">
        <v>16446</v>
      </c>
      <c r="F3232">
        <f>IF(ISBLANK('4L'!$W$128),"",'4L'!$W$128)</f>
        <v>0</v>
      </c>
    </row>
    <row r="3233" spans="2:6">
      <c r="B3233" t="str">
        <f>'4L'!$BR$128</f>
        <v>B0410AL5O_7CUMMT</v>
      </c>
      <c r="E3233" t="s">
        <v>16446</v>
      </c>
      <c r="F3233">
        <f>IF(ISBLANK('4L'!$X$128),"",'4L'!$X$128)</f>
        <v>0</v>
      </c>
    </row>
    <row r="3234" spans="2:6">
      <c r="B3234" t="str">
        <f>'4L'!$AZ$129</f>
        <v>B0286ALO_8WR</v>
      </c>
      <c r="E3234" t="s">
        <v>16446</v>
      </c>
      <c r="F3234">
        <f>IF(ISBLANK('4L'!$F$129),"",'4L'!$F$129)</f>
        <v>0</v>
      </c>
    </row>
    <row r="3235" spans="2:6">
      <c r="B3235" t="str">
        <f>'4L'!$BA$129</f>
        <v>B0286ALO_8RWT</v>
      </c>
      <c r="E3235" t="s">
        <v>16446</v>
      </c>
      <c r="F3235">
        <f>IF(ISBLANK('4L'!$G$129),"",'4L'!$G$129)</f>
        <v>0</v>
      </c>
    </row>
    <row r="3236" spans="2:6">
      <c r="B3236" t="str">
        <f>'4L'!$BB$129</f>
        <v>B0286ALO_8RWS</v>
      </c>
      <c r="E3236" t="s">
        <v>16446</v>
      </c>
      <c r="F3236">
        <f>IF(ISBLANK('4L'!$H$129),"",'4L'!$H$129)</f>
        <v>0</v>
      </c>
    </row>
    <row r="3237" spans="2:6">
      <c r="B3237" t="str">
        <f>'4L'!$BC$129</f>
        <v>B0286ALO_8WT</v>
      </c>
      <c r="E3237" t="s">
        <v>16446</v>
      </c>
      <c r="F3237">
        <f>IF(ISBLANK('4L'!$I$129),"",'4L'!$I$129)</f>
        <v>0</v>
      </c>
    </row>
    <row r="3238" spans="2:6">
      <c r="B3238" t="str">
        <f>'4L'!$BD$129</f>
        <v>B0286ALO_8TWD</v>
      </c>
      <c r="E3238" t="s">
        <v>16446</v>
      </c>
      <c r="F3238">
        <f>IF(ISBLANK('4L'!$J$129),"",'4L'!$J$129)</f>
        <v>0</v>
      </c>
    </row>
    <row r="3239" spans="2:6">
      <c r="B3239" t="str">
        <f>'4L'!$BE$129</f>
        <v>B0286ALO_8TOT</v>
      </c>
      <c r="E3239" t="s">
        <v>16446</v>
      </c>
      <c r="F3239">
        <f>IF(ISBLANK('4L'!$K$129),"",'4L'!$K$129)</f>
        <v>0</v>
      </c>
    </row>
    <row r="3240" spans="2:6">
      <c r="B3240" t="str">
        <f>'4L'!$BF$129</f>
        <v>B0286ALO_8ASC</v>
      </c>
      <c r="E3240" t="s">
        <v>16446</v>
      </c>
      <c r="F3240">
        <f>IF(ISBLANK('4L'!$L$129),"",'4L'!$L$129)</f>
        <v>0</v>
      </c>
    </row>
    <row r="3241" spans="2:6">
      <c r="B3241" t="str">
        <f>'4L'!$BG$129</f>
        <v>B0286ALO_8TC</v>
      </c>
      <c r="E3241" t="s">
        <v>16446</v>
      </c>
      <c r="F3241">
        <f>IF(ISBLANK('4L'!$M$129),"",'4L'!$M$129)</f>
        <v>0</v>
      </c>
    </row>
    <row r="3242" spans="2:6">
      <c r="B3242" t="str">
        <f>'4L'!$BH$129</f>
        <v>B0286ALO_8TOT8</v>
      </c>
      <c r="E3242" t="s">
        <v>16446</v>
      </c>
      <c r="F3242">
        <f>IF(ISBLANK('4L'!$N$129),"",'4L'!$N$129)</f>
        <v>0</v>
      </c>
    </row>
    <row r="3243" spans="2:6">
      <c r="B3243" t="str">
        <f>'4L'!$BI$129</f>
        <v>B0286ALO_8TOT78</v>
      </c>
      <c r="E3243" t="s">
        <v>16446</v>
      </c>
      <c r="F3243">
        <f>IF(ISBLANK('4L'!$O$129),"",'4L'!$O$129)</f>
        <v>0</v>
      </c>
    </row>
    <row r="3244" spans="2:6">
      <c r="B3244" t="str">
        <f>'4L'!$BP$129</f>
        <v>B0409AL5C_8CUMME</v>
      </c>
      <c r="E3244" t="s">
        <v>16446</v>
      </c>
      <c r="F3244">
        <f>IF(ISBLANK('4L'!$V$129),"",'4L'!$V$129)</f>
        <v>0</v>
      </c>
    </row>
    <row r="3245" spans="2:6">
      <c r="B3245" t="str">
        <f>'4L'!$BQ$129</f>
        <v>B0409AL5C_8CUMMA</v>
      </c>
      <c r="E3245" t="s">
        <v>16446</v>
      </c>
      <c r="F3245">
        <f>IF(ISBLANK('4L'!$W$129),"",'4L'!$W$129)</f>
        <v>0</v>
      </c>
    </row>
    <row r="3246" spans="2:6">
      <c r="B3246" t="str">
        <f>'4L'!$BR$129</f>
        <v>B0409AL5C_8CUMMT</v>
      </c>
      <c r="E3246" t="s">
        <v>16446</v>
      </c>
      <c r="F3246">
        <f>IF(ISBLANK('4L'!$X$129),"",'4L'!$X$129)</f>
        <v>0</v>
      </c>
    </row>
    <row r="3247" spans="2:6">
      <c r="B3247" t="str">
        <f>'4L'!$AZ$130</f>
        <v>B0287ALC_8WR</v>
      </c>
      <c r="E3247" t="s">
        <v>16446</v>
      </c>
      <c r="F3247">
        <f>IF(ISBLANK('4L'!$F$130),"",'4L'!$F$130)</f>
        <v>0</v>
      </c>
    </row>
    <row r="3248" spans="2:6">
      <c r="B3248" t="str">
        <f>'4L'!$BA$130</f>
        <v>B0287ALC_8RWT</v>
      </c>
      <c r="E3248" t="s">
        <v>16446</v>
      </c>
      <c r="F3248">
        <f>IF(ISBLANK('4L'!$G$130),"",'4L'!$G$130)</f>
        <v>0</v>
      </c>
    </row>
    <row r="3249" spans="2:6">
      <c r="B3249" t="str">
        <f>'4L'!$BB$130</f>
        <v>B0287ALC_8RWS</v>
      </c>
      <c r="E3249" t="s">
        <v>16446</v>
      </c>
      <c r="F3249">
        <f>IF(ISBLANK('4L'!$H$130),"",'4L'!$H$130)</f>
        <v>0</v>
      </c>
    </row>
    <row r="3250" spans="2:6">
      <c r="B3250" t="str">
        <f>'4L'!$BC$130</f>
        <v>B0287ALC_8WT</v>
      </c>
      <c r="E3250" t="s">
        <v>16446</v>
      </c>
      <c r="F3250">
        <f>IF(ISBLANK('4L'!$I$130),"",'4L'!$I$130)</f>
        <v>0</v>
      </c>
    </row>
    <row r="3251" spans="2:6">
      <c r="B3251" t="str">
        <f>'4L'!$BD$130</f>
        <v>B0287ALC_8TWD</v>
      </c>
      <c r="E3251" t="s">
        <v>16446</v>
      </c>
      <c r="F3251">
        <f>IF(ISBLANK('4L'!$J$130),"",'4L'!$J$130)</f>
        <v>0</v>
      </c>
    </row>
    <row r="3252" spans="2:6">
      <c r="B3252" t="str">
        <f>'4L'!$BE$130</f>
        <v>B0287ALC_8TOT</v>
      </c>
      <c r="E3252" t="s">
        <v>16446</v>
      </c>
      <c r="F3252">
        <f>IF(ISBLANK('4L'!$K$130),"",'4L'!$K$130)</f>
        <v>0</v>
      </c>
    </row>
    <row r="3253" spans="2:6">
      <c r="B3253" t="str">
        <f>'4L'!$BF$130</f>
        <v>B0287ALC_8ASC</v>
      </c>
      <c r="E3253" t="s">
        <v>16446</v>
      </c>
      <c r="F3253">
        <f>IF(ISBLANK('4L'!$L$130),"",'4L'!$L$130)</f>
        <v>0</v>
      </c>
    </row>
    <row r="3254" spans="2:6">
      <c r="B3254" t="str">
        <f>'4L'!$BG$130</f>
        <v>B0287ALC_8TC</v>
      </c>
      <c r="E3254" t="s">
        <v>16446</v>
      </c>
      <c r="F3254">
        <f>IF(ISBLANK('4L'!$M$130),"",'4L'!$M$130)</f>
        <v>0</v>
      </c>
    </row>
    <row r="3255" spans="2:6">
      <c r="B3255" t="str">
        <f>'4L'!$BH$130</f>
        <v>B0287ALC_8TOT8</v>
      </c>
      <c r="E3255" t="s">
        <v>16446</v>
      </c>
      <c r="F3255">
        <f>IF(ISBLANK('4L'!$N$130),"",'4L'!$N$130)</f>
        <v>0</v>
      </c>
    </row>
    <row r="3256" spans="2:6">
      <c r="B3256" t="str">
        <f>'4L'!$BI$130</f>
        <v>B0287ALC_8TOT78</v>
      </c>
      <c r="E3256" t="s">
        <v>16446</v>
      </c>
      <c r="F3256">
        <f>IF(ISBLANK('4L'!$O$130),"",'4L'!$O$130)</f>
        <v>0</v>
      </c>
    </row>
    <row r="3257" spans="2:6">
      <c r="B3257" t="str">
        <f>'4L'!$BP$130</f>
        <v>B0410AL5O_8CUMME</v>
      </c>
      <c r="E3257" t="s">
        <v>16446</v>
      </c>
      <c r="F3257">
        <f>IF(ISBLANK('4L'!$V$130),"",'4L'!$V$130)</f>
        <v>0</v>
      </c>
    </row>
    <row r="3258" spans="2:6">
      <c r="B3258" t="str">
        <f>'4L'!$BQ$130</f>
        <v>B0410AL5O_8CUMMA</v>
      </c>
      <c r="E3258" t="s">
        <v>16446</v>
      </c>
      <c r="F3258">
        <f>IF(ISBLANK('4L'!$W$130),"",'4L'!$W$130)</f>
        <v>0</v>
      </c>
    </row>
    <row r="3259" spans="2:6">
      <c r="B3259" t="str">
        <f>'4L'!$BR$130</f>
        <v>B0410AL5O_8CUMMT</v>
      </c>
      <c r="E3259" t="s">
        <v>16446</v>
      </c>
      <c r="F3259">
        <f>IF(ISBLANK('4L'!$X$130),"",'4L'!$X$130)</f>
        <v>0</v>
      </c>
    </row>
    <row r="3260" spans="2:6">
      <c r="B3260" t="str">
        <f>'4L'!$AZ$131</f>
        <v>B0286ALO_9WR</v>
      </c>
      <c r="E3260" t="s">
        <v>16446</v>
      </c>
      <c r="F3260">
        <f>IF(ISBLANK('4L'!$F$131),"",'4L'!$F$131)</f>
        <v>0</v>
      </c>
    </row>
    <row r="3261" spans="2:6">
      <c r="B3261" t="str">
        <f>'4L'!$BA$131</f>
        <v>B0286ALO_9RWT</v>
      </c>
      <c r="E3261" t="s">
        <v>16446</v>
      </c>
      <c r="F3261">
        <f>IF(ISBLANK('4L'!$G$131),"",'4L'!$G$131)</f>
        <v>0</v>
      </c>
    </row>
    <row r="3262" spans="2:6">
      <c r="B3262" t="str">
        <f>'4L'!$BB$131</f>
        <v>B0286ALO_9RWS</v>
      </c>
      <c r="E3262" t="s">
        <v>16446</v>
      </c>
      <c r="F3262">
        <f>IF(ISBLANK('4L'!$H$131),"",'4L'!$H$131)</f>
        <v>0</v>
      </c>
    </row>
    <row r="3263" spans="2:6">
      <c r="B3263" t="str">
        <f>'4L'!$BC$131</f>
        <v>B0286ALO_9WT</v>
      </c>
      <c r="E3263" t="s">
        <v>16446</v>
      </c>
      <c r="F3263">
        <f>IF(ISBLANK('4L'!$I$131),"",'4L'!$I$131)</f>
        <v>0</v>
      </c>
    </row>
    <row r="3264" spans="2:6">
      <c r="B3264" t="str">
        <f>'4L'!$BD$131</f>
        <v>B0286ALO_9TWD</v>
      </c>
      <c r="E3264" t="s">
        <v>16446</v>
      </c>
      <c r="F3264">
        <f>IF(ISBLANK('4L'!$J$131),"",'4L'!$J$131)</f>
        <v>0</v>
      </c>
    </row>
    <row r="3265" spans="2:6">
      <c r="B3265" t="str">
        <f>'4L'!$BE$131</f>
        <v>B0286ALO_9TOT</v>
      </c>
      <c r="E3265" t="s">
        <v>16446</v>
      </c>
      <c r="F3265">
        <f>IF(ISBLANK('4L'!$K$131),"",'4L'!$K$131)</f>
        <v>0</v>
      </c>
    </row>
    <row r="3266" spans="2:6">
      <c r="B3266" t="str">
        <f>'4L'!$BF$131</f>
        <v>B0286ALO_9ASC</v>
      </c>
      <c r="E3266" t="s">
        <v>16446</v>
      </c>
      <c r="F3266">
        <f>IF(ISBLANK('4L'!$L$131),"",'4L'!$L$131)</f>
        <v>0</v>
      </c>
    </row>
    <row r="3267" spans="2:6">
      <c r="B3267" t="str">
        <f>'4L'!$BG$131</f>
        <v>B0286ALO_9TC</v>
      </c>
      <c r="E3267" t="s">
        <v>16446</v>
      </c>
      <c r="F3267">
        <f>IF(ISBLANK('4L'!$M$131),"",'4L'!$M$131)</f>
        <v>0</v>
      </c>
    </row>
    <row r="3268" spans="2:6">
      <c r="B3268" t="str">
        <f>'4L'!$BH$131</f>
        <v>B0286ALO_9TOT8</v>
      </c>
      <c r="E3268" t="s">
        <v>16446</v>
      </c>
      <c r="F3268">
        <f>IF(ISBLANK('4L'!$N$131),"",'4L'!$N$131)</f>
        <v>0</v>
      </c>
    </row>
    <row r="3269" spans="2:6">
      <c r="B3269" t="str">
        <f>'4L'!$BI$131</f>
        <v>B0286ALO_9TOT78</v>
      </c>
      <c r="E3269" t="s">
        <v>16446</v>
      </c>
      <c r="F3269">
        <f>IF(ISBLANK('4L'!$O$131),"",'4L'!$O$131)</f>
        <v>0</v>
      </c>
    </row>
    <row r="3270" spans="2:6">
      <c r="B3270" t="str">
        <f>'4L'!$BP$131</f>
        <v>B0409AL5C_9CUMME</v>
      </c>
      <c r="E3270" t="s">
        <v>16446</v>
      </c>
      <c r="F3270">
        <f>IF(ISBLANK('4L'!$V$131),"",'4L'!$V$131)</f>
        <v>0</v>
      </c>
    </row>
    <row r="3271" spans="2:6">
      <c r="B3271" t="str">
        <f>'4L'!$BQ$131</f>
        <v>B0409AL5C_9CUMMA</v>
      </c>
      <c r="E3271" t="s">
        <v>16446</v>
      </c>
      <c r="F3271">
        <f>IF(ISBLANK('4L'!$W$131),"",'4L'!$W$131)</f>
        <v>0</v>
      </c>
    </row>
    <row r="3272" spans="2:6">
      <c r="B3272" t="str">
        <f>'4L'!$BR$131</f>
        <v>B0409AL5C_9CUMMT</v>
      </c>
      <c r="E3272" t="s">
        <v>16446</v>
      </c>
      <c r="F3272">
        <f>IF(ISBLANK('4L'!$X$131),"",'4L'!$X$131)</f>
        <v>0</v>
      </c>
    </row>
    <row r="3273" spans="2:6">
      <c r="B3273" t="str">
        <f>'4L'!$AZ$132</f>
        <v>B0287ALC_9WR</v>
      </c>
      <c r="E3273" t="s">
        <v>16446</v>
      </c>
      <c r="F3273">
        <f>IF(ISBLANK('4L'!$F$132),"",'4L'!$F$132)</f>
        <v>0</v>
      </c>
    </row>
    <row r="3274" spans="2:6">
      <c r="B3274" t="str">
        <f>'4L'!$BA$132</f>
        <v>B0287ALC_9RWT</v>
      </c>
      <c r="E3274" t="s">
        <v>16446</v>
      </c>
      <c r="F3274">
        <f>IF(ISBLANK('4L'!$G$132),"",'4L'!$G$132)</f>
        <v>0</v>
      </c>
    </row>
    <row r="3275" spans="2:6">
      <c r="B3275" t="str">
        <f>'4L'!$BB$132</f>
        <v>B0287ALC_9RWS</v>
      </c>
      <c r="E3275" t="s">
        <v>16446</v>
      </c>
      <c r="F3275">
        <f>IF(ISBLANK('4L'!$H$132),"",'4L'!$H$132)</f>
        <v>0</v>
      </c>
    </row>
    <row r="3276" spans="2:6">
      <c r="B3276" t="str">
        <f>'4L'!$BC$132</f>
        <v>B0287ALC_9WT</v>
      </c>
      <c r="E3276" t="s">
        <v>16446</v>
      </c>
      <c r="F3276">
        <f>IF(ISBLANK('4L'!$I$132),"",'4L'!$I$132)</f>
        <v>0</v>
      </c>
    </row>
    <row r="3277" spans="2:6">
      <c r="B3277" t="str">
        <f>'4L'!$BD$132</f>
        <v>B0287ALC_9TWD</v>
      </c>
      <c r="E3277" t="s">
        <v>16446</v>
      </c>
      <c r="F3277">
        <f>IF(ISBLANK('4L'!$J$132),"",'4L'!$J$132)</f>
        <v>0</v>
      </c>
    </row>
    <row r="3278" spans="2:6">
      <c r="B3278" t="str">
        <f>'4L'!$BE$132</f>
        <v>B0287ALC_9TOT</v>
      </c>
      <c r="E3278" t="s">
        <v>16446</v>
      </c>
      <c r="F3278">
        <f>IF(ISBLANK('4L'!$K$132),"",'4L'!$K$132)</f>
        <v>0</v>
      </c>
    </row>
    <row r="3279" spans="2:6">
      <c r="B3279" t="str">
        <f>'4L'!$BF$132</f>
        <v>B0287ALC_9ASC</v>
      </c>
      <c r="E3279" t="s">
        <v>16446</v>
      </c>
      <c r="F3279">
        <f>IF(ISBLANK('4L'!$L$132),"",'4L'!$L$132)</f>
        <v>0</v>
      </c>
    </row>
    <row r="3280" spans="2:6">
      <c r="B3280" t="str">
        <f>'4L'!$BG$132</f>
        <v>B0287ALC_9TC</v>
      </c>
      <c r="E3280" t="s">
        <v>16446</v>
      </c>
      <c r="F3280">
        <f>IF(ISBLANK('4L'!$M$132),"",'4L'!$M$132)</f>
        <v>0</v>
      </c>
    </row>
    <row r="3281" spans="2:6">
      <c r="B3281" t="str">
        <f>'4L'!$BH$132</f>
        <v>B0287ALC_9TOT8</v>
      </c>
      <c r="E3281" t="s">
        <v>16446</v>
      </c>
      <c r="F3281">
        <f>IF(ISBLANK('4L'!$N$132),"",'4L'!$N$132)</f>
        <v>0</v>
      </c>
    </row>
    <row r="3282" spans="2:6">
      <c r="B3282" t="str">
        <f>'4L'!$BI$132</f>
        <v>B0287ALC_9TOT78</v>
      </c>
      <c r="E3282" t="s">
        <v>16446</v>
      </c>
      <c r="F3282">
        <f>IF(ISBLANK('4L'!$O$132),"",'4L'!$O$132)</f>
        <v>0</v>
      </c>
    </row>
    <row r="3283" spans="2:6">
      <c r="B3283" t="str">
        <f>'4L'!$BP$132</f>
        <v>B0410AL5O_9CUMME</v>
      </c>
      <c r="E3283" t="s">
        <v>16446</v>
      </c>
      <c r="F3283">
        <f>IF(ISBLANK('4L'!$V$132),"",'4L'!$V$132)</f>
        <v>0</v>
      </c>
    </row>
    <row r="3284" spans="2:6">
      <c r="B3284" t="str">
        <f>'4L'!$BQ$132</f>
        <v>B0410AL5O_9CUMMA</v>
      </c>
      <c r="E3284" t="s">
        <v>16446</v>
      </c>
      <c r="F3284">
        <f>IF(ISBLANK('4L'!$W$132),"",'4L'!$W$132)</f>
        <v>0</v>
      </c>
    </row>
    <row r="3285" spans="2:6">
      <c r="B3285" t="str">
        <f>'4L'!$BR$132</f>
        <v>B0410AL5O_9CUMMT</v>
      </c>
      <c r="E3285" t="s">
        <v>16446</v>
      </c>
      <c r="F3285">
        <f>IF(ISBLANK('4L'!$X$132),"",'4L'!$X$132)</f>
        <v>0</v>
      </c>
    </row>
    <row r="3286" spans="2:6">
      <c r="B3286" t="str">
        <f>'4L'!$AZ$133</f>
        <v>B0286ALO_10WR</v>
      </c>
      <c r="E3286" t="s">
        <v>16446</v>
      </c>
      <c r="F3286">
        <f>IF(ISBLANK('4L'!$F$133),"",'4L'!$F$133)</f>
        <v>0</v>
      </c>
    </row>
    <row r="3287" spans="2:6">
      <c r="B3287" t="str">
        <f>'4L'!$BA$133</f>
        <v>B0286ALO_10RWT</v>
      </c>
      <c r="E3287" t="s">
        <v>16446</v>
      </c>
      <c r="F3287">
        <f>IF(ISBLANK('4L'!$G$133),"",'4L'!$G$133)</f>
        <v>0</v>
      </c>
    </row>
    <row r="3288" spans="2:6">
      <c r="B3288" t="str">
        <f>'4L'!$BB$133</f>
        <v>B0286ALO_10RWS</v>
      </c>
      <c r="E3288" t="s">
        <v>16446</v>
      </c>
      <c r="F3288">
        <f>IF(ISBLANK('4L'!$H$133),"",'4L'!$H$133)</f>
        <v>0</v>
      </c>
    </row>
    <row r="3289" spans="2:6">
      <c r="B3289" t="str">
        <f>'4L'!$BC$133</f>
        <v>B0286ALO_10WT</v>
      </c>
      <c r="E3289" t="s">
        <v>16446</v>
      </c>
      <c r="F3289">
        <f>IF(ISBLANK('4L'!$I$133),"",'4L'!$I$133)</f>
        <v>0</v>
      </c>
    </row>
    <row r="3290" spans="2:6">
      <c r="B3290" t="str">
        <f>'4L'!$BD$133</f>
        <v>B0286ALO_10TWD</v>
      </c>
      <c r="E3290" t="s">
        <v>16446</v>
      </c>
      <c r="F3290">
        <f>IF(ISBLANK('4L'!$J$133),"",'4L'!$J$133)</f>
        <v>0</v>
      </c>
    </row>
    <row r="3291" spans="2:6">
      <c r="B3291" t="str">
        <f>'4L'!$BE$133</f>
        <v>B0286ALO_10TOT</v>
      </c>
      <c r="E3291" t="s">
        <v>16446</v>
      </c>
      <c r="F3291">
        <f>IF(ISBLANK('4L'!$K$133),"",'4L'!$K$133)</f>
        <v>0</v>
      </c>
    </row>
    <row r="3292" spans="2:6">
      <c r="B3292" t="str">
        <f>'4L'!$BF$133</f>
        <v>B0286ALO_10ASC</v>
      </c>
      <c r="E3292" t="s">
        <v>16446</v>
      </c>
      <c r="F3292">
        <f>IF(ISBLANK('4L'!$L$133),"",'4L'!$L$133)</f>
        <v>0</v>
      </c>
    </row>
    <row r="3293" spans="2:6">
      <c r="B3293" t="str">
        <f>'4L'!$BG$133</f>
        <v>B0286ALO_10TC</v>
      </c>
      <c r="E3293" t="s">
        <v>16446</v>
      </c>
      <c r="F3293">
        <f>IF(ISBLANK('4L'!$M$133),"",'4L'!$M$133)</f>
        <v>0</v>
      </c>
    </row>
    <row r="3294" spans="2:6">
      <c r="B3294" t="str">
        <f>'4L'!$BH$133</f>
        <v>B0286ALO_10TOT8</v>
      </c>
      <c r="E3294" t="s">
        <v>16446</v>
      </c>
      <c r="F3294">
        <f>IF(ISBLANK('4L'!$N$133),"",'4L'!$N$133)</f>
        <v>0</v>
      </c>
    </row>
    <row r="3295" spans="2:6">
      <c r="B3295" t="str">
        <f>'4L'!$BI$133</f>
        <v>B0286ALO_10TOT78</v>
      </c>
      <c r="E3295" t="s">
        <v>16446</v>
      </c>
      <c r="F3295">
        <f>IF(ISBLANK('4L'!$O$133),"",'4L'!$O$133)</f>
        <v>0</v>
      </c>
    </row>
    <row r="3296" spans="2:6">
      <c r="B3296" t="str">
        <f>'4L'!$BP$133</f>
        <v>B0409AL5C_10CUMME</v>
      </c>
      <c r="E3296" t="s">
        <v>16446</v>
      </c>
      <c r="F3296">
        <f>IF(ISBLANK('4L'!$V$133),"",'4L'!$V$133)</f>
        <v>0</v>
      </c>
    </row>
    <row r="3297" spans="2:6">
      <c r="B3297" t="str">
        <f>'4L'!$BQ$133</f>
        <v>B0409AL5C_10CUMMA</v>
      </c>
      <c r="E3297" t="s">
        <v>16446</v>
      </c>
      <c r="F3297">
        <f>IF(ISBLANK('4L'!$W$133),"",'4L'!$W$133)</f>
        <v>0</v>
      </c>
    </row>
    <row r="3298" spans="2:6">
      <c r="B3298" t="str">
        <f>'4L'!$BR$133</f>
        <v>B0409AL5C_10CUMMT</v>
      </c>
      <c r="E3298" t="s">
        <v>16446</v>
      </c>
      <c r="F3298">
        <f>IF(ISBLANK('4L'!$X$133),"",'4L'!$X$133)</f>
        <v>0</v>
      </c>
    </row>
    <row r="3299" spans="2:6">
      <c r="B3299" t="str">
        <f>'4L'!$AZ$134</f>
        <v>B0287ALC_10WR</v>
      </c>
      <c r="E3299" t="s">
        <v>16446</v>
      </c>
      <c r="F3299">
        <f>IF(ISBLANK('4L'!$F$134),"",'4L'!$F$134)</f>
        <v>0</v>
      </c>
    </row>
    <row r="3300" spans="2:6">
      <c r="B3300" t="str">
        <f>'4L'!$BA$134</f>
        <v>B0287ALC_10RWT</v>
      </c>
      <c r="E3300" t="s">
        <v>16446</v>
      </c>
      <c r="F3300">
        <f>IF(ISBLANK('4L'!$G$134),"",'4L'!$G$134)</f>
        <v>0</v>
      </c>
    </row>
    <row r="3301" spans="2:6">
      <c r="B3301" t="str">
        <f>'4L'!$BB$134</f>
        <v>B0287ALC_10RWS</v>
      </c>
      <c r="E3301" t="s">
        <v>16446</v>
      </c>
      <c r="F3301">
        <f>IF(ISBLANK('4L'!$H$134),"",'4L'!$H$134)</f>
        <v>0</v>
      </c>
    </row>
    <row r="3302" spans="2:6">
      <c r="B3302" t="str">
        <f>'4L'!$BC$134</f>
        <v>B0287ALC_10WT</v>
      </c>
      <c r="E3302" t="s">
        <v>16446</v>
      </c>
      <c r="F3302">
        <f>IF(ISBLANK('4L'!$I$134),"",'4L'!$I$134)</f>
        <v>0</v>
      </c>
    </row>
    <row r="3303" spans="2:6">
      <c r="B3303" t="str">
        <f>'4L'!$BD$134</f>
        <v>B0287ALC_10TWD</v>
      </c>
      <c r="E3303" t="s">
        <v>16446</v>
      </c>
      <c r="F3303">
        <f>IF(ISBLANK('4L'!$J$134),"",'4L'!$J$134)</f>
        <v>0</v>
      </c>
    </row>
    <row r="3304" spans="2:6">
      <c r="B3304" t="str">
        <f>'4L'!$BE$134</f>
        <v>B0287ALC_10TOT</v>
      </c>
      <c r="E3304" t="s">
        <v>16446</v>
      </c>
      <c r="F3304">
        <f>IF(ISBLANK('4L'!$K$134),"",'4L'!$K$134)</f>
        <v>0</v>
      </c>
    </row>
    <row r="3305" spans="2:6">
      <c r="B3305" t="str">
        <f>'4L'!$BF$134</f>
        <v>B0287ALC_10ASC</v>
      </c>
      <c r="E3305" t="s">
        <v>16446</v>
      </c>
      <c r="F3305">
        <f>IF(ISBLANK('4L'!$L$134),"",'4L'!$L$134)</f>
        <v>0</v>
      </c>
    </row>
    <row r="3306" spans="2:6">
      <c r="B3306" t="str">
        <f>'4L'!$BG$134</f>
        <v>B0287ALC_10TC</v>
      </c>
      <c r="E3306" t="s">
        <v>16446</v>
      </c>
      <c r="F3306">
        <f>IF(ISBLANK('4L'!$M$134),"",'4L'!$M$134)</f>
        <v>0</v>
      </c>
    </row>
    <row r="3307" spans="2:6">
      <c r="B3307" t="str">
        <f>'4L'!$BH$134</f>
        <v>B0287ALC_10TOT8</v>
      </c>
      <c r="E3307" t="s">
        <v>16446</v>
      </c>
      <c r="F3307">
        <f>IF(ISBLANK('4L'!$N$134),"",'4L'!$N$134)</f>
        <v>0</v>
      </c>
    </row>
    <row r="3308" spans="2:6">
      <c r="B3308" t="str">
        <f>'4L'!$BI$134</f>
        <v>B0287ALC_10TOT78</v>
      </c>
      <c r="E3308" t="s">
        <v>16446</v>
      </c>
      <c r="F3308">
        <f>IF(ISBLANK('4L'!$O$134),"",'4L'!$O$134)</f>
        <v>0</v>
      </c>
    </row>
    <row r="3309" spans="2:6">
      <c r="B3309" t="str">
        <f>'4L'!$BP$134</f>
        <v>B0410AL5O_10CUMME</v>
      </c>
      <c r="E3309" t="s">
        <v>16446</v>
      </c>
      <c r="F3309">
        <f>IF(ISBLANK('4L'!$V$134),"",'4L'!$V$134)</f>
        <v>0</v>
      </c>
    </row>
    <row r="3310" spans="2:6">
      <c r="B3310" t="str">
        <f>'4L'!$BQ$134</f>
        <v>B0410AL5O_10CUMMA</v>
      </c>
      <c r="E3310" t="s">
        <v>16446</v>
      </c>
      <c r="F3310">
        <f>IF(ISBLANK('4L'!$W$134),"",'4L'!$W$134)</f>
        <v>0</v>
      </c>
    </row>
    <row r="3311" spans="2:6">
      <c r="B3311" t="str">
        <f>'4L'!$BR$134</f>
        <v>B0410AL5O_10CUMMT</v>
      </c>
      <c r="E3311" t="s">
        <v>16446</v>
      </c>
      <c r="F3311">
        <f>IF(ISBLANK('4L'!$X$134),"",'4L'!$X$134)</f>
        <v>0</v>
      </c>
    </row>
    <row r="3312" spans="2:6">
      <c r="B3312" t="str">
        <f>'4L'!$AZ$135</f>
        <v>B0289TET_WR</v>
      </c>
      <c r="E3312" t="s">
        <v>16446</v>
      </c>
      <c r="F3312">
        <f>IF(ISBLANK('4L'!$F$135),"",'4L'!$F$135)</f>
        <v>2.4689999999999999</v>
      </c>
    </row>
    <row r="3313" spans="2:6">
      <c r="B3313" t="str">
        <f>'4L'!$BA$135</f>
        <v>B0289TET_RWT</v>
      </c>
      <c r="E3313" t="s">
        <v>16446</v>
      </c>
      <c r="F3313">
        <f>IF(ISBLANK('4L'!$G$135),"",'4L'!$G$135)</f>
        <v>0.78700000000000003</v>
      </c>
    </row>
    <row r="3314" spans="2:6">
      <c r="B3314" t="str">
        <f>'4L'!$BB$135</f>
        <v>B0289TET_RWS</v>
      </c>
      <c r="E3314" t="s">
        <v>16446</v>
      </c>
      <c r="F3314">
        <f>IF(ISBLANK('4L'!$H$135),"",'4L'!$H$135)</f>
        <v>0</v>
      </c>
    </row>
    <row r="3315" spans="2:6">
      <c r="B3315" t="str">
        <f>'4L'!$BC$135</f>
        <v>B0289TET_WT</v>
      </c>
      <c r="E3315" t="s">
        <v>16446</v>
      </c>
      <c r="F3315">
        <f>IF(ISBLANK('4L'!$I$135),"",'4L'!$I$135)</f>
        <v>17.278000000000002</v>
      </c>
    </row>
    <row r="3316" spans="2:6">
      <c r="B3316" t="str">
        <f>'4L'!$BD$135</f>
        <v>B0289TET_TWD</v>
      </c>
      <c r="E3316" t="s">
        <v>16446</v>
      </c>
      <c r="F3316">
        <f>IF(ISBLANK('4L'!$J$135),"",'4L'!$J$135)</f>
        <v>159.98699999999999</v>
      </c>
    </row>
    <row r="3317" spans="2:6">
      <c r="B3317" t="str">
        <f>'4L'!$BE$135</f>
        <v>B0289TET_TOT</v>
      </c>
      <c r="E3317" t="s">
        <v>16446</v>
      </c>
      <c r="F3317">
        <f>IF(ISBLANK('4L'!$K$135),"",'4L'!$K$135)</f>
        <v>180.52099999999999</v>
      </c>
    </row>
    <row r="3318" spans="2:6">
      <c r="B3318" t="str">
        <f>'4L'!$BF$135</f>
        <v>B0289TET_ASC</v>
      </c>
      <c r="E3318" t="s">
        <v>16446</v>
      </c>
      <c r="F3318">
        <f>IF(ISBLANK('4L'!$L$135),"",'4L'!$L$135)</f>
        <v>0</v>
      </c>
    </row>
    <row r="3319" spans="2:6">
      <c r="B3319" t="str">
        <f>'4L'!$BG$135</f>
        <v>B0289TET_TC</v>
      </c>
      <c r="E3319" t="s">
        <v>16446</v>
      </c>
      <c r="F3319">
        <f>IF(ISBLANK('4L'!$M$135),"",'4L'!$M$135)</f>
        <v>0</v>
      </c>
    </row>
    <row r="3320" spans="2:6">
      <c r="B3320" t="str">
        <f>'4L'!$BH$135</f>
        <v>B0289TET_TOT8</v>
      </c>
      <c r="E3320" t="s">
        <v>16446</v>
      </c>
      <c r="F3320">
        <f>IF(ISBLANK('4L'!$N$135),"",'4L'!$N$135)</f>
        <v>0</v>
      </c>
    </row>
    <row r="3321" spans="2:6">
      <c r="B3321" t="str">
        <f>'4L'!$BI$135</f>
        <v>B0289TET_TOT78</v>
      </c>
      <c r="E3321" t="s">
        <v>16446</v>
      </c>
      <c r="F3321">
        <f>IF(ISBLANK('4L'!$O$135),"",'4L'!$O$135)</f>
        <v>180.52099999999999</v>
      </c>
    </row>
    <row r="3322" spans="2:6">
      <c r="B3322" t="str">
        <f>'4L'!$BP$135</f>
        <v>B0411TOEE_CUMME</v>
      </c>
      <c r="E3322" t="s">
        <v>16446</v>
      </c>
      <c r="F3322">
        <f>IF(ISBLANK('4L'!$V$135),"",'4L'!$V$135)</f>
        <v>536.62300000000005</v>
      </c>
    </row>
    <row r="3323" spans="2:6">
      <c r="B3323" t="str">
        <f>'4L'!$BQ$135</f>
        <v>B0411TOEE_CUMMA</v>
      </c>
      <c r="E3323" t="s">
        <v>16446</v>
      </c>
      <c r="F3323">
        <f>IF(ISBLANK('4L'!$W$135),"",'4L'!$W$135)</f>
        <v>855.38400000000013</v>
      </c>
    </row>
    <row r="3324" spans="2:6">
      <c r="B3324" t="str">
        <f>'4L'!$BR$135</f>
        <v>B0411TOEE_CUMMT</v>
      </c>
      <c r="E3324" t="s">
        <v>16446</v>
      </c>
      <c r="F3324">
        <f>IF(ISBLANK('4L'!$X$135),"",'4L'!$X$135)</f>
        <v>855.38400000000013</v>
      </c>
    </row>
    <row r="3325" spans="2:6">
      <c r="B3325" t="str">
        <f>'4L'!$BE$138</f>
        <v>B0290TEC_TOT</v>
      </c>
      <c r="E3325" t="s">
        <v>16446</v>
      </c>
      <c r="F3325">
        <f>IF(ISBLANK('4L'!$K$138),"",'4L'!$K$138)</f>
        <v>333.68900000000002</v>
      </c>
    </row>
    <row r="3326" spans="2:6">
      <c r="B3326" t="str">
        <f>'4L'!$BF$138</f>
        <v>B0290TEC_ASC</v>
      </c>
      <c r="E3326" t="s">
        <v>16446</v>
      </c>
      <c r="F3326">
        <f>IF(ISBLANK('4L'!$L$138),"",'4L'!$L$138)</f>
        <v>0</v>
      </c>
    </row>
    <row r="3327" spans="2:6">
      <c r="B3327" t="str">
        <f>'4L'!$BG$138</f>
        <v>B0290TEC_TC</v>
      </c>
      <c r="E3327" t="s">
        <v>16446</v>
      </c>
      <c r="F3327">
        <f>IF(ISBLANK('4L'!$M$138),"",'4L'!$M$138)</f>
        <v>0</v>
      </c>
    </row>
    <row r="3328" spans="2:6">
      <c r="B3328" t="str">
        <f>'4L'!$BH$138</f>
        <v>B0290TEC_TOT8</v>
      </c>
      <c r="E3328" t="s">
        <v>16446</v>
      </c>
      <c r="F3328">
        <f>IF(ISBLANK('4L'!$N$138),"",'4L'!$N$138)</f>
        <v>0</v>
      </c>
    </row>
    <row r="3329" spans="2:6">
      <c r="B3329" t="str">
        <f>'4L'!$BI$138</f>
        <v>B0290TEC_TOT78</v>
      </c>
      <c r="E3329" t="s">
        <v>16446</v>
      </c>
      <c r="F3329">
        <f>IF(ISBLANK('4L'!$O$138),"",'4L'!$O$138)</f>
        <v>333.68900000000002</v>
      </c>
    </row>
    <row r="3330" spans="2:6">
      <c r="B3330" t="str">
        <f>'4L'!$AZ$139</f>
        <v>B0291TEO_WR</v>
      </c>
      <c r="E3330" t="s">
        <v>16446</v>
      </c>
      <c r="F3330">
        <f>IF(ISBLANK('4L'!$F$139),"",'4L'!$F$139)</f>
        <v>7.3789999999999996</v>
      </c>
    </row>
    <row r="3331" spans="2:6">
      <c r="B3331" t="str">
        <f>'4L'!$BA$139</f>
        <v>B0291TEO_RWT</v>
      </c>
      <c r="E3331" t="s">
        <v>16446</v>
      </c>
      <c r="F3331">
        <f>IF(ISBLANK('4L'!$G$139),"",'4L'!$G$139)</f>
        <v>0</v>
      </c>
    </row>
    <row r="3332" spans="2:6">
      <c r="B3332" t="str">
        <f>'4L'!$BB$139</f>
        <v>B0291TEO_RWS</v>
      </c>
      <c r="E3332" t="s">
        <v>16446</v>
      </c>
      <c r="F3332">
        <f>IF(ISBLANK('4L'!$H$139),"",'4L'!$H$139)</f>
        <v>0</v>
      </c>
    </row>
    <row r="3333" spans="2:6">
      <c r="B3333" t="str">
        <f>'4L'!$BC$139</f>
        <v>B0291TEO_WT</v>
      </c>
      <c r="E3333" t="s">
        <v>16446</v>
      </c>
      <c r="F3333">
        <f>IF(ISBLANK('4L'!$I$139),"",'4L'!$I$139)</f>
        <v>0.26400000000000001</v>
      </c>
    </row>
    <row r="3334" spans="2:6">
      <c r="B3334" t="str">
        <f>'4L'!$BD$139</f>
        <v>B0291TEO_TWD</v>
      </c>
      <c r="E3334" t="s">
        <v>16446</v>
      </c>
      <c r="F3334">
        <f>IF(ISBLANK('4L'!$J$139),"",'4L'!$J$139)</f>
        <v>7.9159999999999995</v>
      </c>
    </row>
    <row r="3335" spans="2:6">
      <c r="B3335" t="str">
        <f>'4L'!$BE$139</f>
        <v>B0291TEO_TOT</v>
      </c>
      <c r="E3335" t="s">
        <v>16446</v>
      </c>
      <c r="F3335">
        <f>IF(ISBLANK('4L'!$K$139),"",'4L'!$K$139)</f>
        <v>15.558999999999999</v>
      </c>
    </row>
    <row r="3336" spans="2:6">
      <c r="B3336" t="str">
        <f>'4L'!$BF$139</f>
        <v>B0291TEO_ASC</v>
      </c>
      <c r="E3336" t="s">
        <v>16446</v>
      </c>
      <c r="F3336">
        <f>IF(ISBLANK('4L'!$L$139),"",'4L'!$L$139)</f>
        <v>0</v>
      </c>
    </row>
    <row r="3337" spans="2:6">
      <c r="B3337" t="str">
        <f>'4L'!$BG$139</f>
        <v>B0291TEO_TC</v>
      </c>
      <c r="E3337" t="s">
        <v>16446</v>
      </c>
      <c r="F3337">
        <f>IF(ISBLANK('4L'!$M$139),"",'4L'!$M$139)</f>
        <v>0</v>
      </c>
    </row>
    <row r="3338" spans="2:6">
      <c r="B3338" t="str">
        <f>'4L'!$BH$139</f>
        <v>B0291TEO_TOT8</v>
      </c>
      <c r="E3338" t="s">
        <v>16446</v>
      </c>
      <c r="F3338">
        <f>IF(ISBLANK('4L'!$N$139),"",'4L'!$N$139)</f>
        <v>0</v>
      </c>
    </row>
    <row r="3339" spans="2:6">
      <c r="B3339" t="str">
        <f>'4L'!$BI$139</f>
        <v>B0291TEO_TOT78</v>
      </c>
      <c r="E3339" t="s">
        <v>16446</v>
      </c>
      <c r="F3339">
        <f>IF(ISBLANK('4L'!$O$139),"",'4L'!$O$139)</f>
        <v>15.558999999999999</v>
      </c>
    </row>
    <row r="3340" spans="2:6">
      <c r="B3340" t="str">
        <f>'4L'!$AZ$140</f>
        <v>B0292TET_WR</v>
      </c>
      <c r="E3340" t="s">
        <v>16446</v>
      </c>
      <c r="F3340">
        <f>IF(ISBLANK('4L'!$F$140),"",'4L'!$F$140)</f>
        <v>53.634</v>
      </c>
    </row>
    <row r="3341" spans="2:6">
      <c r="B3341" t="str">
        <f>'4L'!$BA$140</f>
        <v>B0292TET_RWT</v>
      </c>
      <c r="E3341" t="s">
        <v>16446</v>
      </c>
      <c r="F3341">
        <f>IF(ISBLANK('4L'!$G$140),"",'4L'!$G$140)</f>
        <v>3.7930000000000001</v>
      </c>
    </row>
    <row r="3342" spans="2:6">
      <c r="B3342" t="str">
        <f>'4L'!$BB$140</f>
        <v>B0292TET_RWS</v>
      </c>
      <c r="E3342" t="s">
        <v>16446</v>
      </c>
      <c r="F3342">
        <f>IF(ISBLANK('4L'!$H$140),"",'4L'!$H$140)</f>
        <v>0</v>
      </c>
    </row>
    <row r="3343" spans="2:6">
      <c r="B3343" t="str">
        <f>'4L'!$BC$140</f>
        <v>B0292TET_WT</v>
      </c>
      <c r="E3343" t="s">
        <v>16446</v>
      </c>
      <c r="F3343">
        <f>IF(ISBLANK('4L'!$I$140),"",'4L'!$I$140)</f>
        <v>42.901000000000003</v>
      </c>
    </row>
    <row r="3344" spans="2:6">
      <c r="B3344" t="str">
        <f>'4L'!$BD$140</f>
        <v>B0292TET_TWD</v>
      </c>
      <c r="E3344" t="s">
        <v>16446</v>
      </c>
      <c r="F3344">
        <f>IF(ISBLANK('4L'!$J$140),"",'4L'!$J$140)</f>
        <v>248.92000000000002</v>
      </c>
    </row>
    <row r="3345" spans="2:6">
      <c r="B3345" t="str">
        <f>'4L'!$BE$140</f>
        <v>B0292TET_TOT</v>
      </c>
      <c r="E3345" t="s">
        <v>16446</v>
      </c>
      <c r="F3345">
        <f>IF(ISBLANK('4L'!$K$140),"",'4L'!$K$140)</f>
        <v>349.24800000000005</v>
      </c>
    </row>
    <row r="3346" spans="2:6">
      <c r="B3346" t="str">
        <f>'4L'!$BF$140</f>
        <v>B0292TET_ASC</v>
      </c>
      <c r="E3346" t="s">
        <v>16446</v>
      </c>
      <c r="F3346">
        <f>IF(ISBLANK('4L'!$L$140),"",'4L'!$L$140)</f>
        <v>0</v>
      </c>
    </row>
    <row r="3347" spans="2:6">
      <c r="B3347" t="str">
        <f>'4L'!$BG$140</f>
        <v>B0292TET_TC</v>
      </c>
      <c r="E3347" t="s">
        <v>16446</v>
      </c>
      <c r="F3347">
        <f>IF(ISBLANK('4L'!$M$140),"",'4L'!$M$140)</f>
        <v>0</v>
      </c>
    </row>
    <row r="3348" spans="2:6">
      <c r="B3348" t="str">
        <f>'4L'!$BH$140</f>
        <v>B0292TET_TOT8</v>
      </c>
      <c r="E3348" t="s">
        <v>16446</v>
      </c>
      <c r="F3348">
        <f>IF(ISBLANK('4L'!$N$140),"",'4L'!$N$140)</f>
        <v>0</v>
      </c>
    </row>
    <row r="3349" spans="2:6">
      <c r="B3349" t="str">
        <f>'4L'!$BI$140</f>
        <v>B0292TET_TOT78</v>
      </c>
      <c r="E3349" t="s">
        <v>16446</v>
      </c>
      <c r="F3349">
        <f>IF(ISBLANK('4L'!$O$140),"",'4L'!$O$140)</f>
        <v>349.24800000000005</v>
      </c>
    </row>
    <row r="3350" spans="2:6">
      <c r="B3350" t="str">
        <f>'4L'!$BP$140</f>
        <v>B0412TEE_CUMME</v>
      </c>
      <c r="E3350" t="s">
        <v>16446</v>
      </c>
      <c r="F3350">
        <f>IF(ISBLANK('4L'!$V$140),"",'4L'!$V$140)</f>
        <v>1180.1890000000003</v>
      </c>
    </row>
    <row r="3351" spans="2:6">
      <c r="B3351" t="str">
        <f>'4L'!$BQ$140</f>
        <v>B0412TEE_CUMMA</v>
      </c>
      <c r="E3351" t="s">
        <v>16446</v>
      </c>
      <c r="F3351">
        <f>IF(ISBLANK('4L'!$W$140),"",'4L'!$W$140)</f>
        <v>1747.8470000000002</v>
      </c>
    </row>
    <row r="3352" spans="2:6">
      <c r="B3352" t="str">
        <f>'4L'!$BR$140</f>
        <v>B0412TEE_CUMMT</v>
      </c>
      <c r="E3352" t="s">
        <v>16446</v>
      </c>
      <c r="F3352">
        <f>IF(ISBLANK('4L'!$X$140),"",'4L'!$X$140)</f>
        <v>1747.8470000000002</v>
      </c>
    </row>
    <row r="3353" spans="2:6">
      <c r="B3353" t="str">
        <f>'4M'!$BL$10</f>
        <v>B0293CDC_F</v>
      </c>
      <c r="E3353" t="s">
        <v>16446</v>
      </c>
      <c r="F3353">
        <f>IF(ISBLANK('4M'!$F$10),"",'4M'!$F$10)</f>
        <v>0</v>
      </c>
    </row>
    <row r="3354" spans="2:6">
      <c r="B3354" t="str">
        <f>'4M'!$BM$10</f>
        <v>B0293CDC_SWD</v>
      </c>
      <c r="E3354" t="s">
        <v>16446</v>
      </c>
      <c r="F3354">
        <f>IF(ISBLANK('4M'!$G$10),"",'4M'!$G$10)</f>
        <v>0</v>
      </c>
    </row>
    <row r="3355" spans="2:6">
      <c r="B3355" t="str">
        <f>'4M'!$BN$10</f>
        <v>B0293CDC_HD</v>
      </c>
      <c r="E3355" t="s">
        <v>16446</v>
      </c>
      <c r="F3355">
        <f>IF(ISBLANK('4M'!$H$10),"",'4M'!$H$10)</f>
        <v>0</v>
      </c>
    </row>
    <row r="3356" spans="2:6">
      <c r="B3356" t="str">
        <f>'4M'!$BO$10</f>
        <v>B0293CDC_STD</v>
      </c>
      <c r="E3356" t="s">
        <v>16446</v>
      </c>
      <c r="F3356">
        <f>IF(ISBLANK('4M'!$I$10),"",'4M'!$I$10)</f>
        <v>0.27800000000000002</v>
      </c>
    </row>
    <row r="3357" spans="2:6">
      <c r="B3357" t="str">
        <f>'4M'!$BP$10</f>
        <v>B0293CDC_SLT</v>
      </c>
      <c r="E3357" t="s">
        <v>16446</v>
      </c>
      <c r="F3357">
        <f>IF(ISBLANK('4M'!$J$10),"",'4M'!$J$10)</f>
        <v>0</v>
      </c>
    </row>
    <row r="3358" spans="2:6">
      <c r="B3358" t="str">
        <f>'4M'!$BQ$10</f>
        <v>B0293CDC_STP</v>
      </c>
      <c r="E3358" t="s">
        <v>16446</v>
      </c>
      <c r="F3358">
        <f>IF(ISBLANK('4M'!$K$10),"",'4M'!$K$10)</f>
        <v>0</v>
      </c>
    </row>
    <row r="3359" spans="2:6">
      <c r="B3359" t="str">
        <f>'4M'!$BR$10</f>
        <v>B0293CDC_SDT</v>
      </c>
      <c r="E3359" t="s">
        <v>16446</v>
      </c>
      <c r="F3359">
        <f>IF(ISBLANK('4M'!$L$10),"",'4M'!$L$10)</f>
        <v>0</v>
      </c>
    </row>
    <row r="3360" spans="2:6">
      <c r="B3360" t="str">
        <f>'4M'!$BS$10</f>
        <v>B0293CDC_SD</v>
      </c>
      <c r="E3360" t="s">
        <v>16446</v>
      </c>
      <c r="F3360">
        <f>IF(ISBLANK('4M'!$M$10),"",'4M'!$M$10)</f>
        <v>0</v>
      </c>
    </row>
    <row r="3361" spans="2:6">
      <c r="B3361" t="str">
        <f>'4M'!$BT$10</f>
        <v>B0293CDC_TOT</v>
      </c>
      <c r="E3361" t="s">
        <v>16446</v>
      </c>
      <c r="F3361">
        <f>IF(ISBLANK('4M'!$N$10),"",'4M'!$N$10)</f>
        <v>0.27800000000000002</v>
      </c>
    </row>
    <row r="3362" spans="2:6">
      <c r="B3362" t="str">
        <f>'4M'!$BU$10</f>
        <v>B0293CDC_ASC</v>
      </c>
      <c r="E3362" t="s">
        <v>16446</v>
      </c>
      <c r="F3362">
        <f>IF(ISBLANK('4M'!$O$10),"",'4M'!$O$10)</f>
        <v>0</v>
      </c>
    </row>
    <row r="3363" spans="2:6">
      <c r="B3363" t="str">
        <f>'4M'!$BV$10</f>
        <v>B0293CDC_TC</v>
      </c>
      <c r="E3363" t="s">
        <v>16446</v>
      </c>
      <c r="F3363">
        <f>IF(ISBLANK('4M'!$P$10),"",'4M'!$P$10)</f>
        <v>0</v>
      </c>
    </row>
    <row r="3364" spans="2:6">
      <c r="B3364" t="str">
        <f>'4M'!$BW$10</f>
        <v>B0293CDC_TOT8</v>
      </c>
      <c r="E3364" t="s">
        <v>16446</v>
      </c>
      <c r="F3364">
        <f>IF(ISBLANK('4M'!$Q$10),"",'4M'!$Q$10)</f>
        <v>0</v>
      </c>
    </row>
    <row r="3365" spans="2:6">
      <c r="B3365" t="str">
        <f>'4M'!$BX$10</f>
        <v>B0293CDC_TOT78</v>
      </c>
      <c r="E3365" t="s">
        <v>16446</v>
      </c>
      <c r="F3365">
        <f>IF(ISBLANK('4M'!$R$10),"",'4M'!$R$10)</f>
        <v>0.27800000000000002</v>
      </c>
    </row>
    <row r="3366" spans="2:6">
      <c r="B3366" t="str">
        <f>'4M'!$BL$11</f>
        <v>B0294CDO_F</v>
      </c>
      <c r="E3366" t="s">
        <v>16446</v>
      </c>
      <c r="F3366">
        <f>IF(ISBLANK('4M'!$F$11),"",'4M'!$F$11)</f>
        <v>0</v>
      </c>
    </row>
    <row r="3367" spans="2:6">
      <c r="B3367" t="str">
        <f>'4M'!$BM$11</f>
        <v>B0294CDO_SWD</v>
      </c>
      <c r="E3367" t="s">
        <v>16446</v>
      </c>
      <c r="F3367">
        <f>IF(ISBLANK('4M'!$G$11),"",'4M'!$G$11)</f>
        <v>0</v>
      </c>
    </row>
    <row r="3368" spans="2:6">
      <c r="B3368" t="str">
        <f>'4M'!$BN$11</f>
        <v>B0294CDO_HD</v>
      </c>
      <c r="E3368" t="s">
        <v>16446</v>
      </c>
      <c r="F3368">
        <f>IF(ISBLANK('4M'!$H$11),"",'4M'!$H$11)</f>
        <v>0</v>
      </c>
    </row>
    <row r="3369" spans="2:6">
      <c r="B3369" t="str">
        <f>'4M'!$BO$11</f>
        <v>B0294CDO_STD</v>
      </c>
      <c r="E3369" t="s">
        <v>16446</v>
      </c>
      <c r="F3369">
        <f>IF(ISBLANK('4M'!$I$11),"",'4M'!$I$11)</f>
        <v>0</v>
      </c>
    </row>
    <row r="3370" spans="2:6">
      <c r="B3370" t="str">
        <f>'4M'!$BP$11</f>
        <v>B0294CDO_SLT</v>
      </c>
      <c r="E3370" t="s">
        <v>16446</v>
      </c>
      <c r="F3370">
        <f>IF(ISBLANK('4M'!$J$11),"",'4M'!$J$11)</f>
        <v>0</v>
      </c>
    </row>
    <row r="3371" spans="2:6">
      <c r="B3371" t="str">
        <f>'4M'!$BQ$11</f>
        <v>B0294CDO_STP</v>
      </c>
      <c r="E3371" t="s">
        <v>16446</v>
      </c>
      <c r="F3371">
        <f>IF(ISBLANK('4M'!$K$11),"",'4M'!$K$11)</f>
        <v>0</v>
      </c>
    </row>
    <row r="3372" spans="2:6">
      <c r="B3372" t="str">
        <f>'4M'!$BR$11</f>
        <v>B0294CDO_SDT</v>
      </c>
      <c r="E3372" t="s">
        <v>16446</v>
      </c>
      <c r="F3372">
        <f>IF(ISBLANK('4M'!$L$11),"",'4M'!$L$11)</f>
        <v>0</v>
      </c>
    </row>
    <row r="3373" spans="2:6">
      <c r="B3373" t="str">
        <f>'4M'!$BS$11</f>
        <v>B0294CDO_SD</v>
      </c>
      <c r="E3373" t="s">
        <v>16446</v>
      </c>
      <c r="F3373">
        <f>IF(ISBLANK('4M'!$M$11),"",'4M'!$M$11)</f>
        <v>0</v>
      </c>
    </row>
    <row r="3374" spans="2:6">
      <c r="B3374" t="str">
        <f>'4M'!$BT$11</f>
        <v>B0294CDO_TOT</v>
      </c>
      <c r="E3374" t="s">
        <v>16446</v>
      </c>
      <c r="F3374">
        <f>IF(ISBLANK('4M'!$N$11),"",'4M'!$N$11)</f>
        <v>0</v>
      </c>
    </row>
    <row r="3375" spans="2:6">
      <c r="B3375" t="str">
        <f>'4M'!$BU$11</f>
        <v>B0294CDO_ASC</v>
      </c>
      <c r="E3375" t="s">
        <v>16446</v>
      </c>
      <c r="F3375">
        <f>IF(ISBLANK('4M'!$O$11),"",'4M'!$O$11)</f>
        <v>0</v>
      </c>
    </row>
    <row r="3376" spans="2:6">
      <c r="B3376" t="str">
        <f>'4M'!$BV$11</f>
        <v>B0294CDO_TC</v>
      </c>
      <c r="E3376" t="s">
        <v>16446</v>
      </c>
      <c r="F3376">
        <f>IF(ISBLANK('4M'!$P$11),"",'4M'!$P$11)</f>
        <v>0</v>
      </c>
    </row>
    <row r="3377" spans="2:6">
      <c r="B3377" t="str">
        <f>'4M'!$BW$11</f>
        <v>B0294CDO_TOT8</v>
      </c>
      <c r="E3377" t="s">
        <v>16446</v>
      </c>
      <c r="F3377">
        <f>IF(ISBLANK('4M'!$Q$11),"",'4M'!$Q$11)</f>
        <v>0</v>
      </c>
    </row>
    <row r="3378" spans="2:6">
      <c r="B3378" t="str">
        <f>'4M'!$BX$11</f>
        <v>B0294CDO_TOT78</v>
      </c>
      <c r="E3378" t="s">
        <v>16446</v>
      </c>
      <c r="F3378">
        <f>IF(ISBLANK('4M'!$R$11),"",'4M'!$R$11)</f>
        <v>0</v>
      </c>
    </row>
    <row r="3379" spans="2:6">
      <c r="B3379" t="str">
        <f>'4M'!$BL$12</f>
        <v>B0295CDT_F</v>
      </c>
      <c r="E3379" t="s">
        <v>16446</v>
      </c>
      <c r="F3379">
        <f>IF(ISBLANK('4M'!$F$12),"",'4M'!$F$12)</f>
        <v>0</v>
      </c>
    </row>
    <row r="3380" spans="2:6">
      <c r="B3380" t="str">
        <f>'4M'!$BM$12</f>
        <v>B0295CDT_SWD</v>
      </c>
      <c r="E3380" t="s">
        <v>16446</v>
      </c>
      <c r="F3380">
        <f>IF(ISBLANK('4M'!$G$12),"",'4M'!$G$12)</f>
        <v>0</v>
      </c>
    </row>
    <row r="3381" spans="2:6">
      <c r="B3381" t="str">
        <f>'4M'!$BN$12</f>
        <v>B0295CDT_HD</v>
      </c>
      <c r="E3381" t="s">
        <v>16446</v>
      </c>
      <c r="F3381">
        <f>IF(ISBLANK('4M'!$H$12),"",'4M'!$H$12)</f>
        <v>0</v>
      </c>
    </row>
    <row r="3382" spans="2:6">
      <c r="B3382" t="str">
        <f>'4M'!$BO$12</f>
        <v>B0295CDT_STD</v>
      </c>
      <c r="E3382" t="s">
        <v>16446</v>
      </c>
      <c r="F3382">
        <f>IF(ISBLANK('4M'!$I$12),"",'4M'!$I$12)</f>
        <v>0.27800000000000002</v>
      </c>
    </row>
    <row r="3383" spans="2:6">
      <c r="B3383" t="str">
        <f>'4M'!$BP$12</f>
        <v>B0295CDT_SLT</v>
      </c>
      <c r="E3383" t="s">
        <v>16446</v>
      </c>
      <c r="F3383">
        <f>IF(ISBLANK('4M'!$J$12),"",'4M'!$J$12)</f>
        <v>0</v>
      </c>
    </row>
    <row r="3384" spans="2:6">
      <c r="B3384" t="str">
        <f>'4M'!$BQ$12</f>
        <v>B0295CDT_STP</v>
      </c>
      <c r="E3384" t="s">
        <v>16446</v>
      </c>
      <c r="F3384">
        <f>IF(ISBLANK('4M'!$K$12),"",'4M'!$K$12)</f>
        <v>0</v>
      </c>
    </row>
    <row r="3385" spans="2:6">
      <c r="B3385" t="str">
        <f>'4M'!$BR$12</f>
        <v>B0295CDT_SDT</v>
      </c>
      <c r="E3385" t="s">
        <v>16446</v>
      </c>
      <c r="F3385">
        <f>IF(ISBLANK('4M'!$L$12),"",'4M'!$L$12)</f>
        <v>0</v>
      </c>
    </row>
    <row r="3386" spans="2:6">
      <c r="B3386" t="str">
        <f>'4M'!$BS$12</f>
        <v>B0295CDT_SD</v>
      </c>
      <c r="E3386" t="s">
        <v>16446</v>
      </c>
      <c r="F3386">
        <f>IF(ISBLANK('4M'!$M$12),"",'4M'!$M$12)</f>
        <v>0</v>
      </c>
    </row>
    <row r="3387" spans="2:6">
      <c r="B3387" t="str">
        <f>'4M'!$BT$12</f>
        <v>B0295CDT_TOT</v>
      </c>
      <c r="E3387" t="s">
        <v>16446</v>
      </c>
      <c r="F3387">
        <f>IF(ISBLANK('4M'!$N$12),"",'4M'!$N$12)</f>
        <v>0.27800000000000002</v>
      </c>
    </row>
    <row r="3388" spans="2:6">
      <c r="B3388" t="str">
        <f>'4M'!$BU$12</f>
        <v>B0295CDT_ASC</v>
      </c>
      <c r="E3388" t="s">
        <v>16446</v>
      </c>
      <c r="F3388">
        <f>IF(ISBLANK('4M'!$O$12),"",'4M'!$O$12)</f>
        <v>0</v>
      </c>
    </row>
    <row r="3389" spans="2:6">
      <c r="B3389" t="str">
        <f>'4M'!$BV$12</f>
        <v>B0295CDT_TC</v>
      </c>
      <c r="E3389" t="s">
        <v>16446</v>
      </c>
      <c r="F3389">
        <f>IF(ISBLANK('4M'!$P$12),"",'4M'!$P$12)</f>
        <v>0</v>
      </c>
    </row>
    <row r="3390" spans="2:6">
      <c r="B3390" t="str">
        <f>'4M'!$BW$12</f>
        <v>B0295CDT_TOT8</v>
      </c>
      <c r="E3390" t="s">
        <v>16446</v>
      </c>
      <c r="F3390">
        <f>IF(ISBLANK('4M'!$Q$12),"",'4M'!$Q$12)</f>
        <v>0</v>
      </c>
    </row>
    <row r="3391" spans="2:6">
      <c r="B3391" t="str">
        <f>'4M'!$BX$12</f>
        <v>B0295CDT_TOT78</v>
      </c>
      <c r="E3391" t="s">
        <v>16446</v>
      </c>
      <c r="F3391">
        <f>IF(ISBLANK('4M'!$R$12),"",'4M'!$R$12)</f>
        <v>0.27800000000000002</v>
      </c>
    </row>
    <row r="3392" spans="2:6" ht="14.25" customHeight="1">
      <c r="B3392" t="str">
        <f>'4M'!$CH$12</f>
        <v>B0380CDT_TE</v>
      </c>
      <c r="E3392" t="s">
        <v>16446</v>
      </c>
      <c r="F3392">
        <f>IF(ISBLANK('4M'!$AB$12),"",'4M'!$AB$12)</f>
        <v>1.1639999999999999</v>
      </c>
    </row>
    <row r="3393" spans="2:6" ht="14" customHeight="1">
      <c r="B3393" t="str">
        <f>'4M'!$CI$12</f>
        <v>B0380CDT_TA</v>
      </c>
      <c r="E3393" t="s">
        <v>16446</v>
      </c>
      <c r="F3393">
        <f>IF(ISBLANK('4M'!$AC$12),"",'4M'!$AC$12)</f>
        <v>6.8760000000000003</v>
      </c>
    </row>
    <row r="3394" spans="2:6">
      <c r="B3394" t="str">
        <f>'4M'!$CJ$12</f>
        <v>B0380CDT_TC</v>
      </c>
      <c r="E3394" t="s">
        <v>16446</v>
      </c>
      <c r="F3394">
        <f>IF(ISBLANK('4M'!$AD$12),"",'4M'!$AD$12)</f>
        <v>6.8760000000000003</v>
      </c>
    </row>
    <row r="3395" spans="2:6">
      <c r="B3395" t="str">
        <f>'4M'!$BL$13</f>
        <v>B0296EDC_F</v>
      </c>
      <c r="E3395" t="s">
        <v>16446</v>
      </c>
      <c r="F3395">
        <f>IF(ISBLANK('4M'!$F$13),"",'4M'!$F$13)</f>
        <v>0.79800000000000004</v>
      </c>
    </row>
    <row r="3396" spans="2:6">
      <c r="B3396" t="str">
        <f>'4M'!$BM$13</f>
        <v>B0296EDC_SWD</v>
      </c>
      <c r="E3396" t="s">
        <v>16446</v>
      </c>
      <c r="F3396">
        <f>IF(ISBLANK('4M'!$G$13),"",'4M'!$G$13)</f>
        <v>0</v>
      </c>
    </row>
    <row r="3397" spans="2:6">
      <c r="B3397" t="str">
        <f>'4M'!$BN$13</f>
        <v>B0296EDC_HD</v>
      </c>
      <c r="E3397" t="s">
        <v>16446</v>
      </c>
      <c r="F3397">
        <f>IF(ISBLANK('4M'!$H$13),"",'4M'!$H$13)</f>
        <v>0</v>
      </c>
    </row>
    <row r="3398" spans="2:6">
      <c r="B3398" t="str">
        <f>'4M'!$BO$13</f>
        <v>B0296EDC_STD</v>
      </c>
      <c r="E3398" t="s">
        <v>16446</v>
      </c>
      <c r="F3398">
        <f>IF(ISBLANK('4M'!$I$13),"",'4M'!$I$13)</f>
        <v>0</v>
      </c>
    </row>
    <row r="3399" spans="2:6">
      <c r="B3399" t="str">
        <f>'4M'!$BP$13</f>
        <v>B0296EDC_SLT</v>
      </c>
      <c r="E3399" t="s">
        <v>16446</v>
      </c>
      <c r="F3399">
        <f>IF(ISBLANK('4M'!$J$13),"",'4M'!$J$13)</f>
        <v>0</v>
      </c>
    </row>
    <row r="3400" spans="2:6">
      <c r="B3400" t="str">
        <f>'4M'!$BQ$13</f>
        <v>B0296EDC_STP</v>
      </c>
      <c r="E3400" t="s">
        <v>16446</v>
      </c>
      <c r="F3400">
        <f>IF(ISBLANK('4M'!$K$13),"",'4M'!$K$13)</f>
        <v>0</v>
      </c>
    </row>
    <row r="3401" spans="2:6">
      <c r="B3401" t="str">
        <f>'4M'!$BR$13</f>
        <v>B0296EDC_SDT</v>
      </c>
      <c r="E3401" t="s">
        <v>16446</v>
      </c>
      <c r="F3401">
        <f>IF(ISBLANK('4M'!$L$13),"",'4M'!$L$13)</f>
        <v>0</v>
      </c>
    </row>
    <row r="3402" spans="2:6">
      <c r="B3402" t="str">
        <f>'4M'!$BS$13</f>
        <v>B0296EDC_SD</v>
      </c>
      <c r="E3402" t="s">
        <v>16446</v>
      </c>
      <c r="F3402">
        <f>IF(ISBLANK('4M'!$M$13),"",'4M'!$M$13)</f>
        <v>0</v>
      </c>
    </row>
    <row r="3403" spans="2:6">
      <c r="B3403" t="str">
        <f>'4M'!$BT$13</f>
        <v>B0296EDC_TOT</v>
      </c>
      <c r="E3403" t="s">
        <v>16446</v>
      </c>
      <c r="F3403">
        <f>IF(ISBLANK('4M'!$N$13),"",'4M'!$N$13)</f>
        <v>0.79800000000000004</v>
      </c>
    </row>
    <row r="3404" spans="2:6">
      <c r="B3404" t="str">
        <f>'4M'!$BU$13</f>
        <v>B0296EDC_ASC</v>
      </c>
      <c r="E3404" t="s">
        <v>16446</v>
      </c>
      <c r="F3404">
        <f>IF(ISBLANK('4M'!$O$13),"",'4M'!$O$13)</f>
        <v>0</v>
      </c>
    </row>
    <row r="3405" spans="2:6">
      <c r="B3405" t="str">
        <f>'4M'!$BV$13</f>
        <v>B0296EDC_TC</v>
      </c>
      <c r="E3405" t="s">
        <v>16446</v>
      </c>
      <c r="F3405">
        <f>IF(ISBLANK('4M'!$P$13),"",'4M'!$P$13)</f>
        <v>0</v>
      </c>
    </row>
    <row r="3406" spans="2:6">
      <c r="B3406" t="str">
        <f>'4M'!$BW$13</f>
        <v>B0296EDC_TOT8</v>
      </c>
      <c r="E3406" t="s">
        <v>16446</v>
      </c>
      <c r="F3406">
        <f>IF(ISBLANK('4M'!$Q$13),"",'4M'!$Q$13)</f>
        <v>0</v>
      </c>
    </row>
    <row r="3407" spans="2:6">
      <c r="B3407" t="str">
        <f>'4M'!$BX$13</f>
        <v>B0296EDC_TOT78</v>
      </c>
      <c r="E3407" t="s">
        <v>16446</v>
      </c>
      <c r="F3407">
        <f>IF(ISBLANK('4M'!$R$13),"",'4M'!$R$13)</f>
        <v>0.79800000000000004</v>
      </c>
    </row>
    <row r="3408" spans="2:6">
      <c r="B3408" t="str">
        <f>'4M'!$BL$14</f>
        <v>B0297EDO_F</v>
      </c>
      <c r="E3408" t="s">
        <v>16446</v>
      </c>
      <c r="F3408">
        <f>IF(ISBLANK('4M'!$F$14),"",'4M'!$F$14)</f>
        <v>0</v>
      </c>
    </row>
    <row r="3409" spans="2:6">
      <c r="B3409" t="str">
        <f>'4M'!$BM$14</f>
        <v>B0297EDO_SWD</v>
      </c>
      <c r="E3409" t="s">
        <v>16446</v>
      </c>
      <c r="F3409">
        <f>IF(ISBLANK('4M'!$G$14),"",'4M'!$G$14)</f>
        <v>0</v>
      </c>
    </row>
    <row r="3410" spans="2:6">
      <c r="B3410" t="str">
        <f>'4M'!$BN$14</f>
        <v>B0297EDO_HD</v>
      </c>
      <c r="E3410" t="s">
        <v>16446</v>
      </c>
      <c r="F3410">
        <f>IF(ISBLANK('4M'!$H$14),"",'4M'!$H$14)</f>
        <v>0</v>
      </c>
    </row>
    <row r="3411" spans="2:6">
      <c r="B3411" t="str">
        <f>'4M'!$BO$14</f>
        <v>B0297EDO_STD</v>
      </c>
      <c r="E3411" t="s">
        <v>16446</v>
      </c>
      <c r="F3411">
        <f>IF(ISBLANK('4M'!$I$14),"",'4M'!$I$14)</f>
        <v>0</v>
      </c>
    </row>
    <row r="3412" spans="2:6">
      <c r="B3412" t="str">
        <f>'4M'!$BP$14</f>
        <v>B0297EDO_SLT</v>
      </c>
      <c r="E3412" t="s">
        <v>16446</v>
      </c>
      <c r="F3412">
        <f>IF(ISBLANK('4M'!$J$14),"",'4M'!$J$14)</f>
        <v>0</v>
      </c>
    </row>
    <row r="3413" spans="2:6">
      <c r="B3413" t="str">
        <f>'4M'!$BQ$14</f>
        <v>B0297EDO_STP</v>
      </c>
      <c r="E3413" t="s">
        <v>16446</v>
      </c>
      <c r="F3413">
        <f>IF(ISBLANK('4M'!$K$14),"",'4M'!$K$14)</f>
        <v>0</v>
      </c>
    </row>
    <row r="3414" spans="2:6">
      <c r="B3414" t="str">
        <f>'4M'!$BR$14</f>
        <v>B0297EDO_SDT</v>
      </c>
      <c r="E3414" t="s">
        <v>16446</v>
      </c>
      <c r="F3414">
        <f>IF(ISBLANK('4M'!$L$14),"",'4M'!$L$14)</f>
        <v>0</v>
      </c>
    </row>
    <row r="3415" spans="2:6">
      <c r="B3415" t="str">
        <f>'4M'!$BS$14</f>
        <v>B0297EDO_SD</v>
      </c>
      <c r="E3415" t="s">
        <v>16446</v>
      </c>
      <c r="F3415">
        <f>IF(ISBLANK('4M'!$M$14),"",'4M'!$M$14)</f>
        <v>0</v>
      </c>
    </row>
    <row r="3416" spans="2:6">
      <c r="B3416" t="str">
        <f>'4M'!$BT$14</f>
        <v>B0297EDO_TOT</v>
      </c>
      <c r="E3416" t="s">
        <v>16446</v>
      </c>
      <c r="F3416">
        <f>IF(ISBLANK('4M'!$N$14),"",'4M'!$N$14)</f>
        <v>0</v>
      </c>
    </row>
    <row r="3417" spans="2:6">
      <c r="B3417" t="str">
        <f>'4M'!$BU$14</f>
        <v>B0297EDO_ASC</v>
      </c>
      <c r="E3417" t="s">
        <v>16446</v>
      </c>
      <c r="F3417">
        <f>IF(ISBLANK('4M'!$O$14),"",'4M'!$O$14)</f>
        <v>0</v>
      </c>
    </row>
    <row r="3418" spans="2:6">
      <c r="B3418" t="str">
        <f>'4M'!$BV$14</f>
        <v>B0297EDO_TC</v>
      </c>
      <c r="E3418" t="s">
        <v>16446</v>
      </c>
      <c r="F3418">
        <f>IF(ISBLANK('4M'!$P$14),"",'4M'!$P$14)</f>
        <v>0</v>
      </c>
    </row>
    <row r="3419" spans="2:6">
      <c r="B3419" t="str">
        <f>'4M'!$BW$14</f>
        <v>B0297EDO_TOT8</v>
      </c>
      <c r="E3419" t="s">
        <v>16446</v>
      </c>
      <c r="F3419">
        <f>IF(ISBLANK('4M'!$Q$14),"",'4M'!$Q$14)</f>
        <v>0</v>
      </c>
    </row>
    <row r="3420" spans="2:6">
      <c r="B3420" t="str">
        <f>'4M'!$BX$14</f>
        <v>B0297EDO_TOT78</v>
      </c>
      <c r="E3420" t="s">
        <v>16446</v>
      </c>
      <c r="F3420">
        <f>IF(ISBLANK('4M'!$R$14),"",'4M'!$R$14)</f>
        <v>0</v>
      </c>
    </row>
    <row r="3421" spans="2:6">
      <c r="B3421" t="str">
        <f>'4M'!$BL$15</f>
        <v>B0298EDT_F</v>
      </c>
      <c r="E3421" t="s">
        <v>16446</v>
      </c>
      <c r="F3421">
        <f>IF(ISBLANK('4M'!$F$15),"",'4M'!$F$15)</f>
        <v>0.79800000000000004</v>
      </c>
    </row>
    <row r="3422" spans="2:6">
      <c r="B3422" t="str">
        <f>'4M'!$BM$15</f>
        <v>B0298EDT_SWD</v>
      </c>
      <c r="E3422" t="s">
        <v>16446</v>
      </c>
      <c r="F3422">
        <f>IF(ISBLANK('4M'!$G$15),"",'4M'!$G$15)</f>
        <v>0</v>
      </c>
    </row>
    <row r="3423" spans="2:6">
      <c r="B3423" t="str">
        <f>'4M'!$BN$15</f>
        <v>B0298EDT_HD</v>
      </c>
      <c r="E3423" t="s">
        <v>16446</v>
      </c>
      <c r="F3423">
        <f>IF(ISBLANK('4M'!$H$15),"",'4M'!$H$15)</f>
        <v>0</v>
      </c>
    </row>
    <row r="3424" spans="2:6">
      <c r="B3424" t="str">
        <f>'4M'!$BO$15</f>
        <v>B0298EDT_STD</v>
      </c>
      <c r="E3424" t="s">
        <v>16446</v>
      </c>
      <c r="F3424">
        <f>IF(ISBLANK('4M'!$I$15),"",'4M'!$I$15)</f>
        <v>0</v>
      </c>
    </row>
    <row r="3425" spans="2:6">
      <c r="B3425" t="str">
        <f>'4M'!$BP$15</f>
        <v>B0298EDT_SLT</v>
      </c>
      <c r="E3425" t="s">
        <v>16446</v>
      </c>
      <c r="F3425">
        <f>IF(ISBLANK('4M'!$J$15),"",'4M'!$J$15)</f>
        <v>0</v>
      </c>
    </row>
    <row r="3426" spans="2:6">
      <c r="B3426" t="str">
        <f>'4M'!$BQ$15</f>
        <v>B0298EDT_STP</v>
      </c>
      <c r="E3426" t="s">
        <v>16446</v>
      </c>
      <c r="F3426">
        <f>IF(ISBLANK('4M'!$K$15),"",'4M'!$K$15)</f>
        <v>0</v>
      </c>
    </row>
    <row r="3427" spans="2:6">
      <c r="B3427" t="str">
        <f>'4M'!$BR$15</f>
        <v>B0298EDT_SDT</v>
      </c>
      <c r="E3427" t="s">
        <v>16446</v>
      </c>
      <c r="F3427">
        <f>IF(ISBLANK('4M'!$L$15),"",'4M'!$L$15)</f>
        <v>0</v>
      </c>
    </row>
    <row r="3428" spans="2:6">
      <c r="B3428" t="str">
        <f>'4M'!$BS$15</f>
        <v>B0298EDT_SD</v>
      </c>
      <c r="E3428" t="s">
        <v>16446</v>
      </c>
      <c r="F3428">
        <f>IF(ISBLANK('4M'!$M$15),"",'4M'!$M$15)</f>
        <v>0</v>
      </c>
    </row>
    <row r="3429" spans="2:6">
      <c r="B3429" t="str">
        <f>'4M'!$BT$15</f>
        <v>B0298EDT_TOT</v>
      </c>
      <c r="E3429" t="s">
        <v>16446</v>
      </c>
      <c r="F3429">
        <f>IF(ISBLANK('4M'!$N$15),"",'4M'!$N$15)</f>
        <v>0.79800000000000004</v>
      </c>
    </row>
    <row r="3430" spans="2:6">
      <c r="B3430" t="str">
        <f>'4M'!$BU$15</f>
        <v>B0298EDT_ASC</v>
      </c>
      <c r="E3430" t="s">
        <v>16446</v>
      </c>
      <c r="F3430">
        <f>IF(ISBLANK('4M'!$O$15),"",'4M'!$O$15)</f>
        <v>0</v>
      </c>
    </row>
    <row r="3431" spans="2:6">
      <c r="B3431" t="str">
        <f>'4M'!$BV$15</f>
        <v>B0298EDT_TC</v>
      </c>
      <c r="E3431" t="s">
        <v>16446</v>
      </c>
      <c r="F3431">
        <f>IF(ISBLANK('4M'!$P$15),"",'4M'!$P$15)</f>
        <v>0</v>
      </c>
    </row>
    <row r="3432" spans="2:6">
      <c r="B3432" t="str">
        <f>'4M'!$BW$15</f>
        <v>B0298EDT_TOT8</v>
      </c>
      <c r="E3432" t="s">
        <v>16446</v>
      </c>
      <c r="F3432">
        <f>IF(ISBLANK('4M'!$Q$15),"",'4M'!$Q$15)</f>
        <v>0</v>
      </c>
    </row>
    <row r="3433" spans="2:6">
      <c r="B3433" t="str">
        <f>'4M'!$BX$15</f>
        <v>B0298EDT_TOT78</v>
      </c>
      <c r="E3433" t="s">
        <v>16446</v>
      </c>
      <c r="F3433">
        <f>IF(ISBLANK('4M'!$R$15),"",'4M'!$R$15)</f>
        <v>0.79800000000000004</v>
      </c>
    </row>
    <row r="3434" spans="2:6">
      <c r="B3434" t="str">
        <f>'4M'!$CH$15</f>
        <v>B0381EDT_TE</v>
      </c>
      <c r="E3434" t="s">
        <v>16446</v>
      </c>
      <c r="F3434">
        <f>IF(ISBLANK('4M'!$AB$15),"",'4M'!$AB$15)</f>
        <v>7.7709999999999999</v>
      </c>
    </row>
    <row r="3435" spans="2:6">
      <c r="B3435" t="str">
        <f>'4M'!$CI$15</f>
        <v>B0381EDT_TA</v>
      </c>
      <c r="E3435" t="s">
        <v>16446</v>
      </c>
      <c r="F3435">
        <f>IF(ISBLANK('4M'!$AC$15),"",'4M'!$AC$15)</f>
        <v>3.2210000000000001</v>
      </c>
    </row>
    <row r="3436" spans="2:6">
      <c r="B3436" t="str">
        <f>'4M'!$CJ$15</f>
        <v>B0381EDT_TC</v>
      </c>
      <c r="E3436" t="s">
        <v>16446</v>
      </c>
      <c r="F3436">
        <f>IF(ISBLANK('4M'!$AD$15),"",'4M'!$AD$15)</f>
        <v>3.2210000000000001</v>
      </c>
    </row>
    <row r="3437" spans="2:6">
      <c r="B3437" t="str">
        <f>'4M'!$BL$16</f>
        <v>B0299FMC_F</v>
      </c>
      <c r="E3437" t="s">
        <v>16446</v>
      </c>
      <c r="F3437">
        <f>IF(ISBLANK('4M'!$F$16),"",'4M'!$F$16)</f>
        <v>0</v>
      </c>
    </row>
    <row r="3438" spans="2:6">
      <c r="B3438" t="str">
        <f>'4M'!$BM$16</f>
        <v>B0299FMC_SWD</v>
      </c>
      <c r="E3438" t="s">
        <v>16446</v>
      </c>
      <c r="F3438">
        <f>IF(ISBLANK('4M'!$G$16),"",'4M'!$G$16)</f>
        <v>0</v>
      </c>
    </row>
    <row r="3439" spans="2:6">
      <c r="B3439" t="str">
        <f>'4M'!$BN$16</f>
        <v>B0299FMC_HD</v>
      </c>
      <c r="E3439" t="s">
        <v>16446</v>
      </c>
      <c r="F3439">
        <f>IF(ISBLANK('4M'!$H$16),"",'4M'!$H$16)</f>
        <v>0</v>
      </c>
    </row>
    <row r="3440" spans="2:6">
      <c r="B3440" t="str">
        <f>'4M'!$BO$16</f>
        <v>B0299FMC_STD</v>
      </c>
      <c r="E3440" t="s">
        <v>16446</v>
      </c>
      <c r="F3440">
        <f>IF(ISBLANK('4M'!$I$16),"",'4M'!$I$16)</f>
        <v>9.9130000000000003</v>
      </c>
    </row>
    <row r="3441" spans="2:6">
      <c r="B3441" t="str">
        <f>'4M'!$BP$16</f>
        <v>B0299FMC_SLT</v>
      </c>
      <c r="E3441" t="s">
        <v>16446</v>
      </c>
      <c r="F3441">
        <f>IF(ISBLANK('4M'!$J$16),"",'4M'!$J$16)</f>
        <v>0</v>
      </c>
    </row>
    <row r="3442" spans="2:6">
      <c r="B3442" t="str">
        <f>'4M'!$BQ$16</f>
        <v>B0299FMC_STP</v>
      </c>
      <c r="E3442" t="s">
        <v>16446</v>
      </c>
      <c r="F3442">
        <f>IF(ISBLANK('4M'!$K$16),"",'4M'!$K$16)</f>
        <v>0</v>
      </c>
    </row>
    <row r="3443" spans="2:6">
      <c r="B3443" t="str">
        <f>'4M'!$BR$16</f>
        <v>B0299FMC_SDT</v>
      </c>
      <c r="E3443" t="s">
        <v>16446</v>
      </c>
      <c r="F3443">
        <f>IF(ISBLANK('4M'!$L$16),"",'4M'!$L$16)</f>
        <v>0</v>
      </c>
    </row>
    <row r="3444" spans="2:6">
      <c r="B3444" t="str">
        <f>'4M'!$BS$16</f>
        <v>B0299FMC_SD</v>
      </c>
      <c r="E3444" t="s">
        <v>16446</v>
      </c>
      <c r="F3444">
        <f>IF(ISBLANK('4M'!$M$16),"",'4M'!$M$16)</f>
        <v>0</v>
      </c>
    </row>
    <row r="3445" spans="2:6">
      <c r="B3445" t="str">
        <f>'4M'!$BT$16</f>
        <v>B0299FMC_TOT</v>
      </c>
      <c r="E3445" t="s">
        <v>16446</v>
      </c>
      <c r="F3445">
        <f>IF(ISBLANK('4M'!$N$16),"",'4M'!$N$16)</f>
        <v>9.9130000000000003</v>
      </c>
    </row>
    <row r="3446" spans="2:6">
      <c r="B3446" t="str">
        <f>'4M'!$BU$16</f>
        <v>B0299FMC_ASC</v>
      </c>
      <c r="E3446" t="s">
        <v>16446</v>
      </c>
      <c r="F3446">
        <f>IF(ISBLANK('4M'!$O$16),"",'4M'!$O$16)</f>
        <v>0</v>
      </c>
    </row>
    <row r="3447" spans="2:6">
      <c r="B3447" t="str">
        <f>'4M'!$BV$16</f>
        <v>B0299FMC_TC</v>
      </c>
      <c r="E3447" t="s">
        <v>16446</v>
      </c>
      <c r="F3447">
        <f>IF(ISBLANK('4M'!$P$16),"",'4M'!$P$16)</f>
        <v>0</v>
      </c>
    </row>
    <row r="3448" spans="2:6">
      <c r="B3448" t="str">
        <f>'4M'!$BW$16</f>
        <v>B0299FMC_TOT8</v>
      </c>
      <c r="E3448" t="s">
        <v>16446</v>
      </c>
      <c r="F3448">
        <f>IF(ISBLANK('4M'!$Q$16),"",'4M'!$Q$16)</f>
        <v>0</v>
      </c>
    </row>
    <row r="3449" spans="2:6">
      <c r="B3449" t="str">
        <f>'4M'!$BX$16</f>
        <v>B0299FMC_TOT78</v>
      </c>
      <c r="E3449" t="s">
        <v>16446</v>
      </c>
      <c r="F3449">
        <f>IF(ISBLANK('4M'!$R$16),"",'4M'!$R$16)</f>
        <v>9.9130000000000003</v>
      </c>
    </row>
    <row r="3450" spans="2:6">
      <c r="B3450" t="str">
        <f>'4M'!$BL$17</f>
        <v>B0300FMO_F</v>
      </c>
      <c r="E3450" t="s">
        <v>16446</v>
      </c>
      <c r="F3450">
        <f>IF(ISBLANK('4M'!$F$17),"",'4M'!$F$17)</f>
        <v>0</v>
      </c>
    </row>
    <row r="3451" spans="2:6">
      <c r="B3451" t="str">
        <f>'4M'!$BM$17</f>
        <v>B0300FMO_SWD</v>
      </c>
      <c r="E3451" t="s">
        <v>16446</v>
      </c>
      <c r="F3451">
        <f>IF(ISBLANK('4M'!$G$17),"",'4M'!$G$17)</f>
        <v>0</v>
      </c>
    </row>
    <row r="3452" spans="2:6">
      <c r="B3452" t="str">
        <f>'4M'!$BN$17</f>
        <v>B0300FMO_HD</v>
      </c>
      <c r="E3452" t="s">
        <v>16446</v>
      </c>
      <c r="F3452">
        <f>IF(ISBLANK('4M'!$H$17),"",'4M'!$H$17)</f>
        <v>0</v>
      </c>
    </row>
    <row r="3453" spans="2:6">
      <c r="B3453" t="str">
        <f>'4M'!$BO$17</f>
        <v>B0300FMO_STD</v>
      </c>
      <c r="E3453" t="s">
        <v>16446</v>
      </c>
      <c r="F3453">
        <f>IF(ISBLANK('4M'!$I$17),"",'4M'!$I$17)</f>
        <v>0</v>
      </c>
    </row>
    <row r="3454" spans="2:6">
      <c r="B3454" t="str">
        <f>'4M'!$BP$17</f>
        <v>B0300FMO_SLT</v>
      </c>
      <c r="E3454" t="s">
        <v>16446</v>
      </c>
      <c r="F3454">
        <f>IF(ISBLANK('4M'!$J$17),"",'4M'!$J$17)</f>
        <v>0</v>
      </c>
    </row>
    <row r="3455" spans="2:6">
      <c r="B3455" t="str">
        <f>'4M'!$BQ$17</f>
        <v>B0300FMO_STP</v>
      </c>
      <c r="E3455" t="s">
        <v>16446</v>
      </c>
      <c r="F3455">
        <f>IF(ISBLANK('4M'!$K$17),"",'4M'!$K$17)</f>
        <v>0</v>
      </c>
    </row>
    <row r="3456" spans="2:6">
      <c r="B3456" t="str">
        <f>'4M'!$BR$17</f>
        <v>B0300FMO_SDT</v>
      </c>
      <c r="E3456" t="s">
        <v>16446</v>
      </c>
      <c r="F3456">
        <f>IF(ISBLANK('4M'!$L$17),"",'4M'!$L$17)</f>
        <v>0</v>
      </c>
    </row>
    <row r="3457" spans="2:6">
      <c r="B3457" t="str">
        <f>'4M'!$BS$17</f>
        <v>B0300FMO_SD</v>
      </c>
      <c r="E3457" t="s">
        <v>16446</v>
      </c>
      <c r="F3457">
        <f>IF(ISBLANK('4M'!$M$17),"",'4M'!$M$17)</f>
        <v>0</v>
      </c>
    </row>
    <row r="3458" spans="2:6">
      <c r="B3458" t="str">
        <f>'4M'!$BT$17</f>
        <v>B0300FMO_TOT</v>
      </c>
      <c r="E3458" t="s">
        <v>16446</v>
      </c>
      <c r="F3458">
        <f>IF(ISBLANK('4M'!$N$17),"",'4M'!$N$17)</f>
        <v>0</v>
      </c>
    </row>
    <row r="3459" spans="2:6">
      <c r="B3459" t="str">
        <f>'4M'!$BU$17</f>
        <v>B0300FMO_ASC</v>
      </c>
      <c r="E3459" t="s">
        <v>16446</v>
      </c>
      <c r="F3459">
        <f>IF(ISBLANK('4M'!$O$17),"",'4M'!$O$17)</f>
        <v>0</v>
      </c>
    </row>
    <row r="3460" spans="2:6">
      <c r="B3460" t="str">
        <f>'4M'!$BV$17</f>
        <v>B0300FMO_TC</v>
      </c>
      <c r="E3460" t="s">
        <v>16446</v>
      </c>
      <c r="F3460">
        <f>IF(ISBLANK('4M'!$P$17),"",'4M'!$P$17)</f>
        <v>0</v>
      </c>
    </row>
    <row r="3461" spans="2:6">
      <c r="B3461" t="str">
        <f>'4M'!$BW$17</f>
        <v>B0300FMO_TOT8</v>
      </c>
      <c r="E3461" t="s">
        <v>16446</v>
      </c>
      <c r="F3461">
        <f>IF(ISBLANK('4M'!$Q$17),"",'4M'!$Q$17)</f>
        <v>0</v>
      </c>
    </row>
    <row r="3462" spans="2:6">
      <c r="B3462" t="str">
        <f>'4M'!$BX$17</f>
        <v>B0300FMO_TOT78</v>
      </c>
      <c r="E3462" t="s">
        <v>16446</v>
      </c>
      <c r="F3462">
        <f>IF(ISBLANK('4M'!$R$17),"",'4M'!$R$17)</f>
        <v>0</v>
      </c>
    </row>
    <row r="3463" spans="2:6">
      <c r="B3463" t="str">
        <f>'4M'!$BL$18</f>
        <v>B0301FMT_F</v>
      </c>
      <c r="E3463" t="s">
        <v>16446</v>
      </c>
      <c r="F3463">
        <f>IF(ISBLANK('4M'!$F$18),"",'4M'!$F$18)</f>
        <v>0</v>
      </c>
    </row>
    <row r="3464" spans="2:6">
      <c r="B3464" t="str">
        <f>'4M'!$BM$18</f>
        <v>B0301FMT_SWD</v>
      </c>
      <c r="E3464" t="s">
        <v>16446</v>
      </c>
      <c r="F3464">
        <f>IF(ISBLANK('4M'!$G$18),"",'4M'!$G$18)</f>
        <v>0</v>
      </c>
    </row>
    <row r="3465" spans="2:6">
      <c r="B3465" t="str">
        <f>'4M'!$BN$18</f>
        <v>B0301FMT_HD</v>
      </c>
      <c r="E3465" t="s">
        <v>16446</v>
      </c>
      <c r="F3465">
        <f>IF(ISBLANK('4M'!$H$18),"",'4M'!$H$18)</f>
        <v>0</v>
      </c>
    </row>
    <row r="3466" spans="2:6">
      <c r="B3466" t="str">
        <f>'4M'!$BO$18</f>
        <v>B0301FMT_STD</v>
      </c>
      <c r="E3466" t="s">
        <v>16446</v>
      </c>
      <c r="F3466">
        <f>IF(ISBLANK('4M'!$I$18),"",'4M'!$I$18)</f>
        <v>9.9130000000000003</v>
      </c>
    </row>
    <row r="3467" spans="2:6">
      <c r="B3467" t="str">
        <f>'4M'!$BP$18</f>
        <v>B0301FMT_SLT</v>
      </c>
      <c r="E3467" t="s">
        <v>16446</v>
      </c>
      <c r="F3467">
        <f>IF(ISBLANK('4M'!$J$18),"",'4M'!$J$18)</f>
        <v>0</v>
      </c>
    </row>
    <row r="3468" spans="2:6">
      <c r="B3468" t="str">
        <f>'4M'!$BQ$18</f>
        <v>B0301FMT_STP</v>
      </c>
      <c r="E3468" t="s">
        <v>16446</v>
      </c>
      <c r="F3468">
        <f>IF(ISBLANK('4M'!$K$18),"",'4M'!$K$18)</f>
        <v>0</v>
      </c>
    </row>
    <row r="3469" spans="2:6">
      <c r="B3469" t="str">
        <f>'4M'!$BR$18</f>
        <v>B0301FMT_SDT</v>
      </c>
      <c r="E3469" t="s">
        <v>16446</v>
      </c>
      <c r="F3469">
        <f>IF(ISBLANK('4M'!$L$18),"",'4M'!$L$18)</f>
        <v>0</v>
      </c>
    </row>
    <row r="3470" spans="2:6">
      <c r="B3470" t="str">
        <f>'4M'!$BS$18</f>
        <v>B0301FMT_SD</v>
      </c>
      <c r="E3470" t="s">
        <v>16446</v>
      </c>
      <c r="F3470">
        <f>IF(ISBLANK('4M'!$M$18),"",'4M'!$M$18)</f>
        <v>0</v>
      </c>
    </row>
    <row r="3471" spans="2:6">
      <c r="B3471" t="str">
        <f>'4M'!$BT$18</f>
        <v>B0301FMT_TOT</v>
      </c>
      <c r="E3471" t="s">
        <v>16446</v>
      </c>
      <c r="F3471">
        <f>IF(ISBLANK('4M'!$N$18),"",'4M'!$N$18)</f>
        <v>9.9130000000000003</v>
      </c>
    </row>
    <row r="3472" spans="2:6">
      <c r="B3472" t="str">
        <f>'4M'!$BU$18</f>
        <v>B0301FMT_ASC</v>
      </c>
      <c r="E3472" t="s">
        <v>16446</v>
      </c>
      <c r="F3472">
        <f>IF(ISBLANK('4M'!$O$18),"",'4M'!$O$18)</f>
        <v>0</v>
      </c>
    </row>
    <row r="3473" spans="2:6">
      <c r="B3473" t="str">
        <f>'4M'!$BV$18</f>
        <v>B0301FMT_TC</v>
      </c>
      <c r="E3473" t="s">
        <v>16446</v>
      </c>
      <c r="F3473">
        <f>IF(ISBLANK('4M'!$P$18),"",'4M'!$P$18)</f>
        <v>0</v>
      </c>
    </row>
    <row r="3474" spans="2:6">
      <c r="B3474" t="str">
        <f>'4M'!$BW$18</f>
        <v>B0301FMT_TOT8</v>
      </c>
      <c r="E3474" t="s">
        <v>16446</v>
      </c>
      <c r="F3474">
        <f>IF(ISBLANK('4M'!$Q$18),"",'4M'!$Q$18)</f>
        <v>0</v>
      </c>
    </row>
    <row r="3475" spans="2:6">
      <c r="B3475" t="str">
        <f>'4M'!$BX$18</f>
        <v>B0301FMT_TOT78</v>
      </c>
      <c r="E3475" t="s">
        <v>16446</v>
      </c>
      <c r="F3475">
        <f>IF(ISBLANK('4M'!$R$18),"",'4M'!$R$18)</f>
        <v>9.9130000000000003</v>
      </c>
    </row>
    <row r="3476" spans="2:6">
      <c r="B3476" t="str">
        <f>'4M'!$CH$18</f>
        <v>B0382FMT_TE</v>
      </c>
      <c r="E3476" t="s">
        <v>16446</v>
      </c>
      <c r="F3476">
        <f>IF(ISBLANK('4M'!$AB$18),"",'4M'!$AB$18)</f>
        <v>28.247</v>
      </c>
    </row>
    <row r="3477" spans="2:6">
      <c r="B3477" t="str">
        <f>'4M'!$CI$18</f>
        <v>B0382FMT_TA</v>
      </c>
      <c r="E3477" t="s">
        <v>16446</v>
      </c>
      <c r="F3477">
        <f>IF(ISBLANK('4M'!$AC$18),"",'4M'!$AC$18)</f>
        <v>15.704000000000001</v>
      </c>
    </row>
    <row r="3478" spans="2:6">
      <c r="B3478" t="str">
        <f>'4M'!$CJ$18</f>
        <v>B0382FMT_TC</v>
      </c>
      <c r="E3478" t="s">
        <v>16446</v>
      </c>
      <c r="F3478">
        <f>IF(ISBLANK('4M'!$AD$18),"",'4M'!$AD$18)</f>
        <v>15.704000000000001</v>
      </c>
    </row>
    <row r="3479" spans="2:6">
      <c r="B3479" t="str">
        <f>'4M'!$BL$19</f>
        <v>B0302SIC_F</v>
      </c>
      <c r="E3479" t="s">
        <v>16446</v>
      </c>
      <c r="F3479">
        <f>IF(ISBLANK('4M'!$F$19),"",'4M'!$F$19)</f>
        <v>0</v>
      </c>
    </row>
    <row r="3480" spans="2:6">
      <c r="B3480" t="str">
        <f>'4M'!$BM$19</f>
        <v>B0302SIC_SWD</v>
      </c>
      <c r="E3480" t="s">
        <v>16446</v>
      </c>
      <c r="F3480">
        <f>IF(ISBLANK('4M'!$G$19),"",'4M'!$G$19)</f>
        <v>0</v>
      </c>
    </row>
    <row r="3481" spans="2:6">
      <c r="B3481" t="str">
        <f>'4M'!$BN$19</f>
        <v>B0302SIC_HD</v>
      </c>
      <c r="E3481" t="s">
        <v>16446</v>
      </c>
      <c r="F3481">
        <f>IF(ISBLANK('4M'!$H$19),"",'4M'!$H$19)</f>
        <v>0</v>
      </c>
    </row>
    <row r="3482" spans="2:6">
      <c r="B3482" t="str">
        <f>'4M'!$BO$19</f>
        <v>B0302SIC_STD</v>
      </c>
      <c r="E3482" t="s">
        <v>16446</v>
      </c>
      <c r="F3482">
        <f>IF(ISBLANK('4M'!$I$19),"",'4M'!$I$19)</f>
        <v>35.576999999999998</v>
      </c>
    </row>
    <row r="3483" spans="2:6">
      <c r="B3483" t="str">
        <f>'4M'!$BP$19</f>
        <v>B0302SIC_SLT</v>
      </c>
      <c r="E3483" t="s">
        <v>16446</v>
      </c>
      <c r="F3483">
        <f>IF(ISBLANK('4M'!$J$19),"",'4M'!$J$19)</f>
        <v>0</v>
      </c>
    </row>
    <row r="3484" spans="2:6">
      <c r="B3484" t="str">
        <f>'4M'!$BQ$19</f>
        <v>B0302SIC_STP</v>
      </c>
      <c r="E3484" t="s">
        <v>16446</v>
      </c>
      <c r="F3484">
        <f>IF(ISBLANK('4M'!$K$19),"",'4M'!$K$19)</f>
        <v>0</v>
      </c>
    </row>
    <row r="3485" spans="2:6">
      <c r="B3485" t="str">
        <f>'4M'!$BR$19</f>
        <v>B0302SIC_SDT</v>
      </c>
      <c r="E3485" t="s">
        <v>16446</v>
      </c>
      <c r="F3485">
        <f>IF(ISBLANK('4M'!$L$19),"",'4M'!$L$19)</f>
        <v>0</v>
      </c>
    </row>
    <row r="3486" spans="2:6">
      <c r="B3486" t="str">
        <f>'4M'!$BS$19</f>
        <v>B0302SIC_SD</v>
      </c>
      <c r="E3486" t="s">
        <v>16446</v>
      </c>
      <c r="F3486">
        <f>IF(ISBLANK('4M'!$M$19),"",'4M'!$M$19)</f>
        <v>0</v>
      </c>
    </row>
    <row r="3487" spans="2:6">
      <c r="B3487" t="str">
        <f>'4M'!$BT$19</f>
        <v>B0302SIC_TOT</v>
      </c>
      <c r="E3487" t="s">
        <v>16446</v>
      </c>
      <c r="F3487">
        <f>IF(ISBLANK('4M'!$N$19),"",'4M'!$N$19)</f>
        <v>35.576999999999998</v>
      </c>
    </row>
    <row r="3488" spans="2:6">
      <c r="B3488" t="str">
        <f>'4M'!$BU$19</f>
        <v>B0302SIC_ASC</v>
      </c>
      <c r="E3488" t="s">
        <v>16446</v>
      </c>
      <c r="F3488">
        <f>IF(ISBLANK('4M'!$O$19),"",'4M'!$O$19)</f>
        <v>0</v>
      </c>
    </row>
    <row r="3489" spans="2:6">
      <c r="B3489" t="str">
        <f>'4M'!$BV$19</f>
        <v>B0302SIC_TC</v>
      </c>
      <c r="E3489" t="s">
        <v>16446</v>
      </c>
      <c r="F3489">
        <f>IF(ISBLANK('4M'!$P$19),"",'4M'!$P$19)</f>
        <v>0</v>
      </c>
    </row>
    <row r="3490" spans="2:6">
      <c r="B3490" t="str">
        <f>'4M'!$BW$19</f>
        <v>B0302SIC_TOT8</v>
      </c>
      <c r="E3490" t="s">
        <v>16446</v>
      </c>
      <c r="F3490">
        <f>IF(ISBLANK('4M'!$Q$19),"",'4M'!$Q$19)</f>
        <v>0</v>
      </c>
    </row>
    <row r="3491" spans="2:6">
      <c r="B3491" t="str">
        <f>'4M'!$BX$19</f>
        <v>B0302SIC_TOT78</v>
      </c>
      <c r="E3491" t="s">
        <v>16446</v>
      </c>
      <c r="F3491">
        <f>IF(ISBLANK('4M'!$R$19),"",'4M'!$R$19)</f>
        <v>35.576999999999998</v>
      </c>
    </row>
    <row r="3492" spans="2:6">
      <c r="B3492" t="str">
        <f>'4M'!$BY$19</f>
        <v>B0302SIC_C_F</v>
      </c>
      <c r="E3492" t="s">
        <v>16446</v>
      </c>
      <c r="F3492">
        <f>IF(ISBLANK('4M'!$S$19),"",'4M'!$S$19)</f>
        <v>0</v>
      </c>
    </row>
    <row r="3493" spans="2:6">
      <c r="B3493" t="str">
        <f>'4M'!$BZ$19</f>
        <v>B0302SIC_C_SWD</v>
      </c>
      <c r="E3493" t="s">
        <v>16446</v>
      </c>
      <c r="F3493">
        <f>IF(ISBLANK('4M'!$T$19),"",'4M'!$T$19)</f>
        <v>0</v>
      </c>
    </row>
    <row r="3494" spans="2:6">
      <c r="B3494" t="str">
        <f>'4M'!$CA$19</f>
        <v>B0302SIC_C_HD</v>
      </c>
      <c r="E3494" t="s">
        <v>16446</v>
      </c>
      <c r="F3494">
        <f>IF(ISBLANK('4M'!$U$19),"",'4M'!$U$19)</f>
        <v>0</v>
      </c>
    </row>
    <row r="3495" spans="2:6">
      <c r="B3495" t="str">
        <f>'4M'!$CB$19</f>
        <v>B0302SIC_C_STD</v>
      </c>
      <c r="E3495" t="s">
        <v>16446</v>
      </c>
      <c r="F3495">
        <f>IF(ISBLANK('4M'!$V$19),"",'4M'!$V$19)</f>
        <v>5.4119999999999999</v>
      </c>
    </row>
    <row r="3496" spans="2:6">
      <c r="B3496" t="str">
        <f>'4M'!$CC$19</f>
        <v>B0302SIC_C_SLT</v>
      </c>
      <c r="E3496" t="s">
        <v>16446</v>
      </c>
      <c r="F3496">
        <f>IF(ISBLANK('4M'!$W$19),"",'4M'!$W$19)</f>
        <v>0</v>
      </c>
    </row>
    <row r="3497" spans="2:6">
      <c r="B3497" t="str">
        <f>'4M'!$CD$19</f>
        <v>B0302SIC_C_STP</v>
      </c>
      <c r="E3497" t="s">
        <v>16446</v>
      </c>
      <c r="F3497">
        <f>IF(ISBLANK('4M'!$X$19),"",'4M'!$X$19)</f>
        <v>0</v>
      </c>
    </row>
    <row r="3498" spans="2:6">
      <c r="B3498" t="str">
        <f>'4M'!$CE$19</f>
        <v>B0302SIC_C_SDT</v>
      </c>
      <c r="E3498" t="s">
        <v>16446</v>
      </c>
      <c r="F3498">
        <f>IF(ISBLANK('4M'!$Y$19),"",'4M'!$Y$19)</f>
        <v>0</v>
      </c>
    </row>
    <row r="3499" spans="2:6">
      <c r="B3499" t="str">
        <f>'4M'!$CF$19</f>
        <v>B0302SIC_C_SD</v>
      </c>
      <c r="E3499" t="s">
        <v>16446</v>
      </c>
      <c r="F3499">
        <f>IF(ISBLANK('4M'!$Z$19),"",'4M'!$Z$19)</f>
        <v>0</v>
      </c>
    </row>
    <row r="3500" spans="2:6">
      <c r="B3500" t="str">
        <f>'4M'!$CG$19</f>
        <v>B0302SIC_C_TOT</v>
      </c>
      <c r="E3500" t="s">
        <v>16446</v>
      </c>
      <c r="F3500">
        <f>IF(ISBLANK('4M'!$AA$19),"",'4M'!$AA$19)</f>
        <v>5.4119999999999999</v>
      </c>
    </row>
    <row r="3501" spans="2:6">
      <c r="B3501" t="str">
        <f>'4M'!$BL$20</f>
        <v>B0303SIO_F</v>
      </c>
      <c r="E3501" t="s">
        <v>16446</v>
      </c>
      <c r="F3501">
        <f>IF(ISBLANK('4M'!$F$20),"",'4M'!$F$20)</f>
        <v>0</v>
      </c>
    </row>
    <row r="3502" spans="2:6">
      <c r="B3502" t="str">
        <f>'4M'!$BM$20</f>
        <v>B0303SIO_SWD</v>
      </c>
      <c r="E3502" t="s">
        <v>16446</v>
      </c>
      <c r="F3502">
        <f>IF(ISBLANK('4M'!$G$20),"",'4M'!$G$20)</f>
        <v>0</v>
      </c>
    </row>
    <row r="3503" spans="2:6">
      <c r="B3503" t="str">
        <f>'4M'!$BN$20</f>
        <v>B0303SIO_HD</v>
      </c>
      <c r="E3503" t="s">
        <v>16446</v>
      </c>
      <c r="F3503">
        <f>IF(ISBLANK('4M'!$H$20),"",'4M'!$H$20)</f>
        <v>0</v>
      </c>
    </row>
    <row r="3504" spans="2:6">
      <c r="B3504" t="str">
        <f>'4M'!$BO$20</f>
        <v>B0303SIO_STD</v>
      </c>
      <c r="E3504" t="s">
        <v>16446</v>
      </c>
      <c r="F3504">
        <f>IF(ISBLANK('4M'!$I$20),"",'4M'!$I$20)</f>
        <v>0.93</v>
      </c>
    </row>
    <row r="3505" spans="2:6">
      <c r="B3505" t="str">
        <f>'4M'!$BP$20</f>
        <v>B0303SIO_SLT</v>
      </c>
      <c r="E3505" t="s">
        <v>16446</v>
      </c>
      <c r="F3505">
        <f>IF(ISBLANK('4M'!$J$20),"",'4M'!$J$20)</f>
        <v>0</v>
      </c>
    </row>
    <row r="3506" spans="2:6">
      <c r="B3506" t="str">
        <f>'4M'!$BQ$20</f>
        <v>B0303SIO_STP</v>
      </c>
      <c r="E3506" t="s">
        <v>16446</v>
      </c>
      <c r="F3506">
        <f>IF(ISBLANK('4M'!$K$20),"",'4M'!$K$20)</f>
        <v>0</v>
      </c>
    </row>
    <row r="3507" spans="2:6">
      <c r="B3507" t="str">
        <f>'4M'!$BR$20</f>
        <v>B0303SIO_SDT</v>
      </c>
      <c r="E3507" t="s">
        <v>16446</v>
      </c>
      <c r="F3507">
        <f>IF(ISBLANK('4M'!$L$20),"",'4M'!$L$20)</f>
        <v>0</v>
      </c>
    </row>
    <row r="3508" spans="2:6">
      <c r="B3508" t="str">
        <f>'4M'!$BS$20</f>
        <v>B0303SIO_SD</v>
      </c>
      <c r="E3508" t="s">
        <v>16446</v>
      </c>
      <c r="F3508">
        <f>IF(ISBLANK('4M'!$M$20),"",'4M'!$M$20)</f>
        <v>0</v>
      </c>
    </row>
    <row r="3509" spans="2:6">
      <c r="B3509" t="str">
        <f>'4M'!$BT$20</f>
        <v>B0303SIO_TOT</v>
      </c>
      <c r="E3509" t="s">
        <v>16446</v>
      </c>
      <c r="F3509">
        <f>IF(ISBLANK('4M'!$N$20),"",'4M'!$N$20)</f>
        <v>0.93</v>
      </c>
    </row>
    <row r="3510" spans="2:6">
      <c r="B3510" t="str">
        <f>'4M'!$BU$20</f>
        <v>B0303SIO_ASC</v>
      </c>
      <c r="E3510" t="s">
        <v>16446</v>
      </c>
      <c r="F3510">
        <f>IF(ISBLANK('4M'!$O$20),"",'4M'!$O$20)</f>
        <v>0</v>
      </c>
    </row>
    <row r="3511" spans="2:6">
      <c r="B3511" t="str">
        <f>'4M'!$BV$20</f>
        <v>B0303SIO_TC</v>
      </c>
      <c r="E3511" t="s">
        <v>16446</v>
      </c>
      <c r="F3511">
        <f>IF(ISBLANK('4M'!$P$20),"",'4M'!$P$20)</f>
        <v>0</v>
      </c>
    </row>
    <row r="3512" spans="2:6">
      <c r="B3512" t="str">
        <f>'4M'!$BW$20</f>
        <v>B0303SIO_TOT8</v>
      </c>
      <c r="E3512" t="s">
        <v>16446</v>
      </c>
      <c r="F3512">
        <f>IF(ISBLANK('4M'!$Q$20),"",'4M'!$Q$20)</f>
        <v>0</v>
      </c>
    </row>
    <row r="3513" spans="2:6">
      <c r="B3513" t="str">
        <f>'4M'!$BX$20</f>
        <v>B0303SIO_TOT78</v>
      </c>
      <c r="E3513" t="s">
        <v>16446</v>
      </c>
      <c r="F3513">
        <f>IF(ISBLANK('4M'!$R$20),"",'4M'!$R$20)</f>
        <v>0.93</v>
      </c>
    </row>
    <row r="3514" spans="2:6">
      <c r="B3514" t="str">
        <f>'4M'!$BY$20</f>
        <v>B0303SIO_C_F</v>
      </c>
      <c r="E3514" t="s">
        <v>16446</v>
      </c>
      <c r="F3514">
        <f>IF(ISBLANK('4M'!$S$20),"",'4M'!$S$20)</f>
        <v>0</v>
      </c>
    </row>
    <row r="3515" spans="2:6">
      <c r="B3515" t="str">
        <f>'4M'!$BZ$20</f>
        <v>B0303SIO_C_SWD</v>
      </c>
      <c r="E3515" t="s">
        <v>16446</v>
      </c>
      <c r="F3515">
        <f>IF(ISBLANK('4M'!$T$20),"",'4M'!$T$20)</f>
        <v>0</v>
      </c>
    </row>
    <row r="3516" spans="2:6">
      <c r="B3516" t="str">
        <f>'4M'!$CA$20</f>
        <v>B0303SIO_C_HD</v>
      </c>
      <c r="E3516" t="s">
        <v>16446</v>
      </c>
      <c r="F3516">
        <f>IF(ISBLANK('4M'!$U$20),"",'4M'!$U$20)</f>
        <v>0</v>
      </c>
    </row>
    <row r="3517" spans="2:6">
      <c r="B3517" t="str">
        <f>'4M'!$CB$20</f>
        <v>B0303SIO_C_STD</v>
      </c>
      <c r="E3517" t="s">
        <v>16446</v>
      </c>
      <c r="F3517">
        <f>IF(ISBLANK('4M'!$V$20),"",'4M'!$V$20)</f>
        <v>0</v>
      </c>
    </row>
    <row r="3518" spans="2:6">
      <c r="B3518" t="str">
        <f>'4M'!$CC$20</f>
        <v>B0303SIO_C_SLT</v>
      </c>
      <c r="E3518" t="s">
        <v>16446</v>
      </c>
      <c r="F3518">
        <f>IF(ISBLANK('4M'!$W$20),"",'4M'!$W$20)</f>
        <v>0</v>
      </c>
    </row>
    <row r="3519" spans="2:6">
      <c r="B3519" t="str">
        <f>'4M'!$CD$20</f>
        <v>B0303SIO_C_STP</v>
      </c>
      <c r="E3519" t="s">
        <v>16446</v>
      </c>
      <c r="F3519">
        <f>IF(ISBLANK('4M'!$X$20),"",'4M'!$X$20)</f>
        <v>0</v>
      </c>
    </row>
    <row r="3520" spans="2:6">
      <c r="B3520" t="str">
        <f>'4M'!$CE$20</f>
        <v>B0303SIO_C_SDT</v>
      </c>
      <c r="E3520" t="s">
        <v>16446</v>
      </c>
      <c r="F3520">
        <f>IF(ISBLANK('4M'!$Y$20),"",'4M'!$Y$20)</f>
        <v>0</v>
      </c>
    </row>
    <row r="3521" spans="2:6">
      <c r="B3521" t="str">
        <f>'4M'!$CF$20</f>
        <v>B0303SIO_C_SD</v>
      </c>
      <c r="E3521" t="s">
        <v>16446</v>
      </c>
      <c r="F3521">
        <f>IF(ISBLANK('4M'!$Z$20),"",'4M'!$Z$20)</f>
        <v>0</v>
      </c>
    </row>
    <row r="3522" spans="2:6">
      <c r="B3522" t="str">
        <f>'4M'!$CG$20</f>
        <v>B0303SIO_C_TOT</v>
      </c>
      <c r="E3522" t="s">
        <v>16446</v>
      </c>
      <c r="F3522">
        <f>IF(ISBLANK('4M'!$AA$20),"",'4M'!$AA$20)</f>
        <v>0</v>
      </c>
    </row>
    <row r="3523" spans="2:6">
      <c r="B3523" t="str">
        <f>'4M'!$BL$21</f>
        <v>B0304SIT_F</v>
      </c>
      <c r="E3523" t="s">
        <v>16446</v>
      </c>
      <c r="F3523">
        <f>IF(ISBLANK('4M'!$F$21),"",'4M'!$F$21)</f>
        <v>0</v>
      </c>
    </row>
    <row r="3524" spans="2:6">
      <c r="B3524" t="str">
        <f>'4M'!$BM$21</f>
        <v>B0304SIT_SWD</v>
      </c>
      <c r="E3524" t="s">
        <v>16446</v>
      </c>
      <c r="F3524">
        <f>IF(ISBLANK('4M'!$G$21),"",'4M'!$G$21)</f>
        <v>0</v>
      </c>
    </row>
    <row r="3525" spans="2:6">
      <c r="B3525" t="str">
        <f>'4M'!$BN$21</f>
        <v>B0304SIT_HD</v>
      </c>
      <c r="E3525" t="s">
        <v>16446</v>
      </c>
      <c r="F3525">
        <f>IF(ISBLANK('4M'!$H$21),"",'4M'!$H$21)</f>
        <v>0</v>
      </c>
    </row>
    <row r="3526" spans="2:6">
      <c r="B3526" t="str">
        <f>'4M'!$BO$21</f>
        <v>B0304SIT_STD</v>
      </c>
      <c r="E3526" t="s">
        <v>16446</v>
      </c>
      <c r="F3526">
        <f>IF(ISBLANK('4M'!$I$21),"",'4M'!$I$21)</f>
        <v>36.506999999999998</v>
      </c>
    </row>
    <row r="3527" spans="2:6">
      <c r="B3527" t="str">
        <f>'4M'!$BP$21</f>
        <v>B0304SIT_SLT</v>
      </c>
      <c r="E3527" t="s">
        <v>16446</v>
      </c>
      <c r="F3527">
        <f>IF(ISBLANK('4M'!$J$21),"",'4M'!$J$21)</f>
        <v>0</v>
      </c>
    </row>
    <row r="3528" spans="2:6">
      <c r="B3528" t="str">
        <f>'4M'!$BQ$21</f>
        <v>B0304SIT_STP</v>
      </c>
      <c r="E3528" t="s">
        <v>16446</v>
      </c>
      <c r="F3528">
        <f>IF(ISBLANK('4M'!$K$21),"",'4M'!$K$21)</f>
        <v>0</v>
      </c>
    </row>
    <row r="3529" spans="2:6">
      <c r="B3529" t="str">
        <f>'4M'!$BR$21</f>
        <v>B0304SIT_SDT</v>
      </c>
      <c r="E3529" t="s">
        <v>16446</v>
      </c>
      <c r="F3529">
        <f>IF(ISBLANK('4M'!$L$21),"",'4M'!$L$21)</f>
        <v>0</v>
      </c>
    </row>
    <row r="3530" spans="2:6">
      <c r="B3530" t="str">
        <f>'4M'!$BS$21</f>
        <v>B0304SIT_SD</v>
      </c>
      <c r="E3530" t="s">
        <v>16446</v>
      </c>
      <c r="F3530">
        <f>IF(ISBLANK('4M'!$M$21),"",'4M'!$M$21)</f>
        <v>0</v>
      </c>
    </row>
    <row r="3531" spans="2:6">
      <c r="B3531" t="str">
        <f>'4M'!$BT$21</f>
        <v>B0304SIT_TOT</v>
      </c>
      <c r="E3531" t="s">
        <v>16446</v>
      </c>
      <c r="F3531">
        <f>IF(ISBLANK('4M'!$N$21),"",'4M'!$N$21)</f>
        <v>36.506999999999998</v>
      </c>
    </row>
    <row r="3532" spans="2:6">
      <c r="B3532" t="str">
        <f>'4M'!$BU$21</f>
        <v>B0304SIT_ASC</v>
      </c>
      <c r="E3532" t="s">
        <v>16446</v>
      </c>
      <c r="F3532">
        <f>IF(ISBLANK('4M'!$O$21),"",'4M'!$O$21)</f>
        <v>0</v>
      </c>
    </row>
    <row r="3533" spans="2:6">
      <c r="B3533" t="str">
        <f>'4M'!$BV$21</f>
        <v>B0304SIT_TC</v>
      </c>
      <c r="E3533" t="s">
        <v>16446</v>
      </c>
      <c r="F3533">
        <f>IF(ISBLANK('4M'!$P$21),"",'4M'!$P$21)</f>
        <v>0</v>
      </c>
    </row>
    <row r="3534" spans="2:6">
      <c r="B3534" t="str">
        <f>'4M'!$BW$21</f>
        <v>B0304SIT_TOT8</v>
      </c>
      <c r="E3534" t="s">
        <v>16446</v>
      </c>
      <c r="F3534">
        <f>IF(ISBLANK('4M'!$Q$21),"",'4M'!$Q$21)</f>
        <v>0</v>
      </c>
    </row>
    <row r="3535" spans="2:6">
      <c r="B3535" t="str">
        <f>'4M'!$BX$21</f>
        <v>B0304SIT_TOT78</v>
      </c>
      <c r="E3535" t="s">
        <v>16446</v>
      </c>
      <c r="F3535">
        <f>IF(ISBLANK('4M'!$R$21),"",'4M'!$R$21)</f>
        <v>36.506999999999998</v>
      </c>
    </row>
    <row r="3536" spans="2:6">
      <c r="B3536" t="str">
        <f>'4M'!$BY$21</f>
        <v>B0304SIT_C_F</v>
      </c>
      <c r="E3536" t="s">
        <v>16446</v>
      </c>
      <c r="F3536">
        <f>IF(ISBLANK('4M'!$S$21),"",'4M'!$S$21)</f>
        <v>0</v>
      </c>
    </row>
    <row r="3537" spans="2:6">
      <c r="B3537" t="str">
        <f>'4M'!$BZ$21</f>
        <v>B0304SIT_C_SWD</v>
      </c>
      <c r="E3537" t="s">
        <v>16446</v>
      </c>
      <c r="F3537">
        <f>IF(ISBLANK('4M'!$T$21),"",'4M'!$T$21)</f>
        <v>0</v>
      </c>
    </row>
    <row r="3538" spans="2:6">
      <c r="B3538" t="str">
        <f>'4M'!$CA$21</f>
        <v>B0304SIT_C_HD</v>
      </c>
      <c r="E3538" t="s">
        <v>16446</v>
      </c>
      <c r="F3538">
        <f>IF(ISBLANK('4M'!$U$21),"",'4M'!$U$21)</f>
        <v>0</v>
      </c>
    </row>
    <row r="3539" spans="2:6">
      <c r="B3539" t="str">
        <f>'4M'!$CB$21</f>
        <v>B0304SIT_C_STD</v>
      </c>
      <c r="E3539" t="s">
        <v>16446</v>
      </c>
      <c r="F3539">
        <f>IF(ISBLANK('4M'!$V$21),"",'4M'!$V$21)</f>
        <v>5.4119999999999999</v>
      </c>
    </row>
    <row r="3540" spans="2:6">
      <c r="B3540" t="str">
        <f>'4M'!$CC$21</f>
        <v>B0304SIT_C_SLT</v>
      </c>
      <c r="E3540" t="s">
        <v>16446</v>
      </c>
      <c r="F3540">
        <f>IF(ISBLANK('4M'!$W$21),"",'4M'!$W$21)</f>
        <v>0</v>
      </c>
    </row>
    <row r="3541" spans="2:6">
      <c r="B3541" t="str">
        <f>'4M'!$CD$21</f>
        <v>B0304SIT_C_STP</v>
      </c>
      <c r="E3541" t="s">
        <v>16446</v>
      </c>
      <c r="F3541">
        <f>IF(ISBLANK('4M'!$X$21),"",'4M'!$X$21)</f>
        <v>0</v>
      </c>
    </row>
    <row r="3542" spans="2:6">
      <c r="B3542" t="str">
        <f>'4M'!$CE$21</f>
        <v>B0304SIT_C_SDT</v>
      </c>
      <c r="E3542" t="s">
        <v>16446</v>
      </c>
      <c r="F3542">
        <f>IF(ISBLANK('4M'!$Y$21),"",'4M'!$Y$21)</f>
        <v>0</v>
      </c>
    </row>
    <row r="3543" spans="2:6">
      <c r="B3543" t="str">
        <f>'4M'!$CF$21</f>
        <v>B0304SIT_C_SD</v>
      </c>
      <c r="E3543" t="s">
        <v>16446</v>
      </c>
      <c r="F3543">
        <f>IF(ISBLANK('4M'!$Z$21),"",'4M'!$Z$21)</f>
        <v>0</v>
      </c>
    </row>
    <row r="3544" spans="2:6">
      <c r="B3544" t="str">
        <f>'4M'!$CG$21</f>
        <v>B0304SIT_C_TOT</v>
      </c>
      <c r="E3544" t="s">
        <v>16446</v>
      </c>
      <c r="F3544">
        <f>IF(ISBLANK('4M'!$AA$21),"",'4M'!$AA$21)</f>
        <v>5.4119999999999999</v>
      </c>
    </row>
    <row r="3545" spans="2:6">
      <c r="B3545" t="str">
        <f>'4M'!$CH$21</f>
        <v>B0383FFT_TE</v>
      </c>
      <c r="E3545" t="s">
        <v>16446</v>
      </c>
      <c r="F3545">
        <f>IF(ISBLANK('4M'!$AB$21),"",'4M'!$AB$21)</f>
        <v>133.44900000000001</v>
      </c>
    </row>
    <row r="3546" spans="2:6">
      <c r="B3546" t="str">
        <f>'4M'!$CI$21</f>
        <v>B0383FFT_TA</v>
      </c>
      <c r="E3546" t="s">
        <v>16446</v>
      </c>
      <c r="F3546">
        <f>IF(ISBLANK('4M'!$AC$21),"",'4M'!$AC$21)</f>
        <v>87.578000000000003</v>
      </c>
    </row>
    <row r="3547" spans="2:6">
      <c r="B3547" t="str">
        <f>'4M'!$CJ$21</f>
        <v>B0383FFT_TC</v>
      </c>
      <c r="E3547" t="s">
        <v>16446</v>
      </c>
      <c r="F3547">
        <f>IF(ISBLANK('4M'!$AD$21),"",'4M'!$AD$21)</f>
        <v>87.578000000000003</v>
      </c>
    </row>
    <row r="3548" spans="2:6">
      <c r="B3548" t="str">
        <f>'4M'!$BL$22</f>
        <v>B0305SIC_F</v>
      </c>
      <c r="E3548" t="s">
        <v>16446</v>
      </c>
      <c r="F3548">
        <f>IF(ISBLANK('4M'!$F$22),"",'4M'!$F$22)</f>
        <v>0</v>
      </c>
    </row>
    <row r="3549" spans="2:6">
      <c r="B3549" t="str">
        <f>'4M'!$BM$22</f>
        <v>B0305SIC_SWD</v>
      </c>
      <c r="E3549" t="s">
        <v>16446</v>
      </c>
      <c r="F3549">
        <f>IF(ISBLANK('4M'!$G$22),"",'4M'!$G$22)</f>
        <v>0</v>
      </c>
    </row>
    <row r="3550" spans="2:6">
      <c r="B3550" t="str">
        <f>'4M'!$BN$22</f>
        <v>B0305SIC_HD</v>
      </c>
      <c r="E3550" t="s">
        <v>16446</v>
      </c>
      <c r="F3550">
        <f>IF(ISBLANK('4M'!$H$22),"",'4M'!$H$22)</f>
        <v>0</v>
      </c>
    </row>
    <row r="3551" spans="2:6">
      <c r="B3551" t="str">
        <f>'4M'!$BO$22</f>
        <v>B0305SIC_STD</v>
      </c>
      <c r="E3551" t="s">
        <v>16446</v>
      </c>
      <c r="F3551">
        <f>IF(ISBLANK('4M'!$I$22),"",'4M'!$I$22)</f>
        <v>26.768999999999998</v>
      </c>
    </row>
    <row r="3552" spans="2:6">
      <c r="B3552" t="str">
        <f>'4M'!$BP$22</f>
        <v>B0305SIC_SLT</v>
      </c>
      <c r="E3552" t="s">
        <v>16446</v>
      </c>
      <c r="F3552">
        <f>IF(ISBLANK('4M'!$J$22),"",'4M'!$J$22)</f>
        <v>0</v>
      </c>
    </row>
    <row r="3553" spans="2:6">
      <c r="B3553" t="str">
        <f>'4M'!$BQ$22</f>
        <v>B0305SIC_STP</v>
      </c>
      <c r="E3553" t="s">
        <v>16446</v>
      </c>
      <c r="F3553">
        <f>IF(ISBLANK('4M'!$K$22),"",'4M'!$K$22)</f>
        <v>0</v>
      </c>
    </row>
    <row r="3554" spans="2:6">
      <c r="B3554" t="str">
        <f>'4M'!$BR$22</f>
        <v>B0305SIC_SDT</v>
      </c>
      <c r="E3554" t="s">
        <v>16446</v>
      </c>
      <c r="F3554">
        <f>IF(ISBLANK('4M'!$L$22),"",'4M'!$L$22)</f>
        <v>0</v>
      </c>
    </row>
    <row r="3555" spans="2:6">
      <c r="B3555" t="str">
        <f>'4M'!$BS$22</f>
        <v>B0305SIC_SD</v>
      </c>
      <c r="E3555" t="s">
        <v>16446</v>
      </c>
      <c r="F3555">
        <f>IF(ISBLANK('4M'!$M$22),"",'4M'!$M$22)</f>
        <v>0</v>
      </c>
    </row>
    <row r="3556" spans="2:6">
      <c r="B3556" t="str">
        <f>'4M'!$BT$22</f>
        <v>B0305SIC_TOT</v>
      </c>
      <c r="E3556" t="s">
        <v>16446</v>
      </c>
      <c r="F3556">
        <f>IF(ISBLANK('4M'!$N$22),"",'4M'!$N$22)</f>
        <v>26.768999999999998</v>
      </c>
    </row>
    <row r="3557" spans="2:6">
      <c r="B3557" t="str">
        <f>'4M'!$BU$22</f>
        <v>B0305SIC_ASC</v>
      </c>
      <c r="E3557" t="s">
        <v>16446</v>
      </c>
      <c r="F3557">
        <f>IF(ISBLANK('4M'!$O$22),"",'4M'!$O$22)</f>
        <v>0</v>
      </c>
    </row>
    <row r="3558" spans="2:6">
      <c r="B3558" t="str">
        <f>'4M'!$BV$22</f>
        <v>B0305SIC_TC</v>
      </c>
      <c r="E3558" t="s">
        <v>16446</v>
      </c>
      <c r="F3558">
        <f>IF(ISBLANK('4M'!$P$22),"",'4M'!$P$22)</f>
        <v>0</v>
      </c>
    </row>
    <row r="3559" spans="2:6">
      <c r="B3559" t="str">
        <f>'4M'!$BW$22</f>
        <v>B0305SIC_TOT8</v>
      </c>
      <c r="E3559" t="s">
        <v>16446</v>
      </c>
      <c r="F3559">
        <f>IF(ISBLANK('4M'!$Q$22),"",'4M'!$Q$22)</f>
        <v>0</v>
      </c>
    </row>
    <row r="3560" spans="2:6">
      <c r="B3560" t="str">
        <f>'4M'!$BX$22</f>
        <v>B0305SIC_TOT78</v>
      </c>
      <c r="E3560" t="s">
        <v>16446</v>
      </c>
      <c r="F3560">
        <f>IF(ISBLANK('4M'!$R$22),"",'4M'!$R$22)</f>
        <v>26.768999999999998</v>
      </c>
    </row>
    <row r="3561" spans="2:6">
      <c r="B3561" t="str">
        <f>'4M'!$BY$22</f>
        <v>B0305SIC_C_F</v>
      </c>
      <c r="E3561" t="s">
        <v>16446</v>
      </c>
      <c r="F3561">
        <f>IF(ISBLANK('4M'!$S$22),"",'4M'!$S$22)</f>
        <v>0</v>
      </c>
    </row>
    <row r="3562" spans="2:6">
      <c r="B3562" t="str">
        <f>'4M'!$BZ$22</f>
        <v>B0305SIC_C_SWD</v>
      </c>
      <c r="E3562" t="s">
        <v>16446</v>
      </c>
      <c r="F3562">
        <f>IF(ISBLANK('4M'!$T$22),"",'4M'!$T$22)</f>
        <v>0</v>
      </c>
    </row>
    <row r="3563" spans="2:6">
      <c r="B3563" t="str">
        <f>'4M'!$CA$22</f>
        <v>B0305SIC_C_HD</v>
      </c>
      <c r="E3563" t="s">
        <v>16446</v>
      </c>
      <c r="F3563">
        <f>IF(ISBLANK('4M'!$U$22),"",'4M'!$U$22)</f>
        <v>0</v>
      </c>
    </row>
    <row r="3564" spans="2:6">
      <c r="B3564" t="str">
        <f>'4M'!$CB$22</f>
        <v>B0305SIC_C_STD</v>
      </c>
      <c r="E3564" t="s">
        <v>16446</v>
      </c>
      <c r="F3564">
        <f>IF(ISBLANK('4M'!$V$22),"",'4M'!$V$22)</f>
        <v>17.216999999999999</v>
      </c>
    </row>
    <row r="3565" spans="2:6">
      <c r="B3565" t="str">
        <f>'4M'!$CC$22</f>
        <v>B0305SIC_C_SLT</v>
      </c>
      <c r="E3565" t="s">
        <v>16446</v>
      </c>
      <c r="F3565">
        <f>IF(ISBLANK('4M'!$W$22),"",'4M'!$W$22)</f>
        <v>0</v>
      </c>
    </row>
    <row r="3566" spans="2:6">
      <c r="B3566" t="str">
        <f>'4M'!$CD$22</f>
        <v>B0305SIC_C_STP</v>
      </c>
      <c r="E3566" t="s">
        <v>16446</v>
      </c>
      <c r="F3566">
        <f>IF(ISBLANK('4M'!$X$22),"",'4M'!$X$22)</f>
        <v>0</v>
      </c>
    </row>
    <row r="3567" spans="2:6">
      <c r="B3567" t="str">
        <f>'4M'!$CE$22</f>
        <v>B0305SIC_C_SDT</v>
      </c>
      <c r="E3567" t="s">
        <v>16446</v>
      </c>
      <c r="F3567">
        <f>IF(ISBLANK('4M'!$Y$22),"",'4M'!$Y$22)</f>
        <v>0</v>
      </c>
    </row>
    <row r="3568" spans="2:6">
      <c r="B3568" t="str">
        <f>'4M'!$CF$22</f>
        <v>B0305SIC_C_SD</v>
      </c>
      <c r="E3568" t="s">
        <v>16446</v>
      </c>
      <c r="F3568">
        <f>IF(ISBLANK('4M'!$Z$22),"",'4M'!$Z$22)</f>
        <v>0</v>
      </c>
    </row>
    <row r="3569" spans="2:6">
      <c r="B3569" t="str">
        <f>'4M'!$CG$22</f>
        <v>B0305SIC_C_TOT</v>
      </c>
      <c r="E3569" t="s">
        <v>16446</v>
      </c>
      <c r="F3569">
        <f>IF(ISBLANK('4M'!$AA$22),"",'4M'!$AA$22)</f>
        <v>17.216999999999999</v>
      </c>
    </row>
    <row r="3570" spans="2:6">
      <c r="B3570" t="str">
        <f>'4M'!$BL$23</f>
        <v>B0306SIO_F</v>
      </c>
      <c r="E3570" t="s">
        <v>16446</v>
      </c>
      <c r="F3570">
        <f>IF(ISBLANK('4M'!$F$23),"",'4M'!$F$23)</f>
        <v>0</v>
      </c>
    </row>
    <row r="3571" spans="2:6">
      <c r="B3571" t="str">
        <f>'4M'!$BM$23</f>
        <v>B0306SIO_SWD</v>
      </c>
      <c r="E3571" t="s">
        <v>16446</v>
      </c>
      <c r="F3571">
        <f>IF(ISBLANK('4M'!$G$23),"",'4M'!$G$23)</f>
        <v>0</v>
      </c>
    </row>
    <row r="3572" spans="2:6">
      <c r="B3572" t="str">
        <f>'4M'!$BN$23</f>
        <v>B0306SIO_HD</v>
      </c>
      <c r="E3572" t="s">
        <v>16446</v>
      </c>
      <c r="F3572">
        <f>IF(ISBLANK('4M'!$H$23),"",'4M'!$H$23)</f>
        <v>0</v>
      </c>
    </row>
    <row r="3573" spans="2:6">
      <c r="B3573" t="str">
        <f>'4M'!$BO$23</f>
        <v>B0306SIO_STD</v>
      </c>
      <c r="E3573" t="s">
        <v>16446</v>
      </c>
      <c r="F3573">
        <f>IF(ISBLANK('4M'!$I$23),"",'4M'!$I$23)</f>
        <v>5.6000000000000001E-2</v>
      </c>
    </row>
    <row r="3574" spans="2:6">
      <c r="B3574" t="str">
        <f>'4M'!$BP$23</f>
        <v>B0306SIO_SLT</v>
      </c>
      <c r="E3574" t="s">
        <v>16446</v>
      </c>
      <c r="F3574">
        <f>IF(ISBLANK('4M'!$J$23),"",'4M'!$J$23)</f>
        <v>0</v>
      </c>
    </row>
    <row r="3575" spans="2:6">
      <c r="B3575" t="str">
        <f>'4M'!$BQ$23</f>
        <v>B0306SIO_STP</v>
      </c>
      <c r="E3575" t="s">
        <v>16446</v>
      </c>
      <c r="F3575">
        <f>IF(ISBLANK('4M'!$K$23),"",'4M'!$K$23)</f>
        <v>0</v>
      </c>
    </row>
    <row r="3576" spans="2:6">
      <c r="B3576" t="str">
        <f>'4M'!$BR$23</f>
        <v>B0306SIO_SDT</v>
      </c>
      <c r="E3576" t="s">
        <v>16446</v>
      </c>
      <c r="F3576">
        <f>IF(ISBLANK('4M'!$L$23),"",'4M'!$L$23)</f>
        <v>0</v>
      </c>
    </row>
    <row r="3577" spans="2:6">
      <c r="B3577" t="str">
        <f>'4M'!$BS$23</f>
        <v>B0306SIO_SD</v>
      </c>
      <c r="E3577" t="s">
        <v>16446</v>
      </c>
      <c r="F3577">
        <f>IF(ISBLANK('4M'!$M$23),"",'4M'!$M$23)</f>
        <v>0</v>
      </c>
    </row>
    <row r="3578" spans="2:6">
      <c r="B3578" t="str">
        <f>'4M'!$BT$23</f>
        <v>B0306SIO_TOT</v>
      </c>
      <c r="E3578" t="s">
        <v>16446</v>
      </c>
      <c r="F3578">
        <f>IF(ISBLANK('4M'!$N$23),"",'4M'!$N$23)</f>
        <v>5.6000000000000001E-2</v>
      </c>
    </row>
    <row r="3579" spans="2:6">
      <c r="B3579" t="str">
        <f>'4M'!$BU$23</f>
        <v>B0306SIO_ASC</v>
      </c>
      <c r="E3579" t="s">
        <v>16446</v>
      </c>
      <c r="F3579">
        <f>IF(ISBLANK('4M'!$O$23),"",'4M'!$O$23)</f>
        <v>0</v>
      </c>
    </row>
    <row r="3580" spans="2:6">
      <c r="B3580" t="str">
        <f>'4M'!$BV$23</f>
        <v>B0306SIO_TC</v>
      </c>
      <c r="E3580" t="s">
        <v>16446</v>
      </c>
      <c r="F3580">
        <f>IF(ISBLANK('4M'!$P$23),"",'4M'!$P$23)</f>
        <v>0</v>
      </c>
    </row>
    <row r="3581" spans="2:6">
      <c r="B3581" t="str">
        <f>'4M'!$BW$23</f>
        <v>B0306SIO_TOT8</v>
      </c>
      <c r="E3581" t="s">
        <v>16446</v>
      </c>
      <c r="F3581">
        <f>IF(ISBLANK('4M'!$Q$23),"",'4M'!$Q$23)</f>
        <v>0</v>
      </c>
    </row>
    <row r="3582" spans="2:6">
      <c r="B3582" t="str">
        <f>'4M'!$BX$23</f>
        <v>B0306SIO_TOT78</v>
      </c>
      <c r="E3582" t="s">
        <v>16446</v>
      </c>
      <c r="F3582">
        <f>IF(ISBLANK('4M'!$R$23),"",'4M'!$R$23)</f>
        <v>5.6000000000000001E-2</v>
      </c>
    </row>
    <row r="3583" spans="2:6">
      <c r="B3583" t="str">
        <f>'4M'!$BY$23</f>
        <v>B0306SIO_C_F</v>
      </c>
      <c r="E3583" t="s">
        <v>16446</v>
      </c>
      <c r="F3583">
        <f>IF(ISBLANK('4M'!$S$23),"",'4M'!$S$23)</f>
        <v>0</v>
      </c>
    </row>
    <row r="3584" spans="2:6">
      <c r="B3584" t="str">
        <f>'4M'!$BZ$23</f>
        <v>B0306SIO_C_SWD</v>
      </c>
      <c r="E3584" t="s">
        <v>16446</v>
      </c>
      <c r="F3584">
        <f>IF(ISBLANK('4M'!$T$23),"",'4M'!$T$23)</f>
        <v>0</v>
      </c>
    </row>
    <row r="3585" spans="2:6">
      <c r="B3585" t="str">
        <f>'4M'!$CA$23</f>
        <v>B0306SIO_C_HD</v>
      </c>
      <c r="E3585" t="s">
        <v>16446</v>
      </c>
      <c r="F3585">
        <f>IF(ISBLANK('4M'!$U$23),"",'4M'!$U$23)</f>
        <v>0</v>
      </c>
    </row>
    <row r="3586" spans="2:6">
      <c r="B3586" t="str">
        <f>'4M'!$CB$23</f>
        <v>B0306SIO_C_STD</v>
      </c>
      <c r="E3586" t="s">
        <v>16446</v>
      </c>
      <c r="F3586">
        <f>IF(ISBLANK('4M'!$V$23),"",'4M'!$V$23)</f>
        <v>0</v>
      </c>
    </row>
    <row r="3587" spans="2:6">
      <c r="B3587" t="str">
        <f>'4M'!$CC$23</f>
        <v>B0306SIO_C_SLT</v>
      </c>
      <c r="E3587" t="s">
        <v>16446</v>
      </c>
      <c r="F3587">
        <f>IF(ISBLANK('4M'!$W$23),"",'4M'!$W$23)</f>
        <v>0</v>
      </c>
    </row>
    <row r="3588" spans="2:6">
      <c r="B3588" t="str">
        <f>'4M'!$CD$23</f>
        <v>B0306SIO_C_STP</v>
      </c>
      <c r="E3588" t="s">
        <v>16446</v>
      </c>
      <c r="F3588">
        <f>IF(ISBLANK('4M'!$X$23),"",'4M'!$X$23)</f>
        <v>0</v>
      </c>
    </row>
    <row r="3589" spans="2:6">
      <c r="B3589" t="str">
        <f>'4M'!$CE$23</f>
        <v>B0306SIO_C_SDT</v>
      </c>
      <c r="E3589" t="s">
        <v>16446</v>
      </c>
      <c r="F3589">
        <f>IF(ISBLANK('4M'!$Y$23),"",'4M'!$Y$23)</f>
        <v>0</v>
      </c>
    </row>
    <row r="3590" spans="2:6">
      <c r="B3590" t="str">
        <f>'4M'!$CF$23</f>
        <v>B0306SIO_C_SD</v>
      </c>
      <c r="E3590" t="s">
        <v>16446</v>
      </c>
      <c r="F3590">
        <f>IF(ISBLANK('4M'!$Z$23),"",'4M'!$Z$23)</f>
        <v>0</v>
      </c>
    </row>
    <row r="3591" spans="2:6">
      <c r="B3591" t="str">
        <f>'4M'!$CG$23</f>
        <v>B0306SIO_C_TOT</v>
      </c>
      <c r="E3591" t="s">
        <v>16446</v>
      </c>
      <c r="F3591">
        <f>IF(ISBLANK('4M'!$AA$23),"",'4M'!$AA$23)</f>
        <v>0</v>
      </c>
    </row>
    <row r="3592" spans="2:6">
      <c r="B3592" t="str">
        <f>'4M'!$BL$24</f>
        <v>B0307SIT_F</v>
      </c>
      <c r="E3592" t="s">
        <v>16446</v>
      </c>
      <c r="F3592">
        <f>IF(ISBLANK('4M'!$F$24),"",'4M'!$F$24)</f>
        <v>0</v>
      </c>
    </row>
    <row r="3593" spans="2:6">
      <c r="B3593" t="str">
        <f>'4M'!$BM$24</f>
        <v>B0307SIT_SWD</v>
      </c>
      <c r="E3593" t="s">
        <v>16446</v>
      </c>
      <c r="F3593">
        <f>IF(ISBLANK('4M'!$G$24),"",'4M'!$G$24)</f>
        <v>0</v>
      </c>
    </row>
    <row r="3594" spans="2:6">
      <c r="B3594" t="str">
        <f>'4M'!$BN$24</f>
        <v>B0307SIT_HD</v>
      </c>
      <c r="E3594" t="s">
        <v>16446</v>
      </c>
      <c r="F3594">
        <f>IF(ISBLANK('4M'!$H$24),"",'4M'!$H$24)</f>
        <v>0</v>
      </c>
    </row>
    <row r="3595" spans="2:6">
      <c r="B3595" t="str">
        <f>'4M'!$BO$24</f>
        <v>B0307SIT_STD</v>
      </c>
      <c r="E3595" t="s">
        <v>16446</v>
      </c>
      <c r="F3595">
        <f>IF(ISBLANK('4M'!$I$24),"",'4M'!$I$24)</f>
        <v>26.824999999999999</v>
      </c>
    </row>
    <row r="3596" spans="2:6">
      <c r="B3596" t="str">
        <f>'4M'!$BP$24</f>
        <v>B0307SIT_SLT</v>
      </c>
      <c r="E3596" t="s">
        <v>16446</v>
      </c>
      <c r="F3596">
        <f>IF(ISBLANK('4M'!$J$24),"",'4M'!$J$24)</f>
        <v>0</v>
      </c>
    </row>
    <row r="3597" spans="2:6">
      <c r="B3597" t="str">
        <f>'4M'!$BQ$24</f>
        <v>B0307SIT_STP</v>
      </c>
      <c r="E3597" t="s">
        <v>16446</v>
      </c>
      <c r="F3597">
        <f>IF(ISBLANK('4M'!$K$24),"",'4M'!$K$24)</f>
        <v>0</v>
      </c>
    </row>
    <row r="3598" spans="2:6">
      <c r="B3598" t="str">
        <f>'4M'!$BR$24</f>
        <v>B0307SIT_SDT</v>
      </c>
      <c r="E3598" t="s">
        <v>16446</v>
      </c>
      <c r="F3598">
        <f>IF(ISBLANK('4M'!$L$24),"",'4M'!$L$24)</f>
        <v>0</v>
      </c>
    </row>
    <row r="3599" spans="2:6">
      <c r="B3599" t="str">
        <f>'4M'!$BS$24</f>
        <v>B0307SIT_SD</v>
      </c>
      <c r="E3599" t="s">
        <v>16446</v>
      </c>
      <c r="F3599">
        <f>IF(ISBLANK('4M'!$M$24),"",'4M'!$M$24)</f>
        <v>0</v>
      </c>
    </row>
    <row r="3600" spans="2:6">
      <c r="B3600" t="str">
        <f>'4M'!$BT$24</f>
        <v>B0307SIT_TOT</v>
      </c>
      <c r="E3600" t="s">
        <v>16446</v>
      </c>
      <c r="F3600">
        <f>IF(ISBLANK('4M'!$N$24),"",'4M'!$N$24)</f>
        <v>26.824999999999999</v>
      </c>
    </row>
    <row r="3601" spans="2:6">
      <c r="B3601" t="str">
        <f>'4M'!$BU$24</f>
        <v>B0307SIT_ASC</v>
      </c>
      <c r="E3601" t="s">
        <v>16446</v>
      </c>
      <c r="F3601">
        <f>IF(ISBLANK('4M'!$O$24),"",'4M'!$O$24)</f>
        <v>0</v>
      </c>
    </row>
    <row r="3602" spans="2:6">
      <c r="B3602" t="str">
        <f>'4M'!$BV$24</f>
        <v>B0307SIT_TC</v>
      </c>
      <c r="E3602" t="s">
        <v>16446</v>
      </c>
      <c r="F3602">
        <f>IF(ISBLANK('4M'!$P$24),"",'4M'!$P$24)</f>
        <v>0</v>
      </c>
    </row>
    <row r="3603" spans="2:6">
      <c r="B3603" t="str">
        <f>'4M'!$BW$24</f>
        <v>B0307SIT_TOT8</v>
      </c>
      <c r="E3603" t="s">
        <v>16446</v>
      </c>
      <c r="F3603">
        <f>IF(ISBLANK('4M'!$Q$24),"",'4M'!$Q$24)</f>
        <v>0</v>
      </c>
    </row>
    <row r="3604" spans="2:6">
      <c r="B3604" t="str">
        <f>'4M'!$BX$24</f>
        <v>B0307SIT_TOT78</v>
      </c>
      <c r="E3604" t="s">
        <v>16446</v>
      </c>
      <c r="F3604">
        <f>IF(ISBLANK('4M'!$R$24),"",'4M'!$R$24)</f>
        <v>26.824999999999999</v>
      </c>
    </row>
    <row r="3605" spans="2:6">
      <c r="B3605" t="str">
        <f>'4M'!$BY$24</f>
        <v>B0307SIT_C_F</v>
      </c>
      <c r="E3605" t="s">
        <v>16446</v>
      </c>
      <c r="F3605">
        <f>IF(ISBLANK('4M'!$S$24),"",'4M'!$S$24)</f>
        <v>0</v>
      </c>
    </row>
    <row r="3606" spans="2:6">
      <c r="B3606" t="str">
        <f>'4M'!$BZ$24</f>
        <v>B0307SIT_C_SWD</v>
      </c>
      <c r="E3606" t="s">
        <v>16446</v>
      </c>
      <c r="F3606">
        <f>IF(ISBLANK('4M'!$T$24),"",'4M'!$T$24)</f>
        <v>0</v>
      </c>
    </row>
    <row r="3607" spans="2:6">
      <c r="B3607" t="str">
        <f>'4M'!$CA$24</f>
        <v>B0307SIT_C_HD</v>
      </c>
      <c r="E3607" t="s">
        <v>16446</v>
      </c>
      <c r="F3607">
        <f>IF(ISBLANK('4M'!$U$24),"",'4M'!$U$24)</f>
        <v>0</v>
      </c>
    </row>
    <row r="3608" spans="2:6">
      <c r="B3608" t="str">
        <f>'4M'!$CB$24</f>
        <v>B0307SIT_C_STD</v>
      </c>
      <c r="E3608" t="s">
        <v>16446</v>
      </c>
      <c r="F3608">
        <f>IF(ISBLANK('4M'!$V$24),"",'4M'!$V$24)</f>
        <v>17.216999999999999</v>
      </c>
    </row>
    <row r="3609" spans="2:6">
      <c r="B3609" t="str">
        <f>'4M'!$CC$24</f>
        <v>B0307SIT_C_SLT</v>
      </c>
      <c r="E3609" t="s">
        <v>16446</v>
      </c>
      <c r="F3609">
        <f>IF(ISBLANK('4M'!$W$24),"",'4M'!$W$24)</f>
        <v>0</v>
      </c>
    </row>
    <row r="3610" spans="2:6">
      <c r="B3610" t="str">
        <f>'4M'!$CD$24</f>
        <v>B0307SIT_C_STP</v>
      </c>
      <c r="E3610" t="s">
        <v>16446</v>
      </c>
      <c r="F3610">
        <f>IF(ISBLANK('4M'!$X$24),"",'4M'!$X$24)</f>
        <v>0</v>
      </c>
    </row>
    <row r="3611" spans="2:6">
      <c r="B3611" t="str">
        <f>'4M'!$CE$24</f>
        <v>B0307SIT_C_SDT</v>
      </c>
      <c r="E3611" t="s">
        <v>16446</v>
      </c>
      <c r="F3611">
        <f>IF(ISBLANK('4M'!$Y$24),"",'4M'!$Y$24)</f>
        <v>0</v>
      </c>
    </row>
    <row r="3612" spans="2:6">
      <c r="B3612" t="str">
        <f>'4M'!$CF$24</f>
        <v>B0307SIT_C_SD</v>
      </c>
      <c r="E3612" t="s">
        <v>16446</v>
      </c>
      <c r="F3612">
        <f>IF(ISBLANK('4M'!$Z$24),"",'4M'!$Z$24)</f>
        <v>0</v>
      </c>
    </row>
    <row r="3613" spans="2:6">
      <c r="B3613" t="str">
        <f>'4M'!$CG$24</f>
        <v>B0307SIT_C_TOT</v>
      </c>
      <c r="E3613" t="s">
        <v>16446</v>
      </c>
      <c r="F3613">
        <f>IF(ISBLANK('4M'!$AA$24),"",'4M'!$AA$24)</f>
        <v>17.216999999999999</v>
      </c>
    </row>
    <row r="3614" spans="2:6">
      <c r="B3614" t="str">
        <f>'4M'!$CH$24</f>
        <v>B0384TCT_TE</v>
      </c>
      <c r="E3614" t="s">
        <v>16446</v>
      </c>
      <c r="F3614">
        <f>IF(ISBLANK('4M'!$AB$24),"",'4M'!$AB$24)</f>
        <v>83.078999999999994</v>
      </c>
    </row>
    <row r="3615" spans="2:6">
      <c r="B3615" t="str">
        <f>'4M'!$CI$24</f>
        <v>B0384TCT_TA</v>
      </c>
      <c r="E3615" t="s">
        <v>16446</v>
      </c>
      <c r="F3615">
        <f>IF(ISBLANK('4M'!$AC$24),"",'4M'!$AC$24)</f>
        <v>60.588999999999999</v>
      </c>
    </row>
    <row r="3616" spans="2:6">
      <c r="B3616" t="str">
        <f>'4M'!$CJ$24</f>
        <v>B0384TCT_TC</v>
      </c>
      <c r="E3616" t="s">
        <v>16446</v>
      </c>
      <c r="F3616">
        <f>IF(ISBLANK('4M'!$AD$24),"",'4M'!$AD$24)</f>
        <v>60.588999999999999</v>
      </c>
    </row>
    <row r="3617" spans="2:6">
      <c r="B3617" t="str">
        <f>'4M'!$BL$25</f>
        <v>BO308GIC_F</v>
      </c>
      <c r="E3617" t="s">
        <v>16446</v>
      </c>
      <c r="F3617">
        <f>IF(ISBLANK('4M'!$F$25),"",'4M'!$F$25)</f>
        <v>0</v>
      </c>
    </row>
    <row r="3618" spans="2:6">
      <c r="B3618" t="str">
        <f>'4M'!$BM$25</f>
        <v>BO308GIC_SWD</v>
      </c>
      <c r="E3618" t="s">
        <v>16446</v>
      </c>
      <c r="F3618">
        <f>IF(ISBLANK('4M'!$G$25),"",'4M'!$G$25)</f>
        <v>0</v>
      </c>
    </row>
    <row r="3619" spans="2:6">
      <c r="B3619" t="str">
        <f>'4M'!$BN$25</f>
        <v>BO308GIC_HD</v>
      </c>
      <c r="E3619" t="s">
        <v>16446</v>
      </c>
      <c r="F3619">
        <f>IF(ISBLANK('4M'!$H$25),"",'4M'!$H$25)</f>
        <v>0</v>
      </c>
    </row>
    <row r="3620" spans="2:6">
      <c r="B3620" t="str">
        <f>'4M'!$BO$25</f>
        <v>BO308GIC_STD</v>
      </c>
      <c r="E3620" t="s">
        <v>16446</v>
      </c>
      <c r="F3620">
        <f>IF(ISBLANK('4M'!$I$25),"",'4M'!$I$25)</f>
        <v>0</v>
      </c>
    </row>
    <row r="3621" spans="2:6">
      <c r="B3621" t="str">
        <f>'4M'!$BP$25</f>
        <v>BO308GIC_SLT</v>
      </c>
      <c r="E3621" t="s">
        <v>16446</v>
      </c>
      <c r="F3621">
        <f>IF(ISBLANK('4M'!$J$25),"",'4M'!$J$25)</f>
        <v>0</v>
      </c>
    </row>
    <row r="3622" spans="2:6">
      <c r="B3622" t="str">
        <f>'4M'!$BQ$25</f>
        <v>BO308GIC_STP</v>
      </c>
      <c r="E3622" t="s">
        <v>16446</v>
      </c>
      <c r="F3622">
        <f>IF(ISBLANK('4M'!$K$25),"",'4M'!$K$25)</f>
        <v>0</v>
      </c>
    </row>
    <row r="3623" spans="2:6">
      <c r="B3623" t="str">
        <f>'4M'!$BR$25</f>
        <v>BO308GIC_SDT</v>
      </c>
      <c r="E3623" t="s">
        <v>16446</v>
      </c>
      <c r="F3623">
        <f>IF(ISBLANK('4M'!$L$25),"",'4M'!$L$25)</f>
        <v>0</v>
      </c>
    </row>
    <row r="3624" spans="2:6">
      <c r="B3624" t="str">
        <f>'4M'!$BS$25</f>
        <v>BO308GIC_SD</v>
      </c>
      <c r="E3624" t="s">
        <v>16446</v>
      </c>
      <c r="F3624">
        <f>IF(ISBLANK('4M'!$M$25),"",'4M'!$M$25)</f>
        <v>0</v>
      </c>
    </row>
    <row r="3625" spans="2:6">
      <c r="B3625" t="str">
        <f>'4M'!$BT$25</f>
        <v>BO308GIC_TOT</v>
      </c>
      <c r="E3625" t="s">
        <v>16446</v>
      </c>
      <c r="F3625">
        <f>IF(ISBLANK('4M'!$N$25),"",'4M'!$N$25)</f>
        <v>0</v>
      </c>
    </row>
    <row r="3626" spans="2:6">
      <c r="B3626" t="str">
        <f>'4M'!$BU$25</f>
        <v>BO308_EASC</v>
      </c>
      <c r="E3626" t="s">
        <v>16446</v>
      </c>
      <c r="F3626">
        <f>IF(ISBLANK('4M'!$O$25),"",'4M'!$O$25)</f>
        <v>0</v>
      </c>
    </row>
    <row r="3627" spans="2:6">
      <c r="B3627" t="str">
        <f>'4M'!$BV$25</f>
        <v>BO308_ETC</v>
      </c>
      <c r="E3627" t="s">
        <v>16446</v>
      </c>
      <c r="F3627">
        <f>IF(ISBLANK('4M'!$P$25),"",'4M'!$P$25)</f>
        <v>0</v>
      </c>
    </row>
    <row r="3628" spans="2:6">
      <c r="B3628" t="str">
        <f>'4M'!$BW$25</f>
        <v>BO308_ET</v>
      </c>
      <c r="E3628" t="s">
        <v>16446</v>
      </c>
      <c r="F3628">
        <f>IF(ISBLANK('4M'!$Q$25),"",'4M'!$Q$25)</f>
        <v>0</v>
      </c>
    </row>
    <row r="3629" spans="2:6">
      <c r="B3629" t="str">
        <f>'4M'!$BX$25</f>
        <v>BO308_ET89</v>
      </c>
      <c r="E3629" t="s">
        <v>16446</v>
      </c>
      <c r="F3629">
        <f>IF(ISBLANK('4M'!$R$25),"",'4M'!$R$25)</f>
        <v>0</v>
      </c>
    </row>
    <row r="3630" spans="2:6">
      <c r="B3630" t="str">
        <f>'4M'!$BY$25</f>
        <v>BO308GIC_C_F</v>
      </c>
      <c r="E3630" t="s">
        <v>16446</v>
      </c>
      <c r="F3630">
        <f>IF(ISBLANK('4M'!$S$25),"",'4M'!$S$25)</f>
        <v>0</v>
      </c>
    </row>
    <row r="3631" spans="2:6">
      <c r="B3631" t="str">
        <f>'4M'!$BZ$25</f>
        <v>BO308GIC_C_SWD</v>
      </c>
      <c r="E3631" t="s">
        <v>16446</v>
      </c>
      <c r="F3631">
        <f>IF(ISBLANK('4M'!$T$25),"",'4M'!$T$25)</f>
        <v>0</v>
      </c>
    </row>
    <row r="3632" spans="2:6">
      <c r="B3632" t="str">
        <f>'4M'!$CA$25</f>
        <v>BO308GIC_C_HD</v>
      </c>
      <c r="E3632" t="s">
        <v>16446</v>
      </c>
      <c r="F3632">
        <f>IF(ISBLANK('4M'!$U$25),"",'4M'!$U$25)</f>
        <v>0</v>
      </c>
    </row>
    <row r="3633" spans="2:6">
      <c r="B3633" t="str">
        <f>'4M'!$CB$25</f>
        <v>BO308GIC_C_STD</v>
      </c>
      <c r="E3633" t="s">
        <v>16446</v>
      </c>
      <c r="F3633">
        <f>IF(ISBLANK('4M'!$V$25),"",'4M'!$V$25)</f>
        <v>0</v>
      </c>
    </row>
    <row r="3634" spans="2:6">
      <c r="B3634" t="str">
        <f>'4M'!$CC$25</f>
        <v>BO308GIC_C_SLT</v>
      </c>
      <c r="E3634" t="s">
        <v>16446</v>
      </c>
      <c r="F3634">
        <f>IF(ISBLANK('4M'!$W$25),"",'4M'!$W$25)</f>
        <v>0</v>
      </c>
    </row>
    <row r="3635" spans="2:6">
      <c r="B3635" t="str">
        <f>'4M'!$CD$25</f>
        <v>BO308GIC_C_STP</v>
      </c>
      <c r="E3635" t="s">
        <v>16446</v>
      </c>
      <c r="F3635">
        <f>IF(ISBLANK('4M'!$X$25),"",'4M'!$X$25)</f>
        <v>0</v>
      </c>
    </row>
    <row r="3636" spans="2:6">
      <c r="B3636" t="str">
        <f>'4M'!$CE$25</f>
        <v>BO308GIC_C_SDT</v>
      </c>
      <c r="E3636" t="s">
        <v>16446</v>
      </c>
      <c r="F3636">
        <f>IF(ISBLANK('4M'!$Y$25),"",'4M'!$Y$25)</f>
        <v>0</v>
      </c>
    </row>
    <row r="3637" spans="2:6">
      <c r="B3637" t="str">
        <f>'4M'!$CF$25</f>
        <v>BO308GIC_C_SD</v>
      </c>
      <c r="E3637" t="s">
        <v>16446</v>
      </c>
      <c r="F3637">
        <f>IF(ISBLANK('4M'!$Z$25),"",'4M'!$Z$25)</f>
        <v>0</v>
      </c>
    </row>
    <row r="3638" spans="2:6">
      <c r="B3638" t="str">
        <f>'4M'!$CG$25</f>
        <v>BO308GIC_C_TOT</v>
      </c>
      <c r="E3638" t="s">
        <v>16446</v>
      </c>
      <c r="F3638">
        <f>IF(ISBLANK('4M'!$AA$25),"",'4M'!$AA$25)</f>
        <v>0</v>
      </c>
    </row>
    <row r="3639" spans="2:6">
      <c r="B3639" t="str">
        <f>'4M'!$BL$26</f>
        <v>BO309GI0_F</v>
      </c>
      <c r="E3639" t="s">
        <v>16446</v>
      </c>
      <c r="F3639">
        <f>IF(ISBLANK('4M'!$F$26),"",'4M'!$F$26)</f>
        <v>0</v>
      </c>
    </row>
    <row r="3640" spans="2:6">
      <c r="B3640" t="str">
        <f>'4M'!$BM$26</f>
        <v>BO309GIO_SWD</v>
      </c>
      <c r="E3640" t="s">
        <v>16446</v>
      </c>
      <c r="F3640">
        <f>IF(ISBLANK('4M'!$G$26),"",'4M'!$G$26)</f>
        <v>0</v>
      </c>
    </row>
    <row r="3641" spans="2:6">
      <c r="B3641" t="str">
        <f>'4M'!$BN$26</f>
        <v>BO309GIO_HD</v>
      </c>
      <c r="E3641" t="s">
        <v>16446</v>
      </c>
      <c r="F3641">
        <f>IF(ISBLANK('4M'!$H$26),"",'4M'!$H$26)</f>
        <v>0</v>
      </c>
    </row>
    <row r="3642" spans="2:6">
      <c r="B3642" t="str">
        <f>'4M'!$BO$26</f>
        <v>BO309GIO_STD</v>
      </c>
      <c r="E3642" t="s">
        <v>16446</v>
      </c>
      <c r="F3642">
        <f>IF(ISBLANK('4M'!$I$26),"",'4M'!$I$26)</f>
        <v>0</v>
      </c>
    </row>
    <row r="3643" spans="2:6">
      <c r="B3643" t="str">
        <f>'4M'!$BP$26</f>
        <v>BO309GIO_SLT</v>
      </c>
      <c r="E3643" t="s">
        <v>16446</v>
      </c>
      <c r="F3643">
        <f>IF(ISBLANK('4M'!$J$26),"",'4M'!$J$26)</f>
        <v>0</v>
      </c>
    </row>
    <row r="3644" spans="2:6">
      <c r="B3644" t="str">
        <f>'4M'!$BQ$26</f>
        <v>BO309GIO_STP</v>
      </c>
      <c r="E3644" t="s">
        <v>16446</v>
      </c>
      <c r="F3644">
        <f>IF(ISBLANK('4M'!$K$26),"",'4M'!$K$26)</f>
        <v>0</v>
      </c>
    </row>
    <row r="3645" spans="2:6">
      <c r="B3645" t="str">
        <f>'4M'!$BR$26</f>
        <v>BO309GIO_SDT</v>
      </c>
      <c r="E3645" t="s">
        <v>16446</v>
      </c>
      <c r="F3645">
        <f>IF(ISBLANK('4M'!$L$26),"",'4M'!$L$26)</f>
        <v>0</v>
      </c>
    </row>
    <row r="3646" spans="2:6">
      <c r="B3646" t="str">
        <f>'4M'!$BS$26</f>
        <v>BO309GIO_SD</v>
      </c>
      <c r="E3646" t="s">
        <v>16446</v>
      </c>
      <c r="F3646">
        <f>IF(ISBLANK('4M'!$M$26),"",'4M'!$M$26)</f>
        <v>0</v>
      </c>
    </row>
    <row r="3647" spans="2:6">
      <c r="B3647" t="str">
        <f>'4M'!$BT$26</f>
        <v>BO309GIO_TOT</v>
      </c>
      <c r="E3647" t="s">
        <v>16446</v>
      </c>
      <c r="F3647">
        <f>IF(ISBLANK('4M'!$N$26),"",'4M'!$N$26)</f>
        <v>0</v>
      </c>
    </row>
    <row r="3648" spans="2:6">
      <c r="B3648" t="str">
        <f>'4M'!$BU$26</f>
        <v>BO309_EASC</v>
      </c>
      <c r="E3648" t="s">
        <v>16446</v>
      </c>
      <c r="F3648">
        <f>IF(ISBLANK('4M'!$O$26),"",'4M'!$O$26)</f>
        <v>0</v>
      </c>
    </row>
    <row r="3649" spans="2:6">
      <c r="B3649" t="str">
        <f>'4M'!$BV$26</f>
        <v>BO309_ETC</v>
      </c>
      <c r="E3649" t="s">
        <v>16446</v>
      </c>
      <c r="F3649">
        <f>IF(ISBLANK('4M'!$P$26),"",'4M'!$P$26)</f>
        <v>0</v>
      </c>
    </row>
    <row r="3650" spans="2:6">
      <c r="B3650" t="str">
        <f>'4M'!$BW$26</f>
        <v>BO309_ET</v>
      </c>
      <c r="E3650" t="s">
        <v>16446</v>
      </c>
      <c r="F3650">
        <f>IF(ISBLANK('4M'!$Q$26),"",'4M'!$Q$26)</f>
        <v>0</v>
      </c>
    </row>
    <row r="3651" spans="2:6">
      <c r="B3651" t="str">
        <f>'4M'!$BX$26</f>
        <v>BO309_ET89</v>
      </c>
      <c r="E3651" t="s">
        <v>16446</v>
      </c>
      <c r="F3651">
        <f>IF(ISBLANK('4M'!$R$26),"",'4M'!$R$26)</f>
        <v>0</v>
      </c>
    </row>
    <row r="3652" spans="2:6">
      <c r="B3652" t="str">
        <f>'4M'!$BY$26</f>
        <v>BO309GI0_C_F</v>
      </c>
      <c r="E3652" t="s">
        <v>16446</v>
      </c>
      <c r="F3652">
        <f>IF(ISBLANK('4M'!$S$26),"",'4M'!$S$26)</f>
        <v>0</v>
      </c>
    </row>
    <row r="3653" spans="2:6">
      <c r="B3653" t="str">
        <f>'4M'!$BZ$26</f>
        <v>BO309GIO_C_SWD</v>
      </c>
      <c r="E3653" t="s">
        <v>16446</v>
      </c>
      <c r="F3653">
        <f>IF(ISBLANK('4M'!$T$26),"",'4M'!$T$26)</f>
        <v>0</v>
      </c>
    </row>
    <row r="3654" spans="2:6">
      <c r="B3654" t="str">
        <f>'4M'!$CA$26</f>
        <v>BO309GIO_C_HD</v>
      </c>
      <c r="E3654" t="s">
        <v>16446</v>
      </c>
      <c r="F3654">
        <f>IF(ISBLANK('4M'!$U$26),"",'4M'!$U$26)</f>
        <v>0</v>
      </c>
    </row>
    <row r="3655" spans="2:6">
      <c r="B3655" t="str">
        <f>'4M'!$CB$26</f>
        <v>BO309GIO_C_STD</v>
      </c>
      <c r="E3655" t="s">
        <v>16446</v>
      </c>
      <c r="F3655">
        <f>IF(ISBLANK('4M'!$V$26),"",'4M'!$V$26)</f>
        <v>0</v>
      </c>
    </row>
    <row r="3656" spans="2:6">
      <c r="B3656" t="str">
        <f>'4M'!$CC$26</f>
        <v>BO309GIO_C_SLT</v>
      </c>
      <c r="E3656" t="s">
        <v>16446</v>
      </c>
      <c r="F3656">
        <f>IF(ISBLANK('4M'!$W$26),"",'4M'!$W$26)</f>
        <v>0</v>
      </c>
    </row>
    <row r="3657" spans="2:6">
      <c r="B3657" t="str">
        <f>'4M'!$CD$26</f>
        <v>BO309GIO_C_STP</v>
      </c>
      <c r="E3657" t="s">
        <v>16446</v>
      </c>
      <c r="F3657">
        <f>IF(ISBLANK('4M'!$X$26),"",'4M'!$X$26)</f>
        <v>0</v>
      </c>
    </row>
    <row r="3658" spans="2:6">
      <c r="B3658" t="str">
        <f>'4M'!$CE$26</f>
        <v>BO309GIO_C_SDT</v>
      </c>
      <c r="E3658" t="s">
        <v>16446</v>
      </c>
      <c r="F3658">
        <f>IF(ISBLANK('4M'!$Y$26),"",'4M'!$Y$26)</f>
        <v>0</v>
      </c>
    </row>
    <row r="3659" spans="2:6">
      <c r="B3659" t="str">
        <f>'4M'!$CF$26</f>
        <v>BO309GIO_C_SD</v>
      </c>
      <c r="E3659" t="s">
        <v>16446</v>
      </c>
      <c r="F3659">
        <f>IF(ISBLANK('4M'!$Z$26),"",'4M'!$Z$26)</f>
        <v>0</v>
      </c>
    </row>
    <row r="3660" spans="2:6">
      <c r="B3660" t="str">
        <f>'4M'!$CG$26</f>
        <v>BO309GIO_C_TOT</v>
      </c>
      <c r="E3660" t="s">
        <v>16446</v>
      </c>
      <c r="F3660">
        <f>IF(ISBLANK('4M'!$AA$26),"",'4M'!$AA$26)</f>
        <v>0</v>
      </c>
    </row>
    <row r="3661" spans="2:6">
      <c r="B3661" t="str">
        <f>'4M'!$BL$27</f>
        <v>BO310GI0_F</v>
      </c>
      <c r="E3661" t="s">
        <v>16446</v>
      </c>
      <c r="F3661">
        <f>IF(ISBLANK('4M'!$F$27),"",'4M'!$F$27)</f>
        <v>0</v>
      </c>
    </row>
    <row r="3662" spans="2:6">
      <c r="B3662" t="str">
        <f>'4M'!$BM$27</f>
        <v>BO310GIT_SWD</v>
      </c>
      <c r="E3662" t="s">
        <v>16446</v>
      </c>
      <c r="F3662">
        <f>IF(ISBLANK('4M'!$G$27),"",'4M'!$G$27)</f>
        <v>0</v>
      </c>
    </row>
    <row r="3663" spans="2:6">
      <c r="B3663" t="str">
        <f>'4M'!$BN$27</f>
        <v>BO310GIT_HD</v>
      </c>
      <c r="E3663" t="s">
        <v>16446</v>
      </c>
      <c r="F3663">
        <f>IF(ISBLANK('4M'!$H$27),"",'4M'!$H$27)</f>
        <v>0</v>
      </c>
    </row>
    <row r="3664" spans="2:6">
      <c r="B3664" t="str">
        <f>'4M'!$BO$27</f>
        <v>BO310GIT_STD</v>
      </c>
      <c r="E3664" t="s">
        <v>16446</v>
      </c>
      <c r="F3664">
        <f>IF(ISBLANK('4M'!$I$27),"",'4M'!$I$27)</f>
        <v>0</v>
      </c>
    </row>
    <row r="3665" spans="2:6">
      <c r="B3665" t="str">
        <f>'4M'!$BP$27</f>
        <v>BO310GIT_SLT</v>
      </c>
      <c r="E3665" t="s">
        <v>16446</v>
      </c>
      <c r="F3665">
        <f>IF(ISBLANK('4M'!$J$27),"",'4M'!$J$27)</f>
        <v>0</v>
      </c>
    </row>
    <row r="3666" spans="2:6">
      <c r="B3666" t="str">
        <f>'4M'!$BQ$27</f>
        <v>BO310GIT_STP</v>
      </c>
      <c r="E3666" t="s">
        <v>16446</v>
      </c>
      <c r="F3666">
        <f>IF(ISBLANK('4M'!$K$27),"",'4M'!$K$27)</f>
        <v>0</v>
      </c>
    </row>
    <row r="3667" spans="2:6">
      <c r="B3667" t="str">
        <f>'4M'!$BR$27</f>
        <v>BO310GIT_SDT</v>
      </c>
      <c r="E3667" t="s">
        <v>16446</v>
      </c>
      <c r="F3667">
        <f>IF(ISBLANK('4M'!$L$27),"",'4M'!$L$27)</f>
        <v>0</v>
      </c>
    </row>
    <row r="3668" spans="2:6">
      <c r="B3668" t="str">
        <f>'4M'!$BS$27</f>
        <v>BO310GIT_SD</v>
      </c>
      <c r="E3668" t="s">
        <v>16446</v>
      </c>
      <c r="F3668">
        <f>IF(ISBLANK('4M'!$M$27),"",'4M'!$M$27)</f>
        <v>0</v>
      </c>
    </row>
    <row r="3669" spans="2:6">
      <c r="B3669" t="str">
        <f>'4M'!$BT$27</f>
        <v>BO310GIT_TOT</v>
      </c>
      <c r="E3669" t="s">
        <v>16446</v>
      </c>
      <c r="F3669">
        <f>IF(ISBLANK('4M'!$N$27),"",'4M'!$N$27)</f>
        <v>0</v>
      </c>
    </row>
    <row r="3670" spans="2:6">
      <c r="B3670" t="str">
        <f>'4M'!$BU$27</f>
        <v>BO310_EASC</v>
      </c>
      <c r="E3670" t="s">
        <v>16446</v>
      </c>
      <c r="F3670">
        <f>IF(ISBLANK('4M'!$O$27),"",'4M'!$O$27)</f>
        <v>0</v>
      </c>
    </row>
    <row r="3671" spans="2:6">
      <c r="B3671" t="str">
        <f>'4M'!$BV$27</f>
        <v>BO310_ETC</v>
      </c>
      <c r="E3671" t="s">
        <v>16446</v>
      </c>
      <c r="F3671">
        <f>IF(ISBLANK('4M'!$P$27),"",'4M'!$P$27)</f>
        <v>0</v>
      </c>
    </row>
    <row r="3672" spans="2:6">
      <c r="B3672" t="str">
        <f>'4M'!$BW$27</f>
        <v>BO310_ET</v>
      </c>
      <c r="E3672" t="s">
        <v>16446</v>
      </c>
      <c r="F3672">
        <f>IF(ISBLANK('4M'!$Q$27),"",'4M'!$Q$27)</f>
        <v>0</v>
      </c>
    </row>
    <row r="3673" spans="2:6">
      <c r="B3673" t="str">
        <f>'4M'!$BX$27</f>
        <v>BO310_ET89</v>
      </c>
      <c r="E3673" t="s">
        <v>16446</v>
      </c>
      <c r="F3673">
        <f>IF(ISBLANK('4M'!$R$27),"",'4M'!$R$27)</f>
        <v>0</v>
      </c>
    </row>
    <row r="3674" spans="2:6">
      <c r="B3674" t="str">
        <f>'4M'!$BY$27</f>
        <v>BO310GIT_C_F</v>
      </c>
      <c r="E3674" t="s">
        <v>16446</v>
      </c>
      <c r="F3674">
        <f>IF(ISBLANK('4M'!$S$27),"",'4M'!$S$27)</f>
        <v>0</v>
      </c>
    </row>
    <row r="3675" spans="2:6">
      <c r="B3675" t="str">
        <f>'4M'!$BZ$27</f>
        <v>BO310GIT_C_SWD</v>
      </c>
      <c r="E3675" t="s">
        <v>16446</v>
      </c>
      <c r="F3675">
        <f>IF(ISBLANK('4M'!$T$27),"",'4M'!$T$27)</f>
        <v>0</v>
      </c>
    </row>
    <row r="3676" spans="2:6">
      <c r="B3676" t="str">
        <f>'4M'!$CA$27</f>
        <v>BO310GIT_C_HD</v>
      </c>
      <c r="E3676" t="s">
        <v>16446</v>
      </c>
      <c r="F3676">
        <f>IF(ISBLANK('4M'!$U$27),"",'4M'!$U$27)</f>
        <v>0</v>
      </c>
    </row>
    <row r="3677" spans="2:6">
      <c r="B3677" t="str">
        <f>'4M'!$CB$27</f>
        <v>BO310GIT_C_STD</v>
      </c>
      <c r="E3677" t="s">
        <v>16446</v>
      </c>
      <c r="F3677">
        <f>IF(ISBLANK('4M'!$V$27),"",'4M'!$V$27)</f>
        <v>0</v>
      </c>
    </row>
    <row r="3678" spans="2:6">
      <c r="B3678" t="str">
        <f>'4M'!$CC$27</f>
        <v>BO310GIT_C_SLT</v>
      </c>
      <c r="E3678" t="s">
        <v>16446</v>
      </c>
      <c r="F3678">
        <f>IF(ISBLANK('4M'!$W$27),"",'4M'!$W$27)</f>
        <v>0</v>
      </c>
    </row>
    <row r="3679" spans="2:6">
      <c r="B3679" t="str">
        <f>'4M'!$CD$27</f>
        <v>BO310GIT_C_STP</v>
      </c>
      <c r="E3679" t="s">
        <v>16446</v>
      </c>
      <c r="F3679">
        <f>IF(ISBLANK('4M'!$X$27),"",'4M'!$X$27)</f>
        <v>0</v>
      </c>
    </row>
    <row r="3680" spans="2:6">
      <c r="B3680" t="str">
        <f>'4M'!$CE$27</f>
        <v>BO310GIT_C_SDT</v>
      </c>
      <c r="E3680" t="s">
        <v>16446</v>
      </c>
      <c r="F3680">
        <f>IF(ISBLANK('4M'!$Y$27),"",'4M'!$Y$27)</f>
        <v>0</v>
      </c>
    </row>
    <row r="3681" spans="2:6">
      <c r="B3681" t="str">
        <f>'4M'!$CF$27</f>
        <v>BO310GIT_C_SD</v>
      </c>
      <c r="E3681" t="s">
        <v>16446</v>
      </c>
      <c r="F3681">
        <f>IF(ISBLANK('4M'!$Z$27),"",'4M'!$Z$27)</f>
        <v>0</v>
      </c>
    </row>
    <row r="3682" spans="2:6">
      <c r="B3682" t="str">
        <f>'4M'!$CG$27</f>
        <v>BO310GIT_C_TOT</v>
      </c>
      <c r="E3682" t="s">
        <v>16446</v>
      </c>
      <c r="F3682">
        <f>IF(ISBLANK('4M'!$AA$27),"",'4M'!$AA$27)</f>
        <v>0</v>
      </c>
    </row>
    <row r="3683" spans="2:6">
      <c r="B3683" t="str">
        <f>'4M'!$BL$28</f>
        <v>BO311RSFC_F</v>
      </c>
      <c r="E3683" t="s">
        <v>16446</v>
      </c>
      <c r="F3683">
        <f>IF(ISBLANK('4M'!$F$28),"",'4M'!$F$28)</f>
        <v>0</v>
      </c>
    </row>
    <row r="3684" spans="2:6">
      <c r="B3684" t="str">
        <f>'4M'!$BM$28</f>
        <v>BO311RSFC_SWD</v>
      </c>
      <c r="E3684" t="s">
        <v>16446</v>
      </c>
      <c r="F3684">
        <f>IF(ISBLANK('4M'!$G$28),"",'4M'!$G$28)</f>
        <v>0</v>
      </c>
    </row>
    <row r="3685" spans="2:6">
      <c r="B3685" t="str">
        <f>'4M'!$BN$28</f>
        <v>BO311RSFC_HD</v>
      </c>
      <c r="E3685" t="s">
        <v>16446</v>
      </c>
      <c r="F3685">
        <f>IF(ISBLANK('4M'!$H$28),"",'4M'!$H$28)</f>
        <v>0</v>
      </c>
    </row>
    <row r="3686" spans="2:6">
      <c r="B3686" t="str">
        <f>'4M'!$BO$28</f>
        <v>BO311RSFC_STD</v>
      </c>
      <c r="E3686" t="s">
        <v>16446</v>
      </c>
      <c r="F3686">
        <f>IF(ISBLANK('4M'!$I$28),"",'4M'!$I$28)</f>
        <v>0</v>
      </c>
    </row>
    <row r="3687" spans="2:6">
      <c r="B3687" t="str">
        <f>'4M'!$BP$28</f>
        <v>BO311RSFC_SLT</v>
      </c>
      <c r="E3687" t="s">
        <v>16446</v>
      </c>
      <c r="F3687">
        <f>IF(ISBLANK('4M'!$J$28),"",'4M'!$J$28)</f>
        <v>0</v>
      </c>
    </row>
    <row r="3688" spans="2:6">
      <c r="B3688" t="str">
        <f>'4M'!$BQ$28</f>
        <v>BO311RSFC_STP</v>
      </c>
      <c r="E3688" t="s">
        <v>16446</v>
      </c>
      <c r="F3688">
        <f>IF(ISBLANK('4M'!$K$28),"",'4M'!$K$28)</f>
        <v>0</v>
      </c>
    </row>
    <row r="3689" spans="2:6">
      <c r="B3689" t="str">
        <f>'4M'!$BR$28</f>
        <v>BO311RSFC_SDT</v>
      </c>
      <c r="E3689" t="s">
        <v>16446</v>
      </c>
      <c r="F3689">
        <f>IF(ISBLANK('4M'!$L$28),"",'4M'!$L$28)</f>
        <v>0</v>
      </c>
    </row>
    <row r="3690" spans="2:6">
      <c r="B3690" t="str">
        <f>'4M'!$BS$28</f>
        <v>BO311RSFC_SD</v>
      </c>
      <c r="E3690" t="s">
        <v>16446</v>
      </c>
      <c r="F3690">
        <f>IF(ISBLANK('4M'!$M$28),"",'4M'!$M$28)</f>
        <v>0</v>
      </c>
    </row>
    <row r="3691" spans="2:6">
      <c r="B3691" t="str">
        <f>'4M'!$BT$28</f>
        <v>BO311RSFC_TOT</v>
      </c>
      <c r="E3691" t="s">
        <v>16446</v>
      </c>
      <c r="F3691">
        <f>IF(ISBLANK('4M'!$N$28),"",'4M'!$N$28)</f>
        <v>0</v>
      </c>
    </row>
    <row r="3692" spans="2:6">
      <c r="B3692" t="str">
        <f>'4M'!$BU$28</f>
        <v>BO311_EASC</v>
      </c>
      <c r="E3692" t="s">
        <v>16446</v>
      </c>
      <c r="F3692">
        <f>IF(ISBLANK('4M'!$O$28),"",'4M'!$O$28)</f>
        <v>0</v>
      </c>
    </row>
    <row r="3693" spans="2:6">
      <c r="B3693" t="str">
        <f>'4M'!$BV$28</f>
        <v>BO311_ETC</v>
      </c>
      <c r="E3693" t="s">
        <v>16446</v>
      </c>
      <c r="F3693">
        <f>IF(ISBLANK('4M'!$P$28),"",'4M'!$P$28)</f>
        <v>0</v>
      </c>
    </row>
    <row r="3694" spans="2:6">
      <c r="B3694" t="str">
        <f>'4M'!$BW$28</f>
        <v>BO311_ET</v>
      </c>
      <c r="E3694" t="s">
        <v>16446</v>
      </c>
      <c r="F3694">
        <f>IF(ISBLANK('4M'!$Q$28),"",'4M'!$Q$28)</f>
        <v>0</v>
      </c>
    </row>
    <row r="3695" spans="2:6">
      <c r="B3695" t="str">
        <f>'4M'!$BX$28</f>
        <v>BO311_ET89</v>
      </c>
      <c r="E3695" t="s">
        <v>16446</v>
      </c>
      <c r="F3695">
        <f>IF(ISBLANK('4M'!$R$28),"",'4M'!$R$28)</f>
        <v>0</v>
      </c>
    </row>
    <row r="3696" spans="2:6">
      <c r="B3696" t="str">
        <f>'4M'!$BY$28</f>
        <v>BO311RSFC_C_F</v>
      </c>
      <c r="E3696" t="s">
        <v>16446</v>
      </c>
      <c r="F3696">
        <f>IF(ISBLANK('4M'!$S$28),"",'4M'!$S$28)</f>
        <v>0</v>
      </c>
    </row>
    <row r="3697" spans="2:6">
      <c r="B3697" t="str">
        <f>'4M'!$BZ$28</f>
        <v>BO311RSFC_C_SWD</v>
      </c>
      <c r="E3697" t="s">
        <v>16446</v>
      </c>
      <c r="F3697">
        <f>IF(ISBLANK('4M'!$T$28),"",'4M'!$T$28)</f>
        <v>0</v>
      </c>
    </row>
    <row r="3698" spans="2:6">
      <c r="B3698" t="str">
        <f>'4M'!$CA$28</f>
        <v>BO311RSFC_C_HD</v>
      </c>
      <c r="E3698" t="s">
        <v>16446</v>
      </c>
      <c r="F3698">
        <f>IF(ISBLANK('4M'!$U$28),"",'4M'!$U$28)</f>
        <v>0</v>
      </c>
    </row>
    <row r="3699" spans="2:6">
      <c r="B3699" t="str">
        <f>'4M'!$CB$28</f>
        <v>BO311RSFC_C_STD</v>
      </c>
      <c r="E3699" t="s">
        <v>16446</v>
      </c>
      <c r="F3699">
        <f>IF(ISBLANK('4M'!$V$28),"",'4M'!$V$28)</f>
        <v>0</v>
      </c>
    </row>
    <row r="3700" spans="2:6">
      <c r="B3700" t="str">
        <f>'4M'!$CC$28</f>
        <v>BO311RSFC_C_SLT</v>
      </c>
      <c r="E3700" t="s">
        <v>16446</v>
      </c>
      <c r="F3700">
        <f>IF(ISBLANK('4M'!$W$28),"",'4M'!$W$28)</f>
        <v>0</v>
      </c>
    </row>
    <row r="3701" spans="2:6">
      <c r="B3701" t="str">
        <f>'4M'!$CD$28</f>
        <v>BO311RSFC_C_STP</v>
      </c>
      <c r="E3701" t="s">
        <v>16446</v>
      </c>
      <c r="F3701">
        <f>IF(ISBLANK('4M'!$X$28),"",'4M'!$X$28)</f>
        <v>0</v>
      </c>
    </row>
    <row r="3702" spans="2:6">
      <c r="B3702" t="str">
        <f>'4M'!$CE$28</f>
        <v>BO311RSFC_C_SDT</v>
      </c>
      <c r="E3702" t="s">
        <v>16446</v>
      </c>
      <c r="F3702">
        <f>IF(ISBLANK('4M'!$Y$28),"",'4M'!$Y$28)</f>
        <v>0</v>
      </c>
    </row>
    <row r="3703" spans="2:6">
      <c r="B3703" t="str">
        <f>'4M'!$CF$28</f>
        <v>BO311RSFC_C_SD</v>
      </c>
      <c r="E3703" t="s">
        <v>16446</v>
      </c>
      <c r="F3703">
        <f>IF(ISBLANK('4M'!$Z$28),"",'4M'!$Z$28)</f>
        <v>0</v>
      </c>
    </row>
    <row r="3704" spans="2:6">
      <c r="B3704" t="str">
        <f>'4M'!$CG$28</f>
        <v>BO311RSFC_C_TOT</v>
      </c>
      <c r="E3704" t="s">
        <v>16446</v>
      </c>
      <c r="F3704">
        <f>IF(ISBLANK('4M'!$AA$28),"",'4M'!$AA$28)</f>
        <v>0</v>
      </c>
    </row>
    <row r="3705" spans="2:6">
      <c r="B3705" t="str">
        <f>'4M'!$BL$29</f>
        <v>BO312RSF0_F</v>
      </c>
      <c r="E3705" t="s">
        <v>16446</v>
      </c>
      <c r="F3705">
        <f>IF(ISBLANK('4M'!$F$29),"",'4M'!$F$29)</f>
        <v>0</v>
      </c>
    </row>
    <row r="3706" spans="2:6">
      <c r="B3706" t="str">
        <f>'4M'!$BM$29</f>
        <v>BO312RSF0_SWD</v>
      </c>
      <c r="E3706" t="s">
        <v>16446</v>
      </c>
      <c r="F3706">
        <f>IF(ISBLANK('4M'!$G$29),"",'4M'!$G$29)</f>
        <v>0</v>
      </c>
    </row>
    <row r="3707" spans="2:6">
      <c r="B3707" t="str">
        <f>'4M'!$BN$29</f>
        <v>BO312RSF0_HD</v>
      </c>
      <c r="E3707" t="s">
        <v>16446</v>
      </c>
      <c r="F3707">
        <f>IF(ISBLANK('4M'!$H$29),"",'4M'!$H$29)</f>
        <v>0</v>
      </c>
    </row>
    <row r="3708" spans="2:6">
      <c r="B3708" t="str">
        <f>'4M'!$BO$29</f>
        <v>BO312RSF0_STD</v>
      </c>
      <c r="E3708" t="s">
        <v>16446</v>
      </c>
      <c r="F3708">
        <f>IF(ISBLANK('4M'!$I$29),"",'4M'!$I$29)</f>
        <v>0</v>
      </c>
    </row>
    <row r="3709" spans="2:6">
      <c r="B3709" t="str">
        <f>'4M'!$BP$29</f>
        <v>BO312RSF0_SLT</v>
      </c>
      <c r="E3709" t="s">
        <v>16446</v>
      </c>
      <c r="F3709">
        <f>IF(ISBLANK('4M'!$J$29),"",'4M'!$J$29)</f>
        <v>0</v>
      </c>
    </row>
    <row r="3710" spans="2:6">
      <c r="B3710" t="str">
        <f>'4M'!$BQ$29</f>
        <v>BO312RSF0_STP</v>
      </c>
      <c r="E3710" t="s">
        <v>16446</v>
      </c>
      <c r="F3710">
        <f>IF(ISBLANK('4M'!$K$29),"",'4M'!$K$29)</f>
        <v>0</v>
      </c>
    </row>
    <row r="3711" spans="2:6">
      <c r="B3711" t="str">
        <f>'4M'!$BR$29</f>
        <v>BO312RSF0_SDT</v>
      </c>
      <c r="E3711" t="s">
        <v>16446</v>
      </c>
      <c r="F3711">
        <f>IF(ISBLANK('4M'!$L$29),"",'4M'!$L$29)</f>
        <v>0</v>
      </c>
    </row>
    <row r="3712" spans="2:6">
      <c r="B3712" t="str">
        <f>'4M'!$BS$29</f>
        <v>BO312RSF0_SD</v>
      </c>
      <c r="E3712" t="s">
        <v>16446</v>
      </c>
      <c r="F3712">
        <f>IF(ISBLANK('4M'!$M$29),"",'4M'!$M$29)</f>
        <v>0</v>
      </c>
    </row>
    <row r="3713" spans="2:6">
      <c r="B3713" t="str">
        <f>'4M'!$BT$29</f>
        <v>BO312RSF0_TOT</v>
      </c>
      <c r="E3713" t="s">
        <v>16446</v>
      </c>
      <c r="F3713">
        <f>IF(ISBLANK('4M'!$N$29),"",'4M'!$N$29)</f>
        <v>0</v>
      </c>
    </row>
    <row r="3714" spans="2:6">
      <c r="B3714" t="str">
        <f>'4M'!$BU$29</f>
        <v>BO312_EASC</v>
      </c>
      <c r="E3714" t="s">
        <v>16446</v>
      </c>
      <c r="F3714">
        <f>IF(ISBLANK('4M'!$O$29),"",'4M'!$O$29)</f>
        <v>0</v>
      </c>
    </row>
    <row r="3715" spans="2:6">
      <c r="B3715" t="str">
        <f>'4M'!$BV$29</f>
        <v>BO312_ETC</v>
      </c>
      <c r="E3715" t="s">
        <v>16446</v>
      </c>
      <c r="F3715">
        <f>IF(ISBLANK('4M'!$P$29),"",'4M'!$P$29)</f>
        <v>0</v>
      </c>
    </row>
    <row r="3716" spans="2:6">
      <c r="B3716" t="str">
        <f>'4M'!$BW$29</f>
        <v>BO312_ET</v>
      </c>
      <c r="E3716" t="s">
        <v>16446</v>
      </c>
      <c r="F3716">
        <f>IF(ISBLANK('4M'!$Q$29),"",'4M'!$Q$29)</f>
        <v>0</v>
      </c>
    </row>
    <row r="3717" spans="2:6">
      <c r="B3717" t="str">
        <f>'4M'!$BX$29</f>
        <v>BO312_ET89</v>
      </c>
      <c r="E3717" t="s">
        <v>16446</v>
      </c>
      <c r="F3717">
        <f>IF(ISBLANK('4M'!$R$29),"",'4M'!$R$29)</f>
        <v>0</v>
      </c>
    </row>
    <row r="3718" spans="2:6">
      <c r="B3718" t="str">
        <f>'4M'!$BY$29</f>
        <v>BO312RSF0_C_F</v>
      </c>
      <c r="E3718" t="s">
        <v>16446</v>
      </c>
      <c r="F3718">
        <f>IF(ISBLANK('4M'!$S$29),"",'4M'!$S$29)</f>
        <v>0</v>
      </c>
    </row>
    <row r="3719" spans="2:6">
      <c r="B3719" t="str">
        <f>'4M'!$BZ$29</f>
        <v>BO312RSF0_C_SWD</v>
      </c>
      <c r="E3719" t="s">
        <v>16446</v>
      </c>
      <c r="F3719">
        <f>IF(ISBLANK('4M'!$T$29),"",'4M'!$T$29)</f>
        <v>0</v>
      </c>
    </row>
    <row r="3720" spans="2:6">
      <c r="B3720" t="str">
        <f>'4M'!$CA$29</f>
        <v>BO312RSF0_C_HD</v>
      </c>
      <c r="E3720" t="s">
        <v>16446</v>
      </c>
      <c r="F3720">
        <f>IF(ISBLANK('4M'!$U$29),"",'4M'!$U$29)</f>
        <v>0</v>
      </c>
    </row>
    <row r="3721" spans="2:6">
      <c r="B3721" t="str">
        <f>'4M'!$CB$29</f>
        <v>BO312RSF0_C_STD</v>
      </c>
      <c r="E3721" t="s">
        <v>16446</v>
      </c>
      <c r="F3721">
        <f>IF(ISBLANK('4M'!$V$29),"",'4M'!$V$29)</f>
        <v>0</v>
      </c>
    </row>
    <row r="3722" spans="2:6">
      <c r="B3722" t="str">
        <f>'4M'!$CC$29</f>
        <v>BO312RSF0_C_SLT</v>
      </c>
      <c r="E3722" t="s">
        <v>16446</v>
      </c>
      <c r="F3722">
        <f>IF(ISBLANK('4M'!$W$29),"",'4M'!$W$29)</f>
        <v>0</v>
      </c>
    </row>
    <row r="3723" spans="2:6">
      <c r="B3723" t="str">
        <f>'4M'!$CD$29</f>
        <v>BO312RSF0_C_STP</v>
      </c>
      <c r="E3723" t="s">
        <v>16446</v>
      </c>
      <c r="F3723">
        <f>IF(ISBLANK('4M'!$X$29),"",'4M'!$X$29)</f>
        <v>0</v>
      </c>
    </row>
    <row r="3724" spans="2:6">
      <c r="B3724" t="str">
        <f>'4M'!$CE$29</f>
        <v>BO312RSF0_C_SDT</v>
      </c>
      <c r="E3724" t="s">
        <v>16446</v>
      </c>
      <c r="F3724">
        <f>IF(ISBLANK('4M'!$Y$29),"",'4M'!$Y$29)</f>
        <v>0</v>
      </c>
    </row>
    <row r="3725" spans="2:6">
      <c r="B3725" t="str">
        <f>'4M'!$CF$29</f>
        <v>BO312RSF0_C_SD</v>
      </c>
      <c r="E3725" t="s">
        <v>16446</v>
      </c>
      <c r="F3725">
        <f>IF(ISBLANK('4M'!$Z$29),"",'4M'!$Z$29)</f>
        <v>0</v>
      </c>
    </row>
    <row r="3726" spans="2:6">
      <c r="B3726" t="str">
        <f>'4M'!$CG$29</f>
        <v>BO312RSF0_C_TOT</v>
      </c>
      <c r="E3726" t="s">
        <v>16446</v>
      </c>
      <c r="F3726">
        <f>IF(ISBLANK('4M'!$AA$29),"",'4M'!$AA$29)</f>
        <v>0</v>
      </c>
    </row>
    <row r="3727" spans="2:6">
      <c r="B3727" t="str">
        <f>'4M'!$BL$30</f>
        <v>BO313RSFT_F</v>
      </c>
      <c r="E3727" t="s">
        <v>16446</v>
      </c>
      <c r="F3727">
        <f>IF(ISBLANK('4M'!$F$30),"",'4M'!$F$30)</f>
        <v>0</v>
      </c>
    </row>
    <row r="3728" spans="2:6">
      <c r="B3728" t="str">
        <f>'4M'!$BM$30</f>
        <v>BO313RSFT_SWD</v>
      </c>
      <c r="E3728" t="s">
        <v>16446</v>
      </c>
      <c r="F3728">
        <f>IF(ISBLANK('4M'!$G$30),"",'4M'!$G$30)</f>
        <v>0</v>
      </c>
    </row>
    <row r="3729" spans="2:6">
      <c r="B3729" t="str">
        <f>'4M'!$BN$30</f>
        <v>BO313RSFT_HD</v>
      </c>
      <c r="E3729" t="s">
        <v>16446</v>
      </c>
      <c r="F3729">
        <f>IF(ISBLANK('4M'!$H$30),"",'4M'!$H$30)</f>
        <v>0</v>
      </c>
    </row>
    <row r="3730" spans="2:6">
      <c r="B3730" t="str">
        <f>'4M'!$BO$30</f>
        <v>BO313RSFT_STD</v>
      </c>
      <c r="E3730" t="s">
        <v>16446</v>
      </c>
      <c r="F3730">
        <f>IF(ISBLANK('4M'!$I$30),"",'4M'!$I$30)</f>
        <v>0</v>
      </c>
    </row>
    <row r="3731" spans="2:6">
      <c r="B3731" t="str">
        <f>'4M'!$BP$30</f>
        <v>BO313RSFT_SLT</v>
      </c>
      <c r="E3731" t="s">
        <v>16446</v>
      </c>
      <c r="F3731">
        <f>IF(ISBLANK('4M'!$J$30),"",'4M'!$J$30)</f>
        <v>0</v>
      </c>
    </row>
    <row r="3732" spans="2:6">
      <c r="B3732" t="str">
        <f>'4M'!$BQ$30</f>
        <v>BO313RSFT_STP</v>
      </c>
      <c r="E3732" t="s">
        <v>16446</v>
      </c>
      <c r="F3732">
        <f>IF(ISBLANK('4M'!$K$30),"",'4M'!$K$30)</f>
        <v>0</v>
      </c>
    </row>
    <row r="3733" spans="2:6">
      <c r="B3733" t="str">
        <f>'4M'!$BR$30</f>
        <v>BO313RSFT_SDT</v>
      </c>
      <c r="E3733" t="s">
        <v>16446</v>
      </c>
      <c r="F3733">
        <f>IF(ISBLANK('4M'!$L$30),"",'4M'!$L$30)</f>
        <v>0</v>
      </c>
    </row>
    <row r="3734" spans="2:6">
      <c r="B3734" t="str">
        <f>'4M'!$BS$30</f>
        <v>BO313RSFT_SD</v>
      </c>
      <c r="E3734" t="s">
        <v>16446</v>
      </c>
      <c r="F3734">
        <f>IF(ISBLANK('4M'!$M$30),"",'4M'!$M$30)</f>
        <v>0</v>
      </c>
    </row>
    <row r="3735" spans="2:6">
      <c r="B3735" t="str">
        <f>'4M'!$BT$30</f>
        <v>BO313RSFT_TOT</v>
      </c>
      <c r="E3735" t="s">
        <v>16446</v>
      </c>
      <c r="F3735">
        <f>IF(ISBLANK('4M'!$N$30),"",'4M'!$N$30)</f>
        <v>0</v>
      </c>
    </row>
    <row r="3736" spans="2:6">
      <c r="B3736" t="str">
        <f>'4M'!$BU$30</f>
        <v>BO313_EASC</v>
      </c>
      <c r="E3736" t="s">
        <v>16446</v>
      </c>
      <c r="F3736">
        <f>IF(ISBLANK('4M'!$O$30),"",'4M'!$O$30)</f>
        <v>0</v>
      </c>
    </row>
    <row r="3737" spans="2:6">
      <c r="B3737" t="str">
        <f>'4M'!$BV$30</f>
        <v>BO313_ETC</v>
      </c>
      <c r="E3737" t="s">
        <v>16446</v>
      </c>
      <c r="F3737">
        <f>IF(ISBLANK('4M'!$P$30),"",'4M'!$P$30)</f>
        <v>0</v>
      </c>
    </row>
    <row r="3738" spans="2:6">
      <c r="B3738" t="str">
        <f>'4M'!$BW$30</f>
        <v>BO313_ET</v>
      </c>
      <c r="E3738" t="s">
        <v>16446</v>
      </c>
      <c r="F3738">
        <f>IF(ISBLANK('4M'!$Q$30),"",'4M'!$Q$30)</f>
        <v>0</v>
      </c>
    </row>
    <row r="3739" spans="2:6">
      <c r="B3739" t="str">
        <f>'4M'!$BX$30</f>
        <v>BO313_ET89</v>
      </c>
      <c r="E3739" t="s">
        <v>16446</v>
      </c>
      <c r="F3739">
        <f>IF(ISBLANK('4M'!$R$30),"",'4M'!$R$30)</f>
        <v>0</v>
      </c>
    </row>
    <row r="3740" spans="2:6">
      <c r="B3740" t="str">
        <f>'4M'!$BY$30</f>
        <v>BO313RSFT_C_F</v>
      </c>
      <c r="E3740" t="s">
        <v>16446</v>
      </c>
      <c r="F3740">
        <f>IF(ISBLANK('4M'!$S$30),"",'4M'!$S$30)</f>
        <v>0</v>
      </c>
    </row>
    <row r="3741" spans="2:6">
      <c r="B3741" t="str">
        <f>'4M'!$BZ$30</f>
        <v>BO313RSFT_C_SWD</v>
      </c>
      <c r="E3741" t="s">
        <v>16446</v>
      </c>
      <c r="F3741">
        <f>IF(ISBLANK('4M'!$T$30),"",'4M'!$T$30)</f>
        <v>0</v>
      </c>
    </row>
    <row r="3742" spans="2:6">
      <c r="B3742" t="str">
        <f>'4M'!$CA$30</f>
        <v>BO313RSFT_C_HD</v>
      </c>
      <c r="E3742" t="s">
        <v>16446</v>
      </c>
      <c r="F3742">
        <f>IF(ISBLANK('4M'!$U$30),"",'4M'!$U$30)</f>
        <v>0</v>
      </c>
    </row>
    <row r="3743" spans="2:6">
      <c r="B3743" t="str">
        <f>'4M'!$CB$30</f>
        <v>BO313RSFT_C_STD</v>
      </c>
      <c r="E3743" t="s">
        <v>16446</v>
      </c>
      <c r="F3743">
        <f>IF(ISBLANK('4M'!$V$30),"",'4M'!$V$30)</f>
        <v>0</v>
      </c>
    </row>
    <row r="3744" spans="2:6">
      <c r="B3744" t="str">
        <f>'4M'!$CC$30</f>
        <v>BO313RSFT_C_SLT</v>
      </c>
      <c r="E3744" t="s">
        <v>16446</v>
      </c>
      <c r="F3744">
        <f>IF(ISBLANK('4M'!$W$30),"",'4M'!$W$30)</f>
        <v>0</v>
      </c>
    </row>
    <row r="3745" spans="2:6">
      <c r="B3745" t="str">
        <f>'4M'!$CD$30</f>
        <v>BO313RSFT_C_STP</v>
      </c>
      <c r="E3745" t="s">
        <v>16446</v>
      </c>
      <c r="F3745">
        <f>IF(ISBLANK('4M'!$X$30),"",'4M'!$X$30)</f>
        <v>0</v>
      </c>
    </row>
    <row r="3746" spans="2:6">
      <c r="B3746" t="str">
        <f>'4M'!$CE$30</f>
        <v>BO313RSFT_C_SDT</v>
      </c>
      <c r="E3746" t="s">
        <v>16446</v>
      </c>
      <c r="F3746">
        <f>IF(ISBLANK('4M'!$Y$30),"",'4M'!$Y$30)</f>
        <v>0</v>
      </c>
    </row>
    <row r="3747" spans="2:6">
      <c r="B3747" t="str">
        <f>'4M'!$CF$30</f>
        <v>BO313RSFT_C_SD</v>
      </c>
      <c r="E3747" t="s">
        <v>16446</v>
      </c>
      <c r="F3747">
        <f>IF(ISBLANK('4M'!$Z$30),"",'4M'!$Z$30)</f>
        <v>0</v>
      </c>
    </row>
    <row r="3748" spans="2:6">
      <c r="B3748" t="str">
        <f>'4M'!$CG$30</f>
        <v>BO313RSFT_C_TOT</v>
      </c>
      <c r="E3748" t="s">
        <v>16446</v>
      </c>
      <c r="F3748">
        <f>IF(ISBLANK('4M'!$AA$30),"",'4M'!$AA$30)</f>
        <v>0</v>
      </c>
    </row>
    <row r="3749" spans="2:6">
      <c r="B3749" t="str">
        <f>'4M'!$BL$31</f>
        <v>BO314ERSFC_F</v>
      </c>
      <c r="E3749" t="s">
        <v>16446</v>
      </c>
      <c r="F3749">
        <f>IF(ISBLANK('4M'!$F$31),"",'4M'!$F$31)</f>
        <v>0</v>
      </c>
    </row>
    <row r="3750" spans="2:6">
      <c r="B3750" t="str">
        <f>'4M'!$BM$31</f>
        <v>BO314ERSFC_SWD</v>
      </c>
      <c r="E3750" t="s">
        <v>16446</v>
      </c>
      <c r="F3750">
        <f>IF(ISBLANK('4M'!$G$31),"",'4M'!$G$31)</f>
        <v>0</v>
      </c>
    </row>
    <row r="3751" spans="2:6">
      <c r="B3751" t="str">
        <f>'4M'!$BN$31</f>
        <v>BO314ERSFC_HD</v>
      </c>
      <c r="E3751" t="s">
        <v>16446</v>
      </c>
      <c r="F3751">
        <f>IF(ISBLANK('4M'!$H$31),"",'4M'!$H$31)</f>
        <v>0</v>
      </c>
    </row>
    <row r="3752" spans="2:6">
      <c r="B3752" t="str">
        <f>'4M'!$BO$31</f>
        <v>BO314ERSFC_STD</v>
      </c>
      <c r="E3752" t="s">
        <v>16446</v>
      </c>
      <c r="F3752">
        <f>IF(ISBLANK('4M'!$I$31),"",'4M'!$I$31)</f>
        <v>0</v>
      </c>
    </row>
    <row r="3753" spans="2:6">
      <c r="B3753" t="str">
        <f>'4M'!$BP$31</f>
        <v>BO314ERSFC_SLT</v>
      </c>
      <c r="E3753" t="s">
        <v>16446</v>
      </c>
      <c r="F3753">
        <f>IF(ISBLANK('4M'!$J$31),"",'4M'!$J$31)</f>
        <v>0</v>
      </c>
    </row>
    <row r="3754" spans="2:6">
      <c r="B3754" t="str">
        <f>'4M'!$BQ$31</f>
        <v>BO314ERSFC_STP</v>
      </c>
      <c r="E3754" t="s">
        <v>16446</v>
      </c>
      <c r="F3754">
        <f>IF(ISBLANK('4M'!$K$31),"",'4M'!$K$31)</f>
        <v>0</v>
      </c>
    </row>
    <row r="3755" spans="2:6">
      <c r="B3755" t="str">
        <f>'4M'!$BR$31</f>
        <v>BO314ERSFC_SDT</v>
      </c>
      <c r="E3755" t="s">
        <v>16446</v>
      </c>
      <c r="F3755">
        <f>IF(ISBLANK('4M'!$L$31),"",'4M'!$L$31)</f>
        <v>0</v>
      </c>
    </row>
    <row r="3756" spans="2:6">
      <c r="B3756" t="str">
        <f>'4M'!$BS$31</f>
        <v>BO314ERSFC_SD</v>
      </c>
      <c r="E3756" t="s">
        <v>16446</v>
      </c>
      <c r="F3756">
        <f>IF(ISBLANK('4M'!$M$31),"",'4M'!$M$31)</f>
        <v>0</v>
      </c>
    </row>
    <row r="3757" spans="2:6">
      <c r="B3757" t="str">
        <f>'4M'!$BT$31</f>
        <v>BO314ERSFC_TOT</v>
      </c>
      <c r="E3757" t="s">
        <v>16446</v>
      </c>
      <c r="F3757">
        <f>IF(ISBLANK('4M'!$N$31),"",'4M'!$N$31)</f>
        <v>0</v>
      </c>
    </row>
    <row r="3758" spans="2:6">
      <c r="B3758" t="str">
        <f>'4M'!$BU$31</f>
        <v>BO314_EASC</v>
      </c>
      <c r="E3758" t="s">
        <v>16446</v>
      </c>
      <c r="F3758">
        <f>IF(ISBLANK('4M'!$O$31),"",'4M'!$O$31)</f>
        <v>0</v>
      </c>
    </row>
    <row r="3759" spans="2:6">
      <c r="B3759" t="str">
        <f>'4M'!$BV$31</f>
        <v>BO314_ETC</v>
      </c>
      <c r="E3759" t="s">
        <v>16446</v>
      </c>
      <c r="F3759">
        <f>IF(ISBLANK('4M'!$P$31),"",'4M'!$P$31)</f>
        <v>0</v>
      </c>
    </row>
    <row r="3760" spans="2:6">
      <c r="B3760" t="str">
        <f>'4M'!$BW$31</f>
        <v>BO314_ET</v>
      </c>
      <c r="E3760" t="s">
        <v>16446</v>
      </c>
      <c r="F3760">
        <f>IF(ISBLANK('4M'!$Q$31),"",'4M'!$Q$31)</f>
        <v>0</v>
      </c>
    </row>
    <row r="3761" spans="2:6">
      <c r="B3761" t="str">
        <f>'4M'!$BX$31</f>
        <v>BO314_ET89</v>
      </c>
      <c r="E3761" t="s">
        <v>16446</v>
      </c>
      <c r="F3761">
        <f>IF(ISBLANK('4M'!$R$31),"",'4M'!$R$31)</f>
        <v>0</v>
      </c>
    </row>
    <row r="3762" spans="2:6">
      <c r="B3762" t="str">
        <f>'4M'!$BY$31</f>
        <v>BO314ERSFC_C_F</v>
      </c>
      <c r="E3762" t="s">
        <v>16446</v>
      </c>
      <c r="F3762">
        <f>IF(ISBLANK('4M'!$S$31),"",'4M'!$S$31)</f>
        <v>0</v>
      </c>
    </row>
    <row r="3763" spans="2:6">
      <c r="B3763" t="str">
        <f>'4M'!$BZ$31</f>
        <v>BO314ERSFC_C_SWD</v>
      </c>
      <c r="E3763" t="s">
        <v>16446</v>
      </c>
      <c r="F3763">
        <f>IF(ISBLANK('4M'!$T$31),"",'4M'!$T$31)</f>
        <v>0</v>
      </c>
    </row>
    <row r="3764" spans="2:6">
      <c r="B3764" t="str">
        <f>'4M'!$CA$31</f>
        <v>BO314ERSFC_C_HD</v>
      </c>
      <c r="E3764" t="s">
        <v>16446</v>
      </c>
      <c r="F3764">
        <f>IF(ISBLANK('4M'!$U$31),"",'4M'!$U$31)</f>
        <v>0</v>
      </c>
    </row>
    <row r="3765" spans="2:6">
      <c r="B3765" t="str">
        <f>'4M'!$CB$31</f>
        <v>BO314ERSFC_C_STD</v>
      </c>
      <c r="E3765" t="s">
        <v>16446</v>
      </c>
      <c r="F3765">
        <f>IF(ISBLANK('4M'!$V$31),"",'4M'!$V$31)</f>
        <v>0</v>
      </c>
    </row>
    <row r="3766" spans="2:6">
      <c r="B3766" t="str">
        <f>'4M'!$CC$31</f>
        <v>BO314ERSFC_C_SLT</v>
      </c>
      <c r="E3766" t="s">
        <v>16446</v>
      </c>
      <c r="F3766">
        <f>IF(ISBLANK('4M'!$W$31),"",'4M'!$W$31)</f>
        <v>0</v>
      </c>
    </row>
    <row r="3767" spans="2:6">
      <c r="B3767" t="str">
        <f>'4M'!$CD$31</f>
        <v>BO314ERSFC_C_STP</v>
      </c>
      <c r="E3767" t="s">
        <v>16446</v>
      </c>
      <c r="F3767">
        <f>IF(ISBLANK('4M'!$X$31),"",'4M'!$X$31)</f>
        <v>0</v>
      </c>
    </row>
    <row r="3768" spans="2:6">
      <c r="B3768" t="str">
        <f>'4M'!$CE$31</f>
        <v>BO314ERSFC_C_SDT</v>
      </c>
      <c r="E3768" t="s">
        <v>16446</v>
      </c>
      <c r="F3768">
        <f>IF(ISBLANK('4M'!$Y$31),"",'4M'!$Y$31)</f>
        <v>0</v>
      </c>
    </row>
    <row r="3769" spans="2:6">
      <c r="B3769" t="str">
        <f>'4M'!$CF$31</f>
        <v>BO314ERSFC_C_SD</v>
      </c>
      <c r="E3769" t="s">
        <v>16446</v>
      </c>
      <c r="F3769">
        <f>IF(ISBLANK('4M'!$Z$31),"",'4M'!$Z$31)</f>
        <v>0</v>
      </c>
    </row>
    <row r="3770" spans="2:6">
      <c r="B3770" t="str">
        <f>'4M'!$CG$31</f>
        <v>BO314ERSFC_C_TOT</v>
      </c>
      <c r="E3770" t="s">
        <v>16446</v>
      </c>
      <c r="F3770">
        <f>IF(ISBLANK('4M'!$AA$31),"",'4M'!$AA$31)</f>
        <v>0</v>
      </c>
    </row>
    <row r="3771" spans="2:6">
      <c r="B3771" t="str">
        <f>'4M'!$BL$32</f>
        <v>BO315ERSF0_F</v>
      </c>
      <c r="E3771" t="s">
        <v>16446</v>
      </c>
      <c r="F3771">
        <f>IF(ISBLANK('4M'!$F$32),"",'4M'!$F$32)</f>
        <v>0</v>
      </c>
    </row>
    <row r="3772" spans="2:6">
      <c r="B3772" t="str">
        <f>'4M'!$BM$32</f>
        <v>BO315ERSF0_SWD</v>
      </c>
      <c r="E3772" t="s">
        <v>16446</v>
      </c>
      <c r="F3772">
        <f>IF(ISBLANK('4M'!$G$32),"",'4M'!$G$32)</f>
        <v>0</v>
      </c>
    </row>
    <row r="3773" spans="2:6">
      <c r="B3773" t="str">
        <f>'4M'!$BN$32</f>
        <v>BO315ERSF0_HD</v>
      </c>
      <c r="E3773" t="s">
        <v>16446</v>
      </c>
      <c r="F3773">
        <f>IF(ISBLANK('4M'!$H$32),"",'4M'!$H$32)</f>
        <v>0</v>
      </c>
    </row>
    <row r="3774" spans="2:6">
      <c r="B3774" t="str">
        <f>'4M'!$BO$32</f>
        <v>BO315ERSF0_STD</v>
      </c>
      <c r="E3774" t="s">
        <v>16446</v>
      </c>
      <c r="F3774">
        <f>IF(ISBLANK('4M'!$I$32),"",'4M'!$I$32)</f>
        <v>0</v>
      </c>
    </row>
    <row r="3775" spans="2:6">
      <c r="B3775" t="str">
        <f>'4M'!$BP$32</f>
        <v>BO315ERSF0_SLT</v>
      </c>
      <c r="E3775" t="s">
        <v>16446</v>
      </c>
      <c r="F3775">
        <f>IF(ISBLANK('4M'!$J$32),"",'4M'!$J$32)</f>
        <v>0</v>
      </c>
    </row>
    <row r="3776" spans="2:6">
      <c r="B3776" t="str">
        <f>'4M'!$BQ$32</f>
        <v>BO315ERSF0_STP</v>
      </c>
      <c r="E3776" t="s">
        <v>16446</v>
      </c>
      <c r="F3776">
        <f>IF(ISBLANK('4M'!$K$32),"",'4M'!$K$32)</f>
        <v>0</v>
      </c>
    </row>
    <row r="3777" spans="2:6">
      <c r="B3777" t="str">
        <f>'4M'!$BR$32</f>
        <v>BO315ERSF0_SDT</v>
      </c>
      <c r="E3777" t="s">
        <v>16446</v>
      </c>
      <c r="F3777">
        <f>IF(ISBLANK('4M'!$L$32),"",'4M'!$L$32)</f>
        <v>0</v>
      </c>
    </row>
    <row r="3778" spans="2:6">
      <c r="B3778" t="str">
        <f>'4M'!$BS$32</f>
        <v>BO315ERSF0_SD</v>
      </c>
      <c r="E3778" t="s">
        <v>16446</v>
      </c>
      <c r="F3778">
        <f>IF(ISBLANK('4M'!$M$32),"",'4M'!$M$32)</f>
        <v>0</v>
      </c>
    </row>
    <row r="3779" spans="2:6">
      <c r="B3779" t="str">
        <f>'4M'!$BT$32</f>
        <v>BO315ERSF0_TOT</v>
      </c>
      <c r="E3779" t="s">
        <v>16446</v>
      </c>
      <c r="F3779">
        <f>IF(ISBLANK('4M'!$N$32),"",'4M'!$N$32)</f>
        <v>0</v>
      </c>
    </row>
    <row r="3780" spans="2:6">
      <c r="B3780" t="str">
        <f>'4M'!$BU$32</f>
        <v>BO315_EASC</v>
      </c>
      <c r="E3780" t="s">
        <v>16446</v>
      </c>
      <c r="F3780">
        <f>IF(ISBLANK('4M'!$O$32),"",'4M'!$O$32)</f>
        <v>0</v>
      </c>
    </row>
    <row r="3781" spans="2:6">
      <c r="B3781" t="str">
        <f>'4M'!$BV$32</f>
        <v>BO315_ETC</v>
      </c>
      <c r="E3781" t="s">
        <v>16446</v>
      </c>
      <c r="F3781">
        <f>IF(ISBLANK('4M'!$P$32),"",'4M'!$P$32)</f>
        <v>0</v>
      </c>
    </row>
    <row r="3782" spans="2:6">
      <c r="B3782" t="str">
        <f>'4M'!$BW$32</f>
        <v>BO315_ET</v>
      </c>
      <c r="E3782" t="s">
        <v>16446</v>
      </c>
      <c r="F3782">
        <f>IF(ISBLANK('4M'!$Q$32),"",'4M'!$Q$32)</f>
        <v>0</v>
      </c>
    </row>
    <row r="3783" spans="2:6">
      <c r="B3783" t="str">
        <f>'4M'!$BX$32</f>
        <v>BO315_ET89</v>
      </c>
      <c r="E3783" t="s">
        <v>16446</v>
      </c>
      <c r="F3783">
        <f>IF(ISBLANK('4M'!$R$32),"",'4M'!$R$32)</f>
        <v>0</v>
      </c>
    </row>
    <row r="3784" spans="2:6">
      <c r="B3784" t="str">
        <f>'4M'!$BY$32</f>
        <v>BO315ERSF0_C_F</v>
      </c>
      <c r="E3784" t="s">
        <v>16446</v>
      </c>
      <c r="F3784">
        <f>IF(ISBLANK('4M'!$S$32),"",'4M'!$S$32)</f>
        <v>0</v>
      </c>
    </row>
    <row r="3785" spans="2:6">
      <c r="B3785" t="str">
        <f>'4M'!$BZ$32</f>
        <v>BO315ERSF0_C_SWD</v>
      </c>
      <c r="E3785" t="s">
        <v>16446</v>
      </c>
      <c r="F3785">
        <f>IF(ISBLANK('4M'!$T$32),"",'4M'!$T$32)</f>
        <v>0</v>
      </c>
    </row>
    <row r="3786" spans="2:6">
      <c r="B3786" t="str">
        <f>'4M'!$CA$32</f>
        <v>BO315ERSF0_C_HD</v>
      </c>
      <c r="E3786" t="s">
        <v>16446</v>
      </c>
      <c r="F3786">
        <f>IF(ISBLANK('4M'!$U$32),"",'4M'!$U$32)</f>
        <v>0</v>
      </c>
    </row>
    <row r="3787" spans="2:6">
      <c r="B3787" t="str">
        <f>'4M'!$CB$32</f>
        <v>BO315ERSF0_C_STD</v>
      </c>
      <c r="E3787" t="s">
        <v>16446</v>
      </c>
      <c r="F3787">
        <f>IF(ISBLANK('4M'!$V$32),"",'4M'!$V$32)</f>
        <v>0</v>
      </c>
    </row>
    <row r="3788" spans="2:6">
      <c r="B3788" t="str">
        <f>'4M'!$CC$32</f>
        <v>BO315ERSF0_C_SLT</v>
      </c>
      <c r="E3788" t="s">
        <v>16446</v>
      </c>
      <c r="F3788">
        <f>IF(ISBLANK('4M'!$W$32),"",'4M'!$W$32)</f>
        <v>0</v>
      </c>
    </row>
    <row r="3789" spans="2:6">
      <c r="B3789" t="str">
        <f>'4M'!$CD$32</f>
        <v>BO315ERSF0_C_STP</v>
      </c>
      <c r="E3789" t="s">
        <v>16446</v>
      </c>
      <c r="F3789">
        <f>IF(ISBLANK('4M'!$X$32),"",'4M'!$X$32)</f>
        <v>0</v>
      </c>
    </row>
    <row r="3790" spans="2:6">
      <c r="B3790" t="str">
        <f>'4M'!$CE$32</f>
        <v>BO315ERSF0_C_SDT</v>
      </c>
      <c r="E3790" t="s">
        <v>16446</v>
      </c>
      <c r="F3790">
        <f>IF(ISBLANK('4M'!$Y$32),"",'4M'!$Y$32)</f>
        <v>0</v>
      </c>
    </row>
    <row r="3791" spans="2:6">
      <c r="B3791" t="str">
        <f>'4M'!$CF$32</f>
        <v>BO315ERSF0_C_SD</v>
      </c>
      <c r="E3791" t="s">
        <v>16446</v>
      </c>
      <c r="F3791">
        <f>IF(ISBLANK('4M'!$Z$32),"",'4M'!$Z$32)</f>
        <v>0</v>
      </c>
    </row>
    <row r="3792" spans="2:6">
      <c r="B3792" t="str">
        <f>'4M'!$CG$32</f>
        <v>BO315ERSF0_C_TOT</v>
      </c>
      <c r="E3792" t="s">
        <v>16446</v>
      </c>
      <c r="F3792">
        <f>IF(ISBLANK('4M'!$AA$32),"",'4M'!$AA$32)</f>
        <v>0</v>
      </c>
    </row>
    <row r="3793" spans="2:6">
      <c r="B3793" t="str">
        <f>'4M'!$BL$33</f>
        <v>BO316ERSFT_F</v>
      </c>
      <c r="E3793" t="s">
        <v>16446</v>
      </c>
      <c r="F3793">
        <f>IF(ISBLANK('4M'!$F$33),"",'4M'!$F$33)</f>
        <v>0</v>
      </c>
    </row>
    <row r="3794" spans="2:6">
      <c r="B3794" t="str">
        <f>'4M'!$BM$33</f>
        <v>BO316ERSFT_SWD</v>
      </c>
      <c r="E3794" t="s">
        <v>16446</v>
      </c>
      <c r="F3794">
        <f>IF(ISBLANK('4M'!$G$33),"",'4M'!$G$33)</f>
        <v>0</v>
      </c>
    </row>
    <row r="3795" spans="2:6">
      <c r="B3795" t="str">
        <f>'4M'!$BN$33</f>
        <v>BO316ERSFT_HD</v>
      </c>
      <c r="E3795" t="s">
        <v>16446</v>
      </c>
      <c r="F3795">
        <f>IF(ISBLANK('4M'!$H$33),"",'4M'!$H$33)</f>
        <v>0</v>
      </c>
    </row>
    <row r="3796" spans="2:6">
      <c r="B3796" t="str">
        <f>'4M'!$BO$33</f>
        <v>BO316ERSFT_STD</v>
      </c>
      <c r="E3796" t="s">
        <v>16446</v>
      </c>
      <c r="F3796">
        <f>IF(ISBLANK('4M'!$I$33),"",'4M'!$I$33)</f>
        <v>0</v>
      </c>
    </row>
    <row r="3797" spans="2:6">
      <c r="B3797" t="str">
        <f>'4M'!$BP$33</f>
        <v>BO316ERSFT_SLT</v>
      </c>
      <c r="E3797" t="s">
        <v>16446</v>
      </c>
      <c r="F3797">
        <f>IF(ISBLANK('4M'!$J$33),"",'4M'!$J$33)</f>
        <v>0</v>
      </c>
    </row>
    <row r="3798" spans="2:6">
      <c r="B3798" t="str">
        <f>'4M'!$BQ$33</f>
        <v>BO316ERSFT_STP</v>
      </c>
      <c r="E3798" t="s">
        <v>16446</v>
      </c>
      <c r="F3798">
        <f>IF(ISBLANK('4M'!$K$33),"",'4M'!$K$33)</f>
        <v>0</v>
      </c>
    </row>
    <row r="3799" spans="2:6">
      <c r="B3799" t="str">
        <f>'4M'!$BR$33</f>
        <v>BO316ERSFT_SDT</v>
      </c>
      <c r="E3799" t="s">
        <v>16446</v>
      </c>
      <c r="F3799">
        <f>IF(ISBLANK('4M'!$L$33),"",'4M'!$L$33)</f>
        <v>0</v>
      </c>
    </row>
    <row r="3800" spans="2:6">
      <c r="B3800" t="str">
        <f>'4M'!$BS$33</f>
        <v>BO316ERSFT_SD</v>
      </c>
      <c r="E3800" t="s">
        <v>16446</v>
      </c>
      <c r="F3800">
        <f>IF(ISBLANK('4M'!$M$33),"",'4M'!$M$33)</f>
        <v>0</v>
      </c>
    </row>
    <row r="3801" spans="2:6">
      <c r="B3801" t="str">
        <f>'4M'!$BT$33</f>
        <v>BO316ERSFT_TOT</v>
      </c>
      <c r="E3801" t="s">
        <v>16446</v>
      </c>
      <c r="F3801">
        <f>IF(ISBLANK('4M'!$N$33),"",'4M'!$N$33)</f>
        <v>0</v>
      </c>
    </row>
    <row r="3802" spans="2:6">
      <c r="B3802" t="str">
        <f>'4M'!$BU$33</f>
        <v>BO316_EASC</v>
      </c>
      <c r="E3802" t="s">
        <v>16446</v>
      </c>
      <c r="F3802">
        <f>IF(ISBLANK('4M'!$O$33),"",'4M'!$O$33)</f>
        <v>0</v>
      </c>
    </row>
    <row r="3803" spans="2:6">
      <c r="B3803" t="str">
        <f>'4M'!$BV$33</f>
        <v>BO316_ETC</v>
      </c>
      <c r="E3803" t="s">
        <v>16446</v>
      </c>
      <c r="F3803">
        <f>IF(ISBLANK('4M'!$P$33),"",'4M'!$P$33)</f>
        <v>0</v>
      </c>
    </row>
    <row r="3804" spans="2:6">
      <c r="B3804" t="str">
        <f>'4M'!$BW$33</f>
        <v>BO316_ET</v>
      </c>
      <c r="E3804" t="s">
        <v>16446</v>
      </c>
      <c r="F3804">
        <f>IF(ISBLANK('4M'!$Q$33),"",'4M'!$Q$33)</f>
        <v>0</v>
      </c>
    </row>
    <row r="3805" spans="2:6">
      <c r="B3805" t="str">
        <f>'4M'!$BX$33</f>
        <v>BO316_ET89</v>
      </c>
      <c r="E3805" t="s">
        <v>16446</v>
      </c>
      <c r="F3805">
        <f>IF(ISBLANK('4M'!$R$33),"",'4M'!$R$33)</f>
        <v>0</v>
      </c>
    </row>
    <row r="3806" spans="2:6">
      <c r="B3806" t="str">
        <f>'4M'!$BY$33</f>
        <v>BO316ERSFT_C_F</v>
      </c>
      <c r="E3806" t="s">
        <v>16446</v>
      </c>
      <c r="F3806">
        <f>IF(ISBLANK('4M'!$S$33),"",'4M'!$S$33)</f>
        <v>0</v>
      </c>
    </row>
    <row r="3807" spans="2:6">
      <c r="B3807" t="str">
        <f>'4M'!$BZ$33</f>
        <v>BO316ERSFT_C_SWD</v>
      </c>
      <c r="E3807" t="s">
        <v>16446</v>
      </c>
      <c r="F3807">
        <f>IF(ISBLANK('4M'!$T$33),"",'4M'!$T$33)</f>
        <v>0</v>
      </c>
    </row>
    <row r="3808" spans="2:6">
      <c r="B3808" t="str">
        <f>'4M'!$CA$33</f>
        <v>BO316ERSFT_C_HD</v>
      </c>
      <c r="E3808" t="s">
        <v>16446</v>
      </c>
      <c r="F3808">
        <f>IF(ISBLANK('4M'!$U$33),"",'4M'!$U$33)</f>
        <v>0</v>
      </c>
    </row>
    <row r="3809" spans="2:6">
      <c r="B3809" t="str">
        <f>'4M'!$CB$33</f>
        <v>BO316ERSFT_C_STD</v>
      </c>
      <c r="E3809" t="s">
        <v>16446</v>
      </c>
      <c r="F3809">
        <f>IF(ISBLANK('4M'!$V$33),"",'4M'!$V$33)</f>
        <v>0</v>
      </c>
    </row>
    <row r="3810" spans="2:6">
      <c r="B3810" t="str">
        <f>'4M'!$CC$33</f>
        <v>BO316ERSFT_C_SLT</v>
      </c>
      <c r="E3810" t="s">
        <v>16446</v>
      </c>
      <c r="F3810">
        <f>IF(ISBLANK('4M'!$W$33),"",'4M'!$W$33)</f>
        <v>0</v>
      </c>
    </row>
    <row r="3811" spans="2:6">
      <c r="B3811" t="str">
        <f>'4M'!$CD$33</f>
        <v>BO316ERSFT_C_STP</v>
      </c>
      <c r="E3811" t="s">
        <v>16446</v>
      </c>
      <c r="F3811">
        <f>IF(ISBLANK('4M'!$X$33),"",'4M'!$X$33)</f>
        <v>0</v>
      </c>
    </row>
    <row r="3812" spans="2:6">
      <c r="B3812" t="str">
        <f>'4M'!$CE$33</f>
        <v>BO316ERSFT_C_SDT</v>
      </c>
      <c r="E3812" t="s">
        <v>16446</v>
      </c>
      <c r="F3812">
        <f>IF(ISBLANK('4M'!$Y$33),"",'4M'!$Y$33)</f>
        <v>0</v>
      </c>
    </row>
    <row r="3813" spans="2:6">
      <c r="B3813" t="str">
        <f>'4M'!$CF$33</f>
        <v>BO316ERSFT_C_SD</v>
      </c>
      <c r="E3813" t="s">
        <v>16446</v>
      </c>
      <c r="F3813">
        <f>IF(ISBLANK('4M'!$Z$33),"",'4M'!$Z$33)</f>
        <v>0</v>
      </c>
    </row>
    <row r="3814" spans="2:6">
      <c r="B3814" t="str">
        <f>'4M'!$CG$33</f>
        <v>BO316ERSFT_C_TOT</v>
      </c>
      <c r="E3814" t="s">
        <v>16446</v>
      </c>
      <c r="F3814">
        <f>IF(ISBLANK('4M'!$AA$33),"",'4M'!$AA$33)</f>
        <v>0</v>
      </c>
    </row>
    <row r="3815" spans="2:6">
      <c r="B3815" t="str">
        <f>'4M'!$BL$34</f>
        <v>B0310SST_F</v>
      </c>
      <c r="E3815" t="s">
        <v>16446</v>
      </c>
      <c r="F3815">
        <f>IF(ISBLANK('4M'!$F$34),"",'4M'!$F$34)</f>
        <v>0</v>
      </c>
    </row>
    <row r="3816" spans="2:6">
      <c r="B3816" t="str">
        <f>'4M'!$BM$34</f>
        <v>B0310SST_SWD</v>
      </c>
      <c r="E3816" t="s">
        <v>16446</v>
      </c>
      <c r="F3816">
        <f>IF(ISBLANK('4M'!$G$34),"",'4M'!$G$34)</f>
        <v>0</v>
      </c>
    </row>
    <row r="3817" spans="2:6">
      <c r="B3817" t="str">
        <f>'4M'!$BN$34</f>
        <v>B0310SST_HD</v>
      </c>
      <c r="E3817" t="s">
        <v>16446</v>
      </c>
      <c r="F3817">
        <f>IF(ISBLANK('4M'!$H$34),"",'4M'!$H$34)</f>
        <v>0</v>
      </c>
    </row>
    <row r="3818" spans="2:6">
      <c r="B3818" t="str">
        <f>'4M'!$BO$34</f>
        <v>B0310SST_STD</v>
      </c>
      <c r="E3818" t="s">
        <v>16446</v>
      </c>
      <c r="F3818">
        <f>IF(ISBLANK('4M'!$I$34),"",'4M'!$I$34)</f>
        <v>0</v>
      </c>
    </row>
    <row r="3819" spans="2:6">
      <c r="B3819" t="str">
        <f>'4M'!$BP$34</f>
        <v>B0310SST_SLT</v>
      </c>
      <c r="E3819" t="s">
        <v>16446</v>
      </c>
      <c r="F3819">
        <f>IF(ISBLANK('4M'!$J$34),"",'4M'!$J$34)</f>
        <v>0</v>
      </c>
    </row>
    <row r="3820" spans="2:6">
      <c r="B3820" t="str">
        <f>'4M'!$BQ$34</f>
        <v>B0310SST_STP</v>
      </c>
      <c r="E3820" t="s">
        <v>16446</v>
      </c>
      <c r="F3820">
        <f>IF(ISBLANK('4M'!$K$34),"",'4M'!$K$34)</f>
        <v>0</v>
      </c>
    </row>
    <row r="3821" spans="2:6">
      <c r="B3821" t="str">
        <f>'4M'!$BR$34</f>
        <v>B0310SST_SDT</v>
      </c>
      <c r="E3821" t="s">
        <v>16446</v>
      </c>
      <c r="F3821">
        <f>IF(ISBLANK('4M'!$L$34),"",'4M'!$L$34)</f>
        <v>0</v>
      </c>
    </row>
    <row r="3822" spans="2:6">
      <c r="B3822" t="str">
        <f>'4M'!$BS$34</f>
        <v>B0310SST_SD</v>
      </c>
      <c r="E3822" t="s">
        <v>16446</v>
      </c>
      <c r="F3822">
        <f>IF(ISBLANK('4M'!$M$34),"",'4M'!$M$34)</f>
        <v>0</v>
      </c>
    </row>
    <row r="3823" spans="2:6">
      <c r="B3823" t="str">
        <f>'4M'!$BT$34</f>
        <v>B0310SST_TOT</v>
      </c>
      <c r="E3823" t="s">
        <v>16446</v>
      </c>
      <c r="F3823">
        <f>IF(ISBLANK('4M'!$N$34),"",'4M'!$N$34)</f>
        <v>0</v>
      </c>
    </row>
    <row r="3824" spans="2:6">
      <c r="B3824" t="str">
        <f>'4M'!$BU$34</f>
        <v>B0310SST_ASC</v>
      </c>
      <c r="E3824" t="s">
        <v>16446</v>
      </c>
      <c r="F3824">
        <f>IF(ISBLANK('4M'!$O$34),"",'4M'!$O$34)</f>
        <v>0</v>
      </c>
    </row>
    <row r="3825" spans="2:6">
      <c r="B3825" t="str">
        <f>'4M'!$BV$34</f>
        <v>B0310SST_TC</v>
      </c>
      <c r="E3825" t="s">
        <v>16446</v>
      </c>
      <c r="F3825">
        <f>IF(ISBLANK('4M'!$P$34),"",'4M'!$P$34)</f>
        <v>0</v>
      </c>
    </row>
    <row r="3826" spans="2:6">
      <c r="B3826" t="str">
        <f>'4M'!$BW$34</f>
        <v>B0310SST_TOT8</v>
      </c>
      <c r="E3826" t="s">
        <v>16446</v>
      </c>
      <c r="F3826">
        <f>IF(ISBLANK('4M'!$Q$34),"",'4M'!$Q$34)</f>
        <v>0</v>
      </c>
    </row>
    <row r="3827" spans="2:6">
      <c r="B3827" t="str">
        <f>'4M'!$BX$34</f>
        <v>B0310SST_TOT78</v>
      </c>
      <c r="E3827" t="s">
        <v>16446</v>
      </c>
      <c r="F3827">
        <f>IF(ISBLANK('4M'!$R$34),"",'4M'!$R$34)</f>
        <v>0</v>
      </c>
    </row>
    <row r="3828" spans="2:6">
      <c r="B3828" t="str">
        <f>'4M'!$BY$34</f>
        <v>B0310SST_C_F</v>
      </c>
      <c r="E3828" t="s">
        <v>16446</v>
      </c>
      <c r="F3828">
        <f>IF(ISBLANK('4M'!$S$34),"",'4M'!$S$34)</f>
        <v>0</v>
      </c>
    </row>
    <row r="3829" spans="2:6">
      <c r="B3829" t="str">
        <f>'4M'!$BZ$34</f>
        <v>B0310SST_C_SWD</v>
      </c>
      <c r="E3829" t="s">
        <v>16446</v>
      </c>
      <c r="F3829">
        <f>IF(ISBLANK('4M'!$T$34),"",'4M'!$T$34)</f>
        <v>0</v>
      </c>
    </row>
    <row r="3830" spans="2:6">
      <c r="B3830" t="str">
        <f>'4M'!$CA$34</f>
        <v>B0310SST_C_HD</v>
      </c>
      <c r="E3830" t="s">
        <v>16446</v>
      </c>
      <c r="F3830">
        <f>IF(ISBLANK('4M'!$U$34),"",'4M'!$U$34)</f>
        <v>0</v>
      </c>
    </row>
    <row r="3831" spans="2:6">
      <c r="B3831" t="str">
        <f>'4M'!$CB$34</f>
        <v>B0310SST_C_STD</v>
      </c>
      <c r="E3831" t="s">
        <v>16446</v>
      </c>
      <c r="F3831">
        <f>IF(ISBLANK('4M'!$V$34),"",'4M'!$V$34)</f>
        <v>0</v>
      </c>
    </row>
    <row r="3832" spans="2:6">
      <c r="B3832" t="str">
        <f>'4M'!$CC$34</f>
        <v>B0310SST_C_SLT</v>
      </c>
      <c r="E3832" t="s">
        <v>16446</v>
      </c>
      <c r="F3832">
        <f>IF(ISBLANK('4M'!$W$34),"",'4M'!$W$34)</f>
        <v>0</v>
      </c>
    </row>
    <row r="3833" spans="2:6">
      <c r="B3833" t="str">
        <f>'4M'!$CD$34</f>
        <v>B0310SST_C_STP</v>
      </c>
      <c r="E3833" t="s">
        <v>16446</v>
      </c>
      <c r="F3833">
        <f>IF(ISBLANK('4M'!$X$34),"",'4M'!$X$34)</f>
        <v>0</v>
      </c>
    </row>
    <row r="3834" spans="2:6">
      <c r="B3834" t="str">
        <f>'4M'!$CE$34</f>
        <v>B0310SST_C_SDT</v>
      </c>
      <c r="E3834" t="s">
        <v>16446</v>
      </c>
      <c r="F3834">
        <f>IF(ISBLANK('4M'!$Y$34),"",'4M'!$Y$34)</f>
        <v>0</v>
      </c>
    </row>
    <row r="3835" spans="2:6">
      <c r="B3835" t="str">
        <f>'4M'!$CF$34</f>
        <v>B0310SST_C_SD</v>
      </c>
      <c r="E3835" t="s">
        <v>16446</v>
      </c>
      <c r="F3835">
        <f>IF(ISBLANK('4M'!$Z$34),"",'4M'!$Z$34)</f>
        <v>0</v>
      </c>
    </row>
    <row r="3836" spans="2:6">
      <c r="B3836" t="str">
        <f>'4M'!$CG$34</f>
        <v>B0310SST_C_TOT</v>
      </c>
      <c r="E3836" t="s">
        <v>16446</v>
      </c>
      <c r="F3836">
        <f>IF(ISBLANK('4M'!$AA$34),"",'4M'!$AA$34)</f>
        <v>0</v>
      </c>
    </row>
    <row r="3837" spans="2:6">
      <c r="B3837" t="str">
        <f>'4M'!$CH$34</f>
        <v>B0385CST_TE</v>
      </c>
      <c r="E3837" t="s">
        <v>16446</v>
      </c>
      <c r="F3837">
        <f>IF(ISBLANK('4M'!$AB$34),"",'4M'!$AB$34)</f>
        <v>0</v>
      </c>
    </row>
    <row r="3838" spans="2:6">
      <c r="B3838" t="str">
        <f>'4M'!$CI$34</f>
        <v>B0385CST_TA</v>
      </c>
      <c r="E3838" t="s">
        <v>16446</v>
      </c>
      <c r="F3838">
        <f>IF(ISBLANK('4M'!$AC$34),"",'4M'!$AC$34)</f>
        <v>0</v>
      </c>
    </row>
    <row r="3839" spans="2:6">
      <c r="B3839" t="str">
        <f>'4M'!$CJ$34</f>
        <v>B0385CST_TC</v>
      </c>
      <c r="E3839" t="s">
        <v>16446</v>
      </c>
      <c r="F3839">
        <f>IF(ISBLANK('4M'!$AD$34),"",'4M'!$AD$34)</f>
        <v>0</v>
      </c>
    </row>
    <row r="3840" spans="2:6">
      <c r="B3840" t="str">
        <f>'4M'!$BL$35</f>
        <v>B0311CRC_F</v>
      </c>
      <c r="E3840" t="s">
        <v>16446</v>
      </c>
      <c r="F3840">
        <f>IF(ISBLANK('4M'!$F$35),"",'4M'!$F$35)</f>
        <v>0</v>
      </c>
    </row>
    <row r="3841" spans="2:6">
      <c r="B3841" t="str">
        <f>'4M'!$BM$35</f>
        <v>B0311CRC_SWD</v>
      </c>
      <c r="E3841" t="s">
        <v>16446</v>
      </c>
      <c r="F3841">
        <f>IF(ISBLANK('4M'!$G$35),"",'4M'!$G$35)</f>
        <v>0</v>
      </c>
    </row>
    <row r="3842" spans="2:6">
      <c r="B3842" t="str">
        <f>'4M'!$BN$35</f>
        <v>B0311CRC_HD</v>
      </c>
      <c r="E3842" t="s">
        <v>16446</v>
      </c>
      <c r="F3842">
        <f>IF(ISBLANK('4M'!$H$35),"",'4M'!$H$35)</f>
        <v>0</v>
      </c>
    </row>
    <row r="3843" spans="2:6">
      <c r="B3843" t="str">
        <f>'4M'!$BO$35</f>
        <v>B0311CRC_STD</v>
      </c>
      <c r="E3843" t="s">
        <v>16446</v>
      </c>
      <c r="F3843">
        <f>IF(ISBLANK('4M'!$I$35),"",'4M'!$I$35)</f>
        <v>10.746</v>
      </c>
    </row>
    <row r="3844" spans="2:6">
      <c r="B3844" t="str">
        <f>'4M'!$BP$35</f>
        <v>B0311CRC_SLT</v>
      </c>
      <c r="E3844" t="s">
        <v>16446</v>
      </c>
      <c r="F3844">
        <f>IF(ISBLANK('4M'!$J$35),"",'4M'!$J$35)</f>
        <v>0</v>
      </c>
    </row>
    <row r="3845" spans="2:6">
      <c r="B3845" t="str">
        <f>'4M'!$BQ$35</f>
        <v>B0311CRC_STP</v>
      </c>
      <c r="E3845" t="s">
        <v>16446</v>
      </c>
      <c r="F3845">
        <f>IF(ISBLANK('4M'!$K$35),"",'4M'!$K$35)</f>
        <v>0</v>
      </c>
    </row>
    <row r="3846" spans="2:6">
      <c r="B3846" t="str">
        <f>'4M'!$BR$35</f>
        <v>B0311CRC_SDT</v>
      </c>
      <c r="E3846" t="s">
        <v>16446</v>
      </c>
      <c r="F3846">
        <f>IF(ISBLANK('4M'!$L$35),"",'4M'!$L$35)</f>
        <v>0</v>
      </c>
    </row>
    <row r="3847" spans="2:6">
      <c r="B3847" t="str">
        <f>'4M'!$BS$35</f>
        <v>B0311CRC_SD</v>
      </c>
      <c r="E3847" t="s">
        <v>16446</v>
      </c>
      <c r="F3847">
        <f>IF(ISBLANK('4M'!$M$35),"",'4M'!$M$35)</f>
        <v>0</v>
      </c>
    </row>
    <row r="3848" spans="2:6">
      <c r="B3848" t="str">
        <f>'4M'!$BT$35</f>
        <v>B0311CRC_TOT</v>
      </c>
      <c r="E3848" t="s">
        <v>16446</v>
      </c>
      <c r="F3848">
        <f>IF(ISBLANK('4M'!$N$35),"",'4M'!$N$35)</f>
        <v>10.746</v>
      </c>
    </row>
    <row r="3849" spans="2:6">
      <c r="B3849" t="str">
        <f>'4M'!$BU$35</f>
        <v>B0311CRC_ASC</v>
      </c>
      <c r="E3849" t="s">
        <v>16446</v>
      </c>
      <c r="F3849">
        <f>IF(ISBLANK('4M'!$O$35),"",'4M'!$O$35)</f>
        <v>0</v>
      </c>
    </row>
    <row r="3850" spans="2:6">
      <c r="B3850" t="str">
        <f>'4M'!$BV$35</f>
        <v>B0311CRC_TC</v>
      </c>
      <c r="E3850" t="s">
        <v>16446</v>
      </c>
      <c r="F3850">
        <f>IF(ISBLANK('4M'!$P$35),"",'4M'!$P$35)</f>
        <v>0</v>
      </c>
    </row>
    <row r="3851" spans="2:6">
      <c r="B3851" t="str">
        <f>'4M'!$BW$35</f>
        <v>B0311CRC_TOT8</v>
      </c>
      <c r="E3851" t="s">
        <v>16446</v>
      </c>
      <c r="F3851">
        <f>IF(ISBLANK('4M'!$Q$35),"",'4M'!$Q$35)</f>
        <v>0</v>
      </c>
    </row>
    <row r="3852" spans="2:6">
      <c r="B3852" t="str">
        <f>'4M'!$BX$35</f>
        <v>B0311CRC_TOT78</v>
      </c>
      <c r="E3852" t="s">
        <v>16446</v>
      </c>
      <c r="F3852">
        <f>IF(ISBLANK('4M'!$R$35),"",'4M'!$R$35)</f>
        <v>10.746</v>
      </c>
    </row>
    <row r="3853" spans="2:6">
      <c r="B3853" t="str">
        <f>'4M'!$BY$35</f>
        <v>B0311CRC_C_F</v>
      </c>
      <c r="E3853" t="s">
        <v>16446</v>
      </c>
      <c r="F3853">
        <f>IF(ISBLANK('4M'!$S$35),"",'4M'!$S$35)</f>
        <v>0</v>
      </c>
    </row>
    <row r="3854" spans="2:6">
      <c r="B3854" t="str">
        <f>'4M'!$BZ$35</f>
        <v>B0311CRC_C_SWD</v>
      </c>
      <c r="E3854" t="s">
        <v>16446</v>
      </c>
      <c r="F3854">
        <f>IF(ISBLANK('4M'!$T$35),"",'4M'!$T$35)</f>
        <v>0</v>
      </c>
    </row>
    <row r="3855" spans="2:6">
      <c r="B3855" t="str">
        <f>'4M'!$CA$35</f>
        <v>B0311CRC_C_HD</v>
      </c>
      <c r="E3855" t="s">
        <v>16446</v>
      </c>
      <c r="F3855">
        <f>IF(ISBLANK('4M'!$U$35),"",'4M'!$U$35)</f>
        <v>0</v>
      </c>
    </row>
    <row r="3856" spans="2:6">
      <c r="B3856" t="str">
        <f>'4M'!$CB$35</f>
        <v>B0311CRC_C_STD</v>
      </c>
      <c r="E3856" t="s">
        <v>16446</v>
      </c>
      <c r="F3856">
        <f>IF(ISBLANK('4M'!$V$35),"",'4M'!$V$35)</f>
        <v>10.747</v>
      </c>
    </row>
    <row r="3857" spans="2:6">
      <c r="B3857" t="str">
        <f>'4M'!$CC$35</f>
        <v>B0311CRC_C_SLT</v>
      </c>
      <c r="E3857" t="s">
        <v>16446</v>
      </c>
      <c r="F3857">
        <f>IF(ISBLANK('4M'!$W$35),"",'4M'!$W$35)</f>
        <v>0</v>
      </c>
    </row>
    <row r="3858" spans="2:6">
      <c r="B3858" t="str">
        <f>'4M'!$CD$35</f>
        <v>B0311CRC_C_STP</v>
      </c>
      <c r="E3858" t="s">
        <v>16446</v>
      </c>
      <c r="F3858">
        <f>IF(ISBLANK('4M'!$X$35),"",'4M'!$X$35)</f>
        <v>0</v>
      </c>
    </row>
    <row r="3859" spans="2:6">
      <c r="B3859" t="str">
        <f>'4M'!$CE$35</f>
        <v>B0311CRC_C_SDT</v>
      </c>
      <c r="E3859" t="s">
        <v>16446</v>
      </c>
      <c r="F3859">
        <f>IF(ISBLANK('4M'!$Y$35),"",'4M'!$Y$35)</f>
        <v>0</v>
      </c>
    </row>
    <row r="3860" spans="2:6">
      <c r="B3860" t="str">
        <f>'4M'!$CF$35</f>
        <v>B0311CRC_C_SD</v>
      </c>
      <c r="E3860" t="s">
        <v>16446</v>
      </c>
      <c r="F3860">
        <f>IF(ISBLANK('4M'!$Z$35),"",'4M'!$Z$35)</f>
        <v>0</v>
      </c>
    </row>
    <row r="3861" spans="2:6">
      <c r="B3861" t="str">
        <f>'4M'!$CG$35</f>
        <v>B0311CRC_C_TOT</v>
      </c>
      <c r="E3861" t="s">
        <v>16446</v>
      </c>
      <c r="F3861">
        <f>IF(ISBLANK('4M'!$AA$35),"",'4M'!$AA$35)</f>
        <v>10.747</v>
      </c>
    </row>
    <row r="3862" spans="2:6">
      <c r="B3862" t="str">
        <f>'4M'!$BL$36</f>
        <v>B0312CRO_F</v>
      </c>
      <c r="E3862" t="s">
        <v>16446</v>
      </c>
      <c r="F3862">
        <f>IF(ISBLANK('4M'!$F$36),"",'4M'!$F$36)</f>
        <v>0</v>
      </c>
    </row>
    <row r="3863" spans="2:6">
      <c r="B3863" t="str">
        <f>'4M'!$BM$36</f>
        <v>B0312CRO_SWD</v>
      </c>
      <c r="E3863" t="s">
        <v>16446</v>
      </c>
      <c r="F3863">
        <f>IF(ISBLANK('4M'!$G$36),"",'4M'!$G$36)</f>
        <v>0</v>
      </c>
    </row>
    <row r="3864" spans="2:6">
      <c r="B3864" t="str">
        <f>'4M'!$BN$36</f>
        <v>B0312CRO_HD</v>
      </c>
      <c r="E3864" t="s">
        <v>16446</v>
      </c>
      <c r="F3864">
        <f>IF(ISBLANK('4M'!$H$36),"",'4M'!$H$36)</f>
        <v>0</v>
      </c>
    </row>
    <row r="3865" spans="2:6">
      <c r="B3865" t="str">
        <f>'4M'!$BO$36</f>
        <v>B0312CRO_STD</v>
      </c>
      <c r="E3865" t="s">
        <v>16446</v>
      </c>
      <c r="F3865">
        <f>IF(ISBLANK('4M'!$I$36),"",'4M'!$I$36)</f>
        <v>1.0999999999999999E-2</v>
      </c>
    </row>
    <row r="3866" spans="2:6">
      <c r="B3866" t="str">
        <f>'4M'!$BP$36</f>
        <v>B0312CRO_SLT</v>
      </c>
      <c r="E3866" t="s">
        <v>16446</v>
      </c>
      <c r="F3866">
        <f>IF(ISBLANK('4M'!$J$36),"",'4M'!$J$36)</f>
        <v>0</v>
      </c>
    </row>
    <row r="3867" spans="2:6">
      <c r="B3867" t="str">
        <f>'4M'!$BQ$36</f>
        <v>B0312CRO_STP</v>
      </c>
      <c r="E3867" t="s">
        <v>16446</v>
      </c>
      <c r="F3867">
        <f>IF(ISBLANK('4M'!$K$36),"",'4M'!$K$36)</f>
        <v>0</v>
      </c>
    </row>
    <row r="3868" spans="2:6">
      <c r="B3868" t="str">
        <f>'4M'!$BR$36</f>
        <v>B0312CRO_SDT</v>
      </c>
      <c r="E3868" t="s">
        <v>16446</v>
      </c>
      <c r="F3868">
        <f>IF(ISBLANK('4M'!$L$36),"",'4M'!$L$36)</f>
        <v>0</v>
      </c>
    </row>
    <row r="3869" spans="2:6">
      <c r="B3869" t="str">
        <f>'4M'!$BS$36</f>
        <v>B0312CRO_SD</v>
      </c>
      <c r="E3869" t="s">
        <v>16446</v>
      </c>
      <c r="F3869">
        <f>IF(ISBLANK('4M'!$M$36),"",'4M'!$M$36)</f>
        <v>0</v>
      </c>
    </row>
    <row r="3870" spans="2:6">
      <c r="B3870" t="str">
        <f>'4M'!$BT$36</f>
        <v>B0312CRO_TOT</v>
      </c>
      <c r="E3870" t="s">
        <v>16446</v>
      </c>
      <c r="F3870">
        <f>IF(ISBLANK('4M'!$N$36),"",'4M'!$N$36)</f>
        <v>1.0999999999999999E-2</v>
      </c>
    </row>
    <row r="3871" spans="2:6">
      <c r="B3871" t="str">
        <f>'4M'!$BU$36</f>
        <v>B0312CRO_ASC</v>
      </c>
      <c r="E3871" t="s">
        <v>16446</v>
      </c>
      <c r="F3871">
        <f>IF(ISBLANK('4M'!$O$36),"",'4M'!$O$36)</f>
        <v>0</v>
      </c>
    </row>
    <row r="3872" spans="2:6">
      <c r="B3872" t="str">
        <f>'4M'!$BV$36</f>
        <v>B0312CRO_TC</v>
      </c>
      <c r="E3872" t="s">
        <v>16446</v>
      </c>
      <c r="F3872">
        <f>IF(ISBLANK('4M'!$P$36),"",'4M'!$P$36)</f>
        <v>0</v>
      </c>
    </row>
    <row r="3873" spans="2:6">
      <c r="B3873" t="str">
        <f>'4M'!$BW$36</f>
        <v>B0312CRO_TOT8</v>
      </c>
      <c r="E3873" t="s">
        <v>16446</v>
      </c>
      <c r="F3873">
        <f>IF(ISBLANK('4M'!$Q$36),"",'4M'!$Q$36)</f>
        <v>0</v>
      </c>
    </row>
    <row r="3874" spans="2:6">
      <c r="B3874" t="str">
        <f>'4M'!$BX$36</f>
        <v>B0312CRO_TOT78</v>
      </c>
      <c r="E3874" t="s">
        <v>16446</v>
      </c>
      <c r="F3874">
        <f>IF(ISBLANK('4M'!$R$36),"",'4M'!$R$36)</f>
        <v>1.0999999999999999E-2</v>
      </c>
    </row>
    <row r="3875" spans="2:6">
      <c r="B3875" t="str">
        <f>'4M'!$BY$36</f>
        <v>B0312CRO_C_F</v>
      </c>
      <c r="E3875" t="s">
        <v>16446</v>
      </c>
      <c r="F3875">
        <f>IF(ISBLANK('4M'!$S$36),"",'4M'!$S$36)</f>
        <v>0</v>
      </c>
    </row>
    <row r="3876" spans="2:6">
      <c r="B3876" t="str">
        <f>'4M'!$BZ$36</f>
        <v>B0312CRO_C_SWD</v>
      </c>
      <c r="E3876" t="s">
        <v>16446</v>
      </c>
      <c r="F3876">
        <f>IF(ISBLANK('4M'!$T$36),"",'4M'!$T$36)</f>
        <v>0</v>
      </c>
    </row>
    <row r="3877" spans="2:6">
      <c r="B3877" t="str">
        <f>'4M'!$CA$36</f>
        <v>B0312CRO_C_HD</v>
      </c>
      <c r="E3877" t="s">
        <v>16446</v>
      </c>
      <c r="F3877">
        <f>IF(ISBLANK('4M'!$U$36),"",'4M'!$U$36)</f>
        <v>0</v>
      </c>
    </row>
    <row r="3878" spans="2:6">
      <c r="B3878" t="str">
        <f>'4M'!$CB$36</f>
        <v>B0312CRO_C_STD</v>
      </c>
      <c r="E3878" t="s">
        <v>16446</v>
      </c>
      <c r="F3878">
        <f>IF(ISBLANK('4M'!$V$36),"",'4M'!$V$36)</f>
        <v>0</v>
      </c>
    </row>
    <row r="3879" spans="2:6">
      <c r="B3879" t="str">
        <f>'4M'!$CC$36</f>
        <v>B0312CRO_C_SLT</v>
      </c>
      <c r="E3879" t="s">
        <v>16446</v>
      </c>
      <c r="F3879">
        <f>IF(ISBLANK('4M'!$W$36),"",'4M'!$W$36)</f>
        <v>0</v>
      </c>
    </row>
    <row r="3880" spans="2:6">
      <c r="B3880" t="str">
        <f>'4M'!$CD$36</f>
        <v>B0312CRO_C_STP</v>
      </c>
      <c r="E3880" t="s">
        <v>16446</v>
      </c>
      <c r="F3880">
        <f>IF(ISBLANK('4M'!$X$36),"",'4M'!$X$36)</f>
        <v>0</v>
      </c>
    </row>
    <row r="3881" spans="2:6">
      <c r="B3881" t="str">
        <f>'4M'!$CE$36</f>
        <v>B0312CRO_C_SDT</v>
      </c>
      <c r="E3881" t="s">
        <v>16446</v>
      </c>
      <c r="F3881">
        <f>IF(ISBLANK('4M'!$Y$36),"",'4M'!$Y$36)</f>
        <v>0</v>
      </c>
    </row>
    <row r="3882" spans="2:6">
      <c r="B3882" t="str">
        <f>'4M'!$CF$36</f>
        <v>B0312CRO_C_SD</v>
      </c>
      <c r="E3882" t="s">
        <v>16446</v>
      </c>
      <c r="F3882">
        <f>IF(ISBLANK('4M'!$Z$36),"",'4M'!$Z$36)</f>
        <v>0</v>
      </c>
    </row>
    <row r="3883" spans="2:6">
      <c r="B3883" t="str">
        <f>'4M'!$CG$36</f>
        <v>B0312CRO_C_TOT</v>
      </c>
      <c r="E3883" t="s">
        <v>16446</v>
      </c>
      <c r="F3883">
        <f>IF(ISBLANK('4M'!$AA$36),"",'4M'!$AA$36)</f>
        <v>0</v>
      </c>
    </row>
    <row r="3884" spans="2:6">
      <c r="B3884" t="str">
        <f>'4M'!$BL$37</f>
        <v>B0313CRT_F</v>
      </c>
      <c r="E3884" t="s">
        <v>16446</v>
      </c>
      <c r="F3884">
        <f>IF(ISBLANK('4M'!$F$37),"",'4M'!$F$37)</f>
        <v>0</v>
      </c>
    </row>
    <row r="3885" spans="2:6">
      <c r="B3885" t="str">
        <f>'4M'!$BM$37</f>
        <v>B0313CRT_SWD</v>
      </c>
      <c r="E3885" t="s">
        <v>16446</v>
      </c>
      <c r="F3885">
        <f>IF(ISBLANK('4M'!$G$37),"",'4M'!$G$37)</f>
        <v>0</v>
      </c>
    </row>
    <row r="3886" spans="2:6">
      <c r="B3886" t="str">
        <f>'4M'!$BN$37</f>
        <v>B0313CRT_HD</v>
      </c>
      <c r="E3886" t="s">
        <v>16446</v>
      </c>
      <c r="F3886">
        <f>IF(ISBLANK('4M'!$H$37),"",'4M'!$H$37)</f>
        <v>0</v>
      </c>
    </row>
    <row r="3887" spans="2:6">
      <c r="B3887" t="str">
        <f>'4M'!$BO$37</f>
        <v>B0313CRT_STD</v>
      </c>
      <c r="E3887" t="s">
        <v>16446</v>
      </c>
      <c r="F3887">
        <f>IF(ISBLANK('4M'!$I$37),"",'4M'!$I$37)</f>
        <v>10.757</v>
      </c>
    </row>
    <row r="3888" spans="2:6">
      <c r="B3888" t="str">
        <f>'4M'!$BP$37</f>
        <v>B0313CRT_SLT</v>
      </c>
      <c r="E3888" t="s">
        <v>16446</v>
      </c>
      <c r="F3888">
        <f>IF(ISBLANK('4M'!$J$37),"",'4M'!$J$37)</f>
        <v>0</v>
      </c>
    </row>
    <row r="3889" spans="2:6">
      <c r="B3889" t="str">
        <f>'4M'!$BQ$37</f>
        <v>B0313CRT_STP</v>
      </c>
      <c r="E3889" t="s">
        <v>16446</v>
      </c>
      <c r="F3889">
        <f>IF(ISBLANK('4M'!$K$37),"",'4M'!$K$37)</f>
        <v>0</v>
      </c>
    </row>
    <row r="3890" spans="2:6">
      <c r="B3890" t="str">
        <f>'4M'!$BR$37</f>
        <v>B0313CRT_SDT</v>
      </c>
      <c r="E3890" t="s">
        <v>16446</v>
      </c>
      <c r="F3890">
        <f>IF(ISBLANK('4M'!$L$37),"",'4M'!$L$37)</f>
        <v>0</v>
      </c>
    </row>
    <row r="3891" spans="2:6">
      <c r="B3891" t="str">
        <f>'4M'!$BS$37</f>
        <v>B0313CRT_SD</v>
      </c>
      <c r="E3891" t="s">
        <v>16446</v>
      </c>
      <c r="F3891">
        <f>IF(ISBLANK('4M'!$M$37),"",'4M'!$M$37)</f>
        <v>0</v>
      </c>
    </row>
    <row r="3892" spans="2:6">
      <c r="B3892" t="str">
        <f>'4M'!$BT$37</f>
        <v>B0313CRT_TOT</v>
      </c>
      <c r="E3892" t="s">
        <v>16446</v>
      </c>
      <c r="F3892">
        <f>IF(ISBLANK('4M'!$N$37),"",'4M'!$N$37)</f>
        <v>10.757</v>
      </c>
    </row>
    <row r="3893" spans="2:6">
      <c r="B3893" t="str">
        <f>'4M'!$BU$37</f>
        <v>B0313CRT_ASC</v>
      </c>
      <c r="E3893" t="s">
        <v>16446</v>
      </c>
      <c r="F3893">
        <f>IF(ISBLANK('4M'!$O$37),"",'4M'!$O$37)</f>
        <v>0</v>
      </c>
    </row>
    <row r="3894" spans="2:6">
      <c r="B3894" t="str">
        <f>'4M'!$BV$37</f>
        <v>B0313CRT_TC</v>
      </c>
      <c r="E3894" t="s">
        <v>16446</v>
      </c>
      <c r="F3894">
        <f>IF(ISBLANK('4M'!$P$37),"",'4M'!$P$37)</f>
        <v>0</v>
      </c>
    </row>
    <row r="3895" spans="2:6">
      <c r="B3895" t="str">
        <f>'4M'!$BW$37</f>
        <v>B0313CRT_TOT8</v>
      </c>
      <c r="E3895" t="s">
        <v>16446</v>
      </c>
      <c r="F3895">
        <f>IF(ISBLANK('4M'!$Q$37),"",'4M'!$Q$37)</f>
        <v>0</v>
      </c>
    </row>
    <row r="3896" spans="2:6">
      <c r="B3896" t="str">
        <f>'4M'!$BX$37</f>
        <v>B0313CRT_TOT78</v>
      </c>
      <c r="E3896" t="s">
        <v>16446</v>
      </c>
      <c r="F3896">
        <f>IF(ISBLANK('4M'!$R$37),"",'4M'!$R$37)</f>
        <v>10.757</v>
      </c>
    </row>
    <row r="3897" spans="2:6">
      <c r="B3897" t="str">
        <f>'4M'!$BY$37</f>
        <v>B0313CRT_C_F</v>
      </c>
      <c r="E3897" t="s">
        <v>16446</v>
      </c>
      <c r="F3897">
        <f>IF(ISBLANK('4M'!$S$37),"",'4M'!$S$37)</f>
        <v>0</v>
      </c>
    </row>
    <row r="3898" spans="2:6">
      <c r="B3898" t="str">
        <f>'4M'!$BZ$37</f>
        <v>B0313CRT_C_SWD</v>
      </c>
      <c r="E3898" t="s">
        <v>16446</v>
      </c>
      <c r="F3898">
        <f>IF(ISBLANK('4M'!$T$37),"",'4M'!$T$37)</f>
        <v>0</v>
      </c>
    </row>
    <row r="3899" spans="2:6">
      <c r="B3899" t="str">
        <f>'4M'!$CA$37</f>
        <v>B0313CRT_C_HD</v>
      </c>
      <c r="E3899" t="s">
        <v>16446</v>
      </c>
      <c r="F3899">
        <f>IF(ISBLANK('4M'!$U$37),"",'4M'!$U$37)</f>
        <v>0</v>
      </c>
    </row>
    <row r="3900" spans="2:6">
      <c r="B3900" t="str">
        <f>'4M'!$CB$37</f>
        <v>B0313CRT_C_STD</v>
      </c>
      <c r="E3900" t="s">
        <v>16446</v>
      </c>
      <c r="F3900">
        <f>IF(ISBLANK('4M'!$V$37),"",'4M'!$V$37)</f>
        <v>10.747</v>
      </c>
    </row>
    <row r="3901" spans="2:6">
      <c r="B3901" t="str">
        <f>'4M'!$CC$37</f>
        <v>B0313CRT_C_SLT</v>
      </c>
      <c r="E3901" t="s">
        <v>16446</v>
      </c>
      <c r="F3901">
        <f>IF(ISBLANK('4M'!$W$37),"",'4M'!$W$37)</f>
        <v>0</v>
      </c>
    </row>
    <row r="3902" spans="2:6">
      <c r="B3902" t="str">
        <f>'4M'!$CD$37</f>
        <v>B0313CRT_C_STP</v>
      </c>
      <c r="E3902" t="s">
        <v>16446</v>
      </c>
      <c r="F3902">
        <f>IF(ISBLANK('4M'!$X$37),"",'4M'!$X$37)</f>
        <v>0</v>
      </c>
    </row>
    <row r="3903" spans="2:6">
      <c r="B3903" t="str">
        <f>'4M'!$CE$37</f>
        <v>B0313CRT_C_SDT</v>
      </c>
      <c r="E3903" t="s">
        <v>16446</v>
      </c>
      <c r="F3903">
        <f>IF(ISBLANK('4M'!$Y$37),"",'4M'!$Y$37)</f>
        <v>0</v>
      </c>
    </row>
    <row r="3904" spans="2:6">
      <c r="B3904" t="str">
        <f>'4M'!$CF$37</f>
        <v>B0313CRT_C_SD</v>
      </c>
      <c r="E3904" t="s">
        <v>16446</v>
      </c>
      <c r="F3904">
        <f>IF(ISBLANK('4M'!$Z$37),"",'4M'!$Z$37)</f>
        <v>0</v>
      </c>
    </row>
    <row r="3905" spans="2:6">
      <c r="B3905" t="str">
        <f>'4M'!$CG$37</f>
        <v>B0313CRT_C_TOT</v>
      </c>
      <c r="E3905" t="s">
        <v>16446</v>
      </c>
      <c r="F3905">
        <f>IF(ISBLANK('4M'!$AA$37),"",'4M'!$AA$37)</f>
        <v>10.747</v>
      </c>
    </row>
    <row r="3906" spans="2:6">
      <c r="B3906" t="str">
        <f>'4M'!$CH$37</f>
        <v>B0386CRT_TE</v>
      </c>
      <c r="E3906" t="s">
        <v>16446</v>
      </c>
      <c r="F3906">
        <f>IF(ISBLANK('4M'!$AB$37),"",'4M'!$AB$37)</f>
        <v>14.023</v>
      </c>
    </row>
    <row r="3907" spans="2:6">
      <c r="B3907" t="str">
        <f>'4M'!$CI$37</f>
        <v>B0386CRT_TA</v>
      </c>
      <c r="E3907" t="s">
        <v>16446</v>
      </c>
      <c r="F3907">
        <f>IF(ISBLANK('4M'!$AC$37),"",'4M'!$AC$37)</f>
        <v>10.086</v>
      </c>
    </row>
    <row r="3908" spans="2:6">
      <c r="B3908" t="str">
        <f>'4M'!$CJ$37</f>
        <v>B0386CRT_TC</v>
      </c>
      <c r="E3908" t="s">
        <v>16446</v>
      </c>
      <c r="F3908">
        <f>IF(ISBLANK('4M'!$AD$37),"",'4M'!$AD$37)</f>
        <v>10.086</v>
      </c>
    </row>
    <row r="3909" spans="2:6">
      <c r="B3909" t="str">
        <f>'4M'!$BL$38</f>
        <v>B0314CMC_F</v>
      </c>
      <c r="E3909" t="s">
        <v>16446</v>
      </c>
      <c r="F3909">
        <f>IF(ISBLANK('4M'!$F$38),"",'4M'!$F$38)</f>
        <v>0</v>
      </c>
    </row>
    <row r="3910" spans="2:6">
      <c r="B3910" t="str">
        <f>'4M'!$BM$38</f>
        <v>B0314CMC_SWD</v>
      </c>
      <c r="E3910" t="s">
        <v>16446</v>
      </c>
      <c r="F3910">
        <f>IF(ISBLANK('4M'!$G$38),"",'4M'!$G$38)</f>
        <v>0</v>
      </c>
    </row>
    <row r="3911" spans="2:6">
      <c r="B3911" t="str">
        <f>'4M'!$BN$38</f>
        <v>B0314CMC_HD</v>
      </c>
      <c r="E3911" t="s">
        <v>16446</v>
      </c>
      <c r="F3911">
        <f>IF(ISBLANK('4M'!$H$38),"",'4M'!$H$38)</f>
        <v>0</v>
      </c>
    </row>
    <row r="3912" spans="2:6">
      <c r="B3912" t="str">
        <f>'4M'!$BO$38</f>
        <v>B0314CMC_STD</v>
      </c>
      <c r="E3912" t="s">
        <v>16446</v>
      </c>
      <c r="F3912">
        <f>IF(ISBLANK('4M'!$I$38),"",'4M'!$I$38)</f>
        <v>2.827</v>
      </c>
    </row>
    <row r="3913" spans="2:6">
      <c r="B3913" t="str">
        <f>'4M'!$BP$38</f>
        <v>B0314CMC_SLT</v>
      </c>
      <c r="E3913" t="s">
        <v>16446</v>
      </c>
      <c r="F3913">
        <f>IF(ISBLANK('4M'!$J$38),"",'4M'!$J$38)</f>
        <v>0</v>
      </c>
    </row>
    <row r="3914" spans="2:6">
      <c r="B3914" t="str">
        <f>'4M'!$BQ$38</f>
        <v>B0314CMC_STP</v>
      </c>
      <c r="E3914" t="s">
        <v>16446</v>
      </c>
      <c r="F3914">
        <f>IF(ISBLANK('4M'!$K$38),"",'4M'!$K$38)</f>
        <v>0</v>
      </c>
    </row>
    <row r="3915" spans="2:6">
      <c r="B3915" t="str">
        <f>'4M'!$BR$38</f>
        <v>B0314CMC_SDT</v>
      </c>
      <c r="E3915" t="s">
        <v>16446</v>
      </c>
      <c r="F3915">
        <f>IF(ISBLANK('4M'!$L$38),"",'4M'!$L$38)</f>
        <v>0</v>
      </c>
    </row>
    <row r="3916" spans="2:6">
      <c r="B3916" t="str">
        <f>'4M'!$BS$38</f>
        <v>B0314CMC_SD</v>
      </c>
      <c r="E3916" t="s">
        <v>16446</v>
      </c>
      <c r="F3916">
        <f>IF(ISBLANK('4M'!$M$38),"",'4M'!$M$38)</f>
        <v>0</v>
      </c>
    </row>
    <row r="3917" spans="2:6">
      <c r="B3917" t="str">
        <f>'4M'!$BT$38</f>
        <v>B0314CMC_TOT</v>
      </c>
      <c r="E3917" t="s">
        <v>16446</v>
      </c>
      <c r="F3917">
        <f>IF(ISBLANK('4M'!$N$38),"",'4M'!$N$38)</f>
        <v>2.827</v>
      </c>
    </row>
    <row r="3918" spans="2:6">
      <c r="B3918" t="str">
        <f>'4M'!$BU$38</f>
        <v>B0314CMC_ASC</v>
      </c>
      <c r="E3918" t="s">
        <v>16446</v>
      </c>
      <c r="F3918">
        <f>IF(ISBLANK('4M'!$O$38),"",'4M'!$O$38)</f>
        <v>0</v>
      </c>
    </row>
    <row r="3919" spans="2:6">
      <c r="B3919" t="str">
        <f>'4M'!$BV$38</f>
        <v>B0314CMC_TC</v>
      </c>
      <c r="E3919" t="s">
        <v>16446</v>
      </c>
      <c r="F3919">
        <f>IF(ISBLANK('4M'!$P$38),"",'4M'!$P$38)</f>
        <v>0</v>
      </c>
    </row>
    <row r="3920" spans="2:6">
      <c r="B3920" t="str">
        <f>'4M'!$BW$38</f>
        <v>B0314CMC_TOT8</v>
      </c>
      <c r="E3920" t="s">
        <v>16446</v>
      </c>
      <c r="F3920">
        <f>IF(ISBLANK('4M'!$Q$38),"",'4M'!$Q$38)</f>
        <v>0</v>
      </c>
    </row>
    <row r="3921" spans="2:6">
      <c r="B3921" t="str">
        <f>'4M'!$BX$38</f>
        <v>B0314CMC_TOT78</v>
      </c>
      <c r="E3921" t="s">
        <v>16446</v>
      </c>
      <c r="F3921">
        <f>IF(ISBLANK('4M'!$R$38),"",'4M'!$R$38)</f>
        <v>2.827</v>
      </c>
    </row>
    <row r="3922" spans="2:6">
      <c r="B3922" t="str">
        <f>'4M'!$BL$39</f>
        <v>B0315CMO_F</v>
      </c>
      <c r="E3922" t="s">
        <v>16446</v>
      </c>
      <c r="F3922">
        <f>IF(ISBLANK('4M'!$F$39),"",'4M'!$F$39)</f>
        <v>0</v>
      </c>
    </row>
    <row r="3923" spans="2:6">
      <c r="B3923" t="str">
        <f>'4M'!$BM$39</f>
        <v>B0315CMO_SWD</v>
      </c>
      <c r="E3923" t="s">
        <v>16446</v>
      </c>
      <c r="F3923">
        <f>IF(ISBLANK('4M'!$G$39),"",'4M'!$G$39)</f>
        <v>0</v>
      </c>
    </row>
    <row r="3924" spans="2:6">
      <c r="B3924" t="str">
        <f>'4M'!$BN$39</f>
        <v>B0315CMO_HD</v>
      </c>
      <c r="E3924" t="s">
        <v>16446</v>
      </c>
      <c r="F3924">
        <f>IF(ISBLANK('4M'!$H$39),"",'4M'!$H$39)</f>
        <v>0</v>
      </c>
    </row>
    <row r="3925" spans="2:6">
      <c r="B3925" t="str">
        <f>'4M'!$BO$39</f>
        <v>B0315CMO_STD</v>
      </c>
      <c r="E3925" t="s">
        <v>16446</v>
      </c>
      <c r="F3925">
        <f>IF(ISBLANK('4M'!$I$39),"",'4M'!$I$39)</f>
        <v>0</v>
      </c>
    </row>
    <row r="3926" spans="2:6">
      <c r="B3926" t="str">
        <f>'4M'!$BP$39</f>
        <v>B0315CMO_SLT</v>
      </c>
      <c r="E3926" t="s">
        <v>16446</v>
      </c>
      <c r="F3926">
        <f>IF(ISBLANK('4M'!$J$39),"",'4M'!$J$39)</f>
        <v>0</v>
      </c>
    </row>
    <row r="3927" spans="2:6">
      <c r="B3927" t="str">
        <f>'4M'!$BQ$39</f>
        <v>B0315CMO_STP</v>
      </c>
      <c r="E3927" t="s">
        <v>16446</v>
      </c>
      <c r="F3927">
        <f>IF(ISBLANK('4M'!$K$39),"",'4M'!$K$39)</f>
        <v>0</v>
      </c>
    </row>
    <row r="3928" spans="2:6">
      <c r="B3928" t="str">
        <f>'4M'!$BR$39</f>
        <v>B0315CMO_SDT</v>
      </c>
      <c r="E3928" t="s">
        <v>16446</v>
      </c>
      <c r="F3928">
        <f>IF(ISBLANK('4M'!$L$39),"",'4M'!$L$39)</f>
        <v>0</v>
      </c>
    </row>
    <row r="3929" spans="2:6">
      <c r="B3929" t="str">
        <f>'4M'!$BS$39</f>
        <v>B0315CMO_SD</v>
      </c>
      <c r="E3929" t="s">
        <v>16446</v>
      </c>
      <c r="F3929">
        <f>IF(ISBLANK('4M'!$M$39),"",'4M'!$M$39)</f>
        <v>0</v>
      </c>
    </row>
    <row r="3930" spans="2:6">
      <c r="B3930" t="str">
        <f>'4M'!$BT$39</f>
        <v>B0315CMO_TOT</v>
      </c>
      <c r="E3930" t="s">
        <v>16446</v>
      </c>
      <c r="F3930">
        <f>IF(ISBLANK('4M'!$N$39),"",'4M'!$N$39)</f>
        <v>0</v>
      </c>
    </row>
    <row r="3931" spans="2:6">
      <c r="B3931" t="str">
        <f>'4M'!$BU$39</f>
        <v>B0315CMO_ASC</v>
      </c>
      <c r="E3931" t="s">
        <v>16446</v>
      </c>
      <c r="F3931">
        <f>IF(ISBLANK('4M'!$O$39),"",'4M'!$O$39)</f>
        <v>0</v>
      </c>
    </row>
    <row r="3932" spans="2:6">
      <c r="B3932" t="str">
        <f>'4M'!$BV$39</f>
        <v>B0315CMO_TC</v>
      </c>
      <c r="E3932" t="s">
        <v>16446</v>
      </c>
      <c r="F3932">
        <f>IF(ISBLANK('4M'!$P$39),"",'4M'!$P$39)</f>
        <v>0</v>
      </c>
    </row>
    <row r="3933" spans="2:6">
      <c r="B3933" t="str">
        <f>'4M'!$BW$39</f>
        <v>B0315CMO_TOT8</v>
      </c>
      <c r="E3933" t="s">
        <v>16446</v>
      </c>
      <c r="F3933">
        <f>IF(ISBLANK('4M'!$Q$39),"",'4M'!$Q$39)</f>
        <v>0</v>
      </c>
    </row>
    <row r="3934" spans="2:6">
      <c r="B3934" t="str">
        <f>'4M'!$BX$39</f>
        <v>B0315CMO_TOT78</v>
      </c>
      <c r="E3934" t="s">
        <v>16446</v>
      </c>
      <c r="F3934">
        <f>IF(ISBLANK('4M'!$R$39),"",'4M'!$R$39)</f>
        <v>0</v>
      </c>
    </row>
    <row r="3935" spans="2:6">
      <c r="B3935" t="str">
        <f>'4M'!$BL$40</f>
        <v>B0316CMT_F</v>
      </c>
      <c r="E3935" t="s">
        <v>16446</v>
      </c>
      <c r="F3935">
        <f>IF(ISBLANK('4M'!$F$40),"",'4M'!$F$40)</f>
        <v>0</v>
      </c>
    </row>
    <row r="3936" spans="2:6">
      <c r="B3936" t="str">
        <f>'4M'!$BM$40</f>
        <v>B0316CMT_SWD</v>
      </c>
      <c r="E3936" t="s">
        <v>16446</v>
      </c>
      <c r="F3936">
        <f>IF(ISBLANK('4M'!$G$40),"",'4M'!$G$40)</f>
        <v>0</v>
      </c>
    </row>
    <row r="3937" spans="2:6">
      <c r="B3937" t="str">
        <f>'4M'!$BN$40</f>
        <v>B0316CMT_HD</v>
      </c>
      <c r="E3937" t="s">
        <v>16446</v>
      </c>
      <c r="F3937">
        <f>IF(ISBLANK('4M'!$H$40),"",'4M'!$H$40)</f>
        <v>0</v>
      </c>
    </row>
    <row r="3938" spans="2:6">
      <c r="B3938" t="str">
        <f>'4M'!$BO$40</f>
        <v>B0316CMT_STD</v>
      </c>
      <c r="E3938" t="s">
        <v>16446</v>
      </c>
      <c r="F3938">
        <f>IF(ISBLANK('4M'!$I$40),"",'4M'!$I$40)</f>
        <v>2.827</v>
      </c>
    </row>
    <row r="3939" spans="2:6">
      <c r="B3939" t="str">
        <f>'4M'!$BP$40</f>
        <v>B0316CMT_SLT</v>
      </c>
      <c r="E3939" t="s">
        <v>16446</v>
      </c>
      <c r="F3939">
        <f>IF(ISBLANK('4M'!$J$40),"",'4M'!$J$40)</f>
        <v>0</v>
      </c>
    </row>
    <row r="3940" spans="2:6">
      <c r="B3940" t="str">
        <f>'4M'!$BQ$40</f>
        <v>B0316CMT_STP</v>
      </c>
      <c r="E3940" t="s">
        <v>16446</v>
      </c>
      <c r="F3940">
        <f>IF(ISBLANK('4M'!$K$40),"",'4M'!$K$40)</f>
        <v>0</v>
      </c>
    </row>
    <row r="3941" spans="2:6">
      <c r="B3941" t="str">
        <f>'4M'!$BR$40</f>
        <v>B0316CMT_SDT</v>
      </c>
      <c r="E3941" t="s">
        <v>16446</v>
      </c>
      <c r="F3941">
        <f>IF(ISBLANK('4M'!$L$40),"",'4M'!$L$40)</f>
        <v>0</v>
      </c>
    </row>
    <row r="3942" spans="2:6">
      <c r="B3942" t="str">
        <f>'4M'!$BS$40</f>
        <v>B0316CMT_SD</v>
      </c>
      <c r="E3942" t="s">
        <v>16446</v>
      </c>
      <c r="F3942">
        <f>IF(ISBLANK('4M'!$M$40),"",'4M'!$M$40)</f>
        <v>0</v>
      </c>
    </row>
    <row r="3943" spans="2:6">
      <c r="B3943" t="str">
        <f>'4M'!$BT$40</f>
        <v>B0316CMT_TOT</v>
      </c>
      <c r="E3943" t="s">
        <v>16446</v>
      </c>
      <c r="F3943">
        <f>IF(ISBLANK('4M'!$N$40),"",'4M'!$N$40)</f>
        <v>2.827</v>
      </c>
    </row>
    <row r="3944" spans="2:6">
      <c r="B3944" t="str">
        <f>'4M'!$BU$40</f>
        <v>B0316CMT_ASC</v>
      </c>
      <c r="E3944" t="s">
        <v>16446</v>
      </c>
      <c r="F3944">
        <f>IF(ISBLANK('4M'!$O$40),"",'4M'!$O$40)</f>
        <v>0</v>
      </c>
    </row>
    <row r="3945" spans="2:6">
      <c r="B3945" t="str">
        <f>'4M'!$BV$40</f>
        <v>B0316CMT_TC</v>
      </c>
      <c r="E3945" t="s">
        <v>16446</v>
      </c>
      <c r="F3945">
        <f>IF(ISBLANK('4M'!$P$40),"",'4M'!$P$40)</f>
        <v>0</v>
      </c>
    </row>
    <row r="3946" spans="2:6">
      <c r="B3946" t="str">
        <f>'4M'!$BW$40</f>
        <v>B0316CMT_TOT8</v>
      </c>
      <c r="E3946" t="s">
        <v>16446</v>
      </c>
      <c r="F3946">
        <f>IF(ISBLANK('4M'!$Q$40),"",'4M'!$Q$40)</f>
        <v>0</v>
      </c>
    </row>
    <row r="3947" spans="2:6">
      <c r="B3947" t="str">
        <f>'4M'!$BX$40</f>
        <v>B0316CMT_TOT78</v>
      </c>
      <c r="E3947" t="s">
        <v>16446</v>
      </c>
      <c r="F3947">
        <f>IF(ISBLANK('4M'!$R$40),"",'4M'!$R$40)</f>
        <v>2.827</v>
      </c>
    </row>
    <row r="3948" spans="2:6">
      <c r="B3948" t="str">
        <f>'4M'!$CH$40</f>
        <v>B0387CMT_TE</v>
      </c>
      <c r="E3948" t="s">
        <v>16446</v>
      </c>
      <c r="F3948">
        <f>IF(ISBLANK('4M'!$AB$40),"",'4M'!$AB$40)</f>
        <v>4.6500000000000004</v>
      </c>
    </row>
    <row r="3949" spans="2:6">
      <c r="B3949" t="str">
        <f>'4M'!$CI$40</f>
        <v>B0387CMT_TA</v>
      </c>
      <c r="E3949" t="s">
        <v>16446</v>
      </c>
      <c r="F3949">
        <f>IF(ISBLANK('4M'!$AC$40),"",'4M'!$AC$40)</f>
        <v>4.7290000000000001</v>
      </c>
    </row>
    <row r="3950" spans="2:6">
      <c r="B3950" t="str">
        <f>'4M'!$CJ$40</f>
        <v>B0387CMT_TC</v>
      </c>
      <c r="E3950" t="s">
        <v>16446</v>
      </c>
      <c r="F3950">
        <f>IF(ISBLANK('4M'!$AD$40),"",'4M'!$AD$40)</f>
        <v>4.7290000000000001</v>
      </c>
    </row>
    <row r="3951" spans="2:6">
      <c r="B3951" t="str">
        <f>'4M'!$BL$41</f>
        <v>B0317NRC_F</v>
      </c>
      <c r="E3951" t="s">
        <v>16446</v>
      </c>
      <c r="F3951">
        <f>IF(ISBLANK('4M'!$F$41),"",'4M'!$F$41)</f>
        <v>0</v>
      </c>
    </row>
    <row r="3952" spans="2:6">
      <c r="B3952" t="str">
        <f>'4M'!$BM$41</f>
        <v>B0317NRC_SWD</v>
      </c>
      <c r="E3952" t="s">
        <v>16446</v>
      </c>
      <c r="F3952">
        <f>IF(ISBLANK('4M'!$G$41),"",'4M'!$G$41)</f>
        <v>0</v>
      </c>
    </row>
    <row r="3953" spans="2:6">
      <c r="B3953" t="str">
        <f>'4M'!$BN$41</f>
        <v>B0317NRC_HD</v>
      </c>
      <c r="E3953" t="s">
        <v>16446</v>
      </c>
      <c r="F3953">
        <f>IF(ISBLANK('4M'!$H$41),"",'4M'!$H$41)</f>
        <v>0</v>
      </c>
    </row>
    <row r="3954" spans="2:6">
      <c r="B3954" t="str">
        <f>'4M'!$BO$41</f>
        <v>B0317NRC_STD</v>
      </c>
      <c r="E3954" t="s">
        <v>16446</v>
      </c>
      <c r="F3954">
        <f>IF(ISBLANK('4M'!$I$41),"",'4M'!$I$41)</f>
        <v>0.215</v>
      </c>
    </row>
    <row r="3955" spans="2:6">
      <c r="B3955" t="str">
        <f>'4M'!$BP$41</f>
        <v>B0317NRC_SLT</v>
      </c>
      <c r="E3955" t="s">
        <v>16446</v>
      </c>
      <c r="F3955">
        <f>IF(ISBLANK('4M'!$J$41),"",'4M'!$J$41)</f>
        <v>0</v>
      </c>
    </row>
    <row r="3956" spans="2:6">
      <c r="B3956" t="str">
        <f>'4M'!$BQ$41</f>
        <v>B0317NRC_STP</v>
      </c>
      <c r="E3956" t="s">
        <v>16446</v>
      </c>
      <c r="F3956">
        <f>IF(ISBLANK('4M'!$K$41),"",'4M'!$K$41)</f>
        <v>0</v>
      </c>
    </row>
    <row r="3957" spans="2:6">
      <c r="B3957" t="str">
        <f>'4M'!$BR$41</f>
        <v>B0317NRC_SDT</v>
      </c>
      <c r="E3957" t="s">
        <v>16446</v>
      </c>
      <c r="F3957">
        <f>IF(ISBLANK('4M'!$L$41),"",'4M'!$L$41)</f>
        <v>0</v>
      </c>
    </row>
    <row r="3958" spans="2:6">
      <c r="B3958" t="str">
        <f>'4M'!$BS$41</f>
        <v>B0317NRC_SD</v>
      </c>
      <c r="E3958" t="s">
        <v>16446</v>
      </c>
      <c r="F3958">
        <f>IF(ISBLANK('4M'!$M$41),"",'4M'!$M$41)</f>
        <v>0</v>
      </c>
    </row>
    <row r="3959" spans="2:6">
      <c r="B3959" t="str">
        <f>'4M'!$BT$41</f>
        <v>B0317NRC_TOT</v>
      </c>
      <c r="E3959" t="s">
        <v>16446</v>
      </c>
      <c r="F3959">
        <f>IF(ISBLANK('4M'!$N$41),"",'4M'!$N$41)</f>
        <v>0.215</v>
      </c>
    </row>
    <row r="3960" spans="2:6">
      <c r="B3960" t="str">
        <f>'4M'!$BU$41</f>
        <v>B0317NRC_ASC</v>
      </c>
      <c r="E3960" t="s">
        <v>16446</v>
      </c>
      <c r="F3960">
        <f>IF(ISBLANK('4M'!$O$41),"",'4M'!$O$41)</f>
        <v>0</v>
      </c>
    </row>
    <row r="3961" spans="2:6">
      <c r="B3961" t="str">
        <f>'4M'!$BV$41</f>
        <v>B0317NRC_TC</v>
      </c>
      <c r="E3961" t="s">
        <v>16446</v>
      </c>
      <c r="F3961">
        <f>IF(ISBLANK('4M'!$P$41),"",'4M'!$P$41)</f>
        <v>0</v>
      </c>
    </row>
    <row r="3962" spans="2:6">
      <c r="B3962" t="str">
        <f>'4M'!$BW$41</f>
        <v>B0317NRC_TOT8</v>
      </c>
      <c r="E3962" t="s">
        <v>16446</v>
      </c>
      <c r="F3962">
        <f>IF(ISBLANK('4M'!$Q$41),"",'4M'!$Q$41)</f>
        <v>0</v>
      </c>
    </row>
    <row r="3963" spans="2:6">
      <c r="B3963" t="str">
        <f>'4M'!$BX$41</f>
        <v>B0317NRC_TOT78</v>
      </c>
      <c r="E3963" t="s">
        <v>16446</v>
      </c>
      <c r="F3963">
        <f>IF(ISBLANK('4M'!$R$41),"",'4M'!$R$41)</f>
        <v>0.215</v>
      </c>
    </row>
    <row r="3964" spans="2:6">
      <c r="B3964" t="str">
        <f>'4M'!$BL$42</f>
        <v>B0318NRO_F</v>
      </c>
      <c r="E3964" t="s">
        <v>16446</v>
      </c>
      <c r="F3964">
        <f>IF(ISBLANK('4M'!$F$42),"",'4M'!$F$42)</f>
        <v>0</v>
      </c>
    </row>
    <row r="3965" spans="2:6">
      <c r="B3965" t="str">
        <f>'4M'!$BM$42</f>
        <v>B0318NRO_SWD</v>
      </c>
      <c r="E3965" t="s">
        <v>16446</v>
      </c>
      <c r="F3965">
        <f>IF(ISBLANK('4M'!$G$42),"",'4M'!$G$42)</f>
        <v>0</v>
      </c>
    </row>
    <row r="3966" spans="2:6">
      <c r="B3966" t="str">
        <f>'4M'!$BN$42</f>
        <v>B0318NRO_HD</v>
      </c>
      <c r="E3966" t="s">
        <v>16446</v>
      </c>
      <c r="F3966">
        <f>IF(ISBLANK('4M'!$H$42),"",'4M'!$H$42)</f>
        <v>0</v>
      </c>
    </row>
    <row r="3967" spans="2:6">
      <c r="B3967" t="str">
        <f>'4M'!$BO$42</f>
        <v>B0318NRO_STD</v>
      </c>
      <c r="E3967" t="s">
        <v>16446</v>
      </c>
      <c r="F3967">
        <f>IF(ISBLANK('4M'!$I$42),"",'4M'!$I$42)</f>
        <v>0</v>
      </c>
    </row>
    <row r="3968" spans="2:6">
      <c r="B3968" t="str">
        <f>'4M'!$BP$42</f>
        <v>B0318NRO_SLT</v>
      </c>
      <c r="E3968" t="s">
        <v>16446</v>
      </c>
      <c r="F3968">
        <f>IF(ISBLANK('4M'!$J$42),"",'4M'!$J$42)</f>
        <v>0</v>
      </c>
    </row>
    <row r="3969" spans="2:6">
      <c r="B3969" t="str">
        <f>'4M'!$BQ$42</f>
        <v>B0318NRO_STP</v>
      </c>
      <c r="E3969" t="s">
        <v>16446</v>
      </c>
      <c r="F3969">
        <f>IF(ISBLANK('4M'!$K$42),"",'4M'!$K$42)</f>
        <v>0</v>
      </c>
    </row>
    <row r="3970" spans="2:6">
      <c r="B3970" t="str">
        <f>'4M'!$BR$42</f>
        <v>B0318NRO_SDT</v>
      </c>
      <c r="E3970" t="s">
        <v>16446</v>
      </c>
      <c r="F3970">
        <f>IF(ISBLANK('4M'!$L$42),"",'4M'!$L$42)</f>
        <v>0</v>
      </c>
    </row>
    <row r="3971" spans="2:6">
      <c r="B3971" t="str">
        <f>'4M'!$BS$42</f>
        <v>B0318NRO_SD</v>
      </c>
      <c r="E3971" t="s">
        <v>16446</v>
      </c>
      <c r="F3971">
        <f>IF(ISBLANK('4M'!$M$42),"",'4M'!$M$42)</f>
        <v>0</v>
      </c>
    </row>
    <row r="3972" spans="2:6">
      <c r="B3972" t="str">
        <f>'4M'!$BT$42</f>
        <v>B0318NRO_TOT</v>
      </c>
      <c r="E3972" t="s">
        <v>16446</v>
      </c>
      <c r="F3972">
        <f>IF(ISBLANK('4M'!$N$42),"",'4M'!$N$42)</f>
        <v>0</v>
      </c>
    </row>
    <row r="3973" spans="2:6">
      <c r="B3973" t="str">
        <f>'4M'!$BU$42</f>
        <v>B0318NRO_ASC</v>
      </c>
      <c r="E3973" t="s">
        <v>16446</v>
      </c>
      <c r="F3973">
        <f>IF(ISBLANK('4M'!$O$42),"",'4M'!$O$42)</f>
        <v>0</v>
      </c>
    </row>
    <row r="3974" spans="2:6">
      <c r="B3974" t="str">
        <f>'4M'!$BV$42</f>
        <v>B0318NRO_TC</v>
      </c>
      <c r="E3974" t="s">
        <v>16446</v>
      </c>
      <c r="F3974">
        <f>IF(ISBLANK('4M'!$P$42),"",'4M'!$P$42)</f>
        <v>0</v>
      </c>
    </row>
    <row r="3975" spans="2:6">
      <c r="B3975" t="str">
        <f>'4M'!$BW$42</f>
        <v>B0318NRO_TOT8</v>
      </c>
      <c r="E3975" t="s">
        <v>16446</v>
      </c>
      <c r="F3975">
        <f>IF(ISBLANK('4M'!$Q$42),"",'4M'!$Q$42)</f>
        <v>0</v>
      </c>
    </row>
    <row r="3976" spans="2:6">
      <c r="B3976" t="str">
        <f>'4M'!$BX$42</f>
        <v>B0318NRO_TOT78</v>
      </c>
      <c r="E3976" t="s">
        <v>16446</v>
      </c>
      <c r="F3976">
        <f>IF(ISBLANK('4M'!$R$42),"",'4M'!$R$42)</f>
        <v>0</v>
      </c>
    </row>
    <row r="3977" spans="2:6">
      <c r="B3977" t="str">
        <f>'4M'!$BL$43</f>
        <v>B0319NRT_F</v>
      </c>
      <c r="E3977" t="s">
        <v>16446</v>
      </c>
      <c r="F3977">
        <f>IF(ISBLANK('4M'!$F$43),"",'4M'!$F$43)</f>
        <v>0</v>
      </c>
    </row>
    <row r="3978" spans="2:6">
      <c r="B3978" t="str">
        <f>'4M'!$BM$43</f>
        <v>B0319NRT_SWD</v>
      </c>
      <c r="E3978" t="s">
        <v>16446</v>
      </c>
      <c r="F3978">
        <f>IF(ISBLANK('4M'!$G$43),"",'4M'!$G$43)</f>
        <v>0</v>
      </c>
    </row>
    <row r="3979" spans="2:6">
      <c r="B3979" t="str">
        <f>'4M'!$BN$43</f>
        <v>B0319NRT_HD</v>
      </c>
      <c r="E3979" t="s">
        <v>16446</v>
      </c>
      <c r="F3979">
        <f>IF(ISBLANK('4M'!$H$43),"",'4M'!$H$43)</f>
        <v>0</v>
      </c>
    </row>
    <row r="3980" spans="2:6">
      <c r="B3980" t="str">
        <f>'4M'!$BO$43</f>
        <v>B0319NRT_STD</v>
      </c>
      <c r="E3980" t="s">
        <v>16446</v>
      </c>
      <c r="F3980">
        <f>IF(ISBLANK('4M'!$I$43),"",'4M'!$I$43)</f>
        <v>0.215</v>
      </c>
    </row>
    <row r="3981" spans="2:6">
      <c r="B3981" t="str">
        <f>'4M'!$BP$43</f>
        <v>B0319NRT_SLT</v>
      </c>
      <c r="E3981" t="s">
        <v>16446</v>
      </c>
      <c r="F3981">
        <f>IF(ISBLANK('4M'!$J$43),"",'4M'!$J$43)</f>
        <v>0</v>
      </c>
    </row>
    <row r="3982" spans="2:6">
      <c r="B3982" t="str">
        <f>'4M'!$BQ$43</f>
        <v>B0319NRT_STP</v>
      </c>
      <c r="E3982" t="s">
        <v>16446</v>
      </c>
      <c r="F3982">
        <f>IF(ISBLANK('4M'!$K$43),"",'4M'!$K$43)</f>
        <v>0</v>
      </c>
    </row>
    <row r="3983" spans="2:6">
      <c r="B3983" t="str">
        <f>'4M'!$BR$43</f>
        <v>B0319NRT_SDT</v>
      </c>
      <c r="E3983" t="s">
        <v>16446</v>
      </c>
      <c r="F3983">
        <f>IF(ISBLANK('4M'!$L$43),"",'4M'!$L$43)</f>
        <v>0</v>
      </c>
    </row>
    <row r="3984" spans="2:6">
      <c r="B3984" t="str">
        <f>'4M'!$BS$43</f>
        <v>B0319NRT_SD</v>
      </c>
      <c r="E3984" t="s">
        <v>16446</v>
      </c>
      <c r="F3984">
        <f>IF(ISBLANK('4M'!$M$43),"",'4M'!$M$43)</f>
        <v>0</v>
      </c>
    </row>
    <row r="3985" spans="2:6">
      <c r="B3985" t="str">
        <f>'4M'!$BT$43</f>
        <v>B0319NRT_TOT</v>
      </c>
      <c r="E3985" t="s">
        <v>16446</v>
      </c>
      <c r="F3985">
        <f>IF(ISBLANK('4M'!$N$43),"",'4M'!$N$43)</f>
        <v>0.215</v>
      </c>
    </row>
    <row r="3986" spans="2:6">
      <c r="B3986" t="str">
        <f>'4M'!$BU$43</f>
        <v>B0319NRT_ASC</v>
      </c>
      <c r="E3986" t="s">
        <v>16446</v>
      </c>
      <c r="F3986">
        <f>IF(ISBLANK('4M'!$O$43),"",'4M'!$O$43)</f>
        <v>0</v>
      </c>
    </row>
    <row r="3987" spans="2:6">
      <c r="B3987" t="str">
        <f>'4M'!$BV$43</f>
        <v>B0319NRT_TC</v>
      </c>
      <c r="E3987" t="s">
        <v>16446</v>
      </c>
      <c r="F3987">
        <f>IF(ISBLANK('4M'!$P$43),"",'4M'!$P$43)</f>
        <v>0</v>
      </c>
    </row>
    <row r="3988" spans="2:6">
      <c r="B3988" t="str">
        <f>'4M'!$BW$43</f>
        <v>B0319NRT_TOT8</v>
      </c>
      <c r="E3988" t="s">
        <v>16446</v>
      </c>
      <c r="F3988">
        <f>IF(ISBLANK('4M'!$Q$43),"",'4M'!$Q$43)</f>
        <v>0</v>
      </c>
    </row>
    <row r="3989" spans="2:6">
      <c r="B3989" t="str">
        <f>'4M'!$BX$43</f>
        <v>B0319NRT_TOT78</v>
      </c>
      <c r="E3989" t="s">
        <v>16446</v>
      </c>
      <c r="F3989">
        <f>IF(ISBLANK('4M'!$R$43),"",'4M'!$R$43)</f>
        <v>0.215</v>
      </c>
    </row>
    <row r="3990" spans="2:6">
      <c r="B3990" t="str">
        <f>'4M'!$CH$43</f>
        <v>B0388NRT_TE</v>
      </c>
      <c r="E3990" t="s">
        <v>16446</v>
      </c>
      <c r="F3990">
        <f>IF(ISBLANK('4M'!$AB$43),"",'4M'!$AB$43)</f>
        <v>3.2320000000000002</v>
      </c>
    </row>
    <row r="3991" spans="2:6">
      <c r="B3991" t="str">
        <f>'4M'!$CI$43</f>
        <v>B0388NRT_TA</v>
      </c>
      <c r="E3991" t="s">
        <v>16446</v>
      </c>
      <c r="F3991">
        <f>IF(ISBLANK('4M'!$AC$43),"",'4M'!$AC$43)</f>
        <v>0</v>
      </c>
    </row>
    <row r="3992" spans="2:6">
      <c r="B3992" t="str">
        <f>'4M'!$CJ$43</f>
        <v>B0388NRT_TC</v>
      </c>
      <c r="E3992" t="s">
        <v>16446</v>
      </c>
      <c r="F3992">
        <f>IF(ISBLANK('4M'!$AD$43),"",'4M'!$AD$43)</f>
        <v>0</v>
      </c>
    </row>
    <row r="3993" spans="2:6">
      <c r="B3993" t="str">
        <f>'4M'!$BL$44</f>
        <v>B0320PRC_F</v>
      </c>
      <c r="E3993" t="s">
        <v>16446</v>
      </c>
      <c r="F3993">
        <f>IF(ISBLANK('4M'!$F$44),"",'4M'!$F$44)</f>
        <v>0</v>
      </c>
    </row>
    <row r="3994" spans="2:6">
      <c r="B3994" t="str">
        <f>'4M'!$BM$44</f>
        <v>B0320PRC_SWD</v>
      </c>
      <c r="E3994" t="s">
        <v>16446</v>
      </c>
      <c r="F3994">
        <f>IF(ISBLANK('4M'!$G$44),"",'4M'!$G$44)</f>
        <v>0</v>
      </c>
    </row>
    <row r="3995" spans="2:6">
      <c r="B3995" t="str">
        <f>'4M'!$BN$44</f>
        <v>B0320PRC_HD</v>
      </c>
      <c r="E3995" t="s">
        <v>16446</v>
      </c>
      <c r="F3995">
        <f>IF(ISBLANK('4M'!$H$44),"",'4M'!$H$44)</f>
        <v>0</v>
      </c>
    </row>
    <row r="3996" spans="2:6">
      <c r="B3996" t="str">
        <f>'4M'!$BO$44</f>
        <v>B0320PRC_STD</v>
      </c>
      <c r="E3996" t="s">
        <v>16446</v>
      </c>
      <c r="F3996">
        <f>IF(ISBLANK('4M'!$I$44),"",'4M'!$I$44)</f>
        <v>75.680000000000007</v>
      </c>
    </row>
    <row r="3997" spans="2:6">
      <c r="B3997" t="str">
        <f>'4M'!$BP$44</f>
        <v>B0320PRC_SLT</v>
      </c>
      <c r="E3997" t="s">
        <v>16446</v>
      </c>
      <c r="F3997">
        <f>IF(ISBLANK('4M'!$J$44),"",'4M'!$J$44)</f>
        <v>0</v>
      </c>
    </row>
    <row r="3998" spans="2:6">
      <c r="B3998" t="str">
        <f>'4M'!$BQ$44</f>
        <v>B0320PRC_STP</v>
      </c>
      <c r="E3998" t="s">
        <v>16446</v>
      </c>
      <c r="F3998">
        <f>IF(ISBLANK('4M'!$K$44),"",'4M'!$K$44)</f>
        <v>0</v>
      </c>
    </row>
    <row r="3999" spans="2:6">
      <c r="B3999" t="str">
        <f>'4M'!$BR$44</f>
        <v>B0320PRC_SDT</v>
      </c>
      <c r="E3999" t="s">
        <v>16446</v>
      </c>
      <c r="F3999">
        <f>IF(ISBLANK('4M'!$L$44),"",'4M'!$L$44)</f>
        <v>0</v>
      </c>
    </row>
    <row r="4000" spans="2:6">
      <c r="B4000" t="str">
        <f>'4M'!$BS$44</f>
        <v>B0320PRC_SD</v>
      </c>
      <c r="E4000" t="s">
        <v>16446</v>
      </c>
      <c r="F4000">
        <f>IF(ISBLANK('4M'!$M$44),"",'4M'!$M$44)</f>
        <v>0</v>
      </c>
    </row>
    <row r="4001" spans="2:6">
      <c r="B4001" t="str">
        <f>'4M'!$BT$44</f>
        <v>B0320PRC_TOT</v>
      </c>
      <c r="E4001" t="s">
        <v>16446</v>
      </c>
      <c r="F4001">
        <f>IF(ISBLANK('4M'!$N$44),"",'4M'!$N$44)</f>
        <v>75.680000000000007</v>
      </c>
    </row>
    <row r="4002" spans="2:6">
      <c r="B4002" t="str">
        <f>'4M'!$BU$44</f>
        <v>B0320PRC_ASC</v>
      </c>
      <c r="E4002" t="s">
        <v>16446</v>
      </c>
      <c r="F4002">
        <f>IF(ISBLANK('4M'!$O$44),"",'4M'!$O$44)</f>
        <v>0</v>
      </c>
    </row>
    <row r="4003" spans="2:6">
      <c r="B4003" t="str">
        <f>'4M'!$BV$44</f>
        <v>B0320PRC_TC</v>
      </c>
      <c r="E4003" t="s">
        <v>16446</v>
      </c>
      <c r="F4003">
        <f>IF(ISBLANK('4M'!$P$44),"",'4M'!$P$44)</f>
        <v>0</v>
      </c>
    </row>
    <row r="4004" spans="2:6">
      <c r="B4004" t="str">
        <f>'4M'!$BW$44</f>
        <v>B0320PRC_TOT8</v>
      </c>
      <c r="E4004" t="s">
        <v>16446</v>
      </c>
      <c r="F4004">
        <f>IF(ISBLANK('4M'!$Q$44),"",'4M'!$Q$44)</f>
        <v>0</v>
      </c>
    </row>
    <row r="4005" spans="2:6">
      <c r="B4005" t="str">
        <f>'4M'!$BX$44</f>
        <v>B0320PRC_TOT78</v>
      </c>
      <c r="E4005" t="s">
        <v>16446</v>
      </c>
      <c r="F4005">
        <f>IF(ISBLANK('4M'!$R$44),"",'4M'!$R$44)</f>
        <v>75.680000000000007</v>
      </c>
    </row>
    <row r="4006" spans="2:6">
      <c r="B4006" t="str">
        <f>'4M'!$BY$44</f>
        <v>B0320PRC_C_F</v>
      </c>
      <c r="E4006" t="s">
        <v>16446</v>
      </c>
      <c r="F4006">
        <f>IF(ISBLANK('4M'!$S$44),"",'4M'!$S$44)</f>
        <v>0</v>
      </c>
    </row>
    <row r="4007" spans="2:6">
      <c r="B4007" t="str">
        <f>'4M'!$BZ$44</f>
        <v>B0320PRC_C_SWD</v>
      </c>
      <c r="E4007" t="s">
        <v>16446</v>
      </c>
      <c r="F4007">
        <f>IF(ISBLANK('4M'!$T$44),"",'4M'!$T$44)</f>
        <v>0</v>
      </c>
    </row>
    <row r="4008" spans="2:6">
      <c r="B4008" t="str">
        <f>'4M'!$CA$44</f>
        <v>B0320PRC_C_HD</v>
      </c>
      <c r="E4008" t="s">
        <v>16446</v>
      </c>
      <c r="F4008">
        <f>IF(ISBLANK('4M'!$U$44),"",'4M'!$U$44)</f>
        <v>0</v>
      </c>
    </row>
    <row r="4009" spans="2:6">
      <c r="B4009" t="str">
        <f>'4M'!$CB$44</f>
        <v>B0320PRC_C_STD</v>
      </c>
      <c r="E4009" t="s">
        <v>16446</v>
      </c>
      <c r="F4009">
        <f>IF(ISBLANK('4M'!$V$44),"",'4M'!$V$44)</f>
        <v>43.411999999999999</v>
      </c>
    </row>
    <row r="4010" spans="2:6">
      <c r="B4010" t="str">
        <f>'4M'!$CC$44</f>
        <v>B0320PRC_C_SLT</v>
      </c>
      <c r="E4010" t="s">
        <v>16446</v>
      </c>
      <c r="F4010">
        <f>IF(ISBLANK('4M'!$W$44),"",'4M'!$W$44)</f>
        <v>0</v>
      </c>
    </row>
    <row r="4011" spans="2:6">
      <c r="B4011" t="str">
        <f>'4M'!$CD$44</f>
        <v>B0320PRC_C_STP</v>
      </c>
      <c r="E4011" t="s">
        <v>16446</v>
      </c>
      <c r="F4011">
        <f>IF(ISBLANK('4M'!$X$44),"",'4M'!$X$44)</f>
        <v>0</v>
      </c>
    </row>
    <row r="4012" spans="2:6">
      <c r="B4012" t="str">
        <f>'4M'!$CE$44</f>
        <v>B0320PRC_C_SDT</v>
      </c>
      <c r="E4012" t="s">
        <v>16446</v>
      </c>
      <c r="F4012">
        <f>IF(ISBLANK('4M'!$Y$44),"",'4M'!$Y$44)</f>
        <v>0</v>
      </c>
    </row>
    <row r="4013" spans="2:6">
      <c r="B4013" t="str">
        <f>'4M'!$CF$44</f>
        <v>B0320PRC_C_SD</v>
      </c>
      <c r="E4013" t="s">
        <v>16446</v>
      </c>
      <c r="F4013">
        <f>IF(ISBLANK('4M'!$Z$44),"",'4M'!$Z$44)</f>
        <v>0</v>
      </c>
    </row>
    <row r="4014" spans="2:6">
      <c r="B4014" t="str">
        <f>'4M'!$CG$44</f>
        <v>B0320PRC_C_TOT</v>
      </c>
      <c r="E4014" t="s">
        <v>16446</v>
      </c>
      <c r="F4014">
        <f>IF(ISBLANK('4M'!$AA$44),"",'4M'!$AA$44)</f>
        <v>43.411999999999999</v>
      </c>
    </row>
    <row r="4015" spans="2:6">
      <c r="B4015" t="str">
        <f>'4M'!$BL$45</f>
        <v>B0321PRO_F</v>
      </c>
      <c r="E4015" t="s">
        <v>16446</v>
      </c>
      <c r="F4015">
        <f>IF(ISBLANK('4M'!$F$45),"",'4M'!$F$45)</f>
        <v>0</v>
      </c>
    </row>
    <row r="4016" spans="2:6">
      <c r="B4016" t="str">
        <f>'4M'!$BM$45</f>
        <v>B0321PRO_SWD</v>
      </c>
      <c r="E4016" t="s">
        <v>16446</v>
      </c>
      <c r="F4016">
        <f>IF(ISBLANK('4M'!$G$45),"",'4M'!$G$45)</f>
        <v>0</v>
      </c>
    </row>
    <row r="4017" spans="2:6">
      <c r="B4017" t="str">
        <f>'4M'!$BN$45</f>
        <v>B0321PRO_HD</v>
      </c>
      <c r="E4017" t="s">
        <v>16446</v>
      </c>
      <c r="F4017">
        <f>IF(ISBLANK('4M'!$H$45),"",'4M'!$H$45)</f>
        <v>0</v>
      </c>
    </row>
    <row r="4018" spans="2:6">
      <c r="B4018" t="str">
        <f>'4M'!$BO$45</f>
        <v>B0321PRO_STD</v>
      </c>
      <c r="E4018" t="s">
        <v>16446</v>
      </c>
      <c r="F4018">
        <f>IF(ISBLANK('4M'!$I$45),"",'4M'!$I$45)</f>
        <v>0.05</v>
      </c>
    </row>
    <row r="4019" spans="2:6">
      <c r="B4019" t="str">
        <f>'4M'!$BP$45</f>
        <v>B0321PRO_SLT</v>
      </c>
      <c r="E4019" t="s">
        <v>16446</v>
      </c>
      <c r="F4019">
        <f>IF(ISBLANK('4M'!$J$45),"",'4M'!$J$45)</f>
        <v>0</v>
      </c>
    </row>
    <row r="4020" spans="2:6">
      <c r="B4020" t="str">
        <f>'4M'!$BQ$45</f>
        <v>B0321PRO_STP</v>
      </c>
      <c r="E4020" t="s">
        <v>16446</v>
      </c>
      <c r="F4020">
        <f>IF(ISBLANK('4M'!$K$45),"",'4M'!$K$45)</f>
        <v>0</v>
      </c>
    </row>
    <row r="4021" spans="2:6">
      <c r="B4021" t="str">
        <f>'4M'!$BR$45</f>
        <v>B0321PRO_SDT</v>
      </c>
      <c r="E4021" t="s">
        <v>16446</v>
      </c>
      <c r="F4021">
        <f>IF(ISBLANK('4M'!$L$45),"",'4M'!$L$45)</f>
        <v>0</v>
      </c>
    </row>
    <row r="4022" spans="2:6">
      <c r="B4022" t="str">
        <f>'4M'!$BS$45</f>
        <v>B0321PRO_SD</v>
      </c>
      <c r="E4022" t="s">
        <v>16446</v>
      </c>
      <c r="F4022">
        <f>IF(ISBLANK('4M'!$M$45),"",'4M'!$M$45)</f>
        <v>0</v>
      </c>
    </row>
    <row r="4023" spans="2:6">
      <c r="B4023" t="str">
        <f>'4M'!$BT$45</f>
        <v>B0321PRO_TOT</v>
      </c>
      <c r="E4023" t="s">
        <v>16446</v>
      </c>
      <c r="F4023">
        <f>IF(ISBLANK('4M'!$N$45),"",'4M'!$N$45)</f>
        <v>0.05</v>
      </c>
    </row>
    <row r="4024" spans="2:6">
      <c r="B4024" t="str">
        <f>'4M'!$BU$45</f>
        <v>B0321PRO_ASC</v>
      </c>
      <c r="E4024" t="s">
        <v>16446</v>
      </c>
      <c r="F4024">
        <f>IF(ISBLANK('4M'!$O$45),"",'4M'!$O$45)</f>
        <v>0</v>
      </c>
    </row>
    <row r="4025" spans="2:6">
      <c r="B4025" t="str">
        <f>'4M'!$BV$45</f>
        <v>B0321PRO_TC</v>
      </c>
      <c r="E4025" t="s">
        <v>16446</v>
      </c>
      <c r="F4025">
        <f>IF(ISBLANK('4M'!$P$45),"",'4M'!$P$45)</f>
        <v>0</v>
      </c>
    </row>
    <row r="4026" spans="2:6">
      <c r="B4026" t="str">
        <f>'4M'!$BW$45</f>
        <v>B0321PRO_TOT8</v>
      </c>
      <c r="E4026" t="s">
        <v>16446</v>
      </c>
      <c r="F4026">
        <f>IF(ISBLANK('4M'!$Q$45),"",'4M'!$Q$45)</f>
        <v>0</v>
      </c>
    </row>
    <row r="4027" spans="2:6">
      <c r="B4027" t="str">
        <f>'4M'!$BX$45</f>
        <v>B0321PRO_TOT78</v>
      </c>
      <c r="E4027" t="s">
        <v>16446</v>
      </c>
      <c r="F4027">
        <f>IF(ISBLANK('4M'!$R$45),"",'4M'!$R$45)</f>
        <v>0.05</v>
      </c>
    </row>
    <row r="4028" spans="2:6">
      <c r="B4028" t="str">
        <f>'4M'!$BY$45</f>
        <v>B0321PRO_C_F</v>
      </c>
      <c r="E4028" t="s">
        <v>16446</v>
      </c>
      <c r="F4028">
        <f>IF(ISBLANK('4M'!$S$45),"",'4M'!$S$45)</f>
        <v>0</v>
      </c>
    </row>
    <row r="4029" spans="2:6">
      <c r="B4029" t="str">
        <f>'4M'!$BZ$45</f>
        <v>B0321PRO_C_SWD</v>
      </c>
      <c r="E4029" t="s">
        <v>16446</v>
      </c>
      <c r="F4029">
        <f>IF(ISBLANK('4M'!$T$45),"",'4M'!$T$45)</f>
        <v>0</v>
      </c>
    </row>
    <row r="4030" spans="2:6">
      <c r="B4030" t="str">
        <f>'4M'!$CA$45</f>
        <v>B0321PRO_C_HD</v>
      </c>
      <c r="E4030" t="s">
        <v>16446</v>
      </c>
      <c r="F4030">
        <f>IF(ISBLANK('4M'!$U$45),"",'4M'!$U$45)</f>
        <v>0</v>
      </c>
    </row>
    <row r="4031" spans="2:6">
      <c r="B4031" t="str">
        <f>'4M'!$CB$45</f>
        <v>B0321PRO_C_STD</v>
      </c>
      <c r="E4031" t="s">
        <v>16446</v>
      </c>
      <c r="F4031">
        <f>IF(ISBLANK('4M'!$V$45),"",'4M'!$V$45)</f>
        <v>0</v>
      </c>
    </row>
    <row r="4032" spans="2:6">
      <c r="B4032" t="str">
        <f>'4M'!$CC$45</f>
        <v>B0321PRO_C_SLT</v>
      </c>
      <c r="E4032" t="s">
        <v>16446</v>
      </c>
      <c r="F4032">
        <f>IF(ISBLANK('4M'!$W$45),"",'4M'!$W$45)</f>
        <v>0</v>
      </c>
    </row>
    <row r="4033" spans="2:6">
      <c r="B4033" t="str">
        <f>'4M'!$CD$45</f>
        <v>B0321PRO_C_STP</v>
      </c>
      <c r="E4033" t="s">
        <v>16446</v>
      </c>
      <c r="F4033">
        <f>IF(ISBLANK('4M'!$X$45),"",'4M'!$X$45)</f>
        <v>0</v>
      </c>
    </row>
    <row r="4034" spans="2:6">
      <c r="B4034" t="str">
        <f>'4M'!$CE$45</f>
        <v>B0321PRO_C_SDT</v>
      </c>
      <c r="E4034" t="s">
        <v>16446</v>
      </c>
      <c r="F4034">
        <f>IF(ISBLANK('4M'!$Y$45),"",'4M'!$Y$45)</f>
        <v>0</v>
      </c>
    </row>
    <row r="4035" spans="2:6">
      <c r="B4035" t="str">
        <f>'4M'!$CF$45</f>
        <v>B0321PRO_C_SD</v>
      </c>
      <c r="E4035" t="s">
        <v>16446</v>
      </c>
      <c r="F4035">
        <f>IF(ISBLANK('4M'!$Z$45),"",'4M'!$Z$45)</f>
        <v>0</v>
      </c>
    </row>
    <row r="4036" spans="2:6">
      <c r="B4036" t="str">
        <f>'4M'!$CG$45</f>
        <v>B0321PRO_C_TOT</v>
      </c>
      <c r="E4036" t="s">
        <v>16446</v>
      </c>
      <c r="F4036">
        <f>IF(ISBLANK('4M'!$AA$45),"",'4M'!$AA$45)</f>
        <v>0</v>
      </c>
    </row>
    <row r="4037" spans="2:6">
      <c r="B4037" t="str">
        <f>'4M'!$BL$46</f>
        <v>B0322PRT_F</v>
      </c>
      <c r="E4037" t="s">
        <v>16446</v>
      </c>
      <c r="F4037">
        <f>IF(ISBLANK('4M'!$F$46),"",'4M'!$F$46)</f>
        <v>0</v>
      </c>
    </row>
    <row r="4038" spans="2:6">
      <c r="B4038" t="str">
        <f>'4M'!$BM$46</f>
        <v>B0322PRT_SWD</v>
      </c>
      <c r="E4038" t="s">
        <v>16446</v>
      </c>
      <c r="F4038">
        <f>IF(ISBLANK('4M'!$G$46),"",'4M'!$G$46)</f>
        <v>0</v>
      </c>
    </row>
    <row r="4039" spans="2:6">
      <c r="B4039" t="str">
        <f>'4M'!$BN$46</f>
        <v>B0322PRT_HD</v>
      </c>
      <c r="E4039" t="s">
        <v>16446</v>
      </c>
      <c r="F4039">
        <f>IF(ISBLANK('4M'!$H$46),"",'4M'!$H$46)</f>
        <v>0</v>
      </c>
    </row>
    <row r="4040" spans="2:6">
      <c r="B4040" t="str">
        <f>'4M'!$BO$46</f>
        <v>B0322PRT_STD</v>
      </c>
      <c r="E4040" t="s">
        <v>16446</v>
      </c>
      <c r="F4040">
        <f>IF(ISBLANK('4M'!$I$46),"",'4M'!$I$46)</f>
        <v>75.73</v>
      </c>
    </row>
    <row r="4041" spans="2:6">
      <c r="B4041" t="str">
        <f>'4M'!$BP$46</f>
        <v>B0322PRT_SLT</v>
      </c>
      <c r="E4041" t="s">
        <v>16446</v>
      </c>
      <c r="F4041">
        <f>IF(ISBLANK('4M'!$J$46),"",'4M'!$J$46)</f>
        <v>0</v>
      </c>
    </row>
    <row r="4042" spans="2:6">
      <c r="B4042" t="str">
        <f>'4M'!$BQ$46</f>
        <v>B0322PRT_STP</v>
      </c>
      <c r="E4042" t="s">
        <v>16446</v>
      </c>
      <c r="F4042">
        <f>IF(ISBLANK('4M'!$K$46),"",'4M'!$K$46)</f>
        <v>0</v>
      </c>
    </row>
    <row r="4043" spans="2:6">
      <c r="B4043" t="str">
        <f>'4M'!$BR$46</f>
        <v>B0322PRT_SDT</v>
      </c>
      <c r="E4043" t="s">
        <v>16446</v>
      </c>
      <c r="F4043">
        <f>IF(ISBLANK('4M'!$L$46),"",'4M'!$L$46)</f>
        <v>0</v>
      </c>
    </row>
    <row r="4044" spans="2:6">
      <c r="B4044" t="str">
        <f>'4M'!$BS$46</f>
        <v>B0322PRT_SD</v>
      </c>
      <c r="E4044" t="s">
        <v>16446</v>
      </c>
      <c r="F4044">
        <f>IF(ISBLANK('4M'!$M$46),"",'4M'!$M$46)</f>
        <v>0</v>
      </c>
    </row>
    <row r="4045" spans="2:6">
      <c r="B4045" t="str">
        <f>'4M'!$BT$46</f>
        <v>B0322PRT_TOT</v>
      </c>
      <c r="E4045" t="s">
        <v>16446</v>
      </c>
      <c r="F4045">
        <f>IF(ISBLANK('4M'!$N$46),"",'4M'!$N$46)</f>
        <v>75.73</v>
      </c>
    </row>
    <row r="4046" spans="2:6">
      <c r="B4046" t="str">
        <f>'4M'!$BU$46</f>
        <v>B0322PRT_ASC</v>
      </c>
      <c r="E4046" t="s">
        <v>16446</v>
      </c>
      <c r="F4046">
        <f>IF(ISBLANK('4M'!$O$46),"",'4M'!$O$46)</f>
        <v>0</v>
      </c>
    </row>
    <row r="4047" spans="2:6">
      <c r="B4047" t="str">
        <f>'4M'!$BV$46</f>
        <v>B0322PRT_TC</v>
      </c>
      <c r="E4047" t="s">
        <v>16446</v>
      </c>
      <c r="F4047">
        <f>IF(ISBLANK('4M'!$P$46),"",'4M'!$P$46)</f>
        <v>0</v>
      </c>
    </row>
    <row r="4048" spans="2:6">
      <c r="B4048" t="str">
        <f>'4M'!$BW$46</f>
        <v>B0322PRT_TOT8</v>
      </c>
      <c r="E4048" t="s">
        <v>16446</v>
      </c>
      <c r="F4048">
        <f>IF(ISBLANK('4M'!$Q$46),"",'4M'!$Q$46)</f>
        <v>0</v>
      </c>
    </row>
    <row r="4049" spans="2:6">
      <c r="B4049" t="str">
        <f>'4M'!$BX$46</f>
        <v>B0322PRT_TOT78</v>
      </c>
      <c r="E4049" t="s">
        <v>16446</v>
      </c>
      <c r="F4049">
        <f>IF(ISBLANK('4M'!$R$46),"",'4M'!$R$46)</f>
        <v>75.73</v>
      </c>
    </row>
    <row r="4050" spans="2:6">
      <c r="B4050" t="str">
        <f>'4M'!$BY$46</f>
        <v>B0322PRT_C_F</v>
      </c>
      <c r="E4050" t="s">
        <v>16446</v>
      </c>
      <c r="F4050">
        <f>IF(ISBLANK('4M'!$S$46),"",'4M'!$S$46)</f>
        <v>0</v>
      </c>
    </row>
    <row r="4051" spans="2:6">
      <c r="B4051" t="str">
        <f>'4M'!$BZ$46</f>
        <v>B0322PRT_C_SWD</v>
      </c>
      <c r="E4051" t="s">
        <v>16446</v>
      </c>
      <c r="F4051">
        <f>IF(ISBLANK('4M'!$T$46),"",'4M'!$T$46)</f>
        <v>0</v>
      </c>
    </row>
    <row r="4052" spans="2:6">
      <c r="B4052" t="str">
        <f>'4M'!$CA$46</f>
        <v>B0322PRT_C_HD</v>
      </c>
      <c r="E4052" t="s">
        <v>16446</v>
      </c>
      <c r="F4052">
        <f>IF(ISBLANK('4M'!$U$46),"",'4M'!$U$46)</f>
        <v>0</v>
      </c>
    </row>
    <row r="4053" spans="2:6">
      <c r="B4053" t="str">
        <f>'4M'!$CB$46</f>
        <v>B0322PRT_C_STD</v>
      </c>
      <c r="E4053" t="s">
        <v>16446</v>
      </c>
      <c r="F4053">
        <f>IF(ISBLANK('4M'!$V$46),"",'4M'!$V$46)</f>
        <v>43.411999999999999</v>
      </c>
    </row>
    <row r="4054" spans="2:6">
      <c r="B4054" t="str">
        <f>'4M'!$CC$46</f>
        <v>B0322PRT_C_SLT</v>
      </c>
      <c r="E4054" t="s">
        <v>16446</v>
      </c>
      <c r="F4054">
        <f>IF(ISBLANK('4M'!$W$46),"",'4M'!$W$46)</f>
        <v>0</v>
      </c>
    </row>
    <row r="4055" spans="2:6">
      <c r="B4055" t="str">
        <f>'4M'!$CD$46</f>
        <v>B0322PRT_C_STP</v>
      </c>
      <c r="E4055" t="s">
        <v>16446</v>
      </c>
      <c r="F4055">
        <f>IF(ISBLANK('4M'!$X$46),"",'4M'!$X$46)</f>
        <v>0</v>
      </c>
    </row>
    <row r="4056" spans="2:6">
      <c r="B4056" t="str">
        <f>'4M'!$CE$46</f>
        <v>B0322PRT_C_SDT</v>
      </c>
      <c r="E4056" t="s">
        <v>16446</v>
      </c>
      <c r="F4056">
        <f>IF(ISBLANK('4M'!$Y$46),"",'4M'!$Y$46)</f>
        <v>0</v>
      </c>
    </row>
    <row r="4057" spans="2:6">
      <c r="B4057" t="str">
        <f>'4M'!$CF$46</f>
        <v>B0322PRT_C_SD</v>
      </c>
      <c r="E4057" t="s">
        <v>16446</v>
      </c>
      <c r="F4057">
        <f>IF(ISBLANK('4M'!$Z$46),"",'4M'!$Z$46)</f>
        <v>0</v>
      </c>
    </row>
    <row r="4058" spans="2:6">
      <c r="B4058" t="str">
        <f>'4M'!$CG$46</f>
        <v>B0322PRT_C_TOT</v>
      </c>
      <c r="E4058" t="s">
        <v>16446</v>
      </c>
      <c r="F4058">
        <f>IF(ISBLANK('4M'!$AA$46),"",'4M'!$AA$46)</f>
        <v>43.411999999999999</v>
      </c>
    </row>
    <row r="4059" spans="2:6">
      <c r="B4059" t="str">
        <f>'4M'!$CH$46</f>
        <v>B0389CDT_TE</v>
      </c>
      <c r="E4059" t="s">
        <v>16446</v>
      </c>
      <c r="F4059">
        <f>IF(ISBLANK('4M'!$AB$46),"",'4M'!$AB$46)</f>
        <v>197.31100000000001</v>
      </c>
    </row>
    <row r="4060" spans="2:6">
      <c r="B4060" t="str">
        <f>'4M'!$CI$46</f>
        <v>B0389CDT_TA</v>
      </c>
      <c r="E4060" t="s">
        <v>16446</v>
      </c>
      <c r="F4060">
        <f>IF(ISBLANK('4M'!$AC$46),"",'4M'!$AC$46)</f>
        <v>409.726</v>
      </c>
    </row>
    <row r="4061" spans="2:6">
      <c r="B4061" t="str">
        <f>'4M'!$CJ$46</f>
        <v>B0389CDT_TC</v>
      </c>
      <c r="E4061" t="s">
        <v>16446</v>
      </c>
      <c r="F4061">
        <f>IF(ISBLANK('4M'!$AD$46),"",'4M'!$AD$46)</f>
        <v>409.726</v>
      </c>
    </row>
    <row r="4062" spans="2:6">
      <c r="B4062" t="str">
        <f>'4M'!$BL$47</f>
        <v>B0323RSC_F</v>
      </c>
      <c r="E4062" t="s">
        <v>16446</v>
      </c>
      <c r="F4062">
        <f>IF(ISBLANK('4M'!$F$47),"",'4M'!$F$47)</f>
        <v>0</v>
      </c>
    </row>
    <row r="4063" spans="2:6">
      <c r="B4063" t="str">
        <f>'4M'!$BM$47</f>
        <v>B0323RSC_SWD</v>
      </c>
      <c r="E4063" t="s">
        <v>16446</v>
      </c>
      <c r="F4063">
        <f>IF(ISBLANK('4M'!$G$47),"",'4M'!$G$47)</f>
        <v>0</v>
      </c>
    </row>
    <row r="4064" spans="2:6">
      <c r="B4064" t="str">
        <f>'4M'!$BN$47</f>
        <v>B0323RSC_HD</v>
      </c>
      <c r="E4064" t="s">
        <v>16446</v>
      </c>
      <c r="F4064">
        <f>IF(ISBLANK('4M'!$H$47),"",'4M'!$H$47)</f>
        <v>0</v>
      </c>
    </row>
    <row r="4065" spans="2:6">
      <c r="B4065" t="str">
        <f>'4M'!$BO$47</f>
        <v>B0323RSC_STD</v>
      </c>
      <c r="E4065" t="s">
        <v>16446</v>
      </c>
      <c r="F4065">
        <f>IF(ISBLANK('4M'!$I$47),"",'4M'!$I$47)</f>
        <v>5.0890000000000004</v>
      </c>
    </row>
    <row r="4066" spans="2:6">
      <c r="B4066" t="str">
        <f>'4M'!$BP$47</f>
        <v>B0323RSC_SLT</v>
      </c>
      <c r="E4066" t="s">
        <v>16446</v>
      </c>
      <c r="F4066">
        <f>IF(ISBLANK('4M'!$J$47),"",'4M'!$J$47)</f>
        <v>0</v>
      </c>
    </row>
    <row r="4067" spans="2:6">
      <c r="B4067" t="str">
        <f>'4M'!$BQ$47</f>
        <v>B0323RSC_STP</v>
      </c>
      <c r="E4067" t="s">
        <v>16446</v>
      </c>
      <c r="F4067">
        <f>IF(ISBLANK('4M'!$K$47),"",'4M'!$K$47)</f>
        <v>0</v>
      </c>
    </row>
    <row r="4068" spans="2:6">
      <c r="B4068" t="str">
        <f>'4M'!$BR$47</f>
        <v>B0323RSC_SDT</v>
      </c>
      <c r="E4068" t="s">
        <v>16446</v>
      </c>
      <c r="F4068">
        <f>IF(ISBLANK('4M'!$L$47),"",'4M'!$L$47)</f>
        <v>0</v>
      </c>
    </row>
    <row r="4069" spans="2:6">
      <c r="B4069" t="str">
        <f>'4M'!$BS$47</f>
        <v>B0323RSC_SD</v>
      </c>
      <c r="E4069" t="s">
        <v>16446</v>
      </c>
      <c r="F4069">
        <f>IF(ISBLANK('4M'!$M$47),"",'4M'!$M$47)</f>
        <v>0</v>
      </c>
    </row>
    <row r="4070" spans="2:6">
      <c r="B4070" t="str">
        <f>'4M'!$BT$47</f>
        <v>B0323RSC_TOT</v>
      </c>
      <c r="E4070" t="s">
        <v>16446</v>
      </c>
      <c r="F4070">
        <f>IF(ISBLANK('4M'!$N$47),"",'4M'!$N$47)</f>
        <v>5.0890000000000004</v>
      </c>
    </row>
    <row r="4071" spans="2:6">
      <c r="B4071" t="str">
        <f>'4M'!$BU$47</f>
        <v>B0323RSC_ASC</v>
      </c>
      <c r="E4071" t="s">
        <v>16446</v>
      </c>
      <c r="F4071">
        <f>IF(ISBLANK('4M'!$O$47),"",'4M'!$O$47)</f>
        <v>0</v>
      </c>
    </row>
    <row r="4072" spans="2:6">
      <c r="B4072" t="str">
        <f>'4M'!$BV$47</f>
        <v>B0323RSC_TC</v>
      </c>
      <c r="E4072" t="s">
        <v>16446</v>
      </c>
      <c r="F4072">
        <f>IF(ISBLANK('4M'!$P$47),"",'4M'!$P$47)</f>
        <v>0</v>
      </c>
    </row>
    <row r="4073" spans="2:6">
      <c r="B4073" t="str">
        <f>'4M'!$BW$47</f>
        <v>B0323RSC_TOT8</v>
      </c>
      <c r="E4073" t="s">
        <v>16446</v>
      </c>
      <c r="F4073">
        <f>IF(ISBLANK('4M'!$Q$47),"",'4M'!$Q$47)</f>
        <v>0</v>
      </c>
    </row>
    <row r="4074" spans="2:6">
      <c r="B4074" t="str">
        <f>'4M'!$BX$47</f>
        <v>B0323RSC_TOT78</v>
      </c>
      <c r="E4074" t="s">
        <v>16446</v>
      </c>
      <c r="F4074">
        <f>IF(ISBLANK('4M'!$R$47),"",'4M'!$R$47)</f>
        <v>5.0890000000000004</v>
      </c>
    </row>
    <row r="4075" spans="2:6">
      <c r="B4075" t="str">
        <f>'4M'!$BY$47</f>
        <v>B0323RSC_C_F</v>
      </c>
      <c r="E4075" t="s">
        <v>16446</v>
      </c>
      <c r="F4075">
        <f>IF(ISBLANK('4M'!$S$47),"",'4M'!$S$47)</f>
        <v>0</v>
      </c>
    </row>
    <row r="4076" spans="2:6">
      <c r="B4076" t="str">
        <f>'4M'!$BZ$47</f>
        <v>B0323RSC_C_SWD</v>
      </c>
      <c r="E4076" t="s">
        <v>16446</v>
      </c>
      <c r="F4076">
        <f>IF(ISBLANK('4M'!$T$47),"",'4M'!$T$47)</f>
        <v>0</v>
      </c>
    </row>
    <row r="4077" spans="2:6">
      <c r="B4077" t="str">
        <f>'4M'!$CA$47</f>
        <v>B0323RSC_C_HD</v>
      </c>
      <c r="E4077" t="s">
        <v>16446</v>
      </c>
      <c r="F4077">
        <f>IF(ISBLANK('4M'!$U$47),"",'4M'!$U$47)</f>
        <v>0</v>
      </c>
    </row>
    <row r="4078" spans="2:6">
      <c r="B4078" t="str">
        <f>'4M'!$CB$47</f>
        <v>B0323RSC_C_STD</v>
      </c>
      <c r="E4078" t="s">
        <v>16446</v>
      </c>
      <c r="F4078">
        <f>IF(ISBLANK('4M'!$V$47),"",'4M'!$V$47)</f>
        <v>0</v>
      </c>
    </row>
    <row r="4079" spans="2:6">
      <c r="B4079" t="str">
        <f>'4M'!$CC$47</f>
        <v>B0323RSC_C_SLT</v>
      </c>
      <c r="E4079" t="s">
        <v>16446</v>
      </c>
      <c r="F4079">
        <f>IF(ISBLANK('4M'!$W$47),"",'4M'!$W$47)</f>
        <v>0</v>
      </c>
    </row>
    <row r="4080" spans="2:6">
      <c r="B4080" t="str">
        <f>'4M'!$CD$47</f>
        <v>B0323RSC_C_STP</v>
      </c>
      <c r="E4080" t="s">
        <v>16446</v>
      </c>
      <c r="F4080">
        <f>IF(ISBLANK('4M'!$X$47),"",'4M'!$X$47)</f>
        <v>0</v>
      </c>
    </row>
    <row r="4081" spans="2:6">
      <c r="B4081" t="str">
        <f>'4M'!$CE$47</f>
        <v>B0323RSC_C_SDT</v>
      </c>
      <c r="E4081" t="s">
        <v>16446</v>
      </c>
      <c r="F4081">
        <f>IF(ISBLANK('4M'!$Y$47),"",'4M'!$Y$47)</f>
        <v>0</v>
      </c>
    </row>
    <row r="4082" spans="2:6">
      <c r="B4082" t="str">
        <f>'4M'!$CF$47</f>
        <v>B0323RSC_C_SD</v>
      </c>
      <c r="E4082" t="s">
        <v>16446</v>
      </c>
      <c r="F4082">
        <f>IF(ISBLANK('4M'!$Z$47),"",'4M'!$Z$47)</f>
        <v>0</v>
      </c>
    </row>
    <row r="4083" spans="2:6">
      <c r="B4083" t="str">
        <f>'4M'!$CG$47</f>
        <v>B0323RSC_C_TOT</v>
      </c>
      <c r="E4083" t="s">
        <v>16446</v>
      </c>
      <c r="F4083">
        <f>IF(ISBLANK('4M'!$AA$47),"",'4M'!$AA$47)</f>
        <v>0</v>
      </c>
    </row>
    <row r="4084" spans="2:6">
      <c r="B4084" t="str">
        <f>'4M'!$BL$48</f>
        <v>B0324RSO_F</v>
      </c>
      <c r="E4084" t="s">
        <v>16446</v>
      </c>
      <c r="F4084">
        <f>IF(ISBLANK('4M'!$F$48),"",'4M'!$F$48)</f>
        <v>0</v>
      </c>
    </row>
    <row r="4085" spans="2:6">
      <c r="B4085" t="str">
        <f>'4M'!$BM$48</f>
        <v>B0324RSO_SWD</v>
      </c>
      <c r="E4085" t="s">
        <v>16446</v>
      </c>
      <c r="F4085">
        <f>IF(ISBLANK('4M'!$G$48),"",'4M'!$G$48)</f>
        <v>0</v>
      </c>
    </row>
    <row r="4086" spans="2:6">
      <c r="B4086" t="str">
        <f>'4M'!$BN$48</f>
        <v>B0324RSO_HD</v>
      </c>
      <c r="E4086" t="s">
        <v>16446</v>
      </c>
      <c r="F4086">
        <f>IF(ISBLANK('4M'!$H$48),"",'4M'!$H$48)</f>
        <v>0</v>
      </c>
    </row>
    <row r="4087" spans="2:6">
      <c r="B4087" t="str">
        <f>'4M'!$BO$48</f>
        <v>B0324RSO_STD</v>
      </c>
      <c r="E4087" t="s">
        <v>16446</v>
      </c>
      <c r="F4087">
        <f>IF(ISBLANK('4M'!$I$48),"",'4M'!$I$48)</f>
        <v>1.9E-2</v>
      </c>
    </row>
    <row r="4088" spans="2:6">
      <c r="B4088" t="str">
        <f>'4M'!$BP$48</f>
        <v>B0324RSO_SLT</v>
      </c>
      <c r="E4088" t="s">
        <v>16446</v>
      </c>
      <c r="F4088">
        <f>IF(ISBLANK('4M'!$J$48),"",'4M'!$J$48)</f>
        <v>0</v>
      </c>
    </row>
    <row r="4089" spans="2:6">
      <c r="B4089" t="str">
        <f>'4M'!$BQ$48</f>
        <v>B0324RSO_STP</v>
      </c>
      <c r="E4089" t="s">
        <v>16446</v>
      </c>
      <c r="F4089">
        <f>IF(ISBLANK('4M'!$K$48),"",'4M'!$K$48)</f>
        <v>0</v>
      </c>
    </row>
    <row r="4090" spans="2:6">
      <c r="B4090" t="str">
        <f>'4M'!$BR$48</f>
        <v>B0324RSO_SDT</v>
      </c>
      <c r="E4090" t="s">
        <v>16446</v>
      </c>
      <c r="F4090">
        <f>IF(ISBLANK('4M'!$L$48),"",'4M'!$L$48)</f>
        <v>0</v>
      </c>
    </row>
    <row r="4091" spans="2:6">
      <c r="B4091" t="str">
        <f>'4M'!$BS$48</f>
        <v>B0324RSO_SD</v>
      </c>
      <c r="E4091" t="s">
        <v>16446</v>
      </c>
      <c r="F4091">
        <f>IF(ISBLANK('4M'!$M$48),"",'4M'!$M$48)</f>
        <v>0</v>
      </c>
    </row>
    <row r="4092" spans="2:6">
      <c r="B4092" t="str">
        <f>'4M'!$BT$48</f>
        <v>B0324RSO_TOT</v>
      </c>
      <c r="E4092" t="s">
        <v>16446</v>
      </c>
      <c r="F4092">
        <f>IF(ISBLANK('4M'!$N$48),"",'4M'!$N$48)</f>
        <v>1.9E-2</v>
      </c>
    </row>
    <row r="4093" spans="2:6">
      <c r="B4093" t="str">
        <f>'4M'!$BU$48</f>
        <v>B0324RSO_ASC</v>
      </c>
      <c r="E4093" t="s">
        <v>16446</v>
      </c>
      <c r="F4093">
        <f>IF(ISBLANK('4M'!$O$48),"",'4M'!$O$48)</f>
        <v>0</v>
      </c>
    </row>
    <row r="4094" spans="2:6">
      <c r="B4094" t="str">
        <f>'4M'!$BV$48</f>
        <v>B0324RSO_TC</v>
      </c>
      <c r="E4094" t="s">
        <v>16446</v>
      </c>
      <c r="F4094">
        <f>IF(ISBLANK('4M'!$P$48),"",'4M'!$P$48)</f>
        <v>0</v>
      </c>
    </row>
    <row r="4095" spans="2:6">
      <c r="B4095" t="str">
        <f>'4M'!$BW$48</f>
        <v>B0324RSO_TOT8</v>
      </c>
      <c r="E4095" t="s">
        <v>16446</v>
      </c>
      <c r="F4095">
        <f>IF(ISBLANK('4M'!$Q$48),"",'4M'!$Q$48)</f>
        <v>0</v>
      </c>
    </row>
    <row r="4096" spans="2:6">
      <c r="B4096" t="str">
        <f>'4M'!$BX$48</f>
        <v>B0324RSO_TOT78</v>
      </c>
      <c r="E4096" t="s">
        <v>16446</v>
      </c>
      <c r="F4096">
        <f>IF(ISBLANK('4M'!$R$48),"",'4M'!$R$48)</f>
        <v>1.9E-2</v>
      </c>
    </row>
    <row r="4097" spans="2:6">
      <c r="B4097" t="str">
        <f>'4M'!$BY$48</f>
        <v>B0324RSO_C_F</v>
      </c>
      <c r="E4097" t="s">
        <v>16446</v>
      </c>
      <c r="F4097">
        <f>IF(ISBLANK('4M'!$S$48),"",'4M'!$S$48)</f>
        <v>0</v>
      </c>
    </row>
    <row r="4098" spans="2:6">
      <c r="B4098" t="str">
        <f>'4M'!$BZ$48</f>
        <v>B0324RSO_C_SWD</v>
      </c>
      <c r="E4098" t="s">
        <v>16446</v>
      </c>
      <c r="F4098">
        <f>IF(ISBLANK('4M'!$T$48),"",'4M'!$T$48)</f>
        <v>0</v>
      </c>
    </row>
    <row r="4099" spans="2:6">
      <c r="B4099" t="str">
        <f>'4M'!$CA$48</f>
        <v>B0324RSO_C_HD</v>
      </c>
      <c r="E4099" t="s">
        <v>16446</v>
      </c>
      <c r="F4099">
        <f>IF(ISBLANK('4M'!$U$48),"",'4M'!$U$48)</f>
        <v>0</v>
      </c>
    </row>
    <row r="4100" spans="2:6">
      <c r="B4100" t="str">
        <f>'4M'!$CB$48</f>
        <v>B0324RSO_C_STD</v>
      </c>
      <c r="E4100" t="s">
        <v>16446</v>
      </c>
      <c r="F4100">
        <f>IF(ISBLANK('4M'!$V$48),"",'4M'!$V$48)</f>
        <v>0</v>
      </c>
    </row>
    <row r="4101" spans="2:6">
      <c r="B4101" t="str">
        <f>'4M'!$CC$48</f>
        <v>B0324RSO_C_SLT</v>
      </c>
      <c r="E4101" t="s">
        <v>16446</v>
      </c>
      <c r="F4101">
        <f>IF(ISBLANK('4M'!$W$48),"",'4M'!$W$48)</f>
        <v>0</v>
      </c>
    </row>
    <row r="4102" spans="2:6">
      <c r="B4102" t="str">
        <f>'4M'!$CD$48</f>
        <v>B0324RSO_C_STP</v>
      </c>
      <c r="E4102" t="s">
        <v>16446</v>
      </c>
      <c r="F4102">
        <f>IF(ISBLANK('4M'!$X$48),"",'4M'!$X$48)</f>
        <v>0</v>
      </c>
    </row>
    <row r="4103" spans="2:6">
      <c r="B4103" t="str">
        <f>'4M'!$CE$48</f>
        <v>B0324RSO_C_SDT</v>
      </c>
      <c r="E4103" t="s">
        <v>16446</v>
      </c>
      <c r="F4103">
        <f>IF(ISBLANK('4M'!$Y$48),"",'4M'!$Y$48)</f>
        <v>0</v>
      </c>
    </row>
    <row r="4104" spans="2:6">
      <c r="B4104" t="str">
        <f>'4M'!$CF$48</f>
        <v>B0324RSO_C_SD</v>
      </c>
      <c r="E4104" t="s">
        <v>16446</v>
      </c>
      <c r="F4104">
        <f>IF(ISBLANK('4M'!$Z$48),"",'4M'!$Z$48)</f>
        <v>0</v>
      </c>
    </row>
    <row r="4105" spans="2:6">
      <c r="B4105" t="str">
        <f>'4M'!$CG$48</f>
        <v>B0324RSO_C_TOT</v>
      </c>
      <c r="E4105" t="s">
        <v>16446</v>
      </c>
      <c r="F4105">
        <f>IF(ISBLANK('4M'!$AA$48),"",'4M'!$AA$48)</f>
        <v>0</v>
      </c>
    </row>
    <row r="4106" spans="2:6">
      <c r="B4106" t="str">
        <f>'4M'!$BL$49</f>
        <v>B0325RST_F</v>
      </c>
      <c r="E4106" t="s">
        <v>16446</v>
      </c>
      <c r="F4106">
        <f>IF(ISBLANK('4M'!$F$49),"",'4M'!$F$49)</f>
        <v>0</v>
      </c>
    </row>
    <row r="4107" spans="2:6">
      <c r="B4107" t="str">
        <f>'4M'!$BM$49</f>
        <v>B0325RST_SWD</v>
      </c>
      <c r="E4107" t="s">
        <v>16446</v>
      </c>
      <c r="F4107">
        <f>IF(ISBLANK('4M'!$G$49),"",'4M'!$G$49)</f>
        <v>0</v>
      </c>
    </row>
    <row r="4108" spans="2:6">
      <c r="B4108" t="str">
        <f>'4M'!$BN$49</f>
        <v>B0325RST_HD</v>
      </c>
      <c r="E4108" t="s">
        <v>16446</v>
      </c>
      <c r="F4108">
        <f>IF(ISBLANK('4M'!$H$49),"",'4M'!$H$49)</f>
        <v>0</v>
      </c>
    </row>
    <row r="4109" spans="2:6">
      <c r="B4109" t="str">
        <f>'4M'!$BO$49</f>
        <v>B0325RST_STD</v>
      </c>
      <c r="E4109" t="s">
        <v>16446</v>
      </c>
      <c r="F4109">
        <f>IF(ISBLANK('4M'!$I$49),"",'4M'!$I$49)</f>
        <v>5.1080000000000005</v>
      </c>
    </row>
    <row r="4110" spans="2:6">
      <c r="B4110" t="str">
        <f>'4M'!$BP$49</f>
        <v>B0325RST_SLT</v>
      </c>
      <c r="E4110" t="s">
        <v>16446</v>
      </c>
      <c r="F4110">
        <f>IF(ISBLANK('4M'!$J$49),"",'4M'!$J$49)</f>
        <v>0</v>
      </c>
    </row>
    <row r="4111" spans="2:6">
      <c r="B4111" t="str">
        <f>'4M'!$BQ$49</f>
        <v>B0325RST_STP</v>
      </c>
      <c r="E4111" t="s">
        <v>16446</v>
      </c>
      <c r="F4111">
        <f>IF(ISBLANK('4M'!$K$49),"",'4M'!$K$49)</f>
        <v>0</v>
      </c>
    </row>
    <row r="4112" spans="2:6">
      <c r="B4112" t="str">
        <f>'4M'!$BR$49</f>
        <v>B0325RST_SDT</v>
      </c>
      <c r="E4112" t="s">
        <v>16446</v>
      </c>
      <c r="F4112">
        <f>IF(ISBLANK('4M'!$L$49),"",'4M'!$L$49)</f>
        <v>0</v>
      </c>
    </row>
    <row r="4113" spans="2:6">
      <c r="B4113" t="str">
        <f>'4M'!$BS$49</f>
        <v>B0325RST_SD</v>
      </c>
      <c r="E4113" t="s">
        <v>16446</v>
      </c>
      <c r="F4113">
        <f>IF(ISBLANK('4M'!$M$49),"",'4M'!$M$49)</f>
        <v>0</v>
      </c>
    </row>
    <row r="4114" spans="2:6">
      <c r="B4114" t="str">
        <f>'4M'!$BT$49</f>
        <v>B0325RST_TOT</v>
      </c>
      <c r="E4114" t="s">
        <v>16446</v>
      </c>
      <c r="F4114">
        <f>IF(ISBLANK('4M'!$N$49),"",'4M'!$N$49)</f>
        <v>5.1080000000000005</v>
      </c>
    </row>
    <row r="4115" spans="2:6">
      <c r="B4115" t="str">
        <f>'4M'!$BU$49</f>
        <v>B0325RST_ASC</v>
      </c>
      <c r="E4115" t="s">
        <v>16446</v>
      </c>
      <c r="F4115">
        <f>IF(ISBLANK('4M'!$O$49),"",'4M'!$O$49)</f>
        <v>0</v>
      </c>
    </row>
    <row r="4116" spans="2:6">
      <c r="B4116" t="str">
        <f>'4M'!$BV$49</f>
        <v>B0325RST_TC</v>
      </c>
      <c r="E4116" t="s">
        <v>16446</v>
      </c>
      <c r="F4116">
        <f>IF(ISBLANK('4M'!$P$49),"",'4M'!$P$49)</f>
        <v>0</v>
      </c>
    </row>
    <row r="4117" spans="2:6">
      <c r="B4117" t="str">
        <f>'4M'!$BW$49</f>
        <v>B0325RST_TOT8</v>
      </c>
      <c r="E4117" t="s">
        <v>16446</v>
      </c>
      <c r="F4117">
        <f>IF(ISBLANK('4M'!$Q$49),"",'4M'!$Q$49)</f>
        <v>0</v>
      </c>
    </row>
    <row r="4118" spans="2:6">
      <c r="B4118" t="str">
        <f>'4M'!$BX$49</f>
        <v>B0325RST_TOT78</v>
      </c>
      <c r="E4118" t="s">
        <v>16446</v>
      </c>
      <c r="F4118">
        <f>IF(ISBLANK('4M'!$R$49),"",'4M'!$R$49)</f>
        <v>5.1080000000000005</v>
      </c>
    </row>
    <row r="4119" spans="2:6">
      <c r="B4119" t="str">
        <f>'4M'!$BY$49</f>
        <v>B0325RST_C_F</v>
      </c>
      <c r="E4119" t="s">
        <v>16446</v>
      </c>
      <c r="F4119">
        <f>IF(ISBLANK('4M'!$S$49),"",'4M'!$S$49)</f>
        <v>0</v>
      </c>
    </row>
    <row r="4120" spans="2:6">
      <c r="B4120" t="str">
        <f>'4M'!$BZ$49</f>
        <v>B0325RST_C_SWD</v>
      </c>
      <c r="E4120" t="s">
        <v>16446</v>
      </c>
      <c r="F4120">
        <f>IF(ISBLANK('4M'!$T$49),"",'4M'!$T$49)</f>
        <v>0</v>
      </c>
    </row>
    <row r="4121" spans="2:6">
      <c r="B4121" t="str">
        <f>'4M'!$CA$49</f>
        <v>B0325RST_C_HD</v>
      </c>
      <c r="E4121" t="s">
        <v>16446</v>
      </c>
      <c r="F4121">
        <f>IF(ISBLANK('4M'!$U$49),"",'4M'!$U$49)</f>
        <v>0</v>
      </c>
    </row>
    <row r="4122" spans="2:6">
      <c r="B4122" t="str">
        <f>'4M'!$CB$49</f>
        <v>B0325RST_C_STD</v>
      </c>
      <c r="E4122" t="s">
        <v>16446</v>
      </c>
      <c r="F4122">
        <f>IF(ISBLANK('4M'!$V$49),"",'4M'!$V$49)</f>
        <v>0</v>
      </c>
    </row>
    <row r="4123" spans="2:6">
      <c r="B4123" t="str">
        <f>'4M'!$CC$49</f>
        <v>B0325RST_C_SLT</v>
      </c>
      <c r="E4123" t="s">
        <v>16446</v>
      </c>
      <c r="F4123">
        <f>IF(ISBLANK('4M'!$W$49),"",'4M'!$W$49)</f>
        <v>0</v>
      </c>
    </row>
    <row r="4124" spans="2:6">
      <c r="B4124" t="str">
        <f>'4M'!$CD$49</f>
        <v>B0325RST_C_STP</v>
      </c>
      <c r="E4124" t="s">
        <v>16446</v>
      </c>
      <c r="F4124">
        <f>IF(ISBLANK('4M'!$X$49),"",'4M'!$X$49)</f>
        <v>0</v>
      </c>
    </row>
    <row r="4125" spans="2:6">
      <c r="B4125" t="str">
        <f>'4M'!$CE$49</f>
        <v>B0325RST_C_SDT</v>
      </c>
      <c r="E4125" t="s">
        <v>16446</v>
      </c>
      <c r="F4125">
        <f>IF(ISBLANK('4M'!$Y$49),"",'4M'!$Y$49)</f>
        <v>0</v>
      </c>
    </row>
    <row r="4126" spans="2:6">
      <c r="B4126" t="str">
        <f>'4M'!$CF$49</f>
        <v>B0325RST_C_SD</v>
      </c>
      <c r="E4126" t="s">
        <v>16446</v>
      </c>
      <c r="F4126">
        <f>IF(ISBLANK('4M'!$Z$49),"",'4M'!$Z$49)</f>
        <v>0</v>
      </c>
    </row>
    <row r="4127" spans="2:6">
      <c r="B4127" t="str">
        <f>'4M'!$CG$49</f>
        <v>B0325RST_C_TOT</v>
      </c>
      <c r="E4127" t="s">
        <v>16446</v>
      </c>
      <c r="F4127">
        <f>IF(ISBLANK('4M'!$AA$49),"",'4M'!$AA$49)</f>
        <v>0</v>
      </c>
    </row>
    <row r="4128" spans="2:6">
      <c r="B4128" t="str">
        <f>'4M'!$CH$49</f>
        <v>B0390PRT_TE</v>
      </c>
      <c r="E4128" t="s">
        <v>16446</v>
      </c>
      <c r="F4128">
        <f>IF(ISBLANK('4M'!$AB$49),"",'4M'!$AB$49)</f>
        <v>38.917000000000002</v>
      </c>
    </row>
    <row r="4129" spans="2:6">
      <c r="B4129" t="str">
        <f>'4M'!$CI$49</f>
        <v>B0390PRT_TA</v>
      </c>
      <c r="E4129" t="s">
        <v>16446</v>
      </c>
      <c r="F4129">
        <f>IF(ISBLANK('4M'!$AC$49),"",'4M'!$AC$49)</f>
        <v>75.951999999999998</v>
      </c>
    </row>
    <row r="4130" spans="2:6">
      <c r="B4130" t="str">
        <f>'4M'!$CJ$49</f>
        <v>B0390PRT_TC</v>
      </c>
      <c r="E4130" t="s">
        <v>16446</v>
      </c>
      <c r="F4130">
        <f>IF(ISBLANK('4M'!$AD$49),"",'4M'!$AD$49)</f>
        <v>75.951999999999998</v>
      </c>
    </row>
    <row r="4131" spans="2:6">
      <c r="B4131" t="str">
        <f>'4M'!$BL$50</f>
        <v>B0326UVC_F</v>
      </c>
      <c r="E4131" t="s">
        <v>16446</v>
      </c>
      <c r="F4131">
        <f>IF(ISBLANK('4M'!$F$50),"",'4M'!$F$50)</f>
        <v>0</v>
      </c>
    </row>
    <row r="4132" spans="2:6">
      <c r="B4132" t="str">
        <f>'4M'!$BM$50</f>
        <v>B0326UVC_SWD</v>
      </c>
      <c r="E4132" t="s">
        <v>16446</v>
      </c>
      <c r="F4132">
        <f>IF(ISBLANK('4M'!$G$50),"",'4M'!$G$50)</f>
        <v>0</v>
      </c>
    </row>
    <row r="4133" spans="2:6">
      <c r="B4133" t="str">
        <f>'4M'!$BN$50</f>
        <v>B0326UVC_HD</v>
      </c>
      <c r="E4133" t="s">
        <v>16446</v>
      </c>
      <c r="F4133">
        <f>IF(ISBLANK('4M'!$H$50),"",'4M'!$H$50)</f>
        <v>0</v>
      </c>
    </row>
    <row r="4134" spans="2:6">
      <c r="B4134" t="str">
        <f>'4M'!$BO$50</f>
        <v>B0326UVC_STD</v>
      </c>
      <c r="E4134" t="s">
        <v>16446</v>
      </c>
      <c r="F4134">
        <f>IF(ISBLANK('4M'!$I$50),"",'4M'!$I$50)</f>
        <v>0</v>
      </c>
    </row>
    <row r="4135" spans="2:6">
      <c r="B4135" t="str">
        <f>'4M'!$BP$50</f>
        <v>B0326UVC_SLT</v>
      </c>
      <c r="E4135" t="s">
        <v>16446</v>
      </c>
      <c r="F4135">
        <f>IF(ISBLANK('4M'!$J$50),"",'4M'!$J$50)</f>
        <v>0</v>
      </c>
    </row>
    <row r="4136" spans="2:6">
      <c r="B4136" t="str">
        <f>'4M'!$BQ$50</f>
        <v>B0326UVC_STP</v>
      </c>
      <c r="E4136" t="s">
        <v>16446</v>
      </c>
      <c r="F4136">
        <f>IF(ISBLANK('4M'!$K$50),"",'4M'!$K$50)</f>
        <v>0</v>
      </c>
    </row>
    <row r="4137" spans="2:6">
      <c r="B4137" t="str">
        <f>'4M'!$BR$50</f>
        <v>B0326UVC_SDT</v>
      </c>
      <c r="E4137" t="s">
        <v>16446</v>
      </c>
      <c r="F4137">
        <f>IF(ISBLANK('4M'!$L$50),"",'4M'!$L$50)</f>
        <v>0</v>
      </c>
    </row>
    <row r="4138" spans="2:6">
      <c r="B4138" t="str">
        <f>'4M'!$BS$50</f>
        <v>B0326UVC_SD</v>
      </c>
      <c r="E4138" t="s">
        <v>16446</v>
      </c>
      <c r="F4138">
        <f>IF(ISBLANK('4M'!$M$50),"",'4M'!$M$50)</f>
        <v>0</v>
      </c>
    </row>
    <row r="4139" spans="2:6">
      <c r="B4139" t="str">
        <f>'4M'!$BT$50</f>
        <v>B0326UVC_TOT</v>
      </c>
      <c r="E4139" t="s">
        <v>16446</v>
      </c>
      <c r="F4139">
        <f>IF(ISBLANK('4M'!$N$50),"",'4M'!$N$50)</f>
        <v>0</v>
      </c>
    </row>
    <row r="4140" spans="2:6">
      <c r="B4140" t="str">
        <f>'4M'!$BU$50</f>
        <v>B0326UVC_ASC</v>
      </c>
      <c r="E4140" t="s">
        <v>16446</v>
      </c>
      <c r="F4140">
        <f>IF(ISBLANK('4M'!$O$50),"",'4M'!$O$50)</f>
        <v>0</v>
      </c>
    </row>
    <row r="4141" spans="2:6">
      <c r="B4141" t="str">
        <f>'4M'!$BV$50</f>
        <v>B0326UVC_TC</v>
      </c>
      <c r="E4141" t="s">
        <v>16446</v>
      </c>
      <c r="F4141">
        <f>IF(ISBLANK('4M'!$P$50),"",'4M'!$P$50)</f>
        <v>0</v>
      </c>
    </row>
    <row r="4142" spans="2:6">
      <c r="B4142" t="str">
        <f>'4M'!$BW$50</f>
        <v>B0326UVC_TOT8</v>
      </c>
      <c r="E4142" t="s">
        <v>16446</v>
      </c>
      <c r="F4142">
        <f>IF(ISBLANK('4M'!$Q$50),"",'4M'!$Q$50)</f>
        <v>0</v>
      </c>
    </row>
    <row r="4143" spans="2:6">
      <c r="B4143" t="str">
        <f>'4M'!$BX$50</f>
        <v>B0326UVC_TOT78</v>
      </c>
      <c r="E4143" t="s">
        <v>16446</v>
      </c>
      <c r="F4143">
        <f>IF(ISBLANK('4M'!$R$50),"",'4M'!$R$50)</f>
        <v>0</v>
      </c>
    </row>
    <row r="4144" spans="2:6">
      <c r="B4144" t="str">
        <f>'4M'!$BY$50</f>
        <v>B0326UVC_C_F</v>
      </c>
      <c r="E4144" t="s">
        <v>16446</v>
      </c>
      <c r="F4144">
        <f>IF(ISBLANK('4M'!$S$50),"",'4M'!$S$50)</f>
        <v>0</v>
      </c>
    </row>
    <row r="4145" spans="2:6">
      <c r="B4145" t="str">
        <f>'4M'!$BZ$50</f>
        <v>B0326UVC_C_SWD</v>
      </c>
      <c r="E4145" t="s">
        <v>16446</v>
      </c>
      <c r="F4145">
        <f>IF(ISBLANK('4M'!$T$50),"",'4M'!$T$50)</f>
        <v>0</v>
      </c>
    </row>
    <row r="4146" spans="2:6">
      <c r="B4146" t="str">
        <f>'4M'!$CA$50</f>
        <v>B0326UVC_C_HD</v>
      </c>
      <c r="E4146" t="s">
        <v>16446</v>
      </c>
      <c r="F4146">
        <f>IF(ISBLANK('4M'!$U$50),"",'4M'!$U$50)</f>
        <v>0</v>
      </c>
    </row>
    <row r="4147" spans="2:6">
      <c r="B4147" t="str">
        <f>'4M'!$CB$50</f>
        <v>B0326UVC_C_STD</v>
      </c>
      <c r="E4147" t="s">
        <v>16446</v>
      </c>
      <c r="F4147">
        <f>IF(ISBLANK('4M'!$V$50),"",'4M'!$V$50)</f>
        <v>0</v>
      </c>
    </row>
    <row r="4148" spans="2:6">
      <c r="B4148" t="str">
        <f>'4M'!$CC$50</f>
        <v>B0326UVC_C_SLT</v>
      </c>
      <c r="E4148" t="s">
        <v>16446</v>
      </c>
      <c r="F4148">
        <f>IF(ISBLANK('4M'!$W$50),"",'4M'!$W$50)</f>
        <v>0</v>
      </c>
    </row>
    <row r="4149" spans="2:6">
      <c r="B4149" t="str">
        <f>'4M'!$CD$50</f>
        <v>B0326UVC_C_STP</v>
      </c>
      <c r="E4149" t="s">
        <v>16446</v>
      </c>
      <c r="F4149">
        <f>IF(ISBLANK('4M'!$X$50),"",'4M'!$X$50)</f>
        <v>0</v>
      </c>
    </row>
    <row r="4150" spans="2:6">
      <c r="B4150" t="str">
        <f>'4M'!$CE$50</f>
        <v>B0326UVC_C_SDT</v>
      </c>
      <c r="E4150" t="s">
        <v>16446</v>
      </c>
      <c r="F4150">
        <f>IF(ISBLANK('4M'!$Y$50),"",'4M'!$Y$50)</f>
        <v>0</v>
      </c>
    </row>
    <row r="4151" spans="2:6">
      <c r="B4151" t="str">
        <f>'4M'!$CF$50</f>
        <v>B0326UVC_C_SD</v>
      </c>
      <c r="E4151" t="s">
        <v>16446</v>
      </c>
      <c r="F4151">
        <f>IF(ISBLANK('4M'!$Z$50),"",'4M'!$Z$50)</f>
        <v>0</v>
      </c>
    </row>
    <row r="4152" spans="2:6">
      <c r="B4152" t="str">
        <f>'4M'!$CG$50</f>
        <v>B0326UVC_C_TOT</v>
      </c>
      <c r="E4152" t="s">
        <v>16446</v>
      </c>
      <c r="F4152">
        <f>IF(ISBLANK('4M'!$AA$50),"",'4M'!$AA$50)</f>
        <v>0</v>
      </c>
    </row>
    <row r="4153" spans="2:6">
      <c r="B4153" t="str">
        <f>'4M'!$BL$51</f>
        <v>B0327UVO_F</v>
      </c>
      <c r="E4153" t="s">
        <v>16446</v>
      </c>
      <c r="F4153">
        <f>IF(ISBLANK('4M'!$F$51),"",'4M'!$F$51)</f>
        <v>0</v>
      </c>
    </row>
    <row r="4154" spans="2:6">
      <c r="B4154" t="str">
        <f>'4M'!$BM$51</f>
        <v>B0327UVO_SWD</v>
      </c>
      <c r="E4154" t="s">
        <v>16446</v>
      </c>
      <c r="F4154">
        <f>IF(ISBLANK('4M'!$G$51),"",'4M'!$G$51)</f>
        <v>0</v>
      </c>
    </row>
    <row r="4155" spans="2:6">
      <c r="B4155" t="str">
        <f>'4M'!$BN$51</f>
        <v>B0327UVO_HD</v>
      </c>
      <c r="E4155" t="s">
        <v>16446</v>
      </c>
      <c r="F4155">
        <f>IF(ISBLANK('4M'!$H$51),"",'4M'!$H$51)</f>
        <v>0</v>
      </c>
    </row>
    <row r="4156" spans="2:6">
      <c r="B4156" t="str">
        <f>'4M'!$BO$51</f>
        <v>B0327UVO_STD</v>
      </c>
      <c r="E4156" t="s">
        <v>16446</v>
      </c>
      <c r="F4156">
        <f>IF(ISBLANK('4M'!$I$51),"",'4M'!$I$51)</f>
        <v>0</v>
      </c>
    </row>
    <row r="4157" spans="2:6">
      <c r="B4157" t="str">
        <f>'4M'!$BP$51</f>
        <v>B0327UVO_SLT</v>
      </c>
      <c r="E4157" t="s">
        <v>16446</v>
      </c>
      <c r="F4157">
        <f>IF(ISBLANK('4M'!$J$51),"",'4M'!$J$51)</f>
        <v>0</v>
      </c>
    </row>
    <row r="4158" spans="2:6">
      <c r="B4158" t="str">
        <f>'4M'!$BQ$51</f>
        <v>B0327UVO_STP</v>
      </c>
      <c r="E4158" t="s">
        <v>16446</v>
      </c>
      <c r="F4158">
        <f>IF(ISBLANK('4M'!$K$51),"",'4M'!$K$51)</f>
        <v>0</v>
      </c>
    </row>
    <row r="4159" spans="2:6">
      <c r="B4159" t="str">
        <f>'4M'!$BR$51</f>
        <v>B0327UVO_SDT</v>
      </c>
      <c r="E4159" t="s">
        <v>16446</v>
      </c>
      <c r="F4159">
        <f>IF(ISBLANK('4M'!$L$51),"",'4M'!$L$51)</f>
        <v>0</v>
      </c>
    </row>
    <row r="4160" spans="2:6">
      <c r="B4160" t="str">
        <f>'4M'!$BS$51</f>
        <v>B0327UVO_SD</v>
      </c>
      <c r="E4160" t="s">
        <v>16446</v>
      </c>
      <c r="F4160">
        <f>IF(ISBLANK('4M'!$M$51),"",'4M'!$M$51)</f>
        <v>0</v>
      </c>
    </row>
    <row r="4161" spans="2:6">
      <c r="B4161" t="str">
        <f>'4M'!$BT$51</f>
        <v>B0327UVO_TOT</v>
      </c>
      <c r="E4161" t="s">
        <v>16446</v>
      </c>
      <c r="F4161">
        <f>IF(ISBLANK('4M'!$N$51),"",'4M'!$N$51)</f>
        <v>0</v>
      </c>
    </row>
    <row r="4162" spans="2:6">
      <c r="B4162" t="str">
        <f>'4M'!$BU$51</f>
        <v>B0327UVO_ASC</v>
      </c>
      <c r="E4162" t="s">
        <v>16446</v>
      </c>
      <c r="F4162">
        <f>IF(ISBLANK('4M'!$O$51),"",'4M'!$O$51)</f>
        <v>0</v>
      </c>
    </row>
    <row r="4163" spans="2:6">
      <c r="B4163" t="str">
        <f>'4M'!$BV$51</f>
        <v>B0327UVO_TC</v>
      </c>
      <c r="E4163" t="s">
        <v>16446</v>
      </c>
      <c r="F4163">
        <f>IF(ISBLANK('4M'!$P$51),"",'4M'!$P$51)</f>
        <v>0</v>
      </c>
    </row>
    <row r="4164" spans="2:6">
      <c r="B4164" t="str">
        <f>'4M'!$BW$51</f>
        <v>B0327UVO_TOT8</v>
      </c>
      <c r="E4164" t="s">
        <v>16446</v>
      </c>
      <c r="F4164">
        <f>IF(ISBLANK('4M'!$Q$51),"",'4M'!$Q$51)</f>
        <v>0</v>
      </c>
    </row>
    <row r="4165" spans="2:6">
      <c r="B4165" t="str">
        <f>'4M'!$BX$51</f>
        <v>B0327UVO_TOT78</v>
      </c>
      <c r="E4165" t="s">
        <v>16446</v>
      </c>
      <c r="F4165">
        <f>IF(ISBLANK('4M'!$R$51),"",'4M'!$R$51)</f>
        <v>0</v>
      </c>
    </row>
    <row r="4166" spans="2:6">
      <c r="B4166" t="str">
        <f>'4M'!$BY$51</f>
        <v>B0327UVO_C_F</v>
      </c>
      <c r="E4166" t="s">
        <v>16446</v>
      </c>
      <c r="F4166">
        <f>IF(ISBLANK('4M'!$S$51),"",'4M'!$S$51)</f>
        <v>0</v>
      </c>
    </row>
    <row r="4167" spans="2:6">
      <c r="B4167" t="str">
        <f>'4M'!$BZ$51</f>
        <v>B0327UVO_C_SWD</v>
      </c>
      <c r="E4167" t="s">
        <v>16446</v>
      </c>
      <c r="F4167">
        <f>IF(ISBLANK('4M'!$T$51),"",'4M'!$T$51)</f>
        <v>0</v>
      </c>
    </row>
    <row r="4168" spans="2:6">
      <c r="B4168" t="str">
        <f>'4M'!$CA$51</f>
        <v>B0327UVO_C_HD</v>
      </c>
      <c r="E4168" t="s">
        <v>16446</v>
      </c>
      <c r="F4168">
        <f>IF(ISBLANK('4M'!$U$51),"",'4M'!$U$51)</f>
        <v>0</v>
      </c>
    </row>
    <row r="4169" spans="2:6">
      <c r="B4169" t="str">
        <f>'4M'!$CB$51</f>
        <v>B0327UVO_C_STD</v>
      </c>
      <c r="E4169" t="s">
        <v>16446</v>
      </c>
      <c r="F4169">
        <f>IF(ISBLANK('4M'!$V$51),"",'4M'!$V$51)</f>
        <v>0</v>
      </c>
    </row>
    <row r="4170" spans="2:6">
      <c r="B4170" t="str">
        <f>'4M'!$CC$51</f>
        <v>B0327UVO_C_SLT</v>
      </c>
      <c r="E4170" t="s">
        <v>16446</v>
      </c>
      <c r="F4170">
        <f>IF(ISBLANK('4M'!$W$51),"",'4M'!$W$51)</f>
        <v>0</v>
      </c>
    </row>
    <row r="4171" spans="2:6">
      <c r="B4171" t="str">
        <f>'4M'!$CD$51</f>
        <v>B0327UVO_C_STP</v>
      </c>
      <c r="E4171" t="s">
        <v>16446</v>
      </c>
      <c r="F4171">
        <f>IF(ISBLANK('4M'!$X$51),"",'4M'!$X$51)</f>
        <v>0</v>
      </c>
    </row>
    <row r="4172" spans="2:6">
      <c r="B4172" t="str">
        <f>'4M'!$CE$51</f>
        <v>B0327UVO_C_SDT</v>
      </c>
      <c r="E4172" t="s">
        <v>16446</v>
      </c>
      <c r="F4172">
        <f>IF(ISBLANK('4M'!$Y$51),"",'4M'!$Y$51)</f>
        <v>0</v>
      </c>
    </row>
    <row r="4173" spans="2:6">
      <c r="B4173" t="str">
        <f>'4M'!$CF$51</f>
        <v>B0327UVO_C_SD</v>
      </c>
      <c r="E4173" t="s">
        <v>16446</v>
      </c>
      <c r="F4173">
        <f>IF(ISBLANK('4M'!$Z$51),"",'4M'!$Z$51)</f>
        <v>0</v>
      </c>
    </row>
    <row r="4174" spans="2:6">
      <c r="B4174" t="str">
        <f>'4M'!$CG$51</f>
        <v>B0327UVO_C_TOT</v>
      </c>
      <c r="E4174" t="s">
        <v>16446</v>
      </c>
      <c r="F4174">
        <f>IF(ISBLANK('4M'!$AA$51),"",'4M'!$AA$51)</f>
        <v>0</v>
      </c>
    </row>
    <row r="4175" spans="2:6">
      <c r="B4175" t="str">
        <f>'4M'!$BL$52</f>
        <v>B0328UVT_F</v>
      </c>
      <c r="E4175" t="s">
        <v>16446</v>
      </c>
      <c r="F4175">
        <f>IF(ISBLANK('4M'!$F$52),"",'4M'!$F$52)</f>
        <v>0</v>
      </c>
    </row>
    <row r="4176" spans="2:6">
      <c r="B4176" t="str">
        <f>'4M'!$BM$52</f>
        <v>B0328UVT_SWD</v>
      </c>
      <c r="E4176" t="s">
        <v>16446</v>
      </c>
      <c r="F4176">
        <f>IF(ISBLANK('4M'!$G$52),"",'4M'!$G$52)</f>
        <v>0</v>
      </c>
    </row>
    <row r="4177" spans="2:6">
      <c r="B4177" t="str">
        <f>'4M'!$BN$52</f>
        <v>B0328UVT_HD</v>
      </c>
      <c r="E4177" t="s">
        <v>16446</v>
      </c>
      <c r="F4177">
        <f>IF(ISBLANK('4M'!$H$52),"",'4M'!$H$52)</f>
        <v>0</v>
      </c>
    </row>
    <row r="4178" spans="2:6">
      <c r="B4178" t="str">
        <f>'4M'!$BO$52</f>
        <v>B0328UVT_STD</v>
      </c>
      <c r="E4178" t="s">
        <v>16446</v>
      </c>
      <c r="F4178">
        <f>IF(ISBLANK('4M'!$I$52),"",'4M'!$I$52)</f>
        <v>0</v>
      </c>
    </row>
    <row r="4179" spans="2:6">
      <c r="B4179" t="str">
        <f>'4M'!$BP$52</f>
        <v>B0328UVT_SLT</v>
      </c>
      <c r="E4179" t="s">
        <v>16446</v>
      </c>
      <c r="F4179">
        <f>IF(ISBLANK('4M'!$J$52),"",'4M'!$J$52)</f>
        <v>0</v>
      </c>
    </row>
    <row r="4180" spans="2:6">
      <c r="B4180" t="str">
        <f>'4M'!$BQ$52</f>
        <v>B0328UVT_STP</v>
      </c>
      <c r="E4180" t="s">
        <v>16446</v>
      </c>
      <c r="F4180">
        <f>IF(ISBLANK('4M'!$K$52),"",'4M'!$K$52)</f>
        <v>0</v>
      </c>
    </row>
    <row r="4181" spans="2:6">
      <c r="B4181" t="str">
        <f>'4M'!$BR$52</f>
        <v>B0328UVT_SDT</v>
      </c>
      <c r="E4181" t="s">
        <v>16446</v>
      </c>
      <c r="F4181">
        <f>IF(ISBLANK('4M'!$L$52),"",'4M'!$L$52)</f>
        <v>0</v>
      </c>
    </row>
    <row r="4182" spans="2:6">
      <c r="B4182" t="str">
        <f>'4M'!$BS$52</f>
        <v>B0328UVT_SD</v>
      </c>
      <c r="E4182" t="s">
        <v>16446</v>
      </c>
      <c r="F4182">
        <f>IF(ISBLANK('4M'!$M$52),"",'4M'!$M$52)</f>
        <v>0</v>
      </c>
    </row>
    <row r="4183" spans="2:6">
      <c r="B4183" t="str">
        <f>'4M'!$BT$52</f>
        <v>B0328UVT_TOT</v>
      </c>
      <c r="E4183" t="s">
        <v>16446</v>
      </c>
      <c r="F4183">
        <f>IF(ISBLANK('4M'!$N$52),"",'4M'!$N$52)</f>
        <v>0</v>
      </c>
    </row>
    <row r="4184" spans="2:6">
      <c r="B4184" t="str">
        <f>'4M'!$BU$52</f>
        <v>B0328UVT_ASC</v>
      </c>
      <c r="E4184" t="s">
        <v>16446</v>
      </c>
      <c r="F4184">
        <f>IF(ISBLANK('4M'!$O$52),"",'4M'!$O$52)</f>
        <v>0</v>
      </c>
    </row>
    <row r="4185" spans="2:6">
      <c r="B4185" t="str">
        <f>'4M'!$BV$52</f>
        <v>B0328UVT_TC</v>
      </c>
      <c r="E4185" t="s">
        <v>16446</v>
      </c>
      <c r="F4185">
        <f>IF(ISBLANK('4M'!$P$52),"",'4M'!$P$52)</f>
        <v>0</v>
      </c>
    </row>
    <row r="4186" spans="2:6">
      <c r="B4186" t="str">
        <f>'4M'!$BW$52</f>
        <v>B0328UVT_TOT8</v>
      </c>
      <c r="E4186" t="s">
        <v>16446</v>
      </c>
      <c r="F4186">
        <f>IF(ISBLANK('4M'!$Q$52),"",'4M'!$Q$52)</f>
        <v>0</v>
      </c>
    </row>
    <row r="4187" spans="2:6">
      <c r="B4187" t="str">
        <f>'4M'!$BX$52</f>
        <v>B0328UVT_TOT78</v>
      </c>
      <c r="E4187" t="s">
        <v>16446</v>
      </c>
      <c r="F4187">
        <f>IF(ISBLANK('4M'!$R$52),"",'4M'!$R$52)</f>
        <v>0</v>
      </c>
    </row>
    <row r="4188" spans="2:6">
      <c r="B4188" t="str">
        <f>'4M'!$BY$52</f>
        <v>B0328UVT_C_F</v>
      </c>
      <c r="E4188" t="s">
        <v>16446</v>
      </c>
      <c r="F4188">
        <f>IF(ISBLANK('4M'!$S$52),"",'4M'!$S$52)</f>
        <v>0</v>
      </c>
    </row>
    <row r="4189" spans="2:6">
      <c r="B4189" t="str">
        <f>'4M'!$BZ$52</f>
        <v>B0328UVT_C_SWD</v>
      </c>
      <c r="E4189" t="s">
        <v>16446</v>
      </c>
      <c r="F4189">
        <f>IF(ISBLANK('4M'!$T$52),"",'4M'!$T$52)</f>
        <v>0</v>
      </c>
    </row>
    <row r="4190" spans="2:6">
      <c r="B4190" t="str">
        <f>'4M'!$CA$52</f>
        <v>B0328UVT_C_HD</v>
      </c>
      <c r="E4190" t="s">
        <v>16446</v>
      </c>
      <c r="F4190">
        <f>IF(ISBLANK('4M'!$U$52),"",'4M'!$U$52)</f>
        <v>0</v>
      </c>
    </row>
    <row r="4191" spans="2:6">
      <c r="B4191" t="str">
        <f>'4M'!$CB$52</f>
        <v>B0328UVT_C_STD</v>
      </c>
      <c r="E4191" t="s">
        <v>16446</v>
      </c>
      <c r="F4191">
        <f>IF(ISBLANK('4M'!$V$52),"",'4M'!$V$52)</f>
        <v>0</v>
      </c>
    </row>
    <row r="4192" spans="2:6">
      <c r="B4192" t="str">
        <f>'4M'!$CC$52</f>
        <v>B0328UVT_C_SLT</v>
      </c>
      <c r="E4192" t="s">
        <v>16446</v>
      </c>
      <c r="F4192">
        <f>IF(ISBLANK('4M'!$W$52),"",'4M'!$W$52)</f>
        <v>0</v>
      </c>
    </row>
    <row r="4193" spans="2:6">
      <c r="B4193" t="str">
        <f>'4M'!$CD$52</f>
        <v>B0328UVT_C_STP</v>
      </c>
      <c r="E4193" t="s">
        <v>16446</v>
      </c>
      <c r="F4193">
        <f>IF(ISBLANK('4M'!$X$52),"",'4M'!$X$52)</f>
        <v>0</v>
      </c>
    </row>
    <row r="4194" spans="2:6">
      <c r="B4194" t="str">
        <f>'4M'!$CE$52</f>
        <v>B0328UVT_C_SDT</v>
      </c>
      <c r="E4194" t="s">
        <v>16446</v>
      </c>
      <c r="F4194">
        <f>IF(ISBLANK('4M'!$Y$52),"",'4M'!$Y$52)</f>
        <v>0</v>
      </c>
    </row>
    <row r="4195" spans="2:6">
      <c r="B4195" t="str">
        <f>'4M'!$CF$52</f>
        <v>B0328UVT_C_SD</v>
      </c>
      <c r="E4195" t="s">
        <v>16446</v>
      </c>
      <c r="F4195">
        <f>IF(ISBLANK('4M'!$Z$52),"",'4M'!$Z$52)</f>
        <v>0</v>
      </c>
    </row>
    <row r="4196" spans="2:6">
      <c r="B4196" t="str">
        <f>'4M'!$CG$52</f>
        <v>B0328UVT_C_TOT</v>
      </c>
      <c r="E4196" t="s">
        <v>16446</v>
      </c>
      <c r="F4196">
        <f>IF(ISBLANK('4M'!$AA$52),"",'4M'!$AA$52)</f>
        <v>0</v>
      </c>
    </row>
    <row r="4197" spans="2:6">
      <c r="B4197" t="str">
        <f>'4M'!$CH$52</f>
        <v>B0391UVT_TE</v>
      </c>
      <c r="E4197" t="s">
        <v>16446</v>
      </c>
      <c r="F4197">
        <f>IF(ISBLANK('4M'!$AB$52),"",'4M'!$AB$52)</f>
        <v>1.2050000000000001</v>
      </c>
    </row>
    <row r="4198" spans="2:6">
      <c r="B4198" t="str">
        <f>'4M'!$CI$52</f>
        <v>B0391UVT_TA</v>
      </c>
      <c r="E4198" t="s">
        <v>16446</v>
      </c>
      <c r="F4198">
        <f>IF(ISBLANK('4M'!$AC$52),"",'4M'!$AC$52)</f>
        <v>0</v>
      </c>
    </row>
    <row r="4199" spans="2:6">
      <c r="B4199" t="str">
        <f>'4M'!$CJ$52</f>
        <v>B0391UVT_TC</v>
      </c>
      <c r="E4199" t="s">
        <v>16446</v>
      </c>
      <c r="F4199">
        <f>IF(ISBLANK('4M'!$AD$52),"",'4M'!$AD$52)</f>
        <v>0</v>
      </c>
    </row>
    <row r="4200" spans="2:6">
      <c r="B4200" t="str">
        <f>'4M'!$BL$53</f>
        <v>B0329INC_F</v>
      </c>
      <c r="E4200" t="s">
        <v>16446</v>
      </c>
      <c r="F4200">
        <f>IF(ISBLANK('4M'!$F$53),"",'4M'!$F$53)</f>
        <v>3.0739999999999998</v>
      </c>
    </row>
    <row r="4201" spans="2:6">
      <c r="B4201" t="str">
        <f>'4M'!$BM$53</f>
        <v>B0329INC_SWD</v>
      </c>
      <c r="E4201" t="s">
        <v>16446</v>
      </c>
      <c r="F4201">
        <f>IF(ISBLANK('4M'!$G$53),"",'4M'!$G$53)</f>
        <v>0</v>
      </c>
    </row>
    <row r="4202" spans="2:6">
      <c r="B4202" t="str">
        <f>'4M'!$BN$53</f>
        <v>B0329INC_HD</v>
      </c>
      <c r="E4202" t="s">
        <v>16446</v>
      </c>
      <c r="F4202">
        <f>IF(ISBLANK('4M'!$H$53),"",'4M'!$H$53)</f>
        <v>0</v>
      </c>
    </row>
    <row r="4203" spans="2:6">
      <c r="B4203" t="str">
        <f>'4M'!$BO$53</f>
        <v>B0329INC_STD</v>
      </c>
      <c r="E4203" t="s">
        <v>16446</v>
      </c>
      <c r="F4203">
        <f>IF(ISBLANK('4M'!$I$53),"",'4M'!$I$53)</f>
        <v>5.0659999999999998</v>
      </c>
    </row>
    <row r="4204" spans="2:6">
      <c r="B4204" t="str">
        <f>'4M'!$BP$53</f>
        <v>B0329INC_SLT</v>
      </c>
      <c r="E4204" t="s">
        <v>16446</v>
      </c>
      <c r="F4204">
        <f>IF(ISBLANK('4M'!$J$53),"",'4M'!$J$53)</f>
        <v>0</v>
      </c>
    </row>
    <row r="4205" spans="2:6">
      <c r="B4205" t="str">
        <f>'4M'!$BQ$53</f>
        <v>B0329INC_STP</v>
      </c>
      <c r="E4205" t="s">
        <v>16446</v>
      </c>
      <c r="F4205">
        <f>IF(ISBLANK('4M'!$K$53),"",'4M'!$K$53)</f>
        <v>0</v>
      </c>
    </row>
    <row r="4206" spans="2:6">
      <c r="B4206" t="str">
        <f>'4M'!$BR$53</f>
        <v>B0329INC_SDT</v>
      </c>
      <c r="E4206" t="s">
        <v>16446</v>
      </c>
      <c r="F4206">
        <f>IF(ISBLANK('4M'!$L$53),"",'4M'!$L$53)</f>
        <v>0</v>
      </c>
    </row>
    <row r="4207" spans="2:6">
      <c r="B4207" t="str">
        <f>'4M'!$BS$53</f>
        <v>B0329INC_SD</v>
      </c>
      <c r="E4207" t="s">
        <v>16446</v>
      </c>
      <c r="F4207">
        <f>IF(ISBLANK('4M'!$M$53),"",'4M'!$M$53)</f>
        <v>0</v>
      </c>
    </row>
    <row r="4208" spans="2:6">
      <c r="B4208" t="str">
        <f>'4M'!$BT$53</f>
        <v>B0329INC_TOT</v>
      </c>
      <c r="E4208" t="s">
        <v>16446</v>
      </c>
      <c r="F4208">
        <f>IF(ISBLANK('4M'!$N$53),"",'4M'!$N$53)</f>
        <v>8.14</v>
      </c>
    </row>
    <row r="4209" spans="2:6">
      <c r="B4209" t="str">
        <f>'4M'!$BU$53</f>
        <v>B0329INC_ASC</v>
      </c>
      <c r="E4209" t="s">
        <v>16446</v>
      </c>
      <c r="F4209">
        <f>IF(ISBLANK('4M'!$O$53),"",'4M'!$O$53)</f>
        <v>0</v>
      </c>
    </row>
    <row r="4210" spans="2:6">
      <c r="B4210" t="str">
        <f>'4M'!$BV$53</f>
        <v>B0329INC_TC</v>
      </c>
      <c r="E4210" t="s">
        <v>16446</v>
      </c>
      <c r="F4210">
        <f>IF(ISBLANK('4M'!$P$53),"",'4M'!$P$53)</f>
        <v>0</v>
      </c>
    </row>
    <row r="4211" spans="2:6">
      <c r="B4211" t="str">
        <f>'4M'!$BW$53</f>
        <v>B0329INC_TOT8</v>
      </c>
      <c r="E4211" t="s">
        <v>16446</v>
      </c>
      <c r="F4211">
        <f>IF(ISBLANK('4M'!$Q$53),"",'4M'!$Q$53)</f>
        <v>0</v>
      </c>
    </row>
    <row r="4212" spans="2:6">
      <c r="B4212" t="str">
        <f>'4M'!$BX$53</f>
        <v>B0329INC_TOT78</v>
      </c>
      <c r="E4212" t="s">
        <v>16446</v>
      </c>
      <c r="F4212">
        <f>IF(ISBLANK('4M'!$R$53),"",'4M'!$R$53)</f>
        <v>8.14</v>
      </c>
    </row>
    <row r="4213" spans="2:6">
      <c r="B4213" t="str">
        <f>'4M'!$BL$54</f>
        <v>B0330INO_F</v>
      </c>
      <c r="E4213" t="s">
        <v>16446</v>
      </c>
      <c r="F4213">
        <f>IF(ISBLANK('4M'!$F$54),"",'4M'!$F$54)</f>
        <v>0.09</v>
      </c>
    </row>
    <row r="4214" spans="2:6">
      <c r="B4214" t="str">
        <f>'4M'!$BM$54</f>
        <v>B0330INO_SWD</v>
      </c>
      <c r="E4214" t="s">
        <v>16446</v>
      </c>
      <c r="F4214">
        <f>IF(ISBLANK('4M'!$G$54),"",'4M'!$G$54)</f>
        <v>0</v>
      </c>
    </row>
    <row r="4215" spans="2:6">
      <c r="B4215" t="str">
        <f>'4M'!$BN$54</f>
        <v>B0330INO_HD</v>
      </c>
      <c r="E4215" t="s">
        <v>16446</v>
      </c>
      <c r="F4215">
        <f>IF(ISBLANK('4M'!$H$54),"",'4M'!$H$54)</f>
        <v>0</v>
      </c>
    </row>
    <row r="4216" spans="2:6">
      <c r="B4216" t="str">
        <f>'4M'!$BO$54</f>
        <v>B0330INO_STD</v>
      </c>
      <c r="E4216" t="s">
        <v>16446</v>
      </c>
      <c r="F4216">
        <f>IF(ISBLANK('4M'!$I$54),"",'4M'!$I$54)</f>
        <v>0.54700000000000004</v>
      </c>
    </row>
    <row r="4217" spans="2:6">
      <c r="B4217" t="str">
        <f>'4M'!$BP$54</f>
        <v>B0330INO_SLT</v>
      </c>
      <c r="E4217" t="s">
        <v>16446</v>
      </c>
      <c r="F4217">
        <f>IF(ISBLANK('4M'!$J$54),"",'4M'!$J$54)</f>
        <v>0</v>
      </c>
    </row>
    <row r="4218" spans="2:6">
      <c r="B4218" t="str">
        <f>'4M'!$BQ$54</f>
        <v>B0330INO_STP</v>
      </c>
      <c r="E4218" t="s">
        <v>16446</v>
      </c>
      <c r="F4218">
        <f>IF(ISBLANK('4M'!$K$54),"",'4M'!$K$54)</f>
        <v>0</v>
      </c>
    </row>
    <row r="4219" spans="2:6">
      <c r="B4219" t="str">
        <f>'4M'!$BR$54</f>
        <v>B0330INO_SDT</v>
      </c>
      <c r="E4219" t="s">
        <v>16446</v>
      </c>
      <c r="F4219">
        <f>IF(ISBLANK('4M'!$L$54),"",'4M'!$L$54)</f>
        <v>0</v>
      </c>
    </row>
    <row r="4220" spans="2:6">
      <c r="B4220" t="str">
        <f>'4M'!$BS$54</f>
        <v>B0330INO_SD</v>
      </c>
      <c r="E4220" t="s">
        <v>16446</v>
      </c>
      <c r="F4220">
        <f>IF(ISBLANK('4M'!$M$54),"",'4M'!$M$54)</f>
        <v>0</v>
      </c>
    </row>
    <row r="4221" spans="2:6">
      <c r="B4221" t="str">
        <f>'4M'!$BT$54</f>
        <v>B0330INO_TOT</v>
      </c>
      <c r="E4221" t="s">
        <v>16446</v>
      </c>
      <c r="F4221">
        <f>IF(ISBLANK('4M'!$N$54),"",'4M'!$N$54)</f>
        <v>0.63700000000000001</v>
      </c>
    </row>
    <row r="4222" spans="2:6">
      <c r="B4222" t="str">
        <f>'4M'!$BU$54</f>
        <v>B0330INO_ASC</v>
      </c>
      <c r="E4222" t="s">
        <v>16446</v>
      </c>
      <c r="F4222">
        <f>IF(ISBLANK('4M'!$O$54),"",'4M'!$O$54)</f>
        <v>0</v>
      </c>
    </row>
    <row r="4223" spans="2:6">
      <c r="B4223" t="str">
        <f>'4M'!$BV$54</f>
        <v>B0330INO_TC</v>
      </c>
      <c r="E4223" t="s">
        <v>16446</v>
      </c>
      <c r="F4223">
        <f>IF(ISBLANK('4M'!$P$54),"",'4M'!$P$54)</f>
        <v>0</v>
      </c>
    </row>
    <row r="4224" spans="2:6">
      <c r="B4224" t="str">
        <f>'4M'!$BW$54</f>
        <v>B0330INO_TOT8</v>
      </c>
      <c r="E4224" t="s">
        <v>16446</v>
      </c>
      <c r="F4224">
        <f>IF(ISBLANK('4M'!$Q$54),"",'4M'!$Q$54)</f>
        <v>0</v>
      </c>
    </row>
    <row r="4225" spans="2:6">
      <c r="B4225" t="str">
        <f>'4M'!$BX$54</f>
        <v>B0330INO_TOT78</v>
      </c>
      <c r="E4225" t="s">
        <v>16446</v>
      </c>
      <c r="F4225">
        <f>IF(ISBLANK('4M'!$R$54),"",'4M'!$R$54)</f>
        <v>0.63700000000000001</v>
      </c>
    </row>
    <row r="4226" spans="2:6">
      <c r="B4226" t="str">
        <f>'4M'!$BL$55</f>
        <v>B0331INT_F</v>
      </c>
      <c r="E4226" t="s">
        <v>16446</v>
      </c>
      <c r="F4226">
        <f>IF(ISBLANK('4M'!$F$55),"",'4M'!$F$55)</f>
        <v>3.1639999999999997</v>
      </c>
    </row>
    <row r="4227" spans="2:6">
      <c r="B4227" t="str">
        <f>'4M'!$BM$55</f>
        <v>B0331INT_SWD</v>
      </c>
      <c r="E4227" t="s">
        <v>16446</v>
      </c>
      <c r="F4227">
        <f>IF(ISBLANK('4M'!$G$55),"",'4M'!$G$55)</f>
        <v>0</v>
      </c>
    </row>
    <row r="4228" spans="2:6">
      <c r="B4228" t="str">
        <f>'4M'!$BN$55</f>
        <v>B0331INT_HD</v>
      </c>
      <c r="E4228" t="s">
        <v>16446</v>
      </c>
      <c r="F4228">
        <f>IF(ISBLANK('4M'!$H$55),"",'4M'!$H$55)</f>
        <v>0</v>
      </c>
    </row>
    <row r="4229" spans="2:6">
      <c r="B4229" t="str">
        <f>'4M'!$BO$55</f>
        <v>B0331INT_STD</v>
      </c>
      <c r="E4229" t="s">
        <v>16446</v>
      </c>
      <c r="F4229">
        <f>IF(ISBLANK('4M'!$I$55),"",'4M'!$I$55)</f>
        <v>5.6129999999999995</v>
      </c>
    </row>
    <row r="4230" spans="2:6">
      <c r="B4230" t="str">
        <f>'4M'!$BP$55</f>
        <v>B0331INT_SLT</v>
      </c>
      <c r="E4230" t="s">
        <v>16446</v>
      </c>
      <c r="F4230">
        <f>IF(ISBLANK('4M'!$J$55),"",'4M'!$J$55)</f>
        <v>0</v>
      </c>
    </row>
    <row r="4231" spans="2:6">
      <c r="B4231" t="str">
        <f>'4M'!$BQ$55</f>
        <v>B0331INT_STP</v>
      </c>
      <c r="E4231" t="s">
        <v>16446</v>
      </c>
      <c r="F4231">
        <f>IF(ISBLANK('4M'!$K$55),"",'4M'!$K$55)</f>
        <v>0</v>
      </c>
    </row>
    <row r="4232" spans="2:6">
      <c r="B4232" t="str">
        <f>'4M'!$BR$55</f>
        <v>B0331INT_SDT</v>
      </c>
      <c r="E4232" t="s">
        <v>16446</v>
      </c>
      <c r="F4232">
        <f>IF(ISBLANK('4M'!$L$55),"",'4M'!$L$55)</f>
        <v>0</v>
      </c>
    </row>
    <row r="4233" spans="2:6">
      <c r="B4233" t="str">
        <f>'4M'!$BS$55</f>
        <v>B0331INT_SD</v>
      </c>
      <c r="E4233" t="s">
        <v>16446</v>
      </c>
      <c r="F4233">
        <f>IF(ISBLANK('4M'!$M$55),"",'4M'!$M$55)</f>
        <v>0</v>
      </c>
    </row>
    <row r="4234" spans="2:6">
      <c r="B4234" t="str">
        <f>'4M'!$BT$55</f>
        <v>B0331INT_TOT</v>
      </c>
      <c r="E4234" t="s">
        <v>16446</v>
      </c>
      <c r="F4234">
        <f>IF(ISBLANK('4M'!$N$55),"",'4M'!$N$55)</f>
        <v>8.7769999999999992</v>
      </c>
    </row>
    <row r="4235" spans="2:6">
      <c r="B4235" t="str">
        <f>'4M'!$BU$55</f>
        <v>B0331INT_ASC</v>
      </c>
      <c r="E4235" t="s">
        <v>16446</v>
      </c>
      <c r="F4235">
        <f>IF(ISBLANK('4M'!$O$55),"",'4M'!$O$55)</f>
        <v>0</v>
      </c>
    </row>
    <row r="4236" spans="2:6">
      <c r="B4236" t="str">
        <f>'4M'!$BV$55</f>
        <v>B0331INT_TC</v>
      </c>
      <c r="E4236" t="s">
        <v>16446</v>
      </c>
      <c r="F4236">
        <f>IF(ISBLANK('4M'!$P$55),"",'4M'!$P$55)</f>
        <v>0</v>
      </c>
    </row>
    <row r="4237" spans="2:6">
      <c r="B4237" t="str">
        <f>'4M'!$BW$55</f>
        <v>B0331INT_TOT8</v>
      </c>
      <c r="E4237" t="s">
        <v>16446</v>
      </c>
      <c r="F4237">
        <f>IF(ISBLANK('4M'!$Q$55),"",'4M'!$Q$55)</f>
        <v>0</v>
      </c>
    </row>
    <row r="4238" spans="2:6">
      <c r="B4238" t="str">
        <f>'4M'!$BX$55</f>
        <v>B0331INT_TOT78</v>
      </c>
      <c r="E4238" t="s">
        <v>16446</v>
      </c>
      <c r="F4238">
        <f>IF(ISBLANK('4M'!$R$55),"",'4M'!$R$55)</f>
        <v>8.7769999999999992</v>
      </c>
    </row>
    <row r="4239" spans="2:6">
      <c r="B4239" t="str">
        <f>'4M'!$CH$55</f>
        <v>B0392IT_TE</v>
      </c>
      <c r="E4239" t="s">
        <v>16446</v>
      </c>
      <c r="F4239">
        <f>IF(ISBLANK('4M'!$AB$55),"",'4M'!$AB$55)</f>
        <v>15.962</v>
      </c>
    </row>
    <row r="4240" spans="2:6">
      <c r="B4240" t="str">
        <f>'4M'!$CI$55</f>
        <v>B0392IT_TA</v>
      </c>
      <c r="E4240" t="s">
        <v>16446</v>
      </c>
      <c r="F4240">
        <f>IF(ISBLANK('4M'!$AC$55),"",'4M'!$AC$55)</f>
        <v>1.8169999999999999</v>
      </c>
    </row>
    <row r="4241" spans="2:6">
      <c r="B4241" t="str">
        <f>'4M'!$CJ$55</f>
        <v>B0392IT_TC</v>
      </c>
      <c r="E4241" t="s">
        <v>16446</v>
      </c>
      <c r="F4241">
        <f>IF(ISBLANK('4M'!$AD$55),"",'4M'!$AD$55)</f>
        <v>1.8169999999999999</v>
      </c>
    </row>
    <row r="4242" spans="2:6">
      <c r="B4242" t="str">
        <f>'4M'!$BL$56</f>
        <v>B0332TET_F</v>
      </c>
      <c r="E4242" t="s">
        <v>16446</v>
      </c>
      <c r="F4242">
        <f>IF(ISBLANK('4M'!$F$56),"",'4M'!$F$56)</f>
        <v>3.9619999999999997</v>
      </c>
    </row>
    <row r="4243" spans="2:6">
      <c r="B4243" t="str">
        <f>'4M'!$BM$56</f>
        <v>B0332TET_SWD</v>
      </c>
      <c r="E4243" t="s">
        <v>16446</v>
      </c>
      <c r="F4243">
        <f>IF(ISBLANK('4M'!$G$56),"",'4M'!$G$56)</f>
        <v>0</v>
      </c>
    </row>
    <row r="4244" spans="2:6">
      <c r="B4244" t="str">
        <f>'4M'!$BN$56</f>
        <v>B0332TET_HD</v>
      </c>
      <c r="E4244" t="s">
        <v>16446</v>
      </c>
      <c r="F4244">
        <f>IF(ISBLANK('4M'!$H$56),"",'4M'!$H$56)</f>
        <v>0</v>
      </c>
    </row>
    <row r="4245" spans="2:6">
      <c r="B4245" t="str">
        <f>'4M'!$BO$56</f>
        <v>B0332TET_STD</v>
      </c>
      <c r="E4245" t="s">
        <v>16446</v>
      </c>
      <c r="F4245">
        <f>IF(ISBLANK('4M'!$I$56),"",'4M'!$I$56)</f>
        <v>173.77300000000002</v>
      </c>
    </row>
    <row r="4246" spans="2:6">
      <c r="B4246" t="str">
        <f>'4M'!$BP$56</f>
        <v>B0332TET_SLT</v>
      </c>
      <c r="E4246" t="s">
        <v>16446</v>
      </c>
      <c r="F4246">
        <f>IF(ISBLANK('4M'!$J$56),"",'4M'!$J$56)</f>
        <v>0</v>
      </c>
    </row>
    <row r="4247" spans="2:6">
      <c r="B4247" t="str">
        <f>'4M'!$BQ$56</f>
        <v>B0332TET_STP</v>
      </c>
      <c r="E4247" t="s">
        <v>16446</v>
      </c>
      <c r="F4247">
        <f>IF(ISBLANK('4M'!$K$56),"",'4M'!$K$56)</f>
        <v>0</v>
      </c>
    </row>
    <row r="4248" spans="2:6">
      <c r="B4248" t="str">
        <f>'4M'!$BR$56</f>
        <v>B0332TET_SDT</v>
      </c>
      <c r="E4248" t="s">
        <v>16446</v>
      </c>
      <c r="F4248">
        <f>IF(ISBLANK('4M'!$L$56),"",'4M'!$L$56)</f>
        <v>0</v>
      </c>
    </row>
    <row r="4249" spans="2:6">
      <c r="B4249" t="str">
        <f>'4M'!$BS$56</f>
        <v>B0332TET_SD</v>
      </c>
      <c r="E4249" t="s">
        <v>16446</v>
      </c>
      <c r="F4249">
        <f>IF(ISBLANK('4M'!$M$56),"",'4M'!$M$56)</f>
        <v>0</v>
      </c>
    </row>
    <row r="4250" spans="2:6">
      <c r="B4250" t="str">
        <f>'4M'!$BT$56</f>
        <v>B0332TET_TOT</v>
      </c>
      <c r="E4250" t="s">
        <v>16446</v>
      </c>
      <c r="F4250">
        <f>IF(ISBLANK('4M'!$N$56),"",'4M'!$N$56)</f>
        <v>177.73500000000001</v>
      </c>
    </row>
    <row r="4251" spans="2:6">
      <c r="B4251" t="str">
        <f>'4M'!$BU$56</f>
        <v>B0332TET_ASC</v>
      </c>
      <c r="E4251" t="s">
        <v>16446</v>
      </c>
      <c r="F4251">
        <f>IF(ISBLANK('4M'!$O$56),"",'4M'!$O$56)</f>
        <v>0</v>
      </c>
    </row>
    <row r="4252" spans="2:6">
      <c r="B4252" t="str">
        <f>'4M'!$BV$56</f>
        <v>B0332TET_TC</v>
      </c>
      <c r="E4252" t="s">
        <v>16446</v>
      </c>
      <c r="F4252">
        <f>IF(ISBLANK('4M'!$P$56),"",'4M'!$P$56)</f>
        <v>0</v>
      </c>
    </row>
    <row r="4253" spans="2:6">
      <c r="B4253" t="str">
        <f>'4M'!$BW$56</f>
        <v>B0332TET_TOT8</v>
      </c>
      <c r="E4253" t="s">
        <v>16446</v>
      </c>
      <c r="F4253">
        <f>IF(ISBLANK('4M'!$Q$56),"",'4M'!$Q$56)</f>
        <v>0</v>
      </c>
    </row>
    <row r="4254" spans="2:6">
      <c r="B4254" t="str">
        <f>'4M'!$BX$56</f>
        <v>B0332TET_TOT78</v>
      </c>
      <c r="E4254" t="s">
        <v>16446</v>
      </c>
      <c r="F4254">
        <f>IF(ISBLANK('4M'!$R$56),"",'4M'!$R$56)</f>
        <v>177.73500000000001</v>
      </c>
    </row>
    <row r="4255" spans="2:6">
      <c r="B4255" t="str">
        <f>'4M'!$CH$56</f>
        <v>B0393TET_TE</v>
      </c>
      <c r="E4255" t="s">
        <v>16446</v>
      </c>
      <c r="F4255">
        <f>IF(ISBLANK('4M'!$AB$56),"",'4M'!$AB$56)</f>
        <v>529.0100000000001</v>
      </c>
    </row>
    <row r="4256" spans="2:6">
      <c r="B4256" t="str">
        <f>'4M'!$CI$56</f>
        <v>B0393TET_TA</v>
      </c>
      <c r="E4256" t="s">
        <v>16446</v>
      </c>
      <c r="F4256">
        <f>IF(ISBLANK('4M'!$AC$56),"",'4M'!$AC$56)</f>
        <v>676.27800000000002</v>
      </c>
    </row>
    <row r="4257" spans="2:6">
      <c r="B4257" t="str">
        <f>'4M'!$CJ$56</f>
        <v>B0393TET_TC</v>
      </c>
      <c r="E4257" t="s">
        <v>16446</v>
      </c>
      <c r="F4257">
        <f>IF(ISBLANK('4M'!$AD$56),"",'4M'!$AD$56)</f>
        <v>676.27800000000002</v>
      </c>
    </row>
    <row r="4258" spans="2:6">
      <c r="B4258" t="str">
        <f>'4M'!$BL$59</f>
        <v>B0333GSC_F</v>
      </c>
      <c r="E4258" t="s">
        <v>16446</v>
      </c>
      <c r="F4258">
        <f>IF(ISBLANK('4M'!$F$59),"",'4M'!$F$59)</f>
        <v>0</v>
      </c>
    </row>
    <row r="4259" spans="2:6">
      <c r="B4259" t="str">
        <f>'4M'!$BM$59</f>
        <v>B0333GSC_SWD</v>
      </c>
      <c r="E4259" t="s">
        <v>16446</v>
      </c>
      <c r="F4259">
        <f>IF(ISBLANK('4M'!$G$59),"",'4M'!$G$59)</f>
        <v>0</v>
      </c>
    </row>
    <row r="4260" spans="2:6">
      <c r="B4260" t="str">
        <f>'4M'!$BN$59</f>
        <v>B0333GSC_HD</v>
      </c>
      <c r="E4260" t="s">
        <v>16446</v>
      </c>
      <c r="F4260">
        <f>IF(ISBLANK('4M'!$H$59),"",'4M'!$H$59)</f>
        <v>0</v>
      </c>
    </row>
    <row r="4261" spans="2:6">
      <c r="B4261" t="str">
        <f>'4M'!$BO$59</f>
        <v>B0333GSC_STD</v>
      </c>
      <c r="E4261" t="s">
        <v>16446</v>
      </c>
      <c r="F4261">
        <f>IF(ISBLANK('4M'!$I$59),"",'4M'!$I$59)</f>
        <v>91.858999999999995</v>
      </c>
    </row>
    <row r="4262" spans="2:6">
      <c r="B4262" t="str">
        <f>'4M'!$BP$59</f>
        <v>B0333GSC_SLT</v>
      </c>
      <c r="E4262" t="s">
        <v>16446</v>
      </c>
      <c r="F4262">
        <f>IF(ISBLANK('4M'!$J$59),"",'4M'!$J$59)</f>
        <v>0</v>
      </c>
    </row>
    <row r="4263" spans="2:6">
      <c r="B4263" t="str">
        <f>'4M'!$BQ$59</f>
        <v>B0333GSC_STP</v>
      </c>
      <c r="E4263" t="s">
        <v>16446</v>
      </c>
      <c r="F4263">
        <f>IF(ISBLANK('4M'!$K$59),"",'4M'!$K$59)</f>
        <v>0</v>
      </c>
    </row>
    <row r="4264" spans="2:6">
      <c r="B4264" t="str">
        <f>'4M'!$BR$59</f>
        <v>B0333GSC_SDT</v>
      </c>
      <c r="E4264" t="s">
        <v>16446</v>
      </c>
      <c r="F4264">
        <f>IF(ISBLANK('4M'!$L$59),"",'4M'!$L$59)</f>
        <v>0</v>
      </c>
    </row>
    <row r="4265" spans="2:6">
      <c r="B4265" t="str">
        <f>'4M'!$BS$59</f>
        <v>B0333GSC_SD</v>
      </c>
      <c r="E4265" t="s">
        <v>16446</v>
      </c>
      <c r="F4265">
        <f>IF(ISBLANK('4M'!$M$59),"",'4M'!$M$59)</f>
        <v>0</v>
      </c>
    </row>
    <row r="4266" spans="2:6">
      <c r="B4266" t="str">
        <f>'4M'!$BT$59</f>
        <v>B0333GSC_TOT</v>
      </c>
      <c r="E4266" t="s">
        <v>16446</v>
      </c>
      <c r="F4266">
        <f>IF(ISBLANK('4M'!$N$59),"",'4M'!$N$59)</f>
        <v>91.858999999999995</v>
      </c>
    </row>
    <row r="4267" spans="2:6">
      <c r="B4267" t="str">
        <f>'4M'!$BU$59</f>
        <v>B0333GSC_ASC</v>
      </c>
      <c r="E4267" t="s">
        <v>16446</v>
      </c>
      <c r="F4267">
        <f>IF(ISBLANK('4M'!$O$59),"",'4M'!$O$59)</f>
        <v>0</v>
      </c>
    </row>
    <row r="4268" spans="2:6">
      <c r="B4268" t="str">
        <f>'4M'!$BV$59</f>
        <v>B0333GSC_TC</v>
      </c>
      <c r="E4268" t="s">
        <v>16446</v>
      </c>
      <c r="F4268">
        <f>IF(ISBLANK('4M'!$P$59),"",'4M'!$P$59)</f>
        <v>0</v>
      </c>
    </row>
    <row r="4269" spans="2:6">
      <c r="B4269" t="str">
        <f>'4M'!$BW$59</f>
        <v>B0333GSC_TOT8</v>
      </c>
      <c r="E4269" t="s">
        <v>16446</v>
      </c>
      <c r="F4269">
        <f>IF(ISBLANK('4M'!$Q$59),"",'4M'!$Q$59)</f>
        <v>0</v>
      </c>
    </row>
    <row r="4270" spans="2:6">
      <c r="B4270" t="str">
        <f>'4M'!$BX$59</f>
        <v>B0333GSC_TOT78</v>
      </c>
      <c r="E4270" t="s">
        <v>16446</v>
      </c>
      <c r="F4270">
        <f>IF(ISBLANK('4M'!$R$59),"",'4M'!$R$59)</f>
        <v>91.858999999999995</v>
      </c>
    </row>
    <row r="4271" spans="2:6">
      <c r="B4271" t="str">
        <f>'4M'!$BY$59</f>
        <v>B0333GSC_C_F</v>
      </c>
      <c r="E4271" t="s">
        <v>16446</v>
      </c>
      <c r="F4271">
        <f>IF(ISBLANK('4M'!$S$59),"",'4M'!$S$59)</f>
        <v>0</v>
      </c>
    </row>
    <row r="4272" spans="2:6">
      <c r="B4272" t="str">
        <f>'4M'!$BZ$59</f>
        <v>B0333GSC_C_SWD</v>
      </c>
      <c r="E4272" t="s">
        <v>16446</v>
      </c>
      <c r="F4272">
        <f>IF(ISBLANK('4M'!$T$59),"",'4M'!$T$59)</f>
        <v>0</v>
      </c>
    </row>
    <row r="4273" spans="2:6">
      <c r="B4273" t="str">
        <f>'4M'!$CA$59</f>
        <v>B0333GSC_C_HD</v>
      </c>
      <c r="E4273" t="s">
        <v>16446</v>
      </c>
      <c r="F4273">
        <f>IF(ISBLANK('4M'!$U$59),"",'4M'!$U$59)</f>
        <v>0</v>
      </c>
    </row>
    <row r="4274" spans="2:6">
      <c r="B4274" t="str">
        <f>'4M'!$CB$59</f>
        <v>B0333GSC_C_STD</v>
      </c>
      <c r="E4274" t="s">
        <v>16446</v>
      </c>
      <c r="F4274">
        <f>IF(ISBLANK('4M'!$V$59),"",'4M'!$V$59)</f>
        <v>253.536</v>
      </c>
    </row>
    <row r="4275" spans="2:6">
      <c r="B4275" t="str">
        <f>'4M'!$CC$59</f>
        <v>B0333GSC_C_SLT</v>
      </c>
      <c r="E4275" t="s">
        <v>16446</v>
      </c>
      <c r="F4275">
        <f>IF(ISBLANK('4M'!$W$59),"",'4M'!$W$59)</f>
        <v>0</v>
      </c>
    </row>
    <row r="4276" spans="2:6">
      <c r="B4276" t="str">
        <f>'4M'!$CD$59</f>
        <v>B0333GSC_C_STP</v>
      </c>
      <c r="E4276" t="s">
        <v>16446</v>
      </c>
      <c r="F4276">
        <f>IF(ISBLANK('4M'!$X$59),"",'4M'!$X$59)</f>
        <v>0</v>
      </c>
    </row>
    <row r="4277" spans="2:6">
      <c r="B4277" t="str">
        <f>'4M'!$CE$59</f>
        <v>B0333GSC_C_SDT</v>
      </c>
      <c r="E4277" t="s">
        <v>16446</v>
      </c>
      <c r="F4277">
        <f>IF(ISBLANK('4M'!$Y$59),"",'4M'!$Y$59)</f>
        <v>0</v>
      </c>
    </row>
    <row r="4278" spans="2:6">
      <c r="B4278" t="str">
        <f>'4M'!$CF$59</f>
        <v>B0333GSC_C_SD</v>
      </c>
      <c r="E4278" t="s">
        <v>16446</v>
      </c>
      <c r="F4278">
        <f>IF(ISBLANK('4M'!$Z$59),"",'4M'!$Z$59)</f>
        <v>0</v>
      </c>
    </row>
    <row r="4279" spans="2:6">
      <c r="B4279" t="str">
        <f>'4M'!$CG$59</f>
        <v>B0333GSC_C_TOT</v>
      </c>
      <c r="E4279" t="s">
        <v>16446</v>
      </c>
      <c r="F4279">
        <f>IF(ISBLANK('4M'!$AA$59),"",'4M'!$AA$59)</f>
        <v>253.536</v>
      </c>
    </row>
    <row r="4280" spans="2:6">
      <c r="B4280" t="str">
        <f>'4M'!$BL$60</f>
        <v>B0334GSO_F</v>
      </c>
      <c r="E4280" t="s">
        <v>16446</v>
      </c>
      <c r="F4280">
        <f>IF(ISBLANK('4M'!$F$60),"",'4M'!$F$60)</f>
        <v>0.14000000000000001</v>
      </c>
    </row>
    <row r="4281" spans="2:6">
      <c r="B4281" t="str">
        <f>'4M'!$BM$60</f>
        <v>B0334GSO_SWD</v>
      </c>
      <c r="E4281" t="s">
        <v>16446</v>
      </c>
      <c r="F4281">
        <f>IF(ISBLANK('4M'!$G$60),"",'4M'!$G$60)</f>
        <v>0</v>
      </c>
    </row>
    <row r="4282" spans="2:6">
      <c r="B4282" t="str">
        <f>'4M'!$BN$60</f>
        <v>B0334GSO_HD</v>
      </c>
      <c r="E4282" t="s">
        <v>16446</v>
      </c>
      <c r="F4282">
        <f>IF(ISBLANK('4M'!$H$60),"",'4M'!$H$60)</f>
        <v>0</v>
      </c>
    </row>
    <row r="4283" spans="2:6">
      <c r="B4283" t="str">
        <f>'4M'!$BO$60</f>
        <v>B0334GSO_STD</v>
      </c>
      <c r="E4283" t="s">
        <v>16446</v>
      </c>
      <c r="F4283">
        <f>IF(ISBLANK('4M'!$I$60),"",'4M'!$I$60)</f>
        <v>0</v>
      </c>
    </row>
    <row r="4284" spans="2:6">
      <c r="B4284" t="str">
        <f>'4M'!$BP$60</f>
        <v>B0334GSO_SLT</v>
      </c>
      <c r="E4284" t="s">
        <v>16446</v>
      </c>
      <c r="F4284">
        <f>IF(ISBLANK('4M'!$J$60),"",'4M'!$J$60)</f>
        <v>0</v>
      </c>
    </row>
    <row r="4285" spans="2:6">
      <c r="B4285" t="str">
        <f>'4M'!$BQ$60</f>
        <v>B0334GSO_STP</v>
      </c>
      <c r="E4285" t="s">
        <v>16446</v>
      </c>
      <c r="F4285">
        <f>IF(ISBLANK('4M'!$K$60),"",'4M'!$K$60)</f>
        <v>0</v>
      </c>
    </row>
    <row r="4286" spans="2:6">
      <c r="B4286" t="str">
        <f>'4M'!$BR$60</f>
        <v>B0334GSO_SDT</v>
      </c>
      <c r="E4286" t="s">
        <v>16446</v>
      </c>
      <c r="F4286">
        <f>IF(ISBLANK('4M'!$L$60),"",'4M'!$L$60)</f>
        <v>0</v>
      </c>
    </row>
    <row r="4287" spans="2:6">
      <c r="B4287" t="str">
        <f>'4M'!$BS$60</f>
        <v>B0334GSO_SD</v>
      </c>
      <c r="E4287" t="s">
        <v>16446</v>
      </c>
      <c r="F4287">
        <f>IF(ISBLANK('4M'!$M$60),"",'4M'!$M$60)</f>
        <v>0</v>
      </c>
    </row>
    <row r="4288" spans="2:6">
      <c r="B4288" t="str">
        <f>'4M'!$BT$60</f>
        <v>B0334GSO_TOT</v>
      </c>
      <c r="E4288" t="s">
        <v>16446</v>
      </c>
      <c r="F4288">
        <f>IF(ISBLANK('4M'!$N$60),"",'4M'!$N$60)</f>
        <v>0.14000000000000001</v>
      </c>
    </row>
    <row r="4289" spans="2:6">
      <c r="B4289" t="str">
        <f>'4M'!$BU$60</f>
        <v>B0334GSO_ASC</v>
      </c>
      <c r="E4289" t="s">
        <v>16446</v>
      </c>
      <c r="F4289">
        <f>IF(ISBLANK('4M'!$O$60),"",'4M'!$O$60)</f>
        <v>0</v>
      </c>
    </row>
    <row r="4290" spans="2:6">
      <c r="B4290" t="str">
        <f>'4M'!$BV$60</f>
        <v>B0334GSO_TC</v>
      </c>
      <c r="E4290" t="s">
        <v>16446</v>
      </c>
      <c r="F4290">
        <f>IF(ISBLANK('4M'!$P$60),"",'4M'!$P$60)</f>
        <v>0</v>
      </c>
    </row>
    <row r="4291" spans="2:6">
      <c r="B4291" t="str">
        <f>'4M'!$BW$60</f>
        <v>B0334GSO_TOT8</v>
      </c>
      <c r="E4291" t="s">
        <v>16446</v>
      </c>
      <c r="F4291">
        <f>IF(ISBLANK('4M'!$Q$60),"",'4M'!$Q$60)</f>
        <v>0</v>
      </c>
    </row>
    <row r="4292" spans="2:6">
      <c r="B4292" t="str">
        <f>'4M'!$BX$60</f>
        <v>B0334GSO_TOT78</v>
      </c>
      <c r="E4292" t="s">
        <v>16446</v>
      </c>
      <c r="F4292">
        <f>IF(ISBLANK('4M'!$R$60),"",'4M'!$R$60)</f>
        <v>0.14000000000000001</v>
      </c>
    </row>
    <row r="4293" spans="2:6">
      <c r="B4293" t="str">
        <f>'4M'!$BY$60</f>
        <v>B0334GSO_C_F</v>
      </c>
      <c r="E4293" t="s">
        <v>16446</v>
      </c>
      <c r="F4293">
        <f>IF(ISBLANK('4M'!$S$60),"",'4M'!$S$60)</f>
        <v>0</v>
      </c>
    </row>
    <row r="4294" spans="2:6">
      <c r="B4294" t="str">
        <f>'4M'!$BZ$60</f>
        <v>B0334GSO_C_SWD</v>
      </c>
      <c r="E4294" t="s">
        <v>16446</v>
      </c>
      <c r="F4294">
        <f>IF(ISBLANK('4M'!$T$60),"",'4M'!$T$60)</f>
        <v>0</v>
      </c>
    </row>
    <row r="4295" spans="2:6">
      <c r="B4295" t="str">
        <f>'4M'!$CA$60</f>
        <v>B0334GSO_C_HD</v>
      </c>
      <c r="E4295" t="s">
        <v>16446</v>
      </c>
      <c r="F4295">
        <f>IF(ISBLANK('4M'!$U$60),"",'4M'!$U$60)</f>
        <v>0</v>
      </c>
    </row>
    <row r="4296" spans="2:6">
      <c r="B4296" t="str">
        <f>'4M'!$CB$60</f>
        <v>B0334GSO_C_STD</v>
      </c>
      <c r="E4296" t="s">
        <v>16446</v>
      </c>
      <c r="F4296">
        <f>IF(ISBLANK('4M'!$V$60),"",'4M'!$V$60)</f>
        <v>0</v>
      </c>
    </row>
    <row r="4297" spans="2:6">
      <c r="B4297" t="str">
        <f>'4M'!$CC$60</f>
        <v>B0334GSO_C_SLT</v>
      </c>
      <c r="E4297" t="s">
        <v>16446</v>
      </c>
      <c r="F4297">
        <f>IF(ISBLANK('4M'!$W$60),"",'4M'!$W$60)</f>
        <v>0</v>
      </c>
    </row>
    <row r="4298" spans="2:6">
      <c r="B4298" t="str">
        <f>'4M'!$CD$60</f>
        <v>B0334GSO_C_STP</v>
      </c>
      <c r="E4298" t="s">
        <v>16446</v>
      </c>
      <c r="F4298">
        <f>IF(ISBLANK('4M'!$X$60),"",'4M'!$X$60)</f>
        <v>0</v>
      </c>
    </row>
    <row r="4299" spans="2:6">
      <c r="B4299" t="str">
        <f>'4M'!$CE$60</f>
        <v>B0334GSO_C_SDT</v>
      </c>
      <c r="E4299" t="s">
        <v>16446</v>
      </c>
      <c r="F4299">
        <f>IF(ISBLANK('4M'!$Y$60),"",'4M'!$Y$60)</f>
        <v>0</v>
      </c>
    </row>
    <row r="4300" spans="2:6">
      <c r="B4300" t="str">
        <f>'4M'!$CF$60</f>
        <v>B0334GSO_C_SD</v>
      </c>
      <c r="E4300" t="s">
        <v>16446</v>
      </c>
      <c r="F4300">
        <f>IF(ISBLANK('4M'!$Z$60),"",'4M'!$Z$60)</f>
        <v>0</v>
      </c>
    </row>
    <row r="4301" spans="2:6">
      <c r="B4301" t="str">
        <f>'4M'!$CG$60</f>
        <v>B0334GSO_C_TOT</v>
      </c>
      <c r="E4301" t="s">
        <v>16446</v>
      </c>
      <c r="F4301">
        <f>IF(ISBLANK('4M'!$AA$60),"",'4M'!$AA$60)</f>
        <v>0</v>
      </c>
    </row>
    <row r="4302" spans="2:6">
      <c r="B4302" t="str">
        <f>'4M'!$BL$61</f>
        <v>B0335GST_F</v>
      </c>
      <c r="E4302" t="s">
        <v>16446</v>
      </c>
      <c r="F4302">
        <f>IF(ISBLANK('4M'!$F$61),"",'4M'!$F$61)</f>
        <v>0.14000000000000001</v>
      </c>
    </row>
    <row r="4303" spans="2:6">
      <c r="B4303" t="str">
        <f>'4M'!$BM$61</f>
        <v>B0335GST_SWD</v>
      </c>
      <c r="E4303" t="s">
        <v>16446</v>
      </c>
      <c r="F4303">
        <f>IF(ISBLANK('4M'!$G$61),"",'4M'!$G$61)</f>
        <v>0</v>
      </c>
    </row>
    <row r="4304" spans="2:6">
      <c r="B4304" t="str">
        <f>'4M'!$BN$61</f>
        <v>B0335GST_HD</v>
      </c>
      <c r="E4304" t="s">
        <v>16446</v>
      </c>
      <c r="F4304">
        <f>IF(ISBLANK('4M'!$H$61),"",'4M'!$H$61)</f>
        <v>0</v>
      </c>
    </row>
    <row r="4305" spans="2:6">
      <c r="B4305" t="str">
        <f>'4M'!$BO$61</f>
        <v>B0335GST_STD</v>
      </c>
      <c r="E4305" t="s">
        <v>16446</v>
      </c>
      <c r="F4305">
        <f>IF(ISBLANK('4M'!$I$61),"",'4M'!$I$61)</f>
        <v>91.858999999999995</v>
      </c>
    </row>
    <row r="4306" spans="2:6">
      <c r="B4306" t="str">
        <f>'4M'!$BP$61</f>
        <v>B0335GST_SLT</v>
      </c>
      <c r="E4306" t="s">
        <v>16446</v>
      </c>
      <c r="F4306">
        <f>IF(ISBLANK('4M'!$J$61),"",'4M'!$J$61)</f>
        <v>0</v>
      </c>
    </row>
    <row r="4307" spans="2:6">
      <c r="B4307" t="str">
        <f>'4M'!$BQ$61</f>
        <v>B0335GST_STP</v>
      </c>
      <c r="E4307" t="s">
        <v>16446</v>
      </c>
      <c r="F4307">
        <f>IF(ISBLANK('4M'!$K$61),"",'4M'!$K$61)</f>
        <v>0</v>
      </c>
    </row>
    <row r="4308" spans="2:6">
      <c r="B4308" t="str">
        <f>'4M'!$BR$61</f>
        <v>B0335GST_SDT</v>
      </c>
      <c r="E4308" t="s">
        <v>16446</v>
      </c>
      <c r="F4308">
        <f>IF(ISBLANK('4M'!$L$61),"",'4M'!$L$61)</f>
        <v>0</v>
      </c>
    </row>
    <row r="4309" spans="2:6">
      <c r="B4309" t="str">
        <f>'4M'!$BS$61</f>
        <v>B0335GST_SD</v>
      </c>
      <c r="E4309" t="s">
        <v>16446</v>
      </c>
      <c r="F4309">
        <f>IF(ISBLANK('4M'!$M$61),"",'4M'!$M$61)</f>
        <v>0</v>
      </c>
    </row>
    <row r="4310" spans="2:6">
      <c r="B4310" t="str">
        <f>'4M'!$BT$61</f>
        <v>B0335GST_TOT</v>
      </c>
      <c r="E4310" t="s">
        <v>16446</v>
      </c>
      <c r="F4310">
        <f>IF(ISBLANK('4M'!$N$61),"",'4M'!$N$61)</f>
        <v>91.998999999999995</v>
      </c>
    </row>
    <row r="4311" spans="2:6">
      <c r="B4311" t="str">
        <f>'4M'!$BU$61</f>
        <v>B0335GST_ASC</v>
      </c>
      <c r="E4311" t="s">
        <v>16446</v>
      </c>
      <c r="F4311">
        <f>IF(ISBLANK('4M'!$O$61),"",'4M'!$O$61)</f>
        <v>0</v>
      </c>
    </row>
    <row r="4312" spans="2:6">
      <c r="B4312" t="str">
        <f>'4M'!$BV$61</f>
        <v>B0335GST_TC</v>
      </c>
      <c r="E4312" t="s">
        <v>16446</v>
      </c>
      <c r="F4312">
        <f>IF(ISBLANK('4M'!$P$61),"",'4M'!$P$61)</f>
        <v>0</v>
      </c>
    </row>
    <row r="4313" spans="2:6">
      <c r="B4313" t="str">
        <f>'4M'!$BW$61</f>
        <v>B0335GST_TOT8</v>
      </c>
      <c r="E4313" t="s">
        <v>16446</v>
      </c>
      <c r="F4313">
        <f>IF(ISBLANK('4M'!$Q$61),"",'4M'!$Q$61)</f>
        <v>0</v>
      </c>
    </row>
    <row r="4314" spans="2:6">
      <c r="B4314" t="str">
        <f>'4M'!$BX$61</f>
        <v>B0335GST_TOT78</v>
      </c>
      <c r="E4314" t="s">
        <v>16446</v>
      </c>
      <c r="F4314">
        <f>IF(ISBLANK('4M'!$R$61),"",'4M'!$R$61)</f>
        <v>91.998999999999995</v>
      </c>
    </row>
    <row r="4315" spans="2:6">
      <c r="B4315" t="str">
        <f>'4M'!$BY$61</f>
        <v>B0335GST_C_F</v>
      </c>
      <c r="E4315" t="s">
        <v>16446</v>
      </c>
      <c r="F4315">
        <f>IF(ISBLANK('4M'!$S$61),"",'4M'!$S$61)</f>
        <v>0</v>
      </c>
    </row>
    <row r="4316" spans="2:6">
      <c r="B4316" t="str">
        <f>'4M'!$BZ$61</f>
        <v>B0335GST_C_SWD</v>
      </c>
      <c r="E4316" t="s">
        <v>16446</v>
      </c>
      <c r="F4316">
        <f>IF(ISBLANK('4M'!$T$61),"",'4M'!$T$61)</f>
        <v>0</v>
      </c>
    </row>
    <row r="4317" spans="2:6">
      <c r="B4317" t="str">
        <f>'4M'!$CA$61</f>
        <v>B0335GST_C_HD</v>
      </c>
      <c r="E4317" t="s">
        <v>16446</v>
      </c>
      <c r="F4317">
        <f>IF(ISBLANK('4M'!$U$61),"",'4M'!$U$61)</f>
        <v>0</v>
      </c>
    </row>
    <row r="4318" spans="2:6">
      <c r="B4318" t="str">
        <f>'4M'!$CB$61</f>
        <v>B0335GST_C_STD</v>
      </c>
      <c r="E4318" t="s">
        <v>16446</v>
      </c>
      <c r="F4318">
        <f>IF(ISBLANK('4M'!$V$61),"",'4M'!$V$61)</f>
        <v>253.536</v>
      </c>
    </row>
    <row r="4319" spans="2:6">
      <c r="B4319" t="str">
        <f>'4M'!$CC$61</f>
        <v>B0335GST_C_SLT</v>
      </c>
      <c r="E4319" t="s">
        <v>16446</v>
      </c>
      <c r="F4319">
        <f>IF(ISBLANK('4M'!$W$61),"",'4M'!$W$61)</f>
        <v>0</v>
      </c>
    </row>
    <row r="4320" spans="2:6">
      <c r="B4320" t="str">
        <f>'4M'!$CD$61</f>
        <v>B0335GST_C_STP</v>
      </c>
      <c r="E4320" t="s">
        <v>16446</v>
      </c>
      <c r="F4320">
        <f>IF(ISBLANK('4M'!$X$61),"",'4M'!$X$61)</f>
        <v>0</v>
      </c>
    </row>
    <row r="4321" spans="2:6">
      <c r="B4321" t="str">
        <f>'4M'!$CE$61</f>
        <v>B0335GST_C_SDT</v>
      </c>
      <c r="E4321" t="s">
        <v>16446</v>
      </c>
      <c r="F4321">
        <f>IF(ISBLANK('4M'!$Y$61),"",'4M'!$Y$61)</f>
        <v>0</v>
      </c>
    </row>
    <row r="4322" spans="2:6">
      <c r="B4322" t="str">
        <f>'4M'!$CF$61</f>
        <v>B0335GST_C_SD</v>
      </c>
      <c r="E4322" t="s">
        <v>16446</v>
      </c>
      <c r="F4322">
        <f>IF(ISBLANK('4M'!$Z$61),"",'4M'!$Z$61)</f>
        <v>0</v>
      </c>
    </row>
    <row r="4323" spans="2:6">
      <c r="B4323" t="str">
        <f>'4M'!$CG$61</f>
        <v>B0335GST_C_TOT</v>
      </c>
      <c r="E4323" t="s">
        <v>16446</v>
      </c>
      <c r="F4323">
        <f>IF(ISBLANK('4M'!$AA$61),"",'4M'!$AA$61)</f>
        <v>253.536</v>
      </c>
    </row>
    <row r="4324" spans="2:6">
      <c r="B4324" t="str">
        <f>'4M'!$BL$62</f>
        <v>B0336RFC_F</v>
      </c>
      <c r="E4324" t="s">
        <v>16446</v>
      </c>
      <c r="F4324">
        <f>IF(ISBLANK('4M'!$F$62),"",'4M'!$F$62)</f>
        <v>-0.67600000000000005</v>
      </c>
    </row>
    <row r="4325" spans="2:6">
      <c r="B4325" t="str">
        <f>'4M'!$BM$62</f>
        <v>B0336RFC_SWD</v>
      </c>
      <c r="E4325" t="s">
        <v>16446</v>
      </c>
      <c r="F4325">
        <f>IF(ISBLANK('4M'!$G$62),"",'4M'!$G$62)</f>
        <v>17.254000000000001</v>
      </c>
    </row>
    <row r="4326" spans="2:6">
      <c r="B4326" t="str">
        <f>'4M'!$BN$62</f>
        <v>B0336RFC_HD</v>
      </c>
      <c r="E4326" t="s">
        <v>16446</v>
      </c>
      <c r="F4326">
        <f>IF(ISBLANK('4M'!$H$62),"",'4M'!$H$62)</f>
        <v>0</v>
      </c>
    </row>
    <row r="4327" spans="2:6">
      <c r="B4327" t="str">
        <f>'4M'!$BO$62</f>
        <v>B0336RFC_STD</v>
      </c>
      <c r="E4327" t="s">
        <v>16446</v>
      </c>
      <c r="F4327">
        <f>IF(ISBLANK('4M'!$I$62),"",'4M'!$I$62)</f>
        <v>0</v>
      </c>
    </row>
    <row r="4328" spans="2:6">
      <c r="B4328" t="str">
        <f>'4M'!$BP$62</f>
        <v>B0336RFC_SLT</v>
      </c>
      <c r="E4328" t="s">
        <v>16446</v>
      </c>
      <c r="F4328">
        <f>IF(ISBLANK('4M'!$J$62),"",'4M'!$J$62)</f>
        <v>0</v>
      </c>
    </row>
    <row r="4329" spans="2:6">
      <c r="B4329" t="str">
        <f>'4M'!$BQ$62</f>
        <v>B0336RFC_STP</v>
      </c>
      <c r="E4329" t="s">
        <v>16446</v>
      </c>
      <c r="F4329">
        <f>IF(ISBLANK('4M'!$K$62),"",'4M'!$K$62)</f>
        <v>0</v>
      </c>
    </row>
    <row r="4330" spans="2:6">
      <c r="B4330" t="str">
        <f>'4M'!$BR$62</f>
        <v>B0336RFC_SDT</v>
      </c>
      <c r="E4330" t="s">
        <v>16446</v>
      </c>
      <c r="F4330">
        <f>IF(ISBLANK('4M'!$L$62),"",'4M'!$L$62)</f>
        <v>0</v>
      </c>
    </row>
    <row r="4331" spans="2:6">
      <c r="B4331" t="str">
        <f>'4M'!$BS$62</f>
        <v>B0336RFC_SD</v>
      </c>
      <c r="E4331" t="s">
        <v>16446</v>
      </c>
      <c r="F4331">
        <f>IF(ISBLANK('4M'!$M$62),"",'4M'!$M$62)</f>
        <v>0</v>
      </c>
    </row>
    <row r="4332" spans="2:6">
      <c r="B4332" t="str">
        <f>'4M'!$BT$62</f>
        <v>B0336RFC_TOT</v>
      </c>
      <c r="E4332" t="s">
        <v>16446</v>
      </c>
      <c r="F4332">
        <f>IF(ISBLANK('4M'!$N$62),"",'4M'!$N$62)</f>
        <v>16.578000000000003</v>
      </c>
    </row>
    <row r="4333" spans="2:6">
      <c r="B4333" t="str">
        <f>'4M'!$BU$62</f>
        <v>B0336RFC_ASC</v>
      </c>
      <c r="E4333" t="s">
        <v>16446</v>
      </c>
      <c r="F4333">
        <f>IF(ISBLANK('4M'!$O$62),"",'4M'!$O$62)</f>
        <v>0</v>
      </c>
    </row>
    <row r="4334" spans="2:6">
      <c r="B4334" t="str">
        <f>'4M'!$BV$62</f>
        <v>B0336RFC_TC</v>
      </c>
      <c r="E4334" t="s">
        <v>16446</v>
      </c>
      <c r="F4334">
        <f>IF(ISBLANK('4M'!$P$62),"",'4M'!$P$62)</f>
        <v>0</v>
      </c>
    </row>
    <row r="4335" spans="2:6">
      <c r="B4335" t="str">
        <f>'4M'!$BW$62</f>
        <v>B0336RFC_TOT8</v>
      </c>
      <c r="E4335" t="s">
        <v>16446</v>
      </c>
      <c r="F4335">
        <f>IF(ISBLANK('4M'!$Q$62),"",'4M'!$Q$62)</f>
        <v>0</v>
      </c>
    </row>
    <row r="4336" spans="2:6">
      <c r="B4336" t="str">
        <f>'4M'!$BX$62</f>
        <v>B0336RFC_TOT78</v>
      </c>
      <c r="E4336" t="s">
        <v>16446</v>
      </c>
      <c r="F4336">
        <f>IF(ISBLANK('4M'!$R$62),"",'4M'!$R$62)</f>
        <v>16.578000000000003</v>
      </c>
    </row>
    <row r="4337" spans="2:6">
      <c r="B4337" t="str">
        <f>'4M'!$BY$62</f>
        <v>B0336RFC_C_F</v>
      </c>
      <c r="E4337" t="s">
        <v>16446</v>
      </c>
      <c r="F4337">
        <f>IF(ISBLANK('4M'!$S$62),"",'4M'!$S$62)</f>
        <v>0</v>
      </c>
    </row>
    <row r="4338" spans="2:6">
      <c r="B4338" t="str">
        <f>'4M'!$BZ$62</f>
        <v>B0336RFC_C_SWD</v>
      </c>
      <c r="E4338" t="s">
        <v>16446</v>
      </c>
      <c r="F4338">
        <f>IF(ISBLANK('4M'!$T$62),"",'4M'!$T$62)</f>
        <v>8.3539999999999992</v>
      </c>
    </row>
    <row r="4339" spans="2:6">
      <c r="B4339" t="str">
        <f>'4M'!$CA$62</f>
        <v>B0336RFC_C_HD</v>
      </c>
      <c r="E4339" t="s">
        <v>16446</v>
      </c>
      <c r="F4339">
        <f>IF(ISBLANK('4M'!$U$62),"",'4M'!$U$62)</f>
        <v>0</v>
      </c>
    </row>
    <row r="4340" spans="2:6">
      <c r="B4340" t="str">
        <f>'4M'!$CB$62</f>
        <v>B0336RFC_C_STD</v>
      </c>
      <c r="E4340" t="s">
        <v>16446</v>
      </c>
      <c r="F4340">
        <f>IF(ISBLANK('4M'!$V$62),"",'4M'!$V$62)</f>
        <v>0</v>
      </c>
    </row>
    <row r="4341" spans="2:6">
      <c r="B4341" t="str">
        <f>'4M'!$CC$62</f>
        <v>B0336RFC_C_SLT</v>
      </c>
      <c r="E4341" t="s">
        <v>16446</v>
      </c>
      <c r="F4341">
        <f>IF(ISBLANK('4M'!$W$62),"",'4M'!$W$62)</f>
        <v>0</v>
      </c>
    </row>
    <row r="4342" spans="2:6">
      <c r="B4342" t="str">
        <f>'4M'!$CD$62</f>
        <v>B0336RFC_C_STP</v>
      </c>
      <c r="E4342" t="s">
        <v>16446</v>
      </c>
      <c r="F4342">
        <f>IF(ISBLANK('4M'!$X$62),"",'4M'!$X$62)</f>
        <v>0</v>
      </c>
    </row>
    <row r="4343" spans="2:6">
      <c r="B4343" t="str">
        <f>'4M'!$CE$62</f>
        <v>B0336RFC_C_SDT</v>
      </c>
      <c r="E4343" t="s">
        <v>16446</v>
      </c>
      <c r="F4343">
        <f>IF(ISBLANK('4M'!$Y$62),"",'4M'!$Y$62)</f>
        <v>0</v>
      </c>
    </row>
    <row r="4344" spans="2:6">
      <c r="B4344" t="str">
        <f>'4M'!$CF$62</f>
        <v>B0336RFC_C_SD</v>
      </c>
      <c r="E4344" t="s">
        <v>16446</v>
      </c>
      <c r="F4344">
        <f>IF(ISBLANK('4M'!$Z$62),"",'4M'!$Z$62)</f>
        <v>0</v>
      </c>
    </row>
    <row r="4345" spans="2:6">
      <c r="B4345" t="str">
        <f>'4M'!$CG$62</f>
        <v>B0336RFC_C_TOT</v>
      </c>
      <c r="E4345" t="s">
        <v>16446</v>
      </c>
      <c r="F4345">
        <f>IF(ISBLANK('4M'!$AA$62),"",'4M'!$AA$62)</f>
        <v>8.3539999999999992</v>
      </c>
    </row>
    <row r="4346" spans="2:6">
      <c r="B4346" t="str">
        <f>'4M'!$BL$63</f>
        <v>B0337RFO_F</v>
      </c>
      <c r="E4346" t="s">
        <v>16446</v>
      </c>
      <c r="F4346">
        <f>IF(ISBLANK('4M'!$F$63),"",'4M'!$F$63)</f>
        <v>0</v>
      </c>
    </row>
    <row r="4347" spans="2:6">
      <c r="B4347" t="str">
        <f>'4M'!$BM$63</f>
        <v>B0337RFO_SWD</v>
      </c>
      <c r="E4347" t="s">
        <v>16446</v>
      </c>
      <c r="F4347">
        <f>IF(ISBLANK('4M'!$G$63),"",'4M'!$G$63)</f>
        <v>0</v>
      </c>
    </row>
    <row r="4348" spans="2:6">
      <c r="B4348" t="str">
        <f>'4M'!$BN$63</f>
        <v>B0337RFO_HD</v>
      </c>
      <c r="E4348" t="s">
        <v>16446</v>
      </c>
      <c r="F4348">
        <f>IF(ISBLANK('4M'!$H$63),"",'4M'!$H$63)</f>
        <v>0</v>
      </c>
    </row>
    <row r="4349" spans="2:6">
      <c r="B4349" t="str">
        <f>'4M'!$BO$63</f>
        <v>B0337RFO_STD</v>
      </c>
      <c r="E4349" t="s">
        <v>16446</v>
      </c>
      <c r="F4349">
        <f>IF(ISBLANK('4M'!$I$63),"",'4M'!$I$63)</f>
        <v>0</v>
      </c>
    </row>
    <row r="4350" spans="2:6">
      <c r="B4350" t="str">
        <f>'4M'!$BP$63</f>
        <v>B0337RFO_SLT</v>
      </c>
      <c r="E4350" t="s">
        <v>16446</v>
      </c>
      <c r="F4350">
        <f>IF(ISBLANK('4M'!$J$63),"",'4M'!$J$63)</f>
        <v>0</v>
      </c>
    </row>
    <row r="4351" spans="2:6">
      <c r="B4351" t="str">
        <f>'4M'!$BQ$63</f>
        <v>B0337RFO_STP</v>
      </c>
      <c r="E4351" t="s">
        <v>16446</v>
      </c>
      <c r="F4351">
        <f>IF(ISBLANK('4M'!$K$63),"",'4M'!$K$63)</f>
        <v>0</v>
      </c>
    </row>
    <row r="4352" spans="2:6">
      <c r="B4352" t="str">
        <f>'4M'!$BR$63</f>
        <v>B0337RFO_SDT</v>
      </c>
      <c r="E4352" t="s">
        <v>16446</v>
      </c>
      <c r="F4352">
        <f>IF(ISBLANK('4M'!$L$63),"",'4M'!$L$63)</f>
        <v>0</v>
      </c>
    </row>
    <row r="4353" spans="2:6">
      <c r="B4353" t="str">
        <f>'4M'!$BS$63</f>
        <v>B0337RFO_SD</v>
      </c>
      <c r="E4353" t="s">
        <v>16446</v>
      </c>
      <c r="F4353">
        <f>IF(ISBLANK('4M'!$M$63),"",'4M'!$M$63)</f>
        <v>0</v>
      </c>
    </row>
    <row r="4354" spans="2:6">
      <c r="B4354" t="str">
        <f>'4M'!$BT$63</f>
        <v>B0337RFO_TOT</v>
      </c>
      <c r="E4354" t="s">
        <v>16446</v>
      </c>
      <c r="F4354">
        <f>IF(ISBLANK('4M'!$N$63),"",'4M'!$N$63)</f>
        <v>0</v>
      </c>
    </row>
    <row r="4355" spans="2:6">
      <c r="B4355" t="str">
        <f>'4M'!$BU$63</f>
        <v>B0337RFO_ASC</v>
      </c>
      <c r="E4355" t="s">
        <v>16446</v>
      </c>
      <c r="F4355">
        <f>IF(ISBLANK('4M'!$O$63),"",'4M'!$O$63)</f>
        <v>0</v>
      </c>
    </row>
    <row r="4356" spans="2:6">
      <c r="B4356" t="str">
        <f>'4M'!$BV$63</f>
        <v>B0337RFO_TC</v>
      </c>
      <c r="E4356" t="s">
        <v>16446</v>
      </c>
      <c r="F4356">
        <f>IF(ISBLANK('4M'!$P$63),"",'4M'!$P$63)</f>
        <v>0</v>
      </c>
    </row>
    <row r="4357" spans="2:6">
      <c r="B4357" t="str">
        <f>'4M'!$BW$63</f>
        <v>B0337RFO_TOT8</v>
      </c>
      <c r="E4357" t="s">
        <v>16446</v>
      </c>
      <c r="F4357">
        <f>IF(ISBLANK('4M'!$Q$63),"",'4M'!$Q$63)</f>
        <v>0</v>
      </c>
    </row>
    <row r="4358" spans="2:6">
      <c r="B4358" t="str">
        <f>'4M'!$BX$63</f>
        <v>B0337RFO_TOT78</v>
      </c>
      <c r="E4358" t="s">
        <v>16446</v>
      </c>
      <c r="F4358">
        <f>IF(ISBLANK('4M'!$R$63),"",'4M'!$R$63)</f>
        <v>0</v>
      </c>
    </row>
    <row r="4359" spans="2:6">
      <c r="B4359" t="str">
        <f>'4M'!$BY$63</f>
        <v>B0337RFO_C_F</v>
      </c>
      <c r="E4359" t="s">
        <v>16446</v>
      </c>
      <c r="F4359">
        <f>IF(ISBLANK('4M'!$S$63),"",'4M'!$S$63)</f>
        <v>0</v>
      </c>
    </row>
    <row r="4360" spans="2:6">
      <c r="B4360" t="str">
        <f>'4M'!$BZ$63</f>
        <v>B0337RFO_C_SWD</v>
      </c>
      <c r="E4360" t="s">
        <v>16446</v>
      </c>
      <c r="F4360">
        <f>IF(ISBLANK('4M'!$T$63),"",'4M'!$T$63)</f>
        <v>0</v>
      </c>
    </row>
    <row r="4361" spans="2:6">
      <c r="B4361" t="str">
        <f>'4M'!$CA$63</f>
        <v>B0337RFO_C_HD</v>
      </c>
      <c r="E4361" t="s">
        <v>16446</v>
      </c>
      <c r="F4361">
        <f>IF(ISBLANK('4M'!$U$63),"",'4M'!$U$63)</f>
        <v>0</v>
      </c>
    </row>
    <row r="4362" spans="2:6">
      <c r="B4362" t="str">
        <f>'4M'!$CB$63</f>
        <v>B0337RFO_C_STD</v>
      </c>
      <c r="E4362" t="s">
        <v>16446</v>
      </c>
      <c r="F4362">
        <f>IF(ISBLANK('4M'!$V$63),"",'4M'!$V$63)</f>
        <v>0</v>
      </c>
    </row>
    <row r="4363" spans="2:6">
      <c r="B4363" t="str">
        <f>'4M'!$CC$63</f>
        <v>B0337RFO_C_SLT</v>
      </c>
      <c r="E4363" t="s">
        <v>16446</v>
      </c>
      <c r="F4363">
        <f>IF(ISBLANK('4M'!$W$63),"",'4M'!$W$63)</f>
        <v>0</v>
      </c>
    </row>
    <row r="4364" spans="2:6">
      <c r="B4364" t="str">
        <f>'4M'!$CD$63</f>
        <v>B0337RFO_C_STP</v>
      </c>
      <c r="E4364" t="s">
        <v>16446</v>
      </c>
      <c r="F4364">
        <f>IF(ISBLANK('4M'!$X$63),"",'4M'!$X$63)</f>
        <v>0</v>
      </c>
    </row>
    <row r="4365" spans="2:6">
      <c r="B4365" t="str">
        <f>'4M'!$CE$63</f>
        <v>B0337RFO_C_SDT</v>
      </c>
      <c r="E4365" t="s">
        <v>16446</v>
      </c>
      <c r="F4365">
        <f>IF(ISBLANK('4M'!$Y$63),"",'4M'!$Y$63)</f>
        <v>0</v>
      </c>
    </row>
    <row r="4366" spans="2:6">
      <c r="B4366" t="str">
        <f>'4M'!$CF$63</f>
        <v>B0337RFO_C_SD</v>
      </c>
      <c r="E4366" t="s">
        <v>16446</v>
      </c>
      <c r="F4366">
        <f>IF(ISBLANK('4M'!$Z$63),"",'4M'!$Z$63)</f>
        <v>0</v>
      </c>
    </row>
    <row r="4367" spans="2:6">
      <c r="B4367" t="str">
        <f>'4M'!$CG$63</f>
        <v>B0337RFO_C_TOT</v>
      </c>
      <c r="E4367" t="s">
        <v>16446</v>
      </c>
      <c r="F4367">
        <f>IF(ISBLANK('4M'!$AA$63),"",'4M'!$AA$63)</f>
        <v>0</v>
      </c>
    </row>
    <row r="4368" spans="2:6">
      <c r="B4368" t="str">
        <f>'4M'!$BL$64</f>
        <v>B0338RFT_F</v>
      </c>
      <c r="E4368" t="s">
        <v>16446</v>
      </c>
      <c r="F4368">
        <f>IF(ISBLANK('4M'!$F$64),"",'4M'!$F$64)</f>
        <v>-0.67600000000000005</v>
      </c>
    </row>
    <row r="4369" spans="2:6">
      <c r="B4369" t="str">
        <f>'4M'!$BM$64</f>
        <v>B0338RFT_SWD</v>
      </c>
      <c r="E4369" t="s">
        <v>16446</v>
      </c>
      <c r="F4369">
        <f>IF(ISBLANK('4M'!$G$64),"",'4M'!$G$64)</f>
        <v>17.254000000000001</v>
      </c>
    </row>
    <row r="4370" spans="2:6">
      <c r="B4370" t="str">
        <f>'4M'!$BN$64</f>
        <v>B0338RFT_HD</v>
      </c>
      <c r="E4370" t="s">
        <v>16446</v>
      </c>
      <c r="F4370">
        <f>IF(ISBLANK('4M'!$H$64),"",'4M'!$H$64)</f>
        <v>0</v>
      </c>
    </row>
    <row r="4371" spans="2:6">
      <c r="B4371" t="str">
        <f>'4M'!$BO$64</f>
        <v>B0338RFT_STD</v>
      </c>
      <c r="E4371" t="s">
        <v>16446</v>
      </c>
      <c r="F4371">
        <f>IF(ISBLANK('4M'!$I$64),"",'4M'!$I$64)</f>
        <v>0</v>
      </c>
    </row>
    <row r="4372" spans="2:6">
      <c r="B4372" t="str">
        <f>'4M'!$BP$64</f>
        <v>B0338RFT_SLT</v>
      </c>
      <c r="E4372" t="s">
        <v>16446</v>
      </c>
      <c r="F4372">
        <f>IF(ISBLANK('4M'!$J$64),"",'4M'!$J$64)</f>
        <v>0</v>
      </c>
    </row>
    <row r="4373" spans="2:6">
      <c r="B4373" t="str">
        <f>'4M'!$BQ$64</f>
        <v>B0338RFT_STP</v>
      </c>
      <c r="E4373" t="s">
        <v>16446</v>
      </c>
      <c r="F4373">
        <f>IF(ISBLANK('4M'!$K$64),"",'4M'!$K$64)</f>
        <v>0</v>
      </c>
    </row>
    <row r="4374" spans="2:6">
      <c r="B4374" t="str">
        <f>'4M'!$BR$64</f>
        <v>B0338RFT_SDT</v>
      </c>
      <c r="E4374" t="s">
        <v>16446</v>
      </c>
      <c r="F4374">
        <f>IF(ISBLANK('4M'!$L$64),"",'4M'!$L$64)</f>
        <v>0</v>
      </c>
    </row>
    <row r="4375" spans="2:6">
      <c r="B4375" t="str">
        <f>'4M'!$BS$64</f>
        <v>B0338RFT_SD</v>
      </c>
      <c r="E4375" t="s">
        <v>16446</v>
      </c>
      <c r="F4375">
        <f>IF(ISBLANK('4M'!$M$64),"",'4M'!$M$64)</f>
        <v>0</v>
      </c>
    </row>
    <row r="4376" spans="2:6">
      <c r="B4376" t="str">
        <f>'4M'!$BT$64</f>
        <v>B0338RFT_TOT</v>
      </c>
      <c r="E4376" t="s">
        <v>16446</v>
      </c>
      <c r="F4376">
        <f>IF(ISBLANK('4M'!$N$64),"",'4M'!$N$64)</f>
        <v>16.578000000000003</v>
      </c>
    </row>
    <row r="4377" spans="2:6">
      <c r="B4377" t="str">
        <f>'4M'!$BU$64</f>
        <v>B0338RFT_ASC</v>
      </c>
      <c r="E4377" t="s">
        <v>16446</v>
      </c>
      <c r="F4377">
        <f>IF(ISBLANK('4M'!$O$64),"",'4M'!$O$64)</f>
        <v>0</v>
      </c>
    </row>
    <row r="4378" spans="2:6">
      <c r="B4378" t="str">
        <f>'4M'!$BV$64</f>
        <v>B0338RFT_TC</v>
      </c>
      <c r="E4378" t="s">
        <v>16446</v>
      </c>
      <c r="F4378">
        <f>IF(ISBLANK('4M'!$P$64),"",'4M'!$P$64)</f>
        <v>0</v>
      </c>
    </row>
    <row r="4379" spans="2:6">
      <c r="B4379" t="str">
        <f>'4M'!$BW$64</f>
        <v>B0338RFT_TOT8</v>
      </c>
      <c r="E4379" t="s">
        <v>16446</v>
      </c>
      <c r="F4379">
        <f>IF(ISBLANK('4M'!$Q$64),"",'4M'!$Q$64)</f>
        <v>0</v>
      </c>
    </row>
    <row r="4380" spans="2:6">
      <c r="B4380" t="str">
        <f>'4M'!$BX$64</f>
        <v>B0338RFT_TOT78</v>
      </c>
      <c r="E4380" t="s">
        <v>16446</v>
      </c>
      <c r="F4380">
        <f>IF(ISBLANK('4M'!$R$64),"",'4M'!$R$64)</f>
        <v>16.578000000000003</v>
      </c>
    </row>
    <row r="4381" spans="2:6">
      <c r="B4381" t="str">
        <f>'4M'!$BY$64</f>
        <v>B0338RFT_C_F</v>
      </c>
      <c r="E4381" t="s">
        <v>16446</v>
      </c>
      <c r="F4381">
        <f>IF(ISBLANK('4M'!$S$64),"",'4M'!$S$64)</f>
        <v>0</v>
      </c>
    </row>
    <row r="4382" spans="2:6">
      <c r="B4382" t="str">
        <f>'4M'!$BZ$64</f>
        <v>B0338RFT_C_SWD</v>
      </c>
      <c r="E4382" t="s">
        <v>16446</v>
      </c>
      <c r="F4382">
        <f>IF(ISBLANK('4M'!$T$64),"",'4M'!$T$64)</f>
        <v>8.3539999999999992</v>
      </c>
    </row>
    <row r="4383" spans="2:6">
      <c r="B4383" t="str">
        <f>'4M'!$CA$64</f>
        <v>B0338RFT_C_HD</v>
      </c>
      <c r="E4383" t="s">
        <v>16446</v>
      </c>
      <c r="F4383">
        <f>IF(ISBLANK('4M'!$U$64),"",'4M'!$U$64)</f>
        <v>0</v>
      </c>
    </row>
    <row r="4384" spans="2:6">
      <c r="B4384" t="str">
        <f>'4M'!$CB$64</f>
        <v>B0338RFT_C_STD</v>
      </c>
      <c r="E4384" t="s">
        <v>16446</v>
      </c>
      <c r="F4384">
        <f>IF(ISBLANK('4M'!$V$64),"",'4M'!$V$64)</f>
        <v>0</v>
      </c>
    </row>
    <row r="4385" spans="2:6">
      <c r="B4385" t="str">
        <f>'4M'!$CC$64</f>
        <v>B0338RFT_C_SLT</v>
      </c>
      <c r="E4385" t="s">
        <v>16446</v>
      </c>
      <c r="F4385">
        <f>IF(ISBLANK('4M'!$W$64),"",'4M'!$W$64)</f>
        <v>0</v>
      </c>
    </row>
    <row r="4386" spans="2:6">
      <c r="B4386" t="str">
        <f>'4M'!$CD$64</f>
        <v>B0338RFT_C_STP</v>
      </c>
      <c r="E4386" t="s">
        <v>16446</v>
      </c>
      <c r="F4386">
        <f>IF(ISBLANK('4M'!$X$64),"",'4M'!$X$64)</f>
        <v>0</v>
      </c>
    </row>
    <row r="4387" spans="2:6">
      <c r="B4387" t="str">
        <f>'4M'!$CE$64</f>
        <v>B0338RFT_C_SDT</v>
      </c>
      <c r="E4387" t="s">
        <v>16446</v>
      </c>
      <c r="F4387">
        <f>IF(ISBLANK('4M'!$Y$64),"",'4M'!$Y$64)</f>
        <v>0</v>
      </c>
    </row>
    <row r="4388" spans="2:6">
      <c r="B4388" t="str">
        <f>'4M'!$CF$64</f>
        <v>B0338RFT_C_SD</v>
      </c>
      <c r="E4388" t="s">
        <v>16446</v>
      </c>
      <c r="F4388">
        <f>IF(ISBLANK('4M'!$Z$64),"",'4M'!$Z$64)</f>
        <v>0</v>
      </c>
    </row>
    <row r="4389" spans="2:6">
      <c r="B4389" t="str">
        <f>'4M'!$CG$64</f>
        <v>B0338RFT_C_TOT</v>
      </c>
      <c r="E4389" t="s">
        <v>16446</v>
      </c>
      <c r="F4389">
        <f>IF(ISBLANK('4M'!$AA$64),"",'4M'!$AA$64)</f>
        <v>8.3539999999999992</v>
      </c>
    </row>
    <row r="4390" spans="2:6">
      <c r="B4390" t="str">
        <f>'4M'!$BL$65</f>
        <v>B0339FTC_F</v>
      </c>
      <c r="E4390" t="s">
        <v>16446</v>
      </c>
      <c r="F4390">
        <f>IF(ISBLANK('4M'!$F$65),"",'4M'!$F$65)</f>
        <v>2.3130000000000002</v>
      </c>
    </row>
    <row r="4391" spans="2:6">
      <c r="B4391" t="str">
        <f>'4M'!$BM$65</f>
        <v>B0339FTC_SWD</v>
      </c>
      <c r="E4391" t="s">
        <v>16446</v>
      </c>
      <c r="F4391">
        <f>IF(ISBLANK('4M'!$G$65),"",'4M'!$G$65)</f>
        <v>0</v>
      </c>
    </row>
    <row r="4392" spans="2:6">
      <c r="B4392" t="str">
        <f>'4M'!$BN$65</f>
        <v>B0339FTC_HD</v>
      </c>
      <c r="E4392" t="s">
        <v>16446</v>
      </c>
      <c r="F4392">
        <f>IF(ISBLANK('4M'!$H$65),"",'4M'!$H$65)</f>
        <v>0</v>
      </c>
    </row>
    <row r="4393" spans="2:6">
      <c r="B4393" t="str">
        <f>'4M'!$BO$65</f>
        <v>B0339FTC_STD</v>
      </c>
      <c r="E4393" t="s">
        <v>16446</v>
      </c>
      <c r="F4393">
        <f>IF(ISBLANK('4M'!$I$65),"",'4M'!$I$65)</f>
        <v>0</v>
      </c>
    </row>
    <row r="4394" spans="2:6">
      <c r="B4394" t="str">
        <f>'4M'!$BP$65</f>
        <v>B0339FTC_SLT</v>
      </c>
      <c r="E4394" t="s">
        <v>16446</v>
      </c>
      <c r="F4394">
        <f>IF(ISBLANK('4M'!$J$65),"",'4M'!$J$65)</f>
        <v>0</v>
      </c>
    </row>
    <row r="4395" spans="2:6">
      <c r="B4395" t="str">
        <f>'4M'!$BQ$65</f>
        <v>B0339FTC_STP</v>
      </c>
      <c r="E4395" t="s">
        <v>16446</v>
      </c>
      <c r="F4395">
        <f>IF(ISBLANK('4M'!$K$65),"",'4M'!$K$65)</f>
        <v>0</v>
      </c>
    </row>
    <row r="4396" spans="2:6">
      <c r="B4396" t="str">
        <f>'4M'!$BR$65</f>
        <v>B0339FTC_SDT</v>
      </c>
      <c r="E4396" t="s">
        <v>16446</v>
      </c>
      <c r="F4396">
        <f>IF(ISBLANK('4M'!$L$65),"",'4M'!$L$65)</f>
        <v>0</v>
      </c>
    </row>
    <row r="4397" spans="2:6">
      <c r="B4397" t="str">
        <f>'4M'!$BS$65</f>
        <v>B0339FTC_SD</v>
      </c>
      <c r="E4397" t="s">
        <v>16446</v>
      </c>
      <c r="F4397">
        <f>IF(ISBLANK('4M'!$M$65),"",'4M'!$M$65)</f>
        <v>0</v>
      </c>
    </row>
    <row r="4398" spans="2:6">
      <c r="B4398" t="str">
        <f>'4M'!$BT$65</f>
        <v>B0339FTC_TOT</v>
      </c>
      <c r="E4398" t="s">
        <v>16446</v>
      </c>
      <c r="F4398">
        <f>IF(ISBLANK('4M'!$N$65),"",'4M'!$N$65)</f>
        <v>2.3130000000000002</v>
      </c>
    </row>
    <row r="4399" spans="2:6">
      <c r="B4399" t="str">
        <f>'4M'!$BU$65</f>
        <v>B0339FTC_ASC</v>
      </c>
      <c r="E4399" t="s">
        <v>16446</v>
      </c>
      <c r="F4399">
        <f>IF(ISBLANK('4M'!$O$65),"",'4M'!$O$65)</f>
        <v>0</v>
      </c>
    </row>
    <row r="4400" spans="2:6">
      <c r="B4400" t="str">
        <f>'4M'!$BV$65</f>
        <v>B0339FTC_TC</v>
      </c>
      <c r="E4400" t="s">
        <v>16446</v>
      </c>
      <c r="F4400">
        <f>IF(ISBLANK('4M'!$P$65),"",'4M'!$P$65)</f>
        <v>0</v>
      </c>
    </row>
    <row r="4401" spans="2:6">
      <c r="B4401" t="str">
        <f>'4M'!$BW$65</f>
        <v>B0339FTC_TOT8</v>
      </c>
      <c r="E4401" t="s">
        <v>16446</v>
      </c>
      <c r="F4401">
        <f>IF(ISBLANK('4M'!$Q$65),"",'4M'!$Q$65)</f>
        <v>0</v>
      </c>
    </row>
    <row r="4402" spans="2:6">
      <c r="B4402" t="str">
        <f>'4M'!$BX$65</f>
        <v>B0339FTC_TOT78</v>
      </c>
      <c r="E4402" t="s">
        <v>16446</v>
      </c>
      <c r="F4402">
        <f>IF(ISBLANK('4M'!$R$65),"",'4M'!$R$65)</f>
        <v>2.3130000000000002</v>
      </c>
    </row>
    <row r="4403" spans="2:6">
      <c r="B4403" t="str">
        <f>'4M'!$BY$65</f>
        <v>B0339FTC_C_F</v>
      </c>
      <c r="E4403" t="s">
        <v>16446</v>
      </c>
      <c r="F4403">
        <f>IF(ISBLANK('4M'!$S$65),"",'4M'!$S$65)</f>
        <v>0</v>
      </c>
    </row>
    <row r="4404" spans="2:6">
      <c r="B4404" t="str">
        <f>'4M'!$BZ$65</f>
        <v>B0339FTC_C_SWD</v>
      </c>
      <c r="E4404" t="s">
        <v>16446</v>
      </c>
      <c r="F4404">
        <f>IF(ISBLANK('4M'!$T$65),"",'4M'!$T$65)</f>
        <v>0</v>
      </c>
    </row>
    <row r="4405" spans="2:6">
      <c r="B4405" t="str">
        <f>'4M'!$CA$65</f>
        <v>B0339FTC_C_HD</v>
      </c>
      <c r="E4405" t="s">
        <v>16446</v>
      </c>
      <c r="F4405">
        <f>IF(ISBLANK('4M'!$U$65),"",'4M'!$U$65)</f>
        <v>0</v>
      </c>
    </row>
    <row r="4406" spans="2:6">
      <c r="B4406" t="str">
        <f>'4M'!$CB$65</f>
        <v>B0339FTC_C_STD</v>
      </c>
      <c r="E4406" t="s">
        <v>16446</v>
      </c>
      <c r="F4406">
        <f>IF(ISBLANK('4M'!$V$65),"",'4M'!$V$65)</f>
        <v>0</v>
      </c>
    </row>
    <row r="4407" spans="2:6">
      <c r="B4407" t="str">
        <f>'4M'!$CC$65</f>
        <v>B0339FTC_C_SLT</v>
      </c>
      <c r="E4407" t="s">
        <v>16446</v>
      </c>
      <c r="F4407">
        <f>IF(ISBLANK('4M'!$W$65),"",'4M'!$W$65)</f>
        <v>0</v>
      </c>
    </row>
    <row r="4408" spans="2:6">
      <c r="B4408" t="str">
        <f>'4M'!$CD$65</f>
        <v>B0339FTC_C_STP</v>
      </c>
      <c r="E4408" t="s">
        <v>16446</v>
      </c>
      <c r="F4408">
        <f>IF(ISBLANK('4M'!$X$65),"",'4M'!$X$65)</f>
        <v>0</v>
      </c>
    </row>
    <row r="4409" spans="2:6">
      <c r="B4409" t="str">
        <f>'4M'!$CE$65</f>
        <v>B0339FTC_C_SDT</v>
      </c>
      <c r="E4409" t="s">
        <v>16446</v>
      </c>
      <c r="F4409">
        <f>IF(ISBLANK('4M'!$Y$65),"",'4M'!$Y$65)</f>
        <v>0</v>
      </c>
    </row>
    <row r="4410" spans="2:6">
      <c r="B4410" t="str">
        <f>'4M'!$CF$65</f>
        <v>B0339FTC_C_SD</v>
      </c>
      <c r="E4410" t="s">
        <v>16446</v>
      </c>
      <c r="F4410">
        <f>IF(ISBLANK('4M'!$Z$65),"",'4M'!$Z$65)</f>
        <v>0</v>
      </c>
    </row>
    <row r="4411" spans="2:6">
      <c r="B4411" t="str">
        <f>'4M'!$CG$65</f>
        <v>B0339FTC_C_TOT</v>
      </c>
      <c r="E4411" t="s">
        <v>16446</v>
      </c>
      <c r="F4411">
        <f>IF(ISBLANK('4M'!$AA$65),"",'4M'!$AA$65)</f>
        <v>0</v>
      </c>
    </row>
    <row r="4412" spans="2:6">
      <c r="B4412" t="str">
        <f>'4M'!$BL$66</f>
        <v>B0340FTO_F</v>
      </c>
      <c r="E4412" t="s">
        <v>16446</v>
      </c>
      <c r="F4412">
        <f>IF(ISBLANK('4M'!$F$66),"",'4M'!$F$66)</f>
        <v>0</v>
      </c>
    </row>
    <row r="4413" spans="2:6">
      <c r="B4413" t="str">
        <f>'4M'!$BM$66</f>
        <v>B0340FTO_SWD</v>
      </c>
      <c r="E4413" t="s">
        <v>16446</v>
      </c>
      <c r="F4413">
        <f>IF(ISBLANK('4M'!$G$66),"",'4M'!$G$66)</f>
        <v>0</v>
      </c>
    </row>
    <row r="4414" spans="2:6">
      <c r="B4414" t="str">
        <f>'4M'!$BN$66</f>
        <v>B0340FTO_HD</v>
      </c>
      <c r="E4414" t="s">
        <v>16446</v>
      </c>
      <c r="F4414">
        <f>IF(ISBLANK('4M'!$H$66),"",'4M'!$H$66)</f>
        <v>0</v>
      </c>
    </row>
    <row r="4415" spans="2:6">
      <c r="B4415" t="str">
        <f>'4M'!$BO$66</f>
        <v>B0340FTO_STD</v>
      </c>
      <c r="E4415" t="s">
        <v>16446</v>
      </c>
      <c r="F4415">
        <f>IF(ISBLANK('4M'!$I$66),"",'4M'!$I$66)</f>
        <v>0</v>
      </c>
    </row>
    <row r="4416" spans="2:6">
      <c r="B4416" t="str">
        <f>'4M'!$BP$66</f>
        <v>B0340FTO_SLT</v>
      </c>
      <c r="E4416" t="s">
        <v>16446</v>
      </c>
      <c r="F4416">
        <f>IF(ISBLANK('4M'!$J$66),"",'4M'!$J$66)</f>
        <v>0</v>
      </c>
    </row>
    <row r="4417" spans="2:6">
      <c r="B4417" t="str">
        <f>'4M'!$BQ$66</f>
        <v>B0340FTO_STP</v>
      </c>
      <c r="E4417" t="s">
        <v>16446</v>
      </c>
      <c r="F4417">
        <f>IF(ISBLANK('4M'!$K$66),"",'4M'!$K$66)</f>
        <v>0</v>
      </c>
    </row>
    <row r="4418" spans="2:6">
      <c r="B4418" t="str">
        <f>'4M'!$BR$66</f>
        <v>B0340FTO_SDT</v>
      </c>
      <c r="E4418" t="s">
        <v>16446</v>
      </c>
      <c r="F4418">
        <f>IF(ISBLANK('4M'!$L$66),"",'4M'!$L$66)</f>
        <v>0</v>
      </c>
    </row>
    <row r="4419" spans="2:6">
      <c r="B4419" t="str">
        <f>'4M'!$BS$66</f>
        <v>B0340FTO_SD</v>
      </c>
      <c r="E4419" t="s">
        <v>16446</v>
      </c>
      <c r="F4419">
        <f>IF(ISBLANK('4M'!$M$66),"",'4M'!$M$66)</f>
        <v>0</v>
      </c>
    </row>
    <row r="4420" spans="2:6">
      <c r="B4420" t="str">
        <f>'4M'!$BT$66</f>
        <v>B0340FTO_TOT</v>
      </c>
      <c r="E4420" t="s">
        <v>16446</v>
      </c>
      <c r="F4420">
        <f>IF(ISBLANK('4M'!$N$66),"",'4M'!$N$66)</f>
        <v>0</v>
      </c>
    </row>
    <row r="4421" spans="2:6">
      <c r="B4421" t="str">
        <f>'4M'!$BU$66</f>
        <v>B0340FTO_ASC</v>
      </c>
      <c r="E4421" t="s">
        <v>16446</v>
      </c>
      <c r="F4421">
        <f>IF(ISBLANK('4M'!$O$66),"",'4M'!$O$66)</f>
        <v>0</v>
      </c>
    </row>
    <row r="4422" spans="2:6">
      <c r="B4422" t="str">
        <f>'4M'!$BV$66</f>
        <v>B0340FTO_TC</v>
      </c>
      <c r="E4422" t="s">
        <v>16446</v>
      </c>
      <c r="F4422">
        <f>IF(ISBLANK('4M'!$P$66),"",'4M'!$P$66)</f>
        <v>0</v>
      </c>
    </row>
    <row r="4423" spans="2:6">
      <c r="B4423" t="str">
        <f>'4M'!$BW$66</f>
        <v>B0340FTO_TOT8</v>
      </c>
      <c r="E4423" t="s">
        <v>16446</v>
      </c>
      <c r="F4423">
        <f>IF(ISBLANK('4M'!$Q$66),"",'4M'!$Q$66)</f>
        <v>0</v>
      </c>
    </row>
    <row r="4424" spans="2:6">
      <c r="B4424" t="str">
        <f>'4M'!$BX$66</f>
        <v>B0340FTO_TOT78</v>
      </c>
      <c r="E4424" t="s">
        <v>16446</v>
      </c>
      <c r="F4424">
        <f>IF(ISBLANK('4M'!$R$66),"",'4M'!$R$66)</f>
        <v>0</v>
      </c>
    </row>
    <row r="4425" spans="2:6">
      <c r="B4425" t="str">
        <f>'4M'!$BY$66</f>
        <v>B0340FTO_C_F</v>
      </c>
      <c r="E4425" t="s">
        <v>16446</v>
      </c>
      <c r="F4425">
        <f>IF(ISBLANK('4M'!$S$66),"",'4M'!$S$66)</f>
        <v>0</v>
      </c>
    </row>
    <row r="4426" spans="2:6">
      <c r="B4426" t="str">
        <f>'4M'!$BZ$66</f>
        <v>B0340FTO_C_SWD</v>
      </c>
      <c r="E4426" t="s">
        <v>16446</v>
      </c>
      <c r="F4426">
        <f>IF(ISBLANK('4M'!$T$66),"",'4M'!$T$66)</f>
        <v>0</v>
      </c>
    </row>
    <row r="4427" spans="2:6">
      <c r="B4427" t="str">
        <f>'4M'!$CA$66</f>
        <v>B0340FTO_C_HD</v>
      </c>
      <c r="E4427" t="s">
        <v>16446</v>
      </c>
      <c r="F4427">
        <f>IF(ISBLANK('4M'!$U$66),"",'4M'!$U$66)</f>
        <v>0</v>
      </c>
    </row>
    <row r="4428" spans="2:6">
      <c r="B4428" t="str">
        <f>'4M'!$CB$66</f>
        <v>B0340FTO_C_STD</v>
      </c>
      <c r="E4428" t="s">
        <v>16446</v>
      </c>
      <c r="F4428">
        <f>IF(ISBLANK('4M'!$V$66),"",'4M'!$V$66)</f>
        <v>0</v>
      </c>
    </row>
    <row r="4429" spans="2:6">
      <c r="B4429" t="str">
        <f>'4M'!$CC$66</f>
        <v>B0340FTO_C_SLT</v>
      </c>
      <c r="E4429" t="s">
        <v>16446</v>
      </c>
      <c r="F4429">
        <f>IF(ISBLANK('4M'!$W$66),"",'4M'!$W$66)</f>
        <v>0</v>
      </c>
    </row>
    <row r="4430" spans="2:6">
      <c r="B4430" t="str">
        <f>'4M'!$CD$66</f>
        <v>B0340FTO_C_STP</v>
      </c>
      <c r="E4430" t="s">
        <v>16446</v>
      </c>
      <c r="F4430">
        <f>IF(ISBLANK('4M'!$X$66),"",'4M'!$X$66)</f>
        <v>0</v>
      </c>
    </row>
    <row r="4431" spans="2:6">
      <c r="B4431" t="str">
        <f>'4M'!$CE$66</f>
        <v>B0340FTO_C_SDT</v>
      </c>
      <c r="E4431" t="s">
        <v>16446</v>
      </c>
      <c r="F4431">
        <f>IF(ISBLANK('4M'!$Y$66),"",'4M'!$Y$66)</f>
        <v>0</v>
      </c>
    </row>
    <row r="4432" spans="2:6">
      <c r="B4432" t="str">
        <f>'4M'!$CF$66</f>
        <v>B0340FTO_C_SD</v>
      </c>
      <c r="E4432" t="s">
        <v>16446</v>
      </c>
      <c r="F4432">
        <f>IF(ISBLANK('4M'!$Z$66),"",'4M'!$Z$66)</f>
        <v>0</v>
      </c>
    </row>
    <row r="4433" spans="2:6">
      <c r="B4433" t="str">
        <f>'4M'!$CG$66</f>
        <v>B0340FTO_C_TOT</v>
      </c>
      <c r="E4433" t="s">
        <v>16446</v>
      </c>
      <c r="F4433">
        <f>IF(ISBLANK('4M'!$AA$66),"",'4M'!$AA$66)</f>
        <v>0</v>
      </c>
    </row>
    <row r="4434" spans="2:6">
      <c r="B4434" t="str">
        <f>'4M'!$BL$67</f>
        <v>B0341FTT_F</v>
      </c>
      <c r="E4434" t="s">
        <v>16446</v>
      </c>
      <c r="F4434">
        <f>IF(ISBLANK('4M'!$F$67),"",'4M'!$F$67)</f>
        <v>2.3130000000000002</v>
      </c>
    </row>
    <row r="4435" spans="2:6">
      <c r="B4435" t="str">
        <f>'4M'!$BM$67</f>
        <v>B0341FTT_SWD</v>
      </c>
      <c r="E4435" t="s">
        <v>16446</v>
      </c>
      <c r="F4435">
        <f>IF(ISBLANK('4M'!$G$67),"",'4M'!$G$67)</f>
        <v>0</v>
      </c>
    </row>
    <row r="4436" spans="2:6">
      <c r="B4436" t="str">
        <f>'4M'!$BN$67</f>
        <v>B0341FTT_HD</v>
      </c>
      <c r="E4436" t="s">
        <v>16446</v>
      </c>
      <c r="F4436">
        <f>IF(ISBLANK('4M'!$H$67),"",'4M'!$H$67)</f>
        <v>0</v>
      </c>
    </row>
    <row r="4437" spans="2:6">
      <c r="B4437" t="str">
        <f>'4M'!$BO$67</f>
        <v>B0341FTT_STD</v>
      </c>
      <c r="E4437" t="s">
        <v>16446</v>
      </c>
      <c r="F4437">
        <f>IF(ISBLANK('4M'!$I$67),"",'4M'!$I$67)</f>
        <v>0</v>
      </c>
    </row>
    <row r="4438" spans="2:6">
      <c r="B4438" t="str">
        <f>'4M'!$BP$67</f>
        <v>B0341FTT_SLT</v>
      </c>
      <c r="E4438" t="s">
        <v>16446</v>
      </c>
      <c r="F4438">
        <f>IF(ISBLANK('4M'!$J$67),"",'4M'!$J$67)</f>
        <v>0</v>
      </c>
    </row>
    <row r="4439" spans="2:6">
      <c r="B4439" t="str">
        <f>'4M'!$BQ$67</f>
        <v>B0341FTT_STP</v>
      </c>
      <c r="E4439" t="s">
        <v>16446</v>
      </c>
      <c r="F4439">
        <f>IF(ISBLANK('4M'!$K$67),"",'4M'!$K$67)</f>
        <v>0</v>
      </c>
    </row>
    <row r="4440" spans="2:6">
      <c r="B4440" t="str">
        <f>'4M'!$BR$67</f>
        <v>B0341FTT_SDT</v>
      </c>
      <c r="E4440" t="s">
        <v>16446</v>
      </c>
      <c r="F4440">
        <f>IF(ISBLANK('4M'!$L$67),"",'4M'!$L$67)</f>
        <v>0</v>
      </c>
    </row>
    <row r="4441" spans="2:6">
      <c r="B4441" t="str">
        <f>'4M'!$BS$67</f>
        <v>B0341FTT_SD</v>
      </c>
      <c r="E4441" t="s">
        <v>16446</v>
      </c>
      <c r="F4441">
        <f>IF(ISBLANK('4M'!$M$67),"",'4M'!$M$67)</f>
        <v>0</v>
      </c>
    </row>
    <row r="4442" spans="2:6">
      <c r="B4442" t="str">
        <f>'4M'!$BT$67</f>
        <v>B0341FTT_TOT</v>
      </c>
      <c r="E4442" t="s">
        <v>16446</v>
      </c>
      <c r="F4442">
        <f>IF(ISBLANK('4M'!$N$67),"",'4M'!$N$67)</f>
        <v>2.3130000000000002</v>
      </c>
    </row>
    <row r="4443" spans="2:6">
      <c r="B4443" t="str">
        <f>'4M'!$BU$67</f>
        <v>B0341FTT_ASC</v>
      </c>
      <c r="E4443" t="s">
        <v>16446</v>
      </c>
      <c r="F4443">
        <f>IF(ISBLANK('4M'!$O$67),"",'4M'!$O$67)</f>
        <v>0</v>
      </c>
    </row>
    <row r="4444" spans="2:6">
      <c r="B4444" t="str">
        <f>'4M'!$BV$67</f>
        <v>B0341FTT_TC</v>
      </c>
      <c r="E4444" t="s">
        <v>16446</v>
      </c>
      <c r="F4444">
        <f>IF(ISBLANK('4M'!$P$67),"",'4M'!$P$67)</f>
        <v>0</v>
      </c>
    </row>
    <row r="4445" spans="2:6">
      <c r="B4445" t="str">
        <f>'4M'!$BW$67</f>
        <v>B0341FTT_TOT8</v>
      </c>
      <c r="E4445" t="s">
        <v>16446</v>
      </c>
      <c r="F4445">
        <f>IF(ISBLANK('4M'!$Q$67),"",'4M'!$Q$67)</f>
        <v>0</v>
      </c>
    </row>
    <row r="4446" spans="2:6">
      <c r="B4446" t="str">
        <f>'4M'!$BX$67</f>
        <v>B0341FTT_TOT78</v>
      </c>
      <c r="E4446" t="s">
        <v>16446</v>
      </c>
      <c r="F4446">
        <f>IF(ISBLANK('4M'!$R$67),"",'4M'!$R$67)</f>
        <v>2.3130000000000002</v>
      </c>
    </row>
    <row r="4447" spans="2:6">
      <c r="B4447" t="str">
        <f>'4M'!$BY$67</f>
        <v>B0341FTT_C_F</v>
      </c>
      <c r="E4447" t="s">
        <v>16446</v>
      </c>
      <c r="F4447">
        <f>IF(ISBLANK('4M'!$S$67),"",'4M'!$S$67)</f>
        <v>0</v>
      </c>
    </row>
    <row r="4448" spans="2:6">
      <c r="B4448" t="str">
        <f>'4M'!$BZ$67</f>
        <v>B0341FTT_C_SWD</v>
      </c>
      <c r="E4448" t="s">
        <v>16446</v>
      </c>
      <c r="F4448">
        <f>IF(ISBLANK('4M'!$T$67),"",'4M'!$T$67)</f>
        <v>0</v>
      </c>
    </row>
    <row r="4449" spans="2:6">
      <c r="B4449" t="str">
        <f>'4M'!$CA$67</f>
        <v>B0341FTT_C_HD</v>
      </c>
      <c r="E4449" t="s">
        <v>16446</v>
      </c>
      <c r="F4449">
        <f>IF(ISBLANK('4M'!$U$67),"",'4M'!$U$67)</f>
        <v>0</v>
      </c>
    </row>
    <row r="4450" spans="2:6">
      <c r="B4450" t="str">
        <f>'4M'!$CB$67</f>
        <v>B0341FTT_C_STD</v>
      </c>
      <c r="E4450" t="s">
        <v>16446</v>
      </c>
      <c r="F4450">
        <f>IF(ISBLANK('4M'!$V$67),"",'4M'!$V$67)</f>
        <v>0</v>
      </c>
    </row>
    <row r="4451" spans="2:6">
      <c r="B4451" t="str">
        <f>'4M'!$CC$67</f>
        <v>B0341FTT_C_SLT</v>
      </c>
      <c r="E4451" t="s">
        <v>16446</v>
      </c>
      <c r="F4451">
        <f>IF(ISBLANK('4M'!$W$67),"",'4M'!$W$67)</f>
        <v>0</v>
      </c>
    </row>
    <row r="4452" spans="2:6">
      <c r="B4452" t="str">
        <f>'4M'!$CD$67</f>
        <v>B0341FTT_C_STP</v>
      </c>
      <c r="E4452" t="s">
        <v>16446</v>
      </c>
      <c r="F4452">
        <f>IF(ISBLANK('4M'!$X$67),"",'4M'!$X$67)</f>
        <v>0</v>
      </c>
    </row>
    <row r="4453" spans="2:6">
      <c r="B4453" t="str">
        <f>'4M'!$CE$67</f>
        <v>B0341FTT_C_SDT</v>
      </c>
      <c r="E4453" t="s">
        <v>16446</v>
      </c>
      <c r="F4453">
        <f>IF(ISBLANK('4M'!$Y$67),"",'4M'!$Y$67)</f>
        <v>0</v>
      </c>
    </row>
    <row r="4454" spans="2:6">
      <c r="B4454" t="str">
        <f>'4M'!$CF$67</f>
        <v>B0341FTT_C_SD</v>
      </c>
      <c r="E4454" t="s">
        <v>16446</v>
      </c>
      <c r="F4454">
        <f>IF(ISBLANK('4M'!$Z$67),"",'4M'!$Z$67)</f>
        <v>0</v>
      </c>
    </row>
    <row r="4455" spans="2:6">
      <c r="B4455" t="str">
        <f>'4M'!$CG$67</f>
        <v>B0341FTT_C_TOT</v>
      </c>
      <c r="E4455" t="s">
        <v>16446</v>
      </c>
      <c r="F4455">
        <f>IF(ISBLANK('4M'!$AA$67),"",'4M'!$AA$67)</f>
        <v>0</v>
      </c>
    </row>
    <row r="4456" spans="2:6">
      <c r="B4456" t="str">
        <f>'4M'!$CH$67</f>
        <v>B0394FST_TE</v>
      </c>
      <c r="E4456" t="s">
        <v>16446</v>
      </c>
      <c r="F4456">
        <f>IF(ISBLANK('4M'!$AB$67),"",'4M'!$AB$67)</f>
        <v>5.4139999999999997</v>
      </c>
    </row>
    <row r="4457" spans="2:6">
      <c r="B4457" t="str">
        <f>'4M'!$CI$67</f>
        <v>B0394FST_TA</v>
      </c>
      <c r="E4457" t="s">
        <v>16446</v>
      </c>
      <c r="F4457">
        <f>IF(ISBLANK('4M'!$AC$67),"",'4M'!$AC$67)</f>
        <v>4.2270000000000003</v>
      </c>
    </row>
    <row r="4458" spans="2:6">
      <c r="B4458" t="str">
        <f>'4M'!$CJ$67</f>
        <v>B0394FST_TC</v>
      </c>
      <c r="E4458" t="s">
        <v>16446</v>
      </c>
      <c r="F4458">
        <f>IF(ISBLANK('4M'!$AD$67),"",'4M'!$AD$67)</f>
        <v>4.2270000000000003</v>
      </c>
    </row>
    <row r="4459" spans="2:6">
      <c r="B4459" t="str">
        <f>'4M'!$BL$68</f>
        <v>B0342SEC_F</v>
      </c>
      <c r="E4459" t="s">
        <v>16446</v>
      </c>
      <c r="F4459">
        <f>IF(ISBLANK('4M'!$F$68),"",'4M'!$F$68)</f>
        <v>0</v>
      </c>
    </row>
    <row r="4460" spans="2:6">
      <c r="B4460" t="str">
        <f>'4M'!$BM$68</f>
        <v>B0342SEC_SWD</v>
      </c>
      <c r="E4460" t="s">
        <v>16446</v>
      </c>
      <c r="F4460">
        <f>IF(ISBLANK('4M'!$G$68),"",'4M'!$G$68)</f>
        <v>0</v>
      </c>
    </row>
    <row r="4461" spans="2:6">
      <c r="B4461" t="str">
        <f>'4M'!$BN$68</f>
        <v>B0342SEC_HD</v>
      </c>
      <c r="E4461" t="s">
        <v>16446</v>
      </c>
      <c r="F4461">
        <f>IF(ISBLANK('4M'!$H$68),"",'4M'!$H$68)</f>
        <v>0</v>
      </c>
    </row>
    <row r="4462" spans="2:6">
      <c r="B4462" t="str">
        <f>'4M'!$BO$68</f>
        <v>B0342SEC_STD</v>
      </c>
      <c r="E4462" t="s">
        <v>16446</v>
      </c>
      <c r="F4462">
        <f>IF(ISBLANK('4M'!$I$68),"",'4M'!$I$68)</f>
        <v>0</v>
      </c>
    </row>
    <row r="4463" spans="2:6">
      <c r="B4463" t="str">
        <f>'4M'!$BP$68</f>
        <v>B0342SEC_SLT</v>
      </c>
      <c r="E4463" t="s">
        <v>16446</v>
      </c>
      <c r="F4463">
        <f>IF(ISBLANK('4M'!$J$68),"",'4M'!$J$68)</f>
        <v>0</v>
      </c>
    </row>
    <row r="4464" spans="2:6">
      <c r="B4464" t="str">
        <f>'4M'!$BQ$68</f>
        <v>B0342SEC_STP</v>
      </c>
      <c r="E4464" t="s">
        <v>16446</v>
      </c>
      <c r="F4464">
        <f>IF(ISBLANK('4M'!$K$68),"",'4M'!$K$68)</f>
        <v>0</v>
      </c>
    </row>
    <row r="4465" spans="2:6">
      <c r="B4465" t="str">
        <f>'4M'!$BR$68</f>
        <v>B0342SEC_SDT</v>
      </c>
      <c r="E4465" t="s">
        <v>16446</v>
      </c>
      <c r="F4465">
        <f>IF(ISBLANK('4M'!$L$68),"",'4M'!$L$68)</f>
        <v>0.91200000000000003</v>
      </c>
    </row>
    <row r="4466" spans="2:6">
      <c r="B4466" t="str">
        <f>'4M'!$BS$68</f>
        <v>B0342SEC_SD</v>
      </c>
      <c r="E4466" t="s">
        <v>16446</v>
      </c>
      <c r="F4466">
        <f>IF(ISBLANK('4M'!$M$68),"",'4M'!$M$68)</f>
        <v>9.1999999999999998E-2</v>
      </c>
    </row>
    <row r="4467" spans="2:6">
      <c r="B4467" t="str">
        <f>'4M'!$BT$68</f>
        <v>B0342SEC_TOT</v>
      </c>
      <c r="E4467" t="s">
        <v>16446</v>
      </c>
      <c r="F4467">
        <f>IF(ISBLANK('4M'!$N$68),"",'4M'!$N$68)</f>
        <v>1.004</v>
      </c>
    </row>
    <row r="4468" spans="2:6">
      <c r="B4468" t="str">
        <f>'4M'!$BU$68</f>
        <v>B0342SEC_ASC</v>
      </c>
      <c r="E4468" t="s">
        <v>16446</v>
      </c>
      <c r="F4468">
        <f>IF(ISBLANK('4M'!$O$68),"",'4M'!$O$68)</f>
        <v>0</v>
      </c>
    </row>
    <row r="4469" spans="2:6">
      <c r="B4469" t="str">
        <f>'4M'!$BV$68</f>
        <v>B0342SEC_TC</v>
      </c>
      <c r="E4469" t="s">
        <v>16446</v>
      </c>
      <c r="F4469">
        <f>IF(ISBLANK('4M'!$P$68),"",'4M'!$P$68)</f>
        <v>0</v>
      </c>
    </row>
    <row r="4470" spans="2:6">
      <c r="B4470" t="str">
        <f>'4M'!$BW$68</f>
        <v>B0342SEC_TOT8</v>
      </c>
      <c r="E4470" t="s">
        <v>16446</v>
      </c>
      <c r="F4470">
        <f>IF(ISBLANK('4M'!$Q$68),"",'4M'!$Q$68)</f>
        <v>0</v>
      </c>
    </row>
    <row r="4471" spans="2:6">
      <c r="B4471" t="str">
        <f>'4M'!$BX$68</f>
        <v>B0342SEC_TOT78</v>
      </c>
      <c r="E4471" t="s">
        <v>16446</v>
      </c>
      <c r="F4471">
        <f>IF(ISBLANK('4M'!$R$68),"",'4M'!$R$68)</f>
        <v>1.004</v>
      </c>
    </row>
    <row r="4472" spans="2:6">
      <c r="B4472" t="str">
        <f>'4M'!$BL$69</f>
        <v>B0343SEO_F</v>
      </c>
      <c r="E4472" t="s">
        <v>16446</v>
      </c>
      <c r="F4472">
        <f>IF(ISBLANK('4M'!$F$69),"",'4M'!$F$69)</f>
        <v>0</v>
      </c>
    </row>
    <row r="4473" spans="2:6">
      <c r="B4473" t="str">
        <f>'4M'!$BM$69</f>
        <v>B0343SEO_SWD</v>
      </c>
      <c r="E4473" t="s">
        <v>16446</v>
      </c>
      <c r="F4473">
        <f>IF(ISBLANK('4M'!$G$69),"",'4M'!$G$69)</f>
        <v>0</v>
      </c>
    </row>
    <row r="4474" spans="2:6">
      <c r="B4474" t="str">
        <f>'4M'!$BN$69</f>
        <v>B0343SEO_HD</v>
      </c>
      <c r="E4474" t="s">
        <v>16446</v>
      </c>
      <c r="F4474">
        <f>IF(ISBLANK('4M'!$H$69),"",'4M'!$H$69)</f>
        <v>0</v>
      </c>
    </row>
    <row r="4475" spans="2:6">
      <c r="B4475" t="str">
        <f>'4M'!$BO$69</f>
        <v>B0343SEO_STD</v>
      </c>
      <c r="E4475" t="s">
        <v>16446</v>
      </c>
      <c r="F4475">
        <f>IF(ISBLANK('4M'!$I$69),"",'4M'!$I$69)</f>
        <v>0</v>
      </c>
    </row>
    <row r="4476" spans="2:6">
      <c r="B4476" t="str">
        <f>'4M'!$BP$69</f>
        <v>B0343SEO_SLT</v>
      </c>
      <c r="E4476" t="s">
        <v>16446</v>
      </c>
      <c r="F4476">
        <f>IF(ISBLANK('4M'!$J$69),"",'4M'!$J$69)</f>
        <v>0</v>
      </c>
    </row>
    <row r="4477" spans="2:6">
      <c r="B4477" t="str">
        <f>'4M'!$BQ$69</f>
        <v>B0343SEO_STP</v>
      </c>
      <c r="E4477" t="s">
        <v>16446</v>
      </c>
      <c r="F4477">
        <f>IF(ISBLANK('4M'!$K$69),"",'4M'!$K$69)</f>
        <v>0</v>
      </c>
    </row>
    <row r="4478" spans="2:6">
      <c r="B4478" t="str">
        <f>'4M'!$BR$69</f>
        <v>B0343SEO_SDT</v>
      </c>
      <c r="E4478" t="s">
        <v>16446</v>
      </c>
      <c r="F4478">
        <f>IF(ISBLANK('4M'!$L$69),"",'4M'!$L$69)</f>
        <v>0</v>
      </c>
    </row>
    <row r="4479" spans="2:6">
      <c r="B4479" t="str">
        <f>'4M'!$BS$69</f>
        <v>B0343SEO_SD</v>
      </c>
      <c r="E4479" t="s">
        <v>16446</v>
      </c>
      <c r="F4479">
        <f>IF(ISBLANK('4M'!$M$69),"",'4M'!$M$69)</f>
        <v>0</v>
      </c>
    </row>
    <row r="4480" spans="2:6">
      <c r="B4480" t="str">
        <f>'4M'!$BT$69</f>
        <v>B0343SEO_TOT</v>
      </c>
      <c r="E4480" t="s">
        <v>16446</v>
      </c>
      <c r="F4480">
        <f>IF(ISBLANK('4M'!$N$69),"",'4M'!$N$69)</f>
        <v>0</v>
      </c>
    </row>
    <row r="4481" spans="2:6">
      <c r="B4481" t="str">
        <f>'4M'!$BU$69</f>
        <v>B0343SEO_ASC</v>
      </c>
      <c r="E4481" t="s">
        <v>16446</v>
      </c>
      <c r="F4481">
        <f>IF(ISBLANK('4M'!$O$69),"",'4M'!$O$69)</f>
        <v>0</v>
      </c>
    </row>
    <row r="4482" spans="2:6">
      <c r="B4482" t="str">
        <f>'4M'!$BV$69</f>
        <v>B0343SEO_TC</v>
      </c>
      <c r="E4482" t="s">
        <v>16446</v>
      </c>
      <c r="F4482">
        <f>IF(ISBLANK('4M'!$P$69),"",'4M'!$P$69)</f>
        <v>0</v>
      </c>
    </row>
    <row r="4483" spans="2:6">
      <c r="B4483" t="str">
        <f>'4M'!$BW$69</f>
        <v>B0343SEO_TOT8</v>
      </c>
      <c r="E4483" t="s">
        <v>16446</v>
      </c>
      <c r="F4483">
        <f>IF(ISBLANK('4M'!$Q$69),"",'4M'!$Q$69)</f>
        <v>0</v>
      </c>
    </row>
    <row r="4484" spans="2:6">
      <c r="B4484" t="str">
        <f>'4M'!$BX$69</f>
        <v>B0343SEO_TOT78</v>
      </c>
      <c r="E4484" t="s">
        <v>16446</v>
      </c>
      <c r="F4484">
        <f>IF(ISBLANK('4M'!$R$69),"",'4M'!$R$69)</f>
        <v>0</v>
      </c>
    </row>
    <row r="4485" spans="2:6">
      <c r="B4485" t="str">
        <f>'4M'!$BL$70</f>
        <v>B0344SET_F</v>
      </c>
      <c r="E4485" t="s">
        <v>16446</v>
      </c>
      <c r="F4485">
        <f>IF(ISBLANK('4M'!$F$70),"",'4M'!$F$70)</f>
        <v>0</v>
      </c>
    </row>
    <row r="4486" spans="2:6">
      <c r="B4486" t="str">
        <f>'4M'!$BM$70</f>
        <v>B0344SET_SWD</v>
      </c>
      <c r="E4486" t="s">
        <v>16446</v>
      </c>
      <c r="F4486">
        <f>IF(ISBLANK('4M'!$G$70),"",'4M'!$G$70)</f>
        <v>0</v>
      </c>
    </row>
    <row r="4487" spans="2:6">
      <c r="B4487" t="str">
        <f>'4M'!$BN$70</f>
        <v>B0344SET_HD</v>
      </c>
      <c r="E4487" t="s">
        <v>16446</v>
      </c>
      <c r="F4487">
        <f>IF(ISBLANK('4M'!$H$70),"",'4M'!$H$70)</f>
        <v>0</v>
      </c>
    </row>
    <row r="4488" spans="2:6">
      <c r="B4488" t="str">
        <f>'4M'!$BO$70</f>
        <v>B0344SET_STD</v>
      </c>
      <c r="E4488" t="s">
        <v>16446</v>
      </c>
      <c r="F4488">
        <f>IF(ISBLANK('4M'!$I$70),"",'4M'!$I$70)</f>
        <v>0</v>
      </c>
    </row>
    <row r="4489" spans="2:6">
      <c r="B4489" t="str">
        <f>'4M'!$BP$70</f>
        <v>B0344SET_SLT</v>
      </c>
      <c r="E4489" t="s">
        <v>16446</v>
      </c>
      <c r="F4489">
        <f>IF(ISBLANK('4M'!$J$70),"",'4M'!$J$70)</f>
        <v>0</v>
      </c>
    </row>
    <row r="4490" spans="2:6">
      <c r="B4490" t="str">
        <f>'4M'!$BQ$70</f>
        <v>B0344SET_STP</v>
      </c>
      <c r="E4490" t="s">
        <v>16446</v>
      </c>
      <c r="F4490">
        <f>IF(ISBLANK('4M'!$K$70),"",'4M'!$K$70)</f>
        <v>0</v>
      </c>
    </row>
    <row r="4491" spans="2:6">
      <c r="B4491" t="str">
        <f>'4M'!$BR$70</f>
        <v>B0344SET_SDT</v>
      </c>
      <c r="E4491" t="s">
        <v>16446</v>
      </c>
      <c r="F4491">
        <f>IF(ISBLANK('4M'!$L$70),"",'4M'!$L$70)</f>
        <v>0.91200000000000003</v>
      </c>
    </row>
    <row r="4492" spans="2:6">
      <c r="B4492" t="str">
        <f>'4M'!$BS$70</f>
        <v>B0344SET_SD</v>
      </c>
      <c r="E4492" t="s">
        <v>16446</v>
      </c>
      <c r="F4492">
        <f>IF(ISBLANK('4M'!$M$70),"",'4M'!$M$70)</f>
        <v>9.1999999999999998E-2</v>
      </c>
    </row>
    <row r="4493" spans="2:6">
      <c r="B4493" t="str">
        <f>'4M'!$BT$70</f>
        <v>B0344SET_TOT</v>
      </c>
      <c r="E4493" t="s">
        <v>16446</v>
      </c>
      <c r="F4493">
        <f>IF(ISBLANK('4M'!$N$70),"",'4M'!$N$70)</f>
        <v>1.004</v>
      </c>
    </row>
    <row r="4494" spans="2:6">
      <c r="B4494" t="str">
        <f>'4M'!$BU$70</f>
        <v>B0344SET_ASC</v>
      </c>
      <c r="E4494" t="s">
        <v>16446</v>
      </c>
      <c r="F4494">
        <f>IF(ISBLANK('4M'!$O$70),"",'4M'!$O$70)</f>
        <v>0</v>
      </c>
    </row>
    <row r="4495" spans="2:6">
      <c r="B4495" t="str">
        <f>'4M'!$BV$70</f>
        <v>B0344SET_TC</v>
      </c>
      <c r="E4495" t="s">
        <v>16446</v>
      </c>
      <c r="F4495">
        <f>IF(ISBLANK('4M'!$P$70),"",'4M'!$P$70)</f>
        <v>0</v>
      </c>
    </row>
    <row r="4496" spans="2:6">
      <c r="B4496" t="str">
        <f>'4M'!$BW$70</f>
        <v>B0344SET_TOT8</v>
      </c>
      <c r="E4496" t="s">
        <v>16446</v>
      </c>
      <c r="F4496">
        <f>IF(ISBLANK('4M'!$Q$70),"",'4M'!$Q$70)</f>
        <v>0</v>
      </c>
    </row>
    <row r="4497" spans="2:6">
      <c r="B4497" t="str">
        <f>'4M'!$BX$70</f>
        <v>B0344SET_TOT78</v>
      </c>
      <c r="E4497" t="s">
        <v>16446</v>
      </c>
      <c r="F4497">
        <f>IF(ISBLANK('4M'!$R$70),"",'4M'!$R$70)</f>
        <v>1.004</v>
      </c>
    </row>
    <row r="4498" spans="2:6">
      <c r="B4498" t="str">
        <f>'4M'!$CH$70</f>
        <v>B0395SET_TE</v>
      </c>
      <c r="E4498" t="s">
        <v>16446</v>
      </c>
      <c r="F4498">
        <f>IF(ISBLANK('4M'!$AB$70),"",'4M'!$AB$70)</f>
        <v>14.042999999999999</v>
      </c>
    </row>
    <row r="4499" spans="2:6">
      <c r="B4499" t="str">
        <f>'4M'!$CI$70</f>
        <v>B0395SET_TA</v>
      </c>
      <c r="E4499" t="s">
        <v>16446</v>
      </c>
      <c r="F4499">
        <f>IF(ISBLANK('4M'!$AC$70),"",'4M'!$AC$70)</f>
        <v>0</v>
      </c>
    </row>
    <row r="4500" spans="2:6">
      <c r="B4500" t="str">
        <f>'4M'!$CJ$70</f>
        <v>B0395SET_TC</v>
      </c>
      <c r="E4500" t="s">
        <v>16446</v>
      </c>
      <c r="F4500">
        <f>IF(ISBLANK('4M'!$AD$70),"",'4M'!$AD$70)</f>
        <v>0</v>
      </c>
    </row>
    <row r="4501" spans="2:6">
      <c r="B4501" t="str">
        <f>'4M'!$BL$71</f>
        <v>B0345SEC_F</v>
      </c>
      <c r="E4501" t="s">
        <v>16446</v>
      </c>
      <c r="F4501">
        <f>IF(ISBLANK('4M'!$F$71),"",'4M'!$F$71)</f>
        <v>0</v>
      </c>
    </row>
    <row r="4502" spans="2:6">
      <c r="B4502" t="str">
        <f>'4M'!$BM$71</f>
        <v>B0345SEC_SWD</v>
      </c>
      <c r="E4502" t="s">
        <v>16446</v>
      </c>
      <c r="F4502">
        <f>IF(ISBLANK('4M'!$G$71),"",'4M'!$G$71)</f>
        <v>0</v>
      </c>
    </row>
    <row r="4503" spans="2:6">
      <c r="B4503" t="str">
        <f>'4M'!$BN$71</f>
        <v>B0345SEC_HD</v>
      </c>
      <c r="E4503" t="s">
        <v>16446</v>
      </c>
      <c r="F4503">
        <f>IF(ISBLANK('4M'!$H$71),"",'4M'!$H$71)</f>
        <v>0</v>
      </c>
    </row>
    <row r="4504" spans="2:6">
      <c r="B4504" t="str">
        <f>'4M'!$BO$71</f>
        <v>B0345SEC_STD</v>
      </c>
      <c r="E4504" t="s">
        <v>16446</v>
      </c>
      <c r="F4504">
        <f>IF(ISBLANK('4M'!$I$71),"",'4M'!$I$71)</f>
        <v>0</v>
      </c>
    </row>
    <row r="4505" spans="2:6">
      <c r="B4505" t="str">
        <f>'4M'!$BP$71</f>
        <v>B0345SEC_SLT</v>
      </c>
      <c r="E4505" t="s">
        <v>16446</v>
      </c>
      <c r="F4505">
        <f>IF(ISBLANK('4M'!$J$71),"",'4M'!$J$71)</f>
        <v>0</v>
      </c>
    </row>
    <row r="4506" spans="2:6">
      <c r="B4506" t="str">
        <f>'4M'!$BQ$71</f>
        <v>B0345SEC_STP</v>
      </c>
      <c r="E4506" t="s">
        <v>16446</v>
      </c>
      <c r="F4506">
        <f>IF(ISBLANK('4M'!$K$71),"",'4M'!$K$71)</f>
        <v>0</v>
      </c>
    </row>
    <row r="4507" spans="2:6">
      <c r="B4507" t="str">
        <f>'4M'!$BR$71</f>
        <v>B0345SEC_SDT</v>
      </c>
      <c r="E4507" t="s">
        <v>16446</v>
      </c>
      <c r="F4507">
        <f>IF(ISBLANK('4M'!$L$71),"",'4M'!$L$71)</f>
        <v>12.925000000000001</v>
      </c>
    </row>
    <row r="4508" spans="2:6">
      <c r="B4508" t="str">
        <f>'4M'!$BS$71</f>
        <v>B0345SEC_SD</v>
      </c>
      <c r="E4508" t="s">
        <v>16446</v>
      </c>
      <c r="F4508">
        <f>IF(ISBLANK('4M'!$M$71),"",'4M'!$M$71)</f>
        <v>0</v>
      </c>
    </row>
    <row r="4509" spans="2:6">
      <c r="B4509" t="str">
        <f>'4M'!$BT$71</f>
        <v>B0345SEC_TOT</v>
      </c>
      <c r="E4509" t="s">
        <v>16446</v>
      </c>
      <c r="F4509">
        <f>IF(ISBLANK('4M'!$N$71),"",'4M'!$N$71)</f>
        <v>12.925000000000001</v>
      </c>
    </row>
    <row r="4510" spans="2:6">
      <c r="B4510" t="str">
        <f>'4M'!$BU$71</f>
        <v>B0345SEC_ASC</v>
      </c>
      <c r="E4510" t="s">
        <v>16446</v>
      </c>
      <c r="F4510">
        <f>IF(ISBLANK('4M'!$O$71),"",'4M'!$O$71)</f>
        <v>0</v>
      </c>
    </row>
    <row r="4511" spans="2:6">
      <c r="B4511" t="str">
        <f>'4M'!$BV$71</f>
        <v>B0345SEC_TC</v>
      </c>
      <c r="E4511" t="s">
        <v>16446</v>
      </c>
      <c r="F4511">
        <f>IF(ISBLANK('4M'!$P$71),"",'4M'!$P$71)</f>
        <v>0</v>
      </c>
    </row>
    <row r="4512" spans="2:6">
      <c r="B4512" t="str">
        <f>'4M'!$BW$71</f>
        <v>B0345SEC_TOT8</v>
      </c>
      <c r="E4512" t="s">
        <v>16446</v>
      </c>
      <c r="F4512">
        <f>IF(ISBLANK('4M'!$Q$71),"",'4M'!$Q$71)</f>
        <v>0</v>
      </c>
    </row>
    <row r="4513" spans="2:6">
      <c r="B4513" t="str">
        <f>'4M'!$BX$71</f>
        <v>B0345SEC_TOT78</v>
      </c>
      <c r="E4513" t="s">
        <v>16446</v>
      </c>
      <c r="F4513">
        <f>IF(ISBLANK('4M'!$R$71),"",'4M'!$R$71)</f>
        <v>12.925000000000001</v>
      </c>
    </row>
    <row r="4514" spans="2:6">
      <c r="B4514" t="str">
        <f>'4M'!$BL$72</f>
        <v>B0346SEO_F</v>
      </c>
      <c r="E4514" t="s">
        <v>16446</v>
      </c>
      <c r="F4514">
        <f>IF(ISBLANK('4M'!$F$72),"",'4M'!$F$72)</f>
        <v>0</v>
      </c>
    </row>
    <row r="4515" spans="2:6">
      <c r="B4515" t="str">
        <f>'4M'!$BM$72</f>
        <v>B0346SEO_SWD</v>
      </c>
      <c r="E4515" t="s">
        <v>16446</v>
      </c>
      <c r="F4515">
        <f>IF(ISBLANK('4M'!$G$72),"",'4M'!$G$72)</f>
        <v>0</v>
      </c>
    </row>
    <row r="4516" spans="2:6">
      <c r="B4516" t="str">
        <f>'4M'!$BN$72</f>
        <v>B0346SEO_HD</v>
      </c>
      <c r="E4516" t="s">
        <v>16446</v>
      </c>
      <c r="F4516">
        <f>IF(ISBLANK('4M'!$H$72),"",'4M'!$H$72)</f>
        <v>0</v>
      </c>
    </row>
    <row r="4517" spans="2:6">
      <c r="B4517" t="str">
        <f>'4M'!$BO$72</f>
        <v>B0346SEO_STD</v>
      </c>
      <c r="E4517" t="s">
        <v>16446</v>
      </c>
      <c r="F4517">
        <f>IF(ISBLANK('4M'!$I$72),"",'4M'!$I$72)</f>
        <v>0</v>
      </c>
    </row>
    <row r="4518" spans="2:6">
      <c r="B4518" t="str">
        <f>'4M'!$BP$72</f>
        <v>B0346SEO_SLT</v>
      </c>
      <c r="E4518" t="s">
        <v>16446</v>
      </c>
      <c r="F4518">
        <f>IF(ISBLANK('4M'!$J$72),"",'4M'!$J$72)</f>
        <v>0</v>
      </c>
    </row>
    <row r="4519" spans="2:6">
      <c r="B4519" t="str">
        <f>'4M'!$BQ$72</f>
        <v>B0346SEO_STP</v>
      </c>
      <c r="E4519" t="s">
        <v>16446</v>
      </c>
      <c r="F4519">
        <f>IF(ISBLANK('4M'!$K$72),"",'4M'!$K$72)</f>
        <v>0</v>
      </c>
    </row>
    <row r="4520" spans="2:6">
      <c r="B4520" t="str">
        <f>'4M'!$BR$72</f>
        <v>B0346SEO_SDT</v>
      </c>
      <c r="E4520" t="s">
        <v>16446</v>
      </c>
      <c r="F4520">
        <f>IF(ISBLANK('4M'!$L$72),"",'4M'!$L$72)</f>
        <v>0</v>
      </c>
    </row>
    <row r="4521" spans="2:6">
      <c r="B4521" t="str">
        <f>'4M'!$BS$72</f>
        <v>B0346SEO_SD</v>
      </c>
      <c r="E4521" t="s">
        <v>16446</v>
      </c>
      <c r="F4521">
        <f>IF(ISBLANK('4M'!$M$72),"",'4M'!$M$72)</f>
        <v>0</v>
      </c>
    </row>
    <row r="4522" spans="2:6">
      <c r="B4522" t="str">
        <f>'4M'!$BT$72</f>
        <v>B0346SEO_TOT</v>
      </c>
      <c r="E4522" t="s">
        <v>16446</v>
      </c>
      <c r="F4522">
        <f>IF(ISBLANK('4M'!$N$72),"",'4M'!$N$72)</f>
        <v>0</v>
      </c>
    </row>
    <row r="4523" spans="2:6">
      <c r="B4523" t="str">
        <f>'4M'!$BU$72</f>
        <v>B0346SEO_ASC</v>
      </c>
      <c r="E4523" t="s">
        <v>16446</v>
      </c>
      <c r="F4523">
        <f>IF(ISBLANK('4M'!$O$72),"",'4M'!$O$72)</f>
        <v>0</v>
      </c>
    </row>
    <row r="4524" spans="2:6">
      <c r="B4524" t="str">
        <f>'4M'!$BV$72</f>
        <v>B0346SEO_TC</v>
      </c>
      <c r="E4524" t="s">
        <v>16446</v>
      </c>
      <c r="F4524">
        <f>IF(ISBLANK('4M'!$P$72),"",'4M'!$P$72)</f>
        <v>0</v>
      </c>
    </row>
    <row r="4525" spans="2:6">
      <c r="B4525" t="str">
        <f>'4M'!$BW$72</f>
        <v>B0346SEO_TOT8</v>
      </c>
      <c r="E4525" t="s">
        <v>16446</v>
      </c>
      <c r="F4525">
        <f>IF(ISBLANK('4M'!$Q$72),"",'4M'!$Q$72)</f>
        <v>0</v>
      </c>
    </row>
    <row r="4526" spans="2:6">
      <c r="B4526" t="str">
        <f>'4M'!$BX$72</f>
        <v>B0346SEO_TOT78</v>
      </c>
      <c r="E4526" t="s">
        <v>16446</v>
      </c>
      <c r="F4526">
        <f>IF(ISBLANK('4M'!$R$72),"",'4M'!$R$72)</f>
        <v>0</v>
      </c>
    </row>
    <row r="4527" spans="2:6">
      <c r="B4527" t="str">
        <f>'4M'!$BL$73</f>
        <v>B0347SET_F</v>
      </c>
      <c r="E4527" t="s">
        <v>16446</v>
      </c>
      <c r="F4527">
        <f>IF(ISBLANK('4M'!$F$73),"",'4M'!$F$73)</f>
        <v>0</v>
      </c>
    </row>
    <row r="4528" spans="2:6">
      <c r="B4528" t="str">
        <f>'4M'!$BM$73</f>
        <v>B0347SET_SWD</v>
      </c>
      <c r="E4528" t="s">
        <v>16446</v>
      </c>
      <c r="F4528">
        <f>IF(ISBLANK('4M'!$G$73),"",'4M'!$G$73)</f>
        <v>0</v>
      </c>
    </row>
    <row r="4529" spans="2:6">
      <c r="B4529" t="str">
        <f>'4M'!$BN$73</f>
        <v>B0347SET_HD</v>
      </c>
      <c r="E4529" t="s">
        <v>16446</v>
      </c>
      <c r="F4529">
        <f>IF(ISBLANK('4M'!$H$73),"",'4M'!$H$73)</f>
        <v>0</v>
      </c>
    </row>
    <row r="4530" spans="2:6">
      <c r="B4530" t="str">
        <f>'4M'!$BO$73</f>
        <v>B0347SET_STD</v>
      </c>
      <c r="E4530" t="s">
        <v>16446</v>
      </c>
      <c r="F4530">
        <f>IF(ISBLANK('4M'!$I$73),"",'4M'!$I$73)</f>
        <v>0</v>
      </c>
    </row>
    <row r="4531" spans="2:6">
      <c r="B4531" t="str">
        <f>'4M'!$BP$73</f>
        <v>B0347SET_SLT</v>
      </c>
      <c r="E4531" t="s">
        <v>16446</v>
      </c>
      <c r="F4531">
        <f>IF(ISBLANK('4M'!$J$73),"",'4M'!$J$73)</f>
        <v>0</v>
      </c>
    </row>
    <row r="4532" spans="2:6">
      <c r="B4532" t="str">
        <f>'4M'!$BQ$73</f>
        <v>B0347SET_STP</v>
      </c>
      <c r="E4532" t="s">
        <v>16446</v>
      </c>
      <c r="F4532">
        <f>IF(ISBLANK('4M'!$K$73),"",'4M'!$K$73)</f>
        <v>0</v>
      </c>
    </row>
    <row r="4533" spans="2:6">
      <c r="B4533" t="str">
        <f>'4M'!$BR$73</f>
        <v>B0347SET_SDT</v>
      </c>
      <c r="E4533" t="s">
        <v>16446</v>
      </c>
      <c r="F4533">
        <f>IF(ISBLANK('4M'!$L$73),"",'4M'!$L$73)</f>
        <v>12.925000000000001</v>
      </c>
    </row>
    <row r="4534" spans="2:6">
      <c r="B4534" t="str">
        <f>'4M'!$BS$73</f>
        <v>B0347SET_SD</v>
      </c>
      <c r="E4534" t="s">
        <v>16446</v>
      </c>
      <c r="F4534">
        <f>IF(ISBLANK('4M'!$M$73),"",'4M'!$M$73)</f>
        <v>0</v>
      </c>
    </row>
    <row r="4535" spans="2:6">
      <c r="B4535" t="str">
        <f>'4M'!$BT$73</f>
        <v>B0347SET_TOT</v>
      </c>
      <c r="E4535" t="s">
        <v>16446</v>
      </c>
      <c r="F4535">
        <f>IF(ISBLANK('4M'!$N$73),"",'4M'!$N$73)</f>
        <v>12.925000000000001</v>
      </c>
    </row>
    <row r="4536" spans="2:6">
      <c r="B4536" t="str">
        <f>'4M'!$BU$73</f>
        <v>B0347SET_ASC</v>
      </c>
      <c r="E4536" t="s">
        <v>16446</v>
      </c>
      <c r="F4536">
        <f>IF(ISBLANK('4M'!$O$73),"",'4M'!$O$73)</f>
        <v>0</v>
      </c>
    </row>
    <row r="4537" spans="2:6">
      <c r="B4537" t="str">
        <f>'4M'!$BV$73</f>
        <v>B0347SET_TC</v>
      </c>
      <c r="E4537" t="s">
        <v>16446</v>
      </c>
      <c r="F4537">
        <f>IF(ISBLANK('4M'!$P$73),"",'4M'!$P$73)</f>
        <v>0</v>
      </c>
    </row>
    <row r="4538" spans="2:6">
      <c r="B4538" t="str">
        <f>'4M'!$BW$73</f>
        <v>B0347SET_TOT8</v>
      </c>
      <c r="E4538" t="s">
        <v>16446</v>
      </c>
      <c r="F4538">
        <f>IF(ISBLANK('4M'!$Q$73),"",'4M'!$Q$73)</f>
        <v>0</v>
      </c>
    </row>
    <row r="4539" spans="2:6">
      <c r="B4539" t="str">
        <f>'4M'!$BX$73</f>
        <v>B0347SET_TOT78</v>
      </c>
      <c r="E4539" t="s">
        <v>16446</v>
      </c>
      <c r="F4539">
        <f>IF(ISBLANK('4M'!$R$73),"",'4M'!$R$73)</f>
        <v>12.925000000000001</v>
      </c>
    </row>
    <row r="4540" spans="2:6">
      <c r="B4540" t="str">
        <f>'4M'!$CH$73</f>
        <v>B0396SET_TE</v>
      </c>
      <c r="E4540" t="s">
        <v>16446</v>
      </c>
      <c r="F4540">
        <f>IF(ISBLANK('4M'!$AB$73),"",'4M'!$AB$73)</f>
        <v>39.244</v>
      </c>
    </row>
    <row r="4541" spans="2:6">
      <c r="B4541" t="str">
        <f>'4M'!$CI$73</f>
        <v>B0396SET_TA</v>
      </c>
      <c r="E4541" t="s">
        <v>16446</v>
      </c>
      <c r="F4541">
        <f>IF(ISBLANK('4M'!$AC$73),"",'4M'!$AC$73)</f>
        <v>0</v>
      </c>
    </row>
    <row r="4542" spans="2:6">
      <c r="B4542" t="str">
        <f>'4M'!$CJ$73</f>
        <v>B0396SET_TC</v>
      </c>
      <c r="E4542" t="s">
        <v>16446</v>
      </c>
      <c r="F4542">
        <f>IF(ISBLANK('4M'!$AD$73),"",'4M'!$AD$73)</f>
        <v>0</v>
      </c>
    </row>
    <row r="4543" spans="2:6">
      <c r="B4543" t="str">
        <f>'4M'!$BL$74</f>
        <v>B0348ODC_F</v>
      </c>
      <c r="E4543" t="s">
        <v>16446</v>
      </c>
      <c r="F4543">
        <f>IF(ISBLANK('4M'!$F$74),"",'4M'!$F$74)</f>
        <v>0</v>
      </c>
    </row>
    <row r="4544" spans="2:6">
      <c r="B4544" t="str">
        <f>'4M'!$BM$74</f>
        <v>B0348ODC_SWD</v>
      </c>
      <c r="E4544" t="s">
        <v>16446</v>
      </c>
      <c r="F4544">
        <f>IF(ISBLANK('4M'!$G$74),"",'4M'!$G$74)</f>
        <v>0</v>
      </c>
    </row>
    <row r="4545" spans="2:6">
      <c r="B4545" t="str">
        <f>'4M'!$BN$74</f>
        <v>B0348ODC_HD</v>
      </c>
      <c r="E4545" t="s">
        <v>16446</v>
      </c>
      <c r="F4545">
        <f>IF(ISBLANK('4M'!$H$74),"",'4M'!$H$74)</f>
        <v>0</v>
      </c>
    </row>
    <row r="4546" spans="2:6">
      <c r="B4546" t="str">
        <f>'4M'!$BO$74</f>
        <v>B0348ODC_STD</v>
      </c>
      <c r="E4546" t="s">
        <v>16446</v>
      </c>
      <c r="F4546">
        <f>IF(ISBLANK('4M'!$I$74),"",'4M'!$I$74)</f>
        <v>0.13500000000000001</v>
      </c>
    </row>
    <row r="4547" spans="2:6">
      <c r="B4547" t="str">
        <f>'4M'!$BP$74</f>
        <v>B0348ODC_SLT</v>
      </c>
      <c r="E4547" t="s">
        <v>16446</v>
      </c>
      <c r="F4547">
        <f>IF(ISBLANK('4M'!$J$74),"",'4M'!$J$74)</f>
        <v>0</v>
      </c>
    </row>
    <row r="4548" spans="2:6">
      <c r="B4548" t="str">
        <f>'4M'!$BQ$74</f>
        <v>B0348ODC_STP</v>
      </c>
      <c r="E4548" t="s">
        <v>16446</v>
      </c>
      <c r="F4548">
        <f>IF(ISBLANK('4M'!$K$74),"",'4M'!$K$74)</f>
        <v>0</v>
      </c>
    </row>
    <row r="4549" spans="2:6">
      <c r="B4549" t="str">
        <f>'4M'!$BR$74</f>
        <v>B0348ODC_SDT</v>
      </c>
      <c r="E4549" t="s">
        <v>16446</v>
      </c>
      <c r="F4549">
        <f>IF(ISBLANK('4M'!$L$74),"",'4M'!$L$74)</f>
        <v>0</v>
      </c>
    </row>
    <row r="4550" spans="2:6">
      <c r="B4550" t="str">
        <f>'4M'!$BS$74</f>
        <v>B0348ODC_SD</v>
      </c>
      <c r="E4550" t="s">
        <v>16446</v>
      </c>
      <c r="F4550">
        <f>IF(ISBLANK('4M'!$M$74),"",'4M'!$M$74)</f>
        <v>0</v>
      </c>
    </row>
    <row r="4551" spans="2:6">
      <c r="B4551" t="str">
        <f>'4M'!$BT$74</f>
        <v>B0348ODC_TOT</v>
      </c>
      <c r="E4551" t="s">
        <v>16446</v>
      </c>
      <c r="F4551">
        <f>IF(ISBLANK('4M'!$N$74),"",'4M'!$N$74)</f>
        <v>0.13500000000000001</v>
      </c>
    </row>
    <row r="4552" spans="2:6">
      <c r="B4552" t="str">
        <f>'4M'!$BU$74</f>
        <v>B0348ODC_ASC</v>
      </c>
      <c r="E4552" t="s">
        <v>16446</v>
      </c>
      <c r="F4552">
        <f>IF(ISBLANK('4M'!$O$74),"",'4M'!$O$74)</f>
        <v>0</v>
      </c>
    </row>
    <row r="4553" spans="2:6">
      <c r="B4553" t="str">
        <f>'4M'!$BV$74</f>
        <v>B0348ODC_TC</v>
      </c>
      <c r="E4553" t="s">
        <v>16446</v>
      </c>
      <c r="F4553">
        <f>IF(ISBLANK('4M'!$P$74),"",'4M'!$P$74)</f>
        <v>0</v>
      </c>
    </row>
    <row r="4554" spans="2:6">
      <c r="B4554" t="str">
        <f>'4M'!$BW$74</f>
        <v>B0348ODC_TOT8</v>
      </c>
      <c r="E4554" t="s">
        <v>16446</v>
      </c>
      <c r="F4554">
        <f>IF(ISBLANK('4M'!$Q$74),"",'4M'!$Q$74)</f>
        <v>0</v>
      </c>
    </row>
    <row r="4555" spans="2:6">
      <c r="B4555" t="str">
        <f>'4M'!$BX$74</f>
        <v>B0348ODC_TOT78</v>
      </c>
      <c r="E4555" t="s">
        <v>16446</v>
      </c>
      <c r="F4555">
        <f>IF(ISBLANK('4M'!$R$74),"",'4M'!$R$74)</f>
        <v>0.13500000000000001</v>
      </c>
    </row>
    <row r="4556" spans="2:6">
      <c r="B4556" t="str">
        <f>'4M'!$BL$75</f>
        <v>B0349ODO_F</v>
      </c>
      <c r="E4556" t="s">
        <v>16446</v>
      </c>
      <c r="F4556">
        <f>IF(ISBLANK('4M'!$F$75),"",'4M'!$F$75)</f>
        <v>0</v>
      </c>
    </row>
    <row r="4557" spans="2:6">
      <c r="B4557" t="str">
        <f>'4M'!$BM$75</f>
        <v>B0349ODO_SWD</v>
      </c>
      <c r="E4557" t="s">
        <v>16446</v>
      </c>
      <c r="F4557">
        <f>IF(ISBLANK('4M'!$G$75),"",'4M'!$G$75)</f>
        <v>0</v>
      </c>
    </row>
    <row r="4558" spans="2:6">
      <c r="B4558" t="str">
        <f>'4M'!$BN$75</f>
        <v>B0349ODO_HD</v>
      </c>
      <c r="E4558" t="s">
        <v>16446</v>
      </c>
      <c r="F4558">
        <f>IF(ISBLANK('4M'!$H$75),"",'4M'!$H$75)</f>
        <v>0</v>
      </c>
    </row>
    <row r="4559" spans="2:6">
      <c r="B4559" t="str">
        <f>'4M'!$BO$75</f>
        <v>B0349ODO_STD</v>
      </c>
      <c r="E4559" t="s">
        <v>16446</v>
      </c>
      <c r="F4559">
        <f>IF(ISBLANK('4M'!$I$75),"",'4M'!$I$75)</f>
        <v>0</v>
      </c>
    </row>
    <row r="4560" spans="2:6">
      <c r="B4560" t="str">
        <f>'4M'!$BP$75</f>
        <v>B0349ODO_SLT</v>
      </c>
      <c r="E4560" t="s">
        <v>16446</v>
      </c>
      <c r="F4560">
        <f>IF(ISBLANK('4M'!$J$75),"",'4M'!$J$75)</f>
        <v>0</v>
      </c>
    </row>
    <row r="4561" spans="2:6">
      <c r="B4561" t="str">
        <f>'4M'!$BQ$75</f>
        <v>B0349ODO_STP</v>
      </c>
      <c r="E4561" t="s">
        <v>16446</v>
      </c>
      <c r="F4561">
        <f>IF(ISBLANK('4M'!$K$75),"",'4M'!$K$75)</f>
        <v>0</v>
      </c>
    </row>
    <row r="4562" spans="2:6">
      <c r="B4562" t="str">
        <f>'4M'!$BR$75</f>
        <v>B0349ODO_SDT</v>
      </c>
      <c r="E4562" t="s">
        <v>16446</v>
      </c>
      <c r="F4562">
        <f>IF(ISBLANK('4M'!$L$75),"",'4M'!$L$75)</f>
        <v>0</v>
      </c>
    </row>
    <row r="4563" spans="2:6">
      <c r="B4563" t="str">
        <f>'4M'!$BS$75</f>
        <v>B0349ODO_SD</v>
      </c>
      <c r="E4563" t="s">
        <v>16446</v>
      </c>
      <c r="F4563">
        <f>IF(ISBLANK('4M'!$M$75),"",'4M'!$M$75)</f>
        <v>0</v>
      </c>
    </row>
    <row r="4564" spans="2:6">
      <c r="B4564" t="str">
        <f>'4M'!$BT$75</f>
        <v>B0349ODO_TOT</v>
      </c>
      <c r="E4564" t="s">
        <v>16446</v>
      </c>
      <c r="F4564">
        <f>IF(ISBLANK('4M'!$N$75),"",'4M'!$N$75)</f>
        <v>0</v>
      </c>
    </row>
    <row r="4565" spans="2:6">
      <c r="B4565" t="str">
        <f>'4M'!$BU$75</f>
        <v>B0349ODO_ASC</v>
      </c>
      <c r="E4565" t="s">
        <v>16446</v>
      </c>
      <c r="F4565">
        <f>IF(ISBLANK('4M'!$O$75),"",'4M'!$O$75)</f>
        <v>0</v>
      </c>
    </row>
    <row r="4566" spans="2:6">
      <c r="B4566" t="str">
        <f>'4M'!$BV$75</f>
        <v>B0349ODO_TC</v>
      </c>
      <c r="E4566" t="s">
        <v>16446</v>
      </c>
      <c r="F4566">
        <f>IF(ISBLANK('4M'!$P$75),"",'4M'!$P$75)</f>
        <v>0</v>
      </c>
    </row>
    <row r="4567" spans="2:6">
      <c r="B4567" t="str">
        <f>'4M'!$BW$75</f>
        <v>B0349ODO_TOT8</v>
      </c>
      <c r="E4567" t="s">
        <v>16446</v>
      </c>
      <c r="F4567">
        <f>IF(ISBLANK('4M'!$Q$75),"",'4M'!$Q$75)</f>
        <v>0</v>
      </c>
    </row>
    <row r="4568" spans="2:6">
      <c r="B4568" t="str">
        <f>'4M'!$BX$75</f>
        <v>B0349ODO_TOT78</v>
      </c>
      <c r="E4568" t="s">
        <v>16446</v>
      </c>
      <c r="F4568">
        <f>IF(ISBLANK('4M'!$R$75),"",'4M'!$R$75)</f>
        <v>0</v>
      </c>
    </row>
    <row r="4569" spans="2:6">
      <c r="B4569" t="str">
        <f>'4M'!$BL$76</f>
        <v>B0350ODT_F</v>
      </c>
      <c r="E4569" t="s">
        <v>16446</v>
      </c>
      <c r="F4569">
        <f>IF(ISBLANK('4M'!$F$76),"",'4M'!$F$76)</f>
        <v>0</v>
      </c>
    </row>
    <row r="4570" spans="2:6">
      <c r="B4570" t="str">
        <f>'4M'!$BM$76</f>
        <v>B0350ODT_SWD</v>
      </c>
      <c r="E4570" t="s">
        <v>16446</v>
      </c>
      <c r="F4570">
        <f>IF(ISBLANK('4M'!$G$76),"",'4M'!$G$76)</f>
        <v>0</v>
      </c>
    </row>
    <row r="4571" spans="2:6">
      <c r="B4571" t="str">
        <f>'4M'!$BN$76</f>
        <v>B0350ODT_HD</v>
      </c>
      <c r="E4571" t="s">
        <v>16446</v>
      </c>
      <c r="F4571">
        <f>IF(ISBLANK('4M'!$H$76),"",'4M'!$H$76)</f>
        <v>0</v>
      </c>
    </row>
    <row r="4572" spans="2:6">
      <c r="B4572" t="str">
        <f>'4M'!$BO$76</f>
        <v>B0350ODT_STD</v>
      </c>
      <c r="E4572" t="s">
        <v>16446</v>
      </c>
      <c r="F4572">
        <f>IF(ISBLANK('4M'!$I$76),"",'4M'!$I$76)</f>
        <v>0.13500000000000001</v>
      </c>
    </row>
    <row r="4573" spans="2:6">
      <c r="B4573" t="str">
        <f>'4M'!$BP$76</f>
        <v>B0350ODT_SLT</v>
      </c>
      <c r="E4573" t="s">
        <v>16446</v>
      </c>
      <c r="F4573">
        <f>IF(ISBLANK('4M'!$J$76),"",'4M'!$J$76)</f>
        <v>0</v>
      </c>
    </row>
    <row r="4574" spans="2:6">
      <c r="B4574" t="str">
        <f>'4M'!$BQ$76</f>
        <v>B0350ODT_STP</v>
      </c>
      <c r="E4574" t="s">
        <v>16446</v>
      </c>
      <c r="F4574">
        <f>IF(ISBLANK('4M'!$K$76),"",'4M'!$K$76)</f>
        <v>0</v>
      </c>
    </row>
    <row r="4575" spans="2:6">
      <c r="B4575" t="str">
        <f>'4M'!$BR$76</f>
        <v>B0350ODT_SDT</v>
      </c>
      <c r="E4575" t="s">
        <v>16446</v>
      </c>
      <c r="F4575">
        <f>IF(ISBLANK('4M'!$L$76),"",'4M'!$L$76)</f>
        <v>0</v>
      </c>
    </row>
    <row r="4576" spans="2:6">
      <c r="B4576" t="str">
        <f>'4M'!$BS$76</f>
        <v>B0350ODT_SD</v>
      </c>
      <c r="E4576" t="s">
        <v>16446</v>
      </c>
      <c r="F4576">
        <f>IF(ISBLANK('4M'!$M$76),"",'4M'!$M$76)</f>
        <v>0</v>
      </c>
    </row>
    <row r="4577" spans="2:6">
      <c r="B4577" t="str">
        <f>'4M'!$BT$76</f>
        <v>B0350ODT_TOT</v>
      </c>
      <c r="E4577" t="s">
        <v>16446</v>
      </c>
      <c r="F4577">
        <f>IF(ISBLANK('4M'!$N$76),"",'4M'!$N$76)</f>
        <v>0.13500000000000001</v>
      </c>
    </row>
    <row r="4578" spans="2:6">
      <c r="B4578" t="str">
        <f>'4M'!$BU$76</f>
        <v>B0350ODT_ASC</v>
      </c>
      <c r="E4578" t="s">
        <v>16446</v>
      </c>
      <c r="F4578">
        <f>IF(ISBLANK('4M'!$O$76),"",'4M'!$O$76)</f>
        <v>0</v>
      </c>
    </row>
    <row r="4579" spans="2:6">
      <c r="B4579" t="str">
        <f>'4M'!$BV$76</f>
        <v>B0350ODT_TC</v>
      </c>
      <c r="E4579" t="s">
        <v>16446</v>
      </c>
      <c r="F4579">
        <f>IF(ISBLANK('4M'!$P$76),"",'4M'!$P$76)</f>
        <v>0</v>
      </c>
    </row>
    <row r="4580" spans="2:6">
      <c r="B4580" t="str">
        <f>'4M'!$BW$76</f>
        <v>B0350ODT_TOT8</v>
      </c>
      <c r="E4580" t="s">
        <v>16446</v>
      </c>
      <c r="F4580">
        <f>IF(ISBLANK('4M'!$Q$76),"",'4M'!$Q$76)</f>
        <v>0</v>
      </c>
    </row>
    <row r="4581" spans="2:6">
      <c r="B4581" t="str">
        <f>'4M'!$BX$76</f>
        <v>B0350ODT_TOT78</v>
      </c>
      <c r="E4581" t="s">
        <v>16446</v>
      </c>
      <c r="F4581">
        <f>IF(ISBLANK('4M'!$R$76),"",'4M'!$R$76)</f>
        <v>0.13500000000000001</v>
      </c>
    </row>
    <row r="4582" spans="2:6">
      <c r="B4582" t="str">
        <f>'4M'!$CH$76</f>
        <v>B0397OT_TE</v>
      </c>
      <c r="E4582" t="s">
        <v>16446</v>
      </c>
      <c r="F4582">
        <f>IF(ISBLANK('4M'!$AB$76),"",'4M'!$AB$76)</f>
        <v>1.0840000000000001</v>
      </c>
    </row>
    <row r="4583" spans="2:6">
      <c r="B4583" t="str">
        <f>'4M'!$CI$76</f>
        <v>B0397OT_TA</v>
      </c>
      <c r="E4583" t="s">
        <v>16446</v>
      </c>
      <c r="F4583">
        <f>IF(ISBLANK('4M'!$AC$76),"",'4M'!$AC$76)</f>
        <v>14.209</v>
      </c>
    </row>
    <row r="4584" spans="2:6">
      <c r="B4584" t="str">
        <f>'4M'!$CJ$76</f>
        <v>B0397OT_TC</v>
      </c>
      <c r="E4584" t="s">
        <v>16446</v>
      </c>
      <c r="F4584">
        <f>IF(ISBLANK('4M'!$AD$76),"",'4M'!$AD$76)</f>
        <v>14.209</v>
      </c>
    </row>
    <row r="4585" spans="2:6">
      <c r="B4585" t="str">
        <f>'4M'!$BL$77</f>
        <v>B0351ERC_F</v>
      </c>
      <c r="E4585" t="s">
        <v>16446</v>
      </c>
      <c r="F4585">
        <f>IF(ISBLANK('4M'!$F$77),"",'4M'!$F$77)</f>
        <v>5.8680000000000003</v>
      </c>
    </row>
    <row r="4586" spans="2:6">
      <c r="B4586" t="str">
        <f>'4M'!$BM$77</f>
        <v>B0351ERC_SWD</v>
      </c>
      <c r="E4586" t="s">
        <v>16446</v>
      </c>
      <c r="F4586">
        <f>IF(ISBLANK('4M'!$G$77),"",'4M'!$G$77)</f>
        <v>0</v>
      </c>
    </row>
    <row r="4587" spans="2:6">
      <c r="B4587" t="str">
        <f>'4M'!$BN$77</f>
        <v>B0351ERC_HD</v>
      </c>
      <c r="E4587" t="s">
        <v>16446</v>
      </c>
      <c r="F4587">
        <f>IF(ISBLANK('4M'!$H$77),"",'4M'!$H$77)</f>
        <v>0</v>
      </c>
    </row>
    <row r="4588" spans="2:6">
      <c r="B4588" t="str">
        <f>'4M'!$BO$77</f>
        <v>B0351ERC_STD</v>
      </c>
      <c r="E4588" t="s">
        <v>16446</v>
      </c>
      <c r="F4588">
        <f>IF(ISBLANK('4M'!$I$77),"",'4M'!$I$77)</f>
        <v>28.222000000000001</v>
      </c>
    </row>
    <row r="4589" spans="2:6">
      <c r="B4589" t="str">
        <f>'4M'!$BP$77</f>
        <v>B0351ERC_SLT</v>
      </c>
      <c r="E4589" t="s">
        <v>16446</v>
      </c>
      <c r="F4589">
        <f>IF(ISBLANK('4M'!$J$77),"",'4M'!$J$77)</f>
        <v>0</v>
      </c>
    </row>
    <row r="4590" spans="2:6">
      <c r="B4590" t="str">
        <f>'4M'!$BQ$77</f>
        <v>B0351ERC_STP</v>
      </c>
      <c r="E4590" t="s">
        <v>16446</v>
      </c>
      <c r="F4590">
        <f>IF(ISBLANK('4M'!$K$77),"",'4M'!$K$77)</f>
        <v>0</v>
      </c>
    </row>
    <row r="4591" spans="2:6">
      <c r="B4591" t="str">
        <f>'4M'!$BR$77</f>
        <v>B0351ERC_SDT</v>
      </c>
      <c r="E4591" t="s">
        <v>16446</v>
      </c>
      <c r="F4591">
        <f>IF(ISBLANK('4M'!$L$77),"",'4M'!$L$77)</f>
        <v>7.9720000000000004</v>
      </c>
    </row>
    <row r="4592" spans="2:6">
      <c r="B4592" t="str">
        <f>'4M'!$BS$77</f>
        <v>B0351ERC_SD</v>
      </c>
      <c r="E4592" t="s">
        <v>16446</v>
      </c>
      <c r="F4592">
        <f>IF(ISBLANK('4M'!$M$77),"",'4M'!$M$77)</f>
        <v>0</v>
      </c>
    </row>
    <row r="4593" spans="2:6">
      <c r="B4593" t="str">
        <f>'4M'!$BT$77</f>
        <v>B0351ERC_TOT</v>
      </c>
      <c r="E4593" t="s">
        <v>16446</v>
      </c>
      <c r="F4593">
        <f>IF(ISBLANK('4M'!$N$77),"",'4M'!$N$77)</f>
        <v>42.062000000000005</v>
      </c>
    </row>
    <row r="4594" spans="2:6">
      <c r="B4594" t="str">
        <f>'4M'!$BU$77</f>
        <v>B0351ERC_ASC</v>
      </c>
      <c r="E4594" t="s">
        <v>16446</v>
      </c>
      <c r="F4594">
        <f>IF(ISBLANK('4M'!$O$77),"",'4M'!$O$77)</f>
        <v>0</v>
      </c>
    </row>
    <row r="4595" spans="2:6">
      <c r="B4595" t="str">
        <f>'4M'!$BV$77</f>
        <v>B0351ERC_TC</v>
      </c>
      <c r="E4595" t="s">
        <v>16446</v>
      </c>
      <c r="F4595">
        <f>IF(ISBLANK('4M'!$P$77),"",'4M'!$P$77)</f>
        <v>0</v>
      </c>
    </row>
    <row r="4596" spans="2:6">
      <c r="B4596" t="str">
        <f>'4M'!$BW$77</f>
        <v>B0351ERC_TOT8</v>
      </c>
      <c r="E4596" t="s">
        <v>16446</v>
      </c>
      <c r="F4596">
        <f>IF(ISBLANK('4M'!$Q$77),"",'4M'!$Q$77)</f>
        <v>0</v>
      </c>
    </row>
    <row r="4597" spans="2:6">
      <c r="B4597" t="str">
        <f>'4M'!$BX$77</f>
        <v>B0351ERC_TOT78</v>
      </c>
      <c r="E4597" t="s">
        <v>16446</v>
      </c>
      <c r="F4597">
        <f>IF(ISBLANK('4M'!$R$77),"",'4M'!$R$77)</f>
        <v>42.062000000000005</v>
      </c>
    </row>
    <row r="4598" spans="2:6">
      <c r="B4598" t="str">
        <f>'4M'!$BY$77</f>
        <v>B0351ERC_C_F</v>
      </c>
      <c r="E4598" t="s">
        <v>16446</v>
      </c>
      <c r="F4598">
        <f>IF(ISBLANK('4M'!$S$77),"",'4M'!$S$77)</f>
        <v>2.8780000000000001</v>
      </c>
    </row>
    <row r="4599" spans="2:6">
      <c r="B4599" t="str">
        <f>'4M'!$BZ$77</f>
        <v>B0351ERC_C_SWD</v>
      </c>
      <c r="E4599" t="s">
        <v>16446</v>
      </c>
      <c r="F4599">
        <f>IF(ISBLANK('4M'!$T$77),"",'4M'!$T$77)</f>
        <v>0</v>
      </c>
    </row>
    <row r="4600" spans="2:6">
      <c r="B4600" t="str">
        <f>'4M'!$CA$77</f>
        <v>B0351ERC_C_HD</v>
      </c>
      <c r="E4600" t="s">
        <v>16446</v>
      </c>
      <c r="F4600">
        <f>IF(ISBLANK('4M'!$U$77),"",'4M'!$U$77)</f>
        <v>0</v>
      </c>
    </row>
    <row r="4601" spans="2:6">
      <c r="B4601" t="str">
        <f>'4M'!$CB$77</f>
        <v>B0351ERC_C_STD</v>
      </c>
      <c r="E4601" t="s">
        <v>16446</v>
      </c>
      <c r="F4601">
        <f>IF(ISBLANK('4M'!$V$77),"",'4M'!$V$77)</f>
        <v>9.1669999999999998</v>
      </c>
    </row>
    <row r="4602" spans="2:6">
      <c r="B4602" t="str">
        <f>'4M'!$CC$77</f>
        <v>B0351ERC_C_SLT</v>
      </c>
      <c r="E4602" t="s">
        <v>16446</v>
      </c>
      <c r="F4602">
        <f>IF(ISBLANK('4M'!$W$77),"",'4M'!$W$77)</f>
        <v>0</v>
      </c>
    </row>
    <row r="4603" spans="2:6">
      <c r="B4603" t="str">
        <f>'4M'!$CD$77</f>
        <v>B0351ERC_C_STP</v>
      </c>
      <c r="E4603" t="s">
        <v>16446</v>
      </c>
      <c r="F4603">
        <f>IF(ISBLANK('4M'!$X$77),"",'4M'!$X$77)</f>
        <v>0</v>
      </c>
    </row>
    <row r="4604" spans="2:6">
      <c r="B4604" t="str">
        <f>'4M'!$CE$77</f>
        <v>B0351ERC_C_SDT</v>
      </c>
      <c r="E4604" t="s">
        <v>16446</v>
      </c>
      <c r="F4604">
        <f>IF(ISBLANK('4M'!$Y$77),"",'4M'!$Y$77)</f>
        <v>0</v>
      </c>
    </row>
    <row r="4605" spans="2:6">
      <c r="B4605" t="str">
        <f>'4M'!$CF$77</f>
        <v>B0351ERC_C_SD</v>
      </c>
      <c r="E4605" t="s">
        <v>16446</v>
      </c>
      <c r="F4605">
        <f>IF(ISBLANK('4M'!$Z$77),"",'4M'!$Z$77)</f>
        <v>0</v>
      </c>
    </row>
    <row r="4606" spans="2:6">
      <c r="B4606" t="str">
        <f>'4M'!$CG$77</f>
        <v>B0351ERC_C_TOT</v>
      </c>
      <c r="E4606" t="s">
        <v>16446</v>
      </c>
      <c r="F4606">
        <f>IF(ISBLANK('4M'!$AA$77),"",'4M'!$AA$77)</f>
        <v>12.045</v>
      </c>
    </row>
    <row r="4607" spans="2:6">
      <c r="B4607" t="str">
        <f>'4M'!$BL$78</f>
        <v>B0352ERO_F</v>
      </c>
      <c r="E4607" t="s">
        <v>16446</v>
      </c>
      <c r="F4607">
        <f>IF(ISBLANK('4M'!$F$78),"",'4M'!$F$78)</f>
        <v>0</v>
      </c>
    </row>
    <row r="4608" spans="2:6">
      <c r="B4608" t="str">
        <f>'4M'!$BM$78</f>
        <v>B0352ERO_SWD</v>
      </c>
      <c r="E4608" t="s">
        <v>16446</v>
      </c>
      <c r="F4608">
        <f>IF(ISBLANK('4M'!$G$78),"",'4M'!$G$78)</f>
        <v>0</v>
      </c>
    </row>
    <row r="4609" spans="2:6">
      <c r="B4609" t="str">
        <f>'4M'!$BN$78</f>
        <v>B0352ERO_HD</v>
      </c>
      <c r="E4609" t="s">
        <v>16446</v>
      </c>
      <c r="F4609">
        <f>IF(ISBLANK('4M'!$H$78),"",'4M'!$H$78)</f>
        <v>0</v>
      </c>
    </row>
    <row r="4610" spans="2:6">
      <c r="B4610" t="str">
        <f>'4M'!$BO$78</f>
        <v>B0352ERO_STD</v>
      </c>
      <c r="E4610" t="s">
        <v>16446</v>
      </c>
      <c r="F4610">
        <f>IF(ISBLANK('4M'!$I$78),"",'4M'!$I$78)</f>
        <v>0</v>
      </c>
    </row>
    <row r="4611" spans="2:6">
      <c r="B4611" t="str">
        <f>'4M'!$BP$78</f>
        <v>B0352ERO_SLT</v>
      </c>
      <c r="E4611" t="s">
        <v>16446</v>
      </c>
      <c r="F4611">
        <f>IF(ISBLANK('4M'!$J$78),"",'4M'!$J$78)</f>
        <v>0</v>
      </c>
    </row>
    <row r="4612" spans="2:6">
      <c r="B4612" t="str">
        <f>'4M'!$BQ$78</f>
        <v>B0352ERO_STP</v>
      </c>
      <c r="E4612" t="s">
        <v>16446</v>
      </c>
      <c r="F4612">
        <f>IF(ISBLANK('4M'!$K$78),"",'4M'!$K$78)</f>
        <v>0</v>
      </c>
    </row>
    <row r="4613" spans="2:6">
      <c r="B4613" t="str">
        <f>'4M'!$BR$78</f>
        <v>B0352ERO_SDT</v>
      </c>
      <c r="E4613" t="s">
        <v>16446</v>
      </c>
      <c r="F4613">
        <f>IF(ISBLANK('4M'!$L$78),"",'4M'!$L$78)</f>
        <v>0</v>
      </c>
    </row>
    <row r="4614" spans="2:6">
      <c r="B4614" t="str">
        <f>'4M'!$BS$78</f>
        <v>B0352ERO_SD</v>
      </c>
      <c r="E4614" t="s">
        <v>16446</v>
      </c>
      <c r="F4614">
        <f>IF(ISBLANK('4M'!$M$78),"",'4M'!$M$78)</f>
        <v>0</v>
      </c>
    </row>
    <row r="4615" spans="2:6">
      <c r="B4615" t="str">
        <f>'4M'!$BT$78</f>
        <v>B0352ERO_TOT</v>
      </c>
      <c r="E4615" t="s">
        <v>16446</v>
      </c>
      <c r="F4615">
        <f>IF(ISBLANK('4M'!$N$78),"",'4M'!$N$78)</f>
        <v>0</v>
      </c>
    </row>
    <row r="4616" spans="2:6">
      <c r="B4616" t="str">
        <f>'4M'!$BU$78</f>
        <v>B0352ERO_ASC</v>
      </c>
      <c r="E4616" t="s">
        <v>16446</v>
      </c>
      <c r="F4616">
        <f>IF(ISBLANK('4M'!$O$78),"",'4M'!$O$78)</f>
        <v>0</v>
      </c>
    </row>
    <row r="4617" spans="2:6">
      <c r="B4617" t="str">
        <f>'4M'!$BV$78</f>
        <v>B0352ERO_TC</v>
      </c>
      <c r="E4617" t="s">
        <v>16446</v>
      </c>
      <c r="F4617">
        <f>IF(ISBLANK('4M'!$P$78),"",'4M'!$P$78)</f>
        <v>0</v>
      </c>
    </row>
    <row r="4618" spans="2:6">
      <c r="B4618" t="str">
        <f>'4M'!$BW$78</f>
        <v>B0352ERO_TOT8</v>
      </c>
      <c r="E4618" t="s">
        <v>16446</v>
      </c>
      <c r="F4618">
        <f>IF(ISBLANK('4M'!$Q$78),"",'4M'!$Q$78)</f>
        <v>0</v>
      </c>
    </row>
    <row r="4619" spans="2:6">
      <c r="B4619" t="str">
        <f>'4M'!$BX$78</f>
        <v>B0352ERO_TOT78</v>
      </c>
      <c r="E4619" t="s">
        <v>16446</v>
      </c>
      <c r="F4619">
        <f>IF(ISBLANK('4M'!$R$78),"",'4M'!$R$78)</f>
        <v>0</v>
      </c>
    </row>
    <row r="4620" spans="2:6">
      <c r="B4620" t="str">
        <f>'4M'!$BY$78</f>
        <v>B0352ERO_C_F</v>
      </c>
      <c r="E4620" t="s">
        <v>16446</v>
      </c>
      <c r="F4620">
        <f>IF(ISBLANK('4M'!$S$78),"",'4M'!$S$78)</f>
        <v>0</v>
      </c>
    </row>
    <row r="4621" spans="2:6">
      <c r="B4621" t="str">
        <f>'4M'!$BZ$78</f>
        <v>B0352ERO_C_SWD</v>
      </c>
      <c r="E4621" t="s">
        <v>16446</v>
      </c>
      <c r="F4621">
        <f>IF(ISBLANK('4M'!$T$78),"",'4M'!$T$78)</f>
        <v>0</v>
      </c>
    </row>
    <row r="4622" spans="2:6">
      <c r="B4622" t="str">
        <f>'4M'!$CA$78</f>
        <v>B0352ERO_C_HD</v>
      </c>
      <c r="E4622" t="s">
        <v>16446</v>
      </c>
      <c r="F4622">
        <f>IF(ISBLANK('4M'!$U$78),"",'4M'!$U$78)</f>
        <v>0</v>
      </c>
    </row>
    <row r="4623" spans="2:6">
      <c r="B4623" t="str">
        <f>'4M'!$CB$78</f>
        <v>B0352ERO_C_STD</v>
      </c>
      <c r="E4623" t="s">
        <v>16446</v>
      </c>
      <c r="F4623">
        <f>IF(ISBLANK('4M'!$V$78),"",'4M'!$V$78)</f>
        <v>0</v>
      </c>
    </row>
    <row r="4624" spans="2:6">
      <c r="B4624" t="str">
        <f>'4M'!$CC$78</f>
        <v>B0352ERO_C_SLT</v>
      </c>
      <c r="E4624" t="s">
        <v>16446</v>
      </c>
      <c r="F4624">
        <f>IF(ISBLANK('4M'!$W$78),"",'4M'!$W$78)</f>
        <v>0</v>
      </c>
    </row>
    <row r="4625" spans="2:6">
      <c r="B4625" t="str">
        <f>'4M'!$CD$78</f>
        <v>B0352ERO_C_STP</v>
      </c>
      <c r="E4625" t="s">
        <v>16446</v>
      </c>
      <c r="F4625">
        <f>IF(ISBLANK('4M'!$X$78),"",'4M'!$X$78)</f>
        <v>0</v>
      </c>
    </row>
    <row r="4626" spans="2:6">
      <c r="B4626" t="str">
        <f>'4M'!$CE$78</f>
        <v>B0352ERO_C_SDT</v>
      </c>
      <c r="E4626" t="s">
        <v>16446</v>
      </c>
      <c r="F4626">
        <f>IF(ISBLANK('4M'!$Y$78),"",'4M'!$Y$78)</f>
        <v>0</v>
      </c>
    </row>
    <row r="4627" spans="2:6">
      <c r="B4627" t="str">
        <f>'4M'!$CF$78</f>
        <v>B0352ERO_C_SD</v>
      </c>
      <c r="E4627" t="s">
        <v>16446</v>
      </c>
      <c r="F4627">
        <f>IF(ISBLANK('4M'!$Z$78),"",'4M'!$Z$78)</f>
        <v>0</v>
      </c>
    </row>
    <row r="4628" spans="2:6">
      <c r="B4628" t="str">
        <f>'4M'!$CG$78</f>
        <v>B0352ERO_C_TOT</v>
      </c>
      <c r="E4628" t="s">
        <v>16446</v>
      </c>
      <c r="F4628">
        <f>IF(ISBLANK('4M'!$AA$78),"",'4M'!$AA$78)</f>
        <v>0</v>
      </c>
    </row>
    <row r="4629" spans="2:6">
      <c r="B4629" t="str">
        <f>'4M'!$BL$79</f>
        <v>B0353ERT_F</v>
      </c>
      <c r="E4629" t="s">
        <v>16446</v>
      </c>
      <c r="F4629">
        <f>IF(ISBLANK('4M'!$F$79),"",'4M'!$F$79)</f>
        <v>5.8680000000000003</v>
      </c>
    </row>
    <row r="4630" spans="2:6">
      <c r="B4630" t="str">
        <f>'4M'!$BM$79</f>
        <v>B0353ERT_SWD</v>
      </c>
      <c r="E4630" t="s">
        <v>16446</v>
      </c>
      <c r="F4630">
        <f>IF(ISBLANK('4M'!$G$79),"",'4M'!$G$79)</f>
        <v>0</v>
      </c>
    </row>
    <row r="4631" spans="2:6">
      <c r="B4631" t="str">
        <f>'4M'!$BN$79</f>
        <v>B0353ERT_HD</v>
      </c>
      <c r="E4631" t="s">
        <v>16446</v>
      </c>
      <c r="F4631">
        <f>IF(ISBLANK('4M'!$H$79),"",'4M'!$H$79)</f>
        <v>0</v>
      </c>
    </row>
    <row r="4632" spans="2:6">
      <c r="B4632" t="str">
        <f>'4M'!$BO$79</f>
        <v>B0353ERT_STD</v>
      </c>
      <c r="E4632" t="s">
        <v>16446</v>
      </c>
      <c r="F4632">
        <f>IF(ISBLANK('4M'!$I$79),"",'4M'!$I$79)</f>
        <v>28.222000000000001</v>
      </c>
    </row>
    <row r="4633" spans="2:6">
      <c r="B4633" t="str">
        <f>'4M'!$BP$79</f>
        <v>B0353ERT_SLT</v>
      </c>
      <c r="E4633" t="s">
        <v>16446</v>
      </c>
      <c r="F4633">
        <f>IF(ISBLANK('4M'!$J$79),"",'4M'!$J$79)</f>
        <v>0</v>
      </c>
    </row>
    <row r="4634" spans="2:6">
      <c r="B4634" t="str">
        <f>'4M'!$BQ$79</f>
        <v>B0353ERT_STP</v>
      </c>
      <c r="E4634" t="s">
        <v>16446</v>
      </c>
      <c r="F4634">
        <f>IF(ISBLANK('4M'!$K$79),"",'4M'!$K$79)</f>
        <v>0</v>
      </c>
    </row>
    <row r="4635" spans="2:6">
      <c r="B4635" t="str">
        <f>'4M'!$BR$79</f>
        <v>B0353ERT_SDT</v>
      </c>
      <c r="E4635" t="s">
        <v>16446</v>
      </c>
      <c r="F4635">
        <f>IF(ISBLANK('4M'!$L$79),"",'4M'!$L$79)</f>
        <v>7.9720000000000004</v>
      </c>
    </row>
    <row r="4636" spans="2:6">
      <c r="B4636" t="str">
        <f>'4M'!$BS$79</f>
        <v>B0353ERT_SD</v>
      </c>
      <c r="E4636" t="s">
        <v>16446</v>
      </c>
      <c r="F4636">
        <f>IF(ISBLANK('4M'!$M$79),"",'4M'!$M$79)</f>
        <v>0</v>
      </c>
    </row>
    <row r="4637" spans="2:6">
      <c r="B4637" t="str">
        <f>'4M'!$BT$79</f>
        <v>B0353ERT_TOT</v>
      </c>
      <c r="E4637" t="s">
        <v>16446</v>
      </c>
      <c r="F4637">
        <f>IF(ISBLANK('4M'!$N$79),"",'4M'!$N$79)</f>
        <v>42.062000000000005</v>
      </c>
    </row>
    <row r="4638" spans="2:6">
      <c r="B4638" t="str">
        <f>'4M'!$BU$79</f>
        <v>B0353ERT_ASC</v>
      </c>
      <c r="E4638" t="s">
        <v>16446</v>
      </c>
      <c r="F4638">
        <f>IF(ISBLANK('4M'!$O$79),"",'4M'!$O$79)</f>
        <v>0</v>
      </c>
    </row>
    <row r="4639" spans="2:6">
      <c r="B4639" t="str">
        <f>'4M'!$BV$79</f>
        <v>B0353ERT_TC</v>
      </c>
      <c r="E4639" t="s">
        <v>16446</v>
      </c>
      <c r="F4639">
        <f>IF(ISBLANK('4M'!$P$79),"",'4M'!$P$79)</f>
        <v>0</v>
      </c>
    </row>
    <row r="4640" spans="2:6">
      <c r="B4640" t="str">
        <f>'4M'!$BW$79</f>
        <v>B0353ERT_TOT8</v>
      </c>
      <c r="E4640" t="s">
        <v>16446</v>
      </c>
      <c r="F4640">
        <f>IF(ISBLANK('4M'!$Q$79),"",'4M'!$Q$79)</f>
        <v>0</v>
      </c>
    </row>
    <row r="4641" spans="2:6">
      <c r="B4641" t="str">
        <f>'4M'!$BX$79</f>
        <v>B0353ERT_TOT78</v>
      </c>
      <c r="E4641" t="s">
        <v>16446</v>
      </c>
      <c r="F4641">
        <f>IF(ISBLANK('4M'!$R$79),"",'4M'!$R$79)</f>
        <v>42.062000000000005</v>
      </c>
    </row>
    <row r="4642" spans="2:6">
      <c r="B4642" t="str">
        <f>'4M'!$BY$79</f>
        <v>B0353ERT_C_F</v>
      </c>
      <c r="E4642" t="s">
        <v>16446</v>
      </c>
      <c r="F4642">
        <f>IF(ISBLANK('4M'!$S$79),"",'4M'!$S$79)</f>
        <v>2.8780000000000001</v>
      </c>
    </row>
    <row r="4643" spans="2:6">
      <c r="B4643" t="str">
        <f>'4M'!$BZ$79</f>
        <v>B0353ERT_C_SWD</v>
      </c>
      <c r="E4643" t="s">
        <v>16446</v>
      </c>
      <c r="F4643">
        <f>IF(ISBLANK('4M'!$T$79),"",'4M'!$T$79)</f>
        <v>0</v>
      </c>
    </row>
    <row r="4644" spans="2:6">
      <c r="B4644" t="str">
        <f>'4M'!$CA$79</f>
        <v>B0353ERT_C_HD</v>
      </c>
      <c r="E4644" t="s">
        <v>16446</v>
      </c>
      <c r="F4644">
        <f>IF(ISBLANK('4M'!$U$79),"",'4M'!$U$79)</f>
        <v>0</v>
      </c>
    </row>
    <row r="4645" spans="2:6">
      <c r="B4645" t="str">
        <f>'4M'!$CB$79</f>
        <v>B0353ERT_C_STD</v>
      </c>
      <c r="E4645" t="s">
        <v>16446</v>
      </c>
      <c r="F4645">
        <f>IF(ISBLANK('4M'!$V$79),"",'4M'!$V$79)</f>
        <v>9.1669999999999998</v>
      </c>
    </row>
    <row r="4646" spans="2:6">
      <c r="B4646" t="str">
        <f>'4M'!$CC$79</f>
        <v>B0353ERT_C_SLT</v>
      </c>
      <c r="E4646" t="s">
        <v>16446</v>
      </c>
      <c r="F4646">
        <f>IF(ISBLANK('4M'!$W$79),"",'4M'!$W$79)</f>
        <v>0</v>
      </c>
    </row>
    <row r="4647" spans="2:6">
      <c r="B4647" t="str">
        <f>'4M'!$CD$79</f>
        <v>B0353ERT_C_STP</v>
      </c>
      <c r="E4647" t="s">
        <v>16446</v>
      </c>
      <c r="F4647">
        <f>IF(ISBLANK('4M'!$X$79),"",'4M'!$X$79)</f>
        <v>0</v>
      </c>
    </row>
    <row r="4648" spans="2:6">
      <c r="B4648" t="str">
        <f>'4M'!$CE$79</f>
        <v>B0353ERT_C_SDT</v>
      </c>
      <c r="E4648" t="s">
        <v>16446</v>
      </c>
      <c r="F4648">
        <f>IF(ISBLANK('4M'!$Y$79),"",'4M'!$Y$79)</f>
        <v>0</v>
      </c>
    </row>
    <row r="4649" spans="2:6">
      <c r="B4649" t="str">
        <f>'4M'!$CF$79</f>
        <v>B0353ERT_C_SD</v>
      </c>
      <c r="E4649" t="s">
        <v>16446</v>
      </c>
      <c r="F4649">
        <f>IF(ISBLANK('4M'!$Z$79),"",'4M'!$Z$79)</f>
        <v>0</v>
      </c>
    </row>
    <row r="4650" spans="2:6">
      <c r="B4650" t="str">
        <f>'4M'!$CG$79</f>
        <v>B0353ERT_C_TOT</v>
      </c>
      <c r="E4650" t="s">
        <v>16446</v>
      </c>
      <c r="F4650">
        <f>IF(ISBLANK('4M'!$AA$79),"",'4M'!$AA$79)</f>
        <v>12.045</v>
      </c>
    </row>
    <row r="4651" spans="2:6">
      <c r="B4651" t="str">
        <f>'4M'!$CH$79</f>
        <v>B0398ERT_TE</v>
      </c>
      <c r="E4651" t="s">
        <v>16446</v>
      </c>
      <c r="F4651">
        <f>IF(ISBLANK('4M'!$AB$79),"",'4M'!$AB$79)</f>
        <v>59.680999999999997</v>
      </c>
    </row>
    <row r="4652" spans="2:6">
      <c r="B4652" t="str">
        <f>'4M'!$CI$79</f>
        <v>B0398ERT_TA</v>
      </c>
      <c r="E4652" t="s">
        <v>16446</v>
      </c>
      <c r="F4652">
        <f>IF(ISBLANK('4M'!$AC$79),"",'4M'!$AC$79)</f>
        <v>17.009</v>
      </c>
    </row>
    <row r="4653" spans="2:6">
      <c r="B4653" t="str">
        <f>'4M'!$CJ$79</f>
        <v>B0398ERT_TC</v>
      </c>
      <c r="E4653" t="s">
        <v>16446</v>
      </c>
      <c r="F4653">
        <f>IF(ISBLANK('4M'!$AD$79),"",'4M'!$AD$79)</f>
        <v>17.009</v>
      </c>
    </row>
    <row r="4654" spans="2:6">
      <c r="B4654" t="str">
        <f>'4M'!$BL$80</f>
        <v>B0354SSC_F</v>
      </c>
      <c r="E4654" t="s">
        <v>16446</v>
      </c>
      <c r="F4654">
        <f>IF(ISBLANK('4M'!$F$80),"",'4M'!$F$80)</f>
        <v>-7.0000000000000001E-3</v>
      </c>
    </row>
    <row r="4655" spans="2:6">
      <c r="B4655" t="str">
        <f>'4M'!$BM$80</f>
        <v>B0354SSC_SWD</v>
      </c>
      <c r="E4655" t="s">
        <v>16446</v>
      </c>
      <c r="F4655">
        <f>IF(ISBLANK('4M'!$G$80),"",'4M'!$G$80)</f>
        <v>0</v>
      </c>
    </row>
    <row r="4656" spans="2:6">
      <c r="B4656" t="str">
        <f>'4M'!$BN$80</f>
        <v>B0354SSC_HD</v>
      </c>
      <c r="E4656" t="s">
        <v>16446</v>
      </c>
      <c r="F4656">
        <f>IF(ISBLANK('4M'!$H$80),"",'4M'!$H$80)</f>
        <v>0</v>
      </c>
    </row>
    <row r="4657" spans="2:6">
      <c r="B4657" t="str">
        <f>'4M'!$BO$80</f>
        <v>B0354SSC_STD</v>
      </c>
      <c r="E4657" t="s">
        <v>16446</v>
      </c>
      <c r="F4657">
        <f>IF(ISBLANK('4M'!$I$80),"",'4M'!$I$80)</f>
        <v>-3.3000000000000002E-2</v>
      </c>
    </row>
    <row r="4658" spans="2:6">
      <c r="B4658" t="str">
        <f>'4M'!$BP$80</f>
        <v>B0354SSC_SLT</v>
      </c>
      <c r="E4658" t="s">
        <v>16446</v>
      </c>
      <c r="F4658">
        <f>IF(ISBLANK('4M'!$J$80),"",'4M'!$J$80)</f>
        <v>0</v>
      </c>
    </row>
    <row r="4659" spans="2:6">
      <c r="B4659" t="str">
        <f>'4M'!$BQ$80</f>
        <v>B0354SSC_STP</v>
      </c>
      <c r="E4659" t="s">
        <v>16446</v>
      </c>
      <c r="F4659">
        <f>IF(ISBLANK('4M'!$K$80),"",'4M'!$K$80)</f>
        <v>0</v>
      </c>
    </row>
    <row r="4660" spans="2:6">
      <c r="B4660" t="str">
        <f>'4M'!$BR$80</f>
        <v>B0354SSC_SDT</v>
      </c>
      <c r="E4660" t="s">
        <v>16446</v>
      </c>
      <c r="F4660">
        <f>IF(ISBLANK('4M'!$L$80),"",'4M'!$L$80)</f>
        <v>0</v>
      </c>
    </row>
    <row r="4661" spans="2:6">
      <c r="B4661" t="str">
        <f>'4M'!$BS$80</f>
        <v>B0354SSC_SD</v>
      </c>
      <c r="E4661" t="s">
        <v>16446</v>
      </c>
      <c r="F4661">
        <f>IF(ISBLANK('4M'!$M$80),"",'4M'!$M$80)</f>
        <v>0</v>
      </c>
    </row>
    <row r="4662" spans="2:6">
      <c r="B4662" t="str">
        <f>'4M'!$BT$80</f>
        <v>B0354SSC_TOT</v>
      </c>
      <c r="E4662" t="s">
        <v>16446</v>
      </c>
      <c r="F4662">
        <f>IF(ISBLANK('4M'!$N$80),"",'4M'!$N$80)</f>
        <v>-0.04</v>
      </c>
    </row>
    <row r="4663" spans="2:6">
      <c r="B4663" t="str">
        <f>'4M'!$BU$80</f>
        <v>B0354SSC_ASC</v>
      </c>
      <c r="E4663" t="s">
        <v>16446</v>
      </c>
      <c r="F4663">
        <f>IF(ISBLANK('4M'!$O$80),"",'4M'!$O$80)</f>
        <v>0</v>
      </c>
    </row>
    <row r="4664" spans="2:6">
      <c r="B4664" t="str">
        <f>'4M'!$BV$80</f>
        <v>B0354SSC_TC</v>
      </c>
      <c r="E4664" t="s">
        <v>16446</v>
      </c>
      <c r="F4664">
        <f>IF(ISBLANK('4M'!$P$80),"",'4M'!$P$80)</f>
        <v>0</v>
      </c>
    </row>
    <row r="4665" spans="2:6">
      <c r="B4665" t="str">
        <f>'4M'!$BW$80</f>
        <v>B0354SSC_TOT8</v>
      </c>
      <c r="E4665" t="s">
        <v>16446</v>
      </c>
      <c r="F4665">
        <f>IF(ISBLANK('4M'!$Q$80),"",'4M'!$Q$80)</f>
        <v>0</v>
      </c>
    </row>
    <row r="4666" spans="2:6">
      <c r="B4666" t="str">
        <f>'4M'!$BX$80</f>
        <v>B0354SSC_TOT78</v>
      </c>
      <c r="E4666" t="s">
        <v>16446</v>
      </c>
      <c r="F4666">
        <f>IF(ISBLANK('4M'!$R$80),"",'4M'!$R$80)</f>
        <v>-0.04</v>
      </c>
    </row>
    <row r="4667" spans="2:6">
      <c r="B4667" t="str">
        <f>'4M'!$BY$80</f>
        <v>B0354SSC_C_F</v>
      </c>
      <c r="E4667" t="s">
        <v>16446</v>
      </c>
      <c r="F4667">
        <f>IF(ISBLANK('4M'!$S$80),"",'4M'!$S$80)</f>
        <v>0</v>
      </c>
    </row>
    <row r="4668" spans="2:6">
      <c r="B4668" t="str">
        <f>'4M'!$BZ$80</f>
        <v>B0354SSC_C_SWD</v>
      </c>
      <c r="E4668" t="s">
        <v>16446</v>
      </c>
      <c r="F4668">
        <f>IF(ISBLANK('4M'!$T$80),"",'4M'!$T$80)</f>
        <v>0</v>
      </c>
    </row>
    <row r="4669" spans="2:6">
      <c r="B4669" t="str">
        <f>'4M'!$CA$80</f>
        <v>B0354SSC_C_HD</v>
      </c>
      <c r="E4669" t="s">
        <v>16446</v>
      </c>
      <c r="F4669">
        <f>IF(ISBLANK('4M'!$U$80),"",'4M'!$U$80)</f>
        <v>0</v>
      </c>
    </row>
    <row r="4670" spans="2:6">
      <c r="B4670" t="str">
        <f>'4M'!$CB$80</f>
        <v>B0354SSC_C_STD</v>
      </c>
      <c r="E4670" t="s">
        <v>16446</v>
      </c>
      <c r="F4670">
        <f>IF(ISBLANK('4M'!$V$80),"",'4M'!$V$80)</f>
        <v>0</v>
      </c>
    </row>
    <row r="4671" spans="2:6">
      <c r="B4671" t="str">
        <f>'4M'!$CC$80</f>
        <v>B0354SSC_C_SLT</v>
      </c>
      <c r="E4671" t="s">
        <v>16446</v>
      </c>
      <c r="F4671">
        <f>IF(ISBLANK('4M'!$W$80),"",'4M'!$W$80)</f>
        <v>0</v>
      </c>
    </row>
    <row r="4672" spans="2:6">
      <c r="B4672" t="str">
        <f>'4M'!$CD$80</f>
        <v>B0354SSC_C_STP</v>
      </c>
      <c r="E4672" t="s">
        <v>16446</v>
      </c>
      <c r="F4672">
        <f>IF(ISBLANK('4M'!$X$80),"",'4M'!$X$80)</f>
        <v>0</v>
      </c>
    </row>
    <row r="4673" spans="2:6">
      <c r="B4673" t="str">
        <f>'4M'!$CE$80</f>
        <v>B0354SSC_C_SDT</v>
      </c>
      <c r="E4673" t="s">
        <v>16446</v>
      </c>
      <c r="F4673">
        <f>IF(ISBLANK('4M'!$Y$80),"",'4M'!$Y$80)</f>
        <v>0</v>
      </c>
    </row>
    <row r="4674" spans="2:6">
      <c r="B4674" t="str">
        <f>'4M'!$CF$80</f>
        <v>B0354SSC_C_SD</v>
      </c>
      <c r="E4674" t="s">
        <v>16446</v>
      </c>
      <c r="F4674">
        <f>IF(ISBLANK('4M'!$Z$80),"",'4M'!$Z$80)</f>
        <v>0</v>
      </c>
    </row>
    <row r="4675" spans="2:6">
      <c r="B4675" t="str">
        <f>'4M'!$CG$80</f>
        <v>B0354SSC_C_TOT</v>
      </c>
      <c r="E4675" t="s">
        <v>16446</v>
      </c>
      <c r="F4675">
        <f>IF(ISBLANK('4M'!$AA$80),"",'4M'!$AA$80)</f>
        <v>0</v>
      </c>
    </row>
    <row r="4676" spans="2:6">
      <c r="B4676" t="str">
        <f>'4M'!$BL$81</f>
        <v>B0355SSO_F</v>
      </c>
      <c r="E4676" t="s">
        <v>16446</v>
      </c>
      <c r="F4676">
        <f>IF(ISBLANK('4M'!$F$81),"",'4M'!$F$81)</f>
        <v>0</v>
      </c>
    </row>
    <row r="4677" spans="2:6">
      <c r="B4677" t="str">
        <f>'4M'!$BM$81</f>
        <v>B0355SSO_SWD</v>
      </c>
      <c r="E4677" t="s">
        <v>16446</v>
      </c>
      <c r="F4677">
        <f>IF(ISBLANK('4M'!$G$81),"",'4M'!$G$81)</f>
        <v>0</v>
      </c>
    </row>
    <row r="4678" spans="2:6">
      <c r="B4678" t="str">
        <f>'4M'!$BN$81</f>
        <v>B0355SSO_HD</v>
      </c>
      <c r="E4678" t="s">
        <v>16446</v>
      </c>
      <c r="F4678">
        <f>IF(ISBLANK('4M'!$H$81),"",'4M'!$H$81)</f>
        <v>0</v>
      </c>
    </row>
    <row r="4679" spans="2:6">
      <c r="B4679" t="str">
        <f>'4M'!$BO$81</f>
        <v>B0355SSO_STD</v>
      </c>
      <c r="E4679" t="s">
        <v>16446</v>
      </c>
      <c r="F4679">
        <f>IF(ISBLANK('4M'!$I$81),"",'4M'!$I$81)</f>
        <v>0</v>
      </c>
    </row>
    <row r="4680" spans="2:6">
      <c r="B4680" t="str">
        <f>'4M'!$BP$81</f>
        <v>B0355SSO_SLT</v>
      </c>
      <c r="E4680" t="s">
        <v>16446</v>
      </c>
      <c r="F4680">
        <f>IF(ISBLANK('4M'!$J$81),"",'4M'!$J$81)</f>
        <v>0</v>
      </c>
    </row>
    <row r="4681" spans="2:6">
      <c r="B4681" t="str">
        <f>'4M'!$BQ$81</f>
        <v>B0355SSO_STP</v>
      </c>
      <c r="E4681" t="s">
        <v>16446</v>
      </c>
      <c r="F4681">
        <f>IF(ISBLANK('4M'!$K$81),"",'4M'!$K$81)</f>
        <v>0</v>
      </c>
    </row>
    <row r="4682" spans="2:6">
      <c r="B4682" t="str">
        <f>'4M'!$BR$81</f>
        <v>B0355SSO_SDT</v>
      </c>
      <c r="E4682" t="s">
        <v>16446</v>
      </c>
      <c r="F4682">
        <f>IF(ISBLANK('4M'!$L$81),"",'4M'!$L$81)</f>
        <v>0</v>
      </c>
    </row>
    <row r="4683" spans="2:6">
      <c r="B4683" t="str">
        <f>'4M'!$BS$81</f>
        <v>B0355SSO_SD</v>
      </c>
      <c r="E4683" t="s">
        <v>16446</v>
      </c>
      <c r="F4683">
        <f>IF(ISBLANK('4M'!$M$81),"",'4M'!$M$81)</f>
        <v>0</v>
      </c>
    </row>
    <row r="4684" spans="2:6">
      <c r="B4684" t="str">
        <f>'4M'!$BT$81</f>
        <v>B0355SSO_TOT</v>
      </c>
      <c r="E4684" t="s">
        <v>16446</v>
      </c>
      <c r="F4684">
        <f>IF(ISBLANK('4M'!$N$81),"",'4M'!$N$81)</f>
        <v>0</v>
      </c>
    </row>
    <row r="4685" spans="2:6">
      <c r="B4685" t="str">
        <f>'4M'!$BU$81</f>
        <v>B0355SSO_ASC</v>
      </c>
      <c r="E4685" t="s">
        <v>16446</v>
      </c>
      <c r="F4685">
        <f>IF(ISBLANK('4M'!$O$81),"",'4M'!$O$81)</f>
        <v>0</v>
      </c>
    </row>
    <row r="4686" spans="2:6">
      <c r="B4686" t="str">
        <f>'4M'!$BV$81</f>
        <v>B0355SSO_TC</v>
      </c>
      <c r="E4686" t="s">
        <v>16446</v>
      </c>
      <c r="F4686">
        <f>IF(ISBLANK('4M'!$P$81),"",'4M'!$P$81)</f>
        <v>0</v>
      </c>
    </row>
    <row r="4687" spans="2:6">
      <c r="B4687" t="str">
        <f>'4M'!$BW$81</f>
        <v>B0355SSO_TOT8</v>
      </c>
      <c r="E4687" t="s">
        <v>16446</v>
      </c>
      <c r="F4687">
        <f>IF(ISBLANK('4M'!$Q$81),"",'4M'!$Q$81)</f>
        <v>0</v>
      </c>
    </row>
    <row r="4688" spans="2:6">
      <c r="B4688" t="str">
        <f>'4M'!$BX$81</f>
        <v>B0355SSO_TOT78</v>
      </c>
      <c r="E4688" t="s">
        <v>16446</v>
      </c>
      <c r="F4688">
        <f>IF(ISBLANK('4M'!$R$81),"",'4M'!$R$81)</f>
        <v>0</v>
      </c>
    </row>
    <row r="4689" spans="2:6">
      <c r="B4689" t="str">
        <f>'4M'!$BY$81</f>
        <v>B0355SSO_C_F</v>
      </c>
      <c r="E4689" t="s">
        <v>16446</v>
      </c>
      <c r="F4689">
        <f>IF(ISBLANK('4M'!$S$81),"",'4M'!$S$81)</f>
        <v>0</v>
      </c>
    </row>
    <row r="4690" spans="2:6">
      <c r="B4690" t="str">
        <f>'4M'!$BZ$81</f>
        <v>B0355SSO_C_SWD</v>
      </c>
      <c r="E4690" t="s">
        <v>16446</v>
      </c>
      <c r="F4690">
        <f>IF(ISBLANK('4M'!$T$81),"",'4M'!$T$81)</f>
        <v>0</v>
      </c>
    </row>
    <row r="4691" spans="2:6">
      <c r="B4691" t="str">
        <f>'4M'!$CA$81</f>
        <v>B0355SSO_C_HD</v>
      </c>
      <c r="E4691" t="s">
        <v>16446</v>
      </c>
      <c r="F4691">
        <f>IF(ISBLANK('4M'!$U$81),"",'4M'!$U$81)</f>
        <v>0</v>
      </c>
    </row>
    <row r="4692" spans="2:6">
      <c r="B4692" t="str">
        <f>'4M'!$CB$81</f>
        <v>B0355SSO_C_STD</v>
      </c>
      <c r="E4692" t="s">
        <v>16446</v>
      </c>
      <c r="F4692">
        <f>IF(ISBLANK('4M'!$V$81),"",'4M'!$V$81)</f>
        <v>0</v>
      </c>
    </row>
    <row r="4693" spans="2:6">
      <c r="B4693" t="str">
        <f>'4M'!$CC$81</f>
        <v>B0355SSO_C_SLT</v>
      </c>
      <c r="E4693" t="s">
        <v>16446</v>
      </c>
      <c r="F4693">
        <f>IF(ISBLANK('4M'!$W$81),"",'4M'!$W$81)</f>
        <v>0</v>
      </c>
    </row>
    <row r="4694" spans="2:6">
      <c r="B4694" t="str">
        <f>'4M'!$CD$81</f>
        <v>B0355SSO_C_STP</v>
      </c>
      <c r="E4694" t="s">
        <v>16446</v>
      </c>
      <c r="F4694">
        <f>IF(ISBLANK('4M'!$X$81),"",'4M'!$X$81)</f>
        <v>0</v>
      </c>
    </row>
    <row r="4695" spans="2:6">
      <c r="B4695" t="str">
        <f>'4M'!$CE$81</f>
        <v>B0355SSO_C_SDT</v>
      </c>
      <c r="E4695" t="s">
        <v>16446</v>
      </c>
      <c r="F4695">
        <f>IF(ISBLANK('4M'!$Y$81),"",'4M'!$Y$81)</f>
        <v>0</v>
      </c>
    </row>
    <row r="4696" spans="2:6">
      <c r="B4696" t="str">
        <f>'4M'!$CF$81</f>
        <v>B0355SSO_C_SD</v>
      </c>
      <c r="E4696" t="s">
        <v>16446</v>
      </c>
      <c r="F4696">
        <f>IF(ISBLANK('4M'!$Z$81),"",'4M'!$Z$81)</f>
        <v>0</v>
      </c>
    </row>
    <row r="4697" spans="2:6">
      <c r="B4697" t="str">
        <f>'4M'!$CG$81</f>
        <v>B0355SSO_C_TOT</v>
      </c>
      <c r="E4697" t="s">
        <v>16446</v>
      </c>
      <c r="F4697">
        <f>IF(ISBLANK('4M'!$AA$81),"",'4M'!$AA$81)</f>
        <v>0</v>
      </c>
    </row>
    <row r="4698" spans="2:6">
      <c r="B4698" t="str">
        <f>'4M'!$BL$82</f>
        <v>B0356SST_F</v>
      </c>
      <c r="E4698" t="s">
        <v>16446</v>
      </c>
      <c r="F4698">
        <f>IF(ISBLANK('4M'!$F$82),"",'4M'!$F$82)</f>
        <v>-7.0000000000000001E-3</v>
      </c>
    </row>
    <row r="4699" spans="2:6">
      <c r="B4699" t="str">
        <f>'4M'!$BM$82</f>
        <v>B0356SST_SWD</v>
      </c>
      <c r="E4699" t="s">
        <v>16446</v>
      </c>
      <c r="F4699">
        <f>IF(ISBLANK('4M'!$G$82),"",'4M'!$G$82)</f>
        <v>0</v>
      </c>
    </row>
    <row r="4700" spans="2:6">
      <c r="B4700" t="str">
        <f>'4M'!$BN$82</f>
        <v>B0356SST_HD</v>
      </c>
      <c r="E4700" t="s">
        <v>16446</v>
      </c>
      <c r="F4700">
        <f>IF(ISBLANK('4M'!$H$82),"",'4M'!$H$82)</f>
        <v>0</v>
      </c>
    </row>
    <row r="4701" spans="2:6">
      <c r="B4701" t="str">
        <f>'4M'!$BO$82</f>
        <v>B0356SST_STD</v>
      </c>
      <c r="E4701" t="s">
        <v>16446</v>
      </c>
      <c r="F4701">
        <f>IF(ISBLANK('4M'!$I$82),"",'4M'!$I$82)</f>
        <v>-3.3000000000000002E-2</v>
      </c>
    </row>
    <row r="4702" spans="2:6">
      <c r="B4702" t="str">
        <f>'4M'!$BP$82</f>
        <v>B0356SST_SLT</v>
      </c>
      <c r="E4702" t="s">
        <v>16446</v>
      </c>
      <c r="F4702">
        <f>IF(ISBLANK('4M'!$J$82),"",'4M'!$J$82)</f>
        <v>0</v>
      </c>
    </row>
    <row r="4703" spans="2:6">
      <c r="B4703" t="str">
        <f>'4M'!$BQ$82</f>
        <v>B0356SST_STP</v>
      </c>
      <c r="E4703" t="s">
        <v>16446</v>
      </c>
      <c r="F4703">
        <f>IF(ISBLANK('4M'!$K$82),"",'4M'!$K$82)</f>
        <v>0</v>
      </c>
    </row>
    <row r="4704" spans="2:6">
      <c r="B4704" t="str">
        <f>'4M'!$BR$82</f>
        <v>B0356SST_SDT</v>
      </c>
      <c r="E4704" t="s">
        <v>16446</v>
      </c>
      <c r="F4704">
        <f>IF(ISBLANK('4M'!$L$82),"",'4M'!$L$82)</f>
        <v>0</v>
      </c>
    </row>
    <row r="4705" spans="2:6">
      <c r="B4705" t="str">
        <f>'4M'!$BS$82</f>
        <v>B0356SST_SD</v>
      </c>
      <c r="E4705" t="s">
        <v>16446</v>
      </c>
      <c r="F4705">
        <f>IF(ISBLANK('4M'!$M$82),"",'4M'!$M$82)</f>
        <v>0</v>
      </c>
    </row>
    <row r="4706" spans="2:6">
      <c r="B4706" t="str">
        <f>'4M'!$BT$82</f>
        <v>B0356SST_TOT</v>
      </c>
      <c r="E4706" t="s">
        <v>16446</v>
      </c>
      <c r="F4706">
        <f>IF(ISBLANK('4M'!$N$82),"",'4M'!$N$82)</f>
        <v>-0.04</v>
      </c>
    </row>
    <row r="4707" spans="2:6">
      <c r="B4707" t="str">
        <f>'4M'!$BU$82</f>
        <v>B0356SST_ASC</v>
      </c>
      <c r="E4707" t="s">
        <v>16446</v>
      </c>
      <c r="F4707">
        <f>IF(ISBLANK('4M'!$O$82),"",'4M'!$O$82)</f>
        <v>0</v>
      </c>
    </row>
    <row r="4708" spans="2:6">
      <c r="B4708" t="str">
        <f>'4M'!$BV$82</f>
        <v>B0356SST_TC</v>
      </c>
      <c r="E4708" t="s">
        <v>16446</v>
      </c>
      <c r="F4708">
        <f>IF(ISBLANK('4M'!$P$82),"",'4M'!$P$82)</f>
        <v>0</v>
      </c>
    </row>
    <row r="4709" spans="2:6">
      <c r="B4709" t="str">
        <f>'4M'!$BW$82</f>
        <v>B0356SST_TOT8</v>
      </c>
      <c r="E4709" t="s">
        <v>16446</v>
      </c>
      <c r="F4709">
        <f>IF(ISBLANK('4M'!$Q$82),"",'4M'!$Q$82)</f>
        <v>0</v>
      </c>
    </row>
    <row r="4710" spans="2:6">
      <c r="B4710" t="str">
        <f>'4M'!$BX$82</f>
        <v>B0356SST_TOT78</v>
      </c>
      <c r="E4710" t="s">
        <v>16446</v>
      </c>
      <c r="F4710">
        <f>IF(ISBLANK('4M'!$R$82),"",'4M'!$R$82)</f>
        <v>-0.04</v>
      </c>
    </row>
    <row r="4711" spans="2:6">
      <c r="B4711" t="str">
        <f>'4M'!$BY$82</f>
        <v>B0356SST_C_F</v>
      </c>
      <c r="E4711" t="s">
        <v>16446</v>
      </c>
      <c r="F4711">
        <f>IF(ISBLANK('4M'!$S$82),"",'4M'!$S$82)</f>
        <v>0</v>
      </c>
    </row>
    <row r="4712" spans="2:6">
      <c r="B4712" t="str">
        <f>'4M'!$BZ$82</f>
        <v>B0356SST_C_SWD</v>
      </c>
      <c r="E4712" t="s">
        <v>16446</v>
      </c>
      <c r="F4712">
        <f>IF(ISBLANK('4M'!$T$82),"",'4M'!$T$82)</f>
        <v>0</v>
      </c>
    </row>
    <row r="4713" spans="2:6">
      <c r="B4713" t="str">
        <f>'4M'!$CA$82</f>
        <v>B0356SST_C_HD</v>
      </c>
      <c r="E4713" t="s">
        <v>16446</v>
      </c>
      <c r="F4713">
        <f>IF(ISBLANK('4M'!$U$82),"",'4M'!$U$82)</f>
        <v>0</v>
      </c>
    </row>
    <row r="4714" spans="2:6">
      <c r="B4714" t="str">
        <f>'4M'!$CB$82</f>
        <v>B0356SST_C_STD</v>
      </c>
      <c r="E4714" t="s">
        <v>16446</v>
      </c>
      <c r="F4714">
        <f>IF(ISBLANK('4M'!$V$82),"",'4M'!$V$82)</f>
        <v>0</v>
      </c>
    </row>
    <row r="4715" spans="2:6">
      <c r="B4715" t="str">
        <f>'4M'!$CC$82</f>
        <v>B0356SST_C_SLT</v>
      </c>
      <c r="E4715" t="s">
        <v>16446</v>
      </c>
      <c r="F4715">
        <f>IF(ISBLANK('4M'!$W$82),"",'4M'!$W$82)</f>
        <v>0</v>
      </c>
    </row>
    <row r="4716" spans="2:6">
      <c r="B4716" t="str">
        <f>'4M'!$CD$82</f>
        <v>B0356SST_C_STP</v>
      </c>
      <c r="E4716" t="s">
        <v>16446</v>
      </c>
      <c r="F4716">
        <f>IF(ISBLANK('4M'!$X$82),"",'4M'!$X$82)</f>
        <v>0</v>
      </c>
    </row>
    <row r="4717" spans="2:6">
      <c r="B4717" t="str">
        <f>'4M'!$CE$82</f>
        <v>B0356SST_C_SDT</v>
      </c>
      <c r="E4717" t="s">
        <v>16446</v>
      </c>
      <c r="F4717">
        <f>IF(ISBLANK('4M'!$Y$82),"",'4M'!$Y$82)</f>
        <v>0</v>
      </c>
    </row>
    <row r="4718" spans="2:6">
      <c r="B4718" t="str">
        <f>'4M'!$CF$82</f>
        <v>B0356SST_C_SD</v>
      </c>
      <c r="E4718" t="s">
        <v>16446</v>
      </c>
      <c r="F4718">
        <f>IF(ISBLANK('4M'!$Z$82),"",'4M'!$Z$82)</f>
        <v>0</v>
      </c>
    </row>
    <row r="4719" spans="2:6">
      <c r="B4719" t="str">
        <f>'4M'!$CG$82</f>
        <v>B0356SST_C_TOT</v>
      </c>
      <c r="E4719" t="s">
        <v>16446</v>
      </c>
      <c r="F4719">
        <f>IF(ISBLANK('4M'!$AA$82),"",'4M'!$AA$82)</f>
        <v>0</v>
      </c>
    </row>
    <row r="4720" spans="2:6">
      <c r="B4720" t="str">
        <f>'4M'!$CH$82</f>
        <v>B0399SDT_TE</v>
      </c>
      <c r="E4720" t="s">
        <v>16446</v>
      </c>
      <c r="F4720">
        <f>IF(ISBLANK('4M'!$AB$82),"",'4M'!$AB$82)</f>
        <v>0.33900000000000002</v>
      </c>
    </row>
    <row r="4721" spans="2:6">
      <c r="B4721" t="str">
        <f>'4M'!$CI$82</f>
        <v>B0399SDT_TA</v>
      </c>
      <c r="E4721" t="s">
        <v>16446</v>
      </c>
      <c r="F4721">
        <f>IF(ISBLANK('4M'!$AC$82),"",'4M'!$AC$82)</f>
        <v>7.2060000000000004</v>
      </c>
    </row>
    <row r="4722" spans="2:6">
      <c r="B4722" t="str">
        <f>'4M'!$CJ$82</f>
        <v>B0399SDT_TC</v>
      </c>
      <c r="E4722" t="s">
        <v>16446</v>
      </c>
      <c r="F4722">
        <f>IF(ISBLANK('4M'!$AD$82),"",'4M'!$AD$82)</f>
        <v>7.2060000000000004</v>
      </c>
    </row>
    <row r="4723" spans="2:6">
      <c r="B4723" t="str">
        <f>'4M'!$BL$83</f>
        <v>B0357SNC_F</v>
      </c>
      <c r="E4723" t="s">
        <v>16446</v>
      </c>
      <c r="F4723">
        <f>IF(ISBLANK('4M'!$F$83),"",'4M'!$F$83)</f>
        <v>0</v>
      </c>
    </row>
    <row r="4724" spans="2:6">
      <c r="B4724" t="str">
        <f>'4M'!$BM$83</f>
        <v>B0357SNC_SWD</v>
      </c>
      <c r="E4724" t="s">
        <v>16446</v>
      </c>
      <c r="F4724">
        <f>IF(ISBLANK('4M'!$G$83),"",'4M'!$G$83)</f>
        <v>0</v>
      </c>
    </row>
    <row r="4725" spans="2:6">
      <c r="B4725" t="str">
        <f>'4M'!$BN$83</f>
        <v>B0357SNC_HD</v>
      </c>
      <c r="E4725" t="s">
        <v>16446</v>
      </c>
      <c r="F4725">
        <f>IF(ISBLANK('4M'!$H$83),"",'4M'!$H$83)</f>
        <v>0</v>
      </c>
    </row>
    <row r="4726" spans="2:6">
      <c r="B4726" t="str">
        <f>'4M'!$BO$83</f>
        <v>B0357SNC_STD</v>
      </c>
      <c r="E4726" t="s">
        <v>16446</v>
      </c>
      <c r="F4726">
        <f>IF(ISBLANK('4M'!$I$83),"",'4M'!$I$83)</f>
        <v>0</v>
      </c>
    </row>
    <row r="4727" spans="2:6">
      <c r="B4727" t="str">
        <f>'4M'!$BP$83</f>
        <v>B0357SNC_SLT</v>
      </c>
      <c r="E4727" t="s">
        <v>16446</v>
      </c>
      <c r="F4727">
        <f>IF(ISBLANK('4M'!$J$83),"",'4M'!$J$83)</f>
        <v>0</v>
      </c>
    </row>
    <row r="4728" spans="2:6">
      <c r="B4728" t="str">
        <f>'4M'!$BQ$83</f>
        <v>B0357SNC_STP</v>
      </c>
      <c r="E4728" t="s">
        <v>16446</v>
      </c>
      <c r="F4728">
        <f>IF(ISBLANK('4M'!$K$83),"",'4M'!$K$83)</f>
        <v>0</v>
      </c>
    </row>
    <row r="4729" spans="2:6">
      <c r="B4729" t="str">
        <f>'4M'!$BR$83</f>
        <v>B0357SNC_SDT</v>
      </c>
      <c r="E4729" t="s">
        <v>16446</v>
      </c>
      <c r="F4729">
        <f>IF(ISBLANK('4M'!$L$83),"",'4M'!$L$83)</f>
        <v>0</v>
      </c>
    </row>
    <row r="4730" spans="2:6">
      <c r="B4730" t="str">
        <f>'4M'!$BS$83</f>
        <v>B0357SNC_SD</v>
      </c>
      <c r="E4730" t="s">
        <v>16446</v>
      </c>
      <c r="F4730">
        <f>IF(ISBLANK('4M'!$M$83),"",'4M'!$M$83)</f>
        <v>0</v>
      </c>
    </row>
    <row r="4731" spans="2:6">
      <c r="B4731" t="str">
        <f>'4M'!$BT$83</f>
        <v>B0357SNC_TOT</v>
      </c>
      <c r="E4731" t="s">
        <v>16446</v>
      </c>
      <c r="F4731">
        <f>IF(ISBLANK('4M'!$N$83),"",'4M'!$N$83)</f>
        <v>0</v>
      </c>
    </row>
    <row r="4732" spans="2:6">
      <c r="B4732" t="str">
        <f>'4M'!$BU$83</f>
        <v>B0357SNC_ASC</v>
      </c>
      <c r="E4732" t="s">
        <v>16446</v>
      </c>
      <c r="F4732">
        <f>IF(ISBLANK('4M'!$O$83),"",'4M'!$O$83)</f>
        <v>0</v>
      </c>
    </row>
    <row r="4733" spans="2:6">
      <c r="B4733" t="str">
        <f>'4M'!$BV$83</f>
        <v>B0357SNC_TC</v>
      </c>
      <c r="E4733" t="s">
        <v>16446</v>
      </c>
      <c r="F4733">
        <f>IF(ISBLANK('4M'!$P$83),"",'4M'!$P$83)</f>
        <v>0</v>
      </c>
    </row>
    <row r="4734" spans="2:6">
      <c r="B4734" t="str">
        <f>'4M'!$BW$83</f>
        <v>B0357SNC_TOT8</v>
      </c>
      <c r="E4734" t="s">
        <v>16446</v>
      </c>
      <c r="F4734">
        <f>IF(ISBLANK('4M'!$Q$83),"",'4M'!$Q$83)</f>
        <v>0</v>
      </c>
    </row>
    <row r="4735" spans="2:6">
      <c r="B4735" t="str">
        <f>'4M'!$BX$83</f>
        <v>B0357SNC_TOT78</v>
      </c>
      <c r="E4735" t="s">
        <v>16446</v>
      </c>
      <c r="F4735">
        <f>IF(ISBLANK('4M'!$R$83),"",'4M'!$R$83)</f>
        <v>0</v>
      </c>
    </row>
    <row r="4736" spans="2:6">
      <c r="B4736" t="str">
        <f>'4M'!$BY$83</f>
        <v>B0357SNC_C_F</v>
      </c>
      <c r="E4736" t="s">
        <v>16446</v>
      </c>
      <c r="F4736">
        <f>IF(ISBLANK('4M'!$S$83),"",'4M'!$S$83)</f>
        <v>0</v>
      </c>
    </row>
    <row r="4737" spans="2:6">
      <c r="B4737" t="str">
        <f>'4M'!$BZ$83</f>
        <v>B0357SNC_C_SWD</v>
      </c>
      <c r="E4737" t="s">
        <v>16446</v>
      </c>
      <c r="F4737">
        <f>IF(ISBLANK('4M'!$T$83),"",'4M'!$T$83)</f>
        <v>0</v>
      </c>
    </row>
    <row r="4738" spans="2:6">
      <c r="B4738" t="str">
        <f>'4M'!$CA$83</f>
        <v>B0357SNC_C_HD</v>
      </c>
      <c r="E4738" t="s">
        <v>16446</v>
      </c>
      <c r="F4738">
        <f>IF(ISBLANK('4M'!$U$83),"",'4M'!$U$83)</f>
        <v>0</v>
      </c>
    </row>
    <row r="4739" spans="2:6">
      <c r="B4739" t="str">
        <f>'4M'!$CB$83</f>
        <v>B0357SNC_C_STD</v>
      </c>
      <c r="E4739" t="s">
        <v>16446</v>
      </c>
      <c r="F4739">
        <f>IF(ISBLANK('4M'!$V$83),"",'4M'!$V$83)</f>
        <v>0</v>
      </c>
    </row>
    <row r="4740" spans="2:6">
      <c r="B4740" t="str">
        <f>'4M'!$CC$83</f>
        <v>B0357SNC_C_SLT</v>
      </c>
      <c r="E4740" t="s">
        <v>16446</v>
      </c>
      <c r="F4740">
        <f>IF(ISBLANK('4M'!$W$83),"",'4M'!$W$83)</f>
        <v>0</v>
      </c>
    </row>
    <row r="4741" spans="2:6">
      <c r="B4741" t="str">
        <f>'4M'!$CD$83</f>
        <v>B0357SNC_C_STP</v>
      </c>
      <c r="E4741" t="s">
        <v>16446</v>
      </c>
      <c r="F4741">
        <f>IF(ISBLANK('4M'!$X$83),"",'4M'!$X$83)</f>
        <v>0</v>
      </c>
    </row>
    <row r="4742" spans="2:6">
      <c r="B4742" t="str">
        <f>'4M'!$CE$83</f>
        <v>B0357SNC_C_SDT</v>
      </c>
      <c r="E4742" t="s">
        <v>16446</v>
      </c>
      <c r="F4742">
        <f>IF(ISBLANK('4M'!$Y$83),"",'4M'!$Y$83)</f>
        <v>0</v>
      </c>
    </row>
    <row r="4743" spans="2:6">
      <c r="B4743" t="str">
        <f>'4M'!$CF$83</f>
        <v>B0357SNC_C_SD</v>
      </c>
      <c r="E4743" t="s">
        <v>16446</v>
      </c>
      <c r="F4743">
        <f>IF(ISBLANK('4M'!$Z$83),"",'4M'!$Z$83)</f>
        <v>0</v>
      </c>
    </row>
    <row r="4744" spans="2:6">
      <c r="B4744" t="str">
        <f>'4M'!$CG$83</f>
        <v>B0357SNC_C_TOT</v>
      </c>
      <c r="E4744" t="s">
        <v>16446</v>
      </c>
      <c r="F4744">
        <f>IF(ISBLANK('4M'!$AA$83),"",'4M'!$AA$83)</f>
        <v>0</v>
      </c>
    </row>
    <row r="4745" spans="2:6">
      <c r="B4745" t="str">
        <f>'4M'!$BL$84</f>
        <v>B0358SNO_F</v>
      </c>
      <c r="E4745" t="s">
        <v>16446</v>
      </c>
      <c r="F4745">
        <f>IF(ISBLANK('4M'!$F$84),"",'4M'!$F$84)</f>
        <v>0</v>
      </c>
    </row>
    <row r="4746" spans="2:6">
      <c r="B4746" t="str">
        <f>'4M'!$BM$84</f>
        <v>B0358SNO_SWD</v>
      </c>
      <c r="E4746" t="s">
        <v>16446</v>
      </c>
      <c r="F4746">
        <f>IF(ISBLANK('4M'!$G$84),"",'4M'!$G$84)</f>
        <v>0</v>
      </c>
    </row>
    <row r="4747" spans="2:6">
      <c r="B4747" t="str">
        <f>'4M'!$BN$84</f>
        <v>B0358SNO_HD</v>
      </c>
      <c r="E4747" t="s">
        <v>16446</v>
      </c>
      <c r="F4747">
        <f>IF(ISBLANK('4M'!$H$84),"",'4M'!$H$84)</f>
        <v>0</v>
      </c>
    </row>
    <row r="4748" spans="2:6">
      <c r="B4748" t="str">
        <f>'4M'!$BO$84</f>
        <v>B0358SNO_STD</v>
      </c>
      <c r="E4748" t="s">
        <v>16446</v>
      </c>
      <c r="F4748">
        <f>IF(ISBLANK('4M'!$I$84),"",'4M'!$I$84)</f>
        <v>0</v>
      </c>
    </row>
    <row r="4749" spans="2:6">
      <c r="B4749" t="str">
        <f>'4M'!$BP$84</f>
        <v>B0358SNO_SLT</v>
      </c>
      <c r="E4749" t="s">
        <v>16446</v>
      </c>
      <c r="F4749">
        <f>IF(ISBLANK('4M'!$J$84),"",'4M'!$J$84)</f>
        <v>0</v>
      </c>
    </row>
    <row r="4750" spans="2:6">
      <c r="B4750" t="str">
        <f>'4M'!$BQ$84</f>
        <v>B0358SNO_STP</v>
      </c>
      <c r="E4750" t="s">
        <v>16446</v>
      </c>
      <c r="F4750">
        <f>IF(ISBLANK('4M'!$K$84),"",'4M'!$K$84)</f>
        <v>0</v>
      </c>
    </row>
    <row r="4751" spans="2:6">
      <c r="B4751" t="str">
        <f>'4M'!$BR$84</f>
        <v>B0358SNO_SDT</v>
      </c>
      <c r="E4751" t="s">
        <v>16446</v>
      </c>
      <c r="F4751">
        <f>IF(ISBLANK('4M'!$L$84),"",'4M'!$L$84)</f>
        <v>0</v>
      </c>
    </row>
    <row r="4752" spans="2:6">
      <c r="B4752" t="str">
        <f>'4M'!$BS$84</f>
        <v>B0358SNO_SD</v>
      </c>
      <c r="E4752" t="s">
        <v>16446</v>
      </c>
      <c r="F4752">
        <f>IF(ISBLANK('4M'!$M$84),"",'4M'!$M$84)</f>
        <v>0</v>
      </c>
    </row>
    <row r="4753" spans="2:6">
      <c r="B4753" t="str">
        <f>'4M'!$BT$84</f>
        <v>B0358SNO_TOT</v>
      </c>
      <c r="E4753" t="s">
        <v>16446</v>
      </c>
      <c r="F4753">
        <f>IF(ISBLANK('4M'!$N$84),"",'4M'!$N$84)</f>
        <v>0</v>
      </c>
    </row>
    <row r="4754" spans="2:6">
      <c r="B4754" t="str">
        <f>'4M'!$BU$84</f>
        <v>B0358SNO_ASC</v>
      </c>
      <c r="E4754" t="s">
        <v>16446</v>
      </c>
      <c r="F4754">
        <f>IF(ISBLANK('4M'!$O$84),"",'4M'!$O$84)</f>
        <v>0</v>
      </c>
    </row>
    <row r="4755" spans="2:6">
      <c r="B4755" t="str">
        <f>'4M'!$BV$84</f>
        <v>B0358SNO_TC</v>
      </c>
      <c r="E4755" t="s">
        <v>16446</v>
      </c>
      <c r="F4755">
        <f>IF(ISBLANK('4M'!$P$84),"",'4M'!$P$84)</f>
        <v>0</v>
      </c>
    </row>
    <row r="4756" spans="2:6">
      <c r="B4756" t="str">
        <f>'4M'!$BW$84</f>
        <v>B0358SNO_TOT8</v>
      </c>
      <c r="E4756" t="s">
        <v>16446</v>
      </c>
      <c r="F4756">
        <f>IF(ISBLANK('4M'!$Q$84),"",'4M'!$Q$84)</f>
        <v>0</v>
      </c>
    </row>
    <row r="4757" spans="2:6">
      <c r="B4757" t="str">
        <f>'4M'!$BX$84</f>
        <v>B0358SNO_TOT78</v>
      </c>
      <c r="E4757" t="s">
        <v>16446</v>
      </c>
      <c r="F4757">
        <f>IF(ISBLANK('4M'!$R$84),"",'4M'!$R$84)</f>
        <v>0</v>
      </c>
    </row>
    <row r="4758" spans="2:6">
      <c r="B4758" t="str">
        <f>'4M'!$BY$84</f>
        <v>B0358SNO_C_F</v>
      </c>
      <c r="E4758" t="s">
        <v>16446</v>
      </c>
      <c r="F4758">
        <f>IF(ISBLANK('4M'!$S$84),"",'4M'!$S$84)</f>
        <v>0</v>
      </c>
    </row>
    <row r="4759" spans="2:6">
      <c r="B4759" t="str">
        <f>'4M'!$BZ$84</f>
        <v>B0358SNO_C_SWD</v>
      </c>
      <c r="E4759" t="s">
        <v>16446</v>
      </c>
      <c r="F4759">
        <f>IF(ISBLANK('4M'!$T$84),"",'4M'!$T$84)</f>
        <v>0</v>
      </c>
    </row>
    <row r="4760" spans="2:6">
      <c r="B4760" t="str">
        <f>'4M'!$CA$84</f>
        <v>B0358SNO_C_HD</v>
      </c>
      <c r="E4760" t="s">
        <v>16446</v>
      </c>
      <c r="F4760">
        <f>IF(ISBLANK('4M'!$U$84),"",'4M'!$U$84)</f>
        <v>0</v>
      </c>
    </row>
    <row r="4761" spans="2:6">
      <c r="B4761" t="str">
        <f>'4M'!$CB$84</f>
        <v>B0358SNO_C_STD</v>
      </c>
      <c r="E4761" t="s">
        <v>16446</v>
      </c>
      <c r="F4761">
        <f>IF(ISBLANK('4M'!$V$84),"",'4M'!$V$84)</f>
        <v>0</v>
      </c>
    </row>
    <row r="4762" spans="2:6">
      <c r="B4762" t="str">
        <f>'4M'!$CC$84</f>
        <v>B0358SNO_C_SLT</v>
      </c>
      <c r="E4762" t="s">
        <v>16446</v>
      </c>
      <c r="F4762">
        <f>IF(ISBLANK('4M'!$W$84),"",'4M'!$W$84)</f>
        <v>0</v>
      </c>
    </row>
    <row r="4763" spans="2:6">
      <c r="B4763" t="str">
        <f>'4M'!$CD$84</f>
        <v>B0358SNO_C_STP</v>
      </c>
      <c r="E4763" t="s">
        <v>16446</v>
      </c>
      <c r="F4763">
        <f>IF(ISBLANK('4M'!$X$84),"",'4M'!$X$84)</f>
        <v>0</v>
      </c>
    </row>
    <row r="4764" spans="2:6">
      <c r="B4764" t="str">
        <f>'4M'!$CE$84</f>
        <v>B0358SNO_C_SDT</v>
      </c>
      <c r="E4764" t="s">
        <v>16446</v>
      </c>
      <c r="F4764">
        <f>IF(ISBLANK('4M'!$Y$84),"",'4M'!$Y$84)</f>
        <v>0</v>
      </c>
    </row>
    <row r="4765" spans="2:6">
      <c r="B4765" t="str">
        <f>'4M'!$CF$84</f>
        <v>B0358SNO_C_SD</v>
      </c>
      <c r="E4765" t="s">
        <v>16446</v>
      </c>
      <c r="F4765">
        <f>IF(ISBLANK('4M'!$Z$84),"",'4M'!$Z$84)</f>
        <v>0</v>
      </c>
    </row>
    <row r="4766" spans="2:6">
      <c r="B4766" t="str">
        <f>'4M'!$CG$84</f>
        <v>B0358SNO_C_TOT</v>
      </c>
      <c r="E4766" t="s">
        <v>16446</v>
      </c>
      <c r="F4766">
        <f>IF(ISBLANK('4M'!$AA$84),"",'4M'!$AA$84)</f>
        <v>0</v>
      </c>
    </row>
    <row r="4767" spans="2:6">
      <c r="B4767" t="str">
        <f>'4M'!$BL$85</f>
        <v>B0359SNT_F</v>
      </c>
      <c r="E4767" t="s">
        <v>16446</v>
      </c>
      <c r="F4767">
        <f>IF(ISBLANK('4M'!$F$85),"",'4M'!$F$85)</f>
        <v>0</v>
      </c>
    </row>
    <row r="4768" spans="2:6">
      <c r="B4768" t="str">
        <f>'4M'!$BM$85</f>
        <v>B0359SNT_SWD</v>
      </c>
      <c r="E4768" t="s">
        <v>16446</v>
      </c>
      <c r="F4768">
        <f>IF(ISBLANK('4M'!$G$85),"",'4M'!$G$85)</f>
        <v>0</v>
      </c>
    </row>
    <row r="4769" spans="2:6">
      <c r="B4769" t="str">
        <f>'4M'!$BN$85</f>
        <v>B0359SNT_HD</v>
      </c>
      <c r="E4769" t="s">
        <v>16446</v>
      </c>
      <c r="F4769">
        <f>IF(ISBLANK('4M'!$H$85),"",'4M'!$H$85)</f>
        <v>0</v>
      </c>
    </row>
    <row r="4770" spans="2:6">
      <c r="B4770" t="str">
        <f>'4M'!$BO$85</f>
        <v>B0359SNT_STD</v>
      </c>
      <c r="E4770" t="s">
        <v>16446</v>
      </c>
      <c r="F4770">
        <f>IF(ISBLANK('4M'!$I$85),"",'4M'!$I$85)</f>
        <v>0</v>
      </c>
    </row>
    <row r="4771" spans="2:6">
      <c r="B4771" t="str">
        <f>'4M'!$BP$85</f>
        <v>B0359SNT_SLT</v>
      </c>
      <c r="E4771" t="s">
        <v>16446</v>
      </c>
      <c r="F4771">
        <f>IF(ISBLANK('4M'!$J$85),"",'4M'!$J$85)</f>
        <v>0</v>
      </c>
    </row>
    <row r="4772" spans="2:6">
      <c r="B4772" t="str">
        <f>'4M'!$BQ$85</f>
        <v>B0359SNT_STP</v>
      </c>
      <c r="E4772" t="s">
        <v>16446</v>
      </c>
      <c r="F4772">
        <f>IF(ISBLANK('4M'!$K$85),"",'4M'!$K$85)</f>
        <v>0</v>
      </c>
    </row>
    <row r="4773" spans="2:6">
      <c r="B4773" t="str">
        <f>'4M'!$BR$85</f>
        <v>B0359SNT_SDT</v>
      </c>
      <c r="E4773" t="s">
        <v>16446</v>
      </c>
      <c r="F4773">
        <f>IF(ISBLANK('4M'!$L$85),"",'4M'!$L$85)</f>
        <v>0</v>
      </c>
    </row>
    <row r="4774" spans="2:6">
      <c r="B4774" t="str">
        <f>'4M'!$BS$85</f>
        <v>B0359SNT_SD</v>
      </c>
      <c r="E4774" t="s">
        <v>16446</v>
      </c>
      <c r="F4774">
        <f>IF(ISBLANK('4M'!$M$85),"",'4M'!$M$85)</f>
        <v>0</v>
      </c>
    </row>
    <row r="4775" spans="2:6">
      <c r="B4775" t="str">
        <f>'4M'!$BT$85</f>
        <v>B0359SNT_TOT</v>
      </c>
      <c r="E4775" t="s">
        <v>16446</v>
      </c>
      <c r="F4775">
        <f>IF(ISBLANK('4M'!$N$85),"",'4M'!$N$85)</f>
        <v>0</v>
      </c>
    </row>
    <row r="4776" spans="2:6">
      <c r="B4776" t="str">
        <f>'4M'!$BU$85</f>
        <v>B0359SNT_ASC</v>
      </c>
      <c r="E4776" t="s">
        <v>16446</v>
      </c>
      <c r="F4776">
        <f>IF(ISBLANK('4M'!$O$85),"",'4M'!$O$85)</f>
        <v>0</v>
      </c>
    </row>
    <row r="4777" spans="2:6">
      <c r="B4777" t="str">
        <f>'4M'!$BV$85</f>
        <v>B0359SNT_TC</v>
      </c>
      <c r="E4777" t="s">
        <v>16446</v>
      </c>
      <c r="F4777">
        <f>IF(ISBLANK('4M'!$P$85),"",'4M'!$P$85)</f>
        <v>0</v>
      </c>
    </row>
    <row r="4778" spans="2:6">
      <c r="B4778" t="str">
        <f>'4M'!$BW$85</f>
        <v>B0359SNT_TOT8</v>
      </c>
      <c r="E4778" t="s">
        <v>16446</v>
      </c>
      <c r="F4778">
        <f>IF(ISBLANK('4M'!$Q$85),"",'4M'!$Q$85)</f>
        <v>0</v>
      </c>
    </row>
    <row r="4779" spans="2:6">
      <c r="B4779" t="str">
        <f>'4M'!$BX$85</f>
        <v>B0359SNT_TOT78</v>
      </c>
      <c r="E4779" t="s">
        <v>16446</v>
      </c>
      <c r="F4779">
        <f>IF(ISBLANK('4M'!$R$85),"",'4M'!$R$85)</f>
        <v>0</v>
      </c>
    </row>
    <row r="4780" spans="2:6">
      <c r="B4780" t="str">
        <f>'4M'!$BY$85</f>
        <v>B0359SNT_C_F</v>
      </c>
      <c r="E4780" t="s">
        <v>16446</v>
      </c>
      <c r="F4780">
        <f>IF(ISBLANK('4M'!$S$85),"",'4M'!$S$85)</f>
        <v>0</v>
      </c>
    </row>
    <row r="4781" spans="2:6">
      <c r="B4781" t="str">
        <f>'4M'!$BZ$85</f>
        <v>B0359SNT_C_SWD</v>
      </c>
      <c r="E4781" t="s">
        <v>16446</v>
      </c>
      <c r="F4781">
        <f>IF(ISBLANK('4M'!$T$85),"",'4M'!$T$85)</f>
        <v>0</v>
      </c>
    </row>
    <row r="4782" spans="2:6">
      <c r="B4782" t="str">
        <f>'4M'!$CA$85</f>
        <v>B0359SNT_C_HD</v>
      </c>
      <c r="E4782" t="s">
        <v>16446</v>
      </c>
      <c r="F4782">
        <f>IF(ISBLANK('4M'!$U$85),"",'4M'!$U$85)</f>
        <v>0</v>
      </c>
    </row>
    <row r="4783" spans="2:6">
      <c r="B4783" t="str">
        <f>'4M'!$CB$85</f>
        <v>B0359SNT_C_STD</v>
      </c>
      <c r="E4783" t="s">
        <v>16446</v>
      </c>
      <c r="F4783">
        <f>IF(ISBLANK('4M'!$V$85),"",'4M'!$V$85)</f>
        <v>0</v>
      </c>
    </row>
    <row r="4784" spans="2:6">
      <c r="B4784" t="str">
        <f>'4M'!$CC$85</f>
        <v>B0359SNT_C_SLT</v>
      </c>
      <c r="E4784" t="s">
        <v>16446</v>
      </c>
      <c r="F4784">
        <f>IF(ISBLANK('4M'!$W$85),"",'4M'!$W$85)</f>
        <v>0</v>
      </c>
    </row>
    <row r="4785" spans="2:6">
      <c r="B4785" t="str">
        <f>'4M'!$CD$85</f>
        <v>B0359SNT_C_STP</v>
      </c>
      <c r="E4785" t="s">
        <v>16446</v>
      </c>
      <c r="F4785">
        <f>IF(ISBLANK('4M'!$X$85),"",'4M'!$X$85)</f>
        <v>0</v>
      </c>
    </row>
    <row r="4786" spans="2:6">
      <c r="B4786" t="str">
        <f>'4M'!$CE$85</f>
        <v>B0359SNT_C_SDT</v>
      </c>
      <c r="E4786" t="s">
        <v>16446</v>
      </c>
      <c r="F4786">
        <f>IF(ISBLANK('4M'!$Y$85),"",'4M'!$Y$85)</f>
        <v>0</v>
      </c>
    </row>
    <row r="4787" spans="2:6">
      <c r="B4787" t="str">
        <f>'4M'!$CF$85</f>
        <v>B0359SNT_C_SD</v>
      </c>
      <c r="E4787" t="s">
        <v>16446</v>
      </c>
      <c r="F4787">
        <f>IF(ISBLANK('4M'!$Z$85),"",'4M'!$Z$85)</f>
        <v>0</v>
      </c>
    </row>
    <row r="4788" spans="2:6">
      <c r="B4788" t="str">
        <f>'4M'!$CG$85</f>
        <v>B0359SNT_C_TOT</v>
      </c>
      <c r="E4788" t="s">
        <v>16446</v>
      </c>
      <c r="F4788">
        <f>IF(ISBLANK('4M'!$AA$85),"",'4M'!$AA$85)</f>
        <v>0</v>
      </c>
    </row>
    <row r="4789" spans="2:6">
      <c r="B4789" t="str">
        <f>'4M'!$CH$85</f>
        <v>B0400NSDT_TE</v>
      </c>
      <c r="E4789" t="s">
        <v>16446</v>
      </c>
      <c r="F4789">
        <f>IF(ISBLANK('4M'!$AB$85),"",'4M'!$AB$85)</f>
        <v>0</v>
      </c>
    </row>
    <row r="4790" spans="2:6">
      <c r="B4790" t="str">
        <f>'4M'!$CI$85</f>
        <v>B0400NSDT_TA</v>
      </c>
      <c r="E4790" t="s">
        <v>16446</v>
      </c>
      <c r="F4790">
        <f>IF(ISBLANK('4M'!$AC$85),"",'4M'!$AC$85)</f>
        <v>0</v>
      </c>
    </row>
    <row r="4791" spans="2:6">
      <c r="B4791" t="str">
        <f>'4M'!$CJ$85</f>
        <v>B0400NSDT_TC</v>
      </c>
      <c r="E4791" t="s">
        <v>16446</v>
      </c>
      <c r="F4791">
        <f>IF(ISBLANK('4M'!$AD$85),"",'4M'!$AD$85)</f>
        <v>0</v>
      </c>
    </row>
    <row r="4792" spans="2:6">
      <c r="B4792" t="str">
        <f>'4M'!$BL$86</f>
        <v>B0360ADC_F</v>
      </c>
      <c r="E4792" t="s">
        <v>16446</v>
      </c>
      <c r="F4792">
        <f>IF(ISBLANK('4M'!$F$86),"",'4M'!$F$86)</f>
        <v>9.4E-2</v>
      </c>
    </row>
    <row r="4793" spans="2:6">
      <c r="B4793" t="str">
        <f>'4M'!$BM$86</f>
        <v>B0360ADC_SWD</v>
      </c>
      <c r="E4793" t="s">
        <v>16446</v>
      </c>
      <c r="F4793">
        <f>IF(ISBLANK('4M'!$G$86),"",'4M'!$G$86)</f>
        <v>0</v>
      </c>
    </row>
    <row r="4794" spans="2:6">
      <c r="B4794" t="str">
        <f>'4M'!$BN$86</f>
        <v>B0360ADC_HD</v>
      </c>
      <c r="E4794" t="s">
        <v>16446</v>
      </c>
      <c r="F4794">
        <f>IF(ISBLANK('4M'!$H$86),"",'4M'!$H$86)</f>
        <v>0</v>
      </c>
    </row>
    <row r="4795" spans="2:6">
      <c r="B4795" t="str">
        <f>'4M'!$BO$86</f>
        <v>B0360ADC_STD</v>
      </c>
      <c r="E4795" t="s">
        <v>16446</v>
      </c>
      <c r="F4795">
        <f>IF(ISBLANK('4M'!$I$86),"",'4M'!$I$86)</f>
        <v>0</v>
      </c>
    </row>
    <row r="4796" spans="2:6">
      <c r="B4796" t="str">
        <f>'4M'!$BP$86</f>
        <v>B0360ADC_SLT</v>
      </c>
      <c r="E4796" t="s">
        <v>16446</v>
      </c>
      <c r="F4796">
        <f>IF(ISBLANK('4M'!$J$86),"",'4M'!$J$86)</f>
        <v>0</v>
      </c>
    </row>
    <row r="4797" spans="2:6">
      <c r="B4797" t="str">
        <f>'4M'!$BQ$86</f>
        <v>B0360ADC_STP</v>
      </c>
      <c r="E4797" t="s">
        <v>16446</v>
      </c>
      <c r="F4797">
        <f>IF(ISBLANK('4M'!$K$86),"",'4M'!$K$86)</f>
        <v>0</v>
      </c>
    </row>
    <row r="4798" spans="2:6">
      <c r="B4798" t="str">
        <f>'4M'!$BR$86</f>
        <v>B0360ADC_SDT</v>
      </c>
      <c r="E4798" t="s">
        <v>16446</v>
      </c>
      <c r="F4798">
        <f>IF(ISBLANK('4M'!$L$86),"",'4M'!$L$86)</f>
        <v>0</v>
      </c>
    </row>
    <row r="4799" spans="2:6">
      <c r="B4799" t="str">
        <f>'4M'!$BS$86</f>
        <v>B0360ADC_SD</v>
      </c>
      <c r="E4799" t="s">
        <v>16446</v>
      </c>
      <c r="F4799">
        <f>IF(ISBLANK('4M'!$M$86),"",'4M'!$M$86)</f>
        <v>0</v>
      </c>
    </row>
    <row r="4800" spans="2:6">
      <c r="B4800" t="str">
        <f>'4M'!$BT$86</f>
        <v>B0360ADC_TOT</v>
      </c>
      <c r="E4800" t="s">
        <v>16446</v>
      </c>
      <c r="F4800">
        <f>IF(ISBLANK('4M'!$N$86),"",'4M'!$N$86)</f>
        <v>9.4E-2</v>
      </c>
    </row>
    <row r="4801" spans="2:6">
      <c r="B4801" t="str">
        <f>'4M'!$BU$86</f>
        <v>B0360ADC_ASC</v>
      </c>
      <c r="E4801" t="s">
        <v>16446</v>
      </c>
      <c r="F4801">
        <f>IF(ISBLANK('4M'!$O$86),"",'4M'!$O$86)</f>
        <v>0</v>
      </c>
    </row>
    <row r="4802" spans="2:6">
      <c r="B4802" t="str">
        <f>'4M'!$BV$86</f>
        <v>B0360ADC_TC</v>
      </c>
      <c r="E4802" t="s">
        <v>16446</v>
      </c>
      <c r="F4802">
        <f>IF(ISBLANK('4M'!$P$86),"",'4M'!$P$86)</f>
        <v>0</v>
      </c>
    </row>
    <row r="4803" spans="2:6">
      <c r="B4803" t="str">
        <f>'4M'!$BW$86</f>
        <v>B0360ADC_TOT8</v>
      </c>
      <c r="E4803" t="s">
        <v>16446</v>
      </c>
      <c r="F4803">
        <f>IF(ISBLANK('4M'!$Q$86),"",'4M'!$Q$86)</f>
        <v>0</v>
      </c>
    </row>
    <row r="4804" spans="2:6">
      <c r="B4804" t="str">
        <f>'4M'!$BX$86</f>
        <v>B0360ADC_TOT78</v>
      </c>
      <c r="E4804" t="s">
        <v>16446</v>
      </c>
      <c r="F4804">
        <f>IF(ISBLANK('4M'!$R$86),"",'4M'!$R$86)</f>
        <v>9.4E-2</v>
      </c>
    </row>
    <row r="4805" spans="2:6">
      <c r="B4805" t="str">
        <f>'4M'!$CH$86</f>
        <v>B0401AL1C_TE</v>
      </c>
      <c r="E4805" t="s">
        <v>16446</v>
      </c>
      <c r="F4805">
        <f>IF(ISBLANK('4M'!$AB$86),"",'4M'!$AB$86)</f>
        <v>12.688000000000001</v>
      </c>
    </row>
    <row r="4806" spans="2:6">
      <c r="B4806" t="str">
        <f>'4M'!$CI$86</f>
        <v>B0401AL1C_TA</v>
      </c>
      <c r="E4806" t="s">
        <v>16446</v>
      </c>
      <c r="F4806">
        <f>IF(ISBLANK('4M'!$AC$86),"",'4M'!$AC$86)</f>
        <v>0</v>
      </c>
    </row>
    <row r="4807" spans="2:6">
      <c r="B4807" t="str">
        <f>'4M'!$CJ$86</f>
        <v>B0401AL1C_TC</v>
      </c>
      <c r="E4807" t="s">
        <v>16446</v>
      </c>
      <c r="F4807">
        <f>IF(ISBLANK('4M'!$AD$86),"",'4M'!$AD$86)</f>
        <v>0</v>
      </c>
    </row>
    <row r="4808" spans="2:6">
      <c r="B4808" t="str">
        <f>'4M'!$BL$87</f>
        <v>B0361ADO_F</v>
      </c>
      <c r="E4808" t="s">
        <v>16446</v>
      </c>
      <c r="F4808">
        <f>IF(ISBLANK('4M'!$F$87),"",'4M'!$F$87)</f>
        <v>0</v>
      </c>
    </row>
    <row r="4809" spans="2:6">
      <c r="B4809" t="str">
        <f>'4M'!$BM$87</f>
        <v>B0361ADO_SWD</v>
      </c>
      <c r="E4809" t="s">
        <v>16446</v>
      </c>
      <c r="F4809">
        <f>IF(ISBLANK('4M'!$G$87),"",'4M'!$G$87)</f>
        <v>0</v>
      </c>
    </row>
    <row r="4810" spans="2:6">
      <c r="B4810" t="str">
        <f>'4M'!$BN$87</f>
        <v>B0361ADO_HD</v>
      </c>
      <c r="E4810" t="s">
        <v>16446</v>
      </c>
      <c r="F4810">
        <f>IF(ISBLANK('4M'!$H$87),"",'4M'!$H$87)</f>
        <v>0</v>
      </c>
    </row>
    <row r="4811" spans="2:6">
      <c r="B4811" t="str">
        <f>'4M'!$BO$87</f>
        <v>B0361ADO_STD</v>
      </c>
      <c r="E4811" t="s">
        <v>16446</v>
      </c>
      <c r="F4811">
        <f>IF(ISBLANK('4M'!$I$87),"",'4M'!$I$87)</f>
        <v>0</v>
      </c>
    </row>
    <row r="4812" spans="2:6">
      <c r="B4812" t="str">
        <f>'4M'!$BP$87</f>
        <v>B0361ADO_SLT</v>
      </c>
      <c r="E4812" t="s">
        <v>16446</v>
      </c>
      <c r="F4812">
        <f>IF(ISBLANK('4M'!$J$87),"",'4M'!$J$87)</f>
        <v>0</v>
      </c>
    </row>
    <row r="4813" spans="2:6">
      <c r="B4813" t="str">
        <f>'4M'!$BQ$87</f>
        <v>B0361ADO_STP</v>
      </c>
      <c r="E4813" t="s">
        <v>16446</v>
      </c>
      <c r="F4813">
        <f>IF(ISBLANK('4M'!$K$87),"",'4M'!$K$87)</f>
        <v>0</v>
      </c>
    </row>
    <row r="4814" spans="2:6">
      <c r="B4814" t="str">
        <f>'4M'!$BR$87</f>
        <v>B0361ADO_SDT</v>
      </c>
      <c r="E4814" t="s">
        <v>16446</v>
      </c>
      <c r="F4814">
        <f>IF(ISBLANK('4M'!$L$87),"",'4M'!$L$87)</f>
        <v>0</v>
      </c>
    </row>
    <row r="4815" spans="2:6">
      <c r="B4815" t="str">
        <f>'4M'!$BS$87</f>
        <v>B0361ADO_SD</v>
      </c>
      <c r="E4815" t="s">
        <v>16446</v>
      </c>
      <c r="F4815">
        <f>IF(ISBLANK('4M'!$M$87),"",'4M'!$M$87)</f>
        <v>0</v>
      </c>
    </row>
    <row r="4816" spans="2:6">
      <c r="B4816" t="str">
        <f>'4M'!$BT$87</f>
        <v>B0361ADO_TOT</v>
      </c>
      <c r="E4816" t="s">
        <v>16446</v>
      </c>
      <c r="F4816">
        <f>IF(ISBLANK('4M'!$N$87),"",'4M'!$N$87)</f>
        <v>0</v>
      </c>
    </row>
    <row r="4817" spans="2:6">
      <c r="B4817" t="str">
        <f>'4M'!$BU$87</f>
        <v>B0361ADO_ASC</v>
      </c>
      <c r="E4817" t="s">
        <v>16446</v>
      </c>
      <c r="F4817">
        <f>IF(ISBLANK('4M'!$O$87),"",'4M'!$O$87)</f>
        <v>0</v>
      </c>
    </row>
    <row r="4818" spans="2:6">
      <c r="B4818" t="str">
        <f>'4M'!$BV$87</f>
        <v>B0361ADO_TC</v>
      </c>
      <c r="E4818" t="s">
        <v>16446</v>
      </c>
      <c r="F4818">
        <f>IF(ISBLANK('4M'!$P$87),"",'4M'!$P$87)</f>
        <v>0</v>
      </c>
    </row>
    <row r="4819" spans="2:6">
      <c r="B4819" t="str">
        <f>'4M'!$BW$87</f>
        <v>B0361ADO_TOT8</v>
      </c>
      <c r="E4819" t="s">
        <v>16446</v>
      </c>
      <c r="F4819">
        <f>IF(ISBLANK('4M'!$Q$87),"",'4M'!$Q$87)</f>
        <v>0</v>
      </c>
    </row>
    <row r="4820" spans="2:6">
      <c r="B4820" t="str">
        <f>'4M'!$BX$87</f>
        <v>B0361ADO_TOT78</v>
      </c>
      <c r="E4820" t="s">
        <v>16446</v>
      </c>
      <c r="F4820">
        <f>IF(ISBLANK('4M'!$R$87),"",'4M'!$R$87)</f>
        <v>0</v>
      </c>
    </row>
    <row r="4821" spans="2:6">
      <c r="B4821" t="str">
        <f>'4M'!$CH$87</f>
        <v>B0402AL1O_TE</v>
      </c>
      <c r="E4821" t="s">
        <v>16446</v>
      </c>
      <c r="F4821">
        <f>IF(ISBLANK('4M'!$AB$87),"",'4M'!$AB$87)</f>
        <v>0</v>
      </c>
    </row>
    <row r="4822" spans="2:6">
      <c r="B4822" t="str">
        <f>'4M'!$CI$87</f>
        <v>B0402AL1O_TA</v>
      </c>
      <c r="E4822" t="s">
        <v>16446</v>
      </c>
      <c r="F4822">
        <f>IF(ISBLANK('4M'!$AC$87),"",'4M'!$AC$87)</f>
        <v>0</v>
      </c>
    </row>
    <row r="4823" spans="2:6">
      <c r="B4823" t="str">
        <f>'4M'!$CJ$87</f>
        <v>B0402AL1O_TC</v>
      </c>
      <c r="E4823" t="s">
        <v>16446</v>
      </c>
      <c r="F4823">
        <f>IF(ISBLANK('4M'!$AD$87),"",'4M'!$AD$87)</f>
        <v>0</v>
      </c>
    </row>
    <row r="4824" spans="2:6">
      <c r="B4824" t="str">
        <f>'4M'!$BL$88</f>
        <v>B0362ADC_F</v>
      </c>
      <c r="E4824" t="s">
        <v>16446</v>
      </c>
      <c r="F4824">
        <f>IF(ISBLANK('4M'!$F$88),"",'4M'!$F$88)</f>
        <v>2.6389999999999998</v>
      </c>
    </row>
    <row r="4825" spans="2:6">
      <c r="B4825" t="str">
        <f>'4M'!$BM$88</f>
        <v>B0362ADC_SWD</v>
      </c>
      <c r="E4825" t="s">
        <v>16446</v>
      </c>
      <c r="F4825">
        <f>IF(ISBLANK('4M'!$G$88),"",'4M'!$G$88)</f>
        <v>0.02</v>
      </c>
    </row>
    <row r="4826" spans="2:6">
      <c r="B4826" t="str">
        <f>'4M'!$BN$88</f>
        <v>B0362ADC_HD</v>
      </c>
      <c r="E4826" t="s">
        <v>16446</v>
      </c>
      <c r="F4826">
        <f>IF(ISBLANK('4M'!$H$88),"",'4M'!$H$88)</f>
        <v>0</v>
      </c>
    </row>
    <row r="4827" spans="2:6">
      <c r="B4827" t="str">
        <f>'4M'!$BO$88</f>
        <v>B0362ADC_STD</v>
      </c>
      <c r="E4827" t="s">
        <v>16446</v>
      </c>
      <c r="F4827">
        <f>IF(ISBLANK('4M'!$I$88),"",'4M'!$I$88)</f>
        <v>0</v>
      </c>
    </row>
    <row r="4828" spans="2:6">
      <c r="B4828" t="str">
        <f>'4M'!$BP$88</f>
        <v>B0362ADC_SLT</v>
      </c>
      <c r="E4828" t="s">
        <v>16446</v>
      </c>
      <c r="F4828">
        <f>IF(ISBLANK('4M'!$J$88),"",'4M'!$J$88)</f>
        <v>0</v>
      </c>
    </row>
    <row r="4829" spans="2:6">
      <c r="B4829" t="str">
        <f>'4M'!$BQ$88</f>
        <v>B0362ADC_STP</v>
      </c>
      <c r="E4829" t="s">
        <v>16446</v>
      </c>
      <c r="F4829">
        <f>IF(ISBLANK('4M'!$K$88),"",'4M'!$K$88)</f>
        <v>0</v>
      </c>
    </row>
    <row r="4830" spans="2:6">
      <c r="B4830" t="str">
        <f>'4M'!$BR$88</f>
        <v>B0362ADC_SDT</v>
      </c>
      <c r="E4830" t="s">
        <v>16446</v>
      </c>
      <c r="F4830">
        <f>IF(ISBLANK('4M'!$L$88),"",'4M'!$L$88)</f>
        <v>0</v>
      </c>
    </row>
    <row r="4831" spans="2:6">
      <c r="B4831" t="str">
        <f>'4M'!$BS$88</f>
        <v>B0362ADC_SD</v>
      </c>
      <c r="E4831" t="s">
        <v>16446</v>
      </c>
      <c r="F4831">
        <f>IF(ISBLANK('4M'!$M$88),"",'4M'!$M$88)</f>
        <v>0</v>
      </c>
    </row>
    <row r="4832" spans="2:6">
      <c r="B4832" t="str">
        <f>'4M'!$BT$88</f>
        <v>B0362ADC_TOT</v>
      </c>
      <c r="E4832" t="s">
        <v>16446</v>
      </c>
      <c r="F4832">
        <f>IF(ISBLANK('4M'!$N$88),"",'4M'!$N$88)</f>
        <v>2.6589999999999998</v>
      </c>
    </row>
    <row r="4833" spans="2:6">
      <c r="B4833" t="str">
        <f>'4M'!$BU$88</f>
        <v>B0362ADC_ASC</v>
      </c>
      <c r="E4833" t="s">
        <v>16446</v>
      </c>
      <c r="F4833">
        <f>IF(ISBLANK('4M'!$O$88),"",'4M'!$O$88)</f>
        <v>0</v>
      </c>
    </row>
    <row r="4834" spans="2:6">
      <c r="B4834" t="str">
        <f>'4M'!$BV$88</f>
        <v>B0362ADC_TC</v>
      </c>
      <c r="E4834" t="s">
        <v>16446</v>
      </c>
      <c r="F4834">
        <f>IF(ISBLANK('4M'!$P$88),"",'4M'!$P$88)</f>
        <v>0</v>
      </c>
    </row>
    <row r="4835" spans="2:6">
      <c r="B4835" t="str">
        <f>'4M'!$BW$88</f>
        <v>B0362ADC_TOT8</v>
      </c>
      <c r="E4835" t="s">
        <v>16446</v>
      </c>
      <c r="F4835">
        <f>IF(ISBLANK('4M'!$Q$88),"",'4M'!$Q$88)</f>
        <v>0</v>
      </c>
    </row>
    <row r="4836" spans="2:6">
      <c r="B4836" t="str">
        <f>'4M'!$BX$88</f>
        <v>B0362ADC_TOT78</v>
      </c>
      <c r="E4836" t="s">
        <v>16446</v>
      </c>
      <c r="F4836">
        <f>IF(ISBLANK('4M'!$R$88),"",'4M'!$R$88)</f>
        <v>2.6589999999999998</v>
      </c>
    </row>
    <row r="4837" spans="2:6">
      <c r="B4837" t="str">
        <f>'4M'!$CH$88</f>
        <v>B0403AL2C_TE</v>
      </c>
      <c r="E4837" t="s">
        <v>16446</v>
      </c>
      <c r="F4837">
        <f>IF(ISBLANK('4M'!$AB$88),"",'4M'!$AB$88)</f>
        <v>6.9290000000000003</v>
      </c>
    </row>
    <row r="4838" spans="2:6">
      <c r="B4838" t="str">
        <f>'4M'!$CI$88</f>
        <v>B0403AL2C_TA</v>
      </c>
      <c r="E4838" t="s">
        <v>16446</v>
      </c>
      <c r="F4838">
        <f>IF(ISBLANK('4M'!$AC$88),"",'4M'!$AC$88)</f>
        <v>0</v>
      </c>
    </row>
    <row r="4839" spans="2:6">
      <c r="B4839" t="str">
        <f>'4M'!$CJ$88</f>
        <v>B0403AL2C_TC</v>
      </c>
      <c r="E4839" t="s">
        <v>16446</v>
      </c>
      <c r="F4839">
        <f>IF(ISBLANK('4M'!$AD$88),"",'4M'!$AD$88)</f>
        <v>0</v>
      </c>
    </row>
    <row r="4840" spans="2:6">
      <c r="B4840" t="str">
        <f>'4M'!$BL$89</f>
        <v>B0363ADO_F</v>
      </c>
      <c r="E4840" t="s">
        <v>16446</v>
      </c>
      <c r="F4840">
        <f>IF(ISBLANK('4M'!$F$89),"",'4M'!$F$89)</f>
        <v>0</v>
      </c>
    </row>
    <row r="4841" spans="2:6">
      <c r="B4841" t="str">
        <f>'4M'!$BM$89</f>
        <v>B0363ADO_SWD</v>
      </c>
      <c r="E4841" t="s">
        <v>16446</v>
      </c>
      <c r="F4841">
        <f>IF(ISBLANK('4M'!$G$89),"",'4M'!$G$89)</f>
        <v>0</v>
      </c>
    </row>
    <row r="4842" spans="2:6">
      <c r="B4842" t="str">
        <f>'4M'!$BN$89</f>
        <v>B0363ADO_HD</v>
      </c>
      <c r="E4842" t="s">
        <v>16446</v>
      </c>
      <c r="F4842">
        <f>IF(ISBLANK('4M'!$H$89),"",'4M'!$H$89)</f>
        <v>0</v>
      </c>
    </row>
    <row r="4843" spans="2:6">
      <c r="B4843" t="str">
        <f>'4M'!$BO$89</f>
        <v>B0363ADO_STD</v>
      </c>
      <c r="E4843" t="s">
        <v>16446</v>
      </c>
      <c r="F4843">
        <f>IF(ISBLANK('4M'!$I$89),"",'4M'!$I$89)</f>
        <v>0</v>
      </c>
    </row>
    <row r="4844" spans="2:6">
      <c r="B4844" t="str">
        <f>'4M'!$BP$89</f>
        <v>B0363ADO_SLT</v>
      </c>
      <c r="E4844" t="s">
        <v>16446</v>
      </c>
      <c r="F4844">
        <f>IF(ISBLANK('4M'!$J$89),"",'4M'!$J$89)</f>
        <v>0</v>
      </c>
    </row>
    <row r="4845" spans="2:6">
      <c r="B4845" t="str">
        <f>'4M'!$BQ$89</f>
        <v>B0363ADO_STP</v>
      </c>
      <c r="E4845" t="s">
        <v>16446</v>
      </c>
      <c r="F4845">
        <f>IF(ISBLANK('4M'!$K$89),"",'4M'!$K$89)</f>
        <v>0</v>
      </c>
    </row>
    <row r="4846" spans="2:6">
      <c r="B4846" t="str">
        <f>'4M'!$BR$89</f>
        <v>B0363ADO_SDT</v>
      </c>
      <c r="E4846" t="s">
        <v>16446</v>
      </c>
      <c r="F4846">
        <f>IF(ISBLANK('4M'!$L$89),"",'4M'!$L$89)</f>
        <v>0</v>
      </c>
    </row>
    <row r="4847" spans="2:6">
      <c r="B4847" t="str">
        <f>'4M'!$BS$89</f>
        <v>B0363ADO_SD</v>
      </c>
      <c r="E4847" t="s">
        <v>16446</v>
      </c>
      <c r="F4847">
        <f>IF(ISBLANK('4M'!$M$89),"",'4M'!$M$89)</f>
        <v>0</v>
      </c>
    </row>
    <row r="4848" spans="2:6">
      <c r="B4848" t="str">
        <f>'4M'!$BT$89</f>
        <v>B0363ADO_TOT</v>
      </c>
      <c r="E4848" t="s">
        <v>16446</v>
      </c>
      <c r="F4848">
        <f>IF(ISBLANK('4M'!$N$89),"",'4M'!$N$89)</f>
        <v>0</v>
      </c>
    </row>
    <row r="4849" spans="2:6">
      <c r="B4849" t="str">
        <f>'4M'!$BU$89</f>
        <v>B0363ADO_ASC</v>
      </c>
      <c r="E4849" t="s">
        <v>16446</v>
      </c>
      <c r="F4849">
        <f>IF(ISBLANK('4M'!$O$89),"",'4M'!$O$89)</f>
        <v>0</v>
      </c>
    </row>
    <row r="4850" spans="2:6">
      <c r="B4850" t="str">
        <f>'4M'!$BV$89</f>
        <v>B0363ADO_TC</v>
      </c>
      <c r="E4850" t="s">
        <v>16446</v>
      </c>
      <c r="F4850">
        <f>IF(ISBLANK('4M'!$P$89),"",'4M'!$P$89)</f>
        <v>0</v>
      </c>
    </row>
    <row r="4851" spans="2:6">
      <c r="B4851" t="str">
        <f>'4M'!$BW$89</f>
        <v>B0363ADO_TOT8</v>
      </c>
      <c r="E4851" t="s">
        <v>16446</v>
      </c>
      <c r="F4851">
        <f>IF(ISBLANK('4M'!$Q$89),"",'4M'!$Q$89)</f>
        <v>0</v>
      </c>
    </row>
    <row r="4852" spans="2:6">
      <c r="B4852" t="str">
        <f>'4M'!$BX$89</f>
        <v>B0363ADO_TOT78</v>
      </c>
      <c r="E4852" t="s">
        <v>16446</v>
      </c>
      <c r="F4852">
        <f>IF(ISBLANK('4M'!$R$89),"",'4M'!$R$89)</f>
        <v>0</v>
      </c>
    </row>
    <row r="4853" spans="2:6">
      <c r="B4853" t="str">
        <f>'4M'!$CH$89</f>
        <v>B0404AL2O_TE</v>
      </c>
      <c r="E4853" t="s">
        <v>16446</v>
      </c>
      <c r="F4853">
        <f>IF(ISBLANK('4M'!$AB$89),"",'4M'!$AB$89)</f>
        <v>9.5000000000000001E-2</v>
      </c>
    </row>
    <row r="4854" spans="2:6">
      <c r="B4854" t="str">
        <f>'4M'!$CI$89</f>
        <v>B0404AL2O_TA</v>
      </c>
      <c r="E4854" t="s">
        <v>16446</v>
      </c>
      <c r="F4854">
        <f>IF(ISBLANK('4M'!$AC$89),"",'4M'!$AC$89)</f>
        <v>0</v>
      </c>
    </row>
    <row r="4855" spans="2:6">
      <c r="B4855" t="str">
        <f>'4M'!$CJ$89</f>
        <v>B0404AL2O_TC</v>
      </c>
      <c r="E4855" t="s">
        <v>16446</v>
      </c>
      <c r="F4855">
        <f>IF(ISBLANK('4M'!$AD$89),"",'4M'!$AD$89)</f>
        <v>0</v>
      </c>
    </row>
    <row r="4856" spans="2:6">
      <c r="B4856" t="str">
        <f>'4M'!$BL$90</f>
        <v>B0364ADC_F</v>
      </c>
      <c r="E4856" t="s">
        <v>16446</v>
      </c>
      <c r="F4856">
        <f>IF(ISBLANK('4M'!$F$90),"",'4M'!$F$90)</f>
        <v>0</v>
      </c>
    </row>
    <row r="4857" spans="2:6">
      <c r="B4857" t="str">
        <f>'4M'!$BM$90</f>
        <v>B0364ADC_SWD</v>
      </c>
      <c r="E4857" t="s">
        <v>16446</v>
      </c>
      <c r="F4857">
        <f>IF(ISBLANK('4M'!$G$90),"",'4M'!$G$90)</f>
        <v>0</v>
      </c>
    </row>
    <row r="4858" spans="2:6">
      <c r="B4858" t="str">
        <f>'4M'!$BN$90</f>
        <v>B0364ADC_HD</v>
      </c>
      <c r="E4858" t="s">
        <v>16446</v>
      </c>
      <c r="F4858">
        <f>IF(ISBLANK('4M'!$H$90),"",'4M'!$H$90)</f>
        <v>0</v>
      </c>
    </row>
    <row r="4859" spans="2:6">
      <c r="B4859" t="str">
        <f>'4M'!$BO$90</f>
        <v>B0364ADC_STD</v>
      </c>
      <c r="E4859" t="s">
        <v>16446</v>
      </c>
      <c r="F4859">
        <f>IF(ISBLANK('4M'!$I$90),"",'4M'!$I$90)</f>
        <v>0</v>
      </c>
    </row>
    <row r="4860" spans="2:6">
      <c r="B4860" t="str">
        <f>'4M'!$BP$90</f>
        <v>B0364ADC_SLT</v>
      </c>
      <c r="E4860" t="s">
        <v>16446</v>
      </c>
      <c r="F4860">
        <f>IF(ISBLANK('4M'!$J$90),"",'4M'!$J$90)</f>
        <v>0</v>
      </c>
    </row>
    <row r="4861" spans="2:6">
      <c r="B4861" t="str">
        <f>'4M'!$BQ$90</f>
        <v>B0364ADC_STP</v>
      </c>
      <c r="E4861" t="s">
        <v>16446</v>
      </c>
      <c r="F4861">
        <f>IF(ISBLANK('4M'!$K$90),"",'4M'!$K$90)</f>
        <v>0</v>
      </c>
    </row>
    <row r="4862" spans="2:6">
      <c r="B4862" t="str">
        <f>'4M'!$BR$90</f>
        <v>B0364ADC_SDT</v>
      </c>
      <c r="E4862" t="s">
        <v>16446</v>
      </c>
      <c r="F4862">
        <f>IF(ISBLANK('4M'!$L$90),"",'4M'!$L$90)</f>
        <v>0</v>
      </c>
    </row>
    <row r="4863" spans="2:6">
      <c r="B4863" t="str">
        <f>'4M'!$BS$90</f>
        <v>B0364ADC_SD</v>
      </c>
      <c r="E4863" t="s">
        <v>16446</v>
      </c>
      <c r="F4863">
        <f>IF(ISBLANK('4M'!$M$90),"",'4M'!$M$90)</f>
        <v>0</v>
      </c>
    </row>
    <row r="4864" spans="2:6">
      <c r="B4864" t="str">
        <f>'4M'!$BT$90</f>
        <v>B0364ADC_TOT</v>
      </c>
      <c r="E4864" t="s">
        <v>16446</v>
      </c>
      <c r="F4864">
        <f>IF(ISBLANK('4M'!$N$90),"",'4M'!$N$90)</f>
        <v>0</v>
      </c>
    </row>
    <row r="4865" spans="2:6">
      <c r="B4865" t="str">
        <f>'4M'!$BU$90</f>
        <v>B0364ADC_ASC</v>
      </c>
      <c r="E4865" t="s">
        <v>16446</v>
      </c>
      <c r="F4865">
        <f>IF(ISBLANK('4M'!$O$90),"",'4M'!$O$90)</f>
        <v>0</v>
      </c>
    </row>
    <row r="4866" spans="2:6">
      <c r="B4866" t="str">
        <f>'4M'!$BV$90</f>
        <v>B0364ADC_TC</v>
      </c>
      <c r="E4866" t="s">
        <v>16446</v>
      </c>
      <c r="F4866">
        <f>IF(ISBLANK('4M'!$P$90),"",'4M'!$P$90)</f>
        <v>0</v>
      </c>
    </row>
    <row r="4867" spans="2:6">
      <c r="B4867" t="str">
        <f>'4M'!$BW$90</f>
        <v>B0364ADC_TOT8</v>
      </c>
      <c r="E4867" t="s">
        <v>16446</v>
      </c>
      <c r="F4867">
        <f>IF(ISBLANK('4M'!$Q$90),"",'4M'!$Q$90)</f>
        <v>0</v>
      </c>
    </row>
    <row r="4868" spans="2:6">
      <c r="B4868" t="str">
        <f>'4M'!$BX$90</f>
        <v>B0364ADC_TOT78</v>
      </c>
      <c r="E4868" t="s">
        <v>16446</v>
      </c>
      <c r="F4868">
        <f>IF(ISBLANK('4M'!$R$90),"",'4M'!$R$90)</f>
        <v>0</v>
      </c>
    </row>
    <row r="4869" spans="2:6">
      <c r="B4869" t="str">
        <f>'4M'!$CH$90</f>
        <v>B0405AL3C_TE</v>
      </c>
      <c r="E4869" t="s">
        <v>16446</v>
      </c>
      <c r="F4869">
        <f>IF(ISBLANK('4M'!$AB$90),"",'4M'!$AB$90)</f>
        <v>0</v>
      </c>
    </row>
    <row r="4870" spans="2:6">
      <c r="B4870" t="str">
        <f>'4M'!$CI$90</f>
        <v>B0405AL3C_TA</v>
      </c>
      <c r="E4870" t="s">
        <v>16446</v>
      </c>
      <c r="F4870">
        <f>IF(ISBLANK('4M'!$AC$90),"",'4M'!$AC$90)</f>
        <v>0</v>
      </c>
    </row>
    <row r="4871" spans="2:6">
      <c r="B4871" t="str">
        <f>'4M'!$CJ$90</f>
        <v>B0405AL3C_TC</v>
      </c>
      <c r="E4871" t="s">
        <v>16446</v>
      </c>
      <c r="F4871">
        <f>IF(ISBLANK('4M'!$AD$90),"",'4M'!$AD$90)</f>
        <v>0</v>
      </c>
    </row>
    <row r="4872" spans="2:6">
      <c r="B4872" t="str">
        <f>'4M'!$BL$91</f>
        <v>B0365ADO_F</v>
      </c>
      <c r="E4872" t="s">
        <v>16446</v>
      </c>
      <c r="F4872">
        <f>IF(ISBLANK('4M'!$F$91),"",'4M'!$F$91)</f>
        <v>0</v>
      </c>
    </row>
    <row r="4873" spans="2:6">
      <c r="B4873" t="str">
        <f>'4M'!$BM$91</f>
        <v>B0365ADO_SWD</v>
      </c>
      <c r="E4873" t="s">
        <v>16446</v>
      </c>
      <c r="F4873">
        <f>IF(ISBLANK('4M'!$G$91),"",'4M'!$G$91)</f>
        <v>0</v>
      </c>
    </row>
    <row r="4874" spans="2:6">
      <c r="B4874" t="str">
        <f>'4M'!$BN$91</f>
        <v>B0365ADO_HD</v>
      </c>
      <c r="E4874" t="s">
        <v>16446</v>
      </c>
      <c r="F4874">
        <f>IF(ISBLANK('4M'!$H$91),"",'4M'!$H$91)</f>
        <v>0</v>
      </c>
    </row>
    <row r="4875" spans="2:6">
      <c r="B4875" t="str">
        <f>'4M'!$BO$91</f>
        <v>B0365ADO_STD</v>
      </c>
      <c r="E4875" t="s">
        <v>16446</v>
      </c>
      <c r="F4875">
        <f>IF(ISBLANK('4M'!$I$91),"",'4M'!$I$91)</f>
        <v>0</v>
      </c>
    </row>
    <row r="4876" spans="2:6">
      <c r="B4876" t="str">
        <f>'4M'!$BP$91</f>
        <v>B0365ADO_SLT</v>
      </c>
      <c r="E4876" t="s">
        <v>16446</v>
      </c>
      <c r="F4876">
        <f>IF(ISBLANK('4M'!$J$91),"",'4M'!$J$91)</f>
        <v>0</v>
      </c>
    </row>
    <row r="4877" spans="2:6">
      <c r="B4877" t="str">
        <f>'4M'!$BQ$91</f>
        <v>B0365ADO_STP</v>
      </c>
      <c r="E4877" t="s">
        <v>16446</v>
      </c>
      <c r="F4877">
        <f>IF(ISBLANK('4M'!$K$91),"",'4M'!$K$91)</f>
        <v>0</v>
      </c>
    </row>
    <row r="4878" spans="2:6">
      <c r="B4878" t="str">
        <f>'4M'!$BR$91</f>
        <v>B0365ADO_SDT</v>
      </c>
      <c r="E4878" t="s">
        <v>16446</v>
      </c>
      <c r="F4878">
        <f>IF(ISBLANK('4M'!$L$91),"",'4M'!$L$91)</f>
        <v>0</v>
      </c>
    </row>
    <row r="4879" spans="2:6">
      <c r="B4879" t="str">
        <f>'4M'!$BS$91</f>
        <v>B0365ADO_SD</v>
      </c>
      <c r="E4879" t="s">
        <v>16446</v>
      </c>
      <c r="F4879">
        <f>IF(ISBLANK('4M'!$M$91),"",'4M'!$M$91)</f>
        <v>0</v>
      </c>
    </row>
    <row r="4880" spans="2:6">
      <c r="B4880" t="str">
        <f>'4M'!$BT$91</f>
        <v>B0365ADO_TOT</v>
      </c>
      <c r="E4880" t="s">
        <v>16446</v>
      </c>
      <c r="F4880">
        <f>IF(ISBLANK('4M'!$N$91),"",'4M'!$N$91)</f>
        <v>0</v>
      </c>
    </row>
    <row r="4881" spans="2:6">
      <c r="B4881" t="str">
        <f>'4M'!$BU$91</f>
        <v>B0365ADO_ASC</v>
      </c>
      <c r="E4881" t="s">
        <v>16446</v>
      </c>
      <c r="F4881">
        <f>IF(ISBLANK('4M'!$O$91),"",'4M'!$O$91)</f>
        <v>0</v>
      </c>
    </row>
    <row r="4882" spans="2:6">
      <c r="B4882" t="str">
        <f>'4M'!$BV$91</f>
        <v>B0365ADO_TC</v>
      </c>
      <c r="E4882" t="s">
        <v>16446</v>
      </c>
      <c r="F4882">
        <f>IF(ISBLANK('4M'!$P$91),"",'4M'!$P$91)</f>
        <v>0</v>
      </c>
    </row>
    <row r="4883" spans="2:6">
      <c r="B4883" t="str">
        <f>'4M'!$BW$91</f>
        <v>B0365ADO_TOT8</v>
      </c>
      <c r="E4883" t="s">
        <v>16446</v>
      </c>
      <c r="F4883">
        <f>IF(ISBLANK('4M'!$Q$91),"",'4M'!$Q$91)</f>
        <v>0</v>
      </c>
    </row>
    <row r="4884" spans="2:6">
      <c r="B4884" t="str">
        <f>'4M'!$BX$91</f>
        <v>B0365ADO_TOT78</v>
      </c>
      <c r="E4884" t="s">
        <v>16446</v>
      </c>
      <c r="F4884">
        <f>IF(ISBLANK('4M'!$R$91),"",'4M'!$R$91)</f>
        <v>0</v>
      </c>
    </row>
    <row r="4885" spans="2:6">
      <c r="B4885" t="str">
        <f>'4M'!$CH$91</f>
        <v>B0406AL3O_TE</v>
      </c>
      <c r="E4885" t="s">
        <v>16446</v>
      </c>
      <c r="F4885">
        <f>IF(ISBLANK('4M'!$AB$91),"",'4M'!$AB$91)</f>
        <v>7.97</v>
      </c>
    </row>
    <row r="4886" spans="2:6">
      <c r="B4886" t="str">
        <f>'4M'!$CI$91</f>
        <v>B0406AL3O_TA</v>
      </c>
      <c r="E4886" t="s">
        <v>16446</v>
      </c>
      <c r="F4886">
        <f>IF(ISBLANK('4M'!$AC$91),"",'4M'!$AC$91)</f>
        <v>0</v>
      </c>
    </row>
    <row r="4887" spans="2:6">
      <c r="B4887" t="str">
        <f>'4M'!$CJ$91</f>
        <v>B0406AL3O_TC</v>
      </c>
      <c r="E4887" t="s">
        <v>16446</v>
      </c>
      <c r="F4887">
        <f>IF(ISBLANK('4M'!$AD$91),"",'4M'!$AD$91)</f>
        <v>0</v>
      </c>
    </row>
    <row r="4888" spans="2:6">
      <c r="B4888" t="str">
        <f>'4M'!$BL$92</f>
        <v>B0366ADC_F</v>
      </c>
      <c r="E4888" t="s">
        <v>16446</v>
      </c>
      <c r="F4888">
        <f>IF(ISBLANK('4M'!$F$92),"",'4M'!$F$92)</f>
        <v>0</v>
      </c>
    </row>
    <row r="4889" spans="2:6">
      <c r="B4889" t="str">
        <f>'4M'!$BM$92</f>
        <v>B0366ADC_SWD</v>
      </c>
      <c r="E4889" t="s">
        <v>16446</v>
      </c>
      <c r="F4889">
        <f>IF(ISBLANK('4M'!$G$92),"",'4M'!$G$92)</f>
        <v>0</v>
      </c>
    </row>
    <row r="4890" spans="2:6">
      <c r="B4890" t="str">
        <f>'4M'!$BN$92</f>
        <v>B0366ADC_HD</v>
      </c>
      <c r="E4890" t="s">
        <v>16446</v>
      </c>
      <c r="F4890">
        <f>IF(ISBLANK('4M'!$H$92),"",'4M'!$H$92)</f>
        <v>0</v>
      </c>
    </row>
    <row r="4891" spans="2:6">
      <c r="B4891" t="str">
        <f>'4M'!$BO$92</f>
        <v>B0366ADC_STD</v>
      </c>
      <c r="E4891" t="s">
        <v>16446</v>
      </c>
      <c r="F4891">
        <f>IF(ISBLANK('4M'!$I$92),"",'4M'!$I$92)</f>
        <v>0</v>
      </c>
    </row>
    <row r="4892" spans="2:6">
      <c r="B4892" t="str">
        <f>'4M'!$BP$92</f>
        <v>B0366ADC_SLT</v>
      </c>
      <c r="E4892" t="s">
        <v>16446</v>
      </c>
      <c r="F4892">
        <f>IF(ISBLANK('4M'!$J$92),"",'4M'!$J$92)</f>
        <v>0</v>
      </c>
    </row>
    <row r="4893" spans="2:6">
      <c r="B4893" t="str">
        <f>'4M'!$BQ$92</f>
        <v>B0366ADC_STP</v>
      </c>
      <c r="E4893" t="s">
        <v>16446</v>
      </c>
      <c r="F4893">
        <f>IF(ISBLANK('4M'!$K$92),"",'4M'!$K$92)</f>
        <v>0</v>
      </c>
    </row>
    <row r="4894" spans="2:6">
      <c r="B4894" t="str">
        <f>'4M'!$BR$92</f>
        <v>B0366ADC_SDT</v>
      </c>
      <c r="E4894" t="s">
        <v>16446</v>
      </c>
      <c r="F4894">
        <f>IF(ISBLANK('4M'!$L$92),"",'4M'!$L$92)</f>
        <v>0</v>
      </c>
    </row>
    <row r="4895" spans="2:6">
      <c r="B4895" t="str">
        <f>'4M'!$BS$92</f>
        <v>B0366ADC_SD</v>
      </c>
      <c r="E4895" t="s">
        <v>16446</v>
      </c>
      <c r="F4895">
        <f>IF(ISBLANK('4M'!$M$92),"",'4M'!$M$92)</f>
        <v>0</v>
      </c>
    </row>
    <row r="4896" spans="2:6">
      <c r="B4896" t="str">
        <f>'4M'!$BT$92</f>
        <v>B0366ADC_TOT</v>
      </c>
      <c r="E4896" t="s">
        <v>16446</v>
      </c>
      <c r="F4896">
        <f>IF(ISBLANK('4M'!$N$92),"",'4M'!$N$92)</f>
        <v>0</v>
      </c>
    </row>
    <row r="4897" spans="2:6">
      <c r="B4897" t="str">
        <f>'4M'!$BU$92</f>
        <v>B0366ADC_ASC</v>
      </c>
      <c r="E4897" t="s">
        <v>16446</v>
      </c>
      <c r="F4897">
        <f>IF(ISBLANK('4M'!$O$92),"",'4M'!$O$92)</f>
        <v>0</v>
      </c>
    </row>
    <row r="4898" spans="2:6">
      <c r="B4898" t="str">
        <f>'4M'!$BV$92</f>
        <v>B0366ADC_TC</v>
      </c>
      <c r="E4898" t="s">
        <v>16446</v>
      </c>
      <c r="F4898">
        <f>IF(ISBLANK('4M'!$P$92),"",'4M'!$P$92)</f>
        <v>0</v>
      </c>
    </row>
    <row r="4899" spans="2:6">
      <c r="B4899" t="str">
        <f>'4M'!$BW$92</f>
        <v>B0366ADC_TOT8</v>
      </c>
      <c r="E4899" t="s">
        <v>16446</v>
      </c>
      <c r="F4899">
        <f>IF(ISBLANK('4M'!$Q$92),"",'4M'!$Q$92)</f>
        <v>0</v>
      </c>
    </row>
    <row r="4900" spans="2:6">
      <c r="B4900" t="str">
        <f>'4M'!$BX$92</f>
        <v>B0366ADC_TOT78</v>
      </c>
      <c r="E4900" t="s">
        <v>16446</v>
      </c>
      <c r="F4900">
        <f>IF(ISBLANK('4M'!$R$92),"",'4M'!$R$92)</f>
        <v>0</v>
      </c>
    </row>
    <row r="4901" spans="2:6">
      <c r="B4901" t="str">
        <f>'4M'!$CH$92</f>
        <v>B0407AL4C_TE</v>
      </c>
      <c r="E4901" t="s">
        <v>16446</v>
      </c>
      <c r="F4901">
        <f>IF(ISBLANK('4M'!$AB$92),"",'4M'!$AB$92)</f>
        <v>0</v>
      </c>
    </row>
    <row r="4902" spans="2:6">
      <c r="B4902" t="str">
        <f>'4M'!$CI$92</f>
        <v>B0407AL4C_TA</v>
      </c>
      <c r="E4902" t="s">
        <v>16446</v>
      </c>
      <c r="F4902">
        <f>IF(ISBLANK('4M'!$AC$92),"",'4M'!$AC$92)</f>
        <v>0</v>
      </c>
    </row>
    <row r="4903" spans="2:6">
      <c r="B4903" t="str">
        <f>'4M'!$CJ$92</f>
        <v>B0407AL4C_TC</v>
      </c>
      <c r="E4903" t="s">
        <v>16446</v>
      </c>
      <c r="F4903">
        <f>IF(ISBLANK('4M'!$AD$92),"",'4M'!$AD$92)</f>
        <v>0</v>
      </c>
    </row>
    <row r="4904" spans="2:6">
      <c r="B4904" t="str">
        <f>'4M'!$BL$93</f>
        <v>B0367ADO_F</v>
      </c>
      <c r="E4904" t="s">
        <v>16446</v>
      </c>
      <c r="F4904">
        <f>IF(ISBLANK('4M'!$F$93),"",'4M'!$F$93)</f>
        <v>0</v>
      </c>
    </row>
    <row r="4905" spans="2:6">
      <c r="B4905" t="str">
        <f>'4M'!$BM$93</f>
        <v>B0367ADO_SWD</v>
      </c>
      <c r="E4905" t="s">
        <v>16446</v>
      </c>
      <c r="F4905">
        <f>IF(ISBLANK('4M'!$G$93),"",'4M'!$G$93)</f>
        <v>0</v>
      </c>
    </row>
    <row r="4906" spans="2:6">
      <c r="B4906" t="str">
        <f>'4M'!$BN$93</f>
        <v>B0367ADO_HD</v>
      </c>
      <c r="E4906" t="s">
        <v>16446</v>
      </c>
      <c r="F4906">
        <f>IF(ISBLANK('4M'!$H$93),"",'4M'!$H$93)</f>
        <v>0</v>
      </c>
    </row>
    <row r="4907" spans="2:6">
      <c r="B4907" t="str">
        <f>'4M'!$BO$93</f>
        <v>B0367ADO_STD</v>
      </c>
      <c r="E4907" t="s">
        <v>16446</v>
      </c>
      <c r="F4907">
        <f>IF(ISBLANK('4M'!$I$93),"",'4M'!$I$93)</f>
        <v>0</v>
      </c>
    </row>
    <row r="4908" spans="2:6">
      <c r="B4908" t="str">
        <f>'4M'!$BP$93</f>
        <v>B0367ADO_SLT</v>
      </c>
      <c r="E4908" t="s">
        <v>16446</v>
      </c>
      <c r="F4908">
        <f>IF(ISBLANK('4M'!$J$93),"",'4M'!$J$93)</f>
        <v>0</v>
      </c>
    </row>
    <row r="4909" spans="2:6">
      <c r="B4909" t="str">
        <f>'4M'!$BQ$93</f>
        <v>B0367ADO_STP</v>
      </c>
      <c r="E4909" t="s">
        <v>16446</v>
      </c>
      <c r="F4909">
        <f>IF(ISBLANK('4M'!$K$93),"",'4M'!$K$93)</f>
        <v>0</v>
      </c>
    </row>
    <row r="4910" spans="2:6">
      <c r="B4910" t="str">
        <f>'4M'!$BR$93</f>
        <v>B0367ADO_SDT</v>
      </c>
      <c r="E4910" t="s">
        <v>16446</v>
      </c>
      <c r="F4910">
        <f>IF(ISBLANK('4M'!$L$93),"",'4M'!$L$93)</f>
        <v>0</v>
      </c>
    </row>
    <row r="4911" spans="2:6">
      <c r="B4911" t="str">
        <f>'4M'!$BS$93</f>
        <v>B0367ADO_SD</v>
      </c>
      <c r="E4911" t="s">
        <v>16446</v>
      </c>
      <c r="F4911">
        <f>IF(ISBLANK('4M'!$M$93),"",'4M'!$M$93)</f>
        <v>0</v>
      </c>
    </row>
    <row r="4912" spans="2:6">
      <c r="B4912" t="str">
        <f>'4M'!$BT$93</f>
        <v>B0367ADO_TOT</v>
      </c>
      <c r="E4912" t="s">
        <v>16446</v>
      </c>
      <c r="F4912">
        <f>IF(ISBLANK('4M'!$N$93),"",'4M'!$N$93)</f>
        <v>0</v>
      </c>
    </row>
    <row r="4913" spans="2:6">
      <c r="B4913" t="str">
        <f>'4M'!$BU$93</f>
        <v>B0367ADO_ASC</v>
      </c>
      <c r="E4913" t="s">
        <v>16446</v>
      </c>
      <c r="F4913">
        <f>IF(ISBLANK('4M'!$O$93),"",'4M'!$O$93)</f>
        <v>0</v>
      </c>
    </row>
    <row r="4914" spans="2:6">
      <c r="B4914" t="str">
        <f>'4M'!$BV$93</f>
        <v>B0367ADO_TC</v>
      </c>
      <c r="E4914" t="s">
        <v>16446</v>
      </c>
      <c r="F4914">
        <f>IF(ISBLANK('4M'!$P$93),"",'4M'!$P$93)</f>
        <v>0</v>
      </c>
    </row>
    <row r="4915" spans="2:6">
      <c r="B4915" t="str">
        <f>'4M'!$BW$93</f>
        <v>B0367ADO_TOT8</v>
      </c>
      <c r="E4915" t="s">
        <v>16446</v>
      </c>
      <c r="F4915">
        <f>IF(ISBLANK('4M'!$Q$93),"",'4M'!$Q$93)</f>
        <v>0</v>
      </c>
    </row>
    <row r="4916" spans="2:6">
      <c r="B4916" t="str">
        <f>'4M'!$BX$93</f>
        <v>B0367ADO_TOT78</v>
      </c>
      <c r="E4916" t="s">
        <v>16446</v>
      </c>
      <c r="F4916">
        <f>IF(ISBLANK('4M'!$R$93),"",'4M'!$R$93)</f>
        <v>0</v>
      </c>
    </row>
    <row r="4917" spans="2:6">
      <c r="B4917" t="str">
        <f>'4M'!$CH$93</f>
        <v>B0408AL4O_TE</v>
      </c>
      <c r="E4917" t="s">
        <v>16446</v>
      </c>
      <c r="F4917">
        <f>IF(ISBLANK('4M'!$AB$93),"",'4M'!$AB$93)</f>
        <v>0.58599999999999997</v>
      </c>
    </row>
    <row r="4918" spans="2:6">
      <c r="B4918" t="str">
        <f>'4M'!$CI$93</f>
        <v>B0408AL4O_TA</v>
      </c>
      <c r="E4918" t="s">
        <v>16446</v>
      </c>
      <c r="F4918">
        <f>IF(ISBLANK('4M'!$AC$93),"",'4M'!$AC$93)</f>
        <v>0</v>
      </c>
    </row>
    <row r="4919" spans="2:6">
      <c r="B4919" t="str">
        <f>'4M'!$CJ$93</f>
        <v>B0408AL4O_TC</v>
      </c>
      <c r="E4919" t="s">
        <v>16446</v>
      </c>
      <c r="F4919">
        <f>IF(ISBLANK('4M'!$AD$93),"",'4M'!$AD$93)</f>
        <v>0</v>
      </c>
    </row>
    <row r="4920" spans="2:6">
      <c r="B4920" t="str">
        <f>'4M'!$BL$94</f>
        <v>B0368ADC_F</v>
      </c>
      <c r="E4920" t="s">
        <v>16446</v>
      </c>
      <c r="F4920">
        <f>IF(ISBLANK('4M'!$F$94),"",'4M'!$F$94)</f>
        <v>0</v>
      </c>
    </row>
    <row r="4921" spans="2:6">
      <c r="B4921" t="str">
        <f>'4M'!$BM$94</f>
        <v>B0368ADC_SWD</v>
      </c>
      <c r="E4921" t="s">
        <v>16446</v>
      </c>
      <c r="F4921">
        <f>IF(ISBLANK('4M'!$G$94),"",'4M'!$G$94)</f>
        <v>0</v>
      </c>
    </row>
    <row r="4922" spans="2:6">
      <c r="B4922" t="str">
        <f>'4M'!$BN$94</f>
        <v>B0368ADC_HD</v>
      </c>
      <c r="E4922" t="s">
        <v>16446</v>
      </c>
      <c r="F4922">
        <f>IF(ISBLANK('4M'!$H$94),"",'4M'!$H$94)</f>
        <v>0</v>
      </c>
    </row>
    <row r="4923" spans="2:6">
      <c r="B4923" t="str">
        <f>'4M'!$BO$94</f>
        <v>B0368ADC_STD</v>
      </c>
      <c r="E4923" t="s">
        <v>16446</v>
      </c>
      <c r="F4923">
        <f>IF(ISBLANK('4M'!$I$94),"",'4M'!$I$94)</f>
        <v>0</v>
      </c>
    </row>
    <row r="4924" spans="2:6">
      <c r="B4924" t="str">
        <f>'4M'!$BP$94</f>
        <v>B0368ADC_SLT</v>
      </c>
      <c r="E4924" t="s">
        <v>16446</v>
      </c>
      <c r="F4924">
        <f>IF(ISBLANK('4M'!$J$94),"",'4M'!$J$94)</f>
        <v>0</v>
      </c>
    </row>
    <row r="4925" spans="2:6">
      <c r="B4925" t="str">
        <f>'4M'!$BQ$94</f>
        <v>B0368ADC_STP</v>
      </c>
      <c r="E4925" t="s">
        <v>16446</v>
      </c>
      <c r="F4925">
        <f>IF(ISBLANK('4M'!$K$94),"",'4M'!$K$94)</f>
        <v>0</v>
      </c>
    </row>
    <row r="4926" spans="2:6">
      <c r="B4926" t="str">
        <f>'4M'!$BR$94</f>
        <v>B0368ADC_SDT</v>
      </c>
      <c r="E4926" t="s">
        <v>16446</v>
      </c>
      <c r="F4926">
        <f>IF(ISBLANK('4M'!$L$94),"",'4M'!$L$94)</f>
        <v>0</v>
      </c>
    </row>
    <row r="4927" spans="2:6">
      <c r="B4927" t="str">
        <f>'4M'!$BS$94</f>
        <v>B0368ADC_SD</v>
      </c>
      <c r="E4927" t="s">
        <v>16446</v>
      </c>
      <c r="F4927">
        <f>IF(ISBLANK('4M'!$M$94),"",'4M'!$M$94)</f>
        <v>0</v>
      </c>
    </row>
    <row r="4928" spans="2:6">
      <c r="B4928" t="str">
        <f>'4M'!$BT$94</f>
        <v>B0368ADC_TOT</v>
      </c>
      <c r="E4928" t="s">
        <v>16446</v>
      </c>
      <c r="F4928">
        <f>IF(ISBLANK('4M'!$N$94),"",'4M'!$N$94)</f>
        <v>0</v>
      </c>
    </row>
    <row r="4929" spans="2:6">
      <c r="B4929" t="str">
        <f>'4M'!$BU$94</f>
        <v>B0368ADC_ASC</v>
      </c>
      <c r="E4929" t="s">
        <v>16446</v>
      </c>
      <c r="F4929">
        <f>IF(ISBLANK('4M'!$O$94),"",'4M'!$O$94)</f>
        <v>0</v>
      </c>
    </row>
    <row r="4930" spans="2:6">
      <c r="B4930" t="str">
        <f>'4M'!$BV$94</f>
        <v>B0368ADC_TC</v>
      </c>
      <c r="E4930" t="s">
        <v>16446</v>
      </c>
      <c r="F4930">
        <f>IF(ISBLANK('4M'!$P$94),"",'4M'!$P$94)</f>
        <v>0</v>
      </c>
    </row>
    <row r="4931" spans="2:6">
      <c r="B4931" t="str">
        <f>'4M'!$BW$94</f>
        <v>B0368ADC_TOT8</v>
      </c>
      <c r="E4931" t="s">
        <v>16446</v>
      </c>
      <c r="F4931">
        <f>IF(ISBLANK('4M'!$Q$94),"",'4M'!$Q$94)</f>
        <v>0</v>
      </c>
    </row>
    <row r="4932" spans="2:6">
      <c r="B4932" t="str">
        <f>'4M'!$BX$94</f>
        <v>B0368ADC_TOT78</v>
      </c>
      <c r="E4932" t="s">
        <v>16446</v>
      </c>
      <c r="F4932">
        <f>IF(ISBLANK('4M'!$R$94),"",'4M'!$R$94)</f>
        <v>0</v>
      </c>
    </row>
    <row r="4933" spans="2:6">
      <c r="B4933" t="str">
        <f>'4M'!$CH$94</f>
        <v>B0409AL5C_TE</v>
      </c>
      <c r="E4933" t="s">
        <v>16446</v>
      </c>
      <c r="F4933">
        <f>IF(ISBLANK('4M'!$AB$94),"",'4M'!$AB$94)</f>
        <v>0</v>
      </c>
    </row>
    <row r="4934" spans="2:6">
      <c r="B4934" t="str">
        <f>'4M'!$CI$94</f>
        <v>B0409AL5C_TA</v>
      </c>
      <c r="E4934" t="s">
        <v>16446</v>
      </c>
      <c r="F4934">
        <f>IF(ISBLANK('4M'!$AC$94),"",'4M'!$AC$94)</f>
        <v>0</v>
      </c>
    </row>
    <row r="4935" spans="2:6">
      <c r="B4935" t="str">
        <f>'4M'!$CJ$94</f>
        <v>B0409AL5C_TC</v>
      </c>
      <c r="E4935" t="s">
        <v>16446</v>
      </c>
      <c r="F4935">
        <f>IF(ISBLANK('4M'!$AD$94),"",'4M'!$AD$94)</f>
        <v>0</v>
      </c>
    </row>
    <row r="4936" spans="2:6">
      <c r="B4936" t="str">
        <f>'4M'!$BL$95</f>
        <v>B0369ADO_F</v>
      </c>
      <c r="E4936" t="s">
        <v>16446</v>
      </c>
      <c r="F4936">
        <f>IF(ISBLANK('4M'!$F$95),"",'4M'!$F$95)</f>
        <v>0</v>
      </c>
    </row>
    <row r="4937" spans="2:6">
      <c r="B4937" t="str">
        <f>'4M'!$BM$95</f>
        <v>B0369ADO_SWD</v>
      </c>
      <c r="E4937" t="s">
        <v>16446</v>
      </c>
      <c r="F4937">
        <f>IF(ISBLANK('4M'!$G$95),"",'4M'!$G$95)</f>
        <v>0</v>
      </c>
    </row>
    <row r="4938" spans="2:6">
      <c r="B4938" t="str">
        <f>'4M'!$BN$95</f>
        <v>B0369ADO_HD</v>
      </c>
      <c r="E4938" t="s">
        <v>16446</v>
      </c>
      <c r="F4938">
        <f>IF(ISBLANK('4M'!$H$95),"",'4M'!$H$95)</f>
        <v>0</v>
      </c>
    </row>
    <row r="4939" spans="2:6">
      <c r="B4939" t="str">
        <f>'4M'!$BO$95</f>
        <v>B0369ADO_STD</v>
      </c>
      <c r="E4939" t="s">
        <v>16446</v>
      </c>
      <c r="F4939">
        <f>IF(ISBLANK('4M'!$I$95),"",'4M'!$I$95)</f>
        <v>0</v>
      </c>
    </row>
    <row r="4940" spans="2:6">
      <c r="B4940" t="str">
        <f>'4M'!$BP$95</f>
        <v>B0369ADO_SLT</v>
      </c>
      <c r="E4940" t="s">
        <v>16446</v>
      </c>
      <c r="F4940">
        <f>IF(ISBLANK('4M'!$J$95),"",'4M'!$J$95)</f>
        <v>0</v>
      </c>
    </row>
    <row r="4941" spans="2:6">
      <c r="B4941" t="str">
        <f>'4M'!$BQ$95</f>
        <v>B0369ADO_STP</v>
      </c>
      <c r="E4941" t="s">
        <v>16446</v>
      </c>
      <c r="F4941">
        <f>IF(ISBLANK('4M'!$K$95),"",'4M'!$K$95)</f>
        <v>0</v>
      </c>
    </row>
    <row r="4942" spans="2:6">
      <c r="B4942" t="str">
        <f>'4M'!$BR$95</f>
        <v>B0369ADO_SDT</v>
      </c>
      <c r="E4942" t="s">
        <v>16446</v>
      </c>
      <c r="F4942">
        <f>IF(ISBLANK('4M'!$L$95),"",'4M'!$L$95)</f>
        <v>0</v>
      </c>
    </row>
    <row r="4943" spans="2:6">
      <c r="B4943" t="str">
        <f>'4M'!$BS$95</f>
        <v>B0369ADO_SD</v>
      </c>
      <c r="E4943" t="s">
        <v>16446</v>
      </c>
      <c r="F4943">
        <f>IF(ISBLANK('4M'!$M$95),"",'4M'!$M$95)</f>
        <v>0</v>
      </c>
    </row>
    <row r="4944" spans="2:6">
      <c r="B4944" t="str">
        <f>'4M'!$BT$95</f>
        <v>B0369ADO_TOT</v>
      </c>
      <c r="E4944" t="s">
        <v>16446</v>
      </c>
      <c r="F4944">
        <f>IF(ISBLANK('4M'!$N$95),"",'4M'!$N$95)</f>
        <v>0</v>
      </c>
    </row>
    <row r="4945" spans="2:6">
      <c r="B4945" t="str">
        <f>'4M'!$BU$95</f>
        <v>B0369ADO_ASC</v>
      </c>
      <c r="E4945" t="s">
        <v>16446</v>
      </c>
      <c r="F4945">
        <f>IF(ISBLANK('4M'!$O$95),"",'4M'!$O$95)</f>
        <v>0</v>
      </c>
    </row>
    <row r="4946" spans="2:6">
      <c r="B4946" t="str">
        <f>'4M'!$BV$95</f>
        <v>B0369ADO_TC</v>
      </c>
      <c r="E4946" t="s">
        <v>16446</v>
      </c>
      <c r="F4946">
        <f>IF(ISBLANK('4M'!$P$95),"",'4M'!$P$95)</f>
        <v>0</v>
      </c>
    </row>
    <row r="4947" spans="2:6">
      <c r="B4947" t="str">
        <f>'4M'!$BW$95</f>
        <v>B0369ADO_TOT8</v>
      </c>
      <c r="E4947" t="s">
        <v>16446</v>
      </c>
      <c r="F4947">
        <f>IF(ISBLANK('4M'!$Q$95),"",'4M'!$Q$95)</f>
        <v>0</v>
      </c>
    </row>
    <row r="4948" spans="2:6">
      <c r="B4948" t="str">
        <f>'4M'!$BX$95</f>
        <v>B0369ADO_TOT78</v>
      </c>
      <c r="E4948" t="s">
        <v>16446</v>
      </c>
      <c r="F4948">
        <f>IF(ISBLANK('4M'!$R$95),"",'4M'!$R$95)</f>
        <v>0</v>
      </c>
    </row>
    <row r="4949" spans="2:6">
      <c r="B4949" t="str">
        <f>'4M'!$CH$95</f>
        <v>B0410AL5O_TE</v>
      </c>
      <c r="E4949" t="s">
        <v>16446</v>
      </c>
      <c r="F4949">
        <f>IF(ISBLANK('4M'!$AB$95),"",'4M'!$AB$95)</f>
        <v>0</v>
      </c>
    </row>
    <row r="4950" spans="2:6">
      <c r="B4950" t="str">
        <f>'4M'!$CI$95</f>
        <v>B0410AL5O_TA</v>
      </c>
      <c r="E4950" t="s">
        <v>16446</v>
      </c>
      <c r="F4950">
        <f>IF(ISBLANK('4M'!$AC$95),"",'4M'!$AC$95)</f>
        <v>0</v>
      </c>
    </row>
    <row r="4951" spans="2:6">
      <c r="B4951" t="str">
        <f>'4M'!$CJ$95</f>
        <v>B0410AL5O_TC</v>
      </c>
      <c r="E4951" t="s">
        <v>16446</v>
      </c>
      <c r="F4951">
        <f>IF(ISBLANK('4M'!$AD$95),"",'4M'!$AD$95)</f>
        <v>0</v>
      </c>
    </row>
    <row r="4952" spans="2:6">
      <c r="B4952" t="str">
        <f>'4M'!$BL$96</f>
        <v>B0368ADC_6F</v>
      </c>
      <c r="E4952" t="s">
        <v>16446</v>
      </c>
      <c r="F4952">
        <f>IF(ISBLANK('4M'!$F$96),"",'4M'!$F$96)</f>
        <v>0</v>
      </c>
    </row>
    <row r="4953" spans="2:6">
      <c r="B4953" t="str">
        <f>'4M'!$BM$96</f>
        <v>B0368ADC_6SWD</v>
      </c>
      <c r="E4953" t="s">
        <v>16446</v>
      </c>
      <c r="F4953">
        <f>IF(ISBLANK('4M'!$G$96),"",'4M'!$G$96)</f>
        <v>0</v>
      </c>
    </row>
    <row r="4954" spans="2:6">
      <c r="B4954" t="str">
        <f>'4M'!$BN$96</f>
        <v>B0368ADC_6HD</v>
      </c>
      <c r="E4954" t="s">
        <v>16446</v>
      </c>
      <c r="F4954">
        <f>IF(ISBLANK('4M'!$H$96),"",'4M'!$H$96)</f>
        <v>0</v>
      </c>
    </row>
    <row r="4955" spans="2:6">
      <c r="B4955" t="str">
        <f>'4M'!$BO$96</f>
        <v>B0368ADC_6STD</v>
      </c>
      <c r="E4955" t="s">
        <v>16446</v>
      </c>
      <c r="F4955">
        <f>IF(ISBLANK('4M'!$I$96),"",'4M'!$I$96)</f>
        <v>0</v>
      </c>
    </row>
    <row r="4956" spans="2:6">
      <c r="B4956" t="str">
        <f>'4M'!$BP$96</f>
        <v>B0368ADC_6SLT</v>
      </c>
      <c r="E4956" t="s">
        <v>16446</v>
      </c>
      <c r="F4956">
        <f>IF(ISBLANK('4M'!$J$96),"",'4M'!$J$96)</f>
        <v>0</v>
      </c>
    </row>
    <row r="4957" spans="2:6">
      <c r="B4957" t="str">
        <f>'4M'!$BQ$96</f>
        <v>B0368ADC_6STP</v>
      </c>
      <c r="E4957" t="s">
        <v>16446</v>
      </c>
      <c r="F4957">
        <f>IF(ISBLANK('4M'!$K$96),"",'4M'!$K$96)</f>
        <v>0</v>
      </c>
    </row>
    <row r="4958" spans="2:6">
      <c r="B4958" t="str">
        <f>'4M'!$BR$96</f>
        <v>B0368ADC_6SDT</v>
      </c>
      <c r="E4958" t="s">
        <v>16446</v>
      </c>
      <c r="F4958">
        <f>IF(ISBLANK('4M'!$L$96),"",'4M'!$L$96)</f>
        <v>0</v>
      </c>
    </row>
    <row r="4959" spans="2:6">
      <c r="B4959" t="str">
        <f>'4M'!$BS$96</f>
        <v>B0368ADC_6SD</v>
      </c>
      <c r="E4959" t="s">
        <v>16446</v>
      </c>
      <c r="F4959">
        <f>IF(ISBLANK('4M'!$M$96),"",'4M'!$M$96)</f>
        <v>0</v>
      </c>
    </row>
    <row r="4960" spans="2:6">
      <c r="B4960" t="str">
        <f>'4M'!$BT$96</f>
        <v>B0368ADC_6TOT</v>
      </c>
      <c r="E4960" t="s">
        <v>16446</v>
      </c>
      <c r="F4960">
        <f>IF(ISBLANK('4M'!$N$96),"",'4M'!$N$96)</f>
        <v>0</v>
      </c>
    </row>
    <row r="4961" spans="2:6">
      <c r="B4961" t="str">
        <f>'4M'!$BU$96</f>
        <v>B0368ADC_6ASC</v>
      </c>
      <c r="E4961" t="s">
        <v>16446</v>
      </c>
      <c r="F4961">
        <f>IF(ISBLANK('4M'!$O$96),"",'4M'!$O$96)</f>
        <v>0</v>
      </c>
    </row>
    <row r="4962" spans="2:6">
      <c r="B4962" t="str">
        <f>'4M'!$BV$96</f>
        <v>B0368ADC_6TC</v>
      </c>
      <c r="E4962" t="s">
        <v>16446</v>
      </c>
      <c r="F4962">
        <f>IF(ISBLANK('4M'!$P$96),"",'4M'!$P$96)</f>
        <v>0</v>
      </c>
    </row>
    <row r="4963" spans="2:6">
      <c r="B4963" t="str">
        <f>'4M'!$BW$96</f>
        <v>B0368ADC_6TOT8</v>
      </c>
      <c r="E4963" t="s">
        <v>16446</v>
      </c>
      <c r="F4963">
        <f>IF(ISBLANK('4M'!$Q$96),"",'4M'!$Q$96)</f>
        <v>0</v>
      </c>
    </row>
    <row r="4964" spans="2:6">
      <c r="B4964" t="str">
        <f>'4M'!$BX$96</f>
        <v>B0368ADC_6TOT78</v>
      </c>
      <c r="E4964" t="s">
        <v>16446</v>
      </c>
      <c r="F4964">
        <f>IF(ISBLANK('4M'!$R$96),"",'4M'!$R$96)</f>
        <v>0</v>
      </c>
    </row>
    <row r="4965" spans="2:6">
      <c r="B4965" t="str">
        <f>'4M'!$CH$96</f>
        <v>B0409AL5C_6TE</v>
      </c>
      <c r="E4965" t="s">
        <v>16446</v>
      </c>
      <c r="F4965">
        <f>IF(ISBLANK('4M'!$AB$96),"",'4M'!$AB$96)</f>
        <v>0</v>
      </c>
    </row>
    <row r="4966" spans="2:6">
      <c r="B4966" t="str">
        <f>'4M'!$CI$96</f>
        <v>B0409AL5C_6TA</v>
      </c>
      <c r="E4966" t="s">
        <v>16446</v>
      </c>
      <c r="F4966">
        <f>IF(ISBLANK('4M'!$AC$96),"",'4M'!$AC$96)</f>
        <v>0</v>
      </c>
    </row>
    <row r="4967" spans="2:6">
      <c r="B4967" t="str">
        <f>'4M'!$CJ$96</f>
        <v>B0409AL5C_6TC</v>
      </c>
      <c r="E4967" t="s">
        <v>16446</v>
      </c>
      <c r="F4967">
        <f>IF(ISBLANK('4M'!$AD$96),"",'4M'!$AD$96)</f>
        <v>0</v>
      </c>
    </row>
    <row r="4968" spans="2:6">
      <c r="B4968" t="str">
        <f>'4M'!$BL$97</f>
        <v>B0368ADC2_6F</v>
      </c>
      <c r="E4968" t="s">
        <v>16446</v>
      </c>
      <c r="F4968">
        <f>IF(ISBLANK('4M'!$F$97),"",'4M'!$F$97)</f>
        <v>0</v>
      </c>
    </row>
    <row r="4969" spans="2:6">
      <c r="B4969" t="str">
        <f>'4M'!$BM$97</f>
        <v>B0368ADC2_6SWD</v>
      </c>
      <c r="E4969" t="s">
        <v>16446</v>
      </c>
      <c r="F4969">
        <f>IF(ISBLANK('4M'!$G$97),"",'4M'!$G$97)</f>
        <v>0</v>
      </c>
    </row>
    <row r="4970" spans="2:6">
      <c r="B4970" t="str">
        <f>'4M'!$BN$97</f>
        <v>B0368ADC2_6HD</v>
      </c>
      <c r="E4970" t="s">
        <v>16446</v>
      </c>
      <c r="F4970">
        <f>IF(ISBLANK('4M'!$H$97),"",'4M'!$H$97)</f>
        <v>0</v>
      </c>
    </row>
    <row r="4971" spans="2:6">
      <c r="B4971" t="str">
        <f>'4M'!$BO$97</f>
        <v>B0368ADC2_6STD</v>
      </c>
      <c r="E4971" t="s">
        <v>16446</v>
      </c>
      <c r="F4971">
        <f>IF(ISBLANK('4M'!$I$97),"",'4M'!$I$97)</f>
        <v>0</v>
      </c>
    </row>
    <row r="4972" spans="2:6">
      <c r="B4972" t="str">
        <f>'4M'!$BP$97</f>
        <v>B0368ADC2_6SLT</v>
      </c>
      <c r="E4972" t="s">
        <v>16446</v>
      </c>
      <c r="F4972">
        <f>IF(ISBLANK('4M'!$J$97),"",'4M'!$J$97)</f>
        <v>0</v>
      </c>
    </row>
    <row r="4973" spans="2:6">
      <c r="B4973" t="str">
        <f>'4M'!$BQ$97</f>
        <v>B0368ADC2_6STP</v>
      </c>
      <c r="E4973" t="s">
        <v>16446</v>
      </c>
      <c r="F4973">
        <f>IF(ISBLANK('4M'!$K$97),"",'4M'!$K$97)</f>
        <v>0</v>
      </c>
    </row>
    <row r="4974" spans="2:6">
      <c r="B4974" t="str">
        <f>'4M'!$BR$97</f>
        <v>B0368ADC2_6SDT</v>
      </c>
      <c r="E4974" t="s">
        <v>16446</v>
      </c>
      <c r="F4974">
        <f>IF(ISBLANK('4M'!$L$97),"",'4M'!$L$97)</f>
        <v>0</v>
      </c>
    </row>
    <row r="4975" spans="2:6">
      <c r="B4975" t="str">
        <f>'4M'!$BS$97</f>
        <v>B0368ADC2_6SD</v>
      </c>
      <c r="E4975" t="s">
        <v>16446</v>
      </c>
      <c r="F4975">
        <f>IF(ISBLANK('4M'!$M$97),"",'4M'!$M$97)</f>
        <v>0</v>
      </c>
    </row>
    <row r="4976" spans="2:6">
      <c r="B4976" t="str">
        <f>'4M'!$BT$97</f>
        <v>B0368ADC2_6TOT</v>
      </c>
      <c r="E4976" t="s">
        <v>16446</v>
      </c>
      <c r="F4976">
        <f>IF(ISBLANK('4M'!$N$97),"",'4M'!$N$97)</f>
        <v>0</v>
      </c>
    </row>
    <row r="4977" spans="2:6">
      <c r="B4977" t="str">
        <f>'4M'!$BU$97</f>
        <v>B0368ADC2_6ASC</v>
      </c>
      <c r="E4977" t="s">
        <v>16446</v>
      </c>
      <c r="F4977">
        <f>IF(ISBLANK('4M'!$O$97),"",'4M'!$O$97)</f>
        <v>0</v>
      </c>
    </row>
    <row r="4978" spans="2:6">
      <c r="B4978" t="str">
        <f>'4M'!$BV$97</f>
        <v>B0368ADC2_6TC</v>
      </c>
      <c r="E4978" t="s">
        <v>16446</v>
      </c>
      <c r="F4978">
        <f>IF(ISBLANK('4M'!$P$97),"",'4M'!$P$97)</f>
        <v>0</v>
      </c>
    </row>
    <row r="4979" spans="2:6">
      <c r="B4979" t="str">
        <f>'4M'!$BW$97</f>
        <v>B0368ADC2_6TOT8</v>
      </c>
      <c r="E4979" t="s">
        <v>16446</v>
      </c>
      <c r="F4979">
        <f>IF(ISBLANK('4M'!$Q$97),"",'4M'!$Q$97)</f>
        <v>0</v>
      </c>
    </row>
    <row r="4980" spans="2:6">
      <c r="B4980" t="str">
        <f>'4M'!$BX$97</f>
        <v>B0368ADC2_6TOT78</v>
      </c>
      <c r="E4980" t="s">
        <v>16446</v>
      </c>
      <c r="F4980">
        <f>IF(ISBLANK('4M'!$R$97),"",'4M'!$R$97)</f>
        <v>0</v>
      </c>
    </row>
    <row r="4981" spans="2:6">
      <c r="B4981" t="str">
        <f>'4M'!$CH$97</f>
        <v>B0409AL5C2_6TE</v>
      </c>
      <c r="E4981" t="s">
        <v>16446</v>
      </c>
      <c r="F4981">
        <f>IF(ISBLANK('4M'!$AB$97),"",'4M'!$AB$97)</f>
        <v>0</v>
      </c>
    </row>
    <row r="4982" spans="2:6">
      <c r="B4982" t="str">
        <f>'4M'!$CI$97</f>
        <v>B0409AL5C2_6TA</v>
      </c>
      <c r="E4982" t="s">
        <v>16446</v>
      </c>
      <c r="F4982">
        <f>IF(ISBLANK('4M'!$AC$97),"",'4M'!$AC$97)</f>
        <v>0</v>
      </c>
    </row>
    <row r="4983" spans="2:6">
      <c r="B4983" t="str">
        <f>'4M'!$CJ$97</f>
        <v>B0409AL5C2_6TC</v>
      </c>
      <c r="E4983" t="s">
        <v>16446</v>
      </c>
      <c r="F4983">
        <f>IF(ISBLANK('4M'!$AD$97),"",'4M'!$AD$97)</f>
        <v>0</v>
      </c>
    </row>
    <row r="4984" spans="2:6">
      <c r="B4984" t="str">
        <f>'4M'!$BL$98</f>
        <v>B0368ADC1_6F</v>
      </c>
      <c r="E4984" t="s">
        <v>16446</v>
      </c>
      <c r="F4984">
        <f>IF(ISBLANK('4M'!$F$98),"",'4M'!$F$98)</f>
        <v>0</v>
      </c>
    </row>
    <row r="4985" spans="2:6">
      <c r="B4985" t="str">
        <f>'4M'!$BM$98</f>
        <v>B0368ADC1_6SWD</v>
      </c>
      <c r="E4985" t="s">
        <v>16446</v>
      </c>
      <c r="F4985">
        <f>IF(ISBLANK('4M'!$G$98),"",'4M'!$G$98)</f>
        <v>0</v>
      </c>
    </row>
    <row r="4986" spans="2:6">
      <c r="B4986" t="str">
        <f>'4M'!$BN$98</f>
        <v>B0368ADC1_6HD</v>
      </c>
      <c r="E4986" t="s">
        <v>16446</v>
      </c>
      <c r="F4986">
        <f>IF(ISBLANK('4M'!$H$98),"",'4M'!$H$98)</f>
        <v>0</v>
      </c>
    </row>
    <row r="4987" spans="2:6">
      <c r="B4987" t="str">
        <f>'4M'!$BO$98</f>
        <v>B0368ADC1_6STD</v>
      </c>
      <c r="E4987" t="s">
        <v>16446</v>
      </c>
      <c r="F4987">
        <f>IF(ISBLANK('4M'!$I$98),"",'4M'!$I$98)</f>
        <v>0</v>
      </c>
    </row>
    <row r="4988" spans="2:6">
      <c r="B4988" t="str">
        <f>'4M'!$BP$98</f>
        <v>B0368ADC1_6SLT</v>
      </c>
      <c r="E4988" t="s">
        <v>16446</v>
      </c>
      <c r="F4988">
        <f>IF(ISBLANK('4M'!$J$98),"",'4M'!$J$98)</f>
        <v>0</v>
      </c>
    </row>
    <row r="4989" spans="2:6">
      <c r="B4989" t="str">
        <f>'4M'!$BQ$98</f>
        <v>B0368ADC1_6STP</v>
      </c>
      <c r="E4989" t="s">
        <v>16446</v>
      </c>
      <c r="F4989">
        <f>IF(ISBLANK('4M'!$K$98),"",'4M'!$K$98)</f>
        <v>0</v>
      </c>
    </row>
    <row r="4990" spans="2:6">
      <c r="B4990" t="str">
        <f>'4M'!$BR$98</f>
        <v>B0368ADC1_6SDT</v>
      </c>
      <c r="E4990" t="s">
        <v>16446</v>
      </c>
      <c r="F4990">
        <f>IF(ISBLANK('4M'!$L$98),"",'4M'!$L$98)</f>
        <v>0</v>
      </c>
    </row>
    <row r="4991" spans="2:6">
      <c r="B4991" t="str">
        <f>'4M'!$BS$98</f>
        <v>B0368ADC1_6SD</v>
      </c>
      <c r="E4991" t="s">
        <v>16446</v>
      </c>
      <c r="F4991">
        <f>IF(ISBLANK('4M'!$M$98),"",'4M'!$M$98)</f>
        <v>0</v>
      </c>
    </row>
    <row r="4992" spans="2:6">
      <c r="B4992" t="str">
        <f>'4M'!$BT$98</f>
        <v>B0368ADC1_6TOT</v>
      </c>
      <c r="E4992" t="s">
        <v>16446</v>
      </c>
      <c r="F4992">
        <f>IF(ISBLANK('4M'!$N$98),"",'4M'!$N$98)</f>
        <v>0</v>
      </c>
    </row>
    <row r="4993" spans="2:6">
      <c r="B4993" t="str">
        <f>'4M'!$BU$98</f>
        <v>B0368ADC1_6ASC</v>
      </c>
      <c r="E4993" t="s">
        <v>16446</v>
      </c>
      <c r="F4993">
        <f>IF(ISBLANK('4M'!$O$98),"",'4M'!$O$98)</f>
        <v>0</v>
      </c>
    </row>
    <row r="4994" spans="2:6">
      <c r="B4994" t="str">
        <f>'4M'!$BV$98</f>
        <v>B0368ADC1_6TC</v>
      </c>
      <c r="E4994" t="s">
        <v>16446</v>
      </c>
      <c r="F4994">
        <f>IF(ISBLANK('4M'!$P$98),"",'4M'!$P$98)</f>
        <v>0</v>
      </c>
    </row>
    <row r="4995" spans="2:6">
      <c r="B4995" t="str">
        <f>'4M'!$BW$98</f>
        <v>B0368ADC1_6TOT8</v>
      </c>
      <c r="E4995" t="s">
        <v>16446</v>
      </c>
      <c r="F4995">
        <f>IF(ISBLANK('4M'!$Q$98),"",'4M'!$Q$98)</f>
        <v>0</v>
      </c>
    </row>
    <row r="4996" spans="2:6">
      <c r="B4996" t="str">
        <f>'4M'!$BX$98</f>
        <v>B0368ADC1_6TOT78</v>
      </c>
      <c r="E4996" t="s">
        <v>16446</v>
      </c>
      <c r="F4996">
        <f>IF(ISBLANK('4M'!$R$98),"",'4M'!$R$98)</f>
        <v>0</v>
      </c>
    </row>
    <row r="4997" spans="2:6">
      <c r="B4997" t="str">
        <f>'4M'!$CH$98</f>
        <v>B0409AL5C1_6TE</v>
      </c>
      <c r="E4997" t="s">
        <v>16446</v>
      </c>
      <c r="F4997">
        <f>IF(ISBLANK('4M'!$AB$98),"",'4M'!$AB$98)</f>
        <v>0</v>
      </c>
    </row>
    <row r="4998" spans="2:6">
      <c r="B4998" t="str">
        <f>'4M'!$CI$98</f>
        <v>B0409AL5C1_6TA</v>
      </c>
      <c r="E4998" t="s">
        <v>16446</v>
      </c>
      <c r="F4998">
        <f>IF(ISBLANK('4M'!$AC$98),"",'4M'!$AC$98)</f>
        <v>0</v>
      </c>
    </row>
    <row r="4999" spans="2:6">
      <c r="B4999" t="str">
        <f>'4M'!$CJ$98</f>
        <v>B0409AL5C1_6TC</v>
      </c>
      <c r="E4999" t="s">
        <v>16446</v>
      </c>
      <c r="F4999">
        <f>IF(ISBLANK('4M'!$AD$98),"",'4M'!$AD$98)</f>
        <v>0</v>
      </c>
    </row>
    <row r="5000" spans="2:6">
      <c r="B5000" t="str">
        <f>'4M'!$BL$99</f>
        <v>B0369ADO_7F</v>
      </c>
      <c r="E5000" t="s">
        <v>16446</v>
      </c>
      <c r="F5000">
        <f>IF(ISBLANK('4M'!$F$99),"",'4M'!$F$99)</f>
        <v>0</v>
      </c>
    </row>
    <row r="5001" spans="2:6">
      <c r="B5001" t="str">
        <f>'4M'!$BM$99</f>
        <v>B0369ADO_7SWD</v>
      </c>
      <c r="E5001" t="s">
        <v>16446</v>
      </c>
      <c r="F5001">
        <f>IF(ISBLANK('4M'!$G$99),"",'4M'!$G$99)</f>
        <v>0</v>
      </c>
    </row>
    <row r="5002" spans="2:6">
      <c r="B5002" t="str">
        <f>'4M'!$BN$99</f>
        <v>B0369ADO_7HD</v>
      </c>
      <c r="E5002" t="s">
        <v>16446</v>
      </c>
      <c r="F5002">
        <f>IF(ISBLANK('4M'!$H$99),"",'4M'!$H$99)</f>
        <v>0</v>
      </c>
    </row>
    <row r="5003" spans="2:6">
      <c r="B5003" t="str">
        <f>'4M'!$BO$99</f>
        <v>B0369ADO_7STD</v>
      </c>
      <c r="E5003" t="s">
        <v>16446</v>
      </c>
      <c r="F5003">
        <f>IF(ISBLANK('4M'!$I$99),"",'4M'!$I$99)</f>
        <v>0</v>
      </c>
    </row>
    <row r="5004" spans="2:6">
      <c r="B5004" t="str">
        <f>'4M'!$BP$99</f>
        <v>B0369ADO_7SLT</v>
      </c>
      <c r="E5004" t="s">
        <v>16446</v>
      </c>
      <c r="F5004">
        <f>IF(ISBLANK('4M'!$J$99),"",'4M'!$J$99)</f>
        <v>0</v>
      </c>
    </row>
    <row r="5005" spans="2:6">
      <c r="B5005" t="str">
        <f>'4M'!$BQ$99</f>
        <v>B0369ADO_7STP</v>
      </c>
      <c r="E5005" t="s">
        <v>16446</v>
      </c>
      <c r="F5005">
        <f>IF(ISBLANK('4M'!$K$99),"",'4M'!$K$99)</f>
        <v>0</v>
      </c>
    </row>
    <row r="5006" spans="2:6">
      <c r="B5006" t="str">
        <f>'4M'!$BR$99</f>
        <v>B0369ADO_7SDT</v>
      </c>
      <c r="E5006" t="s">
        <v>16446</v>
      </c>
      <c r="F5006">
        <f>IF(ISBLANK('4M'!$L$99),"",'4M'!$L$99)</f>
        <v>0</v>
      </c>
    </row>
    <row r="5007" spans="2:6">
      <c r="B5007" t="str">
        <f>'4M'!$BS$99</f>
        <v>B0369ADO_7SD</v>
      </c>
      <c r="E5007" t="s">
        <v>16446</v>
      </c>
      <c r="F5007">
        <f>IF(ISBLANK('4M'!$M$99),"",'4M'!$M$99)</f>
        <v>0</v>
      </c>
    </row>
    <row r="5008" spans="2:6">
      <c r="B5008" t="str">
        <f>'4M'!$BT$99</f>
        <v>B0369ADO_7TOT</v>
      </c>
      <c r="E5008" t="s">
        <v>16446</v>
      </c>
      <c r="F5008">
        <f>IF(ISBLANK('4M'!$N$99),"",'4M'!$N$99)</f>
        <v>0</v>
      </c>
    </row>
    <row r="5009" spans="2:6">
      <c r="B5009" t="str">
        <f>'4M'!$BU$99</f>
        <v>B0369ADO_7ASC</v>
      </c>
      <c r="E5009" t="s">
        <v>16446</v>
      </c>
      <c r="F5009">
        <f>IF(ISBLANK('4M'!$O$99),"",'4M'!$O$99)</f>
        <v>0</v>
      </c>
    </row>
    <row r="5010" spans="2:6">
      <c r="B5010" t="str">
        <f>'4M'!$BV$99</f>
        <v>B0369ADO_7TC</v>
      </c>
      <c r="E5010" t="s">
        <v>16446</v>
      </c>
      <c r="F5010">
        <f>IF(ISBLANK('4M'!$P$99),"",'4M'!$P$99)</f>
        <v>0</v>
      </c>
    </row>
    <row r="5011" spans="2:6">
      <c r="B5011" t="str">
        <f>'4M'!$BW$99</f>
        <v>B0369ADO_7TOT8</v>
      </c>
      <c r="E5011" t="s">
        <v>16446</v>
      </c>
      <c r="F5011">
        <f>IF(ISBLANK('4M'!$Q$99),"",'4M'!$Q$99)</f>
        <v>0</v>
      </c>
    </row>
    <row r="5012" spans="2:6">
      <c r="B5012" t="str">
        <f>'4M'!$BX$99</f>
        <v>B0369ADO_7TOT78</v>
      </c>
      <c r="E5012" t="s">
        <v>16446</v>
      </c>
      <c r="F5012">
        <f>IF(ISBLANK('4M'!$R$99),"",'4M'!$R$99)</f>
        <v>0</v>
      </c>
    </row>
    <row r="5013" spans="2:6">
      <c r="B5013" t="str">
        <f>'4M'!$CH$99</f>
        <v>B0410AL5O_7TE</v>
      </c>
      <c r="E5013" t="s">
        <v>16446</v>
      </c>
      <c r="F5013">
        <f>IF(ISBLANK('4M'!$AB$99),"",'4M'!$AB$99)</f>
        <v>0</v>
      </c>
    </row>
    <row r="5014" spans="2:6">
      <c r="B5014" t="str">
        <f>'4M'!$CI$99</f>
        <v>B0410AL5O_7TA</v>
      </c>
      <c r="E5014" t="s">
        <v>16446</v>
      </c>
      <c r="F5014">
        <f>IF(ISBLANK('4M'!$AC$99),"",'4M'!$AC$99)</f>
        <v>0</v>
      </c>
    </row>
    <row r="5015" spans="2:6">
      <c r="B5015" t="str">
        <f>'4M'!$CJ$99</f>
        <v>B0410AL5O_7TC</v>
      </c>
      <c r="E5015" t="s">
        <v>16446</v>
      </c>
      <c r="F5015">
        <f>IF(ISBLANK('4M'!$AD$99),"",'4M'!$AD$99)</f>
        <v>0</v>
      </c>
    </row>
    <row r="5016" spans="2:6">
      <c r="B5016" t="str">
        <f>'4M'!$BL$100</f>
        <v>B0368ADC_8F</v>
      </c>
      <c r="E5016" t="s">
        <v>16446</v>
      </c>
      <c r="F5016">
        <f>IF(ISBLANK('4M'!$F$100),"",'4M'!$F$100)</f>
        <v>0</v>
      </c>
    </row>
    <row r="5017" spans="2:6">
      <c r="B5017" t="str">
        <f>'4M'!$BM$100</f>
        <v>B0368ADC_8SWD</v>
      </c>
      <c r="E5017" t="s">
        <v>16446</v>
      </c>
      <c r="F5017">
        <f>IF(ISBLANK('4M'!$G$100),"",'4M'!$G$100)</f>
        <v>0</v>
      </c>
    </row>
    <row r="5018" spans="2:6">
      <c r="B5018" t="str">
        <f>'4M'!$BN$100</f>
        <v>B0368ADC_8HD</v>
      </c>
      <c r="E5018" t="s">
        <v>16446</v>
      </c>
      <c r="F5018">
        <f>IF(ISBLANK('4M'!$H$100),"",'4M'!$H$100)</f>
        <v>0</v>
      </c>
    </row>
    <row r="5019" spans="2:6">
      <c r="B5019" t="str">
        <f>'4M'!$BO$100</f>
        <v>B0368ADC_8STD</v>
      </c>
      <c r="E5019" t="s">
        <v>16446</v>
      </c>
      <c r="F5019">
        <f>IF(ISBLANK('4M'!$I$100),"",'4M'!$I$100)</f>
        <v>0</v>
      </c>
    </row>
    <row r="5020" spans="2:6">
      <c r="B5020" t="str">
        <f>'4M'!$BP$100</f>
        <v>B0368ADC_8SLT</v>
      </c>
      <c r="E5020" t="s">
        <v>16446</v>
      </c>
      <c r="F5020">
        <f>IF(ISBLANK('4M'!$J$100),"",'4M'!$J$100)</f>
        <v>0</v>
      </c>
    </row>
    <row r="5021" spans="2:6">
      <c r="B5021" t="str">
        <f>'4M'!$BQ$100</f>
        <v>B0368ADC_8STP</v>
      </c>
      <c r="E5021" t="s">
        <v>16446</v>
      </c>
      <c r="F5021">
        <f>IF(ISBLANK('4M'!$K$100),"",'4M'!$K$100)</f>
        <v>0</v>
      </c>
    </row>
    <row r="5022" spans="2:6">
      <c r="B5022" t="str">
        <f>'4M'!$BR$100</f>
        <v>B0368ADC_8SDT</v>
      </c>
      <c r="E5022" t="s">
        <v>16446</v>
      </c>
      <c r="F5022">
        <f>IF(ISBLANK('4M'!$L$100),"",'4M'!$L$100)</f>
        <v>0</v>
      </c>
    </row>
    <row r="5023" spans="2:6">
      <c r="B5023" t="str">
        <f>'4M'!$BS$100</f>
        <v>B0368ADC_8SD</v>
      </c>
      <c r="E5023" t="s">
        <v>16446</v>
      </c>
      <c r="F5023">
        <f>IF(ISBLANK('4M'!$M$100),"",'4M'!$M$100)</f>
        <v>0</v>
      </c>
    </row>
    <row r="5024" spans="2:6">
      <c r="B5024" t="str">
        <f>'4M'!$BT$100</f>
        <v>B0368ADC_8TOT</v>
      </c>
      <c r="E5024" t="s">
        <v>16446</v>
      </c>
      <c r="F5024">
        <f>IF(ISBLANK('4M'!$N$100),"",'4M'!$N$100)</f>
        <v>0</v>
      </c>
    </row>
    <row r="5025" spans="2:6">
      <c r="B5025" t="str">
        <f>'4M'!$BU$100</f>
        <v>B0368ADC_8ASC</v>
      </c>
      <c r="E5025" t="s">
        <v>16446</v>
      </c>
      <c r="F5025">
        <f>IF(ISBLANK('4M'!$O$100),"",'4M'!$O$100)</f>
        <v>0</v>
      </c>
    </row>
    <row r="5026" spans="2:6">
      <c r="B5026" t="str">
        <f>'4M'!$BV$100</f>
        <v>B0368ADC_8TC</v>
      </c>
      <c r="E5026" t="s">
        <v>16446</v>
      </c>
      <c r="F5026">
        <f>IF(ISBLANK('4M'!$P$100),"",'4M'!$P$100)</f>
        <v>0</v>
      </c>
    </row>
    <row r="5027" spans="2:6">
      <c r="B5027" t="str">
        <f>'4M'!$BW$100</f>
        <v>B0368ADC_8TOT8</v>
      </c>
      <c r="E5027" t="s">
        <v>16446</v>
      </c>
      <c r="F5027">
        <f>IF(ISBLANK('4M'!$Q$100),"",'4M'!$Q$100)</f>
        <v>0</v>
      </c>
    </row>
    <row r="5028" spans="2:6">
      <c r="B5028" t="str">
        <f>'4M'!$BX$100</f>
        <v>B0368ADC_8TOT78</v>
      </c>
      <c r="E5028" t="s">
        <v>16446</v>
      </c>
      <c r="F5028">
        <f>IF(ISBLANK('4M'!$R$100),"",'4M'!$R$100)</f>
        <v>0</v>
      </c>
    </row>
    <row r="5029" spans="2:6">
      <c r="B5029" t="str">
        <f>'4M'!$CH$100</f>
        <v>B0409AL5C_8TE</v>
      </c>
      <c r="E5029" t="s">
        <v>16446</v>
      </c>
      <c r="F5029">
        <f>IF(ISBLANK('4M'!$AB$100),"",'4M'!$AB$100)</f>
        <v>0</v>
      </c>
    </row>
    <row r="5030" spans="2:6">
      <c r="B5030" t="str">
        <f>'4M'!$CI$100</f>
        <v>B0409AL5C_8TA</v>
      </c>
      <c r="E5030" t="s">
        <v>16446</v>
      </c>
      <c r="F5030">
        <f>IF(ISBLANK('4M'!$AC$100),"",'4M'!$AC$100)</f>
        <v>0</v>
      </c>
    </row>
    <row r="5031" spans="2:6">
      <c r="B5031" t="str">
        <f>'4M'!$CJ$100</f>
        <v>B0409AL5C_8TC</v>
      </c>
      <c r="E5031" t="s">
        <v>16446</v>
      </c>
      <c r="F5031">
        <f>IF(ISBLANK('4M'!$AD$100),"",'4M'!$AD$100)</f>
        <v>0</v>
      </c>
    </row>
    <row r="5032" spans="2:6">
      <c r="B5032" t="str">
        <f>'4M'!$BL$101</f>
        <v>B0369ADO_8F</v>
      </c>
      <c r="E5032" t="s">
        <v>16446</v>
      </c>
      <c r="F5032">
        <f>IF(ISBLANK('4M'!$F$101),"",'4M'!$F$101)</f>
        <v>0</v>
      </c>
    </row>
    <row r="5033" spans="2:6">
      <c r="B5033" t="str">
        <f>'4M'!$BM$101</f>
        <v>B0369ADO_8SWD</v>
      </c>
      <c r="E5033" t="s">
        <v>16446</v>
      </c>
      <c r="F5033">
        <f>IF(ISBLANK('4M'!$G$101),"",'4M'!$G$101)</f>
        <v>0</v>
      </c>
    </row>
    <row r="5034" spans="2:6">
      <c r="B5034" t="str">
        <f>'4M'!$BN$101</f>
        <v>B0369ADO_8HD</v>
      </c>
      <c r="E5034" t="s">
        <v>16446</v>
      </c>
      <c r="F5034">
        <f>IF(ISBLANK('4M'!$H$101),"",'4M'!$H$101)</f>
        <v>0</v>
      </c>
    </row>
    <row r="5035" spans="2:6">
      <c r="B5035" t="str">
        <f>'4M'!$BO$101</f>
        <v>B0369ADO_8STD</v>
      </c>
      <c r="E5035" t="s">
        <v>16446</v>
      </c>
      <c r="F5035">
        <f>IF(ISBLANK('4M'!$I$101),"",'4M'!$I$101)</f>
        <v>0</v>
      </c>
    </row>
    <row r="5036" spans="2:6">
      <c r="B5036" t="str">
        <f>'4M'!$BP$101</f>
        <v>B0369ADO_8SLT</v>
      </c>
      <c r="E5036" t="s">
        <v>16446</v>
      </c>
      <c r="F5036">
        <f>IF(ISBLANK('4M'!$J$101),"",'4M'!$J$101)</f>
        <v>0</v>
      </c>
    </row>
    <row r="5037" spans="2:6">
      <c r="B5037" t="str">
        <f>'4M'!$BQ$101</f>
        <v>B0369ADO_8STP</v>
      </c>
      <c r="E5037" t="s">
        <v>16446</v>
      </c>
      <c r="F5037">
        <f>IF(ISBLANK('4M'!$K$101),"",'4M'!$K$101)</f>
        <v>0</v>
      </c>
    </row>
    <row r="5038" spans="2:6">
      <c r="B5038" t="str">
        <f>'4M'!$BR$101</f>
        <v>B0369ADO_8SDT</v>
      </c>
      <c r="E5038" t="s">
        <v>16446</v>
      </c>
      <c r="F5038">
        <f>IF(ISBLANK('4M'!$L$101),"",'4M'!$L$101)</f>
        <v>0</v>
      </c>
    </row>
    <row r="5039" spans="2:6">
      <c r="B5039" t="str">
        <f>'4M'!$BS$101</f>
        <v>B0369ADO_8SD</v>
      </c>
      <c r="E5039" t="s">
        <v>16446</v>
      </c>
      <c r="F5039">
        <f>IF(ISBLANK('4M'!$M$101),"",'4M'!$M$101)</f>
        <v>0</v>
      </c>
    </row>
    <row r="5040" spans="2:6">
      <c r="B5040" t="str">
        <f>'4M'!$BT$101</f>
        <v>B0369ADO_8TOT</v>
      </c>
      <c r="E5040" t="s">
        <v>16446</v>
      </c>
      <c r="F5040">
        <f>IF(ISBLANK('4M'!$N$101),"",'4M'!$N$101)</f>
        <v>0</v>
      </c>
    </row>
    <row r="5041" spans="2:6">
      <c r="B5041" t="str">
        <f>'4M'!$BU$101</f>
        <v>B0369ADO_8ASC</v>
      </c>
      <c r="E5041" t="s">
        <v>16446</v>
      </c>
      <c r="F5041">
        <f>IF(ISBLANK('4M'!$O$101),"",'4M'!$O$101)</f>
        <v>0</v>
      </c>
    </row>
    <row r="5042" spans="2:6">
      <c r="B5042" t="str">
        <f>'4M'!$BV$101</f>
        <v>B0369ADO_8TC</v>
      </c>
      <c r="E5042" t="s">
        <v>16446</v>
      </c>
      <c r="F5042">
        <f>IF(ISBLANK('4M'!$P$101),"",'4M'!$P$101)</f>
        <v>0</v>
      </c>
    </row>
    <row r="5043" spans="2:6">
      <c r="B5043" t="str">
        <f>'4M'!$BW$101</f>
        <v>B0369ADO_8TOT8</v>
      </c>
      <c r="E5043" t="s">
        <v>16446</v>
      </c>
      <c r="F5043">
        <f>IF(ISBLANK('4M'!$Q$101),"",'4M'!$Q$101)</f>
        <v>0</v>
      </c>
    </row>
    <row r="5044" spans="2:6">
      <c r="B5044" t="str">
        <f>'4M'!$BX$101</f>
        <v>B0369ADO_8TOT78</v>
      </c>
      <c r="E5044" t="s">
        <v>16446</v>
      </c>
      <c r="F5044">
        <f>IF(ISBLANK('4M'!$R$101),"",'4M'!$R$101)</f>
        <v>0</v>
      </c>
    </row>
    <row r="5045" spans="2:6">
      <c r="B5045" t="str">
        <f>'4M'!$CH$101</f>
        <v>B0410AL5O_8TE</v>
      </c>
      <c r="E5045" t="s">
        <v>16446</v>
      </c>
      <c r="F5045">
        <f>IF(ISBLANK('4M'!$AB$101),"",'4M'!$AB$101)</f>
        <v>0</v>
      </c>
    </row>
    <row r="5046" spans="2:6">
      <c r="B5046" t="str">
        <f>'4M'!$CI$101</f>
        <v>B0410AL5O_8TA</v>
      </c>
      <c r="E5046" t="s">
        <v>16446</v>
      </c>
      <c r="F5046">
        <f>IF(ISBLANK('4M'!$AC$101),"",'4M'!$AC$101)</f>
        <v>0</v>
      </c>
    </row>
    <row r="5047" spans="2:6">
      <c r="B5047" t="str">
        <f>'4M'!$CJ$101</f>
        <v>B0410AL5O_8TC</v>
      </c>
      <c r="E5047" t="s">
        <v>16446</v>
      </c>
      <c r="F5047">
        <f>IF(ISBLANK('4M'!$AD$101),"",'4M'!$AD$101)</f>
        <v>0</v>
      </c>
    </row>
    <row r="5048" spans="2:6">
      <c r="B5048" t="str">
        <f>'4M'!$BL$102</f>
        <v>B0368ADC_9F</v>
      </c>
      <c r="E5048" t="s">
        <v>16446</v>
      </c>
      <c r="F5048">
        <f>IF(ISBLANK('4M'!$F$102),"",'4M'!$F$102)</f>
        <v>0</v>
      </c>
    </row>
    <row r="5049" spans="2:6">
      <c r="B5049" t="str">
        <f>'4M'!$BM$102</f>
        <v>B0368ADC_9SWD</v>
      </c>
      <c r="E5049" t="s">
        <v>16446</v>
      </c>
      <c r="F5049">
        <f>IF(ISBLANK('4M'!$G$102),"",'4M'!$G$102)</f>
        <v>0</v>
      </c>
    </row>
    <row r="5050" spans="2:6">
      <c r="B5050" t="str">
        <f>'4M'!$BN$102</f>
        <v>B0368ADC_9HD</v>
      </c>
      <c r="E5050" t="s">
        <v>16446</v>
      </c>
      <c r="F5050">
        <f>IF(ISBLANK('4M'!$H$102),"",'4M'!$H$102)</f>
        <v>0</v>
      </c>
    </row>
    <row r="5051" spans="2:6">
      <c r="B5051" t="str">
        <f>'4M'!$BO$102</f>
        <v>B0368ADC_9STD</v>
      </c>
      <c r="E5051" t="s">
        <v>16446</v>
      </c>
      <c r="F5051">
        <f>IF(ISBLANK('4M'!$I$102),"",'4M'!$I$102)</f>
        <v>0</v>
      </c>
    </row>
    <row r="5052" spans="2:6">
      <c r="B5052" t="str">
        <f>'4M'!$BP$102</f>
        <v>B0368ADC_9SLT</v>
      </c>
      <c r="E5052" t="s">
        <v>16446</v>
      </c>
      <c r="F5052">
        <f>IF(ISBLANK('4M'!$J$102),"",'4M'!$J$102)</f>
        <v>0</v>
      </c>
    </row>
    <row r="5053" spans="2:6">
      <c r="B5053" t="str">
        <f>'4M'!$BQ$102</f>
        <v>B0368ADC_9STP</v>
      </c>
      <c r="E5053" t="s">
        <v>16446</v>
      </c>
      <c r="F5053">
        <f>IF(ISBLANK('4M'!$K$102),"",'4M'!$K$102)</f>
        <v>0</v>
      </c>
    </row>
    <row r="5054" spans="2:6">
      <c r="B5054" t="str">
        <f>'4M'!$BR$102</f>
        <v>B0368ADC_9SDT</v>
      </c>
      <c r="E5054" t="s">
        <v>16446</v>
      </c>
      <c r="F5054">
        <f>IF(ISBLANK('4M'!$L$102),"",'4M'!$L$102)</f>
        <v>0</v>
      </c>
    </row>
    <row r="5055" spans="2:6">
      <c r="B5055" t="str">
        <f>'4M'!$BS$102</f>
        <v>B0368ADC_9SD</v>
      </c>
      <c r="E5055" t="s">
        <v>16446</v>
      </c>
      <c r="F5055">
        <f>IF(ISBLANK('4M'!$M$102),"",'4M'!$M$102)</f>
        <v>0</v>
      </c>
    </row>
    <row r="5056" spans="2:6">
      <c r="B5056" t="str">
        <f>'4M'!$BT$102</f>
        <v>B0368ADC_9TOT</v>
      </c>
      <c r="E5056" t="s">
        <v>16446</v>
      </c>
      <c r="F5056">
        <f>IF(ISBLANK('4M'!$N$102),"",'4M'!$N$102)</f>
        <v>0</v>
      </c>
    </row>
    <row r="5057" spans="2:6">
      <c r="B5057" t="str">
        <f>'4M'!$BU$102</f>
        <v>B0368ADC_9ASC</v>
      </c>
      <c r="E5057" t="s">
        <v>16446</v>
      </c>
      <c r="F5057">
        <f>IF(ISBLANK('4M'!$O$102),"",'4M'!$O$102)</f>
        <v>0</v>
      </c>
    </row>
    <row r="5058" spans="2:6">
      <c r="B5058" t="str">
        <f>'4M'!$BV$102</f>
        <v>B0368ADC_9TC</v>
      </c>
      <c r="E5058" t="s">
        <v>16446</v>
      </c>
      <c r="F5058">
        <f>IF(ISBLANK('4M'!$P$102),"",'4M'!$P$102)</f>
        <v>0</v>
      </c>
    </row>
    <row r="5059" spans="2:6">
      <c r="B5059" t="str">
        <f>'4M'!$BW$102</f>
        <v>B0368ADC_9TOT8</v>
      </c>
      <c r="E5059" t="s">
        <v>16446</v>
      </c>
      <c r="F5059">
        <f>IF(ISBLANK('4M'!$Q$102),"",'4M'!$Q$102)</f>
        <v>0</v>
      </c>
    </row>
    <row r="5060" spans="2:6">
      <c r="B5060" t="str">
        <f>'4M'!$BX$102</f>
        <v>B0368ADC_9TOT78</v>
      </c>
      <c r="E5060" t="s">
        <v>16446</v>
      </c>
      <c r="F5060">
        <f>IF(ISBLANK('4M'!$R$102),"",'4M'!$R$102)</f>
        <v>0</v>
      </c>
    </row>
    <row r="5061" spans="2:6">
      <c r="B5061" t="str">
        <f>'4M'!$CH$102</f>
        <v>B0409AL5C_9TE</v>
      </c>
      <c r="E5061" t="s">
        <v>16446</v>
      </c>
      <c r="F5061">
        <f>IF(ISBLANK('4M'!$AB$102),"",'4M'!$AB$102)</f>
        <v>0</v>
      </c>
    </row>
    <row r="5062" spans="2:6">
      <c r="B5062" t="str">
        <f>'4M'!$CI$102</f>
        <v>B0409AL5C_9TA</v>
      </c>
      <c r="E5062" t="s">
        <v>16446</v>
      </c>
      <c r="F5062">
        <f>IF(ISBLANK('4M'!$AC$102),"",'4M'!$AC$102)</f>
        <v>0</v>
      </c>
    </row>
    <row r="5063" spans="2:6">
      <c r="B5063" t="str">
        <f>'4M'!$CJ$102</f>
        <v>B0409AL5C_9TC</v>
      </c>
      <c r="E5063" t="s">
        <v>16446</v>
      </c>
      <c r="F5063">
        <f>IF(ISBLANK('4M'!$AD$102),"",'4M'!$AD$102)</f>
        <v>0</v>
      </c>
    </row>
    <row r="5064" spans="2:6">
      <c r="B5064" t="str">
        <f>'4M'!$BL$103</f>
        <v>B0369ADO_9F</v>
      </c>
      <c r="E5064" t="s">
        <v>16446</v>
      </c>
      <c r="F5064">
        <f>IF(ISBLANK('4M'!$F$103),"",'4M'!$F$103)</f>
        <v>0</v>
      </c>
    </row>
    <row r="5065" spans="2:6">
      <c r="B5065" t="str">
        <f>'4M'!$BM$103</f>
        <v>B0369ADO_9SWD</v>
      </c>
      <c r="E5065" t="s">
        <v>16446</v>
      </c>
      <c r="F5065">
        <f>IF(ISBLANK('4M'!$G$103),"",'4M'!$G$103)</f>
        <v>0</v>
      </c>
    </row>
    <row r="5066" spans="2:6">
      <c r="B5066" t="str">
        <f>'4M'!$BN$103</f>
        <v>B0369ADO_9HD</v>
      </c>
      <c r="E5066" t="s">
        <v>16446</v>
      </c>
      <c r="F5066">
        <f>IF(ISBLANK('4M'!$H$103),"",'4M'!$H$103)</f>
        <v>0</v>
      </c>
    </row>
    <row r="5067" spans="2:6">
      <c r="B5067" t="str">
        <f>'4M'!$BO$103</f>
        <v>B0369ADO_9STD</v>
      </c>
      <c r="E5067" t="s">
        <v>16446</v>
      </c>
      <c r="F5067">
        <f>IF(ISBLANK('4M'!$I$103),"",'4M'!$I$103)</f>
        <v>0</v>
      </c>
    </row>
    <row r="5068" spans="2:6">
      <c r="B5068" t="str">
        <f>'4M'!$BP$103</f>
        <v>B0369ADO_9SLT</v>
      </c>
      <c r="E5068" t="s">
        <v>16446</v>
      </c>
      <c r="F5068">
        <f>IF(ISBLANK('4M'!$J$103),"",'4M'!$J$103)</f>
        <v>0</v>
      </c>
    </row>
    <row r="5069" spans="2:6">
      <c r="B5069" t="str">
        <f>'4M'!$BQ$103</f>
        <v>B0369ADO_9STP</v>
      </c>
      <c r="E5069" t="s">
        <v>16446</v>
      </c>
      <c r="F5069">
        <f>IF(ISBLANK('4M'!$K$103),"",'4M'!$K$103)</f>
        <v>0</v>
      </c>
    </row>
    <row r="5070" spans="2:6">
      <c r="B5070" t="str">
        <f>'4M'!$BR$103</f>
        <v>B0369ADO_9SDT</v>
      </c>
      <c r="E5070" t="s">
        <v>16446</v>
      </c>
      <c r="F5070">
        <f>IF(ISBLANK('4M'!$L$103),"",'4M'!$L$103)</f>
        <v>0</v>
      </c>
    </row>
    <row r="5071" spans="2:6">
      <c r="B5071" t="str">
        <f>'4M'!$BS$103</f>
        <v>B0369ADO_9SD</v>
      </c>
      <c r="E5071" t="s">
        <v>16446</v>
      </c>
      <c r="F5071">
        <f>IF(ISBLANK('4M'!$M$103),"",'4M'!$M$103)</f>
        <v>0</v>
      </c>
    </row>
    <row r="5072" spans="2:6">
      <c r="B5072" t="str">
        <f>'4M'!$BT$103</f>
        <v>B0369ADO_9TOT</v>
      </c>
      <c r="E5072" t="s">
        <v>16446</v>
      </c>
      <c r="F5072">
        <f>IF(ISBLANK('4M'!$N$103),"",'4M'!$N$103)</f>
        <v>0</v>
      </c>
    </row>
    <row r="5073" spans="2:6">
      <c r="B5073" t="str">
        <f>'4M'!$BU$103</f>
        <v>B0369ADO_9ASC</v>
      </c>
      <c r="E5073" t="s">
        <v>16446</v>
      </c>
      <c r="F5073">
        <f>IF(ISBLANK('4M'!$O$103),"",'4M'!$O$103)</f>
        <v>0</v>
      </c>
    </row>
    <row r="5074" spans="2:6">
      <c r="B5074" t="str">
        <f>'4M'!$BV$103</f>
        <v>B0369ADO_9TC</v>
      </c>
      <c r="E5074" t="s">
        <v>16446</v>
      </c>
      <c r="F5074">
        <f>IF(ISBLANK('4M'!$P$103),"",'4M'!$P$103)</f>
        <v>0</v>
      </c>
    </row>
    <row r="5075" spans="2:6">
      <c r="B5075" t="str">
        <f>'4M'!$BW$103</f>
        <v>B0369ADO_9TOT8</v>
      </c>
      <c r="E5075" t="s">
        <v>16446</v>
      </c>
      <c r="F5075">
        <f>IF(ISBLANK('4M'!$Q$103),"",'4M'!$Q$103)</f>
        <v>0</v>
      </c>
    </row>
    <row r="5076" spans="2:6">
      <c r="B5076" t="str">
        <f>'4M'!$BX$103</f>
        <v>B0369ADO_9TOT78</v>
      </c>
      <c r="E5076" t="s">
        <v>16446</v>
      </c>
      <c r="F5076">
        <f>IF(ISBLANK('4M'!$R$103),"",'4M'!$R$103)</f>
        <v>0</v>
      </c>
    </row>
    <row r="5077" spans="2:6">
      <c r="B5077" t="str">
        <f>'4M'!$CH$103</f>
        <v>B0410AL5O_9TE</v>
      </c>
      <c r="E5077" t="s">
        <v>16446</v>
      </c>
      <c r="F5077">
        <f>IF(ISBLANK('4M'!$AB$103),"",'4M'!$AB$103)</f>
        <v>0</v>
      </c>
    </row>
    <row r="5078" spans="2:6">
      <c r="B5078" t="str">
        <f>'4M'!$CI$103</f>
        <v>B0410AL5O_9TA</v>
      </c>
      <c r="E5078" t="s">
        <v>16446</v>
      </c>
      <c r="F5078">
        <f>IF(ISBLANK('4M'!$AC$103),"",'4M'!$AC$103)</f>
        <v>0</v>
      </c>
    </row>
    <row r="5079" spans="2:6">
      <c r="B5079" t="str">
        <f>'4M'!$CJ$103</f>
        <v>B0410AL5O_9TC</v>
      </c>
      <c r="E5079" t="s">
        <v>16446</v>
      </c>
      <c r="F5079">
        <f>IF(ISBLANK('4M'!$AD$103),"",'4M'!$AD$103)</f>
        <v>0</v>
      </c>
    </row>
    <row r="5080" spans="2:6">
      <c r="B5080" t="str">
        <f>'4M'!$BL$104</f>
        <v>B0368ADC_10F</v>
      </c>
      <c r="E5080" t="s">
        <v>16446</v>
      </c>
      <c r="F5080">
        <f>IF(ISBLANK('4M'!$F$104),"",'4M'!$F$104)</f>
        <v>0</v>
      </c>
    </row>
    <row r="5081" spans="2:6">
      <c r="B5081" t="str">
        <f>'4M'!$BM$104</f>
        <v>B0368ADC_10SWD</v>
      </c>
      <c r="E5081" t="s">
        <v>16446</v>
      </c>
      <c r="F5081">
        <f>IF(ISBLANK('4M'!$G$104),"",'4M'!$G$104)</f>
        <v>0</v>
      </c>
    </row>
    <row r="5082" spans="2:6">
      <c r="B5082" t="str">
        <f>'4M'!$BN$104</f>
        <v>B0368ADC_10HD</v>
      </c>
      <c r="E5082" t="s">
        <v>16446</v>
      </c>
      <c r="F5082">
        <f>IF(ISBLANK('4M'!$H$104),"",'4M'!$H$104)</f>
        <v>0</v>
      </c>
    </row>
    <row r="5083" spans="2:6">
      <c r="B5083" t="str">
        <f>'4M'!$BO$104</f>
        <v>B0368ADC_10STD</v>
      </c>
      <c r="E5083" t="s">
        <v>16446</v>
      </c>
      <c r="F5083">
        <f>IF(ISBLANK('4M'!$I$104),"",'4M'!$I$104)</f>
        <v>0</v>
      </c>
    </row>
    <row r="5084" spans="2:6">
      <c r="B5084" t="str">
        <f>'4M'!$BP$104</f>
        <v>B0368ADC_10SLT</v>
      </c>
      <c r="E5084" t="s">
        <v>16446</v>
      </c>
      <c r="F5084">
        <f>IF(ISBLANK('4M'!$J$104),"",'4M'!$J$104)</f>
        <v>0</v>
      </c>
    </row>
    <row r="5085" spans="2:6">
      <c r="B5085" t="str">
        <f>'4M'!$BQ$104</f>
        <v>B0368ADC_10STP</v>
      </c>
      <c r="E5085" t="s">
        <v>16446</v>
      </c>
      <c r="F5085">
        <f>IF(ISBLANK('4M'!$K$104),"",'4M'!$K$104)</f>
        <v>0</v>
      </c>
    </row>
    <row r="5086" spans="2:6">
      <c r="B5086" t="str">
        <f>'4M'!$BR$104</f>
        <v>B0368ADC_10SDT</v>
      </c>
      <c r="E5086" t="s">
        <v>16446</v>
      </c>
      <c r="F5086">
        <f>IF(ISBLANK('4M'!$L$104),"",'4M'!$L$104)</f>
        <v>0</v>
      </c>
    </row>
    <row r="5087" spans="2:6">
      <c r="B5087" t="str">
        <f>'4M'!$BS$104</f>
        <v>B0368ADC_10SD</v>
      </c>
      <c r="E5087" t="s">
        <v>16446</v>
      </c>
      <c r="F5087">
        <f>IF(ISBLANK('4M'!$M$104),"",'4M'!$M$104)</f>
        <v>0</v>
      </c>
    </row>
    <row r="5088" spans="2:6">
      <c r="B5088" t="str">
        <f>'4M'!$BT$104</f>
        <v>B0368ADC_10TOT</v>
      </c>
      <c r="E5088" t="s">
        <v>16446</v>
      </c>
      <c r="F5088">
        <f>IF(ISBLANK('4M'!$N$104),"",'4M'!$N$104)</f>
        <v>0</v>
      </c>
    </row>
    <row r="5089" spans="2:6">
      <c r="B5089" t="str">
        <f>'4M'!$BU$104</f>
        <v>B0368ADC_10ASC</v>
      </c>
      <c r="E5089" t="s">
        <v>16446</v>
      </c>
      <c r="F5089">
        <f>IF(ISBLANK('4M'!$O$104),"",'4M'!$O$104)</f>
        <v>0</v>
      </c>
    </row>
    <row r="5090" spans="2:6">
      <c r="B5090" t="str">
        <f>'4M'!$BV$104</f>
        <v>B0368ADC_10TC</v>
      </c>
      <c r="E5090" t="s">
        <v>16446</v>
      </c>
      <c r="F5090">
        <f>IF(ISBLANK('4M'!$P$104),"",'4M'!$P$104)</f>
        <v>0</v>
      </c>
    </row>
    <row r="5091" spans="2:6">
      <c r="B5091" t="str">
        <f>'4M'!$BW$104</f>
        <v>B0368ADC_10TOT8</v>
      </c>
      <c r="E5091" t="s">
        <v>16446</v>
      </c>
      <c r="F5091">
        <f>IF(ISBLANK('4M'!$Q$104),"",'4M'!$Q$104)</f>
        <v>0</v>
      </c>
    </row>
    <row r="5092" spans="2:6">
      <c r="B5092" t="str">
        <f>'4M'!$BX$104</f>
        <v>B0368ADC_10TOT78</v>
      </c>
      <c r="E5092" t="s">
        <v>16446</v>
      </c>
      <c r="F5092">
        <f>IF(ISBLANK('4M'!$R$104),"",'4M'!$R$104)</f>
        <v>0</v>
      </c>
    </row>
    <row r="5093" spans="2:6">
      <c r="B5093" t="str">
        <f>'4M'!$CH$104</f>
        <v>B0409AL5C_10TE</v>
      </c>
      <c r="E5093" t="s">
        <v>16446</v>
      </c>
      <c r="F5093">
        <f>IF(ISBLANK('4M'!$AB$104),"",'4M'!$AB$104)</f>
        <v>0</v>
      </c>
    </row>
    <row r="5094" spans="2:6">
      <c r="B5094" t="str">
        <f>'4M'!$CI$104</f>
        <v>B0409AL5C_10TA</v>
      </c>
      <c r="E5094" t="s">
        <v>16446</v>
      </c>
      <c r="F5094">
        <f>IF(ISBLANK('4M'!$AC$104),"",'4M'!$AC$104)</f>
        <v>0</v>
      </c>
    </row>
    <row r="5095" spans="2:6">
      <c r="B5095" t="str">
        <f>'4M'!$CJ$104</f>
        <v>B0409AL5C_10TC</v>
      </c>
      <c r="E5095" t="s">
        <v>16446</v>
      </c>
      <c r="F5095">
        <f>IF(ISBLANK('4M'!$AD$104),"",'4M'!$AD$104)</f>
        <v>0</v>
      </c>
    </row>
    <row r="5096" spans="2:6">
      <c r="B5096" t="str">
        <f>'4M'!$BL$105</f>
        <v>B0369ADO_10F</v>
      </c>
      <c r="E5096" t="s">
        <v>16446</v>
      </c>
      <c r="F5096">
        <f>IF(ISBLANK('4M'!$F$105),"",'4M'!$F$105)</f>
        <v>0</v>
      </c>
    </row>
    <row r="5097" spans="2:6">
      <c r="B5097" t="str">
        <f>'4M'!$BM$105</f>
        <v>B0369ADO_10SWD</v>
      </c>
      <c r="E5097" t="s">
        <v>16446</v>
      </c>
      <c r="F5097">
        <f>IF(ISBLANK('4M'!$G$105),"",'4M'!$G$105)</f>
        <v>0</v>
      </c>
    </row>
    <row r="5098" spans="2:6">
      <c r="B5098" t="str">
        <f>'4M'!$BN$105</f>
        <v>B0369ADO_10HD</v>
      </c>
      <c r="E5098" t="s">
        <v>16446</v>
      </c>
      <c r="F5098">
        <f>IF(ISBLANK('4M'!$H$105),"",'4M'!$H$105)</f>
        <v>0</v>
      </c>
    </row>
    <row r="5099" spans="2:6">
      <c r="B5099" t="str">
        <f>'4M'!$BO$105</f>
        <v>B0369ADO_10STD</v>
      </c>
      <c r="E5099" t="s">
        <v>16446</v>
      </c>
      <c r="F5099">
        <f>IF(ISBLANK('4M'!$I$105),"",'4M'!$I$105)</f>
        <v>0</v>
      </c>
    </row>
    <row r="5100" spans="2:6">
      <c r="B5100" t="str">
        <f>'4M'!$BP$105</f>
        <v>B0369ADO_10SLT</v>
      </c>
      <c r="E5100" t="s">
        <v>16446</v>
      </c>
      <c r="F5100">
        <f>IF(ISBLANK('4M'!$J$105),"",'4M'!$J$105)</f>
        <v>0</v>
      </c>
    </row>
    <row r="5101" spans="2:6">
      <c r="B5101" t="str">
        <f>'4M'!$BQ$105</f>
        <v>B0369ADO_10STP</v>
      </c>
      <c r="E5101" t="s">
        <v>16446</v>
      </c>
      <c r="F5101">
        <f>IF(ISBLANK('4M'!$K$105),"",'4M'!$K$105)</f>
        <v>0</v>
      </c>
    </row>
    <row r="5102" spans="2:6">
      <c r="B5102" t="str">
        <f>'4M'!$BR$105</f>
        <v>B0369ADO_10SDT</v>
      </c>
      <c r="E5102" t="s">
        <v>16446</v>
      </c>
      <c r="F5102">
        <f>IF(ISBLANK('4M'!$L$105),"",'4M'!$L$105)</f>
        <v>0</v>
      </c>
    </row>
    <row r="5103" spans="2:6">
      <c r="B5103" t="str">
        <f>'4M'!$BS$105</f>
        <v>B0369ADO_10SD</v>
      </c>
      <c r="E5103" t="s">
        <v>16446</v>
      </c>
      <c r="F5103">
        <f>IF(ISBLANK('4M'!$M$105),"",'4M'!$M$105)</f>
        <v>0</v>
      </c>
    </row>
    <row r="5104" spans="2:6">
      <c r="B5104" t="str">
        <f>'4M'!$BT$105</f>
        <v>B0369ADO_10TOT</v>
      </c>
      <c r="E5104" t="s">
        <v>16446</v>
      </c>
      <c r="F5104">
        <f>IF(ISBLANK('4M'!$N$105),"",'4M'!$N$105)</f>
        <v>0</v>
      </c>
    </row>
    <row r="5105" spans="2:6">
      <c r="B5105" t="str">
        <f>'4M'!$BU$105</f>
        <v>B0369ADO_10ASC</v>
      </c>
      <c r="E5105" t="s">
        <v>16446</v>
      </c>
      <c r="F5105">
        <f>IF(ISBLANK('4M'!$O$105),"",'4M'!$O$105)</f>
        <v>0</v>
      </c>
    </row>
    <row r="5106" spans="2:6">
      <c r="B5106" t="str">
        <f>'4M'!$BV$105</f>
        <v>B0369ADO_10TC</v>
      </c>
      <c r="E5106" t="s">
        <v>16446</v>
      </c>
      <c r="F5106">
        <f>IF(ISBLANK('4M'!$P$105),"",'4M'!$P$105)</f>
        <v>0</v>
      </c>
    </row>
    <row r="5107" spans="2:6">
      <c r="B5107" t="str">
        <f>'4M'!$BW$105</f>
        <v>B0369ADO_10TOT8</v>
      </c>
      <c r="E5107" t="s">
        <v>16446</v>
      </c>
      <c r="F5107">
        <f>IF(ISBLANK('4M'!$Q$105),"",'4M'!$Q$105)</f>
        <v>0</v>
      </c>
    </row>
    <row r="5108" spans="2:6">
      <c r="B5108" t="str">
        <f>'4M'!$BX$105</f>
        <v>B0369ADO_10TOT78</v>
      </c>
      <c r="E5108" t="s">
        <v>16446</v>
      </c>
      <c r="F5108">
        <f>IF(ISBLANK('4M'!$R$105),"",'4M'!$R$105)</f>
        <v>0</v>
      </c>
    </row>
    <row r="5109" spans="2:6">
      <c r="B5109" t="str">
        <f>'4M'!$CH$105</f>
        <v>B0410AL5O_10TE</v>
      </c>
      <c r="E5109" t="s">
        <v>16446</v>
      </c>
      <c r="F5109">
        <f>IF(ISBLANK('4M'!$AB$105),"",'4M'!$AB$105)</f>
        <v>0</v>
      </c>
    </row>
    <row r="5110" spans="2:6">
      <c r="B5110" t="str">
        <f>'4M'!$CI$105</f>
        <v>B0410AL5O_10TA</v>
      </c>
      <c r="E5110" t="s">
        <v>16446</v>
      </c>
      <c r="F5110">
        <f>IF(ISBLANK('4M'!$AC$105),"",'4M'!$AC$105)</f>
        <v>0</v>
      </c>
    </row>
    <row r="5111" spans="2:6">
      <c r="B5111" t="str">
        <f>'4M'!$CJ$105</f>
        <v>B0410AL5O_10TC</v>
      </c>
      <c r="E5111" t="s">
        <v>16446</v>
      </c>
      <c r="F5111">
        <f>IF(ISBLANK('4M'!$AD$105),"",'4M'!$AD$105)</f>
        <v>0</v>
      </c>
    </row>
    <row r="5112" spans="2:6">
      <c r="B5112" t="str">
        <f>'4M'!$BL$106</f>
        <v>B0370TET_F</v>
      </c>
      <c r="E5112" t="s">
        <v>16446</v>
      </c>
      <c r="F5112">
        <f>IF(ISBLANK('4M'!$F$106),"",'4M'!$F$106)</f>
        <v>10.371</v>
      </c>
    </row>
    <row r="5113" spans="2:6">
      <c r="B5113" t="str">
        <f>'4M'!$BM$106</f>
        <v>B0370TET_SWD</v>
      </c>
      <c r="E5113" t="s">
        <v>16446</v>
      </c>
      <c r="F5113">
        <f>IF(ISBLANK('4M'!$G$106),"",'4M'!$G$106)</f>
        <v>17.274000000000001</v>
      </c>
    </row>
    <row r="5114" spans="2:6">
      <c r="B5114" t="str">
        <f>'4M'!$BN$106</f>
        <v>B0370TET_HD</v>
      </c>
      <c r="E5114" t="s">
        <v>16446</v>
      </c>
      <c r="F5114">
        <f>IF(ISBLANK('4M'!$H$106),"",'4M'!$H$106)</f>
        <v>0</v>
      </c>
    </row>
    <row r="5115" spans="2:6">
      <c r="B5115" t="str">
        <f>'4M'!$BO$106</f>
        <v>B0370TET_STD</v>
      </c>
      <c r="E5115" t="s">
        <v>16446</v>
      </c>
      <c r="F5115">
        <f>IF(ISBLANK('4M'!$I$106),"",'4M'!$I$106)</f>
        <v>120.18300000000001</v>
      </c>
    </row>
    <row r="5116" spans="2:6">
      <c r="B5116" t="str">
        <f>'4M'!$BP$106</f>
        <v>B0370TET_SLT</v>
      </c>
      <c r="E5116" t="s">
        <v>16446</v>
      </c>
      <c r="F5116">
        <f>IF(ISBLANK('4M'!$J$106),"",'4M'!$J$106)</f>
        <v>0</v>
      </c>
    </row>
    <row r="5117" spans="2:6">
      <c r="B5117" t="str">
        <f>'4M'!$BQ$106</f>
        <v>B0370TET_STP</v>
      </c>
      <c r="E5117" t="s">
        <v>16446</v>
      </c>
      <c r="F5117">
        <f>IF(ISBLANK('4M'!$K$106),"",'4M'!$K$106)</f>
        <v>0</v>
      </c>
    </row>
    <row r="5118" spans="2:6">
      <c r="B5118" t="str">
        <f>'4M'!$BR$106</f>
        <v>B0370TET_SDT</v>
      </c>
      <c r="E5118" t="s">
        <v>16446</v>
      </c>
      <c r="F5118">
        <f>IF(ISBLANK('4M'!$L$106),"",'4M'!$L$106)</f>
        <v>21.809000000000001</v>
      </c>
    </row>
    <row r="5119" spans="2:6">
      <c r="B5119" t="str">
        <f>'4M'!$BS$106</f>
        <v>B0370TET_SD</v>
      </c>
      <c r="E5119" t="s">
        <v>16446</v>
      </c>
      <c r="F5119">
        <f>IF(ISBLANK('4M'!$M$106),"",'4M'!$M$106)</f>
        <v>9.1999999999999998E-2</v>
      </c>
    </row>
    <row r="5120" spans="2:6">
      <c r="B5120" t="str">
        <f>'4M'!$BT$106</f>
        <v>B0370TET_TOT</v>
      </c>
      <c r="E5120" t="s">
        <v>16446</v>
      </c>
      <c r="F5120">
        <f>IF(ISBLANK('4M'!$N$106),"",'4M'!$N$106)</f>
        <v>169.72900000000001</v>
      </c>
    </row>
    <row r="5121" spans="2:6">
      <c r="B5121" t="str">
        <f>'4M'!$BU$106</f>
        <v>B0370TET_ASC</v>
      </c>
      <c r="E5121" t="s">
        <v>16446</v>
      </c>
      <c r="F5121">
        <f>IF(ISBLANK('4M'!$O$106),"",'4M'!$O$106)</f>
        <v>0</v>
      </c>
    </row>
    <row r="5122" spans="2:6">
      <c r="B5122" t="str">
        <f>'4M'!$BV$106</f>
        <v>B0370TET_TC</v>
      </c>
      <c r="E5122" t="s">
        <v>16446</v>
      </c>
      <c r="F5122">
        <f>IF(ISBLANK('4M'!$P$106),"",'4M'!$P$106)</f>
        <v>0</v>
      </c>
    </row>
    <row r="5123" spans="2:6">
      <c r="B5123" t="str">
        <f>'4M'!$BW$106</f>
        <v>B0370TET_TOT8</v>
      </c>
      <c r="E5123" t="s">
        <v>16446</v>
      </c>
      <c r="F5123">
        <f>IF(ISBLANK('4M'!$Q$106),"",'4M'!$Q$106)</f>
        <v>0</v>
      </c>
    </row>
    <row r="5124" spans="2:6">
      <c r="B5124" t="str">
        <f>'4M'!$BX$106</f>
        <v>B0370TET_TOT78</v>
      </c>
      <c r="E5124" t="s">
        <v>16446</v>
      </c>
      <c r="F5124">
        <f>IF(ISBLANK('4M'!$R$106),"",'4M'!$R$106)</f>
        <v>169.72900000000001</v>
      </c>
    </row>
    <row r="5125" spans="2:6">
      <c r="B5125" t="str">
        <f>'4M'!$CH$106</f>
        <v>B0411TEE_TE</v>
      </c>
      <c r="E5125" t="s">
        <v>16446</v>
      </c>
      <c r="F5125">
        <f>IF(ISBLANK('4M'!$AB$106),"",'4M'!$AB$106)</f>
        <v>148.07300000000001</v>
      </c>
    </row>
    <row r="5126" spans="2:6">
      <c r="B5126" t="str">
        <f>'4M'!$CI$106</f>
        <v>B0411TEE_TA</v>
      </c>
      <c r="E5126" t="s">
        <v>16446</v>
      </c>
      <c r="F5126">
        <f>IF(ISBLANK('4M'!$AC$106),"",'4M'!$AC$106)</f>
        <v>42.651000000000003</v>
      </c>
    </row>
    <row r="5127" spans="2:6">
      <c r="B5127" t="str">
        <f>'4M'!$CJ$106</f>
        <v>B0411TEE_TC</v>
      </c>
      <c r="E5127" t="s">
        <v>16446</v>
      </c>
      <c r="F5127">
        <f>IF(ISBLANK('4M'!$AD$106),"",'4M'!$AD$106)</f>
        <v>42.651000000000003</v>
      </c>
    </row>
    <row r="5128" spans="2:6">
      <c r="B5128" t="str">
        <f>'4M'!$BT$109</f>
        <v>B0371TEC_TOT</v>
      </c>
      <c r="E5128" t="s">
        <v>16446</v>
      </c>
      <c r="F5128">
        <f>IF(ISBLANK('4M'!$N$109),"",'4M'!$N$109)</f>
        <v>345.62099999999998</v>
      </c>
    </row>
    <row r="5129" spans="2:6">
      <c r="B5129" t="str">
        <f>'4M'!$BU$109</f>
        <v>B0371TEC_ASC</v>
      </c>
      <c r="E5129" t="s">
        <v>16446</v>
      </c>
      <c r="F5129">
        <f>IF(ISBLANK('4M'!$O$109),"",'4M'!$O$109)</f>
        <v>0</v>
      </c>
    </row>
    <row r="5130" spans="2:6">
      <c r="B5130" t="str">
        <f>'4M'!$BV$109</f>
        <v>B0371TEC_TC</v>
      </c>
      <c r="E5130" t="s">
        <v>16446</v>
      </c>
      <c r="F5130">
        <f>IF(ISBLANK('4M'!$P$109),"",'4M'!$P$109)</f>
        <v>0</v>
      </c>
    </row>
    <row r="5131" spans="2:6">
      <c r="B5131" t="str">
        <f>'4M'!$BW$109</f>
        <v>B0371TEC_TOT8</v>
      </c>
      <c r="E5131" t="s">
        <v>16446</v>
      </c>
      <c r="F5131">
        <f>IF(ISBLANK('4M'!$Q$109),"",'4M'!$Q$109)</f>
        <v>0</v>
      </c>
    </row>
    <row r="5132" spans="2:6">
      <c r="B5132" t="str">
        <f>'4M'!$BX$109</f>
        <v>B0371TEC_TOT78</v>
      </c>
      <c r="E5132" t="s">
        <v>16446</v>
      </c>
      <c r="F5132">
        <f>IF(ISBLANK('4M'!$R$109),"",'4M'!$R$109)</f>
        <v>345.62099999999998</v>
      </c>
    </row>
    <row r="5133" spans="2:6">
      <c r="B5133" t="str">
        <f>'4M'!$BT$110</f>
        <v>B0372TEO_TOT</v>
      </c>
      <c r="E5133" t="s">
        <v>16446</v>
      </c>
      <c r="F5133">
        <f>IF(ISBLANK('4M'!$N$110),"",'4M'!$N$110)</f>
        <v>1.843</v>
      </c>
    </row>
    <row r="5134" spans="2:6">
      <c r="B5134" t="str">
        <f>'4M'!$BU$110</f>
        <v>B0372TEO_ASC</v>
      </c>
      <c r="E5134" t="s">
        <v>16446</v>
      </c>
      <c r="F5134">
        <f>IF(ISBLANK('4M'!$O$110),"",'4M'!$O$110)</f>
        <v>0</v>
      </c>
    </row>
    <row r="5135" spans="2:6">
      <c r="B5135" t="str">
        <f>'4M'!$BV$110</f>
        <v>B0372TEO_TC</v>
      </c>
      <c r="E5135" t="s">
        <v>16446</v>
      </c>
      <c r="F5135">
        <f>IF(ISBLANK('4M'!$P$110),"",'4M'!$P$110)</f>
        <v>0</v>
      </c>
    </row>
    <row r="5136" spans="2:6">
      <c r="B5136" t="str">
        <f>'4M'!$BW$110</f>
        <v>B0372TEO_TOT8</v>
      </c>
      <c r="E5136" t="s">
        <v>16446</v>
      </c>
      <c r="F5136">
        <f>IF(ISBLANK('4M'!$Q$110),"",'4M'!$Q$110)</f>
        <v>0</v>
      </c>
    </row>
    <row r="5137" spans="2:6">
      <c r="B5137" t="str">
        <f>'4M'!$BX$110</f>
        <v>B0372TEO_TOT78</v>
      </c>
      <c r="E5137" t="s">
        <v>16446</v>
      </c>
      <c r="F5137">
        <f>IF(ISBLANK('4M'!$R$110),"",'4M'!$R$110)</f>
        <v>1.843</v>
      </c>
    </row>
    <row r="5138" spans="2:6">
      <c r="B5138" t="str">
        <f>'4M'!$BL$111</f>
        <v>B0373TET_F</v>
      </c>
      <c r="E5138" t="s">
        <v>16446</v>
      </c>
      <c r="F5138">
        <f>IF(ISBLANK('4M'!$F$111),"",'4M'!$F$111)</f>
        <v>14.333</v>
      </c>
    </row>
    <row r="5139" spans="2:6">
      <c r="B5139" t="str">
        <f>'4M'!$BM$111</f>
        <v>B0373TET_SWD</v>
      </c>
      <c r="E5139" t="s">
        <v>16446</v>
      </c>
      <c r="F5139">
        <f>IF(ISBLANK('4M'!$G$111),"",'4M'!$G$111)</f>
        <v>17.274000000000001</v>
      </c>
    </row>
    <row r="5140" spans="2:6">
      <c r="B5140" t="str">
        <f>'4M'!$BN$111</f>
        <v>B0373TET_HD</v>
      </c>
      <c r="E5140" t="s">
        <v>16446</v>
      </c>
      <c r="F5140">
        <f>IF(ISBLANK('4M'!$H$111),"",'4M'!$H$111)</f>
        <v>0</v>
      </c>
    </row>
    <row r="5141" spans="2:6">
      <c r="B5141" t="str">
        <f>'4M'!$BO$111</f>
        <v>B0373TET_STD</v>
      </c>
      <c r="E5141" t="s">
        <v>16446</v>
      </c>
      <c r="F5141">
        <f>IF(ISBLANK('4M'!$I$111),"",'4M'!$I$111)</f>
        <v>293.95599999999996</v>
      </c>
    </row>
    <row r="5142" spans="2:6">
      <c r="B5142" t="str">
        <f>'4M'!$BP$111</f>
        <v>B0373TET_SLT</v>
      </c>
      <c r="E5142" t="s">
        <v>16446</v>
      </c>
      <c r="F5142">
        <f>IF(ISBLANK('4M'!$J$111),"",'4M'!$J$111)</f>
        <v>0</v>
      </c>
    </row>
    <row r="5143" spans="2:6">
      <c r="B5143" t="str">
        <f>'4M'!$BQ$111</f>
        <v>B0373TET_STP</v>
      </c>
      <c r="E5143" t="s">
        <v>16446</v>
      </c>
      <c r="F5143">
        <f>IF(ISBLANK('4M'!$K$111),"",'4M'!$K$111)</f>
        <v>0</v>
      </c>
    </row>
    <row r="5144" spans="2:6">
      <c r="B5144" t="str">
        <f>'4M'!$BR$111</f>
        <v>B0373TET_SDT</v>
      </c>
      <c r="E5144" t="s">
        <v>16446</v>
      </c>
      <c r="F5144">
        <f>IF(ISBLANK('4M'!$L$111),"",'4M'!$L$111)</f>
        <v>21.809000000000001</v>
      </c>
    </row>
    <row r="5145" spans="2:6">
      <c r="B5145" t="str">
        <f>'4M'!$BS$111</f>
        <v>B0373TET_SD</v>
      </c>
      <c r="E5145" t="s">
        <v>16446</v>
      </c>
      <c r="F5145">
        <f>IF(ISBLANK('4M'!$M$111),"",'4M'!$M$111)</f>
        <v>9.1999999999999998E-2</v>
      </c>
    </row>
    <row r="5146" spans="2:6">
      <c r="B5146" t="str">
        <f>'4M'!$BT$111</f>
        <v>B0373TET_TOT</v>
      </c>
      <c r="E5146" t="s">
        <v>16446</v>
      </c>
      <c r="F5146">
        <f>IF(ISBLANK('4M'!$N$111),"",'4M'!$N$111)</f>
        <v>347.464</v>
      </c>
    </row>
    <row r="5147" spans="2:6">
      <c r="B5147" t="str">
        <f>'4M'!$BU$111</f>
        <v>B0373TET_ASC</v>
      </c>
      <c r="E5147" t="s">
        <v>16446</v>
      </c>
      <c r="F5147">
        <f>IF(ISBLANK('4M'!$O$111),"",'4M'!$O$111)</f>
        <v>0</v>
      </c>
    </row>
    <row r="5148" spans="2:6">
      <c r="B5148" t="str">
        <f>'4M'!$BV$111</f>
        <v>B0373TET_TC</v>
      </c>
      <c r="E5148" t="s">
        <v>16446</v>
      </c>
      <c r="F5148">
        <f>IF(ISBLANK('4M'!$P$111),"",'4M'!$P$111)</f>
        <v>0</v>
      </c>
    </row>
    <row r="5149" spans="2:6">
      <c r="B5149" t="str">
        <f>'4M'!$BW$111</f>
        <v>B0373TET_TOT8</v>
      </c>
      <c r="E5149" t="s">
        <v>16446</v>
      </c>
      <c r="F5149">
        <f>IF(ISBLANK('4M'!$Q$111),"",'4M'!$Q$111)</f>
        <v>0</v>
      </c>
    </row>
    <row r="5150" spans="2:6">
      <c r="B5150" t="str">
        <f>'4M'!$BX$111</f>
        <v>B0373TET_TOT78</v>
      </c>
      <c r="E5150" t="s">
        <v>16446</v>
      </c>
      <c r="F5150">
        <f>IF(ISBLANK('4M'!$R$111),"",'4M'!$R$111)</f>
        <v>347.464</v>
      </c>
    </row>
    <row r="5151" spans="2:6">
      <c r="B5151" t="str">
        <f>'4M'!$CH$111</f>
        <v>B0412CDT_TE</v>
      </c>
      <c r="E5151" t="s">
        <v>16446</v>
      </c>
      <c r="F5151">
        <f>IF(ISBLANK('4M'!$AB$111),"",'4M'!$AB$111)</f>
        <v>677.08300000000008</v>
      </c>
    </row>
    <row r="5152" spans="2:6">
      <c r="B5152" t="str">
        <f>'4M'!$CI$111</f>
        <v>B0412CDT_TA</v>
      </c>
      <c r="E5152" t="s">
        <v>16446</v>
      </c>
      <c r="F5152">
        <f>IF(ISBLANK('4M'!$AC$111),"",'4M'!$AC$111)</f>
        <v>718.92899999999997</v>
      </c>
    </row>
    <row r="5153" spans="2:6">
      <c r="B5153" t="str">
        <f>'4M'!$CJ$111</f>
        <v>B0412CDT_TC</v>
      </c>
      <c r="E5153" t="s">
        <v>16446</v>
      </c>
      <c r="F5153">
        <f>IF(ISBLANK('4M'!$AD$111),"",'4M'!$AD$111)</f>
        <v>718.92899999999997</v>
      </c>
    </row>
    <row r="5154" spans="2:6">
      <c r="B5154" t="str">
        <f>'4N'!$X$9</f>
        <v>B0201DSCTDWNC</v>
      </c>
      <c r="E5154" t="s">
        <v>16446</v>
      </c>
      <c r="F5154">
        <f>IF(ISBLANK('4N'!$E$9),"",'4N'!$E$9)</f>
        <v>31.963000000000001</v>
      </c>
    </row>
    <row r="5155" spans="2:6">
      <c r="B5155" t="str">
        <f>'4N'!$Y$9</f>
        <v>B0201DSCTDWNO</v>
      </c>
      <c r="E5155" t="s">
        <v>16446</v>
      </c>
      <c r="F5155">
        <f>IF(ISBLANK('4N'!$F$9),"",'4N'!$F$9)</f>
        <v>1.88</v>
      </c>
    </row>
    <row r="5156" spans="2:6">
      <c r="B5156" t="str">
        <f>'4N'!$Z$9</f>
        <v>B0201DSCTDWNT</v>
      </c>
      <c r="E5156" t="s">
        <v>16446</v>
      </c>
      <c r="F5156">
        <f>IF(ISBLANK('4N'!$G$9),"",'4N'!$G$9)</f>
        <v>33.843000000000004</v>
      </c>
    </row>
    <row r="5157" spans="2:6">
      <c r="B5157" t="str">
        <f>'4N'!$X$10</f>
        <v>B0201DSRTDWNC</v>
      </c>
      <c r="E5157" t="s">
        <v>16446</v>
      </c>
      <c r="F5157">
        <f>IF(ISBLANK('4N'!$E$10),"",'4N'!$E$10)</f>
        <v>9.7539999999999996</v>
      </c>
    </row>
    <row r="5158" spans="2:6">
      <c r="B5158" t="str">
        <f>'4N'!$Y$10</f>
        <v>B0201DSRTDWNO</v>
      </c>
      <c r="E5158" t="s">
        <v>16446</v>
      </c>
      <c r="F5158">
        <f>IF(ISBLANK('4N'!$F$10),"",'4N'!$F$10)</f>
        <v>1.0669999999999999</v>
      </c>
    </row>
    <row r="5159" spans="2:6">
      <c r="B5159" t="str">
        <f>'4N'!$Z$10</f>
        <v>B0201DSRTDWNT</v>
      </c>
      <c r="E5159" t="s">
        <v>16446</v>
      </c>
      <c r="F5159">
        <f>IF(ISBLANK('4N'!$G$10),"",'4N'!$G$10)</f>
        <v>10.821</v>
      </c>
    </row>
    <row r="5160" spans="2:6">
      <c r="B5160" t="str">
        <f>'4N'!$X$11</f>
        <v>B0201DSITDWNC</v>
      </c>
      <c r="E5160" t="s">
        <v>16446</v>
      </c>
      <c r="F5160">
        <f>IF(ISBLANK('4N'!$E$11),"",'4N'!$E$11)</f>
        <v>29.114000000000001</v>
      </c>
    </row>
    <row r="5161" spans="2:6">
      <c r="B5161" t="str">
        <f>'4N'!$Y$11</f>
        <v>B0201DSITDWNO</v>
      </c>
      <c r="E5161" t="s">
        <v>16446</v>
      </c>
      <c r="F5161">
        <f>IF(ISBLANK('4N'!$F$11),"",'4N'!$F$11)</f>
        <v>0.83399999999999996</v>
      </c>
    </row>
    <row r="5162" spans="2:6">
      <c r="B5162" t="str">
        <f>'4N'!$Z$11</f>
        <v>B0201DSITDWNT</v>
      </c>
      <c r="E5162" t="s">
        <v>16446</v>
      </c>
      <c r="F5162">
        <f>IF(ISBLANK('4N'!$G$11),"",'4N'!$G$11)</f>
        <v>29.948</v>
      </c>
    </row>
    <row r="5163" spans="2:6">
      <c r="B5163" t="str">
        <f>'4N'!$X$12</f>
        <v>B0201DSDTDWNC</v>
      </c>
      <c r="E5163" t="s">
        <v>16446</v>
      </c>
      <c r="F5163">
        <f>IF(ISBLANK('4N'!$E$12),"",'4N'!$E$12)</f>
        <v>7.4240000000000004</v>
      </c>
    </row>
    <row r="5164" spans="2:6">
      <c r="B5164" t="str">
        <f>'4N'!$Y$12</f>
        <v>B0201DSDTDWNO</v>
      </c>
      <c r="E5164" t="s">
        <v>16446</v>
      </c>
      <c r="F5164">
        <f>IF(ISBLANK('4N'!$F$12),"",'4N'!$F$12)</f>
        <v>0.97599999999999998</v>
      </c>
    </row>
    <row r="5165" spans="2:6">
      <c r="B5165" t="str">
        <f>'4N'!$Z$12</f>
        <v>B0201DSDTDWNT</v>
      </c>
      <c r="E5165" t="s">
        <v>16446</v>
      </c>
      <c r="F5165">
        <f>IF(ISBLANK('4N'!$G$12),"",'4N'!$G$12)</f>
        <v>8.4</v>
      </c>
    </row>
    <row r="5166" spans="2:6">
      <c r="B5166" t="str">
        <f>'4N'!$X$13</f>
        <v>B0201DSOTDWNC</v>
      </c>
      <c r="E5166" t="s">
        <v>16446</v>
      </c>
      <c r="F5166">
        <f>IF(ISBLANK('4N'!$E$13),"",'4N'!$E$13)</f>
        <v>0</v>
      </c>
    </row>
    <row r="5167" spans="2:6">
      <c r="B5167" t="str">
        <f>'4N'!$Y$13</f>
        <v>B0201DSOTDWNO</v>
      </c>
      <c r="E5167" t="s">
        <v>16446</v>
      </c>
      <c r="F5167">
        <f>IF(ISBLANK('4N'!$F$13),"",'4N'!$F$13)</f>
        <v>0</v>
      </c>
    </row>
    <row r="5168" spans="2:6">
      <c r="B5168" t="str">
        <f>'4N'!$Z$13</f>
        <v>B0201DSOTDWNT</v>
      </c>
      <c r="E5168" t="s">
        <v>16446</v>
      </c>
      <c r="F5168">
        <f>IF(ISBLANK('4N'!$G$13),"",'4N'!$G$13)</f>
        <v>0</v>
      </c>
    </row>
    <row r="5169" spans="2:6">
      <c r="B5169" t="str">
        <f>'4N'!$X$14</f>
        <v>B0201DSTDWNTC</v>
      </c>
      <c r="E5169" t="s">
        <v>16446</v>
      </c>
      <c r="F5169">
        <f>IF(ISBLANK('4N'!$E$14),"",'4N'!$E$14)</f>
        <v>78.25500000000001</v>
      </c>
    </row>
    <row r="5170" spans="2:6">
      <c r="B5170" t="str">
        <f>'4N'!$Y$14</f>
        <v>B0201DSTDWNTO</v>
      </c>
      <c r="E5170" t="s">
        <v>16446</v>
      </c>
      <c r="F5170">
        <f>IF(ISBLANK('4N'!$F$14),"",'4N'!$F$14)</f>
        <v>4.7569999999999997</v>
      </c>
    </row>
    <row r="5171" spans="2:6">
      <c r="B5171" t="str">
        <f>'4N'!$Z$14</f>
        <v>B0201DSTDWNT</v>
      </c>
      <c r="E5171" t="s">
        <v>16446</v>
      </c>
      <c r="F5171">
        <f>IF(ISBLANK('4N'!$G$14),"",'4N'!$G$14)</f>
        <v>83.012000000000015</v>
      </c>
    </row>
    <row r="5172" spans="2:6">
      <c r="B5172" t="str">
        <f>'4O'!$AD$10</f>
        <v>B0401NCF</v>
      </c>
      <c r="E5172" t="s">
        <v>16446</v>
      </c>
      <c r="F5172">
        <f>IF(ISBLANK('4O'!$E$10),"",'4O'!$E$10)</f>
        <v>1.7210000000000001</v>
      </c>
    </row>
    <row r="5173" spans="2:6">
      <c r="B5173" t="str">
        <f>'4O'!$AE$10</f>
        <v>B0401NCSWD</v>
      </c>
      <c r="E5173" t="s">
        <v>16446</v>
      </c>
      <c r="F5173">
        <f>IF(ISBLANK('4O'!$F$10),"",'4O'!$F$10)</f>
        <v>0</v>
      </c>
    </row>
    <row r="5174" spans="2:6">
      <c r="B5174" t="str">
        <f>'4O'!$AF$10</f>
        <v>B0401NCHD</v>
      </c>
      <c r="E5174" t="s">
        <v>16446</v>
      </c>
      <c r="F5174">
        <f>IF(ISBLANK('4O'!$G$10),"",'4O'!$G$10)</f>
        <v>0</v>
      </c>
    </row>
    <row r="5175" spans="2:6">
      <c r="B5175" t="str">
        <f>'4O'!$AG$10</f>
        <v>B0401NCSTD</v>
      </c>
      <c r="E5175" t="s">
        <v>16446</v>
      </c>
      <c r="F5175">
        <f>IF(ISBLANK('4O'!$H$10),"",'4O'!$H$10)</f>
        <v>0</v>
      </c>
    </row>
    <row r="5176" spans="2:6">
      <c r="B5176" t="str">
        <f>'4O'!$AH$10</f>
        <v>B0401NCSLT</v>
      </c>
      <c r="E5176" t="s">
        <v>16446</v>
      </c>
      <c r="F5176">
        <f>IF(ISBLANK('4O'!$I$10),"",'4O'!$I$10)</f>
        <v>0</v>
      </c>
    </row>
    <row r="5177" spans="2:6">
      <c r="B5177" t="str">
        <f>'4O'!$AI$10</f>
        <v>B0401NCTOT</v>
      </c>
      <c r="E5177" t="s">
        <v>16446</v>
      </c>
      <c r="F5177">
        <f>IF(ISBLANK('4O'!$J$10),"",'4O'!$J$10)</f>
        <v>1.7210000000000001</v>
      </c>
    </row>
    <row r="5178" spans="2:6">
      <c r="B5178" t="str">
        <f>'4O'!$AD$11</f>
        <v>B0401RSF</v>
      </c>
      <c r="E5178" t="s">
        <v>16446</v>
      </c>
      <c r="F5178">
        <f>IF(ISBLANK('4O'!$E$11),"",'4O'!$E$11)</f>
        <v>2.62</v>
      </c>
    </row>
    <row r="5179" spans="2:6">
      <c r="B5179" t="str">
        <f>'4O'!$AE$11</f>
        <v>B0401RSSWD</v>
      </c>
      <c r="E5179" t="s">
        <v>16446</v>
      </c>
      <c r="F5179">
        <f>IF(ISBLANK('4O'!$F$11),"",'4O'!$F$11)</f>
        <v>3.5000000000000003E-2</v>
      </c>
    </row>
    <row r="5180" spans="2:6">
      <c r="B5180" t="str">
        <f>'4O'!$AF$11</f>
        <v>B0401RSHD</v>
      </c>
      <c r="E5180" t="s">
        <v>16446</v>
      </c>
      <c r="F5180">
        <f>IF(ISBLANK('4O'!$G$11),"",'4O'!$G$11)</f>
        <v>0</v>
      </c>
    </row>
    <row r="5181" spans="2:6">
      <c r="B5181" t="str">
        <f>'4O'!$AG$11</f>
        <v>B0401RSSTD</v>
      </c>
      <c r="E5181" t="s">
        <v>16446</v>
      </c>
      <c r="F5181">
        <f>IF(ISBLANK('4O'!$H$11),"",'4O'!$H$11)</f>
        <v>0</v>
      </c>
    </row>
    <row r="5182" spans="2:6">
      <c r="B5182" t="str">
        <f>'4O'!$AH$11</f>
        <v>B0401RSSLT</v>
      </c>
      <c r="E5182" t="s">
        <v>16446</v>
      </c>
      <c r="F5182">
        <f>IF(ISBLANK('4O'!$I$11),"",'4O'!$I$11)</f>
        <v>0</v>
      </c>
    </row>
    <row r="5183" spans="2:6">
      <c r="B5183" t="str">
        <f>'4O'!$AI$11</f>
        <v>B0401RSTOT</v>
      </c>
      <c r="E5183" t="s">
        <v>16446</v>
      </c>
      <c r="F5183">
        <f>IF(ISBLANK('4O'!$J$11),"",'4O'!$J$11)</f>
        <v>2.6550000000000002</v>
      </c>
    </row>
    <row r="5184" spans="2:6">
      <c r="B5184" t="str">
        <f>'4O'!$AD$12</f>
        <v>B0200DSIFWWC</v>
      </c>
      <c r="E5184" t="s">
        <v>16446</v>
      </c>
      <c r="F5184">
        <f>IF(ISBLANK('4O'!$E$12),"",'4O'!$E$12)</f>
        <v>8.343</v>
      </c>
    </row>
    <row r="5185" spans="2:6">
      <c r="B5185" t="str">
        <f>'4O'!$AE$12</f>
        <v>B0200DSIWDWWC</v>
      </c>
      <c r="E5185" t="s">
        <v>16446</v>
      </c>
      <c r="F5185">
        <f>IF(ISBLANK('4O'!$F$12),"",'4O'!$F$12)</f>
        <v>0</v>
      </c>
    </row>
    <row r="5186" spans="2:6">
      <c r="B5186" t="str">
        <f>'4O'!$AF$12</f>
        <v>B0200DSIHDWWC</v>
      </c>
      <c r="E5186" t="s">
        <v>16446</v>
      </c>
      <c r="F5186">
        <f>IF(ISBLANK('4O'!$G$12),"",'4O'!$G$12)</f>
        <v>0</v>
      </c>
    </row>
    <row r="5187" spans="2:6">
      <c r="B5187" t="str">
        <f>'4O'!$AG$12</f>
        <v>B0200DSISTWWC</v>
      </c>
      <c r="E5187" t="s">
        <v>16446</v>
      </c>
      <c r="F5187">
        <f>IF(ISBLANK('4O'!$H$12),"",'4O'!$H$12)</f>
        <v>0</v>
      </c>
    </row>
    <row r="5188" spans="2:6">
      <c r="B5188" t="str">
        <f>'4O'!$AH$12</f>
        <v>B0200DSISLWWC</v>
      </c>
      <c r="E5188" t="s">
        <v>16446</v>
      </c>
      <c r="F5188">
        <f>IF(ISBLANK('4O'!$I$12),"",'4O'!$I$12)</f>
        <v>0</v>
      </c>
    </row>
    <row r="5189" spans="2:6">
      <c r="B5189" t="str">
        <f>'4O'!$AI$12</f>
        <v>B0401INRTOT</v>
      </c>
      <c r="E5189" t="s">
        <v>16446</v>
      </c>
      <c r="F5189">
        <f>IF(ISBLANK('4O'!$J$12),"",'4O'!$J$12)</f>
        <v>8.343</v>
      </c>
    </row>
    <row r="5190" spans="2:6">
      <c r="B5190" t="str">
        <f>'4O'!$AD$13</f>
        <v>B0200DSDFWWC</v>
      </c>
      <c r="E5190" t="s">
        <v>16446</v>
      </c>
      <c r="F5190">
        <f>IF(ISBLANK('4O'!$E$13),"",'4O'!$E$13)</f>
        <v>5.7690000000000001</v>
      </c>
    </row>
    <row r="5191" spans="2:6">
      <c r="B5191" t="str">
        <f>'4O'!$AE$13</f>
        <v>B0200DSDWDWWC</v>
      </c>
      <c r="E5191" t="s">
        <v>16446</v>
      </c>
      <c r="F5191">
        <f>IF(ISBLANK('4O'!$F$13),"",'4O'!$F$13)</f>
        <v>1.4E-2</v>
      </c>
    </row>
    <row r="5192" spans="2:6">
      <c r="B5192" t="str">
        <f>'4O'!$AF$13</f>
        <v>B0200DSDHDWWC</v>
      </c>
      <c r="E5192" t="s">
        <v>16446</v>
      </c>
      <c r="F5192">
        <f>IF(ISBLANK('4O'!$G$13),"",'4O'!$G$13)</f>
        <v>0</v>
      </c>
    </row>
    <row r="5193" spans="2:6">
      <c r="B5193" t="str">
        <f>'4O'!$AG$13</f>
        <v>B0200DSDSTWWC</v>
      </c>
      <c r="E5193" t="s">
        <v>16446</v>
      </c>
      <c r="F5193">
        <f>IF(ISBLANK('4O'!$H$13),"",'4O'!$H$13)</f>
        <v>0</v>
      </c>
    </row>
    <row r="5194" spans="2:6">
      <c r="B5194" t="str">
        <f>'4O'!$AH$13</f>
        <v>B0200DSDSLWWC</v>
      </c>
      <c r="E5194" t="s">
        <v>16446</v>
      </c>
      <c r="F5194">
        <f>IF(ISBLANK('4O'!$I$13),"",'4O'!$I$13)</f>
        <v>0</v>
      </c>
    </row>
    <row r="5195" spans="2:6">
      <c r="B5195" t="str">
        <f>'4O'!$AI$13</f>
        <v>B0401185TOT</v>
      </c>
      <c r="E5195" t="s">
        <v>16446</v>
      </c>
      <c r="F5195">
        <f>IF(ISBLANK('4O'!$J$13),"",'4O'!$J$13)</f>
        <v>5.7830000000000004</v>
      </c>
    </row>
    <row r="5196" spans="2:6">
      <c r="B5196" t="str">
        <f>'4O'!$AD$14</f>
        <v>B0200DSOFWWC</v>
      </c>
      <c r="E5196" t="s">
        <v>16446</v>
      </c>
      <c r="F5196">
        <f>IF(ISBLANK('4O'!$E$14),"",'4O'!$E$14)</f>
        <v>0</v>
      </c>
    </row>
    <row r="5197" spans="2:6">
      <c r="B5197" t="str">
        <f>'4O'!$AE$14</f>
        <v>B0200DSOWDWWC</v>
      </c>
      <c r="E5197" t="s">
        <v>16446</v>
      </c>
      <c r="F5197">
        <f>IF(ISBLANK('4O'!$F$14),"",'4O'!$F$14)</f>
        <v>0</v>
      </c>
    </row>
    <row r="5198" spans="2:6">
      <c r="B5198" t="str">
        <f>'4O'!$AF$14</f>
        <v>B0200DSOHDWWC</v>
      </c>
      <c r="E5198" t="s">
        <v>16446</v>
      </c>
      <c r="F5198">
        <f>IF(ISBLANK('4O'!$G$14),"",'4O'!$G$14)</f>
        <v>0</v>
      </c>
    </row>
    <row r="5199" spans="2:6">
      <c r="B5199" t="str">
        <f>'4O'!$AG$14</f>
        <v>B0200DSOSTWWC</v>
      </c>
      <c r="E5199" t="s">
        <v>16446</v>
      </c>
      <c r="F5199">
        <f>IF(ISBLANK('4O'!$H$14),"",'4O'!$H$14)</f>
        <v>0</v>
      </c>
    </row>
    <row r="5200" spans="2:6">
      <c r="B5200" t="str">
        <f>'4O'!$AH$14</f>
        <v>B0200DSOSLWWC</v>
      </c>
      <c r="E5200" t="s">
        <v>16446</v>
      </c>
      <c r="F5200">
        <f>IF(ISBLANK('4O'!$I$14),"",'4O'!$I$14)</f>
        <v>0</v>
      </c>
    </row>
    <row r="5201" spans="2:6">
      <c r="B5201" t="str">
        <f>'4O'!$AI$14</f>
        <v>B0401OPCTOT</v>
      </c>
      <c r="E5201" t="s">
        <v>16446</v>
      </c>
      <c r="F5201">
        <f>IF(ISBLANK('4O'!$J$14),"",'4O'!$J$14)</f>
        <v>0</v>
      </c>
    </row>
    <row r="5202" spans="2:6">
      <c r="B5202" t="str">
        <f>'4O'!$AD$15</f>
        <v>B0200DSFWWTC</v>
      </c>
      <c r="E5202" t="s">
        <v>16446</v>
      </c>
      <c r="F5202">
        <f>IF(ISBLANK('4O'!$E$15),"",'4O'!$E$15)</f>
        <v>18.453000000000003</v>
      </c>
    </row>
    <row r="5203" spans="2:6">
      <c r="B5203" t="str">
        <f>'4O'!$AE$15</f>
        <v>B0200DSWDWWTC</v>
      </c>
      <c r="E5203" t="s">
        <v>16446</v>
      </c>
      <c r="F5203">
        <f>IF(ISBLANK('4O'!$F$15),"",'4O'!$F$15)</f>
        <v>4.9000000000000002E-2</v>
      </c>
    </row>
    <row r="5204" spans="2:6">
      <c r="B5204" t="str">
        <f>'4O'!$AF$15</f>
        <v>B0200DSHDWWTC</v>
      </c>
      <c r="E5204" t="s">
        <v>16446</v>
      </c>
      <c r="F5204">
        <f>IF(ISBLANK('4O'!$G$15),"",'4O'!$G$15)</f>
        <v>0</v>
      </c>
    </row>
    <row r="5205" spans="2:6">
      <c r="B5205" t="str">
        <f>'4O'!$AG$15</f>
        <v>B0200DSSTWWTC</v>
      </c>
      <c r="E5205" t="s">
        <v>16446</v>
      </c>
      <c r="F5205">
        <f>IF(ISBLANK('4O'!$H$15),"",'4O'!$H$15)</f>
        <v>0</v>
      </c>
    </row>
    <row r="5206" spans="2:6">
      <c r="B5206" t="str">
        <f>'4O'!$AH$15</f>
        <v>B0200DSSLWWTC</v>
      </c>
      <c r="E5206" t="s">
        <v>16446</v>
      </c>
      <c r="F5206">
        <f>IF(ISBLANK('4O'!$I$15),"",'4O'!$I$15)</f>
        <v>0</v>
      </c>
    </row>
    <row r="5207" spans="2:6">
      <c r="B5207" t="str">
        <f>'4O'!$AI$15</f>
        <v>B0401TDETOT</v>
      </c>
      <c r="E5207" t="s">
        <v>16446</v>
      </c>
      <c r="F5207">
        <f>IF(ISBLANK('4O'!$J$15),"",'4O'!$J$15)</f>
        <v>18.502000000000002</v>
      </c>
    </row>
    <row r="5208" spans="2:6">
      <c r="B5208" t="str">
        <f>'4O'!$AD$18</f>
        <v>B0801NCF</v>
      </c>
      <c r="E5208" t="s">
        <v>16446</v>
      </c>
      <c r="F5208">
        <f>IF(ISBLANK('4O'!$E$18),"",'4O'!$E$18)</f>
        <v>7.0000000000000007E-2</v>
      </c>
    </row>
    <row r="5209" spans="2:6">
      <c r="B5209" t="str">
        <f>'4O'!$AE$18</f>
        <v>B0801NCSWD</v>
      </c>
      <c r="E5209" t="s">
        <v>16446</v>
      </c>
      <c r="F5209">
        <f>IF(ISBLANK('4O'!$F$18),"",'4O'!$F$18)</f>
        <v>0</v>
      </c>
    </row>
    <row r="5210" spans="2:6">
      <c r="B5210" t="str">
        <f>'4O'!$AF$18</f>
        <v>B0801NCHD</v>
      </c>
      <c r="E5210" t="s">
        <v>16446</v>
      </c>
      <c r="F5210">
        <f>IF(ISBLANK('4O'!$G$18),"",'4O'!$G$18)</f>
        <v>0</v>
      </c>
    </row>
    <row r="5211" spans="2:6">
      <c r="B5211" t="str">
        <f>'4O'!$AG$18</f>
        <v>B0801NCSTD</v>
      </c>
      <c r="E5211" t="s">
        <v>16446</v>
      </c>
      <c r="F5211">
        <f>IF(ISBLANK('4O'!$H$18),"",'4O'!$H$18)</f>
        <v>0</v>
      </c>
    </row>
    <row r="5212" spans="2:6">
      <c r="B5212" t="str">
        <f>'4O'!$AH$18</f>
        <v>B0801NCSLT</v>
      </c>
      <c r="E5212" t="s">
        <v>16446</v>
      </c>
      <c r="F5212">
        <f>IF(ISBLANK('4O'!$I$18),"",'4O'!$I$18)</f>
        <v>0</v>
      </c>
    </row>
    <row r="5213" spans="2:6">
      <c r="B5213" t="str">
        <f>'4O'!$AI$18</f>
        <v>B0801NCTOT</v>
      </c>
      <c r="E5213" t="s">
        <v>16446</v>
      </c>
      <c r="F5213">
        <f>IF(ISBLANK('4O'!$J$18),"",'4O'!$J$18)</f>
        <v>7.0000000000000007E-2</v>
      </c>
    </row>
    <row r="5214" spans="2:6">
      <c r="B5214" t="str">
        <f>'4O'!$AD$19</f>
        <v>B0801RSF</v>
      </c>
      <c r="E5214" t="s">
        <v>16446</v>
      </c>
      <c r="F5214">
        <f>IF(ISBLANK('4O'!$E$19),"",'4O'!$E$19)</f>
        <v>0.11</v>
      </c>
    </row>
    <row r="5215" spans="2:6">
      <c r="B5215" t="str">
        <f>'4O'!$AE$19</f>
        <v>B0801RSSWD</v>
      </c>
      <c r="E5215" t="s">
        <v>16446</v>
      </c>
      <c r="F5215">
        <f>IF(ISBLANK('4O'!$F$19),"",'4O'!$F$19)</f>
        <v>0</v>
      </c>
    </row>
    <row r="5216" spans="2:6">
      <c r="B5216" t="str">
        <f>'4O'!$AF$19</f>
        <v>B0801RSHD</v>
      </c>
      <c r="E5216" t="s">
        <v>16446</v>
      </c>
      <c r="F5216">
        <f>IF(ISBLANK('4O'!$G$19),"",'4O'!$G$19)</f>
        <v>0</v>
      </c>
    </row>
    <row r="5217" spans="2:6">
      <c r="B5217" t="str">
        <f>'4O'!$AG$19</f>
        <v>B0801RSSTD</v>
      </c>
      <c r="E5217" t="s">
        <v>16446</v>
      </c>
      <c r="F5217">
        <f>IF(ISBLANK('4O'!$H$19),"",'4O'!$H$19)</f>
        <v>0</v>
      </c>
    </row>
    <row r="5218" spans="2:6">
      <c r="B5218" t="str">
        <f>'4O'!$AH$19</f>
        <v>B0801RSSLT</v>
      </c>
      <c r="E5218" t="s">
        <v>16446</v>
      </c>
      <c r="F5218">
        <f>IF(ISBLANK('4O'!$I$19),"",'4O'!$I$19)</f>
        <v>0</v>
      </c>
    </row>
    <row r="5219" spans="2:6">
      <c r="B5219" t="str">
        <f>'4O'!$AI$19</f>
        <v>B0801RSTOT</v>
      </c>
      <c r="E5219" t="s">
        <v>16446</v>
      </c>
      <c r="F5219">
        <f>IF(ISBLANK('4O'!$J$19),"",'4O'!$J$19)</f>
        <v>0.11</v>
      </c>
    </row>
    <row r="5220" spans="2:6">
      <c r="B5220" t="str">
        <f>'4O'!$AD$20</f>
        <v>B0200DSIFWWO</v>
      </c>
      <c r="E5220" t="s">
        <v>16446</v>
      </c>
      <c r="F5220">
        <f>IF(ISBLANK('4O'!$E$20),"",'4O'!$E$20)</f>
        <v>0.109</v>
      </c>
    </row>
    <row r="5221" spans="2:6">
      <c r="B5221" t="str">
        <f>'4O'!$AE$20</f>
        <v>B0200DSIWDWWO</v>
      </c>
      <c r="E5221" t="s">
        <v>16446</v>
      </c>
      <c r="F5221">
        <f>IF(ISBLANK('4O'!$F$20),"",'4O'!$F$20)</f>
        <v>0</v>
      </c>
    </row>
    <row r="5222" spans="2:6">
      <c r="B5222" t="str">
        <f>'4O'!$AF$20</f>
        <v>B0200DSIHDWWO</v>
      </c>
      <c r="E5222" t="s">
        <v>16446</v>
      </c>
      <c r="F5222">
        <f>IF(ISBLANK('4O'!$G$20),"",'4O'!$G$20)</f>
        <v>0</v>
      </c>
    </row>
    <row r="5223" spans="2:6">
      <c r="B5223" t="str">
        <f>'4O'!$AG$20</f>
        <v>B0200DSISTWWO</v>
      </c>
      <c r="E5223" t="s">
        <v>16446</v>
      </c>
      <c r="F5223">
        <f>IF(ISBLANK('4O'!$H$20),"",'4O'!$H$20)</f>
        <v>0</v>
      </c>
    </row>
    <row r="5224" spans="2:6">
      <c r="B5224" t="str">
        <f>'4O'!$AH$20</f>
        <v>B0200DSISLWWO</v>
      </c>
      <c r="E5224" t="s">
        <v>16446</v>
      </c>
      <c r="F5224">
        <f>IF(ISBLANK('4O'!$I$20),"",'4O'!$I$20)</f>
        <v>0</v>
      </c>
    </row>
    <row r="5225" spans="2:6">
      <c r="B5225" t="str">
        <f>'4O'!$AI$20</f>
        <v>B0801INRTOT</v>
      </c>
      <c r="E5225" t="s">
        <v>16446</v>
      </c>
      <c r="F5225">
        <f>IF(ISBLANK('4O'!$J$20),"",'4O'!$J$20)</f>
        <v>0.109</v>
      </c>
    </row>
    <row r="5226" spans="2:6">
      <c r="B5226" t="str">
        <f>'4O'!$AD$21</f>
        <v>B0200DSDFWWO</v>
      </c>
      <c r="E5226" t="s">
        <v>16446</v>
      </c>
      <c r="F5226">
        <f>IF(ISBLANK('4O'!$E$21),"",'4O'!$E$21)</f>
        <v>0.25700000000000001</v>
      </c>
    </row>
    <row r="5227" spans="2:6">
      <c r="B5227" t="str">
        <f>'4O'!$AE$21</f>
        <v>B0200DSDWDWWO</v>
      </c>
      <c r="E5227" t="s">
        <v>16446</v>
      </c>
      <c r="F5227">
        <f>IF(ISBLANK('4O'!$F$21),"",'4O'!$F$21)</f>
        <v>0</v>
      </c>
    </row>
    <row r="5228" spans="2:6">
      <c r="B5228" t="str">
        <f>'4O'!$AF$21</f>
        <v>B0200DSDHDWWO</v>
      </c>
      <c r="E5228" t="s">
        <v>16446</v>
      </c>
      <c r="F5228">
        <f>IF(ISBLANK('4O'!$G$21),"",'4O'!$G$21)</f>
        <v>0</v>
      </c>
    </row>
    <row r="5229" spans="2:6">
      <c r="B5229" t="str">
        <f>'4O'!$AG$21</f>
        <v>B0200DSDSTWWO</v>
      </c>
      <c r="E5229" t="s">
        <v>16446</v>
      </c>
      <c r="F5229">
        <f>IF(ISBLANK('4O'!$H$21),"",'4O'!$H$21)</f>
        <v>0</v>
      </c>
    </row>
    <row r="5230" spans="2:6">
      <c r="B5230" t="str">
        <f>'4O'!$AH$21</f>
        <v>B0200DSDSLWWO</v>
      </c>
      <c r="E5230" t="s">
        <v>16446</v>
      </c>
      <c r="F5230">
        <f>IF(ISBLANK('4O'!$I$21),"",'4O'!$I$21)</f>
        <v>0</v>
      </c>
    </row>
    <row r="5231" spans="2:6">
      <c r="B5231" t="str">
        <f>'4O'!$AI$21</f>
        <v>B0801185TOT</v>
      </c>
      <c r="E5231" t="s">
        <v>16446</v>
      </c>
      <c r="F5231">
        <f>IF(ISBLANK('4O'!$J$21),"",'4O'!$J$21)</f>
        <v>0.25700000000000001</v>
      </c>
    </row>
    <row r="5232" spans="2:6">
      <c r="B5232" t="str">
        <f>'4O'!$AD$22</f>
        <v>B0200DSOFWWO</v>
      </c>
      <c r="E5232" t="s">
        <v>16446</v>
      </c>
      <c r="F5232">
        <f>IF(ISBLANK('4O'!$E$22),"",'4O'!$E$22)</f>
        <v>1E-3</v>
      </c>
    </row>
    <row r="5233" spans="2:6">
      <c r="B5233" t="str">
        <f>'4O'!$AE$22</f>
        <v>B0200DSOWDWWO</v>
      </c>
      <c r="E5233" t="s">
        <v>16446</v>
      </c>
      <c r="F5233">
        <f>IF(ISBLANK('4O'!$F$22),"",'4O'!$F$22)</f>
        <v>0</v>
      </c>
    </row>
    <row r="5234" spans="2:6">
      <c r="B5234" t="str">
        <f>'4O'!$AF$22</f>
        <v>B0200DSOHDWWO</v>
      </c>
      <c r="E5234" t="s">
        <v>16446</v>
      </c>
      <c r="F5234">
        <f>IF(ISBLANK('4O'!$G$22),"",'4O'!$G$22)</f>
        <v>0</v>
      </c>
    </row>
    <row r="5235" spans="2:6">
      <c r="B5235" t="str">
        <f>'4O'!$AG$22</f>
        <v>B0200DSOSTWWO</v>
      </c>
      <c r="E5235" t="s">
        <v>16446</v>
      </c>
      <c r="F5235">
        <f>IF(ISBLANK('4O'!$H$22),"",'4O'!$H$22)</f>
        <v>0</v>
      </c>
    </row>
    <row r="5236" spans="2:6">
      <c r="B5236" t="str">
        <f>'4O'!$AH$22</f>
        <v>B0200DSOSLWWO</v>
      </c>
      <c r="E5236" t="s">
        <v>16446</v>
      </c>
      <c r="F5236">
        <f>IF(ISBLANK('4O'!$I$22),"",'4O'!$I$22)</f>
        <v>0</v>
      </c>
    </row>
    <row r="5237" spans="2:6">
      <c r="B5237" t="str">
        <f>'4O'!$AI$22</f>
        <v>B0801OPCTOT</v>
      </c>
      <c r="E5237" t="s">
        <v>16446</v>
      </c>
      <c r="F5237">
        <f>IF(ISBLANK('4O'!$J$22),"",'4O'!$J$22)</f>
        <v>1E-3</v>
      </c>
    </row>
    <row r="5238" spans="2:6">
      <c r="B5238" t="str">
        <f>'4O'!$AD$23</f>
        <v>B0200DSFWWTO</v>
      </c>
      <c r="E5238" t="s">
        <v>16446</v>
      </c>
      <c r="F5238">
        <f>IF(ISBLANK('4O'!$E$23),"",'4O'!$E$23)</f>
        <v>0.54700000000000004</v>
      </c>
    </row>
    <row r="5239" spans="2:6">
      <c r="B5239" t="str">
        <f>'4O'!$AE$23</f>
        <v>B0200DSWDWWTO</v>
      </c>
      <c r="E5239" t="s">
        <v>16446</v>
      </c>
      <c r="F5239">
        <f>IF(ISBLANK('4O'!$F$23),"",'4O'!$F$23)</f>
        <v>0</v>
      </c>
    </row>
    <row r="5240" spans="2:6">
      <c r="B5240" t="str">
        <f>'4O'!$AF$23</f>
        <v>B0200DSHDWWTO</v>
      </c>
      <c r="E5240" t="s">
        <v>16446</v>
      </c>
      <c r="F5240">
        <f>IF(ISBLANK('4O'!$G$23),"",'4O'!$G$23)</f>
        <v>0</v>
      </c>
    </row>
    <row r="5241" spans="2:6">
      <c r="B5241" t="str">
        <f>'4O'!$AG$23</f>
        <v>B0200DSSTWWTO</v>
      </c>
      <c r="E5241" t="s">
        <v>16446</v>
      </c>
      <c r="F5241">
        <f>IF(ISBLANK('4O'!$H$23),"",'4O'!$H$23)</f>
        <v>0</v>
      </c>
    </row>
    <row r="5242" spans="2:6">
      <c r="B5242" t="str">
        <f>'4O'!$AH$23</f>
        <v>B0200DSSLWWTO</v>
      </c>
      <c r="E5242" t="s">
        <v>16446</v>
      </c>
      <c r="F5242">
        <f>IF(ISBLANK('4O'!$I$23),"",'4O'!$I$23)</f>
        <v>0</v>
      </c>
    </row>
    <row r="5243" spans="2:6">
      <c r="B5243" t="str">
        <f>'4O'!$AI$23</f>
        <v>B0801TDETOT</v>
      </c>
      <c r="E5243" t="s">
        <v>16446</v>
      </c>
      <c r="F5243">
        <f>IF(ISBLANK('4O'!$J$23),"",'4O'!$J$23)</f>
        <v>0.54700000000000004</v>
      </c>
    </row>
    <row r="5244" spans="2:6">
      <c r="B5244" t="str">
        <f>'4O'!$AD$26</f>
        <v>B0200DSFWWT</v>
      </c>
      <c r="E5244" t="s">
        <v>16446</v>
      </c>
      <c r="F5244">
        <f>IF(ISBLANK('4O'!$E$26),"",'4O'!$E$26)</f>
        <v>19.000000000000004</v>
      </c>
    </row>
    <row r="5245" spans="2:6">
      <c r="B5245" t="str">
        <f>'4O'!$AE$26</f>
        <v>B0200DSWDWWT</v>
      </c>
      <c r="E5245" t="s">
        <v>16446</v>
      </c>
      <c r="F5245">
        <f>IF(ISBLANK('4O'!$F$26),"",'4O'!$F$26)</f>
        <v>4.9000000000000002E-2</v>
      </c>
    </row>
    <row r="5246" spans="2:6">
      <c r="B5246" t="str">
        <f>'4O'!$AF$26</f>
        <v>B0200DSHDWWT</v>
      </c>
      <c r="E5246" t="s">
        <v>16446</v>
      </c>
      <c r="F5246">
        <f>IF(ISBLANK('4O'!$G$26),"",'4O'!$G$26)</f>
        <v>0</v>
      </c>
    </row>
    <row r="5247" spans="2:6">
      <c r="B5247" t="str">
        <f>'4O'!$AG$26</f>
        <v>B0200DSSTWWT</v>
      </c>
      <c r="E5247" t="s">
        <v>16446</v>
      </c>
      <c r="F5247">
        <f>IF(ISBLANK('4O'!$H$26),"",'4O'!$H$26)</f>
        <v>0</v>
      </c>
    </row>
    <row r="5248" spans="2:6">
      <c r="B5248" t="str">
        <f>'4O'!$AH$26</f>
        <v>B0200DSSLWWT</v>
      </c>
      <c r="E5248" t="s">
        <v>16446</v>
      </c>
      <c r="F5248">
        <f>IF(ISBLANK('4O'!$I$26),"",'4O'!$I$26)</f>
        <v>0</v>
      </c>
    </row>
    <row r="5249" spans="2:6">
      <c r="B5249" t="str">
        <f>'4O'!$AI$26</f>
        <v>B0200TDSET</v>
      </c>
      <c r="E5249" t="s">
        <v>16446</v>
      </c>
      <c r="F5249">
        <f>IF(ISBLANK('4O'!$J$26),"",'4O'!$J$26)</f>
        <v>19.049000000000003</v>
      </c>
    </row>
    <row r="5250" spans="2:6">
      <c r="B5250" t="str">
        <f>'4P'!$X$8</f>
        <v>BO_3565639</v>
      </c>
      <c r="E5250" t="s">
        <v>16446</v>
      </c>
      <c r="F5250">
        <f>IF(ISBLANK('4P'!$E$8),"",'4P'!$E$8)</f>
        <v>0</v>
      </c>
    </row>
    <row r="5251" spans="2:6">
      <c r="B5251" t="str">
        <f>'4P'!$Y$8</f>
        <v>BO_1264896</v>
      </c>
      <c r="E5251" t="s">
        <v>16446</v>
      </c>
      <c r="F5251">
        <f>IF(ISBLANK('4P'!$F$8),"",'4P'!$F$8)</f>
        <v>10.384</v>
      </c>
    </row>
    <row r="5252" spans="2:6">
      <c r="B5252" t="str">
        <f>'4P'!$Z$8</f>
        <v>BO_9629323</v>
      </c>
      <c r="E5252" t="s">
        <v>16446</v>
      </c>
      <c r="F5252">
        <f>IF(ISBLANK('4P'!$G$8),"",'4P'!$G$8)</f>
        <v>1.6619999999999999</v>
      </c>
    </row>
    <row r="5253" spans="2:6">
      <c r="B5253" t="str">
        <f>'4P'!$AA$8</f>
        <v>BO_3202505</v>
      </c>
      <c r="E5253" t="s">
        <v>16446</v>
      </c>
      <c r="F5253">
        <f>IF(ISBLANK('4P'!$H$8),"",'4P'!$H$8)</f>
        <v>12.045999999999999</v>
      </c>
    </row>
    <row r="5254" spans="2:6">
      <c r="B5254" t="str">
        <f>'4P'!$X$9</f>
        <v>BO_4147187</v>
      </c>
      <c r="E5254" t="s">
        <v>16446</v>
      </c>
      <c r="F5254">
        <f>IF(ISBLANK('4P'!$E$9),"",'4P'!$E$9)</f>
        <v>0</v>
      </c>
    </row>
    <row r="5255" spans="2:6">
      <c r="B5255" t="str">
        <f>'4P'!$Y$9</f>
        <v>BO_9918336</v>
      </c>
      <c r="E5255" t="s">
        <v>16446</v>
      </c>
      <c r="F5255">
        <f>IF(ISBLANK('4P'!$F$9),"",'4P'!$F$9)</f>
        <v>3.8959999999999999</v>
      </c>
    </row>
    <row r="5256" spans="2:6">
      <c r="B5256" t="str">
        <f>'4P'!$Z$9</f>
        <v>BO_5414453</v>
      </c>
      <c r="E5256" t="s">
        <v>16446</v>
      </c>
      <c r="F5256">
        <f>IF(ISBLANK('4P'!$G$9),"",'4P'!$G$9)</f>
        <v>2.4500000000000002</v>
      </c>
    </row>
    <row r="5257" spans="2:6">
      <c r="B5257" t="str">
        <f>'4P'!$AA$9</f>
        <v>BO_6319722</v>
      </c>
      <c r="E5257" t="s">
        <v>16446</v>
      </c>
      <c r="F5257">
        <f>IF(ISBLANK('4P'!$H$9),"",'4P'!$H$9)</f>
        <v>6.3460000000000001</v>
      </c>
    </row>
    <row r="5258" spans="2:6">
      <c r="B5258" t="str">
        <f>'4P'!$X$10</f>
        <v>BO_5387356</v>
      </c>
      <c r="E5258" t="s">
        <v>16446</v>
      </c>
      <c r="F5258">
        <f>IF(ISBLANK('4P'!$E$10),"",'4P'!$E$10)</f>
        <v>0</v>
      </c>
    </row>
    <row r="5259" spans="2:6">
      <c r="B5259" t="str">
        <f>'4P'!$Y$10</f>
        <v>BO_7193647</v>
      </c>
      <c r="E5259" t="s">
        <v>16446</v>
      </c>
      <c r="F5259">
        <f>IF(ISBLANK('4P'!$F$10),"",'4P'!$F$10)</f>
        <v>4.07</v>
      </c>
    </row>
    <row r="5260" spans="2:6">
      <c r="B5260" t="str">
        <f>'4P'!$Z$10</f>
        <v>BO_9830945</v>
      </c>
      <c r="E5260" t="s">
        <v>16446</v>
      </c>
      <c r="F5260">
        <f>IF(ISBLANK('4P'!$G$10),"",'4P'!$G$10)</f>
        <v>1E-3</v>
      </c>
    </row>
    <row r="5261" spans="2:6">
      <c r="B5261" t="str">
        <f>'4P'!$AA$10</f>
        <v>BO_830009</v>
      </c>
      <c r="E5261" t="s">
        <v>16446</v>
      </c>
      <c r="F5261">
        <f>IF(ISBLANK('4P'!$H$10),"",'4P'!$H$10)</f>
        <v>4.0710000000000006</v>
      </c>
    </row>
    <row r="5262" spans="2:6">
      <c r="B5262" t="str">
        <f>'4P'!$X$11</f>
        <v>BO_2199994</v>
      </c>
      <c r="E5262" t="s">
        <v>16446</v>
      </c>
      <c r="F5262">
        <f>IF(ISBLANK('4P'!$E$11),"",'4P'!$E$11)</f>
        <v>0</v>
      </c>
    </row>
    <row r="5263" spans="2:6">
      <c r="B5263" t="str">
        <f>'4P'!$Y$11</f>
        <v>BO_1427238</v>
      </c>
      <c r="E5263" t="s">
        <v>16446</v>
      </c>
      <c r="F5263">
        <f>IF(ISBLANK('4P'!$F$11),"",'4P'!$F$11)</f>
        <v>18.350000000000001</v>
      </c>
    </row>
    <row r="5264" spans="2:6">
      <c r="B5264" t="str">
        <f>'4P'!$Z$11</f>
        <v>BO_6224245</v>
      </c>
      <c r="E5264" t="s">
        <v>16446</v>
      </c>
      <c r="F5264">
        <f>IF(ISBLANK('4P'!$G$11),"",'4P'!$G$11)</f>
        <v>4.1130000000000004</v>
      </c>
    </row>
    <row r="5265" spans="2:6">
      <c r="B5265" t="str">
        <f>'4P'!$AA$11</f>
        <v>BO_7667899</v>
      </c>
      <c r="E5265" t="s">
        <v>16446</v>
      </c>
      <c r="F5265">
        <f>IF(ISBLANK('4P'!$H$11),"",'4P'!$H$11)</f>
        <v>22.463000000000001</v>
      </c>
    </row>
    <row r="5266" spans="2:6">
      <c r="B5266" t="str">
        <f>'4P'!$X$15</f>
        <v>BO_9585852</v>
      </c>
      <c r="E5266" t="s">
        <v>16446</v>
      </c>
      <c r="F5266">
        <f>IF(ISBLANK('4P'!$E$15),"",'4P'!$E$15)</f>
        <v>0</v>
      </c>
    </row>
    <row r="5267" spans="2:6">
      <c r="B5267" t="str">
        <f>'4P'!$Y$15</f>
        <v>BO_7281714</v>
      </c>
      <c r="E5267" t="s">
        <v>16446</v>
      </c>
      <c r="F5267">
        <f>IF(ISBLANK('4P'!$F$15),"",'4P'!$F$15)</f>
        <v>0.217</v>
      </c>
    </row>
    <row r="5268" spans="2:6">
      <c r="B5268" t="str">
        <f>'4P'!$Z$15</f>
        <v>BO_4536763</v>
      </c>
      <c r="E5268" t="s">
        <v>16446</v>
      </c>
      <c r="F5268">
        <f>IF(ISBLANK('4P'!$G$15),"",'4P'!$G$15)</f>
        <v>4.8000000000000001E-2</v>
      </c>
    </row>
    <row r="5269" spans="2:6">
      <c r="B5269" t="str">
        <f>'4P'!$AA$15</f>
        <v>BO_2093268</v>
      </c>
      <c r="E5269" t="s">
        <v>16446</v>
      </c>
      <c r="F5269">
        <f>IF(ISBLANK('4P'!$H$15),"",'4P'!$H$15)</f>
        <v>0.26500000000000001</v>
      </c>
    </row>
    <row r="5270" spans="2:6">
      <c r="B5270" t="str">
        <f>'4P'!$X$16</f>
        <v>BO_6179285</v>
      </c>
      <c r="E5270" t="s">
        <v>16446</v>
      </c>
      <c r="F5270">
        <f>IF(ISBLANK('4P'!$E$16),"",'4P'!$E$16)</f>
        <v>0</v>
      </c>
    </row>
    <row r="5271" spans="2:6">
      <c r="B5271" t="str">
        <f>'4P'!$Y$16</f>
        <v>BO_9498252</v>
      </c>
      <c r="E5271" t="s">
        <v>16446</v>
      </c>
      <c r="F5271">
        <f>IF(ISBLANK('4P'!$F$16),"",'4P'!$F$16)</f>
        <v>5.2999999999999999E-2</v>
      </c>
    </row>
    <row r="5272" spans="2:6">
      <c r="B5272" t="str">
        <f>'4P'!$Z$16</f>
        <v>BO_1871478</v>
      </c>
      <c r="E5272" t="s">
        <v>16446</v>
      </c>
      <c r="F5272">
        <f>IF(ISBLANK('4P'!$G$16),"",'4P'!$G$16)</f>
        <v>0.42599999999999999</v>
      </c>
    </row>
    <row r="5273" spans="2:6">
      <c r="B5273" t="str">
        <f>'4P'!$AA$16</f>
        <v>BO_6277603</v>
      </c>
      <c r="E5273" t="s">
        <v>16446</v>
      </c>
      <c r="F5273">
        <f>IF(ISBLANK('4P'!$H$16),"",'4P'!$H$16)</f>
        <v>0.47899999999999998</v>
      </c>
    </row>
    <row r="5274" spans="2:6">
      <c r="B5274" t="str">
        <f>'4P'!$X$17</f>
        <v>BO_9184483</v>
      </c>
      <c r="E5274" t="s">
        <v>16446</v>
      </c>
      <c r="F5274">
        <f>IF(ISBLANK('4P'!$E$17),"",'4P'!$E$17)</f>
        <v>0</v>
      </c>
    </row>
    <row r="5275" spans="2:6">
      <c r="B5275" t="str">
        <f>'4P'!$Y$17</f>
        <v>BO_5755710</v>
      </c>
      <c r="E5275" t="s">
        <v>16446</v>
      </c>
      <c r="F5275">
        <f>IF(ISBLANK('4P'!$F$17),"",'4P'!$F$17)</f>
        <v>2.1160000000000001</v>
      </c>
    </row>
    <row r="5276" spans="2:6">
      <c r="B5276" t="str">
        <f>'4P'!$Z$17</f>
        <v>BO_5212384</v>
      </c>
      <c r="E5276" t="s">
        <v>16446</v>
      </c>
      <c r="F5276">
        <f>IF(ISBLANK('4P'!$G$17),"",'4P'!$G$17)</f>
        <v>1.341</v>
      </c>
    </row>
    <row r="5277" spans="2:6">
      <c r="B5277" t="str">
        <f>'4P'!$AA$17</f>
        <v>BO_7452980</v>
      </c>
      <c r="E5277" t="s">
        <v>16446</v>
      </c>
      <c r="F5277">
        <f>IF(ISBLANK('4P'!$H$17),"",'4P'!$H$17)</f>
        <v>3.4569999999999999</v>
      </c>
    </row>
    <row r="5278" spans="2:6">
      <c r="B5278" t="str">
        <f>'4P'!$X$18</f>
        <v>BO_4598752</v>
      </c>
      <c r="E5278" t="s">
        <v>16446</v>
      </c>
      <c r="F5278">
        <f>IF(ISBLANK('4P'!$E$18),"",'4P'!$E$18)</f>
        <v>0</v>
      </c>
    </row>
    <row r="5279" spans="2:6">
      <c r="B5279" t="str">
        <f>'4P'!$Y$18</f>
        <v>BO_7036083</v>
      </c>
      <c r="E5279" t="s">
        <v>16446</v>
      </c>
      <c r="F5279">
        <f>IF(ISBLANK('4P'!$F$18),"",'4P'!$F$18)</f>
        <v>2.3860000000000001</v>
      </c>
    </row>
    <row r="5280" spans="2:6">
      <c r="B5280" t="str">
        <f>'4P'!$Z$18</f>
        <v>BO_2352475</v>
      </c>
      <c r="E5280" t="s">
        <v>16446</v>
      </c>
      <c r="F5280">
        <f>IF(ISBLANK('4P'!$G$18),"",'4P'!$G$18)</f>
        <v>1.8149999999999999</v>
      </c>
    </row>
    <row r="5281" spans="2:6">
      <c r="B5281" t="str">
        <f>'4P'!$AA$18</f>
        <v>BO_1332078</v>
      </c>
      <c r="E5281" t="s">
        <v>16446</v>
      </c>
      <c r="F5281">
        <f>IF(ISBLANK('4P'!$H$18),"",'4P'!$H$18)</f>
        <v>4.2010000000000005</v>
      </c>
    </row>
    <row r="5282" spans="2:6">
      <c r="B5282" t="str">
        <f>'4P'!$X$21</f>
        <v>B0008CDNWR</v>
      </c>
      <c r="E5282" t="s">
        <v>16446</v>
      </c>
      <c r="F5282">
        <f>IF(ISBLANK('4P'!$E$21),"",'4P'!$E$21)</f>
        <v>0</v>
      </c>
    </row>
    <row r="5283" spans="2:6">
      <c r="B5283" t="str">
        <f>'4P'!$Y$21</f>
        <v>B0008CDNWNP</v>
      </c>
      <c r="E5283" t="s">
        <v>16446</v>
      </c>
      <c r="F5283">
        <f>IF(ISBLANK('4P'!$F$21),"",'4P'!$F$21)</f>
        <v>10.601000000000001</v>
      </c>
    </row>
    <row r="5284" spans="2:6">
      <c r="B5284" t="str">
        <f>'4P'!$Z$21</f>
        <v>B0008CDNWWNP</v>
      </c>
      <c r="E5284" t="s">
        <v>16446</v>
      </c>
      <c r="F5284">
        <f>IF(ISBLANK('4P'!$G$21),"",'4P'!$G$21)</f>
        <v>1.71</v>
      </c>
    </row>
    <row r="5285" spans="2:6">
      <c r="B5285" t="str">
        <f>'4P'!$AA$21</f>
        <v>B0008CDNT</v>
      </c>
      <c r="E5285" t="s">
        <v>16446</v>
      </c>
      <c r="F5285">
        <f>IF(ISBLANK('4P'!$H$21),"",'4P'!$H$21)</f>
        <v>12.311</v>
      </c>
    </row>
    <row r="5286" spans="2:6">
      <c r="B5286" t="str">
        <f>'4P'!$X$22</f>
        <v>B0008CDOWR</v>
      </c>
      <c r="E5286" t="s">
        <v>16446</v>
      </c>
      <c r="F5286">
        <f>IF(ISBLANK('4P'!$E$22),"",'4P'!$E$22)</f>
        <v>0</v>
      </c>
    </row>
    <row r="5287" spans="2:6">
      <c r="B5287" t="str">
        <f>'4P'!$Y$22</f>
        <v>B0008CDOWNP</v>
      </c>
      <c r="E5287" t="s">
        <v>16446</v>
      </c>
      <c r="F5287">
        <f>IF(ISBLANK('4P'!$F$22),"",'4P'!$F$22)</f>
        <v>3.9489999999999998</v>
      </c>
    </row>
    <row r="5288" spans="2:6">
      <c r="B5288" t="str">
        <f>'4P'!$Z$22</f>
        <v>B0008CDOWWNP</v>
      </c>
      <c r="E5288" t="s">
        <v>16446</v>
      </c>
      <c r="F5288">
        <f>IF(ISBLANK('4P'!$G$22),"",'4P'!$G$22)</f>
        <v>2.8760000000000003</v>
      </c>
    </row>
    <row r="5289" spans="2:6">
      <c r="B5289" t="str">
        <f>'4P'!$AA$22</f>
        <v>B0008CDOT</v>
      </c>
      <c r="E5289" t="s">
        <v>16446</v>
      </c>
      <c r="F5289">
        <f>IF(ISBLANK('4P'!$H$22),"",'4P'!$H$22)</f>
        <v>6.8250000000000002</v>
      </c>
    </row>
    <row r="5290" spans="2:6">
      <c r="B5290" t="str">
        <f>'4P'!$X$23</f>
        <v>B0008ODNWR</v>
      </c>
      <c r="E5290" t="s">
        <v>16446</v>
      </c>
      <c r="F5290">
        <f>IF(ISBLANK('4P'!$E$23),"",'4P'!$E$23)</f>
        <v>0</v>
      </c>
    </row>
    <row r="5291" spans="2:6">
      <c r="B5291" t="str">
        <f>'4P'!$Y$23</f>
        <v>B0008ODNWNP</v>
      </c>
      <c r="E5291" t="s">
        <v>16446</v>
      </c>
      <c r="F5291">
        <f>IF(ISBLANK('4P'!$F$23),"",'4P'!$F$23)</f>
        <v>6.1859999999999999</v>
      </c>
    </row>
    <row r="5292" spans="2:6">
      <c r="B5292" t="str">
        <f>'4P'!$Z$23</f>
        <v>B0008ODNWWNP</v>
      </c>
      <c r="E5292" t="s">
        <v>16446</v>
      </c>
      <c r="F5292">
        <f>IF(ISBLANK('4P'!$G$23),"",'4P'!$G$23)</f>
        <v>1.3419999999999999</v>
      </c>
    </row>
    <row r="5293" spans="2:6">
      <c r="B5293" t="str">
        <f>'4P'!$AA$23</f>
        <v>B0008ODNT</v>
      </c>
      <c r="E5293" t="s">
        <v>16446</v>
      </c>
      <c r="F5293">
        <f>IF(ISBLANK('4P'!$H$23),"",'4P'!$H$23)</f>
        <v>7.5279999999999996</v>
      </c>
    </row>
    <row r="5294" spans="2:6">
      <c r="B5294" t="str">
        <f>'4P'!$X$24</f>
        <v>B0008TENWR</v>
      </c>
      <c r="E5294" t="s">
        <v>16446</v>
      </c>
      <c r="F5294">
        <f>IF(ISBLANK('4P'!$E$24),"",'4P'!$E$24)</f>
        <v>0</v>
      </c>
    </row>
    <row r="5295" spans="2:6">
      <c r="B5295" t="str">
        <f>'4P'!$Y$24</f>
        <v>B0008TENWNP</v>
      </c>
      <c r="E5295" t="s">
        <v>16446</v>
      </c>
      <c r="F5295">
        <f>IF(ISBLANK('4P'!$F$24),"",'4P'!$F$24)</f>
        <v>20.736000000000001</v>
      </c>
    </row>
    <row r="5296" spans="2:6">
      <c r="B5296" t="str">
        <f>'4P'!$Z$24</f>
        <v>B0008TENWWNP</v>
      </c>
      <c r="E5296" t="s">
        <v>16446</v>
      </c>
      <c r="F5296">
        <f>IF(ISBLANK('4P'!$G$24),"",'4P'!$G$24)</f>
        <v>5.9279999999999999</v>
      </c>
    </row>
    <row r="5297" spans="2:6">
      <c r="B5297" t="str">
        <f>'4P'!$AA$24</f>
        <v>B0008TENT</v>
      </c>
      <c r="E5297" t="s">
        <v>16446</v>
      </c>
      <c r="F5297">
        <f>IF(ISBLANK('4P'!$H$24),"",'4P'!$H$24)</f>
        <v>26.664000000000001</v>
      </c>
    </row>
    <row r="5298" spans="2:6">
      <c r="B5298" t="str">
        <f>'4Q'!$U$8</f>
        <v>B0007DSCRW</v>
      </c>
      <c r="E5298" t="s">
        <v>16446</v>
      </c>
      <c r="F5298">
        <f>IF(ISBLANK('4Q'!$E$8),"",'4Q'!$E$8)</f>
        <v>3182</v>
      </c>
    </row>
    <row r="5299" spans="2:6">
      <c r="B5299" t="str">
        <f>'4Q'!$V$8</f>
        <v>B0007DSCRWW</v>
      </c>
      <c r="E5299" t="s">
        <v>16446</v>
      </c>
      <c r="F5299">
        <f>IF(ISBLANK('4Q'!$F$8),"",'4Q'!$F$8)</f>
        <v>1063</v>
      </c>
    </row>
    <row r="5300" spans="2:6">
      <c r="B5300" t="str">
        <f>'4Q'!$W$8</f>
        <v>B0007DSCRT</v>
      </c>
      <c r="E5300" t="s">
        <v>16446</v>
      </c>
      <c r="F5300">
        <f>IF(ISBLANK('4Q'!$G$8),"",'4Q'!$G$8)</f>
        <v>4245</v>
      </c>
    </row>
    <row r="5301" spans="2:6">
      <c r="B5301" t="str">
        <f>'4Q'!$U$9</f>
        <v>B0007DSCBW</v>
      </c>
      <c r="E5301" t="s">
        <v>16446</v>
      </c>
      <c r="F5301">
        <f>IF(ISBLANK('4Q'!$E$9),"",'4Q'!$E$9)</f>
        <v>772</v>
      </c>
    </row>
    <row r="5302" spans="2:6">
      <c r="B5302" t="str">
        <f>'4Q'!$V$9</f>
        <v>B0007DSCBWW</v>
      </c>
      <c r="E5302" t="s">
        <v>16446</v>
      </c>
      <c r="F5302">
        <f>IF(ISBLANK('4Q'!$F$9),"",'4Q'!$F$9)</f>
        <v>278</v>
      </c>
    </row>
    <row r="5303" spans="2:6">
      <c r="B5303" t="str">
        <f>'4Q'!$W$9</f>
        <v>B0007DSCBT</v>
      </c>
      <c r="E5303" t="s">
        <v>16446</v>
      </c>
      <c r="F5303">
        <f>IF(ISBLANK('4Q'!$G$9),"",'4Q'!$G$9)</f>
        <v>1050</v>
      </c>
    </row>
    <row r="5304" spans="2:6">
      <c r="B5304" t="str">
        <f>'4Q'!$U$10</f>
        <v>B0007DSCIWT</v>
      </c>
      <c r="E5304" t="s">
        <v>16446</v>
      </c>
      <c r="F5304">
        <f>IF(ISBLANK('4Q'!$E$10),"",'4Q'!$E$10)</f>
        <v>3954</v>
      </c>
    </row>
    <row r="5305" spans="2:6">
      <c r="B5305" t="str">
        <f>'4Q'!$V$10</f>
        <v>B0007DSCIWWT</v>
      </c>
      <c r="E5305" t="s">
        <v>16446</v>
      </c>
      <c r="F5305">
        <f>IF(ISBLANK('4Q'!$F$10),"",'4Q'!$F$10)</f>
        <v>1341</v>
      </c>
    </row>
    <row r="5306" spans="2:6">
      <c r="B5306" t="str">
        <f>'4Q'!$W$10</f>
        <v>B0007DSCIT</v>
      </c>
      <c r="E5306" t="s">
        <v>16446</v>
      </c>
      <c r="F5306">
        <f>IF(ISBLANK('4Q'!$G$10),"",'4Q'!$G$10)</f>
        <v>5295</v>
      </c>
    </row>
    <row r="5307" spans="2:6">
      <c r="B5307" t="str">
        <f>'4Q'!$U$12</f>
        <v>B0007DSCSLP</v>
      </c>
      <c r="E5307" t="s">
        <v>16446</v>
      </c>
      <c r="F5307">
        <f>IF(ISBLANK('4Q'!$E$12),"",'4Q'!$E$12)</f>
        <v>598</v>
      </c>
    </row>
    <row r="5308" spans="2:6">
      <c r="B5308" t="str">
        <f>'4Q'!$U$15</f>
        <v>B0007DSPRW</v>
      </c>
      <c r="E5308" t="s">
        <v>16446</v>
      </c>
      <c r="F5308">
        <f>IF(ISBLANK('4Q'!$E$15),"",'4Q'!$E$15)</f>
        <v>14250</v>
      </c>
    </row>
    <row r="5309" spans="2:6">
      <c r="B5309" t="str">
        <f>'4Q'!$V$15</f>
        <v>B0007DSPRWW</v>
      </c>
      <c r="E5309" t="s">
        <v>16446</v>
      </c>
      <c r="F5309">
        <f>IF(ISBLANK('4Q'!$F$15),"",'4Q'!$F$15)</f>
        <v>24069</v>
      </c>
    </row>
    <row r="5310" spans="2:6">
      <c r="B5310" t="str">
        <f>'4Q'!$W$15</f>
        <v>B0007DSPRT</v>
      </c>
      <c r="E5310" t="s">
        <v>16446</v>
      </c>
      <c r="F5310">
        <f>IF(ISBLANK('4Q'!$G$15),"",'4Q'!$G$15)</f>
        <v>38319</v>
      </c>
    </row>
    <row r="5311" spans="2:6">
      <c r="B5311" t="str">
        <f>'4Q'!$U$16</f>
        <v>B0007DSPBW</v>
      </c>
      <c r="E5311" t="s">
        <v>16446</v>
      </c>
      <c r="F5311">
        <f>IF(ISBLANK('4Q'!$E$16),"",'4Q'!$E$16)</f>
        <v>1000</v>
      </c>
    </row>
    <row r="5312" spans="2:6">
      <c r="B5312" t="str">
        <f>'4Q'!$V$16</f>
        <v>B0007DSPBWW</v>
      </c>
      <c r="E5312" t="s">
        <v>16446</v>
      </c>
      <c r="F5312">
        <f>IF(ISBLANK('4Q'!$F$16),"",'4Q'!$F$16)</f>
        <v>1198</v>
      </c>
    </row>
    <row r="5313" spans="2:6">
      <c r="B5313" t="str">
        <f>'4Q'!$W$16</f>
        <v>B0007DSPBT</v>
      </c>
      <c r="E5313" t="s">
        <v>16446</v>
      </c>
      <c r="F5313">
        <f>IF(ISBLANK('4Q'!$G$16),"",'4Q'!$G$16)</f>
        <v>2198</v>
      </c>
    </row>
    <row r="5314" spans="2:6">
      <c r="B5314" t="str">
        <f>'4Q'!$U$17</f>
        <v>B0007DSPIWT</v>
      </c>
      <c r="E5314" t="s">
        <v>16446</v>
      </c>
      <c r="F5314">
        <f>IF(ISBLANK('4Q'!$E$17),"",'4Q'!$E$17)</f>
        <v>15250</v>
      </c>
    </row>
    <row r="5315" spans="2:6">
      <c r="B5315" t="str">
        <f>'4Q'!$V$17</f>
        <v>B0007DSPIWWT</v>
      </c>
      <c r="E5315" t="s">
        <v>16446</v>
      </c>
      <c r="F5315">
        <f>IF(ISBLANK('4Q'!$F$17),"",'4Q'!$F$17)</f>
        <v>25267</v>
      </c>
    </row>
    <row r="5316" spans="2:6">
      <c r="B5316" t="str">
        <f>'4Q'!$W$17</f>
        <v>B0007DSPIT</v>
      </c>
      <c r="E5316" t="s">
        <v>16446</v>
      </c>
      <c r="F5316">
        <f>IF(ISBLANK('4Q'!$G$17),"",'4Q'!$G$17)</f>
        <v>40517</v>
      </c>
    </row>
    <row r="5317" spans="2:6">
      <c r="B5317" t="str">
        <f>'4Q'!$U$18</f>
        <v>B0007DSPRNAVW</v>
      </c>
      <c r="E5317" t="s">
        <v>16446</v>
      </c>
      <c r="F5317">
        <f>IF(ISBLANK('4Q'!$E$18),"",'4Q'!$E$18)</f>
        <v>6431</v>
      </c>
    </row>
    <row r="5318" spans="2:6">
      <c r="B5318" t="str">
        <f>'4Q'!$V$18</f>
        <v>B0007DSPRNAVWW</v>
      </c>
      <c r="E5318" t="s">
        <v>16446</v>
      </c>
      <c r="F5318">
        <f>IF(ISBLANK('4Q'!$F$18),"",'4Q'!$F$18)</f>
        <v>7681</v>
      </c>
    </row>
    <row r="5319" spans="2:6">
      <c r="B5319" t="str">
        <f>'4Q'!$W$18</f>
        <v>B0007DSPRNAVT</v>
      </c>
      <c r="E5319" t="s">
        <v>16446</v>
      </c>
      <c r="F5319">
        <f>IF(ISBLANK('4Q'!$G$18),"",'4Q'!$G$18)</f>
        <v>14112</v>
      </c>
    </row>
    <row r="5320" spans="2:6">
      <c r="B5320" t="str">
        <f>'4Q'!$U$19</f>
        <v>B0007DSPBNAVW</v>
      </c>
      <c r="E5320" t="s">
        <v>16446</v>
      </c>
      <c r="F5320">
        <f>IF(ISBLANK('4Q'!$E$19),"",'4Q'!$E$19)</f>
        <v>0</v>
      </c>
    </row>
    <row r="5321" spans="2:6">
      <c r="B5321" t="str">
        <f>'4Q'!$V$19</f>
        <v>B0007DSPBNAVWW</v>
      </c>
      <c r="E5321" t="s">
        <v>16446</v>
      </c>
      <c r="F5321">
        <f>IF(ISBLANK('4Q'!$F$19),"",'4Q'!$F$19)</f>
        <v>0</v>
      </c>
    </row>
    <row r="5322" spans="2:6">
      <c r="B5322" t="str">
        <f>'4Q'!$W$19</f>
        <v>B0007DSPBNAVT</v>
      </c>
      <c r="E5322" t="s">
        <v>16446</v>
      </c>
      <c r="F5322">
        <f>IF(ISBLANK('4Q'!$G$19),"",'4Q'!$G$19)</f>
        <v>0</v>
      </c>
    </row>
    <row r="5323" spans="2:6">
      <c r="B5323" t="str">
        <f>'4Q'!$U$20</f>
        <v>B0007DSPNAVWT</v>
      </c>
      <c r="E5323" t="s">
        <v>16446</v>
      </c>
      <c r="F5323">
        <f>IF(ISBLANK('4Q'!$E$20),"",'4Q'!$E$20)</f>
        <v>6431</v>
      </c>
    </row>
    <row r="5324" spans="2:6">
      <c r="B5324" t="str">
        <f>'4Q'!$V$20</f>
        <v>B0007DSPNAVWWT</v>
      </c>
      <c r="E5324" t="s">
        <v>16446</v>
      </c>
      <c r="F5324">
        <f>IF(ISBLANK('4Q'!$F$20),"",'4Q'!$F$20)</f>
        <v>7681</v>
      </c>
    </row>
    <row r="5325" spans="2:6">
      <c r="B5325" t="str">
        <f>'4Q'!$W$20</f>
        <v>B0007DSPNAVT</v>
      </c>
      <c r="E5325" t="s">
        <v>16446</v>
      </c>
      <c r="F5325">
        <f>IF(ISBLANK('4Q'!$G$20),"",'4Q'!$G$20)</f>
        <v>14112</v>
      </c>
    </row>
    <row r="5326" spans="2:6">
      <c r="B5326" t="str">
        <f>'4Q'!$U$21</f>
        <v>B0007DSPWT</v>
      </c>
      <c r="E5326" t="s">
        <v>16446</v>
      </c>
      <c r="F5326">
        <f>IF(ISBLANK('4Q'!$E$21),"",'4Q'!$E$21)</f>
        <v>21681</v>
      </c>
    </row>
    <row r="5327" spans="2:6">
      <c r="B5327" t="str">
        <f>'4Q'!$V$21</f>
        <v>B0007DSPWWT</v>
      </c>
      <c r="E5327" t="s">
        <v>16446</v>
      </c>
      <c r="F5327">
        <f>IF(ISBLANK('4Q'!$F$21),"",'4Q'!$F$21)</f>
        <v>32948</v>
      </c>
    </row>
    <row r="5328" spans="2:6">
      <c r="B5328" t="str">
        <f>'4Q'!$W$21</f>
        <v>B0007DSPTOT</v>
      </c>
      <c r="E5328" t="s">
        <v>16446</v>
      </c>
      <c r="F5328">
        <f>IF(ISBLANK('4Q'!$G$21),"",'4Q'!$G$21)</f>
        <v>54629</v>
      </c>
    </row>
    <row r="5329" spans="2:6">
      <c r="B5329" t="str">
        <f>'4Q'!$U$23</f>
        <v>B0007DSPSLP</v>
      </c>
      <c r="E5329" t="s">
        <v>16446</v>
      </c>
      <c r="F5329">
        <f>IF(ISBLANK('4Q'!$E$23),"",'4Q'!$E$23)</f>
        <v>3348</v>
      </c>
    </row>
    <row r="5330" spans="2:6">
      <c r="B5330" s="1920" t="str">
        <f>'4Q'!$U$26</f>
        <v>B0007DSDLREQ</v>
      </c>
      <c r="E5330" t="s">
        <v>16446</v>
      </c>
      <c r="F5330">
        <f>IF(ISBLANK('4Q'!$E$26),"",'4Q'!$E$26)</f>
        <v>5.86</v>
      </c>
    </row>
    <row r="5331" spans="2:6">
      <c r="B5331" s="1920" t="str">
        <f>'4Q'!$U$27</f>
        <v>B0007DSDLSLP</v>
      </c>
      <c r="E5331" t="s">
        <v>16446</v>
      </c>
      <c r="F5331">
        <f>IF(ISBLANK('4Q'!$E$27),"",'4Q'!$E$27)</f>
        <v>27.87</v>
      </c>
    </row>
    <row r="5332" spans="2:6">
      <c r="B5332" t="str">
        <f>'4R'!$AX$8</f>
        <v>R3017</v>
      </c>
      <c r="E5332" t="s">
        <v>16446</v>
      </c>
      <c r="F5332">
        <f>IF(ISBLANK('4R'!$E$8),"",'4R'!$E$8)</f>
        <v>24.437999999999999</v>
      </c>
    </row>
    <row r="5333" spans="2:6">
      <c r="B5333" t="str">
        <f>'4R'!$AY$8</f>
        <v>R3018</v>
      </c>
      <c r="E5333" t="s">
        <v>16446</v>
      </c>
      <c r="F5333">
        <f>IF(ISBLANK('4R'!$F$8),"",'4R'!$F$8)</f>
        <v>26.449000000000002</v>
      </c>
    </row>
    <row r="5334" spans="2:6">
      <c r="B5334" t="str">
        <f>'4R'!$AZ$8</f>
        <v>R3042TOT</v>
      </c>
      <c r="E5334" t="s">
        <v>16446</v>
      </c>
      <c r="F5334">
        <f>IF(ISBLANK('4R'!$G$8),"",'4R'!$G$8)</f>
        <v>50.887</v>
      </c>
    </row>
    <row r="5335" spans="2:6">
      <c r="B5335" t="str">
        <f>'4R'!$BA$8</f>
        <v>R3042VOI</v>
      </c>
      <c r="E5335" t="s">
        <v>16446</v>
      </c>
      <c r="F5335">
        <f>IF(ISBLANK('4R'!$H$8),"",'4R'!$H$8)</f>
        <v>1.694</v>
      </c>
    </row>
    <row r="5336" spans="2:6">
      <c r="B5336" t="str">
        <f>'4R'!$AX$9</f>
        <v>R3019</v>
      </c>
      <c r="E5336" t="s">
        <v>16446</v>
      </c>
      <c r="F5336">
        <f>IF(ISBLANK('4R'!$E$9),"",'4R'!$E$9)</f>
        <v>570.62300000000005</v>
      </c>
    </row>
    <row r="5337" spans="2:6">
      <c r="B5337" t="str">
        <f>'4R'!$AY$9</f>
        <v>R3020</v>
      </c>
      <c r="E5337" t="s">
        <v>16446</v>
      </c>
      <c r="F5337">
        <f>IF(ISBLANK('4R'!$F$9),"",'4R'!$F$9)</f>
        <v>1497.1890000000001</v>
      </c>
    </row>
    <row r="5338" spans="2:6">
      <c r="B5338" t="str">
        <f>'4R'!$AZ$9</f>
        <v>R3043TOT</v>
      </c>
      <c r="E5338" t="s">
        <v>16446</v>
      </c>
      <c r="F5338">
        <f>IF(ISBLANK('4R'!$G$9),"",'4R'!$G$9)</f>
        <v>2067.8119999999999</v>
      </c>
    </row>
    <row r="5339" spans="2:6">
      <c r="B5339" t="str">
        <f>'4R'!$BA$9</f>
        <v>R3043VOI</v>
      </c>
      <c r="E5339" t="s">
        <v>16446</v>
      </c>
      <c r="F5339">
        <f>IF(ISBLANK('4R'!$H$9),"",'4R'!$H$9)</f>
        <v>69.478000000000009</v>
      </c>
    </row>
    <row r="5340" spans="2:6">
      <c r="B5340" t="str">
        <f>'4R'!$AX$10</f>
        <v>R3021</v>
      </c>
      <c r="E5340" t="s">
        <v>16446</v>
      </c>
      <c r="F5340">
        <f>IF(ISBLANK('4R'!$E$10),"",'4R'!$E$10)</f>
        <v>1501.9639999999999</v>
      </c>
    </row>
    <row r="5341" spans="2:6">
      <c r="B5341" t="str">
        <f>'4R'!$AY$10</f>
        <v>R3022</v>
      </c>
      <c r="E5341" t="s">
        <v>16446</v>
      </c>
      <c r="F5341">
        <f>IF(ISBLANK('4R'!$F$10),"",'4R'!$F$10)</f>
        <v>2194.5549999999998</v>
      </c>
    </row>
    <row r="5342" spans="2:6">
      <c r="B5342" t="str">
        <f>'4R'!$AZ$10</f>
        <v>R3044TOT</v>
      </c>
      <c r="E5342" t="s">
        <v>16446</v>
      </c>
      <c r="F5342">
        <f>IF(ISBLANK('4R'!$G$10),"",'4R'!$G$10)</f>
        <v>3696.5189999999998</v>
      </c>
    </row>
    <row r="5343" spans="2:6">
      <c r="B5343" t="str">
        <f>'4R'!$BA$10</f>
        <v>R3044VOI</v>
      </c>
      <c r="E5343" t="s">
        <v>16446</v>
      </c>
      <c r="F5343">
        <f>IF(ISBLANK('4R'!$H$10),"",'4R'!$H$10)</f>
        <v>106.536</v>
      </c>
    </row>
    <row r="5344" spans="2:6">
      <c r="B5344" t="str">
        <f>'4R'!$AX$11</f>
        <v>R1005UTO</v>
      </c>
      <c r="E5344" t="s">
        <v>16446</v>
      </c>
      <c r="F5344">
        <f>IF(ISBLANK('4R'!$E$11),"",'4R'!$E$11)</f>
        <v>2097.0250000000001</v>
      </c>
    </row>
    <row r="5345" spans="2:6">
      <c r="B5345" t="str">
        <f>'4R'!$AY$11</f>
        <v>R1005MTO</v>
      </c>
      <c r="E5345" t="s">
        <v>16446</v>
      </c>
      <c r="F5345">
        <f>IF(ISBLANK('4R'!$F$11),"",'4R'!$F$11)</f>
        <v>3718.1930000000002</v>
      </c>
    </row>
    <row r="5346" spans="2:6">
      <c r="B5346" t="str">
        <f>'4R'!$AZ$11</f>
        <v>R1005TOT</v>
      </c>
      <c r="E5346" t="s">
        <v>16446</v>
      </c>
      <c r="F5346">
        <f>IF(ISBLANK('4R'!$G$11),"",'4R'!$G$11)</f>
        <v>5815.2180000000008</v>
      </c>
    </row>
    <row r="5347" spans="2:6">
      <c r="B5347" t="str">
        <f>'4R'!$BA$11</f>
        <v>R1005VOI</v>
      </c>
      <c r="E5347" t="s">
        <v>16446</v>
      </c>
      <c r="F5347">
        <f>IF(ISBLANK('4R'!$H$11),"",'4R'!$H$11)</f>
        <v>177.70800000000003</v>
      </c>
    </row>
    <row r="5348" spans="2:6">
      <c r="B5348" t="str">
        <f>'4R'!$AX$12</f>
        <v>R3032UTO</v>
      </c>
      <c r="E5348" t="s">
        <v>16446</v>
      </c>
      <c r="F5348">
        <f>IF(ISBLANK('4R'!$E$12),"",'4R'!$E$12)</f>
        <v>0.91800000000000004</v>
      </c>
    </row>
    <row r="5349" spans="2:6">
      <c r="B5349" t="str">
        <f>'4R'!$AY$12</f>
        <v>R3032MTO</v>
      </c>
      <c r="E5349" t="s">
        <v>16446</v>
      </c>
      <c r="F5349">
        <f>IF(ISBLANK('4R'!$F$12),"",'4R'!$F$12)</f>
        <v>12.366</v>
      </c>
    </row>
    <row r="5350" spans="2:6">
      <c r="B5350" t="str">
        <f>'4R'!$AZ$12</f>
        <v>R3032TOT</v>
      </c>
      <c r="E5350" t="s">
        <v>16446</v>
      </c>
      <c r="F5350">
        <f>IF(ISBLANK('4R'!$G$12),"",'4R'!$G$12)</f>
        <v>13.283999999999999</v>
      </c>
    </row>
    <row r="5351" spans="2:6">
      <c r="B5351" t="str">
        <f>'4R'!$BA$12</f>
        <v>R3032VOI</v>
      </c>
      <c r="E5351" t="s">
        <v>16446</v>
      </c>
      <c r="F5351">
        <f>IF(ISBLANK('4R'!$H$12),"",'4R'!$H$12)</f>
        <v>3.3319999999999999</v>
      </c>
    </row>
    <row r="5352" spans="2:6">
      <c r="B5352" t="str">
        <f>'4R'!$AX$13</f>
        <v>R3034UTO</v>
      </c>
      <c r="E5352" t="s">
        <v>16446</v>
      </c>
      <c r="F5352">
        <f>IF(ISBLANK('4R'!$E$13),"",'4R'!$E$13)</f>
        <v>12.138</v>
      </c>
    </row>
    <row r="5353" spans="2:6">
      <c r="B5353" t="str">
        <f>'4R'!$AY$13</f>
        <v>R3034MTO</v>
      </c>
      <c r="E5353" t="s">
        <v>16446</v>
      </c>
      <c r="F5353">
        <f>IF(ISBLANK('4R'!$F$13),"",'4R'!$F$13)</f>
        <v>61.545000000000002</v>
      </c>
    </row>
    <row r="5354" spans="2:6">
      <c r="B5354" t="str">
        <f>'4R'!$AZ$13</f>
        <v>R3034TOT</v>
      </c>
      <c r="E5354" t="s">
        <v>16446</v>
      </c>
      <c r="F5354">
        <f>IF(ISBLANK('4R'!$G$13),"",'4R'!$G$13)</f>
        <v>73.683000000000007</v>
      </c>
    </row>
    <row r="5355" spans="2:6">
      <c r="B5355" t="str">
        <f>'4R'!$BA$13</f>
        <v>R3034VOI</v>
      </c>
      <c r="E5355" t="s">
        <v>16446</v>
      </c>
      <c r="F5355">
        <f>IF(ISBLANK('4R'!$H$13),"",'4R'!$H$13)</f>
        <v>14.782999999999999</v>
      </c>
    </row>
    <row r="5356" spans="2:6">
      <c r="B5356" t="str">
        <f>'4R'!$AX$14</f>
        <v>R3036UTO</v>
      </c>
      <c r="E5356" t="s">
        <v>16446</v>
      </c>
      <c r="F5356">
        <f>IF(ISBLANK('4R'!$E$14),"",'4R'!$E$14)</f>
        <v>27.513000000000002</v>
      </c>
    </row>
    <row r="5357" spans="2:6">
      <c r="B5357" t="str">
        <f>'4R'!$AY$14</f>
        <v>R3036MTO</v>
      </c>
      <c r="E5357" t="s">
        <v>16446</v>
      </c>
      <c r="F5357">
        <f>IF(ISBLANK('4R'!$F$14),"",'4R'!$F$14)</f>
        <v>131.774</v>
      </c>
    </row>
    <row r="5358" spans="2:6">
      <c r="B5358" t="str">
        <f>'4R'!$AZ$14</f>
        <v>R3036TOT</v>
      </c>
      <c r="E5358" t="s">
        <v>16446</v>
      </c>
      <c r="F5358">
        <f>IF(ISBLANK('4R'!$G$14),"",'4R'!$G$14)</f>
        <v>159.28700000000001</v>
      </c>
    </row>
    <row r="5359" spans="2:6">
      <c r="B5359" t="str">
        <f>'4R'!$BA$14</f>
        <v>R3036VOI</v>
      </c>
      <c r="E5359" t="s">
        <v>16446</v>
      </c>
      <c r="F5359">
        <f>IF(ISBLANK('4R'!$H$14),"",'4R'!$H$14)</f>
        <v>27.818999999999999</v>
      </c>
    </row>
    <row r="5360" spans="2:6">
      <c r="B5360" t="str">
        <f>'4R'!$AX$15</f>
        <v>R3038UTO</v>
      </c>
      <c r="E5360" t="s">
        <v>16446</v>
      </c>
      <c r="F5360">
        <f>IF(ISBLANK('4R'!$E$15),"",'4R'!$E$15)</f>
        <v>40.569000000000003</v>
      </c>
    </row>
    <row r="5361" spans="2:6">
      <c r="B5361" t="str">
        <f>'4R'!$AY$15</f>
        <v>R3038MTO</v>
      </c>
      <c r="E5361" t="s">
        <v>16446</v>
      </c>
      <c r="F5361">
        <f>IF(ISBLANK('4R'!$F$15),"",'4R'!$F$15)</f>
        <v>205.685</v>
      </c>
    </row>
    <row r="5362" spans="2:6">
      <c r="B5362" t="str">
        <f>'4R'!$AZ$15</f>
        <v>R3038TOT</v>
      </c>
      <c r="E5362" t="s">
        <v>16446</v>
      </c>
      <c r="F5362">
        <f>IF(ISBLANK('4R'!$G$15),"",'4R'!$G$15)</f>
        <v>246.25400000000002</v>
      </c>
    </row>
    <row r="5363" spans="2:6">
      <c r="B5363" t="str">
        <f>'4R'!$BA$15</f>
        <v>R3038VOI</v>
      </c>
      <c r="E5363" t="s">
        <v>16446</v>
      </c>
      <c r="F5363">
        <f>IF(ISBLANK('4R'!$H$15),"",'4R'!$H$15)</f>
        <v>45.933999999999997</v>
      </c>
    </row>
    <row r="5364" spans="2:6">
      <c r="B5364" t="str">
        <f>'4R'!$AX$16</f>
        <v>R3040UTO</v>
      </c>
      <c r="E5364" t="s">
        <v>16446</v>
      </c>
      <c r="F5364">
        <f>IF(ISBLANK('4R'!$E$16),"",'4R'!$E$16)</f>
        <v>2137.5940000000001</v>
      </c>
    </row>
    <row r="5365" spans="2:6">
      <c r="B5365" t="str">
        <f>'4R'!$AY$16</f>
        <v>R3040MTO</v>
      </c>
      <c r="E5365" t="s">
        <v>16446</v>
      </c>
      <c r="F5365">
        <f>IF(ISBLANK('4R'!$F$16),"",'4R'!$F$16)</f>
        <v>3923.8780000000002</v>
      </c>
    </row>
    <row r="5366" spans="2:6">
      <c r="B5366" t="str">
        <f>'4R'!$AZ$16</f>
        <v>R3040TOT</v>
      </c>
      <c r="E5366" t="s">
        <v>16446</v>
      </c>
      <c r="F5366">
        <f>IF(ISBLANK('4R'!$G$16),"",'4R'!$G$16)</f>
        <v>6061.4719999999998</v>
      </c>
    </row>
    <row r="5367" spans="2:6">
      <c r="B5367" t="str">
        <f>'4R'!$BA$16</f>
        <v>R3040VOI</v>
      </c>
      <c r="E5367" t="s">
        <v>16446</v>
      </c>
      <c r="F5367">
        <f>IF(ISBLANK('4R'!$H$16),"",'4R'!$H$16)</f>
        <v>223.64200000000002</v>
      </c>
    </row>
    <row r="5368" spans="2:6">
      <c r="B5368" t="str">
        <f>'4R'!$AX$22</f>
        <v>BN2100UTO</v>
      </c>
      <c r="E5368" t="s">
        <v>16446</v>
      </c>
      <c r="F5368">
        <f>IF(ISBLANK('4R'!$E$22),"",'4R'!$E$22)</f>
        <v>1526.402</v>
      </c>
    </row>
    <row r="5369" spans="2:6">
      <c r="B5369" t="str">
        <f>'4R'!$AY$22</f>
        <v>BN2100MTO</v>
      </c>
      <c r="E5369" t="s">
        <v>16446</v>
      </c>
      <c r="F5369">
        <f>IF(ISBLANK('4R'!$F$22),"",'4R'!$F$22)</f>
        <v>2221.0039999999999</v>
      </c>
    </row>
    <row r="5370" spans="2:6">
      <c r="B5370" t="str">
        <f>'4R'!$AZ$22</f>
        <v>BN2100TOT</v>
      </c>
      <c r="E5370" t="s">
        <v>16446</v>
      </c>
      <c r="F5370">
        <f>IF(ISBLANK('4R'!$G$22),"",'4R'!$G$22)</f>
        <v>3747.4059999999999</v>
      </c>
    </row>
    <row r="5371" spans="2:6">
      <c r="B5371" t="str">
        <f>'4R'!$BA$22</f>
        <v>BN2130</v>
      </c>
      <c r="E5371" t="s">
        <v>16446</v>
      </c>
      <c r="F5371">
        <f>IF(ISBLANK('4R'!$H$22),"",'4R'!$H$22)</f>
        <v>2072.587</v>
      </c>
    </row>
    <row r="5372" spans="2:6">
      <c r="B5372" t="str">
        <f>'4R'!$BB$22</f>
        <v>BN2140</v>
      </c>
      <c r="E5372" t="s">
        <v>16446</v>
      </c>
      <c r="F5372">
        <f>IF(ISBLANK('4R'!$I$22),"",'4R'!$I$22)</f>
        <v>3691.7439999999997</v>
      </c>
    </row>
    <row r="5373" spans="2:6">
      <c r="B5373" t="str">
        <f>'4R'!$BC$22</f>
        <v>BN2150</v>
      </c>
      <c r="E5373" t="s">
        <v>16446</v>
      </c>
      <c r="F5373">
        <f>IF(ISBLANK('4R'!$J$22),"",'4R'!$J$22)</f>
        <v>5764.3310000000001</v>
      </c>
    </row>
    <row r="5374" spans="2:6">
      <c r="B5374" t="str">
        <f>'4R'!$AZ$23</f>
        <v>BN2300A</v>
      </c>
      <c r="E5374" t="s">
        <v>16446</v>
      </c>
      <c r="F5374">
        <f>IF(ISBLANK('4R'!$G$23),"",'4R'!$G$23)</f>
        <v>108.23</v>
      </c>
    </row>
    <row r="5375" spans="2:6">
      <c r="B5375" t="str">
        <f>'4R'!$BC$23</f>
        <v>BN2310A</v>
      </c>
      <c r="E5375" t="s">
        <v>16446</v>
      </c>
      <c r="F5375">
        <f>IF(ISBLANK('4R'!$J$23),"",'4R'!$J$23)</f>
        <v>176.01400000000001</v>
      </c>
    </row>
    <row r="5376" spans="2:6">
      <c r="B5376" t="str">
        <f>'4R'!$AZ$24</f>
        <v>BN2400</v>
      </c>
      <c r="E5376" t="s">
        <v>16446</v>
      </c>
      <c r="F5376">
        <f>IF(ISBLANK('4R'!$G$24),"",'4R'!$G$24)</f>
        <v>3855.636</v>
      </c>
    </row>
    <row r="5377" spans="2:6">
      <c r="B5377" t="str">
        <f>'4R'!$BC$24</f>
        <v>BN2410</v>
      </c>
      <c r="E5377" t="s">
        <v>16446</v>
      </c>
      <c r="F5377">
        <f>IF(ISBLANK('4R'!$J$24),"",'4R'!$J$24)</f>
        <v>5940.3450000000003</v>
      </c>
    </row>
    <row r="5378" spans="2:6">
      <c r="B5378" t="str">
        <f>'4R'!$AX$25</f>
        <v>BN2200</v>
      </c>
      <c r="E5378" t="s">
        <v>16446</v>
      </c>
      <c r="F5378">
        <f>IF(ISBLANK('4R'!$E$25),"",'4R'!$E$25)</f>
        <v>28.431000000000001</v>
      </c>
    </row>
    <row r="5379" spans="2:6">
      <c r="B5379" t="str">
        <f>'4R'!$AY$25</f>
        <v>BN2210</v>
      </c>
      <c r="E5379" t="s">
        <v>16446</v>
      </c>
      <c r="F5379">
        <f>IF(ISBLANK('4R'!$F$25),"",'4R'!$F$25)</f>
        <v>144.13900000000001</v>
      </c>
    </row>
    <row r="5380" spans="2:6">
      <c r="B5380" t="str">
        <f>'4R'!$AZ$25</f>
        <v>BN2220A</v>
      </c>
      <c r="E5380" t="s">
        <v>16446</v>
      </c>
      <c r="F5380">
        <f>IF(ISBLANK('4R'!$G$25),"",'4R'!$G$25)</f>
        <v>172.57</v>
      </c>
    </row>
    <row r="5381" spans="2:6">
      <c r="B5381" t="str">
        <f>'4R'!$BA$25</f>
        <v>BN2250</v>
      </c>
      <c r="E5381" t="s">
        <v>16446</v>
      </c>
      <c r="F5381">
        <f>IF(ISBLANK('4R'!$H$25),"",'4R'!$H$25)</f>
        <v>39.651000000000003</v>
      </c>
    </row>
    <row r="5382" spans="2:6">
      <c r="B5382" t="str">
        <f>'4R'!$BB$25</f>
        <v>BN2260</v>
      </c>
      <c r="E5382" t="s">
        <v>16446</v>
      </c>
      <c r="F5382">
        <f>IF(ISBLANK('4R'!$I$25),"",'4R'!$I$25)</f>
        <v>193.31700000000001</v>
      </c>
    </row>
    <row r="5383" spans="2:6">
      <c r="B5383" t="str">
        <f>'4R'!$BC$25</f>
        <v>BN2270</v>
      </c>
      <c r="E5383" t="s">
        <v>16446</v>
      </c>
      <c r="F5383">
        <f>IF(ISBLANK('4R'!$J$25),"",'4R'!$J$25)</f>
        <v>232.96799999999999</v>
      </c>
    </row>
    <row r="5384" spans="2:6">
      <c r="B5384" t="str">
        <f>'4R'!$AZ$26</f>
        <v>BN2500</v>
      </c>
      <c r="E5384" t="s">
        <v>16446</v>
      </c>
      <c r="F5384">
        <f>IF(ISBLANK('4R'!$G$26),"",'4R'!$G$26)</f>
        <v>31.15</v>
      </c>
    </row>
    <row r="5385" spans="2:6">
      <c r="B5385" t="str">
        <f>'4R'!$BC$26</f>
        <v>BN2510</v>
      </c>
      <c r="E5385" t="s">
        <v>16446</v>
      </c>
      <c r="F5385">
        <f>IF(ISBLANK('4R'!$J$26),"",'4R'!$J$26)</f>
        <v>42.600999999999999</v>
      </c>
    </row>
    <row r="5386" spans="2:6">
      <c r="B5386" t="str">
        <f>'4R'!$AZ$27</f>
        <v>BN2600A</v>
      </c>
      <c r="E5386" t="s">
        <v>16446</v>
      </c>
      <c r="F5386">
        <f>IF(ISBLANK('4R'!$G$27),"",'4R'!$G$27)</f>
        <v>203.72</v>
      </c>
    </row>
    <row r="5387" spans="2:6">
      <c r="B5387" t="str">
        <f>'4R'!$BC$27</f>
        <v>BN2610A</v>
      </c>
      <c r="E5387" t="s">
        <v>16446</v>
      </c>
      <c r="F5387">
        <f>IF(ISBLANK('4R'!$J$27),"",'4R'!$J$27)</f>
        <v>275.56899999999996</v>
      </c>
    </row>
    <row r="5388" spans="2:6">
      <c r="B5388" t="str">
        <f>'4R'!$AZ$28</f>
        <v>BN2700</v>
      </c>
      <c r="E5388" t="s">
        <v>16446</v>
      </c>
      <c r="F5388">
        <f>IF(ISBLANK('4R'!$G$28),"",'4R'!$G$28)</f>
        <v>4059.3559999999998</v>
      </c>
    </row>
    <row r="5389" spans="2:6">
      <c r="B5389" t="str">
        <f>'4R'!$BC$28</f>
        <v>BN2710</v>
      </c>
      <c r="E5389" t="s">
        <v>16446</v>
      </c>
      <c r="F5389">
        <f>IF(ISBLANK('4R'!$J$28),"",'4R'!$J$28)</f>
        <v>6215.9140000000007</v>
      </c>
    </row>
    <row r="5390" spans="2:6">
      <c r="B5390" t="str">
        <f>'4R'!$AX$35</f>
        <v>B0202UNO</v>
      </c>
      <c r="E5390" t="s">
        <v>16446</v>
      </c>
      <c r="F5390">
        <f>IF(ISBLANK('4R'!$E$35),"",'4R'!$E$35)</f>
        <v>0</v>
      </c>
    </row>
    <row r="5391" spans="2:6">
      <c r="B5391" t="str">
        <f>'4R'!$AY$35</f>
        <v>B0202UBM</v>
      </c>
      <c r="E5391" t="s">
        <v>16446</v>
      </c>
      <c r="F5391">
        <f>IF(ISBLANK('4R'!$F$35),"",'4R'!$F$35)</f>
        <v>0</v>
      </c>
    </row>
    <row r="5392" spans="2:6">
      <c r="B5392" t="str">
        <f>'4R'!$AZ$35</f>
        <v>B0402RPAMR_UM</v>
      </c>
      <c r="E5392" t="s">
        <v>16446</v>
      </c>
      <c r="F5392">
        <f>IF(ISBLANK('4R'!$G$35),"",'4R'!$G$35)</f>
        <v>0</v>
      </c>
    </row>
    <row r="5393" spans="2:6">
      <c r="B5393" t="str">
        <f>'4R'!$BA$35</f>
        <v>B0402RPAMR_UC</v>
      </c>
      <c r="E5393" t="s">
        <v>16446</v>
      </c>
      <c r="F5393">
        <f>IF(ISBLANK('4R'!$H$35),"",'4R'!$H$35)</f>
        <v>0</v>
      </c>
    </row>
    <row r="5394" spans="2:6">
      <c r="B5394" t="str">
        <f>'4R'!$BB$35</f>
        <v>B0402RPAMR_UA</v>
      </c>
      <c r="E5394" t="s">
        <v>16446</v>
      </c>
      <c r="F5394">
        <f>IF(ISBLANK('4R'!$I$35),"",'4R'!$I$35)</f>
        <v>0</v>
      </c>
    </row>
    <row r="5395" spans="2:6">
      <c r="B5395" t="str">
        <f>'4R'!$BC$35</f>
        <v>B0402RPC__UT</v>
      </c>
      <c r="E5395" t="s">
        <v>16446</v>
      </c>
      <c r="F5395">
        <f>IF(ISBLANK('4R'!$J$35),"",'4R'!$J$35)</f>
        <v>0</v>
      </c>
    </row>
    <row r="5396" spans="2:6">
      <c r="B5396" t="str">
        <f>'4R'!$BD$35</f>
        <v>B0202MNO</v>
      </c>
      <c r="E5396" t="s">
        <v>16446</v>
      </c>
      <c r="F5396">
        <f>IF(ISBLANK('4R'!$K$35),"",'4R'!$K$35)</f>
        <v>0</v>
      </c>
    </row>
    <row r="5397" spans="2:6">
      <c r="B5397" t="str">
        <f>'4R'!$BE$35</f>
        <v>B0202MBM</v>
      </c>
      <c r="E5397" t="s">
        <v>16446</v>
      </c>
      <c r="F5397">
        <f>IF(ISBLANK('4R'!$L$35),"",'4R'!$L$35)</f>
        <v>0</v>
      </c>
    </row>
    <row r="5398" spans="2:6">
      <c r="B5398" t="str">
        <f>'4R'!$BF$35</f>
        <v>B0402RPAMR_MM</v>
      </c>
      <c r="E5398" t="s">
        <v>16446</v>
      </c>
      <c r="F5398">
        <f>IF(ISBLANK('4R'!$M$35),"",'4R'!$M$35)</f>
        <v>14.25</v>
      </c>
    </row>
    <row r="5399" spans="2:6">
      <c r="B5399" t="str">
        <f>'4R'!$BG$35</f>
        <v>B0402RPAMR_MC</v>
      </c>
      <c r="E5399" t="s">
        <v>16446</v>
      </c>
      <c r="F5399">
        <f>IF(ISBLANK('4R'!$N$35),"",'4R'!$N$35)</f>
        <v>0</v>
      </c>
    </row>
    <row r="5400" spans="2:6">
      <c r="B5400" t="str">
        <f>'4R'!$BH$35</f>
        <v>B0402RPAMR_MA</v>
      </c>
      <c r="E5400" t="s">
        <v>16446</v>
      </c>
      <c r="F5400">
        <f>IF(ISBLANK('4R'!$O$35),"",'4R'!$O$35)</f>
        <v>0</v>
      </c>
    </row>
    <row r="5401" spans="2:6">
      <c r="B5401" t="str">
        <f>'4R'!$BI$35</f>
        <v>B0402RPC__MT</v>
      </c>
      <c r="E5401" t="s">
        <v>16446</v>
      </c>
      <c r="F5401">
        <f>IF(ISBLANK('4R'!$P$35),"",'4R'!$P$35)</f>
        <v>14.25</v>
      </c>
    </row>
    <row r="5402" spans="2:6">
      <c r="B5402" t="str">
        <f>'4R'!$BM$35</f>
        <v>B0402RPC__TOT</v>
      </c>
      <c r="E5402" t="s">
        <v>16446</v>
      </c>
      <c r="F5402">
        <f>IF(ISBLANK('4R'!$T$35),"",'4R'!$T$35)</f>
        <v>14.25</v>
      </c>
    </row>
    <row r="5403" spans="2:6">
      <c r="B5403" t="str">
        <f>'4R'!$AX$36</f>
        <v>B0203UNO</v>
      </c>
      <c r="E5403" t="s">
        <v>16446</v>
      </c>
      <c r="F5403">
        <f>IF(ISBLANK('4R'!$E$36),"",'4R'!$E$36)</f>
        <v>0</v>
      </c>
    </row>
    <row r="5404" spans="2:6">
      <c r="B5404" t="str">
        <f>'4R'!$AY$36</f>
        <v>B0203UBM</v>
      </c>
      <c r="E5404" t="s">
        <v>16446</v>
      </c>
      <c r="F5404">
        <f>IF(ISBLANK('4R'!$F$36),"",'4R'!$F$36)</f>
        <v>0</v>
      </c>
    </row>
    <row r="5405" spans="2:6">
      <c r="B5405" t="str">
        <f>'4R'!$AZ$36</f>
        <v>B0402BPAMR_UM</v>
      </c>
      <c r="E5405" t="s">
        <v>16446</v>
      </c>
      <c r="F5405">
        <f>IF(ISBLANK('4R'!$G$36),"",'4R'!$G$36)</f>
        <v>0</v>
      </c>
    </row>
    <row r="5406" spans="2:6">
      <c r="B5406" t="str">
        <f>'4R'!$BA$36</f>
        <v>B0402BPAMR_UC</v>
      </c>
      <c r="E5406" t="s">
        <v>16446</v>
      </c>
      <c r="F5406">
        <f>IF(ISBLANK('4R'!$H$36),"",'4R'!$H$36)</f>
        <v>0</v>
      </c>
    </row>
    <row r="5407" spans="2:6">
      <c r="B5407" t="str">
        <f>'4R'!$BB$36</f>
        <v>B0402BPAMR_UA</v>
      </c>
      <c r="E5407" t="s">
        <v>16446</v>
      </c>
      <c r="F5407">
        <f>IF(ISBLANK('4R'!$I$36),"",'4R'!$I$36)</f>
        <v>0</v>
      </c>
    </row>
    <row r="5408" spans="2:6">
      <c r="B5408" t="str">
        <f>'4R'!$BC$36</f>
        <v>B0402BPC__UT</v>
      </c>
      <c r="E5408" t="s">
        <v>16446</v>
      </c>
      <c r="F5408">
        <f>IF(ISBLANK('4R'!$J$36),"",'4R'!$J$36)</f>
        <v>0</v>
      </c>
    </row>
    <row r="5409" spans="2:6">
      <c r="B5409" t="str">
        <f>'4R'!$BD$36</f>
        <v>B0203MNO</v>
      </c>
      <c r="E5409" t="s">
        <v>16446</v>
      </c>
      <c r="F5409">
        <f>IF(ISBLANK('4R'!$K$36),"",'4R'!$K$36)</f>
        <v>0</v>
      </c>
    </row>
    <row r="5410" spans="2:6">
      <c r="B5410" t="str">
        <f>'4R'!$BE$36</f>
        <v>B0203MBM</v>
      </c>
      <c r="E5410" t="s">
        <v>16446</v>
      </c>
      <c r="F5410">
        <f>IF(ISBLANK('4R'!$L$36),"",'4R'!$L$36)</f>
        <v>0</v>
      </c>
    </row>
    <row r="5411" spans="2:6">
      <c r="B5411" t="str">
        <f>'4R'!$BF$36</f>
        <v>B0402BPAMR_MM</v>
      </c>
      <c r="E5411" t="s">
        <v>16446</v>
      </c>
      <c r="F5411">
        <f>IF(ISBLANK('4R'!$M$36),"",'4R'!$M$36)</f>
        <v>1</v>
      </c>
    </row>
    <row r="5412" spans="2:6">
      <c r="B5412" t="str">
        <f>'4R'!$BG$36</f>
        <v>B0402BPAMR_MC</v>
      </c>
      <c r="E5412" t="s">
        <v>16446</v>
      </c>
      <c r="F5412">
        <f>IF(ISBLANK('4R'!$N$36),"",'4R'!$N$36)</f>
        <v>0</v>
      </c>
    </row>
    <row r="5413" spans="2:6">
      <c r="B5413" t="str">
        <f>'4R'!$BH$36</f>
        <v>B0402BPAMR_MA</v>
      </c>
      <c r="E5413" t="s">
        <v>16446</v>
      </c>
      <c r="F5413">
        <f>IF(ISBLANK('4R'!$O$36),"",'4R'!$O$36)</f>
        <v>0</v>
      </c>
    </row>
    <row r="5414" spans="2:6">
      <c r="B5414" t="str">
        <f>'4R'!$BI$36</f>
        <v>B0402BPC__MT</v>
      </c>
      <c r="E5414" t="s">
        <v>16446</v>
      </c>
      <c r="F5414">
        <f>IF(ISBLANK('4R'!$P$36),"",'4R'!$P$36)</f>
        <v>1</v>
      </c>
    </row>
    <row r="5415" spans="2:6">
      <c r="B5415" t="str">
        <f>'4R'!$BM$36</f>
        <v>B0402BPC__TOT</v>
      </c>
      <c r="E5415" t="s">
        <v>16446</v>
      </c>
      <c r="F5415">
        <f>IF(ISBLANK('4R'!$T$36),"",'4R'!$T$36)</f>
        <v>1</v>
      </c>
    </row>
    <row r="5416" spans="2:6">
      <c r="B5416" t="str">
        <f>'4R'!$AX$37</f>
        <v>B0204UNO</v>
      </c>
      <c r="E5416" t="s">
        <v>16446</v>
      </c>
      <c r="F5416">
        <f>IF(ISBLANK('4R'!$E$37),"",'4R'!$E$37)</f>
        <v>1485.596</v>
      </c>
    </row>
    <row r="5417" spans="2:6">
      <c r="B5417" t="str">
        <f>'4R'!$AY$37</f>
        <v>B0204UBM</v>
      </c>
      <c r="E5417" t="s">
        <v>16446</v>
      </c>
      <c r="F5417">
        <f>IF(ISBLANK('4R'!$F$37),"",'4R'!$F$37)</f>
        <v>0</v>
      </c>
    </row>
    <row r="5418" spans="2:6">
      <c r="B5418" t="str">
        <f>'4R'!$AZ$37</f>
        <v>B0402RPBAMR_UM</v>
      </c>
      <c r="E5418" t="s">
        <v>16446</v>
      </c>
      <c r="F5418">
        <f>IF(ISBLANK('4R'!$G$37),"",'4R'!$G$37)</f>
        <v>0</v>
      </c>
    </row>
    <row r="5419" spans="2:6">
      <c r="B5419" t="str">
        <f>'4R'!$BA$37</f>
        <v>B0402RPBAMR_UC</v>
      </c>
      <c r="E5419" t="s">
        <v>16446</v>
      </c>
      <c r="F5419">
        <f>IF(ISBLANK('4R'!$H$37),"",'4R'!$H$37)</f>
        <v>0</v>
      </c>
    </row>
    <row r="5420" spans="2:6">
      <c r="B5420" t="str">
        <f>'4R'!$BB$37</f>
        <v>B0402RPBAMR_UA</v>
      </c>
      <c r="E5420" t="s">
        <v>16446</v>
      </c>
      <c r="F5420">
        <f>IF(ISBLANK('4R'!$I$37),"",'4R'!$I$37)</f>
        <v>0</v>
      </c>
    </row>
    <row r="5421" spans="2:6">
      <c r="B5421" t="str">
        <f>'4R'!$BC$37</f>
        <v>B0402RPBC__UT</v>
      </c>
      <c r="E5421" t="s">
        <v>16446</v>
      </c>
      <c r="F5421">
        <f>IF(ISBLANK('4R'!$J$37),"",'4R'!$J$37)</f>
        <v>1485.596</v>
      </c>
    </row>
    <row r="5422" spans="2:6">
      <c r="B5422" t="str">
        <f>'4R'!$BD$37</f>
        <v>B0204MNO</v>
      </c>
      <c r="E5422" t="s">
        <v>16446</v>
      </c>
      <c r="F5422">
        <f>IF(ISBLANK('4R'!$K$37),"",'4R'!$K$37)</f>
        <v>0</v>
      </c>
    </row>
    <row r="5423" spans="2:6">
      <c r="B5423" t="str">
        <f>'4R'!$BE$37</f>
        <v>B0204MBM</v>
      </c>
      <c r="E5423" t="s">
        <v>16446</v>
      </c>
      <c r="F5423">
        <f>IF(ISBLANK('4R'!$L$37),"",'4R'!$L$37)</f>
        <v>1018.561</v>
      </c>
    </row>
    <row r="5424" spans="2:6">
      <c r="B5424" t="str">
        <f>'4R'!$BF$37</f>
        <v>B0402RPBAMR_MM</v>
      </c>
      <c r="E5424" t="s">
        <v>16446</v>
      </c>
      <c r="F5424">
        <f>IF(ISBLANK('4R'!$M$37),"",'4R'!$M$37)</f>
        <v>382.815</v>
      </c>
    </row>
    <row r="5425" spans="2:6">
      <c r="B5425" t="str">
        <f>'4R'!$BG$37</f>
        <v>B0402RPBAMR_MC</v>
      </c>
      <c r="E5425" t="s">
        <v>16446</v>
      </c>
      <c r="F5425">
        <f>IF(ISBLANK('4R'!$N$37),"",'4R'!$N$37)</f>
        <v>25.065000000000001</v>
      </c>
    </row>
    <row r="5426" spans="2:6">
      <c r="B5426" t="str">
        <f>'4R'!$BH$37</f>
        <v>B0402RPBAMR_MA</v>
      </c>
      <c r="E5426" t="s">
        <v>16446</v>
      </c>
      <c r="F5426">
        <f>IF(ISBLANK('4R'!$O$37),"",'4R'!$O$37)</f>
        <v>852.21900000000005</v>
      </c>
    </row>
    <row r="5427" spans="2:6">
      <c r="B5427" t="str">
        <f>'4R'!$BI$37</f>
        <v>B0402RPB__MT</v>
      </c>
      <c r="E5427" t="s">
        <v>16446</v>
      </c>
      <c r="F5427">
        <f>IF(ISBLANK('4R'!$P$37),"",'4R'!$P$37)</f>
        <v>2278.66</v>
      </c>
    </row>
    <row r="5428" spans="2:6">
      <c r="B5428" t="str">
        <f>'4R'!$BM$37</f>
        <v>B0402RPB__TOT</v>
      </c>
      <c r="E5428" t="s">
        <v>16446</v>
      </c>
      <c r="F5428">
        <f>IF(ISBLANK('4R'!$T$37),"",'4R'!$T$37)</f>
        <v>3764.2559999999999</v>
      </c>
    </row>
    <row r="5429" spans="2:6">
      <c r="B5429" t="str">
        <f>'4R'!$BJ$38</f>
        <v>B0402RP_UU</v>
      </c>
      <c r="E5429" t="s">
        <v>16446</v>
      </c>
      <c r="F5429">
        <f>IF(ISBLANK('4R'!$Q$38),"",'4R'!$Q$38)</f>
        <v>4.2610000000000001</v>
      </c>
    </row>
    <row r="5430" spans="2:6">
      <c r="B5430" t="str">
        <f>'4R'!$BK$38</f>
        <v>B0402RP_UO</v>
      </c>
      <c r="E5430" t="s">
        <v>16446</v>
      </c>
      <c r="F5430">
        <f>IF(ISBLANK('4R'!$R$38),"",'4R'!$R$38)</f>
        <v>14.159000000000001</v>
      </c>
    </row>
    <row r="5431" spans="2:6">
      <c r="B5431" t="str">
        <f>'4R'!$BL$38</f>
        <v>B0402RP_UT</v>
      </c>
      <c r="E5431" t="s">
        <v>16446</v>
      </c>
      <c r="F5431">
        <f>IF(ISBLANK('4R'!$S$38),"",'4R'!$S$38)</f>
        <v>18.420000000000002</v>
      </c>
    </row>
    <row r="5432" spans="2:6">
      <c r="B5432" t="str">
        <f>'4R'!$BC$39</f>
        <v>B0205UTO</v>
      </c>
      <c r="E5432" t="s">
        <v>16446</v>
      </c>
      <c r="F5432">
        <f>IF(ISBLANK('4R'!$J$39),"",'4R'!$J$39)</f>
        <v>24.844999999999999</v>
      </c>
    </row>
    <row r="5433" spans="2:6">
      <c r="B5433" t="str">
        <f>'4R'!$BI$39</f>
        <v>B0402RVP__MT</v>
      </c>
      <c r="E5433" t="s">
        <v>16446</v>
      </c>
      <c r="F5433">
        <f>IF(ISBLANK('4R'!$P$39),"",'4R'!$P$39)</f>
        <v>73.349999999999994</v>
      </c>
    </row>
    <row r="5434" spans="2:6">
      <c r="B5434" t="str">
        <f>'4R'!$BM$39</f>
        <v>B0402RPBC__TOT</v>
      </c>
      <c r="E5434" t="s">
        <v>16446</v>
      </c>
      <c r="F5434">
        <f>IF(ISBLANK('4R'!$T$39),"",'4R'!$T$39)</f>
        <v>98.194999999999993</v>
      </c>
    </row>
    <row r="5435" spans="2:6">
      <c r="B5435" t="str">
        <f>'4R'!$BC$40</f>
        <v>BN2161UTO</v>
      </c>
      <c r="E5435" t="s">
        <v>16446</v>
      </c>
      <c r="F5435">
        <f>IF(ISBLANK('4R'!$J$40),"",'4R'!$J$40)</f>
        <v>1510.441</v>
      </c>
    </row>
    <row r="5436" spans="2:6">
      <c r="B5436" t="str">
        <f>'4R'!$BI$40</f>
        <v>B0402CRP__MT</v>
      </c>
      <c r="E5436" t="s">
        <v>16446</v>
      </c>
      <c r="F5436">
        <f>IF(ISBLANK('4R'!$P$40),"",'4R'!$P$40)</f>
        <v>2352.0099999999998</v>
      </c>
    </row>
    <row r="5437" spans="2:6">
      <c r="B5437" t="str">
        <f>'4R'!$BM$40</f>
        <v>B0402CRP__TOT</v>
      </c>
      <c r="E5437" t="s">
        <v>16446</v>
      </c>
      <c r="F5437">
        <f>IF(ISBLANK('4R'!$T$40),"",'4R'!$T$40)</f>
        <v>3880.8710000000001</v>
      </c>
    </row>
    <row r="5438" spans="2:6">
      <c r="B5438" t="str">
        <f>'4R'!$AX$41</f>
        <v>B0207UNO</v>
      </c>
      <c r="E5438" t="s">
        <v>16446</v>
      </c>
      <c r="F5438">
        <f>IF(ISBLANK('4R'!$E$41),"",'4R'!$E$41)</f>
        <v>28.468</v>
      </c>
    </row>
    <row r="5439" spans="2:6">
      <c r="B5439" t="str">
        <f>'4R'!$AY$41</f>
        <v>B0207UBM</v>
      </c>
      <c r="E5439" t="s">
        <v>16446</v>
      </c>
      <c r="F5439">
        <f>IF(ISBLANK('4R'!$F$41),"",'4R'!$F$41)</f>
        <v>0</v>
      </c>
    </row>
    <row r="5440" spans="2:6">
      <c r="B5440" t="str">
        <f>'4R'!$AZ$41</f>
        <v>B0403BPB_AUM</v>
      </c>
      <c r="E5440" t="s">
        <v>16446</v>
      </c>
      <c r="F5440">
        <f>IF(ISBLANK('4R'!$G$41),"",'4R'!$G$41)</f>
        <v>0</v>
      </c>
    </row>
    <row r="5441" spans="2:6">
      <c r="B5441" t="str">
        <f>'4R'!$BA$41</f>
        <v>B0403BPB_CUM</v>
      </c>
      <c r="E5441" t="s">
        <v>16446</v>
      </c>
      <c r="F5441">
        <f>IF(ISBLANK('4R'!$H$41),"",'4R'!$H$41)</f>
        <v>0</v>
      </c>
    </row>
    <row r="5442" spans="2:6">
      <c r="B5442" t="str">
        <f>'4R'!$BB$41</f>
        <v>B0403BPB_TUM</v>
      </c>
      <c r="E5442" t="s">
        <v>16446</v>
      </c>
      <c r="F5442">
        <f>IF(ISBLANK('4R'!$I$41),"",'4R'!$I$41)</f>
        <v>0</v>
      </c>
    </row>
    <row r="5443" spans="2:6">
      <c r="B5443" t="str">
        <f>'4R'!$BC$41</f>
        <v>B0207UTO</v>
      </c>
      <c r="E5443" t="s">
        <v>16446</v>
      </c>
      <c r="F5443">
        <f>IF(ISBLANK('4R'!$J$41),"",'4R'!$J$41)</f>
        <v>28.468</v>
      </c>
    </row>
    <row r="5444" spans="2:6">
      <c r="B5444" t="str">
        <f>'4R'!$BD$41</f>
        <v>B0207MNO</v>
      </c>
      <c r="E5444" t="s">
        <v>16446</v>
      </c>
      <c r="F5444">
        <f>IF(ISBLANK('4R'!$K$41),"",'4R'!$K$41)</f>
        <v>0</v>
      </c>
    </row>
    <row r="5445" spans="2:6">
      <c r="B5445" t="str">
        <f>'4R'!$BE$41</f>
        <v>B0207MBM</v>
      </c>
      <c r="E5445" t="s">
        <v>16446</v>
      </c>
      <c r="F5445">
        <f>IF(ISBLANK('4R'!$L$41),"",'4R'!$L$41)</f>
        <v>76.658000000000001</v>
      </c>
    </row>
    <row r="5446" spans="2:6">
      <c r="B5446" t="str">
        <f>'4R'!$BF$41</f>
        <v>B0403BPB_AM</v>
      </c>
      <c r="E5446" t="s">
        <v>16446</v>
      </c>
      <c r="F5446">
        <f>IF(ISBLANK('4R'!$M$41),"",'4R'!$M$41)</f>
        <v>0</v>
      </c>
    </row>
    <row r="5447" spans="2:6">
      <c r="B5447" t="str">
        <f>'4R'!$BG$41</f>
        <v>B0403BPB_CM</v>
      </c>
      <c r="E5447" t="s">
        <v>16446</v>
      </c>
      <c r="F5447">
        <f>IF(ISBLANK('4R'!$N$41),"",'4R'!$N$41)</f>
        <v>19.494</v>
      </c>
    </row>
    <row r="5448" spans="2:6">
      <c r="B5448" t="str">
        <f>'4R'!$BH$41</f>
        <v>B0403BPB_TM</v>
      </c>
      <c r="E5448" t="s">
        <v>16446</v>
      </c>
      <c r="F5448">
        <f>IF(ISBLANK('4R'!$O$41),"",'4R'!$O$41)</f>
        <v>47.871000000000002</v>
      </c>
    </row>
    <row r="5449" spans="2:6">
      <c r="B5449" t="str">
        <f>'4R'!$BI$41</f>
        <v>B0403BPB_MTOT</v>
      </c>
      <c r="E5449" t="s">
        <v>16446</v>
      </c>
      <c r="F5449">
        <f>IF(ISBLANK('4R'!$P$41),"",'4R'!$P$41)</f>
        <v>144.023</v>
      </c>
    </row>
    <row r="5450" spans="2:6">
      <c r="B5450" t="str">
        <f>'4R'!$BM$41</f>
        <v>B0403BPB_TOT</v>
      </c>
      <c r="E5450" t="s">
        <v>16446</v>
      </c>
      <c r="F5450">
        <f>IF(ISBLANK('4R'!$T$41),"",'4R'!$T$41)</f>
        <v>172.49099999999999</v>
      </c>
    </row>
    <row r="5451" spans="2:6">
      <c r="B5451" t="str">
        <f>'4R'!$BJ$42</f>
        <v>B0403BPU_UU</v>
      </c>
      <c r="E5451" t="s">
        <v>16446</v>
      </c>
      <c r="F5451">
        <f>IF(ISBLANK('4R'!$Q$42),"",'4R'!$Q$42)</f>
        <v>0</v>
      </c>
    </row>
    <row r="5452" spans="2:6">
      <c r="B5452" t="str">
        <f>'4R'!$BK$42</f>
        <v>B0403BPU_UO</v>
      </c>
      <c r="E5452" t="s">
        <v>16446</v>
      </c>
      <c r="F5452">
        <f>IF(ISBLANK('4R'!$R$42),"",'4R'!$R$42)</f>
        <v>0</v>
      </c>
    </row>
    <row r="5453" spans="2:6">
      <c r="B5453" t="str">
        <f>'4R'!$BL$42</f>
        <v>B0403BPU_UT</v>
      </c>
      <c r="E5453" t="s">
        <v>16446</v>
      </c>
      <c r="F5453">
        <f>IF(ISBLANK('4R'!$S$42),"",'4R'!$S$42)</f>
        <v>0</v>
      </c>
    </row>
    <row r="5454" spans="2:6">
      <c r="B5454" t="str">
        <f>'4R'!$BC$43</f>
        <v>B0208UTO</v>
      </c>
      <c r="E5454" t="s">
        <v>16446</v>
      </c>
      <c r="F5454">
        <f>IF(ISBLANK('4R'!$J$43),"",'4R'!$J$43)</f>
        <v>9.2149999999999999</v>
      </c>
    </row>
    <row r="5455" spans="2:6">
      <c r="B5455" t="str">
        <f>'4R'!$BI$43</f>
        <v>B0404BVP__MT</v>
      </c>
      <c r="E5455" t="s">
        <v>16446</v>
      </c>
      <c r="F5455">
        <f>IF(ISBLANK('4R'!$P$43),"",'4R'!$P$43)</f>
        <v>19.838999999999999</v>
      </c>
    </row>
    <row r="5456" spans="2:6">
      <c r="B5456" t="str">
        <f>'4R'!$BM$43</f>
        <v>B0404BVP_TOT</v>
      </c>
      <c r="E5456" t="s">
        <v>16446</v>
      </c>
      <c r="F5456">
        <f>IF(ISBLANK('4R'!$T$43),"",'4R'!$T$43)</f>
        <v>29.053999999999998</v>
      </c>
    </row>
    <row r="5457" spans="2:6">
      <c r="B5457" t="str">
        <f>'4R'!$BC$44</f>
        <v>BN2221UTO</v>
      </c>
      <c r="E5457" t="s">
        <v>16446</v>
      </c>
      <c r="F5457">
        <f>IF(ISBLANK('4R'!$J$44),"",'4R'!$J$44)</f>
        <v>37.683</v>
      </c>
    </row>
    <row r="5458" spans="2:6">
      <c r="B5458" t="str">
        <f>'4R'!$BI$44</f>
        <v>B0405CBP__MT</v>
      </c>
      <c r="E5458" t="s">
        <v>16446</v>
      </c>
      <c r="F5458">
        <f>IF(ISBLANK('4R'!$P$44),"",'4R'!$P$44)</f>
        <v>163.86199999999999</v>
      </c>
    </row>
    <row r="5459" spans="2:6">
      <c r="B5459" t="str">
        <f>'4R'!$BM$44</f>
        <v>B0405CBP__TOT</v>
      </c>
      <c r="E5459" t="s">
        <v>16446</v>
      </c>
      <c r="F5459">
        <f>IF(ISBLANK('4R'!$T$44),"",'4R'!$T$44)</f>
        <v>201.54499999999999</v>
      </c>
    </row>
    <row r="5460" spans="2:6">
      <c r="B5460" t="str">
        <f>'4R'!$BC$45</f>
        <v>BN1001UTO</v>
      </c>
      <c r="E5460" t="s">
        <v>16446</v>
      </c>
      <c r="F5460">
        <f>IF(ISBLANK('4R'!$J$45),"",'4R'!$J$45)</f>
        <v>1548.124</v>
      </c>
    </row>
    <row r="5461" spans="2:6">
      <c r="B5461" t="str">
        <f>'4R'!$BI$45</f>
        <v>B0406CP__MT</v>
      </c>
      <c r="E5461" t="s">
        <v>16446</v>
      </c>
      <c r="F5461">
        <f>IF(ISBLANK('4R'!$P$45),"",'4R'!$P$45)</f>
        <v>2515.8719999999998</v>
      </c>
    </row>
    <row r="5462" spans="2:6">
      <c r="B5462" t="str">
        <f>'4R'!$BM$45</f>
        <v>BN1001</v>
      </c>
      <c r="E5462" t="s">
        <v>16446</v>
      </c>
      <c r="F5462">
        <f>IF(ISBLANK('4R'!$T$45),"",'4R'!$T$45)</f>
        <v>4082.4160000000002</v>
      </c>
    </row>
    <row r="5463" spans="2:6">
      <c r="B5463" t="str">
        <f>'4R'!$AX$50</f>
        <v>BN2590</v>
      </c>
      <c r="E5463" t="s">
        <v>16446</v>
      </c>
      <c r="F5463">
        <f>IF(ISBLANK('4R'!$E$50),"",'4R'!$E$50)</f>
        <v>10646.477000000001</v>
      </c>
    </row>
    <row r="5464" spans="2:6">
      <c r="B5464" t="str">
        <f>'4R'!$AY$50</f>
        <v>BN2630</v>
      </c>
      <c r="E5464" t="s">
        <v>16446</v>
      </c>
      <c r="F5464">
        <f>IF(ISBLANK('4R'!$F$50),"",'4R'!$F$50)</f>
        <v>16027.378000000001</v>
      </c>
    </row>
    <row r="5465" spans="2:6">
      <c r="B5465" t="str">
        <f>'4R'!$AY$51</f>
        <v>BN2620</v>
      </c>
      <c r="E5465" t="s">
        <v>16446</v>
      </c>
      <c r="F5465">
        <f>IF(ISBLANK('4R'!$F$51),"",'4R'!$F$51)</f>
        <v>379.04500000000002</v>
      </c>
    </row>
    <row r="5466" spans="2:6">
      <c r="B5466" t="str">
        <f>'4R'!$AX$55</f>
        <v>B0407HP_RP</v>
      </c>
      <c r="E5466" t="s">
        <v>16446</v>
      </c>
      <c r="F5466">
        <f>IF(ISBLANK('4R'!$E$55),"",'4R'!$E$55)</f>
        <v>10542.634</v>
      </c>
    </row>
    <row r="5467" spans="2:6">
      <c r="B5467" t="str">
        <f>'4R'!$AY$55</f>
        <v>B0407HP_NRP</v>
      </c>
      <c r="E5467" t="s">
        <v>16446</v>
      </c>
      <c r="F5467">
        <f>IF(ISBLANK('4R'!$F$55),"",'4R'!$F$55)</f>
        <v>0</v>
      </c>
    </row>
    <row r="5468" spans="2:6">
      <c r="B5468" t="str">
        <f>'4R'!$AZ$55</f>
        <v>B0407HP_TOT</v>
      </c>
      <c r="E5468" t="s">
        <v>16446</v>
      </c>
      <c r="F5468">
        <f>IF(ISBLANK('4R'!$G$55),"",'4R'!$G$55)</f>
        <v>10542.634</v>
      </c>
    </row>
    <row r="5469" spans="2:6">
      <c r="B5469" t="str">
        <f>'4R'!$AX$56</f>
        <v>B0408MHP_RP</v>
      </c>
      <c r="E5469" t="s">
        <v>16446</v>
      </c>
      <c r="F5469">
        <f>IF(ISBLANK('4R'!$E$56),"",'4R'!$E$56)</f>
        <v>6479.3270000000002</v>
      </c>
    </row>
    <row r="5470" spans="2:6">
      <c r="B5470" t="str">
        <f>'4R'!$AY$56</f>
        <v>B0408MHP_NRP</v>
      </c>
      <c r="E5470" t="s">
        <v>16446</v>
      </c>
      <c r="F5470">
        <f>IF(ISBLANK('4R'!$F$56),"",'4R'!$F$56)</f>
        <v>0</v>
      </c>
    </row>
    <row r="5471" spans="2:6">
      <c r="B5471" t="str">
        <f>'4R'!$AZ$56</f>
        <v>B0408MHP_TOT</v>
      </c>
      <c r="E5471" t="s">
        <v>16446</v>
      </c>
      <c r="F5471">
        <f>IF(ISBLANK('4R'!$G$56),"",'4R'!$G$56)</f>
        <v>6479.3270000000002</v>
      </c>
    </row>
    <row r="5472" spans="2:6">
      <c r="B5472" t="str">
        <f>'4R'!$AX$57</f>
        <v>B0409UHP_RP</v>
      </c>
      <c r="E5472" t="s">
        <v>16446</v>
      </c>
      <c r="F5472">
        <f>IF(ISBLANK('4R'!$E$57),"",'4R'!$E$57)</f>
        <v>4063.3069999999998</v>
      </c>
    </row>
    <row r="5473" spans="2:6">
      <c r="B5473" t="str">
        <f>'4R'!$AY$57</f>
        <v>B0409UHP_NRP</v>
      </c>
      <c r="E5473" t="s">
        <v>16446</v>
      </c>
      <c r="F5473">
        <f>IF(ISBLANK('4R'!$F$57),"",'4R'!$F$57)</f>
        <v>0</v>
      </c>
    </row>
    <row r="5474" spans="2:6">
      <c r="B5474" t="str">
        <f>'4R'!$AZ$57</f>
        <v>B0409UHP_TOT</v>
      </c>
      <c r="E5474" t="s">
        <v>16446</v>
      </c>
      <c r="F5474">
        <f>IF(ISBLANK('4R'!$G$57),"",'4R'!$G$57)</f>
        <v>4063.3069999999998</v>
      </c>
    </row>
    <row r="5475" spans="2:6">
      <c r="B5475" s="2790" t="str">
        <f>'4S'!$AO$10</f>
        <v>B0757GRCE_WR</v>
      </c>
      <c r="E5475" t="s">
        <v>16446</v>
      </c>
      <c r="F5475">
        <f>IF(ISBLANK('4S'!$F$10),"",'4S'!$F$10)</f>
        <v>0</v>
      </c>
    </row>
    <row r="5476" spans="2:6">
      <c r="B5476" t="str">
        <f>'4S'!$AP$10</f>
        <v>B0768GRCE_RW</v>
      </c>
      <c r="E5476" t="s">
        <v>16446</v>
      </c>
      <c r="F5476">
        <f>IF(ISBLANK('4S'!$G$10),"",'4S'!$G$10)</f>
        <v>0</v>
      </c>
    </row>
    <row r="5477" spans="2:6">
      <c r="B5477" t="str">
        <f>'4S'!$AQ$10</f>
        <v>B0779GRCE_SW</v>
      </c>
      <c r="E5477" t="s">
        <v>16446</v>
      </c>
      <c r="F5477">
        <f>IF(ISBLANK('4S'!$H$10),"",'4S'!$H$10)</f>
        <v>0</v>
      </c>
    </row>
    <row r="5478" spans="2:6">
      <c r="B5478" t="str">
        <f>'4S'!$AR$10</f>
        <v>B0790GRCE_TW</v>
      </c>
      <c r="E5478" t="s">
        <v>16446</v>
      </c>
      <c r="F5478">
        <f>IF(ISBLANK('4S'!$I$10),"",'4S'!$I$10)</f>
        <v>0</v>
      </c>
    </row>
    <row r="5479" spans="2:6">
      <c r="B5479" t="str">
        <f>'4S'!$AS$10</f>
        <v>B0801GRCE_DW</v>
      </c>
      <c r="E5479" t="s">
        <v>16446</v>
      </c>
      <c r="F5479">
        <f>IF(ISBLANK('4S'!$J$10),"",'4S'!$J$10)</f>
        <v>0</v>
      </c>
    </row>
    <row r="5480" spans="2:6">
      <c r="B5480" t="str">
        <f>'4S'!$AT$10</f>
        <v>B0442GRCE_TO</v>
      </c>
      <c r="E5480" t="s">
        <v>16446</v>
      </c>
      <c r="F5480">
        <f>IF(ISBLANK('4S'!$K$10),"",'4S'!$K$10)</f>
        <v>0</v>
      </c>
    </row>
    <row r="5481" spans="2:6">
      <c r="B5481" t="str">
        <f>'4S'!$AU$10</f>
        <v>B0812GRCC_WR</v>
      </c>
      <c r="E5481" t="s">
        <v>16446</v>
      </c>
      <c r="F5481">
        <f>IF(ISBLANK('4S'!$L$10),"",'4S'!$L$10)</f>
        <v>0</v>
      </c>
    </row>
    <row r="5482" spans="2:6">
      <c r="B5482" t="str">
        <f>'4S'!$AV$10</f>
        <v>B0823GRCC_RW</v>
      </c>
      <c r="E5482" t="s">
        <v>16446</v>
      </c>
      <c r="F5482">
        <f>IF(ISBLANK('4S'!$M$10),"",'4S'!$M$10)</f>
        <v>0</v>
      </c>
    </row>
    <row r="5483" spans="2:6">
      <c r="B5483" t="str">
        <f>'4S'!$AW$10</f>
        <v>B0834GRCC_SW</v>
      </c>
      <c r="E5483" t="s">
        <v>16446</v>
      </c>
      <c r="F5483">
        <f>IF(ISBLANK('4S'!$N$10),"",'4S'!$N$10)</f>
        <v>0</v>
      </c>
    </row>
    <row r="5484" spans="2:6">
      <c r="B5484" t="str">
        <f>'4S'!$AX$10</f>
        <v>B0845GRCC_TW</v>
      </c>
      <c r="E5484" t="s">
        <v>16446</v>
      </c>
      <c r="F5484">
        <f>IF(ISBLANK('4S'!$O$10),"",'4S'!$O$10)</f>
        <v>0</v>
      </c>
    </row>
    <row r="5485" spans="2:6">
      <c r="B5485" t="str">
        <f>'4S'!$AY$10</f>
        <v>B0856GRCC_DW</v>
      </c>
      <c r="E5485" t="s">
        <v>16446</v>
      </c>
      <c r="F5485">
        <f>IF(ISBLANK('4S'!$P$10),"",'4S'!$P$10)</f>
        <v>0</v>
      </c>
    </row>
    <row r="5486" spans="2:6">
      <c r="B5486" t="str">
        <f>'4S'!$AZ$10</f>
        <v>B0492GRCC_TO</v>
      </c>
      <c r="E5486" t="s">
        <v>16446</v>
      </c>
      <c r="F5486">
        <f>IF(ISBLANK('4S'!$Q$10),"",'4S'!$Q$10)</f>
        <v>0</v>
      </c>
    </row>
    <row r="5487" spans="2:6">
      <c r="B5487" t="str">
        <f>'4S'!$AO$11</f>
        <v>B0758GROE_WR</v>
      </c>
      <c r="E5487" t="s">
        <v>16446</v>
      </c>
      <c r="F5487">
        <f>IF(ISBLANK('4S'!$F$11),"",'4S'!$F$11)</f>
        <v>0</v>
      </c>
    </row>
    <row r="5488" spans="2:6">
      <c r="B5488" t="str">
        <f>'4S'!$AP$11</f>
        <v>B0769GROE_RW</v>
      </c>
      <c r="E5488" t="s">
        <v>16446</v>
      </c>
      <c r="F5488">
        <f>IF(ISBLANK('4S'!$G$11),"",'4S'!$G$11)</f>
        <v>0</v>
      </c>
    </row>
    <row r="5489" spans="2:6">
      <c r="B5489" t="str">
        <f>'4S'!$AQ$11</f>
        <v>B0780GROE_SW</v>
      </c>
      <c r="E5489" t="s">
        <v>16446</v>
      </c>
      <c r="F5489">
        <f>IF(ISBLANK('4S'!$H$11),"",'4S'!$H$11)</f>
        <v>0</v>
      </c>
    </row>
    <row r="5490" spans="2:6">
      <c r="B5490" t="str">
        <f>'4S'!$AR$11</f>
        <v>B0791GROE_TW</v>
      </c>
      <c r="E5490" t="s">
        <v>16446</v>
      </c>
      <c r="F5490">
        <f>IF(ISBLANK('4S'!$I$11),"",'4S'!$I$11)</f>
        <v>0</v>
      </c>
    </row>
    <row r="5491" spans="2:6">
      <c r="B5491" t="str">
        <f>'4S'!$AS$11</f>
        <v>B0802GROE_DW</v>
      </c>
      <c r="E5491" t="s">
        <v>16446</v>
      </c>
      <c r="F5491">
        <f>IF(ISBLANK('4S'!$J$11),"",'4S'!$J$11)</f>
        <v>0</v>
      </c>
    </row>
    <row r="5492" spans="2:6">
      <c r="B5492" t="str">
        <f>'4S'!$AT$11</f>
        <v>B0443GROE_TO</v>
      </c>
      <c r="E5492" t="s">
        <v>16446</v>
      </c>
      <c r="F5492">
        <f>IF(ISBLANK('4S'!$K$11),"",'4S'!$K$11)</f>
        <v>0</v>
      </c>
    </row>
    <row r="5493" spans="2:6">
      <c r="B5493" t="str">
        <f>'4S'!$AU$11</f>
        <v>B0813GROC_WR</v>
      </c>
      <c r="E5493" t="s">
        <v>16446</v>
      </c>
      <c r="F5493">
        <f>IF(ISBLANK('4S'!$L$11),"",'4S'!$L$11)</f>
        <v>0</v>
      </c>
    </row>
    <row r="5494" spans="2:6">
      <c r="B5494" t="str">
        <f>'4S'!$AV$11</f>
        <v>B0824GROC_RW</v>
      </c>
      <c r="E5494" t="s">
        <v>16446</v>
      </c>
      <c r="F5494">
        <f>IF(ISBLANK('4S'!$M$11),"",'4S'!$M$11)</f>
        <v>0</v>
      </c>
    </row>
    <row r="5495" spans="2:6">
      <c r="B5495" t="str">
        <f>'4S'!$AW$11</f>
        <v>B0835GROC_SW</v>
      </c>
      <c r="E5495" t="s">
        <v>16446</v>
      </c>
      <c r="F5495">
        <f>IF(ISBLANK('4S'!$N$11),"",'4S'!$N$11)</f>
        <v>0</v>
      </c>
    </row>
    <row r="5496" spans="2:6">
      <c r="B5496" t="str">
        <f>'4S'!$AX$11</f>
        <v>B0846GROC_TW</v>
      </c>
      <c r="E5496" t="s">
        <v>16446</v>
      </c>
      <c r="F5496">
        <f>IF(ISBLANK('4S'!$O$11),"",'4S'!$O$11)</f>
        <v>0</v>
      </c>
    </row>
    <row r="5497" spans="2:6">
      <c r="B5497" t="str">
        <f>'4S'!$AY$11</f>
        <v>B0857GROC_DW</v>
      </c>
      <c r="E5497" t="s">
        <v>16446</v>
      </c>
      <c r="F5497">
        <f>IF(ISBLANK('4S'!$P$11),"",'4S'!$P$11)</f>
        <v>0</v>
      </c>
    </row>
    <row r="5498" spans="2:6">
      <c r="B5498" t="str">
        <f>'4S'!$AZ$11</f>
        <v>B0493GROC_TO</v>
      </c>
      <c r="E5498" t="s">
        <v>16446</v>
      </c>
      <c r="F5498">
        <f>IF(ISBLANK('4S'!$Q$11),"",'4S'!$Q$11)</f>
        <v>0</v>
      </c>
    </row>
    <row r="5499" spans="2:6">
      <c r="B5499" t="str">
        <f>'4S'!$AO$12</f>
        <v>B0407GRTE_WR</v>
      </c>
      <c r="E5499" t="s">
        <v>16446</v>
      </c>
      <c r="F5499">
        <f>IF(ISBLANK('4S'!$F$12),"",'4S'!$F$12)</f>
        <v>0</v>
      </c>
    </row>
    <row r="5500" spans="2:6">
      <c r="B5500" t="str">
        <f>'4S'!$AP$12</f>
        <v>B0414GRTE_RW</v>
      </c>
      <c r="E5500" t="s">
        <v>16446</v>
      </c>
      <c r="F5500">
        <f>IF(ISBLANK('4S'!$G$12),"",'4S'!$G$12)</f>
        <v>0</v>
      </c>
    </row>
    <row r="5501" spans="2:6">
      <c r="B5501" t="str">
        <f>'4S'!$AQ$12</f>
        <v>B0421GRTE_SW</v>
      </c>
      <c r="E5501" t="s">
        <v>16446</v>
      </c>
      <c r="F5501">
        <f>IF(ISBLANK('4S'!$H$12),"",'4S'!$H$12)</f>
        <v>0</v>
      </c>
    </row>
    <row r="5502" spans="2:6">
      <c r="B5502" t="str">
        <f>'4S'!$AR$12</f>
        <v>B0428GRTE_TW</v>
      </c>
      <c r="E5502" t="s">
        <v>16446</v>
      </c>
      <c r="F5502">
        <f>IF(ISBLANK('4S'!$I$12),"",'4S'!$I$12)</f>
        <v>0</v>
      </c>
    </row>
    <row r="5503" spans="2:6">
      <c r="B5503" t="str">
        <f>'4S'!$AS$12</f>
        <v>B0435GRTE_DW</v>
      </c>
      <c r="E5503" t="s">
        <v>16446</v>
      </c>
      <c r="F5503">
        <f>IF(ISBLANK('4S'!$J$12),"",'4S'!$J$12)</f>
        <v>0</v>
      </c>
    </row>
    <row r="5504" spans="2:6">
      <c r="B5504" t="str">
        <f>'4S'!$AT$12</f>
        <v>B0444GRTE_TO</v>
      </c>
      <c r="E5504" t="s">
        <v>16446</v>
      </c>
      <c r="F5504">
        <f>IF(ISBLANK('4S'!$K$12),"",'4S'!$K$12)</f>
        <v>0</v>
      </c>
    </row>
    <row r="5505" spans="2:6">
      <c r="B5505" t="str">
        <f>'4S'!$AU$12</f>
        <v>B0457GRTC_WR</v>
      </c>
      <c r="E5505" t="s">
        <v>16446</v>
      </c>
      <c r="F5505">
        <f>IF(ISBLANK('4S'!$L$12),"",'4S'!$L$12)</f>
        <v>0</v>
      </c>
    </row>
    <row r="5506" spans="2:6">
      <c r="B5506" t="str">
        <f>'4S'!$AV$12</f>
        <v>B0464GRTC_RW</v>
      </c>
      <c r="E5506" t="s">
        <v>16446</v>
      </c>
      <c r="F5506">
        <f>IF(ISBLANK('4S'!$M$12),"",'4S'!$M$12)</f>
        <v>0</v>
      </c>
    </row>
    <row r="5507" spans="2:6">
      <c r="B5507" t="str">
        <f>'4S'!$AW$12</f>
        <v>B0471GRTC_SW</v>
      </c>
      <c r="E5507" t="s">
        <v>16446</v>
      </c>
      <c r="F5507">
        <f>IF(ISBLANK('4S'!$N$12),"",'4S'!$N$12)</f>
        <v>0</v>
      </c>
    </row>
    <row r="5508" spans="2:6">
      <c r="B5508" t="str">
        <f>'4S'!$AX$12</f>
        <v>B0478GRTC_TW</v>
      </c>
      <c r="E5508" t="s">
        <v>16446</v>
      </c>
      <c r="F5508">
        <f>IF(ISBLANK('4S'!$O$12),"",'4S'!$O$12)</f>
        <v>0</v>
      </c>
    </row>
    <row r="5509" spans="2:6">
      <c r="B5509" t="str">
        <f>'4S'!$AY$12</f>
        <v>B0485GRTC_DW</v>
      </c>
      <c r="E5509" t="s">
        <v>16446</v>
      </c>
      <c r="F5509">
        <f>IF(ISBLANK('4S'!$P$12),"",'4S'!$P$12)</f>
        <v>0</v>
      </c>
    </row>
    <row r="5510" spans="2:6">
      <c r="B5510" t="str">
        <f>'4S'!$AZ$12</f>
        <v>B0494GRTC_TO</v>
      </c>
      <c r="E5510" t="s">
        <v>16446</v>
      </c>
      <c r="F5510">
        <f>IF(ISBLANK('4S'!$Q$12),"",'4S'!$Q$12)</f>
        <v>0</v>
      </c>
    </row>
    <row r="5511" spans="2:6">
      <c r="B5511" t="str">
        <f>'4S'!$AO$13</f>
        <v>B0760GRCE_WR</v>
      </c>
      <c r="E5511" t="s">
        <v>16446</v>
      </c>
      <c r="F5511">
        <f>IF(ISBLANK('4S'!$F$13),"",'4S'!$F$13)</f>
        <v>0</v>
      </c>
    </row>
    <row r="5512" spans="2:6">
      <c r="B5512" t="str">
        <f>'4S'!$AP$13</f>
        <v>B0771GRCE_RW</v>
      </c>
      <c r="E5512" t="s">
        <v>16446</v>
      </c>
      <c r="F5512">
        <f>IF(ISBLANK('4S'!$G$13),"",'4S'!$G$13)</f>
        <v>0</v>
      </c>
    </row>
    <row r="5513" spans="2:6">
      <c r="B5513" t="str">
        <f>'4S'!$AQ$13</f>
        <v>B0782GRCE_SW</v>
      </c>
      <c r="E5513" t="s">
        <v>16446</v>
      </c>
      <c r="F5513">
        <f>IF(ISBLANK('4S'!$H$13),"",'4S'!$H$13)</f>
        <v>0</v>
      </c>
    </row>
    <row r="5514" spans="2:6">
      <c r="B5514" t="str">
        <f>'4S'!$AR$13</f>
        <v>B0793GRCE_TW</v>
      </c>
      <c r="E5514" t="s">
        <v>16446</v>
      </c>
      <c r="F5514">
        <f>IF(ISBLANK('4S'!$I$13),"",'4S'!$I$13)</f>
        <v>0</v>
      </c>
    </row>
    <row r="5515" spans="2:6">
      <c r="B5515" t="str">
        <f>'4S'!$AS$13</f>
        <v>B0804GRCE_DW</v>
      </c>
      <c r="E5515" t="s">
        <v>16446</v>
      </c>
      <c r="F5515">
        <f>IF(ISBLANK('4S'!$J$13),"",'4S'!$J$13)</f>
        <v>0</v>
      </c>
    </row>
    <row r="5516" spans="2:6">
      <c r="B5516" t="str">
        <f>'4S'!$AT$13</f>
        <v>B0445GRCE_TO</v>
      </c>
      <c r="E5516" t="s">
        <v>16446</v>
      </c>
      <c r="F5516">
        <f>IF(ISBLANK('4S'!$K$13),"",'4S'!$K$13)</f>
        <v>0</v>
      </c>
    </row>
    <row r="5517" spans="2:6">
      <c r="B5517" t="str">
        <f>'4S'!$AU$13</f>
        <v>B0815GRCC_WR</v>
      </c>
      <c r="E5517" t="s">
        <v>16446</v>
      </c>
      <c r="F5517">
        <f>IF(ISBLANK('4S'!$L$13),"",'4S'!$L$13)</f>
        <v>0</v>
      </c>
    </row>
    <row r="5518" spans="2:6">
      <c r="B5518" t="str">
        <f>'4S'!$AV$13</f>
        <v>B0826GRCC_RW</v>
      </c>
      <c r="E5518" t="s">
        <v>16446</v>
      </c>
      <c r="F5518">
        <f>IF(ISBLANK('4S'!$M$13),"",'4S'!$M$13)</f>
        <v>0</v>
      </c>
    </row>
    <row r="5519" spans="2:6">
      <c r="B5519" t="str">
        <f>'4S'!$AW$13</f>
        <v>B0837GRCC_SW</v>
      </c>
      <c r="E5519" t="s">
        <v>16446</v>
      </c>
      <c r="F5519">
        <f>IF(ISBLANK('4S'!$N$13),"",'4S'!$N$13)</f>
        <v>0</v>
      </c>
    </row>
    <row r="5520" spans="2:6">
      <c r="B5520" t="str">
        <f>'4S'!$AX$13</f>
        <v>B0848GRCC_TW</v>
      </c>
      <c r="E5520" t="s">
        <v>16446</v>
      </c>
      <c r="F5520">
        <f>IF(ISBLANK('4S'!$O$13),"",'4S'!$O$13)</f>
        <v>0</v>
      </c>
    </row>
    <row r="5521" spans="2:6">
      <c r="B5521" t="str">
        <f>'4S'!$AY$13</f>
        <v>B0859GRCC_DW</v>
      </c>
      <c r="E5521" t="s">
        <v>16446</v>
      </c>
      <c r="F5521">
        <f>IF(ISBLANK('4S'!$P$13),"",'4S'!$P$13)</f>
        <v>0</v>
      </c>
    </row>
    <row r="5522" spans="2:6">
      <c r="B5522" t="str">
        <f>'4S'!$AZ$13</f>
        <v>B0495GRCC_TO</v>
      </c>
      <c r="E5522" t="s">
        <v>16446</v>
      </c>
      <c r="F5522">
        <f>IF(ISBLANK('4S'!$Q$13),"",'4S'!$Q$13)</f>
        <v>0</v>
      </c>
    </row>
    <row r="5523" spans="2:6">
      <c r="B5523" t="str">
        <f>'4S'!$AO$14</f>
        <v>B0761GROE_WR</v>
      </c>
      <c r="E5523" t="s">
        <v>16446</v>
      </c>
      <c r="F5523">
        <f>IF(ISBLANK('4S'!$F$14),"",'4S'!$F$14)</f>
        <v>0</v>
      </c>
    </row>
    <row r="5524" spans="2:6">
      <c r="B5524" t="str">
        <f>'4S'!$AP$14</f>
        <v>B0772GROE_RW</v>
      </c>
      <c r="E5524" t="s">
        <v>16446</v>
      </c>
      <c r="F5524">
        <f>IF(ISBLANK('4S'!$G$14),"",'4S'!$G$14)</f>
        <v>0</v>
      </c>
    </row>
    <row r="5525" spans="2:6">
      <c r="B5525" t="str">
        <f>'4S'!$AQ$14</f>
        <v>B0783GROE_SW</v>
      </c>
      <c r="E5525" t="s">
        <v>16446</v>
      </c>
      <c r="F5525">
        <f>IF(ISBLANK('4S'!$H$14),"",'4S'!$H$14)</f>
        <v>0</v>
      </c>
    </row>
    <row r="5526" spans="2:6">
      <c r="B5526" t="str">
        <f>'4S'!$AR$14</f>
        <v>B0794GROE_TW</v>
      </c>
      <c r="E5526" t="s">
        <v>16446</v>
      </c>
      <c r="F5526">
        <f>IF(ISBLANK('4S'!$I$14),"",'4S'!$I$14)</f>
        <v>0</v>
      </c>
    </row>
    <row r="5527" spans="2:6">
      <c r="B5527" t="str">
        <f>'4S'!$AS$14</f>
        <v>B0805GROE_DW</v>
      </c>
      <c r="E5527" t="s">
        <v>16446</v>
      </c>
      <c r="F5527">
        <f>IF(ISBLANK('4S'!$J$14),"",'4S'!$J$14)</f>
        <v>0</v>
      </c>
    </row>
    <row r="5528" spans="2:6">
      <c r="B5528" t="str">
        <f>'4S'!$AT$14</f>
        <v>B0446GROE_TO</v>
      </c>
      <c r="E5528" t="s">
        <v>16446</v>
      </c>
      <c r="F5528">
        <f>IF(ISBLANK('4S'!$K$14),"",'4S'!$K$14)</f>
        <v>0</v>
      </c>
    </row>
    <row r="5529" spans="2:6">
      <c r="B5529" t="str">
        <f>'4S'!$AU$14</f>
        <v>B0816GROC_WR</v>
      </c>
      <c r="E5529" t="s">
        <v>16446</v>
      </c>
      <c r="F5529">
        <f>IF(ISBLANK('4S'!$L$14),"",'4S'!$L$14)</f>
        <v>0</v>
      </c>
    </row>
    <row r="5530" spans="2:6">
      <c r="B5530" t="str">
        <f>'4S'!$AV$14</f>
        <v>B0827GROC_RW</v>
      </c>
      <c r="E5530" t="s">
        <v>16446</v>
      </c>
      <c r="F5530">
        <f>IF(ISBLANK('4S'!$M$14),"",'4S'!$M$14)</f>
        <v>0</v>
      </c>
    </row>
    <row r="5531" spans="2:6">
      <c r="B5531" t="str">
        <f>'4S'!$AW$14</f>
        <v>B0838GROC_SW</v>
      </c>
      <c r="E5531" t="s">
        <v>16446</v>
      </c>
      <c r="F5531">
        <f>IF(ISBLANK('4S'!$N$14),"",'4S'!$N$14)</f>
        <v>0</v>
      </c>
    </row>
    <row r="5532" spans="2:6">
      <c r="B5532" t="str">
        <f>'4S'!$AX$14</f>
        <v>B0849GROC_TW</v>
      </c>
      <c r="E5532" t="s">
        <v>16446</v>
      </c>
      <c r="F5532">
        <f>IF(ISBLANK('4S'!$O$14),"",'4S'!$O$14)</f>
        <v>0</v>
      </c>
    </row>
    <row r="5533" spans="2:6">
      <c r="B5533" t="str">
        <f>'4S'!$AY$14</f>
        <v>B0860GROC_DW</v>
      </c>
      <c r="E5533" t="s">
        <v>16446</v>
      </c>
      <c r="F5533">
        <f>IF(ISBLANK('4S'!$P$14),"",'4S'!$P$14)</f>
        <v>0</v>
      </c>
    </row>
    <row r="5534" spans="2:6">
      <c r="B5534" t="str">
        <f>'4S'!$AZ$14</f>
        <v>B0496GROC_TO</v>
      </c>
      <c r="E5534" t="s">
        <v>16446</v>
      </c>
      <c r="F5534">
        <f>IF(ISBLANK('4S'!$Q$14),"",'4S'!$Q$14)</f>
        <v>0</v>
      </c>
    </row>
    <row r="5535" spans="2:6">
      <c r="B5535" t="str">
        <f>'4S'!$AO$15</f>
        <v>B0408GRTE_WR</v>
      </c>
      <c r="E5535" t="s">
        <v>16446</v>
      </c>
      <c r="F5535">
        <f>IF(ISBLANK('4S'!$F$15),"",'4S'!$F$15)</f>
        <v>0</v>
      </c>
    </row>
    <row r="5536" spans="2:6">
      <c r="B5536" t="str">
        <f>'4S'!$AP$15</f>
        <v>B0415GRTE_RW</v>
      </c>
      <c r="E5536" t="s">
        <v>16446</v>
      </c>
      <c r="F5536">
        <f>IF(ISBLANK('4S'!$G$15),"",'4S'!$G$15)</f>
        <v>0</v>
      </c>
    </row>
    <row r="5537" spans="2:6">
      <c r="B5537" t="str">
        <f>'4S'!$AQ$15</f>
        <v>B0422GRTE_SW</v>
      </c>
      <c r="E5537" t="s">
        <v>16446</v>
      </c>
      <c r="F5537">
        <f>IF(ISBLANK('4S'!$H$15),"",'4S'!$H$15)</f>
        <v>0</v>
      </c>
    </row>
    <row r="5538" spans="2:6">
      <c r="B5538" t="str">
        <f>'4S'!$AR$15</f>
        <v>B0429GRTE_TW</v>
      </c>
      <c r="E5538" t="s">
        <v>16446</v>
      </c>
      <c r="F5538">
        <f>IF(ISBLANK('4S'!$I$15),"",'4S'!$I$15)</f>
        <v>0</v>
      </c>
    </row>
    <row r="5539" spans="2:6">
      <c r="B5539" t="str">
        <f>'4S'!$AS$15</f>
        <v>B0436GRTE_DW</v>
      </c>
      <c r="E5539" t="s">
        <v>16446</v>
      </c>
      <c r="F5539">
        <f>IF(ISBLANK('4S'!$J$15),"",'4S'!$J$15)</f>
        <v>0</v>
      </c>
    </row>
    <row r="5540" spans="2:6">
      <c r="B5540" t="str">
        <f>'4S'!$AT$15</f>
        <v>B0447GRTE_TO</v>
      </c>
      <c r="E5540" t="s">
        <v>16446</v>
      </c>
      <c r="F5540">
        <f>IF(ISBLANK('4S'!$K$15),"",'4S'!$K$15)</f>
        <v>0</v>
      </c>
    </row>
    <row r="5541" spans="2:6">
      <c r="B5541" t="str">
        <f>'4S'!$AU$15</f>
        <v>B0458GRTC_WR</v>
      </c>
      <c r="E5541" t="s">
        <v>16446</v>
      </c>
      <c r="F5541">
        <f>IF(ISBLANK('4S'!$L$15),"",'4S'!$L$15)</f>
        <v>0</v>
      </c>
    </row>
    <row r="5542" spans="2:6">
      <c r="B5542" t="str">
        <f>'4S'!$AV$15</f>
        <v>B0465GRTC_RW</v>
      </c>
      <c r="E5542" t="s">
        <v>16446</v>
      </c>
      <c r="F5542">
        <f>IF(ISBLANK('4S'!$M$15),"",'4S'!$M$15)</f>
        <v>0</v>
      </c>
    </row>
    <row r="5543" spans="2:6">
      <c r="B5543" t="str">
        <f>'4S'!$AW$15</f>
        <v>B0472GRTC_SW</v>
      </c>
      <c r="E5543" t="s">
        <v>16446</v>
      </c>
      <c r="F5543">
        <f>IF(ISBLANK('4S'!$N$15),"",'4S'!$N$15)</f>
        <v>0</v>
      </c>
    </row>
    <row r="5544" spans="2:6">
      <c r="B5544" t="str">
        <f>'4S'!$AX$15</f>
        <v>B0479GRTC_TW</v>
      </c>
      <c r="E5544" t="s">
        <v>16446</v>
      </c>
      <c r="F5544">
        <f>IF(ISBLANK('4S'!$O$15),"",'4S'!$O$15)</f>
        <v>0</v>
      </c>
    </row>
    <row r="5545" spans="2:6">
      <c r="B5545" t="str">
        <f>'4S'!$AY$15</f>
        <v>B0486GRTC_DW</v>
      </c>
      <c r="E5545" t="s">
        <v>16446</v>
      </c>
      <c r="F5545">
        <f>IF(ISBLANK('4S'!$P$15),"",'4S'!$P$15)</f>
        <v>0</v>
      </c>
    </row>
    <row r="5546" spans="2:6">
      <c r="B5546" t="str">
        <f>'4S'!$AZ$15</f>
        <v>B0497GRTC_TO</v>
      </c>
      <c r="E5546" t="s">
        <v>16446</v>
      </c>
      <c r="F5546">
        <f>IF(ISBLANK('4S'!$Q$15),"",'4S'!$Q$15)</f>
        <v>0</v>
      </c>
    </row>
    <row r="5547" spans="2:6">
      <c r="B5547" t="str">
        <f>'4S'!$AO$16</f>
        <v>B0763GRCE_WR</v>
      </c>
      <c r="E5547" t="s">
        <v>16446</v>
      </c>
      <c r="F5547">
        <f>IF(ISBLANK('4S'!$F$16),"",'4S'!$F$16)</f>
        <v>0</v>
      </c>
    </row>
    <row r="5548" spans="2:6">
      <c r="B5548" t="str">
        <f>'4S'!$AP$16</f>
        <v>B0774GRCE_RW</v>
      </c>
      <c r="E5548" t="s">
        <v>16446</v>
      </c>
      <c r="F5548">
        <f>IF(ISBLANK('4S'!$G$16),"",'4S'!$G$16)</f>
        <v>0</v>
      </c>
    </row>
    <row r="5549" spans="2:6">
      <c r="B5549" t="str">
        <f>'4S'!$AQ$16</f>
        <v>B0785GRCE_SW</v>
      </c>
      <c r="E5549" t="s">
        <v>16446</v>
      </c>
      <c r="F5549">
        <f>IF(ISBLANK('4S'!$H$16),"",'4S'!$H$16)</f>
        <v>0</v>
      </c>
    </row>
    <row r="5550" spans="2:6">
      <c r="B5550" t="str">
        <f>'4S'!$AR$16</f>
        <v>B0796GRCE_TW</v>
      </c>
      <c r="E5550" t="s">
        <v>16446</v>
      </c>
      <c r="F5550">
        <f>IF(ISBLANK('4S'!$I$16),"",'4S'!$I$16)</f>
        <v>0</v>
      </c>
    </row>
    <row r="5551" spans="2:6">
      <c r="B5551" t="str">
        <f>'4S'!$AS$16</f>
        <v>B0807GRCE_DW</v>
      </c>
      <c r="E5551" t="s">
        <v>16446</v>
      </c>
      <c r="F5551">
        <f>IF(ISBLANK('4S'!$J$16),"",'4S'!$J$16)</f>
        <v>0</v>
      </c>
    </row>
    <row r="5552" spans="2:6">
      <c r="B5552" t="str">
        <f>'4S'!$AT$16</f>
        <v>B0448GRCE_TO</v>
      </c>
      <c r="E5552" t="s">
        <v>16446</v>
      </c>
      <c r="F5552">
        <f>IF(ISBLANK('4S'!$K$16),"",'4S'!$K$16)</f>
        <v>0</v>
      </c>
    </row>
    <row r="5553" spans="2:6">
      <c r="B5553" t="str">
        <f>'4S'!$AU$16</f>
        <v>B0818GRCC_WR</v>
      </c>
      <c r="E5553" t="s">
        <v>16446</v>
      </c>
      <c r="F5553">
        <f>IF(ISBLANK('4S'!$L$16),"",'4S'!$L$16)</f>
        <v>0</v>
      </c>
    </row>
    <row r="5554" spans="2:6">
      <c r="B5554" t="str">
        <f>'4S'!$AV$16</f>
        <v>B0829GRCC_RW</v>
      </c>
      <c r="E5554" t="s">
        <v>16446</v>
      </c>
      <c r="F5554">
        <f>IF(ISBLANK('4S'!$M$16),"",'4S'!$M$16)</f>
        <v>0</v>
      </c>
    </row>
    <row r="5555" spans="2:6">
      <c r="B5555" t="str">
        <f>'4S'!$AW$16</f>
        <v>B0840GRCC_SW</v>
      </c>
      <c r="E5555" t="s">
        <v>16446</v>
      </c>
      <c r="F5555">
        <f>IF(ISBLANK('4S'!$N$16),"",'4S'!$N$16)</f>
        <v>0</v>
      </c>
    </row>
    <row r="5556" spans="2:6">
      <c r="B5556" t="str">
        <f>'4S'!$AX$16</f>
        <v>B0851GRCC_TW</v>
      </c>
      <c r="E5556" t="s">
        <v>16446</v>
      </c>
      <c r="F5556">
        <f>IF(ISBLANK('4S'!$O$16),"",'4S'!$O$16)</f>
        <v>0</v>
      </c>
    </row>
    <row r="5557" spans="2:6">
      <c r="B5557" t="str">
        <f>'4S'!$AY$16</f>
        <v>B0862GRCC_DW</v>
      </c>
      <c r="E5557" t="s">
        <v>16446</v>
      </c>
      <c r="F5557">
        <f>IF(ISBLANK('4S'!$P$16),"",'4S'!$P$16)</f>
        <v>0</v>
      </c>
    </row>
    <row r="5558" spans="2:6">
      <c r="B5558" t="str">
        <f>'4S'!$AZ$16</f>
        <v>B0498GRCC_TO</v>
      </c>
      <c r="E5558" t="s">
        <v>16446</v>
      </c>
      <c r="F5558">
        <f>IF(ISBLANK('4S'!$Q$16),"",'4S'!$Q$16)</f>
        <v>0</v>
      </c>
    </row>
    <row r="5559" spans="2:6">
      <c r="B5559" t="str">
        <f>'4S'!$AO$17</f>
        <v>B0764GROE_WR</v>
      </c>
      <c r="E5559" t="s">
        <v>16446</v>
      </c>
      <c r="F5559">
        <f>IF(ISBLANK('4S'!$F$17),"",'4S'!$F$17)</f>
        <v>0</v>
      </c>
    </row>
    <row r="5560" spans="2:6">
      <c r="B5560" t="str">
        <f>'4S'!$AP$17</f>
        <v>B0775GROE_RW</v>
      </c>
      <c r="E5560" t="s">
        <v>16446</v>
      </c>
      <c r="F5560">
        <f>IF(ISBLANK('4S'!$G$17),"",'4S'!$G$17)</f>
        <v>0</v>
      </c>
    </row>
    <row r="5561" spans="2:6">
      <c r="B5561" t="str">
        <f>'4S'!$AQ$17</f>
        <v>B0786GROE_SW</v>
      </c>
      <c r="E5561" t="s">
        <v>16446</v>
      </c>
      <c r="F5561">
        <f>IF(ISBLANK('4S'!$H$17),"",'4S'!$H$17)</f>
        <v>0</v>
      </c>
    </row>
    <row r="5562" spans="2:6">
      <c r="B5562" t="str">
        <f>'4S'!$AR$17</f>
        <v>B0797GROE_TW</v>
      </c>
      <c r="E5562" t="s">
        <v>16446</v>
      </c>
      <c r="F5562">
        <f>IF(ISBLANK('4S'!$I$17),"",'4S'!$I$17)</f>
        <v>0</v>
      </c>
    </row>
    <row r="5563" spans="2:6">
      <c r="B5563" t="str">
        <f>'4S'!$AS$17</f>
        <v>B0808GROE_DW</v>
      </c>
      <c r="E5563" t="s">
        <v>16446</v>
      </c>
      <c r="F5563">
        <f>IF(ISBLANK('4S'!$J$17),"",'4S'!$J$17)</f>
        <v>0</v>
      </c>
    </row>
    <row r="5564" spans="2:6">
      <c r="B5564" t="str">
        <f>'4S'!$AT$17</f>
        <v>B0449GROE_TO</v>
      </c>
      <c r="E5564" t="s">
        <v>16446</v>
      </c>
      <c r="F5564">
        <f>IF(ISBLANK('4S'!$K$17),"",'4S'!$K$17)</f>
        <v>0</v>
      </c>
    </row>
    <row r="5565" spans="2:6">
      <c r="B5565" t="str">
        <f>'4S'!$AU$17</f>
        <v>B0819GROC_WR</v>
      </c>
      <c r="E5565" t="s">
        <v>16446</v>
      </c>
      <c r="F5565">
        <f>IF(ISBLANK('4S'!$L$17),"",'4S'!$L$17)</f>
        <v>0</v>
      </c>
    </row>
    <row r="5566" spans="2:6">
      <c r="B5566" t="str">
        <f>'4S'!$AV$17</f>
        <v>B0830GROC_RW</v>
      </c>
      <c r="E5566" t="s">
        <v>16446</v>
      </c>
      <c r="F5566">
        <f>IF(ISBLANK('4S'!$M$17),"",'4S'!$M$17)</f>
        <v>0</v>
      </c>
    </row>
    <row r="5567" spans="2:6">
      <c r="B5567" t="str">
        <f>'4S'!$AW$17</f>
        <v>B0841GROC_SW</v>
      </c>
      <c r="E5567" t="s">
        <v>16446</v>
      </c>
      <c r="F5567">
        <f>IF(ISBLANK('4S'!$N$17),"",'4S'!$N$17)</f>
        <v>0</v>
      </c>
    </row>
    <row r="5568" spans="2:6">
      <c r="B5568" t="str">
        <f>'4S'!$AX$17</f>
        <v>B0852GROC_TW</v>
      </c>
      <c r="E5568" t="s">
        <v>16446</v>
      </c>
      <c r="F5568">
        <f>IF(ISBLANK('4S'!$O$17),"",'4S'!$O$17)</f>
        <v>0</v>
      </c>
    </row>
    <row r="5569" spans="2:6">
      <c r="B5569" t="str">
        <f>'4S'!$AY$17</f>
        <v>B0863GROC_DW</v>
      </c>
      <c r="E5569" t="s">
        <v>16446</v>
      </c>
      <c r="F5569">
        <f>IF(ISBLANK('4S'!$P$17),"",'4S'!$P$17)</f>
        <v>0</v>
      </c>
    </row>
    <row r="5570" spans="2:6">
      <c r="B5570" t="str">
        <f>'4S'!$AZ$17</f>
        <v>B0499GROC_TO</v>
      </c>
      <c r="E5570" t="s">
        <v>16446</v>
      </c>
      <c r="F5570">
        <f>IF(ISBLANK('4S'!$Q$17),"",'4S'!$Q$17)</f>
        <v>0</v>
      </c>
    </row>
    <row r="5571" spans="2:6">
      <c r="B5571" t="str">
        <f>'4S'!$AO$18</f>
        <v>B0409GRTE_WR</v>
      </c>
      <c r="E5571" t="s">
        <v>16446</v>
      </c>
      <c r="F5571">
        <f>IF(ISBLANK('4S'!$F$18),"",'4S'!$F$18)</f>
        <v>0</v>
      </c>
    </row>
    <row r="5572" spans="2:6">
      <c r="B5572" t="str">
        <f>'4S'!$AP$18</f>
        <v>B0416GRTE_RW</v>
      </c>
      <c r="E5572" t="s">
        <v>16446</v>
      </c>
      <c r="F5572">
        <f>IF(ISBLANK('4S'!$G$18),"",'4S'!$G$18)</f>
        <v>0</v>
      </c>
    </row>
    <row r="5573" spans="2:6">
      <c r="B5573" t="str">
        <f>'4S'!$AQ$18</f>
        <v>B0423GRTE_SW</v>
      </c>
      <c r="E5573" t="s">
        <v>16446</v>
      </c>
      <c r="F5573">
        <f>IF(ISBLANK('4S'!$H$18),"",'4S'!$H$18)</f>
        <v>0</v>
      </c>
    </row>
    <row r="5574" spans="2:6">
      <c r="B5574" t="str">
        <f>'4S'!$AR$18</f>
        <v>B0430GRTE_TW</v>
      </c>
      <c r="E5574" t="s">
        <v>16446</v>
      </c>
      <c r="F5574">
        <f>IF(ISBLANK('4S'!$I$18),"",'4S'!$I$18)</f>
        <v>0</v>
      </c>
    </row>
    <row r="5575" spans="2:6">
      <c r="B5575" t="str">
        <f>'4S'!$AS$18</f>
        <v>B0437GRTE_DW</v>
      </c>
      <c r="E5575" t="s">
        <v>16446</v>
      </c>
      <c r="F5575">
        <f>IF(ISBLANK('4S'!$J$18),"",'4S'!$J$18)</f>
        <v>0</v>
      </c>
    </row>
    <row r="5576" spans="2:6">
      <c r="B5576" t="str">
        <f>'4S'!$AT$18</f>
        <v>B0450GRTE_TO</v>
      </c>
      <c r="E5576" t="s">
        <v>16446</v>
      </c>
      <c r="F5576">
        <f>IF(ISBLANK('4S'!$K$18),"",'4S'!$K$18)</f>
        <v>0</v>
      </c>
    </row>
    <row r="5577" spans="2:6">
      <c r="B5577" t="str">
        <f>'4S'!$AU$18</f>
        <v>B0459GRTC_WR</v>
      </c>
      <c r="E5577" t="s">
        <v>16446</v>
      </c>
      <c r="F5577">
        <f>IF(ISBLANK('4S'!$L$18),"",'4S'!$L$18)</f>
        <v>0</v>
      </c>
    </row>
    <row r="5578" spans="2:6">
      <c r="B5578" t="str">
        <f>'4S'!$AV$18</f>
        <v>B0466GRTC_RW</v>
      </c>
      <c r="E5578" t="s">
        <v>16446</v>
      </c>
      <c r="F5578">
        <f>IF(ISBLANK('4S'!$M$18),"",'4S'!$M$18)</f>
        <v>0</v>
      </c>
    </row>
    <row r="5579" spans="2:6">
      <c r="B5579" t="str">
        <f>'4S'!$AW$18</f>
        <v>B0473GRTC_SW</v>
      </c>
      <c r="E5579" t="s">
        <v>16446</v>
      </c>
      <c r="F5579">
        <f>IF(ISBLANK('4S'!$N$18),"",'4S'!$N$18)</f>
        <v>0</v>
      </c>
    </row>
    <row r="5580" spans="2:6">
      <c r="B5580" t="str">
        <f>'4S'!$AX$18</f>
        <v>B0480GRTC_TW</v>
      </c>
      <c r="E5580" t="s">
        <v>16446</v>
      </c>
      <c r="F5580">
        <f>IF(ISBLANK('4S'!$O$18),"",'4S'!$O$18)</f>
        <v>0</v>
      </c>
    </row>
    <row r="5581" spans="2:6">
      <c r="B5581" t="str">
        <f>'4S'!$AY$18</f>
        <v>B0487GRTC_DW</v>
      </c>
      <c r="E5581" t="s">
        <v>16446</v>
      </c>
      <c r="F5581">
        <f>IF(ISBLANK('4S'!$P$18),"",'4S'!$P$18)</f>
        <v>0</v>
      </c>
    </row>
    <row r="5582" spans="2:6">
      <c r="B5582" t="str">
        <f>'4S'!$AZ$18</f>
        <v>B0500GRTC_TO</v>
      </c>
      <c r="E5582" t="s">
        <v>16446</v>
      </c>
      <c r="F5582">
        <f>IF(ISBLANK('4S'!$Q$18),"",'4S'!$Q$18)</f>
        <v>0</v>
      </c>
    </row>
    <row r="5583" spans="2:6">
      <c r="B5583" t="str">
        <f>'4S'!$AO$19</f>
        <v>B0766GRCE_WR</v>
      </c>
      <c r="E5583" t="s">
        <v>16446</v>
      </c>
      <c r="F5583">
        <f>IF(ISBLANK('4S'!$F$19),"",'4S'!$F$19)</f>
        <v>0</v>
      </c>
    </row>
    <row r="5584" spans="2:6">
      <c r="B5584" t="str">
        <f>'4S'!$AP$19</f>
        <v>B0777GRCE_RW</v>
      </c>
      <c r="E5584" t="s">
        <v>16446</v>
      </c>
      <c r="F5584">
        <f>IF(ISBLANK('4S'!$G$19),"",'4S'!$G$19)</f>
        <v>0</v>
      </c>
    </row>
    <row r="5585" spans="2:6">
      <c r="B5585" t="str">
        <f>'4S'!$AQ$19</f>
        <v>B0788GRCE_SW</v>
      </c>
      <c r="E5585" t="s">
        <v>16446</v>
      </c>
      <c r="F5585">
        <f>IF(ISBLANK('4S'!$H$19),"",'4S'!$H$19)</f>
        <v>0</v>
      </c>
    </row>
    <row r="5586" spans="2:6">
      <c r="B5586" t="str">
        <f>'4S'!$AR$19</f>
        <v>B0799GRCE_TW</v>
      </c>
      <c r="E5586" t="s">
        <v>16446</v>
      </c>
      <c r="F5586">
        <f>IF(ISBLANK('4S'!$I$19),"",'4S'!$I$19)</f>
        <v>0</v>
      </c>
    </row>
    <row r="5587" spans="2:6">
      <c r="B5587" t="str">
        <f>'4S'!$AS$19</f>
        <v>B0810GRCE_DW</v>
      </c>
      <c r="E5587" t="s">
        <v>16446</v>
      </c>
      <c r="F5587">
        <f>IF(ISBLANK('4S'!$J$19),"",'4S'!$J$19)</f>
        <v>0</v>
      </c>
    </row>
    <row r="5588" spans="2:6">
      <c r="B5588" t="str">
        <f>'4S'!$AT$19</f>
        <v>B0451GRCE_TO</v>
      </c>
      <c r="E5588" t="s">
        <v>16446</v>
      </c>
      <c r="F5588">
        <f>IF(ISBLANK('4S'!$K$19),"",'4S'!$K$19)</f>
        <v>0</v>
      </c>
    </row>
    <row r="5589" spans="2:6">
      <c r="B5589" t="str">
        <f>'4S'!$AU$19</f>
        <v>B0821GRCC_WR</v>
      </c>
      <c r="E5589" t="s">
        <v>16446</v>
      </c>
      <c r="F5589">
        <f>IF(ISBLANK('4S'!$L$19),"",'4S'!$L$19)</f>
        <v>0</v>
      </c>
    </row>
    <row r="5590" spans="2:6">
      <c r="B5590" t="str">
        <f>'4S'!$AV$19</f>
        <v>B0832GRCC_RW</v>
      </c>
      <c r="E5590" t="s">
        <v>16446</v>
      </c>
      <c r="F5590">
        <f>IF(ISBLANK('4S'!$M$19),"",'4S'!$M$19)</f>
        <v>0</v>
      </c>
    </row>
    <row r="5591" spans="2:6">
      <c r="B5591" t="str">
        <f>'4S'!$AW$19</f>
        <v>B0843GRCC_SW</v>
      </c>
      <c r="E5591" t="s">
        <v>16446</v>
      </c>
      <c r="F5591">
        <f>IF(ISBLANK('4S'!$N$19),"",'4S'!$N$19)</f>
        <v>0</v>
      </c>
    </row>
    <row r="5592" spans="2:6">
      <c r="B5592" t="str">
        <f>'4S'!$AX$19</f>
        <v>B0854GRCC_TW</v>
      </c>
      <c r="E5592" t="s">
        <v>16446</v>
      </c>
      <c r="F5592">
        <f>IF(ISBLANK('4S'!$O$19),"",'4S'!$O$19)</f>
        <v>0</v>
      </c>
    </row>
    <row r="5593" spans="2:6">
      <c r="B5593" t="str">
        <f>'4S'!$AY$19</f>
        <v>B0865GRCC_DW</v>
      </c>
      <c r="E5593" t="s">
        <v>16446</v>
      </c>
      <c r="F5593">
        <f>IF(ISBLANK('4S'!$P$19),"",'4S'!$P$19)</f>
        <v>0</v>
      </c>
    </row>
    <row r="5594" spans="2:6">
      <c r="B5594" t="str">
        <f>'4S'!$AZ$19</f>
        <v>B0501GRCC_TO</v>
      </c>
      <c r="E5594" t="s">
        <v>16446</v>
      </c>
      <c r="F5594">
        <f>IF(ISBLANK('4S'!$Q$19),"",'4S'!$Q$19)</f>
        <v>0</v>
      </c>
    </row>
    <row r="5595" spans="2:6">
      <c r="B5595" t="str">
        <f>'4S'!$AO$20</f>
        <v>B0767GROE_WR</v>
      </c>
      <c r="E5595" t="s">
        <v>16446</v>
      </c>
      <c r="F5595">
        <f>IF(ISBLANK('4S'!$F$20),"",'4S'!$F$20)</f>
        <v>0</v>
      </c>
    </row>
    <row r="5596" spans="2:6">
      <c r="B5596" t="str">
        <f>'4S'!$AP$20</f>
        <v>B0778GROE_RW</v>
      </c>
      <c r="E5596" t="s">
        <v>16446</v>
      </c>
      <c r="F5596">
        <f>IF(ISBLANK('4S'!$G$20),"",'4S'!$G$20)</f>
        <v>0</v>
      </c>
    </row>
    <row r="5597" spans="2:6">
      <c r="B5597" t="str">
        <f>'4S'!$AQ$20</f>
        <v>B0789GROE_SW</v>
      </c>
      <c r="E5597" t="s">
        <v>16446</v>
      </c>
      <c r="F5597">
        <f>IF(ISBLANK('4S'!$H$20),"",'4S'!$H$20)</f>
        <v>0</v>
      </c>
    </row>
    <row r="5598" spans="2:6">
      <c r="B5598" t="str">
        <f>'4S'!$AR$20</f>
        <v>B0800GROE_TW</v>
      </c>
      <c r="E5598" t="s">
        <v>16446</v>
      </c>
      <c r="F5598">
        <f>IF(ISBLANK('4S'!$I$20),"",'4S'!$I$20)</f>
        <v>0</v>
      </c>
    </row>
    <row r="5599" spans="2:6">
      <c r="B5599" t="str">
        <f>'4S'!$AS$20</f>
        <v>B0811GROE_DW</v>
      </c>
      <c r="E5599" t="s">
        <v>16446</v>
      </c>
      <c r="F5599">
        <f>IF(ISBLANK('4S'!$J$20),"",'4S'!$J$20)</f>
        <v>0</v>
      </c>
    </row>
    <row r="5600" spans="2:6">
      <c r="B5600" t="str">
        <f>'4S'!$AT$20</f>
        <v>B0452GROE_TO</v>
      </c>
      <c r="E5600" t="s">
        <v>16446</v>
      </c>
      <c r="F5600">
        <f>IF(ISBLANK('4S'!$K$20),"",'4S'!$K$20)</f>
        <v>0</v>
      </c>
    </row>
    <row r="5601" spans="2:6">
      <c r="B5601" t="str">
        <f>'4S'!$AU$20</f>
        <v>B0822GROC_WR</v>
      </c>
      <c r="E5601" t="s">
        <v>16446</v>
      </c>
      <c r="F5601">
        <f>IF(ISBLANK('4S'!$L$20),"",'4S'!$L$20)</f>
        <v>0</v>
      </c>
    </row>
    <row r="5602" spans="2:6">
      <c r="B5602" t="str">
        <f>'4S'!$AV$20</f>
        <v>B0833GROC_RW</v>
      </c>
      <c r="E5602" t="s">
        <v>16446</v>
      </c>
      <c r="F5602">
        <f>IF(ISBLANK('4S'!$M$20),"",'4S'!$M$20)</f>
        <v>0</v>
      </c>
    </row>
    <row r="5603" spans="2:6">
      <c r="B5603" t="str">
        <f>'4S'!$AW$20</f>
        <v>B0844GROC_SW</v>
      </c>
      <c r="E5603" t="s">
        <v>16446</v>
      </c>
      <c r="F5603">
        <f>IF(ISBLANK('4S'!$N$20),"",'4S'!$N$20)</f>
        <v>0</v>
      </c>
    </row>
    <row r="5604" spans="2:6">
      <c r="B5604" t="str">
        <f>'4S'!$AX$20</f>
        <v>B0855GROC_TW</v>
      </c>
      <c r="E5604" t="s">
        <v>16446</v>
      </c>
      <c r="F5604">
        <f>IF(ISBLANK('4S'!$O$20),"",'4S'!$O$20)</f>
        <v>0</v>
      </c>
    </row>
    <row r="5605" spans="2:6">
      <c r="B5605" t="str">
        <f>'4S'!$AY$20</f>
        <v>B0866GROC_DW</v>
      </c>
      <c r="E5605" t="s">
        <v>16446</v>
      </c>
      <c r="F5605">
        <f>IF(ISBLANK('4S'!$P$20),"",'4S'!$P$20)</f>
        <v>0</v>
      </c>
    </row>
    <row r="5606" spans="2:6">
      <c r="B5606" t="str">
        <f>'4S'!$AZ$20</f>
        <v>B0502GROC_TO</v>
      </c>
      <c r="E5606" t="s">
        <v>16446</v>
      </c>
      <c r="F5606">
        <f>IF(ISBLANK('4S'!$Q$20),"",'4S'!$Q$20)</f>
        <v>0</v>
      </c>
    </row>
    <row r="5607" spans="2:6">
      <c r="B5607" t="str">
        <f>'4S'!$AO$21</f>
        <v>B0410GRTE_WR</v>
      </c>
      <c r="E5607" t="s">
        <v>16446</v>
      </c>
      <c r="F5607">
        <f>IF(ISBLANK('4S'!$F$21),"",'4S'!$F$21)</f>
        <v>0</v>
      </c>
    </row>
    <row r="5608" spans="2:6">
      <c r="B5608" t="str">
        <f>'4S'!$AP$21</f>
        <v>B0417GRTE_RW</v>
      </c>
      <c r="E5608" t="s">
        <v>16446</v>
      </c>
      <c r="F5608">
        <f>IF(ISBLANK('4S'!$G$21),"",'4S'!$G$21)</f>
        <v>0</v>
      </c>
    </row>
    <row r="5609" spans="2:6">
      <c r="B5609" t="str">
        <f>'4S'!$AQ$21</f>
        <v>B0424GRTE_SW</v>
      </c>
      <c r="E5609" t="s">
        <v>16446</v>
      </c>
      <c r="F5609">
        <f>IF(ISBLANK('4S'!$H$21),"",'4S'!$H$21)</f>
        <v>0</v>
      </c>
    </row>
    <row r="5610" spans="2:6">
      <c r="B5610" t="str">
        <f>'4S'!$AR$21</f>
        <v>B0431GRTE_TW</v>
      </c>
      <c r="E5610" t="s">
        <v>16446</v>
      </c>
      <c r="F5610">
        <f>IF(ISBLANK('4S'!$I$21),"",'4S'!$I$21)</f>
        <v>0</v>
      </c>
    </row>
    <row r="5611" spans="2:6">
      <c r="B5611" t="str">
        <f>'4S'!$AS$21</f>
        <v>B0438GRTE_DW</v>
      </c>
      <c r="E5611" t="s">
        <v>16446</v>
      </c>
      <c r="F5611">
        <f>IF(ISBLANK('4S'!$J$21),"",'4S'!$J$21)</f>
        <v>0</v>
      </c>
    </row>
    <row r="5612" spans="2:6">
      <c r="B5612" t="str">
        <f>'4S'!$AT$21</f>
        <v>B0453GRTE_TO</v>
      </c>
      <c r="E5612" t="s">
        <v>16446</v>
      </c>
      <c r="F5612">
        <f>IF(ISBLANK('4S'!$K$21),"",'4S'!$K$21)</f>
        <v>0</v>
      </c>
    </row>
    <row r="5613" spans="2:6">
      <c r="B5613" t="str">
        <f>'4S'!$AU$21</f>
        <v>B0460GRTC_WR</v>
      </c>
      <c r="E5613" t="s">
        <v>16446</v>
      </c>
      <c r="F5613">
        <f>IF(ISBLANK('4S'!$L$21),"",'4S'!$L$21)</f>
        <v>0</v>
      </c>
    </row>
    <row r="5614" spans="2:6">
      <c r="B5614" t="str">
        <f>'4S'!$AV$21</f>
        <v>B0467GRTC_RW</v>
      </c>
      <c r="E5614" t="s">
        <v>16446</v>
      </c>
      <c r="F5614">
        <f>IF(ISBLANK('4S'!$M$21),"",'4S'!$M$21)</f>
        <v>0</v>
      </c>
    </row>
    <row r="5615" spans="2:6">
      <c r="B5615" t="str">
        <f>'4S'!$AW$21</f>
        <v>B0474GRTC_SW</v>
      </c>
      <c r="E5615" t="s">
        <v>16446</v>
      </c>
      <c r="F5615">
        <f>IF(ISBLANK('4S'!$N$21),"",'4S'!$N$21)</f>
        <v>0</v>
      </c>
    </row>
    <row r="5616" spans="2:6">
      <c r="B5616" t="str">
        <f>'4S'!$AX$21</f>
        <v>B0481GRTC_TW</v>
      </c>
      <c r="E5616" t="s">
        <v>16446</v>
      </c>
      <c r="F5616">
        <f>IF(ISBLANK('4S'!$O$21),"",'4S'!$O$21)</f>
        <v>0</v>
      </c>
    </row>
    <row r="5617" spans="2:6">
      <c r="B5617" t="str">
        <f>'4S'!$AY$21</f>
        <v>B0488GRTC_DW</v>
      </c>
      <c r="E5617" t="s">
        <v>16446</v>
      </c>
      <c r="F5617">
        <f>IF(ISBLANK('4S'!$P$21),"",'4S'!$P$21)</f>
        <v>0</v>
      </c>
    </row>
    <row r="5618" spans="2:6">
      <c r="B5618" t="str">
        <f>'4S'!$AZ$21</f>
        <v>B0503GRTC_TO</v>
      </c>
      <c r="E5618" t="s">
        <v>16446</v>
      </c>
      <c r="F5618">
        <f>IF(ISBLANK('4S'!$Q$21),"",'4S'!$Q$21)</f>
        <v>0</v>
      </c>
    </row>
    <row r="5619" spans="2:6">
      <c r="B5619" t="str">
        <f>'4S'!$AO$22</f>
        <v>B0411TGCE_WR</v>
      </c>
      <c r="E5619" t="s">
        <v>16446</v>
      </c>
      <c r="F5619">
        <f>IF(ISBLANK('4S'!$F$22),"",'4S'!$F$22)</f>
        <v>0</v>
      </c>
    </row>
    <row r="5620" spans="2:6">
      <c r="B5620" t="str">
        <f>'4S'!$AP$22</f>
        <v>B0418TGCE_RW</v>
      </c>
      <c r="E5620" t="s">
        <v>16446</v>
      </c>
      <c r="F5620">
        <f>IF(ISBLANK('4S'!$G$22),"",'4S'!$G$22)</f>
        <v>0</v>
      </c>
    </row>
    <row r="5621" spans="2:6">
      <c r="B5621" t="str">
        <f>'4S'!$AQ$22</f>
        <v>B0425TGCE_SW</v>
      </c>
      <c r="E5621" t="s">
        <v>16446</v>
      </c>
      <c r="F5621">
        <f>IF(ISBLANK('4S'!$H$22),"",'4S'!$H$22)</f>
        <v>0</v>
      </c>
    </row>
    <row r="5622" spans="2:6">
      <c r="B5622" t="str">
        <f>'4S'!$AR$22</f>
        <v>B0432TGCE_TW</v>
      </c>
      <c r="E5622" t="s">
        <v>16446</v>
      </c>
      <c r="F5622">
        <f>IF(ISBLANK('4S'!$I$22),"",'4S'!$I$22)</f>
        <v>0</v>
      </c>
    </row>
    <row r="5623" spans="2:6">
      <c r="B5623" t="str">
        <f>'4S'!$AS$22</f>
        <v>B0439TGCE_DW</v>
      </c>
      <c r="E5623" t="s">
        <v>16446</v>
      </c>
      <c r="F5623">
        <f>IF(ISBLANK('4S'!$J$22),"",'4S'!$J$22)</f>
        <v>0</v>
      </c>
    </row>
    <row r="5624" spans="2:6">
      <c r="B5624" t="str">
        <f>'4S'!$AT$22</f>
        <v>B0454TGCE_TO</v>
      </c>
      <c r="E5624" t="s">
        <v>16446</v>
      </c>
      <c r="F5624">
        <f>IF(ISBLANK('4S'!$K$22),"",'4S'!$K$22)</f>
        <v>0</v>
      </c>
    </row>
    <row r="5625" spans="2:6">
      <c r="B5625" t="str">
        <f>'4S'!$AU$22</f>
        <v>B0461TGCC_WR</v>
      </c>
      <c r="E5625" t="s">
        <v>16446</v>
      </c>
      <c r="F5625">
        <f>IF(ISBLANK('4S'!$L$22),"",'4S'!$L$22)</f>
        <v>0</v>
      </c>
    </row>
    <row r="5626" spans="2:6">
      <c r="B5626" t="str">
        <f>'4S'!$AV$22</f>
        <v>B0468TGCC_RW</v>
      </c>
      <c r="E5626" t="s">
        <v>16446</v>
      </c>
      <c r="F5626">
        <f>IF(ISBLANK('4S'!$M$22),"",'4S'!$M$22)</f>
        <v>0</v>
      </c>
    </row>
    <row r="5627" spans="2:6">
      <c r="B5627" t="str">
        <f>'4S'!$AW$22</f>
        <v>B0475TGCC_SW</v>
      </c>
      <c r="E5627" t="s">
        <v>16446</v>
      </c>
      <c r="F5627">
        <f>IF(ISBLANK('4S'!$N$22),"",'4S'!$N$22)</f>
        <v>0</v>
      </c>
    </row>
    <row r="5628" spans="2:6">
      <c r="B5628" t="str">
        <f>'4S'!$AX$22</f>
        <v>B0482TGCC_TW</v>
      </c>
      <c r="E5628" t="s">
        <v>16446</v>
      </c>
      <c r="F5628">
        <f>IF(ISBLANK('4S'!$O$22),"",'4S'!$O$22)</f>
        <v>0</v>
      </c>
    </row>
    <row r="5629" spans="2:6">
      <c r="B5629" t="str">
        <f>'4S'!$AY$22</f>
        <v>B0489TGCC_DW</v>
      </c>
      <c r="E5629" t="s">
        <v>16446</v>
      </c>
      <c r="F5629">
        <f>IF(ISBLANK('4S'!$P$22),"",'4S'!$P$22)</f>
        <v>0</v>
      </c>
    </row>
    <row r="5630" spans="2:6">
      <c r="B5630" t="str">
        <f>'4S'!$AZ$22</f>
        <v>B0504TGCC_TO</v>
      </c>
      <c r="E5630" t="s">
        <v>16446</v>
      </c>
      <c r="F5630">
        <f>IF(ISBLANK('4S'!$Q$22),"",'4S'!$Q$22)</f>
        <v>0</v>
      </c>
    </row>
    <row r="5631" spans="2:6">
      <c r="B5631" t="str">
        <f>'4S'!$AO$23</f>
        <v>B0412TGOE_WR</v>
      </c>
      <c r="E5631" t="s">
        <v>16446</v>
      </c>
      <c r="F5631">
        <f>IF(ISBLANK('4S'!$F$23),"",'4S'!$F$23)</f>
        <v>0</v>
      </c>
    </row>
    <row r="5632" spans="2:6">
      <c r="B5632" t="str">
        <f>'4S'!$AP$23</f>
        <v>B0419TGOE_RW</v>
      </c>
      <c r="E5632" t="s">
        <v>16446</v>
      </c>
      <c r="F5632">
        <f>IF(ISBLANK('4S'!$G$23),"",'4S'!$G$23)</f>
        <v>0</v>
      </c>
    </row>
    <row r="5633" spans="2:6">
      <c r="B5633" t="str">
        <f>'4S'!$AQ$23</f>
        <v>B0426TGOE_SW</v>
      </c>
      <c r="E5633" t="s">
        <v>16446</v>
      </c>
      <c r="F5633">
        <f>IF(ISBLANK('4S'!$H$23),"",'4S'!$H$23)</f>
        <v>0</v>
      </c>
    </row>
    <row r="5634" spans="2:6">
      <c r="B5634" t="str">
        <f>'4S'!$AR$23</f>
        <v>B0433TGOE_TW</v>
      </c>
      <c r="E5634" t="s">
        <v>16446</v>
      </c>
      <c r="F5634">
        <f>IF(ISBLANK('4S'!$I$23),"",'4S'!$I$23)</f>
        <v>0</v>
      </c>
    </row>
    <row r="5635" spans="2:6">
      <c r="B5635" t="str">
        <f>'4S'!$AS$23</f>
        <v>B0440TGOE_DW</v>
      </c>
      <c r="E5635" t="s">
        <v>16446</v>
      </c>
      <c r="F5635">
        <f>IF(ISBLANK('4S'!$J$23),"",'4S'!$J$23)</f>
        <v>0</v>
      </c>
    </row>
    <row r="5636" spans="2:6">
      <c r="B5636" t="str">
        <f>'4S'!$AT$23</f>
        <v>B0455TGOE_TO</v>
      </c>
      <c r="E5636" t="s">
        <v>16446</v>
      </c>
      <c r="F5636">
        <f>IF(ISBLANK('4S'!$K$23),"",'4S'!$K$23)</f>
        <v>0</v>
      </c>
    </row>
    <row r="5637" spans="2:6">
      <c r="B5637" t="str">
        <f>'4S'!$AU$23</f>
        <v>B0462TGOC_WR</v>
      </c>
      <c r="E5637" t="s">
        <v>16446</v>
      </c>
      <c r="F5637">
        <f>IF(ISBLANK('4S'!$L$23),"",'4S'!$L$23)</f>
        <v>0</v>
      </c>
    </row>
    <row r="5638" spans="2:6">
      <c r="B5638" t="str">
        <f>'4S'!$AV$23</f>
        <v>B0469TGOC_RW</v>
      </c>
      <c r="E5638" t="s">
        <v>16446</v>
      </c>
      <c r="F5638">
        <f>IF(ISBLANK('4S'!$M$23),"",'4S'!$M$23)</f>
        <v>0</v>
      </c>
    </row>
    <row r="5639" spans="2:6">
      <c r="B5639" t="str">
        <f>'4S'!$AW$23</f>
        <v>B0476TGOC_SW</v>
      </c>
      <c r="E5639" t="s">
        <v>16446</v>
      </c>
      <c r="F5639">
        <f>IF(ISBLANK('4S'!$N$23),"",'4S'!$N$23)</f>
        <v>0</v>
      </c>
    </row>
    <row r="5640" spans="2:6">
      <c r="B5640" t="str">
        <f>'4S'!$AX$23</f>
        <v>B0483TGOC_TW</v>
      </c>
      <c r="E5640" t="s">
        <v>16446</v>
      </c>
      <c r="F5640">
        <f>IF(ISBLANK('4S'!$O$23),"",'4S'!$O$23)</f>
        <v>0</v>
      </c>
    </row>
    <row r="5641" spans="2:6">
      <c r="B5641" t="str">
        <f>'4S'!$AY$23</f>
        <v>B0490TGOC_DW</v>
      </c>
      <c r="E5641" t="s">
        <v>16446</v>
      </c>
      <c r="F5641">
        <f>IF(ISBLANK('4S'!$P$23),"",'4S'!$P$23)</f>
        <v>0</v>
      </c>
    </row>
    <row r="5642" spans="2:6">
      <c r="B5642" t="str">
        <f>'4S'!$AZ$23</f>
        <v>B0505TGOC_TO</v>
      </c>
      <c r="E5642" t="s">
        <v>16446</v>
      </c>
      <c r="F5642">
        <f>IF(ISBLANK('4S'!$Q$23),"",'4S'!$Q$23)</f>
        <v>0</v>
      </c>
    </row>
    <row r="5643" spans="2:6">
      <c r="B5643" t="str">
        <f>'4S'!$AO$24</f>
        <v>B0413TGTE_WR</v>
      </c>
      <c r="E5643" t="s">
        <v>16446</v>
      </c>
      <c r="F5643">
        <f>IF(ISBLANK('4S'!$F$24),"",'4S'!$F$24)</f>
        <v>0</v>
      </c>
    </row>
    <row r="5644" spans="2:6">
      <c r="B5644" t="str">
        <f>'4S'!$AP$24</f>
        <v>B0420TGTE_RW</v>
      </c>
      <c r="E5644" t="s">
        <v>16446</v>
      </c>
      <c r="F5644">
        <f>IF(ISBLANK('4S'!$G$24),"",'4S'!$G$24)</f>
        <v>0</v>
      </c>
    </row>
    <row r="5645" spans="2:6">
      <c r="B5645" t="str">
        <f>'4S'!$AQ$24</f>
        <v>B0427TGTE_SW</v>
      </c>
      <c r="E5645" t="s">
        <v>16446</v>
      </c>
      <c r="F5645">
        <f>IF(ISBLANK('4S'!$H$24),"",'4S'!$H$24)</f>
        <v>0</v>
      </c>
    </row>
    <row r="5646" spans="2:6">
      <c r="B5646" t="str">
        <f>'4S'!$AR$24</f>
        <v>B0434TGTE_TW</v>
      </c>
      <c r="E5646" t="s">
        <v>16446</v>
      </c>
      <c r="F5646">
        <f>IF(ISBLANK('4S'!$I$24),"",'4S'!$I$24)</f>
        <v>0</v>
      </c>
    </row>
    <row r="5647" spans="2:6">
      <c r="B5647" t="str">
        <f>'4S'!$AS$24</f>
        <v>B0441TGTE_DW</v>
      </c>
      <c r="E5647" t="s">
        <v>16446</v>
      </c>
      <c r="F5647">
        <f>IF(ISBLANK('4S'!$J$24),"",'4S'!$J$24)</f>
        <v>0</v>
      </c>
    </row>
    <row r="5648" spans="2:6">
      <c r="B5648" t="str">
        <f>'4S'!$AT$24</f>
        <v>B0456TGTE_TO</v>
      </c>
      <c r="E5648" t="s">
        <v>16446</v>
      </c>
      <c r="F5648">
        <f>IF(ISBLANK('4S'!$K$24),"",'4S'!$K$24)</f>
        <v>0</v>
      </c>
    </row>
    <row r="5649" spans="2:6">
      <c r="B5649" t="str">
        <f>'4S'!$AU$24</f>
        <v>B0463TGTC_WR</v>
      </c>
      <c r="E5649" t="s">
        <v>16446</v>
      </c>
      <c r="F5649">
        <f>IF(ISBLANK('4S'!$L$24),"",'4S'!$L$24)</f>
        <v>0</v>
      </c>
    </row>
    <row r="5650" spans="2:6">
      <c r="B5650" t="str">
        <f>'4S'!$AV$24</f>
        <v>B0470TGTC_RW</v>
      </c>
      <c r="E5650" t="s">
        <v>16446</v>
      </c>
      <c r="F5650">
        <f>IF(ISBLANK('4S'!$M$24),"",'4S'!$M$24)</f>
        <v>0</v>
      </c>
    </row>
    <row r="5651" spans="2:6">
      <c r="B5651" t="str">
        <f>'4S'!$AW$24</f>
        <v>B0477TGTC_SW</v>
      </c>
      <c r="E5651" t="s">
        <v>16446</v>
      </c>
      <c r="F5651">
        <f>IF(ISBLANK('4S'!$N$24),"",'4S'!$N$24)</f>
        <v>0</v>
      </c>
    </row>
    <row r="5652" spans="2:6">
      <c r="B5652" t="str">
        <f>'4S'!$AX$24</f>
        <v>B0484TGTC_TW</v>
      </c>
      <c r="E5652" t="s">
        <v>16446</v>
      </c>
      <c r="F5652">
        <f>IF(ISBLANK('4S'!$O$24),"",'4S'!$O$24)</f>
        <v>0</v>
      </c>
    </row>
    <row r="5653" spans="2:6">
      <c r="B5653" t="str">
        <f>'4S'!$AY$24</f>
        <v>B0491TGTC_DW</v>
      </c>
      <c r="E5653" t="s">
        <v>16446</v>
      </c>
      <c r="F5653">
        <f>IF(ISBLANK('4S'!$P$24),"",'4S'!$P$24)</f>
        <v>0</v>
      </c>
    </row>
    <row r="5654" spans="2:6">
      <c r="B5654" t="str">
        <f>'4S'!$AZ$24</f>
        <v>B0506TGTC_TO</v>
      </c>
      <c r="E5654" t="s">
        <v>16446</v>
      </c>
      <c r="F5654">
        <f>IF(ISBLANK('4S'!$Q$24),"",'4S'!$Q$24)</f>
        <v>0</v>
      </c>
    </row>
    <row r="5655" spans="2:6">
      <c r="B5655" t="str">
        <f>'4T'!$BA$10</f>
        <v>B0867GRCE_FOW</v>
      </c>
      <c r="E5655" t="s">
        <v>16446</v>
      </c>
      <c r="F5655">
        <f>IF(ISBLANK('4T'!$F$10),"",'4T'!$F$10)</f>
        <v>0</v>
      </c>
    </row>
    <row r="5656" spans="2:6">
      <c r="B5656" t="str">
        <f>'4T'!$BB$10</f>
        <v>B0878GRCE_SUW</v>
      </c>
      <c r="E5656" t="s">
        <v>16446</v>
      </c>
      <c r="F5656">
        <f>IF(ISBLANK('4T'!$G$10),"",'4T'!$G$10)</f>
        <v>0</v>
      </c>
    </row>
    <row r="5657" spans="2:6">
      <c r="B5657" t="str">
        <f>'4T'!$BC$10</f>
        <v>B0889GRCE_HDW</v>
      </c>
      <c r="E5657" t="s">
        <v>16446</v>
      </c>
      <c r="F5657">
        <f>IF(ISBLANK('4T'!$H$10),"",'4T'!$H$10)</f>
        <v>0</v>
      </c>
    </row>
    <row r="5658" spans="2:6">
      <c r="B5658" t="str">
        <f>'4T'!$BD$10</f>
        <v>B0900GRCE_STW</v>
      </c>
      <c r="E5658" t="s">
        <v>16446</v>
      </c>
      <c r="F5658">
        <f>IF(ISBLANK('4T'!$I$10),"",'4T'!$I$10)</f>
        <v>0</v>
      </c>
    </row>
    <row r="5659" spans="2:6">
      <c r="B5659" t="str">
        <f>'4T'!$BE$10</f>
        <v>B0911GRCE_SLW</v>
      </c>
      <c r="E5659" t="s">
        <v>16446</v>
      </c>
      <c r="F5659">
        <f>IF(ISBLANK('4T'!$J$10),"",'4T'!$J$10)</f>
        <v>0</v>
      </c>
    </row>
    <row r="5660" spans="2:6">
      <c r="B5660" t="str">
        <f>'4T'!$BF$10</f>
        <v>B0922GRCE_SAB</v>
      </c>
      <c r="E5660" t="s">
        <v>16446</v>
      </c>
      <c r="F5660">
        <f>IF(ISBLANK('4T'!$K$10),"",'4T'!$K$10)</f>
        <v>0</v>
      </c>
    </row>
    <row r="5661" spans="2:6">
      <c r="B5661" t="str">
        <f>'4T'!$BG$10</f>
        <v>B0933GRCE_SEB</v>
      </c>
      <c r="E5661" t="s">
        <v>16446</v>
      </c>
      <c r="F5661">
        <f>IF(ISBLANK('4T'!$L$10),"",'4T'!$L$10)</f>
        <v>0</v>
      </c>
    </row>
    <row r="5662" spans="2:6">
      <c r="B5662" t="str">
        <f>'4T'!$BH$10</f>
        <v>B0944GRCE_SDB</v>
      </c>
      <c r="E5662" t="s">
        <v>16446</v>
      </c>
      <c r="F5662">
        <f>IF(ISBLANK('4T'!$M$10),"",'4T'!$M$10)</f>
        <v>0</v>
      </c>
    </row>
    <row r="5663" spans="2:6">
      <c r="B5663" t="str">
        <f>'4T'!$BI$10</f>
        <v>B0542GRCE_TOB</v>
      </c>
      <c r="E5663" t="s">
        <v>16446</v>
      </c>
      <c r="F5663">
        <f>IF(ISBLANK('4T'!$N$10),"",'4T'!$N$10)</f>
        <v>0</v>
      </c>
    </row>
    <row r="5664" spans="2:6">
      <c r="B5664" t="str">
        <f>'4T'!$BJ$10</f>
        <v>B0955GRCC_FOW</v>
      </c>
      <c r="E5664" t="s">
        <v>16446</v>
      </c>
      <c r="F5664">
        <f>IF(ISBLANK('4T'!$O$10),"",'4T'!$O$10)</f>
        <v>0</v>
      </c>
    </row>
    <row r="5665" spans="2:6">
      <c r="B5665" t="str">
        <f>'4T'!$BK$10</f>
        <v>B0966GRCC_SUW</v>
      </c>
      <c r="E5665" t="s">
        <v>16446</v>
      </c>
      <c r="F5665">
        <f>IF(ISBLANK('4T'!$P$10),"",'4T'!$P$10)</f>
        <v>0</v>
      </c>
    </row>
    <row r="5666" spans="2:6">
      <c r="B5666" t="str">
        <f>'4T'!$BL$10</f>
        <v>B0977GRCC_HDW</v>
      </c>
      <c r="E5666" t="s">
        <v>16446</v>
      </c>
      <c r="F5666">
        <f>IF(ISBLANK('4T'!$Q$10),"",'4T'!$Q$10)</f>
        <v>0</v>
      </c>
    </row>
    <row r="5667" spans="2:6">
      <c r="B5667" t="str">
        <f>'4T'!$BM$10</f>
        <v>B0988GRCC_STW</v>
      </c>
      <c r="E5667" t="s">
        <v>16446</v>
      </c>
      <c r="F5667">
        <f>IF(ISBLANK('4T'!$R$10),"",'4T'!$R$10)</f>
        <v>0</v>
      </c>
    </row>
    <row r="5668" spans="2:6">
      <c r="B5668" t="str">
        <f>'4T'!$BN$10</f>
        <v>B1000GRCC_SLW</v>
      </c>
      <c r="E5668" t="s">
        <v>16446</v>
      </c>
      <c r="F5668">
        <f>IF(ISBLANK('4T'!$S$10),"",'4T'!$S$10)</f>
        <v>0</v>
      </c>
    </row>
    <row r="5669" spans="2:6">
      <c r="B5669" t="str">
        <f>'4T'!$BO$10</f>
        <v>B1011GRCC_SAB</v>
      </c>
      <c r="E5669" t="s">
        <v>16446</v>
      </c>
      <c r="F5669">
        <f>IF(ISBLANK('4T'!$T$10),"",'4T'!$T$10)</f>
        <v>0</v>
      </c>
    </row>
    <row r="5670" spans="2:6">
      <c r="B5670" t="str">
        <f>'4T'!$BP$10</f>
        <v>B1022GRCC_SEB</v>
      </c>
      <c r="E5670" t="s">
        <v>16446</v>
      </c>
      <c r="F5670">
        <f>IF(ISBLANK('4T'!$U$10),"",'4T'!$U$10)</f>
        <v>0</v>
      </c>
    </row>
    <row r="5671" spans="2:6">
      <c r="B5671" t="str">
        <f>'4T'!$BQ$10</f>
        <v>B1033GRCC_SDB</v>
      </c>
      <c r="E5671" t="s">
        <v>16446</v>
      </c>
      <c r="F5671">
        <f>IF(ISBLANK('4T'!$V$10),"",'4T'!$V$10)</f>
        <v>0</v>
      </c>
    </row>
    <row r="5672" spans="2:6">
      <c r="B5672" t="str">
        <f>'4T'!$BR$10</f>
        <v>B0542GRCC_TOB</v>
      </c>
      <c r="E5672" t="s">
        <v>16446</v>
      </c>
      <c r="F5672">
        <f>IF(ISBLANK('4T'!$W$10),"",'4T'!$W$10)</f>
        <v>0</v>
      </c>
    </row>
    <row r="5673" spans="2:6">
      <c r="B5673" t="str">
        <f>'4T'!$BA$11</f>
        <v>B0868GROE_FOW</v>
      </c>
      <c r="E5673" t="s">
        <v>16446</v>
      </c>
      <c r="F5673">
        <f>IF(ISBLANK('4T'!$F$11),"",'4T'!$F$11)</f>
        <v>0</v>
      </c>
    </row>
    <row r="5674" spans="2:6">
      <c r="B5674" t="str">
        <f>'4T'!$BB$11</f>
        <v>B0879GROE_SUW</v>
      </c>
      <c r="E5674" t="s">
        <v>16446</v>
      </c>
      <c r="F5674">
        <f>IF(ISBLANK('4T'!$G$11),"",'4T'!$G$11)</f>
        <v>0</v>
      </c>
    </row>
    <row r="5675" spans="2:6">
      <c r="B5675" t="str">
        <f>'4T'!$BC$11</f>
        <v>B0890GROE_HDW</v>
      </c>
      <c r="E5675" t="s">
        <v>16446</v>
      </c>
      <c r="F5675">
        <f>IF(ISBLANK('4T'!$H$11),"",'4T'!$H$11)</f>
        <v>0</v>
      </c>
    </row>
    <row r="5676" spans="2:6">
      <c r="B5676" t="str">
        <f>'4T'!$BD$11</f>
        <v>B0901GROE_STW</v>
      </c>
      <c r="E5676" t="s">
        <v>16446</v>
      </c>
      <c r="F5676">
        <f>IF(ISBLANK('4T'!$I$11),"",'4T'!$I$11)</f>
        <v>0</v>
      </c>
    </row>
    <row r="5677" spans="2:6">
      <c r="B5677" t="str">
        <f>'4T'!$BE$11</f>
        <v>B0912GROE_SLW</v>
      </c>
      <c r="E5677" t="s">
        <v>16446</v>
      </c>
      <c r="F5677">
        <f>IF(ISBLANK('4T'!$J$11),"",'4T'!$J$11)</f>
        <v>0</v>
      </c>
    </row>
    <row r="5678" spans="2:6">
      <c r="B5678" t="str">
        <f>'4T'!$BF$11</f>
        <v>B0923GROE_SAB</v>
      </c>
      <c r="E5678" t="s">
        <v>16446</v>
      </c>
      <c r="F5678">
        <f>IF(ISBLANK('4T'!$K$11),"",'4T'!$K$11)</f>
        <v>0</v>
      </c>
    </row>
    <row r="5679" spans="2:6">
      <c r="B5679" t="str">
        <f>'4T'!$BG$11</f>
        <v>B0934GROE_SEB</v>
      </c>
      <c r="E5679" t="s">
        <v>16446</v>
      </c>
      <c r="F5679">
        <f>IF(ISBLANK('4T'!$L$11),"",'4T'!$L$11)</f>
        <v>0</v>
      </c>
    </row>
    <row r="5680" spans="2:6">
      <c r="B5680" t="str">
        <f>'4T'!$BH$11</f>
        <v>B0945GROE_SDB</v>
      </c>
      <c r="E5680" t="s">
        <v>16446</v>
      </c>
      <c r="F5680">
        <f>IF(ISBLANK('4T'!$M$11),"",'4T'!$M$11)</f>
        <v>0</v>
      </c>
    </row>
    <row r="5681" spans="2:6">
      <c r="B5681" t="str">
        <f>'4T'!$BI$11</f>
        <v>B0543GROE_TOB</v>
      </c>
      <c r="E5681" t="s">
        <v>16446</v>
      </c>
      <c r="F5681">
        <f>IF(ISBLANK('4T'!$N$11),"",'4T'!$N$11)</f>
        <v>0</v>
      </c>
    </row>
    <row r="5682" spans="2:6">
      <c r="B5682" t="str">
        <f>'4T'!$BJ$11</f>
        <v>B0956GROC_FOW</v>
      </c>
      <c r="E5682" t="s">
        <v>16446</v>
      </c>
      <c r="F5682">
        <f>IF(ISBLANK('4T'!$O$11),"",'4T'!$O$11)</f>
        <v>0</v>
      </c>
    </row>
    <row r="5683" spans="2:6">
      <c r="B5683" t="str">
        <f>'4T'!$BK$11</f>
        <v>B0967GROC_SUW</v>
      </c>
      <c r="E5683" t="s">
        <v>16446</v>
      </c>
      <c r="F5683">
        <f>IF(ISBLANK('4T'!$P$11),"",'4T'!$P$11)</f>
        <v>0</v>
      </c>
    </row>
    <row r="5684" spans="2:6">
      <c r="B5684" t="str">
        <f>'4T'!$BL$11</f>
        <v>B0978GROC_HDW</v>
      </c>
      <c r="E5684" t="s">
        <v>16446</v>
      </c>
      <c r="F5684">
        <f>IF(ISBLANK('4T'!$Q$11),"",'4T'!$Q$11)</f>
        <v>0</v>
      </c>
    </row>
    <row r="5685" spans="2:6">
      <c r="B5685" t="str">
        <f>'4T'!$BM$11</f>
        <v>B0989GROC_STW</v>
      </c>
      <c r="E5685" t="s">
        <v>16446</v>
      </c>
      <c r="F5685">
        <f>IF(ISBLANK('4T'!$R$11),"",'4T'!$R$11)</f>
        <v>0</v>
      </c>
    </row>
    <row r="5686" spans="2:6">
      <c r="B5686" t="str">
        <f>'4T'!$BN$11</f>
        <v>B1001GROC_SLW</v>
      </c>
      <c r="E5686" t="s">
        <v>16446</v>
      </c>
      <c r="F5686">
        <f>IF(ISBLANK('4T'!$S$11),"",'4T'!$S$11)</f>
        <v>0</v>
      </c>
    </row>
    <row r="5687" spans="2:6">
      <c r="B5687" t="str">
        <f>'4T'!$BO$11</f>
        <v>B1012GROC_SAB</v>
      </c>
      <c r="E5687" t="s">
        <v>16446</v>
      </c>
      <c r="F5687">
        <f>IF(ISBLANK('4T'!$T$11),"",'4T'!$T$11)</f>
        <v>0</v>
      </c>
    </row>
    <row r="5688" spans="2:6">
      <c r="B5688" t="str">
        <f>'4T'!$BP$11</f>
        <v>B1023GROC_SEB</v>
      </c>
      <c r="E5688" t="s">
        <v>16446</v>
      </c>
      <c r="F5688">
        <f>IF(ISBLANK('4T'!$U$11),"",'4T'!$U$11)</f>
        <v>0</v>
      </c>
    </row>
    <row r="5689" spans="2:6">
      <c r="B5689" t="str">
        <f>'4T'!$BQ$11</f>
        <v>B1034GROC_SDB</v>
      </c>
      <c r="E5689" t="s">
        <v>16446</v>
      </c>
      <c r="F5689">
        <f>IF(ISBLANK('4T'!$V$11),"",'4T'!$V$11)</f>
        <v>0</v>
      </c>
    </row>
    <row r="5690" spans="2:6">
      <c r="B5690" t="str">
        <f>'4T'!$BR$11</f>
        <v>B0543GROC_TOB</v>
      </c>
      <c r="E5690" t="s">
        <v>16446</v>
      </c>
      <c r="F5690">
        <f>IF(ISBLANK('4T'!$W$11),"",'4T'!$W$11)</f>
        <v>0</v>
      </c>
    </row>
    <row r="5691" spans="2:6">
      <c r="B5691" t="str">
        <f>'4T'!$BA$12</f>
        <v>B0507GRTE_FOW</v>
      </c>
      <c r="E5691" t="s">
        <v>16446</v>
      </c>
      <c r="F5691">
        <f>IF(ISBLANK('4T'!$F$12),"",'4T'!$F$12)</f>
        <v>0</v>
      </c>
    </row>
    <row r="5692" spans="2:6">
      <c r="B5692" t="str">
        <f>'4T'!$BB$12</f>
        <v>B0514GRTE_SUW</v>
      </c>
      <c r="E5692" t="s">
        <v>16446</v>
      </c>
      <c r="F5692">
        <f>IF(ISBLANK('4T'!$G$12),"",'4T'!$G$12)</f>
        <v>0</v>
      </c>
    </row>
    <row r="5693" spans="2:6">
      <c r="B5693" t="str">
        <f>'4T'!$BC$12</f>
        <v>B0521GRTE_HDW</v>
      </c>
      <c r="E5693" t="s">
        <v>16446</v>
      </c>
      <c r="F5693">
        <f>IF(ISBLANK('4T'!$H$12),"",'4T'!$H$12)</f>
        <v>0</v>
      </c>
    </row>
    <row r="5694" spans="2:6">
      <c r="B5694" t="str">
        <f>'4T'!$BD$12</f>
        <v>B0528GRTE_STW</v>
      </c>
      <c r="E5694" t="s">
        <v>16446</v>
      </c>
      <c r="F5694">
        <f>IF(ISBLANK('4T'!$I$12),"",'4T'!$I$12)</f>
        <v>0</v>
      </c>
    </row>
    <row r="5695" spans="2:6">
      <c r="B5695" t="str">
        <f>'4T'!$BE$12</f>
        <v>B0535GRTE_SLW</v>
      </c>
      <c r="E5695" t="s">
        <v>16446</v>
      </c>
      <c r="F5695">
        <f>IF(ISBLANK('4T'!$J$12),"",'4T'!$J$12)</f>
        <v>0</v>
      </c>
    </row>
    <row r="5696" spans="2:6">
      <c r="B5696" t="str">
        <f>'4T'!$BF$12</f>
        <v>B0541GRTE_SAB</v>
      </c>
      <c r="E5696" t="s">
        <v>16446</v>
      </c>
      <c r="F5696">
        <f>IF(ISBLANK('4T'!$K$12),"",'4T'!$K$12)</f>
        <v>0</v>
      </c>
    </row>
    <row r="5697" spans="2:6">
      <c r="B5697" t="str">
        <f>'4T'!$BG$12</f>
        <v>B0548GRTE_SEB</v>
      </c>
      <c r="E5697" t="s">
        <v>16446</v>
      </c>
      <c r="F5697">
        <f>IF(ISBLANK('4T'!$L$12),"",'4T'!$L$12)</f>
        <v>0</v>
      </c>
    </row>
    <row r="5698" spans="2:6">
      <c r="B5698" t="str">
        <f>'4T'!$BH$12</f>
        <v>B0555GRTE_SDB</v>
      </c>
      <c r="E5698" t="s">
        <v>16446</v>
      </c>
      <c r="F5698">
        <f>IF(ISBLANK('4T'!$M$12),"",'4T'!$M$12)</f>
        <v>0</v>
      </c>
    </row>
    <row r="5699" spans="2:6">
      <c r="B5699" t="str">
        <f>'4T'!$BI$12</f>
        <v>B0562GRTE_TOB</v>
      </c>
      <c r="E5699" t="s">
        <v>16446</v>
      </c>
      <c r="F5699">
        <f>IF(ISBLANK('4T'!$N$12),"",'4T'!$N$12)</f>
        <v>0</v>
      </c>
    </row>
    <row r="5700" spans="2:6">
      <c r="B5700" t="str">
        <f>'4T'!$BJ$12</f>
        <v>B0569GRTC_FOW</v>
      </c>
      <c r="E5700" t="s">
        <v>16446</v>
      </c>
      <c r="F5700">
        <f>IF(ISBLANK('4T'!$O$12),"",'4T'!$O$12)</f>
        <v>0</v>
      </c>
    </row>
    <row r="5701" spans="2:6">
      <c r="B5701" t="str">
        <f>'4T'!$BK$12</f>
        <v>B0576GRTC_SUW</v>
      </c>
      <c r="E5701" t="s">
        <v>16446</v>
      </c>
      <c r="F5701">
        <f>IF(ISBLANK('4T'!$P$12),"",'4T'!$P$12)</f>
        <v>0</v>
      </c>
    </row>
    <row r="5702" spans="2:6">
      <c r="B5702" t="str">
        <f>'4T'!$BL$12</f>
        <v>B0583GRTC_HDW</v>
      </c>
      <c r="E5702" t="s">
        <v>16446</v>
      </c>
      <c r="F5702">
        <f>IF(ISBLANK('4T'!$Q$12),"",'4T'!$Q$12)</f>
        <v>0</v>
      </c>
    </row>
    <row r="5703" spans="2:6">
      <c r="B5703" t="str">
        <f>'4T'!$BM$12</f>
        <v>B0590GRTC_STW</v>
      </c>
      <c r="E5703" t="s">
        <v>16446</v>
      </c>
      <c r="F5703">
        <f>IF(ISBLANK('4T'!$R$12),"",'4T'!$R$12)</f>
        <v>0</v>
      </c>
    </row>
    <row r="5704" spans="2:6">
      <c r="B5704" t="str">
        <f>'4T'!$BN$12</f>
        <v>B0597GRTC_SLW</v>
      </c>
      <c r="E5704" t="s">
        <v>16446</v>
      </c>
      <c r="F5704">
        <f>IF(ISBLANK('4T'!$S$12),"",'4T'!$S$12)</f>
        <v>0</v>
      </c>
    </row>
    <row r="5705" spans="2:6">
      <c r="B5705" t="str">
        <f>'4T'!$BO$12</f>
        <v>B0604GRTC_SAB</v>
      </c>
      <c r="E5705" t="s">
        <v>16446</v>
      </c>
      <c r="F5705">
        <f>IF(ISBLANK('4T'!$T$12),"",'4T'!$T$12)</f>
        <v>0</v>
      </c>
    </row>
    <row r="5706" spans="2:6">
      <c r="B5706" t="str">
        <f>'4T'!$BP$12</f>
        <v>B0611GRTC_SEB</v>
      </c>
      <c r="E5706" t="s">
        <v>16446</v>
      </c>
      <c r="F5706">
        <f>IF(ISBLANK('4T'!$U$12),"",'4T'!$U$12)</f>
        <v>0</v>
      </c>
    </row>
    <row r="5707" spans="2:6">
      <c r="B5707" t="str">
        <f>'4T'!$BQ$12</f>
        <v>B0618GRTC_SDB</v>
      </c>
      <c r="E5707" t="s">
        <v>16446</v>
      </c>
      <c r="F5707">
        <f>IF(ISBLANK('4T'!$V$12),"",'4T'!$V$12)</f>
        <v>0</v>
      </c>
    </row>
    <row r="5708" spans="2:6">
      <c r="B5708" t="str">
        <f>'4T'!$BR$12</f>
        <v>B0625GRTC_TOB</v>
      </c>
      <c r="E5708" t="s">
        <v>16446</v>
      </c>
      <c r="F5708">
        <f>IF(ISBLANK('4T'!$W$12),"",'4T'!$W$12)</f>
        <v>0</v>
      </c>
    </row>
    <row r="5709" spans="2:6">
      <c r="B5709" t="str">
        <f>'4T'!$BA$13</f>
        <v>B0870GRCE_FOW</v>
      </c>
      <c r="E5709" t="s">
        <v>16446</v>
      </c>
      <c r="F5709">
        <f>IF(ISBLANK('4T'!$F$13),"",'4T'!$F$13)</f>
        <v>0</v>
      </c>
    </row>
    <row r="5710" spans="2:6">
      <c r="B5710" t="str">
        <f>'4T'!$BB$13</f>
        <v>B0881GRCE_SUW</v>
      </c>
      <c r="E5710" t="s">
        <v>16446</v>
      </c>
      <c r="F5710">
        <f>IF(ISBLANK('4T'!$G$13),"",'4T'!$G$13)</f>
        <v>0</v>
      </c>
    </row>
    <row r="5711" spans="2:6">
      <c r="B5711" t="str">
        <f>'4T'!$BC$13</f>
        <v>B0892GRCE_HDW</v>
      </c>
      <c r="E5711" t="s">
        <v>16446</v>
      </c>
      <c r="F5711">
        <f>IF(ISBLANK('4T'!$H$13),"",'4T'!$H$13)</f>
        <v>0</v>
      </c>
    </row>
    <row r="5712" spans="2:6">
      <c r="B5712" t="str">
        <f>'4T'!$BD$13</f>
        <v>B0903GRCE_STW</v>
      </c>
      <c r="E5712" t="s">
        <v>16446</v>
      </c>
      <c r="F5712">
        <f>IF(ISBLANK('4T'!$I$13),"",'4T'!$I$13)</f>
        <v>0</v>
      </c>
    </row>
    <row r="5713" spans="2:6">
      <c r="B5713" t="str">
        <f>'4T'!$BE$13</f>
        <v>B0914GRCE_SLW</v>
      </c>
      <c r="E5713" t="s">
        <v>16446</v>
      </c>
      <c r="F5713">
        <f>IF(ISBLANK('4T'!$J$13),"",'4T'!$J$13)</f>
        <v>0</v>
      </c>
    </row>
    <row r="5714" spans="2:6">
      <c r="B5714" t="str">
        <f>'4T'!$BF$13</f>
        <v>B0925GRCE_SAB</v>
      </c>
      <c r="E5714" t="s">
        <v>16446</v>
      </c>
      <c r="F5714">
        <f>IF(ISBLANK('4T'!$K$13),"",'4T'!$K$13)</f>
        <v>0</v>
      </c>
    </row>
    <row r="5715" spans="2:6">
      <c r="B5715" t="str">
        <f>'4T'!$BG$13</f>
        <v>B0936GRCE_SEB</v>
      </c>
      <c r="E5715" t="s">
        <v>16446</v>
      </c>
      <c r="F5715">
        <f>IF(ISBLANK('4T'!$L$13),"",'4T'!$L$13)</f>
        <v>0</v>
      </c>
    </row>
    <row r="5716" spans="2:6">
      <c r="B5716" t="str">
        <f>'4T'!$BH$13</f>
        <v>B0947GRCE_SDB</v>
      </c>
      <c r="E5716" t="s">
        <v>16446</v>
      </c>
      <c r="F5716">
        <f>IF(ISBLANK('4T'!$M$13),"",'4T'!$M$13)</f>
        <v>0</v>
      </c>
    </row>
    <row r="5717" spans="2:6">
      <c r="B5717" t="str">
        <f>'4T'!$BI$13</f>
        <v>B0756GRCE_TOB</v>
      </c>
      <c r="E5717" t="s">
        <v>16446</v>
      </c>
      <c r="F5717">
        <f>IF(ISBLANK('4T'!$N$13),"",'4T'!$N$13)</f>
        <v>0</v>
      </c>
    </row>
    <row r="5718" spans="2:6">
      <c r="B5718" t="str">
        <f>'4T'!$BJ$13</f>
        <v>B0958GRCC_FOW</v>
      </c>
      <c r="E5718" t="s">
        <v>16446</v>
      </c>
      <c r="F5718">
        <f>IF(ISBLANK('4T'!$O$13),"",'4T'!$O$13)</f>
        <v>0</v>
      </c>
    </row>
    <row r="5719" spans="2:6">
      <c r="B5719" t="str">
        <f>'4T'!$BK$13</f>
        <v>B0969GRCC_SUW</v>
      </c>
      <c r="E5719" t="s">
        <v>16446</v>
      </c>
      <c r="F5719">
        <f>IF(ISBLANK('4T'!$P$13),"",'4T'!$P$13)</f>
        <v>0</v>
      </c>
    </row>
    <row r="5720" spans="2:6">
      <c r="B5720" t="str">
        <f>'4T'!$BL$13</f>
        <v>B0980GRCC_HDW</v>
      </c>
      <c r="E5720" t="s">
        <v>16446</v>
      </c>
      <c r="F5720">
        <f>IF(ISBLANK('4T'!$Q$13),"",'4T'!$Q$13)</f>
        <v>0</v>
      </c>
    </row>
    <row r="5721" spans="2:6">
      <c r="B5721" t="str">
        <f>'4T'!$BM$13</f>
        <v>B0991GRCC_STW</v>
      </c>
      <c r="E5721" t="s">
        <v>16446</v>
      </c>
      <c r="F5721">
        <f>IF(ISBLANK('4T'!$R$13),"",'4T'!$R$13)</f>
        <v>0</v>
      </c>
    </row>
    <row r="5722" spans="2:6">
      <c r="B5722" t="str">
        <f>'4T'!$BN$13</f>
        <v>B1003GRCC_SLW</v>
      </c>
      <c r="E5722" t="s">
        <v>16446</v>
      </c>
      <c r="F5722">
        <f>IF(ISBLANK('4T'!$S$13),"",'4T'!$S$13)</f>
        <v>0</v>
      </c>
    </row>
    <row r="5723" spans="2:6">
      <c r="B5723" t="str">
        <f>'4T'!$BO$13</f>
        <v>B1014GRCC_SAB</v>
      </c>
      <c r="E5723" t="s">
        <v>16446</v>
      </c>
      <c r="F5723">
        <f>IF(ISBLANK('4T'!$T$13),"",'4T'!$T$13)</f>
        <v>0</v>
      </c>
    </row>
    <row r="5724" spans="2:6">
      <c r="B5724" t="str">
        <f>'4T'!$BP$13</f>
        <v>B1025GRCC_SEB</v>
      </c>
      <c r="E5724" t="s">
        <v>16446</v>
      </c>
      <c r="F5724">
        <f>IF(ISBLANK('4T'!$U$13),"",'4T'!$U$13)</f>
        <v>0</v>
      </c>
    </row>
    <row r="5725" spans="2:6">
      <c r="B5725" t="str">
        <f>'4T'!$BQ$13</f>
        <v>B1036GRCC_SDB</v>
      </c>
      <c r="E5725" t="s">
        <v>16446</v>
      </c>
      <c r="F5725">
        <f>IF(ISBLANK('4T'!$V$13),"",'4T'!$V$13)</f>
        <v>0</v>
      </c>
    </row>
    <row r="5726" spans="2:6">
      <c r="B5726" t="str">
        <f>'4T'!$BR$13</f>
        <v>B0762GRCC_TOB</v>
      </c>
      <c r="E5726" t="s">
        <v>16446</v>
      </c>
      <c r="F5726">
        <f>IF(ISBLANK('4T'!$W$13),"",'4T'!$W$13)</f>
        <v>0</v>
      </c>
    </row>
    <row r="5727" spans="2:6">
      <c r="B5727" t="str">
        <f>'4T'!$BA$14</f>
        <v>B0871GROE_FOW</v>
      </c>
      <c r="E5727" t="s">
        <v>16446</v>
      </c>
      <c r="F5727">
        <f>IF(ISBLANK('4T'!$F$14),"",'4T'!$F$14)</f>
        <v>0</v>
      </c>
    </row>
    <row r="5728" spans="2:6">
      <c r="B5728" t="str">
        <f>'4T'!$BB$14</f>
        <v>B0882GROE_SUW</v>
      </c>
      <c r="E5728" t="s">
        <v>16446</v>
      </c>
      <c r="F5728">
        <f>IF(ISBLANK('4T'!$G$14),"",'4T'!$G$14)</f>
        <v>0</v>
      </c>
    </row>
    <row r="5729" spans="2:6">
      <c r="B5729" t="str">
        <f>'4T'!$BC$14</f>
        <v>B0893GROE_HDW</v>
      </c>
      <c r="E5729" t="s">
        <v>16446</v>
      </c>
      <c r="F5729">
        <f>IF(ISBLANK('4T'!$H$14),"",'4T'!$H$14)</f>
        <v>0</v>
      </c>
    </row>
    <row r="5730" spans="2:6">
      <c r="B5730" t="str">
        <f>'4T'!$BD$14</f>
        <v>B0904GROE_STW</v>
      </c>
      <c r="E5730" t="s">
        <v>16446</v>
      </c>
      <c r="F5730">
        <f>IF(ISBLANK('4T'!$I$14),"",'4T'!$I$14)</f>
        <v>0</v>
      </c>
    </row>
    <row r="5731" spans="2:6">
      <c r="B5731" t="str">
        <f>'4T'!$BE$14</f>
        <v>B0915GROE_SLW</v>
      </c>
      <c r="E5731" t="s">
        <v>16446</v>
      </c>
      <c r="F5731">
        <f>IF(ISBLANK('4T'!$J$14),"",'4T'!$J$14)</f>
        <v>0</v>
      </c>
    </row>
    <row r="5732" spans="2:6">
      <c r="B5732" t="str">
        <f>'4T'!$BF$14</f>
        <v>B0926GROE_SAB</v>
      </c>
      <c r="E5732" t="s">
        <v>16446</v>
      </c>
      <c r="F5732">
        <f>IF(ISBLANK('4T'!$K$14),"",'4T'!$K$14)</f>
        <v>0</v>
      </c>
    </row>
    <row r="5733" spans="2:6">
      <c r="B5733" t="str">
        <f>'4T'!$BG$14</f>
        <v>B0937GROE_SEB</v>
      </c>
      <c r="E5733" t="s">
        <v>16446</v>
      </c>
      <c r="F5733">
        <f>IF(ISBLANK('4T'!$L$14),"",'4T'!$L$14)</f>
        <v>0</v>
      </c>
    </row>
    <row r="5734" spans="2:6">
      <c r="B5734" t="str">
        <f>'4T'!$BH$14</f>
        <v>B0948GROE_SDB</v>
      </c>
      <c r="E5734" t="s">
        <v>16446</v>
      </c>
      <c r="F5734">
        <f>IF(ISBLANK('4T'!$M$14),"",'4T'!$M$14)</f>
        <v>0</v>
      </c>
    </row>
    <row r="5735" spans="2:6">
      <c r="B5735" t="str">
        <f>'4T'!$BI$14</f>
        <v>B0757GROE_TOB</v>
      </c>
      <c r="E5735" t="s">
        <v>16446</v>
      </c>
      <c r="F5735">
        <f>IF(ISBLANK('4T'!$N$14),"",'4T'!$N$14)</f>
        <v>0</v>
      </c>
    </row>
    <row r="5736" spans="2:6">
      <c r="B5736" t="str">
        <f>'4T'!$BJ$14</f>
        <v>B0959GROC_FOW</v>
      </c>
      <c r="E5736" t="s">
        <v>16446</v>
      </c>
      <c r="F5736">
        <f>IF(ISBLANK('4T'!$O$14),"",'4T'!$O$14)</f>
        <v>0</v>
      </c>
    </row>
    <row r="5737" spans="2:6">
      <c r="B5737" t="str">
        <f>'4T'!$BK$14</f>
        <v>B0970GROC_SUW</v>
      </c>
      <c r="E5737" t="s">
        <v>16446</v>
      </c>
      <c r="F5737">
        <f>IF(ISBLANK('4T'!$P$14),"",'4T'!$P$14)</f>
        <v>0</v>
      </c>
    </row>
    <row r="5738" spans="2:6">
      <c r="B5738" t="str">
        <f>'4T'!$BL$14</f>
        <v>B0981GROC_HDW</v>
      </c>
      <c r="E5738" t="s">
        <v>16446</v>
      </c>
      <c r="F5738">
        <f>IF(ISBLANK('4T'!$Q$14),"",'4T'!$Q$14)</f>
        <v>0</v>
      </c>
    </row>
    <row r="5739" spans="2:6">
      <c r="B5739" t="str">
        <f>'4T'!$BM$14</f>
        <v>B0992GROC_STW</v>
      </c>
      <c r="E5739" t="s">
        <v>16446</v>
      </c>
      <c r="F5739">
        <f>IF(ISBLANK('4T'!$R$14),"",'4T'!$R$14)</f>
        <v>0</v>
      </c>
    </row>
    <row r="5740" spans="2:6">
      <c r="B5740" t="str">
        <f>'4T'!$BN$14</f>
        <v>B1004GROC_SLW</v>
      </c>
      <c r="E5740" t="s">
        <v>16446</v>
      </c>
      <c r="F5740">
        <f>IF(ISBLANK('4T'!$S$14),"",'4T'!$S$14)</f>
        <v>0</v>
      </c>
    </row>
    <row r="5741" spans="2:6">
      <c r="B5741" t="str">
        <f>'4T'!$BO$14</f>
        <v>B1015GROC_SAB</v>
      </c>
      <c r="E5741" t="s">
        <v>16446</v>
      </c>
      <c r="F5741">
        <f>IF(ISBLANK('4T'!$T$14),"",'4T'!$T$14)</f>
        <v>0</v>
      </c>
    </row>
    <row r="5742" spans="2:6">
      <c r="B5742" t="str">
        <f>'4T'!$BP$14</f>
        <v>B1026GROC_SEB</v>
      </c>
      <c r="E5742" t="s">
        <v>16446</v>
      </c>
      <c r="F5742">
        <f>IF(ISBLANK('4T'!$U$14),"",'4T'!$U$14)</f>
        <v>0</v>
      </c>
    </row>
    <row r="5743" spans="2:6">
      <c r="B5743" t="str">
        <f>'4T'!$BQ$14</f>
        <v>B1037GROC_SDB</v>
      </c>
      <c r="E5743" t="s">
        <v>16446</v>
      </c>
      <c r="F5743">
        <f>IF(ISBLANK('4T'!$V$14),"",'4T'!$V$14)</f>
        <v>0</v>
      </c>
    </row>
    <row r="5744" spans="2:6">
      <c r="B5744" t="str">
        <f>'4T'!$BR$14</f>
        <v>B0763GROC_TOB</v>
      </c>
      <c r="E5744" t="s">
        <v>16446</v>
      </c>
      <c r="F5744">
        <f>IF(ISBLANK('4T'!$W$14),"",'4T'!$W$14)</f>
        <v>0</v>
      </c>
    </row>
    <row r="5745" spans="2:6">
      <c r="B5745" t="str">
        <f>'4T'!$BA$15</f>
        <v>B0508GRTE_FOW</v>
      </c>
      <c r="E5745" t="s">
        <v>16446</v>
      </c>
      <c r="F5745">
        <f>IF(ISBLANK('4T'!$F$15),"",'4T'!$F$15)</f>
        <v>0</v>
      </c>
    </row>
    <row r="5746" spans="2:6">
      <c r="B5746" t="str">
        <f>'4T'!$BB$15</f>
        <v>B0515GRTE_SUW</v>
      </c>
      <c r="E5746" t="s">
        <v>16446</v>
      </c>
      <c r="F5746">
        <f>IF(ISBLANK('4T'!$G$15),"",'4T'!$G$15)</f>
        <v>0</v>
      </c>
    </row>
    <row r="5747" spans="2:6">
      <c r="B5747" t="str">
        <f>'4T'!$BC$15</f>
        <v>B0522GRTE_HDW</v>
      </c>
      <c r="E5747" t="s">
        <v>16446</v>
      </c>
      <c r="F5747">
        <f>IF(ISBLANK('4T'!$H$15),"",'4T'!$H$15)</f>
        <v>0</v>
      </c>
    </row>
    <row r="5748" spans="2:6">
      <c r="B5748" t="str">
        <f>'4T'!$BD$15</f>
        <v>B0529GRTE_STW</v>
      </c>
      <c r="E5748" t="s">
        <v>16446</v>
      </c>
      <c r="F5748">
        <f>IF(ISBLANK('4T'!$I$15),"",'4T'!$I$15)</f>
        <v>0</v>
      </c>
    </row>
    <row r="5749" spans="2:6">
      <c r="B5749" t="str">
        <f>'4T'!$BE$15</f>
        <v>B0536GRTE_SLW</v>
      </c>
      <c r="E5749" t="s">
        <v>16446</v>
      </c>
      <c r="F5749">
        <f>IF(ISBLANK('4T'!$J$15),"",'4T'!$J$15)</f>
        <v>0</v>
      </c>
    </row>
    <row r="5750" spans="2:6">
      <c r="B5750" t="str">
        <f>'4T'!$BF$15</f>
        <v>B0542GRTE_SAB</v>
      </c>
      <c r="E5750" t="s">
        <v>16446</v>
      </c>
      <c r="F5750">
        <f>IF(ISBLANK('4T'!$K$15),"",'4T'!$K$15)</f>
        <v>0</v>
      </c>
    </row>
    <row r="5751" spans="2:6">
      <c r="B5751" t="str">
        <f>'4T'!$BG$15</f>
        <v>B0549GRTE_SEB</v>
      </c>
      <c r="E5751" t="s">
        <v>16446</v>
      </c>
      <c r="F5751">
        <f>IF(ISBLANK('4T'!$L$15),"",'4T'!$L$15)</f>
        <v>0</v>
      </c>
    </row>
    <row r="5752" spans="2:6">
      <c r="B5752" t="str">
        <f>'4T'!$BH$15</f>
        <v>B0556GRTE_SDB</v>
      </c>
      <c r="E5752" t="s">
        <v>16446</v>
      </c>
      <c r="F5752">
        <f>IF(ISBLANK('4T'!$M$15),"",'4T'!$M$15)</f>
        <v>0</v>
      </c>
    </row>
    <row r="5753" spans="2:6">
      <c r="B5753" t="str">
        <f>'4T'!$BI$15</f>
        <v>B0563GRTE_TOB</v>
      </c>
      <c r="E5753" t="s">
        <v>16446</v>
      </c>
      <c r="F5753">
        <f>IF(ISBLANK('4T'!$N$15),"",'4T'!$N$15)</f>
        <v>0</v>
      </c>
    </row>
    <row r="5754" spans="2:6">
      <c r="B5754" t="str">
        <f>'4T'!$BJ$15</f>
        <v>B0570GRTC_FOW</v>
      </c>
      <c r="E5754" t="s">
        <v>16446</v>
      </c>
      <c r="F5754">
        <f>IF(ISBLANK('4T'!$O$15),"",'4T'!$O$15)</f>
        <v>0</v>
      </c>
    </row>
    <row r="5755" spans="2:6">
      <c r="B5755" t="str">
        <f>'4T'!$BK$15</f>
        <v>B0577GRTC_SUW</v>
      </c>
      <c r="E5755" t="s">
        <v>16446</v>
      </c>
      <c r="F5755">
        <f>IF(ISBLANK('4T'!$P$15),"",'4T'!$P$15)</f>
        <v>0</v>
      </c>
    </row>
    <row r="5756" spans="2:6">
      <c r="B5756" t="str">
        <f>'4T'!$BL$15</f>
        <v>B0584GRTC_HDW</v>
      </c>
      <c r="E5756" t="s">
        <v>16446</v>
      </c>
      <c r="F5756">
        <f>IF(ISBLANK('4T'!$Q$15),"",'4T'!$Q$15)</f>
        <v>0</v>
      </c>
    </row>
    <row r="5757" spans="2:6">
      <c r="B5757" t="str">
        <f>'4T'!$BM$15</f>
        <v>B0591GRTC_STW</v>
      </c>
      <c r="E5757" t="s">
        <v>16446</v>
      </c>
      <c r="F5757">
        <f>IF(ISBLANK('4T'!$R$15),"",'4T'!$R$15)</f>
        <v>0</v>
      </c>
    </row>
    <row r="5758" spans="2:6">
      <c r="B5758" t="str">
        <f>'4T'!$BN$15</f>
        <v>B0598GRTC_SLW</v>
      </c>
      <c r="E5758" t="s">
        <v>16446</v>
      </c>
      <c r="F5758">
        <f>IF(ISBLANK('4T'!$S$15),"",'4T'!$S$15)</f>
        <v>0</v>
      </c>
    </row>
    <row r="5759" spans="2:6">
      <c r="B5759" t="str">
        <f>'4T'!$BO$15</f>
        <v>B0605GRTC_SAB</v>
      </c>
      <c r="E5759" t="s">
        <v>16446</v>
      </c>
      <c r="F5759">
        <f>IF(ISBLANK('4T'!$T$15),"",'4T'!$T$15)</f>
        <v>0</v>
      </c>
    </row>
    <row r="5760" spans="2:6">
      <c r="B5760" t="str">
        <f>'4T'!$BP$15</f>
        <v>B0612GRTC_SEB</v>
      </c>
      <c r="E5760" t="s">
        <v>16446</v>
      </c>
      <c r="F5760">
        <f>IF(ISBLANK('4T'!$U$15),"",'4T'!$U$15)</f>
        <v>0</v>
      </c>
    </row>
    <row r="5761" spans="2:6">
      <c r="B5761" t="str">
        <f>'4T'!$BQ$15</f>
        <v>B0619GRTC_SDB</v>
      </c>
      <c r="E5761" t="s">
        <v>16446</v>
      </c>
      <c r="F5761">
        <f>IF(ISBLANK('4T'!$V$15),"",'4T'!$V$15)</f>
        <v>0</v>
      </c>
    </row>
    <row r="5762" spans="2:6">
      <c r="B5762" t="str">
        <f>'4T'!$BR$15</f>
        <v>B0626GRTC_TOB</v>
      </c>
      <c r="E5762" t="s">
        <v>16446</v>
      </c>
      <c r="F5762">
        <f>IF(ISBLANK('4T'!$W$15),"",'4T'!$W$15)</f>
        <v>0</v>
      </c>
    </row>
    <row r="5763" spans="2:6">
      <c r="B5763" t="str">
        <f>'4T'!$BA$16</f>
        <v>B0873GRCE_FOW</v>
      </c>
      <c r="E5763" t="s">
        <v>16446</v>
      </c>
      <c r="F5763">
        <f>IF(ISBLANK('4T'!$F$16),"",'4T'!$F$16)</f>
        <v>0</v>
      </c>
    </row>
    <row r="5764" spans="2:6">
      <c r="B5764" t="str">
        <f>'4T'!$BB$16</f>
        <v>B0884GRCE_SUW</v>
      </c>
      <c r="E5764" t="s">
        <v>16446</v>
      </c>
      <c r="F5764">
        <f>IF(ISBLANK('4T'!$G$16),"",'4T'!$G$16)</f>
        <v>0</v>
      </c>
    </row>
    <row r="5765" spans="2:6">
      <c r="B5765" t="str">
        <f>'4T'!$BC$16</f>
        <v>B0895GRCE_HDW</v>
      </c>
      <c r="E5765" t="s">
        <v>16446</v>
      </c>
      <c r="F5765">
        <f>IF(ISBLANK('4T'!$H$16),"",'4T'!$H$16)</f>
        <v>0</v>
      </c>
    </row>
    <row r="5766" spans="2:6">
      <c r="B5766" t="str">
        <f>'4T'!$BD$16</f>
        <v>B0906GRCE_STW</v>
      </c>
      <c r="E5766" t="s">
        <v>16446</v>
      </c>
      <c r="F5766">
        <f>IF(ISBLANK('4T'!$I$16),"",'4T'!$I$16)</f>
        <v>0</v>
      </c>
    </row>
    <row r="5767" spans="2:6">
      <c r="B5767" t="str">
        <f>'4T'!$BE$16</f>
        <v>B0917GRCE_SLW</v>
      </c>
      <c r="E5767" t="s">
        <v>16446</v>
      </c>
      <c r="F5767">
        <f>IF(ISBLANK('4T'!$J$16),"",'4T'!$J$16)</f>
        <v>0</v>
      </c>
    </row>
    <row r="5768" spans="2:6">
      <c r="B5768" t="str">
        <f>'4T'!$BF$16</f>
        <v>B0928GRCE_SAB</v>
      </c>
      <c r="E5768" t="s">
        <v>16446</v>
      </c>
      <c r="F5768">
        <f>IF(ISBLANK('4T'!$K$16),"",'4T'!$K$16)</f>
        <v>0</v>
      </c>
    </row>
    <row r="5769" spans="2:6">
      <c r="B5769" t="str">
        <f>'4T'!$BG$16</f>
        <v>B0939GRCE_SEB</v>
      </c>
      <c r="E5769" t="s">
        <v>16446</v>
      </c>
      <c r="F5769">
        <f>IF(ISBLANK('4T'!$L$16),"",'4T'!$L$16)</f>
        <v>0</v>
      </c>
    </row>
    <row r="5770" spans="2:6">
      <c r="B5770" t="str">
        <f>'4T'!$BH$16</f>
        <v>B0950GRCE_SDB</v>
      </c>
      <c r="E5770" t="s">
        <v>16446</v>
      </c>
      <c r="F5770">
        <f>IF(ISBLANK('4T'!$M$16),"",'4T'!$M$16)</f>
        <v>0</v>
      </c>
    </row>
    <row r="5771" spans="2:6">
      <c r="B5771" t="str">
        <f>'4T'!$BI$16</f>
        <v>B0758GRCE_TOB</v>
      </c>
      <c r="E5771" t="s">
        <v>16446</v>
      </c>
      <c r="F5771">
        <f>IF(ISBLANK('4T'!$N$16),"",'4T'!$N$16)</f>
        <v>0</v>
      </c>
    </row>
    <row r="5772" spans="2:6">
      <c r="B5772" t="str">
        <f>'4T'!$BJ$16</f>
        <v>B0961GRCC_FOW</v>
      </c>
      <c r="E5772" t="s">
        <v>16446</v>
      </c>
      <c r="F5772">
        <f>IF(ISBLANK('4T'!$O$16),"",'4T'!$O$16)</f>
        <v>0</v>
      </c>
    </row>
    <row r="5773" spans="2:6">
      <c r="B5773" t="str">
        <f>'4T'!$BK$16</f>
        <v>B0972GRCC_SUW</v>
      </c>
      <c r="E5773" t="s">
        <v>16446</v>
      </c>
      <c r="F5773">
        <f>IF(ISBLANK('4T'!$P$16),"",'4T'!$P$16)</f>
        <v>0</v>
      </c>
    </row>
    <row r="5774" spans="2:6">
      <c r="B5774" t="str">
        <f>'4T'!$BL$16</f>
        <v>B0983GRCC_HDW</v>
      </c>
      <c r="E5774" t="s">
        <v>16446</v>
      </c>
      <c r="F5774">
        <f>IF(ISBLANK('4T'!$Q$16),"",'4T'!$Q$16)</f>
        <v>0</v>
      </c>
    </row>
    <row r="5775" spans="2:6">
      <c r="B5775" t="str">
        <f>'4T'!$BM$16</f>
        <v>B0994GRCC_STW</v>
      </c>
      <c r="E5775" t="s">
        <v>16446</v>
      </c>
      <c r="F5775">
        <f>IF(ISBLANK('4T'!$R$16),"",'4T'!$R$16)</f>
        <v>0</v>
      </c>
    </row>
    <row r="5776" spans="2:6">
      <c r="B5776" t="str">
        <f>'4T'!$BN$16</f>
        <v>B1006GRCC_SLW</v>
      </c>
      <c r="E5776" t="s">
        <v>16446</v>
      </c>
      <c r="F5776">
        <f>IF(ISBLANK('4T'!$S$16),"",'4T'!$S$16)</f>
        <v>0</v>
      </c>
    </row>
    <row r="5777" spans="2:6">
      <c r="B5777" t="str">
        <f>'4T'!$BO$16</f>
        <v>B1017GRCC_SAB</v>
      </c>
      <c r="E5777" t="s">
        <v>16446</v>
      </c>
      <c r="F5777">
        <f>IF(ISBLANK('4T'!$T$16),"",'4T'!$T$16)</f>
        <v>0</v>
      </c>
    </row>
    <row r="5778" spans="2:6">
      <c r="B5778" t="str">
        <f>'4T'!$BP$16</f>
        <v>B1028GRCC_SEB</v>
      </c>
      <c r="E5778" t="s">
        <v>16446</v>
      </c>
      <c r="F5778">
        <f>IF(ISBLANK('4T'!$U$16),"",'4T'!$U$16)</f>
        <v>0</v>
      </c>
    </row>
    <row r="5779" spans="2:6">
      <c r="B5779" t="str">
        <f>'4T'!$BQ$16</f>
        <v>B1039GRCC_SDB</v>
      </c>
      <c r="E5779" t="s">
        <v>16446</v>
      </c>
      <c r="F5779">
        <f>IF(ISBLANK('4T'!$V$16),"",'4T'!$V$16)</f>
        <v>0</v>
      </c>
    </row>
    <row r="5780" spans="2:6">
      <c r="B5780" t="str">
        <f>'4T'!$BR$16</f>
        <v>B0764GRCC_TOB</v>
      </c>
      <c r="E5780" t="s">
        <v>16446</v>
      </c>
      <c r="F5780">
        <f>IF(ISBLANK('4T'!$W$16),"",'4T'!$W$16)</f>
        <v>0</v>
      </c>
    </row>
    <row r="5781" spans="2:6">
      <c r="B5781" t="str">
        <f>'4T'!$BA$17</f>
        <v>B0874GROE_FOW</v>
      </c>
      <c r="E5781" t="s">
        <v>16446</v>
      </c>
      <c r="F5781">
        <f>IF(ISBLANK('4T'!$F$17),"",'4T'!$F$17)</f>
        <v>0</v>
      </c>
    </row>
    <row r="5782" spans="2:6">
      <c r="B5782" t="str">
        <f>'4T'!$BB$17</f>
        <v>B0885GROE_SUW</v>
      </c>
      <c r="E5782" t="s">
        <v>16446</v>
      </c>
      <c r="F5782">
        <f>IF(ISBLANK('4T'!$G$17),"",'4T'!$G$17)</f>
        <v>0</v>
      </c>
    </row>
    <row r="5783" spans="2:6">
      <c r="B5783" t="str">
        <f>'4T'!$BC$17</f>
        <v>B0896GROE_HDW</v>
      </c>
      <c r="E5783" t="s">
        <v>16446</v>
      </c>
      <c r="F5783">
        <f>IF(ISBLANK('4T'!$H$17),"",'4T'!$H$17)</f>
        <v>0</v>
      </c>
    </row>
    <row r="5784" spans="2:6">
      <c r="B5784" t="str">
        <f>'4T'!$BD$17</f>
        <v>B0907GROE_STW</v>
      </c>
      <c r="E5784" t="s">
        <v>16446</v>
      </c>
      <c r="F5784">
        <f>IF(ISBLANK('4T'!$I$17),"",'4T'!$I$17)</f>
        <v>0</v>
      </c>
    </row>
    <row r="5785" spans="2:6">
      <c r="B5785" t="str">
        <f>'4T'!$BE$17</f>
        <v>B0918GROE_SLW</v>
      </c>
      <c r="E5785" t="s">
        <v>16446</v>
      </c>
      <c r="F5785">
        <f>IF(ISBLANK('4T'!$J$17),"",'4T'!$J$17)</f>
        <v>0</v>
      </c>
    </row>
    <row r="5786" spans="2:6">
      <c r="B5786" t="str">
        <f>'4T'!$BF$17</f>
        <v>B0929GROE_SAB</v>
      </c>
      <c r="E5786" t="s">
        <v>16446</v>
      </c>
      <c r="F5786">
        <f>IF(ISBLANK('4T'!$K$17),"",'4T'!$K$17)</f>
        <v>0</v>
      </c>
    </row>
    <row r="5787" spans="2:6">
      <c r="B5787" t="str">
        <f>'4T'!$BG$17</f>
        <v>B0940GROE_SEB</v>
      </c>
      <c r="E5787" t="s">
        <v>16446</v>
      </c>
      <c r="F5787">
        <f>IF(ISBLANK('4T'!$L$17),"",'4T'!$L$17)</f>
        <v>0</v>
      </c>
    </row>
    <row r="5788" spans="2:6">
      <c r="B5788" t="str">
        <f>'4T'!$BH$17</f>
        <v>B0951GROE_SDB</v>
      </c>
      <c r="E5788" t="s">
        <v>16446</v>
      </c>
      <c r="F5788">
        <f>IF(ISBLANK('4T'!$M$17),"",'4T'!$M$17)</f>
        <v>0</v>
      </c>
    </row>
    <row r="5789" spans="2:6">
      <c r="B5789" t="str">
        <f>'4T'!$BI$17</f>
        <v>B0759GROE_TOB</v>
      </c>
      <c r="E5789" t="s">
        <v>16446</v>
      </c>
      <c r="F5789">
        <f>IF(ISBLANK('4T'!$N$17),"",'4T'!$N$17)</f>
        <v>0</v>
      </c>
    </row>
    <row r="5790" spans="2:6">
      <c r="B5790" t="str">
        <f>'4T'!$BJ$17</f>
        <v>B0962GROC_FOW</v>
      </c>
      <c r="E5790" t="s">
        <v>16446</v>
      </c>
      <c r="F5790">
        <f>IF(ISBLANK('4T'!$O$17),"",'4T'!$O$17)</f>
        <v>0</v>
      </c>
    </row>
    <row r="5791" spans="2:6">
      <c r="B5791" t="str">
        <f>'4T'!$BK$17</f>
        <v>B0973GROC_SUW</v>
      </c>
      <c r="E5791" t="s">
        <v>16446</v>
      </c>
      <c r="F5791">
        <f>IF(ISBLANK('4T'!$P$17),"",'4T'!$P$17)</f>
        <v>0</v>
      </c>
    </row>
    <row r="5792" spans="2:6">
      <c r="B5792" t="str">
        <f>'4T'!$BL$17</f>
        <v>B0984GROC_HDW</v>
      </c>
      <c r="E5792" t="s">
        <v>16446</v>
      </c>
      <c r="F5792">
        <f>IF(ISBLANK('4T'!$Q$17),"",'4T'!$Q$17)</f>
        <v>0</v>
      </c>
    </row>
    <row r="5793" spans="2:6">
      <c r="B5793" t="str">
        <f>'4T'!$BM$17</f>
        <v>B0995GROC_STW</v>
      </c>
      <c r="E5793" t="s">
        <v>16446</v>
      </c>
      <c r="F5793">
        <f>IF(ISBLANK('4T'!$R$17),"",'4T'!$R$17)</f>
        <v>0</v>
      </c>
    </row>
    <row r="5794" spans="2:6">
      <c r="B5794" t="str">
        <f>'4T'!$BN$17</f>
        <v>B1007GROC_SLW</v>
      </c>
      <c r="E5794" t="s">
        <v>16446</v>
      </c>
      <c r="F5794">
        <f>IF(ISBLANK('4T'!$S$17),"",'4T'!$S$17)</f>
        <v>0</v>
      </c>
    </row>
    <row r="5795" spans="2:6">
      <c r="B5795" t="str">
        <f>'4T'!$BO$17</f>
        <v>B1018GROC_SAB</v>
      </c>
      <c r="E5795" t="s">
        <v>16446</v>
      </c>
      <c r="F5795">
        <f>IF(ISBLANK('4T'!$T$17),"",'4T'!$T$17)</f>
        <v>0</v>
      </c>
    </row>
    <row r="5796" spans="2:6">
      <c r="B5796" t="str">
        <f>'4T'!$BP$17</f>
        <v>B1029GROC_SEB</v>
      </c>
      <c r="E5796" t="s">
        <v>16446</v>
      </c>
      <c r="F5796">
        <f>IF(ISBLANK('4T'!$U$17),"",'4T'!$U$17)</f>
        <v>0</v>
      </c>
    </row>
    <row r="5797" spans="2:6">
      <c r="B5797" t="str">
        <f>'4T'!$BQ$17</f>
        <v>B1040GROC_SDB</v>
      </c>
      <c r="E5797" t="s">
        <v>16446</v>
      </c>
      <c r="F5797">
        <f>IF(ISBLANK('4T'!$V$17),"",'4T'!$V$17)</f>
        <v>0</v>
      </c>
    </row>
    <row r="5798" spans="2:6">
      <c r="B5798" t="str">
        <f>'4T'!$BR$17</f>
        <v>B0765GROC_TOB</v>
      </c>
      <c r="E5798" t="s">
        <v>16446</v>
      </c>
      <c r="F5798">
        <f>IF(ISBLANK('4T'!$W$17),"",'4T'!$W$17)</f>
        <v>0</v>
      </c>
    </row>
    <row r="5799" spans="2:6">
      <c r="B5799" t="str">
        <f>'4T'!$BA$18</f>
        <v>B0509GRTE_FOW</v>
      </c>
      <c r="E5799" t="s">
        <v>16446</v>
      </c>
      <c r="F5799">
        <f>IF(ISBLANK('4T'!$F$18),"",'4T'!$F$18)</f>
        <v>0</v>
      </c>
    </row>
    <row r="5800" spans="2:6">
      <c r="B5800" t="str">
        <f>'4T'!$BB$18</f>
        <v>B0516GRTE_SUW</v>
      </c>
      <c r="E5800" t="s">
        <v>16446</v>
      </c>
      <c r="F5800">
        <f>IF(ISBLANK('4T'!$G$18),"",'4T'!$G$18)</f>
        <v>0</v>
      </c>
    </row>
    <row r="5801" spans="2:6">
      <c r="B5801" t="str">
        <f>'4T'!$BC$18</f>
        <v>B0523GRTE_HDW</v>
      </c>
      <c r="E5801" t="s">
        <v>16446</v>
      </c>
      <c r="F5801">
        <f>IF(ISBLANK('4T'!$H$18),"",'4T'!$H$18)</f>
        <v>0</v>
      </c>
    </row>
    <row r="5802" spans="2:6">
      <c r="B5802" t="str">
        <f>'4T'!$BD$18</f>
        <v>B0530GRTE_STW</v>
      </c>
      <c r="E5802" t="s">
        <v>16446</v>
      </c>
      <c r="F5802">
        <f>IF(ISBLANK('4T'!$I$18),"",'4T'!$I$18)</f>
        <v>0</v>
      </c>
    </row>
    <row r="5803" spans="2:6">
      <c r="B5803" t="str">
        <f>'4T'!$BE$18</f>
        <v>B0537GRTE_SLW</v>
      </c>
      <c r="E5803" t="s">
        <v>16446</v>
      </c>
      <c r="F5803">
        <f>IF(ISBLANK('4T'!$J$18),"",'4T'!$J$18)</f>
        <v>0</v>
      </c>
    </row>
    <row r="5804" spans="2:6">
      <c r="B5804" t="str">
        <f>'4T'!$BF$18</f>
        <v>B0543GRTE_SAB</v>
      </c>
      <c r="E5804" t="s">
        <v>16446</v>
      </c>
      <c r="F5804">
        <f>IF(ISBLANK('4T'!$K$18),"",'4T'!$K$18)</f>
        <v>0</v>
      </c>
    </row>
    <row r="5805" spans="2:6">
      <c r="B5805" t="str">
        <f>'4T'!$BG$18</f>
        <v>B0550GRTE_SEB</v>
      </c>
      <c r="E5805" t="s">
        <v>16446</v>
      </c>
      <c r="F5805">
        <f>IF(ISBLANK('4T'!$L$18),"",'4T'!$L$18)</f>
        <v>0</v>
      </c>
    </row>
    <row r="5806" spans="2:6">
      <c r="B5806" t="str">
        <f>'4T'!$BH$18</f>
        <v>B0557GRTE_SDB</v>
      </c>
      <c r="E5806" t="s">
        <v>16446</v>
      </c>
      <c r="F5806">
        <f>IF(ISBLANK('4T'!$M$18),"",'4T'!$M$18)</f>
        <v>0</v>
      </c>
    </row>
    <row r="5807" spans="2:6">
      <c r="B5807" t="str">
        <f>'4T'!$BI$18</f>
        <v>B0564GRTE_TOB</v>
      </c>
      <c r="E5807" t="s">
        <v>16446</v>
      </c>
      <c r="F5807">
        <f>IF(ISBLANK('4T'!$N$18),"",'4T'!$N$18)</f>
        <v>0</v>
      </c>
    </row>
    <row r="5808" spans="2:6">
      <c r="B5808" t="str">
        <f>'4T'!$BJ$18</f>
        <v>B0571GRTC_FOW</v>
      </c>
      <c r="E5808" t="s">
        <v>16446</v>
      </c>
      <c r="F5808">
        <f>IF(ISBLANK('4T'!$O$18),"",'4T'!$O$18)</f>
        <v>0</v>
      </c>
    </row>
    <row r="5809" spans="2:6">
      <c r="B5809" t="str">
        <f>'4T'!$BK$18</f>
        <v>B0578GRTC_SUW</v>
      </c>
      <c r="E5809" t="s">
        <v>16446</v>
      </c>
      <c r="F5809">
        <f>IF(ISBLANK('4T'!$P$18),"",'4T'!$P$18)</f>
        <v>0</v>
      </c>
    </row>
    <row r="5810" spans="2:6">
      <c r="B5810" t="str">
        <f>'4T'!$BL$18</f>
        <v>B0585GRTC_HDW</v>
      </c>
      <c r="E5810" t="s">
        <v>16446</v>
      </c>
      <c r="F5810">
        <f>IF(ISBLANK('4T'!$Q$18),"",'4T'!$Q$18)</f>
        <v>0</v>
      </c>
    </row>
    <row r="5811" spans="2:6">
      <c r="B5811" t="str">
        <f>'4T'!$BM$18</f>
        <v>B0592GRTC_STW</v>
      </c>
      <c r="E5811" t="s">
        <v>16446</v>
      </c>
      <c r="F5811">
        <f>IF(ISBLANK('4T'!$R$18),"",'4T'!$R$18)</f>
        <v>0</v>
      </c>
    </row>
    <row r="5812" spans="2:6">
      <c r="B5812" t="str">
        <f>'4T'!$BN$18</f>
        <v>B0599GRTC_SLW</v>
      </c>
      <c r="E5812" t="s">
        <v>16446</v>
      </c>
      <c r="F5812">
        <f>IF(ISBLANK('4T'!$S$18),"",'4T'!$S$18)</f>
        <v>0</v>
      </c>
    </row>
    <row r="5813" spans="2:6">
      <c r="B5813" t="str">
        <f>'4T'!$BO$18</f>
        <v>B0606GRTC_SAB</v>
      </c>
      <c r="E5813" t="s">
        <v>16446</v>
      </c>
      <c r="F5813">
        <f>IF(ISBLANK('4T'!$T$18),"",'4T'!$T$18)</f>
        <v>0</v>
      </c>
    </row>
    <row r="5814" spans="2:6">
      <c r="B5814" t="str">
        <f>'4T'!$BP$18</f>
        <v>B0613GRTC_SEB</v>
      </c>
      <c r="E5814" t="s">
        <v>16446</v>
      </c>
      <c r="F5814">
        <f>IF(ISBLANK('4T'!$U$18),"",'4T'!$U$18)</f>
        <v>0</v>
      </c>
    </row>
    <row r="5815" spans="2:6">
      <c r="B5815" t="str">
        <f>'4T'!$BQ$18</f>
        <v>B0620GRTC_SDB</v>
      </c>
      <c r="E5815" t="s">
        <v>16446</v>
      </c>
      <c r="F5815">
        <f>IF(ISBLANK('4T'!$V$18),"",'4T'!$V$18)</f>
        <v>0</v>
      </c>
    </row>
    <row r="5816" spans="2:6">
      <c r="B5816" t="str">
        <f>'4T'!$BR$18</f>
        <v>B0627GRTC_TOB</v>
      </c>
      <c r="E5816" t="s">
        <v>16446</v>
      </c>
      <c r="F5816">
        <f>IF(ISBLANK('4T'!$W$18),"",'4T'!$W$18)</f>
        <v>0</v>
      </c>
    </row>
    <row r="5817" spans="2:6">
      <c r="B5817" t="str">
        <f>'4T'!$BA$19</f>
        <v>B0876GRCE_FOW</v>
      </c>
      <c r="E5817" t="s">
        <v>16446</v>
      </c>
      <c r="F5817">
        <f>IF(ISBLANK('4T'!$F$19),"",'4T'!$F$19)</f>
        <v>0</v>
      </c>
    </row>
    <row r="5818" spans="2:6">
      <c r="B5818" t="str">
        <f>'4T'!$BB$19</f>
        <v>B0887GRCE_SUW</v>
      </c>
      <c r="E5818" t="s">
        <v>16446</v>
      </c>
      <c r="F5818">
        <f>IF(ISBLANK('4T'!$G$19),"",'4T'!$G$19)</f>
        <v>0</v>
      </c>
    </row>
    <row r="5819" spans="2:6">
      <c r="B5819" t="str">
        <f>'4T'!$BC$19</f>
        <v>B0898GRCE_HDW</v>
      </c>
      <c r="E5819" t="s">
        <v>16446</v>
      </c>
      <c r="F5819">
        <f>IF(ISBLANK('4T'!$H$19),"",'4T'!$H$19)</f>
        <v>0</v>
      </c>
    </row>
    <row r="5820" spans="2:6">
      <c r="B5820" t="str">
        <f>'4T'!$BD$19</f>
        <v>B0909GRCE_STW</v>
      </c>
      <c r="E5820" t="s">
        <v>16446</v>
      </c>
      <c r="F5820">
        <f>IF(ISBLANK('4T'!$I$19),"",'4T'!$I$19)</f>
        <v>0</v>
      </c>
    </row>
    <row r="5821" spans="2:6">
      <c r="B5821" t="str">
        <f>'4T'!$BE$19</f>
        <v>B0920GRCE_SLW</v>
      </c>
      <c r="E5821" t="s">
        <v>16446</v>
      </c>
      <c r="F5821">
        <f>IF(ISBLANK('4T'!$J$19),"",'4T'!$J$19)</f>
        <v>0</v>
      </c>
    </row>
    <row r="5822" spans="2:6">
      <c r="B5822" t="str">
        <f>'4T'!$BF$19</f>
        <v>B0931GRCE_SAB</v>
      </c>
      <c r="E5822" t="s">
        <v>16446</v>
      </c>
      <c r="F5822">
        <f>IF(ISBLANK('4T'!$K$19),"",'4T'!$K$19)</f>
        <v>0</v>
      </c>
    </row>
    <row r="5823" spans="2:6">
      <c r="B5823" t="str">
        <f>'4T'!$BG$19</f>
        <v>B0942GRCE_SEB</v>
      </c>
      <c r="E5823" t="s">
        <v>16446</v>
      </c>
      <c r="F5823">
        <f>IF(ISBLANK('4T'!$L$19),"",'4T'!$L$19)</f>
        <v>0</v>
      </c>
    </row>
    <row r="5824" spans="2:6">
      <c r="B5824" t="str">
        <f>'4T'!$BH$19</f>
        <v>B0953GRCE_SDB</v>
      </c>
      <c r="E5824" t="s">
        <v>16446</v>
      </c>
      <c r="F5824">
        <f>IF(ISBLANK('4T'!$M$19),"",'4T'!$M$19)</f>
        <v>0</v>
      </c>
    </row>
    <row r="5825" spans="2:6">
      <c r="B5825" t="str">
        <f>'4T'!$BI$19</f>
        <v>B0760GRCE_TOB</v>
      </c>
      <c r="E5825" t="s">
        <v>16446</v>
      </c>
      <c r="F5825">
        <f>IF(ISBLANK('4T'!$N$19),"",'4T'!$N$19)</f>
        <v>0</v>
      </c>
    </row>
    <row r="5826" spans="2:6">
      <c r="B5826" t="str">
        <f>'4T'!$BJ$19</f>
        <v>B0964GRCC_FOW</v>
      </c>
      <c r="E5826" t="s">
        <v>16446</v>
      </c>
      <c r="F5826">
        <f>IF(ISBLANK('4T'!$O$19),"",'4T'!$O$19)</f>
        <v>0</v>
      </c>
    </row>
    <row r="5827" spans="2:6">
      <c r="B5827" t="str">
        <f>'4T'!$BK$19</f>
        <v>B0975GRCC_SUW</v>
      </c>
      <c r="E5827" t="s">
        <v>16446</v>
      </c>
      <c r="F5827">
        <f>IF(ISBLANK('4T'!$P$19),"",'4T'!$P$19)</f>
        <v>0</v>
      </c>
    </row>
    <row r="5828" spans="2:6">
      <c r="B5828" t="str">
        <f>'4T'!$BL$19</f>
        <v>B0986GRCC_HDW</v>
      </c>
      <c r="E5828" t="s">
        <v>16446</v>
      </c>
      <c r="F5828">
        <f>IF(ISBLANK('4T'!$Q$19),"",'4T'!$Q$19)</f>
        <v>0</v>
      </c>
    </row>
    <row r="5829" spans="2:6">
      <c r="B5829" t="str">
        <f>'4T'!$BM$19</f>
        <v>B0997GRCC_STW</v>
      </c>
      <c r="E5829" t="s">
        <v>16446</v>
      </c>
      <c r="F5829">
        <f>IF(ISBLANK('4T'!$R$19),"",'4T'!$R$19)</f>
        <v>0</v>
      </c>
    </row>
    <row r="5830" spans="2:6">
      <c r="B5830" t="str">
        <f>'4T'!$BN$19</f>
        <v>B1009GRCC_SLW</v>
      </c>
      <c r="E5830" t="s">
        <v>16446</v>
      </c>
      <c r="F5830">
        <f>IF(ISBLANK('4T'!$S$19),"",'4T'!$S$19)</f>
        <v>0</v>
      </c>
    </row>
    <row r="5831" spans="2:6">
      <c r="B5831" t="str">
        <f>'4T'!$BO$19</f>
        <v>B1020GRCC_SAB</v>
      </c>
      <c r="E5831" t="s">
        <v>16446</v>
      </c>
      <c r="F5831">
        <f>IF(ISBLANK('4T'!$T$19),"",'4T'!$T$19)</f>
        <v>0</v>
      </c>
    </row>
    <row r="5832" spans="2:6">
      <c r="B5832" t="str">
        <f>'4T'!$BP$19</f>
        <v>B1031GRCC_SEB</v>
      </c>
      <c r="E5832" t="s">
        <v>16446</v>
      </c>
      <c r="F5832">
        <f>IF(ISBLANK('4T'!$U$19),"",'4T'!$U$19)</f>
        <v>0</v>
      </c>
    </row>
    <row r="5833" spans="2:6">
      <c r="B5833" t="str">
        <f>'4T'!$BQ$19</f>
        <v>B1042GRCC_SDB</v>
      </c>
      <c r="E5833" t="s">
        <v>16446</v>
      </c>
      <c r="F5833">
        <f>IF(ISBLANK('4T'!$V$19),"",'4T'!$V$19)</f>
        <v>0</v>
      </c>
    </row>
    <row r="5834" spans="2:6">
      <c r="B5834" t="str">
        <f>'4T'!$BR$19</f>
        <v>B0766GRCC_TOB</v>
      </c>
      <c r="E5834" t="s">
        <v>16446</v>
      </c>
      <c r="F5834">
        <f>IF(ISBLANK('4T'!$W$19),"",'4T'!$W$19)</f>
        <v>0</v>
      </c>
    </row>
    <row r="5835" spans="2:6">
      <c r="B5835" t="str">
        <f>'4T'!$BA$20</f>
        <v>B0877GROE_FOW</v>
      </c>
      <c r="E5835" t="s">
        <v>16446</v>
      </c>
      <c r="F5835">
        <f>IF(ISBLANK('4T'!$F$20),"",'4T'!$F$20)</f>
        <v>0</v>
      </c>
    </row>
    <row r="5836" spans="2:6">
      <c r="B5836" t="str">
        <f>'4T'!$BB$20</f>
        <v>B0888GROE_SUW</v>
      </c>
      <c r="E5836" t="s">
        <v>16446</v>
      </c>
      <c r="F5836">
        <f>IF(ISBLANK('4T'!$G$20),"",'4T'!$G$20)</f>
        <v>0</v>
      </c>
    </row>
    <row r="5837" spans="2:6">
      <c r="B5837" t="str">
        <f>'4T'!$BC$20</f>
        <v>B0899GROE_HDW</v>
      </c>
      <c r="E5837" t="s">
        <v>16446</v>
      </c>
      <c r="F5837">
        <f>IF(ISBLANK('4T'!$H$20),"",'4T'!$H$20)</f>
        <v>0</v>
      </c>
    </row>
    <row r="5838" spans="2:6">
      <c r="B5838" t="str">
        <f>'4T'!$BD$20</f>
        <v>B0910GROE_STW</v>
      </c>
      <c r="E5838" t="s">
        <v>16446</v>
      </c>
      <c r="F5838">
        <f>IF(ISBLANK('4T'!$I$20),"",'4T'!$I$20)</f>
        <v>0</v>
      </c>
    </row>
    <row r="5839" spans="2:6">
      <c r="B5839" t="str">
        <f>'4T'!$BE$20</f>
        <v>B0921GROE_SLW</v>
      </c>
      <c r="E5839" t="s">
        <v>16446</v>
      </c>
      <c r="F5839">
        <f>IF(ISBLANK('4T'!$J$20),"",'4T'!$J$20)</f>
        <v>0</v>
      </c>
    </row>
    <row r="5840" spans="2:6">
      <c r="B5840" t="str">
        <f>'4T'!$BF$20</f>
        <v>B0932GROE_SAB</v>
      </c>
      <c r="E5840" t="s">
        <v>16446</v>
      </c>
      <c r="F5840">
        <f>IF(ISBLANK('4T'!$K$20),"",'4T'!$K$20)</f>
        <v>0</v>
      </c>
    </row>
    <row r="5841" spans="2:6">
      <c r="B5841" t="str">
        <f>'4T'!$BG$20</f>
        <v>B0943GROE_SEB</v>
      </c>
      <c r="E5841" t="s">
        <v>16446</v>
      </c>
      <c r="F5841">
        <f>IF(ISBLANK('4T'!$L$20),"",'4T'!$L$20)</f>
        <v>0</v>
      </c>
    </row>
    <row r="5842" spans="2:6">
      <c r="B5842" t="str">
        <f>'4T'!$BH$20</f>
        <v>B0954GROE_SDB</v>
      </c>
      <c r="E5842" t="s">
        <v>16446</v>
      </c>
      <c r="F5842">
        <f>IF(ISBLANK('4T'!$M$20),"",'4T'!$M$20)</f>
        <v>0</v>
      </c>
    </row>
    <row r="5843" spans="2:6">
      <c r="B5843" t="str">
        <f>'4T'!$BI$20</f>
        <v>B0761GROE_TOB</v>
      </c>
      <c r="E5843" t="s">
        <v>16446</v>
      </c>
      <c r="F5843">
        <f>IF(ISBLANK('4T'!$N$20),"",'4T'!$N$20)</f>
        <v>0</v>
      </c>
    </row>
    <row r="5844" spans="2:6">
      <c r="B5844" t="str">
        <f>'4T'!$BJ$20</f>
        <v>B0965GROC_FOW</v>
      </c>
      <c r="E5844" t="s">
        <v>16446</v>
      </c>
      <c r="F5844">
        <f>IF(ISBLANK('4T'!$O$20),"",'4T'!$O$20)</f>
        <v>0</v>
      </c>
    </row>
    <row r="5845" spans="2:6">
      <c r="B5845" t="str">
        <f>'4T'!$BK$20</f>
        <v>B0976GROC_SUW</v>
      </c>
      <c r="E5845" t="s">
        <v>16446</v>
      </c>
      <c r="F5845">
        <f>IF(ISBLANK('4T'!$P$20),"",'4T'!$P$20)</f>
        <v>0</v>
      </c>
    </row>
    <row r="5846" spans="2:6">
      <c r="B5846" t="str">
        <f>'4T'!$BL$20</f>
        <v>B0987GROC_HDW</v>
      </c>
      <c r="E5846" t="s">
        <v>16446</v>
      </c>
      <c r="F5846">
        <f>IF(ISBLANK('4T'!$Q$20),"",'4T'!$Q$20)</f>
        <v>0</v>
      </c>
    </row>
    <row r="5847" spans="2:6">
      <c r="B5847" t="str">
        <f>'4T'!$BM$20</f>
        <v>B0998GROC_STW</v>
      </c>
      <c r="E5847" t="s">
        <v>16446</v>
      </c>
      <c r="F5847">
        <f>IF(ISBLANK('4T'!$R$20),"",'4T'!$R$20)</f>
        <v>0</v>
      </c>
    </row>
    <row r="5848" spans="2:6">
      <c r="B5848" t="str">
        <f>'4T'!$BN$20</f>
        <v>B1010GROC_SLW</v>
      </c>
      <c r="E5848" t="s">
        <v>16446</v>
      </c>
      <c r="F5848">
        <f>IF(ISBLANK('4T'!$S$20),"",'4T'!$S$20)</f>
        <v>0</v>
      </c>
    </row>
    <row r="5849" spans="2:6">
      <c r="B5849" t="str">
        <f>'4T'!$BO$20</f>
        <v>B1021GROC_SAB</v>
      </c>
      <c r="E5849" t="s">
        <v>16446</v>
      </c>
      <c r="F5849">
        <f>IF(ISBLANK('4T'!$T$20),"",'4T'!$T$20)</f>
        <v>0</v>
      </c>
    </row>
    <row r="5850" spans="2:6">
      <c r="B5850" t="str">
        <f>'4T'!$BP$20</f>
        <v>B1032GROC_SEB</v>
      </c>
      <c r="E5850" t="s">
        <v>16446</v>
      </c>
      <c r="F5850">
        <f>IF(ISBLANK('4T'!$U$20),"",'4T'!$U$20)</f>
        <v>0</v>
      </c>
    </row>
    <row r="5851" spans="2:6">
      <c r="B5851" t="str">
        <f>'4T'!$BQ$20</f>
        <v>B1043GROC_SDB</v>
      </c>
      <c r="E5851" t="s">
        <v>16446</v>
      </c>
      <c r="F5851">
        <f>IF(ISBLANK('4T'!$V$20),"",'4T'!$V$20)</f>
        <v>0</v>
      </c>
    </row>
    <row r="5852" spans="2:6">
      <c r="B5852" t="str">
        <f>'4T'!$BR$20</f>
        <v>B0767GROC_TOB</v>
      </c>
      <c r="E5852" t="s">
        <v>16446</v>
      </c>
      <c r="F5852">
        <f>IF(ISBLANK('4T'!$W$20),"",'4T'!$W$20)</f>
        <v>0</v>
      </c>
    </row>
    <row r="5853" spans="2:6">
      <c r="B5853" t="str">
        <f>'4T'!$BA$21</f>
        <v>B0510GRTE_FOW</v>
      </c>
      <c r="E5853" t="s">
        <v>16446</v>
      </c>
      <c r="F5853">
        <f>IF(ISBLANK('4T'!$F$21),"",'4T'!$F$21)</f>
        <v>0</v>
      </c>
    </row>
    <row r="5854" spans="2:6">
      <c r="B5854" t="str">
        <f>'4T'!$BB$21</f>
        <v>B0517GRTE_SUW</v>
      </c>
      <c r="E5854" t="s">
        <v>16446</v>
      </c>
      <c r="F5854">
        <f>IF(ISBLANK('4T'!$G$21),"",'4T'!$G$21)</f>
        <v>0</v>
      </c>
    </row>
    <row r="5855" spans="2:6">
      <c r="B5855" t="str">
        <f>'4T'!$BC$21</f>
        <v>B0524GRTE_HDW</v>
      </c>
      <c r="E5855" t="s">
        <v>16446</v>
      </c>
      <c r="F5855">
        <f>IF(ISBLANK('4T'!$H$21),"",'4T'!$H$21)</f>
        <v>0</v>
      </c>
    </row>
    <row r="5856" spans="2:6">
      <c r="B5856" t="str">
        <f>'4T'!$BD$21</f>
        <v>B0531GRTE_STW</v>
      </c>
      <c r="E5856" t="s">
        <v>16446</v>
      </c>
      <c r="F5856">
        <f>IF(ISBLANK('4T'!$I$21),"",'4T'!$I$21)</f>
        <v>0</v>
      </c>
    </row>
    <row r="5857" spans="2:6">
      <c r="B5857" t="str">
        <f>'4T'!$BE$21</f>
        <v>B0538GRTE_SLW</v>
      </c>
      <c r="E5857" t="s">
        <v>16446</v>
      </c>
      <c r="F5857">
        <f>IF(ISBLANK('4T'!$J$21),"",'4T'!$J$21)</f>
        <v>0</v>
      </c>
    </row>
    <row r="5858" spans="2:6">
      <c r="B5858" t="str">
        <f>'4T'!$BF$21</f>
        <v>B0544GRTE_SAB</v>
      </c>
      <c r="E5858" t="s">
        <v>16446</v>
      </c>
      <c r="F5858">
        <f>IF(ISBLANK('4T'!$K$21),"",'4T'!$K$21)</f>
        <v>0</v>
      </c>
    </row>
    <row r="5859" spans="2:6">
      <c r="B5859" t="str">
        <f>'4T'!$BG$21</f>
        <v>B0551GRTE_SEB</v>
      </c>
      <c r="E5859" t="s">
        <v>16446</v>
      </c>
      <c r="F5859">
        <f>IF(ISBLANK('4T'!$L$21),"",'4T'!$L$21)</f>
        <v>0</v>
      </c>
    </row>
    <row r="5860" spans="2:6">
      <c r="B5860" t="str">
        <f>'4T'!$BH$21</f>
        <v>B0558GRTE_SDB</v>
      </c>
      <c r="E5860" t="s">
        <v>16446</v>
      </c>
      <c r="F5860">
        <f>IF(ISBLANK('4T'!$M$21),"",'4T'!$M$21)</f>
        <v>0</v>
      </c>
    </row>
    <row r="5861" spans="2:6">
      <c r="B5861" t="str">
        <f>'4T'!$BI$21</f>
        <v>B0565GRTE_TOB</v>
      </c>
      <c r="E5861" t="s">
        <v>16446</v>
      </c>
      <c r="F5861">
        <f>IF(ISBLANK('4T'!$N$21),"",'4T'!$N$21)</f>
        <v>0</v>
      </c>
    </row>
    <row r="5862" spans="2:6">
      <c r="B5862" t="str">
        <f>'4T'!$BJ$21</f>
        <v>B0572GRTC_FOW</v>
      </c>
      <c r="E5862" t="s">
        <v>16446</v>
      </c>
      <c r="F5862">
        <f>IF(ISBLANK('4T'!$O$21),"",'4T'!$O$21)</f>
        <v>0</v>
      </c>
    </row>
    <row r="5863" spans="2:6">
      <c r="B5863" t="str">
        <f>'4T'!$BK$21</f>
        <v>B0579GRTC_SUW</v>
      </c>
      <c r="E5863" t="s">
        <v>16446</v>
      </c>
      <c r="F5863">
        <f>IF(ISBLANK('4T'!$P$21),"",'4T'!$P$21)</f>
        <v>0</v>
      </c>
    </row>
    <row r="5864" spans="2:6">
      <c r="B5864" t="str">
        <f>'4T'!$BL$21</f>
        <v>B0586GRTC_HDW</v>
      </c>
      <c r="E5864" t="s">
        <v>16446</v>
      </c>
      <c r="F5864">
        <f>IF(ISBLANK('4T'!$Q$21),"",'4T'!$Q$21)</f>
        <v>0</v>
      </c>
    </row>
    <row r="5865" spans="2:6">
      <c r="B5865" t="str">
        <f>'4T'!$BM$21</f>
        <v>B0593GRTC_STW</v>
      </c>
      <c r="E5865" t="s">
        <v>16446</v>
      </c>
      <c r="F5865">
        <f>IF(ISBLANK('4T'!$R$21),"",'4T'!$R$21)</f>
        <v>0</v>
      </c>
    </row>
    <row r="5866" spans="2:6">
      <c r="B5866" t="str">
        <f>'4T'!$BN$21</f>
        <v>B0600GRTC_SLW</v>
      </c>
      <c r="E5866" t="s">
        <v>16446</v>
      </c>
      <c r="F5866">
        <f>IF(ISBLANK('4T'!$S$21),"",'4T'!$S$21)</f>
        <v>0</v>
      </c>
    </row>
    <row r="5867" spans="2:6">
      <c r="B5867" t="str">
        <f>'4T'!$BO$21</f>
        <v>B0607GRTC_SAB</v>
      </c>
      <c r="E5867" t="s">
        <v>16446</v>
      </c>
      <c r="F5867">
        <f>IF(ISBLANK('4T'!$T$21),"",'4T'!$T$21)</f>
        <v>0</v>
      </c>
    </row>
    <row r="5868" spans="2:6">
      <c r="B5868" t="str">
        <f>'4T'!$BP$21</f>
        <v>B0614GRTC_SEB</v>
      </c>
      <c r="E5868" t="s">
        <v>16446</v>
      </c>
      <c r="F5868">
        <f>IF(ISBLANK('4T'!$U$21),"",'4T'!$U$21)</f>
        <v>0</v>
      </c>
    </row>
    <row r="5869" spans="2:6">
      <c r="B5869" t="str">
        <f>'4T'!$BQ$21</f>
        <v>B0621GRTC_SDB</v>
      </c>
      <c r="E5869" t="s">
        <v>16446</v>
      </c>
      <c r="F5869">
        <f>IF(ISBLANK('4T'!$V$21),"",'4T'!$V$21)</f>
        <v>0</v>
      </c>
    </row>
    <row r="5870" spans="2:6">
      <c r="B5870" t="str">
        <f>'4T'!$BR$21</f>
        <v>B0628GRTC_TOB</v>
      </c>
      <c r="E5870" t="s">
        <v>16446</v>
      </c>
      <c r="F5870">
        <f>IF(ISBLANK('4T'!$W$21),"",'4T'!$W$21)</f>
        <v>0</v>
      </c>
    </row>
    <row r="5871" spans="2:6">
      <c r="B5871" t="str">
        <f>'4T'!$BA$22</f>
        <v>B0511TGCE_FOW</v>
      </c>
      <c r="E5871" t="s">
        <v>16446</v>
      </c>
      <c r="F5871">
        <f>IF(ISBLANK('4T'!$F$22),"",'4T'!$F$22)</f>
        <v>0</v>
      </c>
    </row>
    <row r="5872" spans="2:6">
      <c r="B5872" t="str">
        <f>'4T'!$BB$22</f>
        <v>B0518TGCE_SUW</v>
      </c>
      <c r="E5872" t="s">
        <v>16446</v>
      </c>
      <c r="F5872">
        <f>IF(ISBLANK('4T'!$G$22),"",'4T'!$G$22)</f>
        <v>0</v>
      </c>
    </row>
    <row r="5873" spans="2:6">
      <c r="B5873" t="str">
        <f>'4T'!$BC$22</f>
        <v>B0525TGCE_HDW</v>
      </c>
      <c r="E5873" t="s">
        <v>16446</v>
      </c>
      <c r="F5873">
        <f>IF(ISBLANK('4T'!$H$22),"",'4T'!$H$22)</f>
        <v>0</v>
      </c>
    </row>
    <row r="5874" spans="2:6">
      <c r="B5874" t="str">
        <f>'4T'!$BD$22</f>
        <v>B0532TGCE_STW</v>
      </c>
      <c r="E5874" t="s">
        <v>16446</v>
      </c>
      <c r="F5874">
        <f>IF(ISBLANK('4T'!$I$22),"",'4T'!$I$22)</f>
        <v>0</v>
      </c>
    </row>
    <row r="5875" spans="2:6">
      <c r="B5875" t="str">
        <f>'4T'!$BE$22</f>
        <v>B0539TGCE_SLW</v>
      </c>
      <c r="E5875" t="s">
        <v>16446</v>
      </c>
      <c r="F5875">
        <f>IF(ISBLANK('4T'!$J$22),"",'4T'!$J$22)</f>
        <v>0</v>
      </c>
    </row>
    <row r="5876" spans="2:6">
      <c r="B5876" t="str">
        <f>'4T'!$BF$22</f>
        <v>B0545TGCE_SAB</v>
      </c>
      <c r="E5876" t="s">
        <v>16446</v>
      </c>
      <c r="F5876">
        <f>IF(ISBLANK('4T'!$K$22),"",'4T'!$K$22)</f>
        <v>0</v>
      </c>
    </row>
    <row r="5877" spans="2:6">
      <c r="B5877" t="str">
        <f>'4T'!$BG$22</f>
        <v>B0552TGCE_SEB</v>
      </c>
      <c r="E5877" t="s">
        <v>16446</v>
      </c>
      <c r="F5877">
        <f>IF(ISBLANK('4T'!$L$22),"",'4T'!$L$22)</f>
        <v>0</v>
      </c>
    </row>
    <row r="5878" spans="2:6">
      <c r="B5878" t="str">
        <f>'4T'!$BH$22</f>
        <v>B0559TGCE_SDB</v>
      </c>
      <c r="E5878" t="s">
        <v>16446</v>
      </c>
      <c r="F5878">
        <f>IF(ISBLANK('4T'!$M$22),"",'4T'!$M$22)</f>
        <v>0</v>
      </c>
    </row>
    <row r="5879" spans="2:6">
      <c r="B5879" t="str">
        <f>'4T'!$BI$22</f>
        <v>B0566TGCE_TOB</v>
      </c>
      <c r="E5879" t="s">
        <v>16446</v>
      </c>
      <c r="F5879">
        <f>IF(ISBLANK('4T'!$N$22),"",'4T'!$N$22)</f>
        <v>0</v>
      </c>
    </row>
    <row r="5880" spans="2:6">
      <c r="B5880" t="str">
        <f>'4T'!$BJ$22</f>
        <v>B0573TGCC_FOW</v>
      </c>
      <c r="E5880" t="s">
        <v>16446</v>
      </c>
      <c r="F5880">
        <f>IF(ISBLANK('4T'!$O$22),"",'4T'!$O$22)</f>
        <v>0</v>
      </c>
    </row>
    <row r="5881" spans="2:6">
      <c r="B5881" t="str">
        <f>'4T'!$BK$22</f>
        <v>B0580TGCC_SUW</v>
      </c>
      <c r="E5881" t="s">
        <v>16446</v>
      </c>
      <c r="F5881">
        <f>IF(ISBLANK('4T'!$P$22),"",'4T'!$P$22)</f>
        <v>0</v>
      </c>
    </row>
    <row r="5882" spans="2:6">
      <c r="B5882" t="str">
        <f>'4T'!$BL$22</f>
        <v>B0587TGCC_HDW</v>
      </c>
      <c r="E5882" t="s">
        <v>16446</v>
      </c>
      <c r="F5882">
        <f>IF(ISBLANK('4T'!$Q$22),"",'4T'!$Q$22)</f>
        <v>0</v>
      </c>
    </row>
    <row r="5883" spans="2:6">
      <c r="B5883" t="str">
        <f>'4T'!$BM$22</f>
        <v>B0594TGCC_STW</v>
      </c>
      <c r="E5883" t="s">
        <v>16446</v>
      </c>
      <c r="F5883">
        <f>IF(ISBLANK('4T'!$R$22),"",'4T'!$R$22)</f>
        <v>0</v>
      </c>
    </row>
    <row r="5884" spans="2:6">
      <c r="B5884" t="str">
        <f>'4T'!$BN$22</f>
        <v>B0601TGCC_SLW</v>
      </c>
      <c r="E5884" t="s">
        <v>16446</v>
      </c>
      <c r="F5884">
        <f>IF(ISBLANK('4T'!$S$22),"",'4T'!$S$22)</f>
        <v>0</v>
      </c>
    </row>
    <row r="5885" spans="2:6">
      <c r="B5885" t="str">
        <f>'4T'!$BO$22</f>
        <v>B0608TGCC_SAB</v>
      </c>
      <c r="E5885" t="s">
        <v>16446</v>
      </c>
      <c r="F5885">
        <f>IF(ISBLANK('4T'!$T$22),"",'4T'!$T$22)</f>
        <v>0</v>
      </c>
    </row>
    <row r="5886" spans="2:6">
      <c r="B5886" t="str">
        <f>'4T'!$BP$22</f>
        <v>B0615TGCC_SEB</v>
      </c>
      <c r="E5886" t="s">
        <v>16446</v>
      </c>
      <c r="F5886">
        <f>IF(ISBLANK('4T'!$U$22),"",'4T'!$U$22)</f>
        <v>0</v>
      </c>
    </row>
    <row r="5887" spans="2:6">
      <c r="B5887" t="str">
        <f>'4T'!$BQ$22</f>
        <v>B0622TGCC_SDB</v>
      </c>
      <c r="E5887" t="s">
        <v>16446</v>
      </c>
      <c r="F5887">
        <f>IF(ISBLANK('4T'!$V$22),"",'4T'!$V$22)</f>
        <v>0</v>
      </c>
    </row>
    <row r="5888" spans="2:6">
      <c r="B5888" t="str">
        <f>'4T'!$BR$22</f>
        <v>B0629TGCC_TOB</v>
      </c>
      <c r="E5888" t="s">
        <v>16446</v>
      </c>
      <c r="F5888">
        <f>IF(ISBLANK('4T'!$W$22),"",'4T'!$W$22)</f>
        <v>0</v>
      </c>
    </row>
    <row r="5889" spans="2:6">
      <c r="B5889" t="str">
        <f>'4T'!$BA$23</f>
        <v>B0512TGOE_FOW</v>
      </c>
      <c r="E5889" t="s">
        <v>16446</v>
      </c>
      <c r="F5889">
        <f>IF(ISBLANK('4T'!$F$23),"",'4T'!$F$23)</f>
        <v>0</v>
      </c>
    </row>
    <row r="5890" spans="2:6">
      <c r="B5890" t="str">
        <f>'4T'!$BB$23</f>
        <v>B0519TGOE_SUW</v>
      </c>
      <c r="E5890" t="s">
        <v>16446</v>
      </c>
      <c r="F5890">
        <f>IF(ISBLANK('4T'!$G$23),"",'4T'!$G$23)</f>
        <v>0</v>
      </c>
    </row>
    <row r="5891" spans="2:6">
      <c r="B5891" t="str">
        <f>'4T'!$BC$23</f>
        <v>B0526TGOE_HDW</v>
      </c>
      <c r="E5891" t="s">
        <v>16446</v>
      </c>
      <c r="F5891">
        <f>IF(ISBLANK('4T'!$H$23),"",'4T'!$H$23)</f>
        <v>0</v>
      </c>
    </row>
    <row r="5892" spans="2:6">
      <c r="B5892" t="str">
        <f>'4T'!$BD$23</f>
        <v>B0533TGOE_STW</v>
      </c>
      <c r="E5892" t="s">
        <v>16446</v>
      </c>
      <c r="F5892">
        <f>IF(ISBLANK('4T'!$I$23),"",'4T'!$I$23)</f>
        <v>0</v>
      </c>
    </row>
    <row r="5893" spans="2:6">
      <c r="B5893" t="str">
        <f>'4T'!$BE$23</f>
        <v>B0540TGOE_SLW</v>
      </c>
      <c r="E5893" t="s">
        <v>16446</v>
      </c>
      <c r="F5893">
        <f>IF(ISBLANK('4T'!$J$23),"",'4T'!$J$23)</f>
        <v>0</v>
      </c>
    </row>
    <row r="5894" spans="2:6">
      <c r="B5894" t="str">
        <f>'4T'!$BF$23</f>
        <v>B0546TGOE_SAB</v>
      </c>
      <c r="E5894" t="s">
        <v>16446</v>
      </c>
      <c r="F5894">
        <f>IF(ISBLANK('4T'!$K$23),"",'4T'!$K$23)</f>
        <v>0</v>
      </c>
    </row>
    <row r="5895" spans="2:6">
      <c r="B5895" t="str">
        <f>'4T'!$BG$23</f>
        <v>B0553TGOE_SEB</v>
      </c>
      <c r="E5895" t="s">
        <v>16446</v>
      </c>
      <c r="F5895">
        <f>IF(ISBLANK('4T'!$L$23),"",'4T'!$L$23)</f>
        <v>0</v>
      </c>
    </row>
    <row r="5896" spans="2:6">
      <c r="B5896" t="str">
        <f>'4T'!$BH$23</f>
        <v>B0560TGOE_SDB</v>
      </c>
      <c r="E5896" t="s">
        <v>16446</v>
      </c>
      <c r="F5896">
        <f>IF(ISBLANK('4T'!$M$23),"",'4T'!$M$23)</f>
        <v>0</v>
      </c>
    </row>
    <row r="5897" spans="2:6">
      <c r="B5897" t="str">
        <f>'4T'!$BI$23</f>
        <v>B0567TGOE_TOB</v>
      </c>
      <c r="E5897" t="s">
        <v>16446</v>
      </c>
      <c r="F5897">
        <f>IF(ISBLANK('4T'!$N$23),"",'4T'!$N$23)</f>
        <v>0</v>
      </c>
    </row>
    <row r="5898" spans="2:6">
      <c r="B5898" t="str">
        <f>'4T'!$BJ$23</f>
        <v>B0574TGOC_FOW</v>
      </c>
      <c r="E5898" t="s">
        <v>16446</v>
      </c>
      <c r="F5898">
        <f>IF(ISBLANK('4T'!$O$23),"",'4T'!$O$23)</f>
        <v>0</v>
      </c>
    </row>
    <row r="5899" spans="2:6">
      <c r="B5899" t="str">
        <f>'4T'!$BK$23</f>
        <v>B0581TGOC_SUW</v>
      </c>
      <c r="E5899" t="s">
        <v>16446</v>
      </c>
      <c r="F5899">
        <f>IF(ISBLANK('4T'!$P$23),"",'4T'!$P$23)</f>
        <v>0</v>
      </c>
    </row>
    <row r="5900" spans="2:6">
      <c r="B5900" t="str">
        <f>'4T'!$BL$23</f>
        <v>B0588TGOC_HDW</v>
      </c>
      <c r="E5900" t="s">
        <v>16446</v>
      </c>
      <c r="F5900">
        <f>IF(ISBLANK('4T'!$Q$23),"",'4T'!$Q$23)</f>
        <v>0</v>
      </c>
    </row>
    <row r="5901" spans="2:6">
      <c r="B5901" t="str">
        <f>'4T'!$BM$23</f>
        <v>B0595TGOC_STW</v>
      </c>
      <c r="E5901" t="s">
        <v>16446</v>
      </c>
      <c r="F5901">
        <f>IF(ISBLANK('4T'!$R$23),"",'4T'!$R$23)</f>
        <v>0</v>
      </c>
    </row>
    <row r="5902" spans="2:6">
      <c r="B5902" t="str">
        <f>'4T'!$BN$23</f>
        <v>B0602TGOC_SLW</v>
      </c>
      <c r="E5902" t="s">
        <v>16446</v>
      </c>
      <c r="F5902">
        <f>IF(ISBLANK('4T'!$S$23),"",'4T'!$S$23)</f>
        <v>0</v>
      </c>
    </row>
    <row r="5903" spans="2:6">
      <c r="B5903" t="str">
        <f>'4T'!$BO$23</f>
        <v>B0609TGOC_SAB</v>
      </c>
      <c r="E5903" t="s">
        <v>16446</v>
      </c>
      <c r="F5903">
        <f>IF(ISBLANK('4T'!$T$23),"",'4T'!$T$23)</f>
        <v>0</v>
      </c>
    </row>
    <row r="5904" spans="2:6">
      <c r="B5904" t="str">
        <f>'4T'!$BP$23</f>
        <v>B0616TGOC_SEB</v>
      </c>
      <c r="E5904" t="s">
        <v>16446</v>
      </c>
      <c r="F5904">
        <f>IF(ISBLANK('4T'!$U$23),"",'4T'!$U$23)</f>
        <v>0</v>
      </c>
    </row>
    <row r="5905" spans="2:6">
      <c r="B5905" t="str">
        <f>'4T'!$BQ$23</f>
        <v>B0623TGOC_SDB</v>
      </c>
      <c r="E5905" t="s">
        <v>16446</v>
      </c>
      <c r="F5905">
        <f>IF(ISBLANK('4T'!$V$23),"",'4T'!$V$23)</f>
        <v>0</v>
      </c>
    </row>
    <row r="5906" spans="2:6">
      <c r="B5906" t="str">
        <f>'4T'!$BR$23</f>
        <v>B0630TGOC_TOB</v>
      </c>
      <c r="E5906" t="s">
        <v>16446</v>
      </c>
      <c r="F5906">
        <f>IF(ISBLANK('4T'!$W$23),"",'4T'!$W$23)</f>
        <v>0</v>
      </c>
    </row>
    <row r="5907" spans="2:6">
      <c r="B5907" t="str">
        <f>'4T'!$BA$24</f>
        <v>B0513TGTE_FOW</v>
      </c>
      <c r="E5907" t="s">
        <v>16446</v>
      </c>
      <c r="F5907">
        <f>IF(ISBLANK('4T'!$F$24),"",'4T'!$F$24)</f>
        <v>0</v>
      </c>
    </row>
    <row r="5908" spans="2:6">
      <c r="B5908" t="str">
        <f>'4T'!$BB$24</f>
        <v>B0520TGTE_SUW</v>
      </c>
      <c r="E5908" t="s">
        <v>16446</v>
      </c>
      <c r="F5908">
        <f>IF(ISBLANK('4T'!$G$24),"",'4T'!$G$24)</f>
        <v>0</v>
      </c>
    </row>
    <row r="5909" spans="2:6">
      <c r="B5909" t="str">
        <f>'4T'!$BC$24</f>
        <v>B0527TGTE_HDW</v>
      </c>
      <c r="E5909" t="s">
        <v>16446</v>
      </c>
      <c r="F5909">
        <f>IF(ISBLANK('4T'!$H$24),"",'4T'!$H$24)</f>
        <v>0</v>
      </c>
    </row>
    <row r="5910" spans="2:6">
      <c r="B5910" t="str">
        <f>'4T'!$BD$24</f>
        <v>B0534TGTE_STW</v>
      </c>
      <c r="E5910" t="s">
        <v>16446</v>
      </c>
      <c r="F5910">
        <f>IF(ISBLANK('4T'!$I$24),"",'4T'!$I$24)</f>
        <v>0</v>
      </c>
    </row>
    <row r="5911" spans="2:6">
      <c r="B5911" t="str">
        <f>'4T'!$BE$24</f>
        <v>B0541TGTE_SLW</v>
      </c>
      <c r="E5911" t="s">
        <v>16446</v>
      </c>
      <c r="F5911">
        <f>IF(ISBLANK('4T'!$J$24),"",'4T'!$J$24)</f>
        <v>0</v>
      </c>
    </row>
    <row r="5912" spans="2:6">
      <c r="B5912" t="str">
        <f>'4T'!$BF$24</f>
        <v>B0547TGTE_SAB</v>
      </c>
      <c r="E5912" t="s">
        <v>16446</v>
      </c>
      <c r="F5912">
        <f>IF(ISBLANK('4T'!$K$24),"",'4T'!$K$24)</f>
        <v>0</v>
      </c>
    </row>
    <row r="5913" spans="2:6">
      <c r="B5913" t="str">
        <f>'4T'!$BG$24</f>
        <v>B0554TGTE_SEB</v>
      </c>
      <c r="E5913" t="s">
        <v>16446</v>
      </c>
      <c r="F5913">
        <f>IF(ISBLANK('4T'!$L$24),"",'4T'!$L$24)</f>
        <v>0</v>
      </c>
    </row>
    <row r="5914" spans="2:6">
      <c r="B5914" t="str">
        <f>'4T'!$BH$24</f>
        <v>B0561TGTE_SDB</v>
      </c>
      <c r="E5914" t="s">
        <v>16446</v>
      </c>
      <c r="F5914">
        <f>IF(ISBLANK('4T'!$M$24),"",'4T'!$M$24)</f>
        <v>0</v>
      </c>
    </row>
    <row r="5915" spans="2:6">
      <c r="B5915" t="str">
        <f>'4T'!$BI$24</f>
        <v>B0568TGTE_TOB</v>
      </c>
      <c r="E5915" t="s">
        <v>16446</v>
      </c>
      <c r="F5915">
        <f>IF(ISBLANK('4T'!$N$24),"",'4T'!$N$24)</f>
        <v>0</v>
      </c>
    </row>
    <row r="5916" spans="2:6">
      <c r="B5916" t="str">
        <f>'4T'!$BJ$24</f>
        <v>B0575TGTC_FOW</v>
      </c>
      <c r="E5916" t="s">
        <v>16446</v>
      </c>
      <c r="F5916">
        <f>IF(ISBLANK('4T'!$O$24),"",'4T'!$O$24)</f>
        <v>0</v>
      </c>
    </row>
    <row r="5917" spans="2:6">
      <c r="B5917" t="str">
        <f>'4T'!$BK$24</f>
        <v>B0582TGTC_SUW</v>
      </c>
      <c r="E5917" t="s">
        <v>16446</v>
      </c>
      <c r="F5917">
        <f>IF(ISBLANK('4T'!$P$24),"",'4T'!$P$24)</f>
        <v>0</v>
      </c>
    </row>
    <row r="5918" spans="2:6">
      <c r="B5918" t="str">
        <f>'4T'!$BL$24</f>
        <v>B0589TGTC_HDW</v>
      </c>
      <c r="E5918" t="s">
        <v>16446</v>
      </c>
      <c r="F5918">
        <f>IF(ISBLANK('4T'!$Q$24),"",'4T'!$Q$24)</f>
        <v>0</v>
      </c>
    </row>
    <row r="5919" spans="2:6">
      <c r="B5919" t="str">
        <f>'4T'!$BM$24</f>
        <v>B0596TGTC_STW</v>
      </c>
      <c r="E5919" t="s">
        <v>16446</v>
      </c>
      <c r="F5919">
        <f>IF(ISBLANK('4T'!$R$24),"",'4T'!$R$24)</f>
        <v>0</v>
      </c>
    </row>
    <row r="5920" spans="2:6">
      <c r="B5920" t="str">
        <f>'4T'!$BN$24</f>
        <v>B0603TGTC_SLW</v>
      </c>
      <c r="E5920" t="s">
        <v>16446</v>
      </c>
      <c r="F5920">
        <f>IF(ISBLANK('4T'!$S$24),"",'4T'!$S$24)</f>
        <v>0</v>
      </c>
    </row>
    <row r="5921" spans="2:6">
      <c r="B5921" t="str">
        <f>'4T'!$BO$24</f>
        <v>B0610TGTC_SAB</v>
      </c>
      <c r="E5921" t="s">
        <v>16446</v>
      </c>
      <c r="F5921">
        <f>IF(ISBLANK('4T'!$T$24),"",'4T'!$T$24)</f>
        <v>0</v>
      </c>
    </row>
    <row r="5922" spans="2:6">
      <c r="B5922" t="str">
        <f>'4T'!$BP$24</f>
        <v>B0617TGTC_SEB</v>
      </c>
      <c r="E5922" t="s">
        <v>16446</v>
      </c>
      <c r="F5922">
        <f>IF(ISBLANK('4T'!$U$24),"",'4T'!$U$24)</f>
        <v>0</v>
      </c>
    </row>
    <row r="5923" spans="2:6">
      <c r="B5923" t="str">
        <f>'4T'!$BQ$24</f>
        <v>B0624TGTC_SDB</v>
      </c>
      <c r="E5923" t="s">
        <v>16446</v>
      </c>
      <c r="F5923">
        <f>IF(ISBLANK('4T'!$V$24),"",'4T'!$V$24)</f>
        <v>0</v>
      </c>
    </row>
    <row r="5924" spans="2:6">
      <c r="B5924" t="str">
        <f>'4T'!$BR$24</f>
        <v>B0631TGTC_TOB</v>
      </c>
      <c r="E5924" t="s">
        <v>16446</v>
      </c>
      <c r="F5924">
        <f>IF(ISBLANK('4T'!$W$24),"",'4T'!$W$24)</f>
        <v>0</v>
      </c>
    </row>
    <row r="5925" spans="2:6">
      <c r="B5925" s="1918" t="str">
        <f>'4U'!$AJ$9</f>
        <v>B0632GTAB_WR</v>
      </c>
      <c r="E5925" t="s">
        <v>16446</v>
      </c>
      <c r="F5925">
        <f>IF(ISBLANK('4U'!$E$9),"",'4U'!$E$9)</f>
        <v>0</v>
      </c>
    </row>
    <row r="5926" spans="2:6">
      <c r="B5926" s="1918" t="str">
        <f>'4U'!$AK$9</f>
        <v>B0638GTAB_NP</v>
      </c>
      <c r="E5926" t="s">
        <v>16446</v>
      </c>
      <c r="F5926">
        <f>IF(ISBLANK('4U'!$F$9),"",'4U'!$F$9)</f>
        <v>31.166</v>
      </c>
    </row>
    <row r="5927" spans="2:6">
      <c r="B5927" s="1918" t="str">
        <f>'4U'!$AL$9</f>
        <v>B0644GTAB_WP</v>
      </c>
      <c r="E5927" t="s">
        <v>16446</v>
      </c>
      <c r="F5927">
        <f>IF(ISBLANK('4U'!$G$9),"",'4U'!$G$9)</f>
        <v>0</v>
      </c>
    </row>
    <row r="5928" spans="2:6">
      <c r="B5928" s="1918" t="str">
        <f>'4U'!$AN$9</f>
        <v>B0656GTAB_AC</v>
      </c>
      <c r="E5928" t="s">
        <v>16446</v>
      </c>
      <c r="F5928">
        <f>IF(ISBLANK('4U'!$I$9),"",'4U'!$I$9)</f>
        <v>0</v>
      </c>
    </row>
    <row r="5929" spans="2:6">
      <c r="B5929" s="1918" t="str">
        <f>'4U'!$AO$9</f>
        <v>B0662GPAB_WR</v>
      </c>
      <c r="E5929" t="s">
        <v>16446</v>
      </c>
      <c r="F5929">
        <f>IF(ISBLANK('4U'!$J$9),"",'4U'!$J$9)</f>
        <v>0</v>
      </c>
    </row>
    <row r="5930" spans="2:6">
      <c r="B5930" s="1918" t="str">
        <f>'4U'!$AP$9</f>
        <v>B0668GPAB_NP</v>
      </c>
      <c r="E5930" t="s">
        <v>16446</v>
      </c>
      <c r="F5930">
        <f>IF(ISBLANK('4U'!$K$9),"",'4U'!$K$9)</f>
        <v>88.796999999999997</v>
      </c>
    </row>
    <row r="5931" spans="2:6">
      <c r="B5931" s="1918" t="str">
        <f>'4U'!$AQ$9</f>
        <v>B0674GPAB_WP</v>
      </c>
      <c r="E5931" t="s">
        <v>16446</v>
      </c>
      <c r="F5931">
        <f>IF(ISBLANK('4U'!$L$9),"",'4U'!$L$9)</f>
        <v>0</v>
      </c>
    </row>
    <row r="5932" spans="2:6">
      <c r="B5932" s="1918" t="str">
        <f>'4U'!$AS$9</f>
        <v>B0686GPAB_AC</v>
      </c>
      <c r="E5932" t="s">
        <v>16446</v>
      </c>
      <c r="F5932">
        <f>IF(ISBLANK('4U'!$N$9),"",'4U'!$N$9)</f>
        <v>0</v>
      </c>
    </row>
    <row r="5933" spans="2:6">
      <c r="B5933" s="1918" t="str">
        <f>'4U'!$AJ$10</f>
        <v>B0633GTAT_WR</v>
      </c>
      <c r="E5933" t="s">
        <v>16446</v>
      </c>
      <c r="F5933">
        <f>IF(ISBLANK('4U'!$E$10),"",'4U'!$E$10)</f>
        <v>0</v>
      </c>
    </row>
    <row r="5934" spans="2:6">
      <c r="B5934" s="1918" t="str">
        <f>'4U'!$AK$10</f>
        <v>B0639GTAT_NP</v>
      </c>
      <c r="E5934" t="s">
        <v>16446</v>
      </c>
      <c r="F5934">
        <f>IF(ISBLANK('4U'!$F$10),"",'4U'!$F$10)</f>
        <v>0</v>
      </c>
    </row>
    <row r="5935" spans="2:6">
      <c r="B5935" s="1918" t="str">
        <f>'4U'!$AL$10</f>
        <v>B0645GTAT_WP</v>
      </c>
      <c r="E5935" t="s">
        <v>16446</v>
      </c>
      <c r="F5935">
        <f>IF(ISBLANK('4U'!$G$10),"",'4U'!$G$10)</f>
        <v>0</v>
      </c>
    </row>
    <row r="5936" spans="2:6">
      <c r="B5936" s="1918" t="str">
        <f>'4U'!$AN$10</f>
        <v>B0657GTAT_AC</v>
      </c>
      <c r="E5936" t="s">
        <v>16446</v>
      </c>
      <c r="F5936">
        <f>IF(ISBLANK('4U'!$I$10),"",'4U'!$I$10)</f>
        <v>0</v>
      </c>
    </row>
    <row r="5937" spans="2:6">
      <c r="B5937" s="1918" t="str">
        <f>'4U'!$AO$10</f>
        <v>B0663GPAT_WR</v>
      </c>
      <c r="E5937" t="s">
        <v>16446</v>
      </c>
      <c r="F5937">
        <f>IF(ISBLANK('4U'!$J$10),"",'4U'!$J$10)</f>
        <v>0</v>
      </c>
    </row>
    <row r="5938" spans="2:6">
      <c r="B5938" s="1918" t="str">
        <f>'4U'!$AP$10</f>
        <v>B0669GPAT_NP</v>
      </c>
      <c r="E5938" t="s">
        <v>16446</v>
      </c>
      <c r="F5938">
        <f>IF(ISBLANK('4U'!$K$10),"",'4U'!$K$10)</f>
        <v>0</v>
      </c>
    </row>
    <row r="5939" spans="2:6">
      <c r="B5939" s="1918" t="str">
        <f>'4U'!$AQ$10</f>
        <v>B0675GPAT_WP</v>
      </c>
      <c r="E5939" t="s">
        <v>16446</v>
      </c>
      <c r="F5939">
        <f>IF(ISBLANK('4U'!$L$10),"",'4U'!$L$10)</f>
        <v>0</v>
      </c>
    </row>
    <row r="5940" spans="2:6">
      <c r="B5940" s="1918" t="str">
        <f>'4U'!$AS$10</f>
        <v>B0687GPAT_AC</v>
      </c>
      <c r="E5940" t="s">
        <v>16446</v>
      </c>
      <c r="F5940">
        <f>IF(ISBLANK('4U'!$N$10),"",'4U'!$N$10)</f>
        <v>0</v>
      </c>
    </row>
    <row r="5941" spans="2:6">
      <c r="B5941" s="1918" t="str">
        <f>'4U'!$AJ$11</f>
        <v>B0692GTV_WR</v>
      </c>
      <c r="E5941" t="s">
        <v>16446</v>
      </c>
      <c r="F5941">
        <f>IF(ISBLANK('4U'!$E$11),"",'4U'!$E$11)</f>
        <v>0</v>
      </c>
    </row>
    <row r="5942" spans="2:6">
      <c r="B5942" s="1918" t="str">
        <f>'4U'!$AK$11</f>
        <v>B0700GTV_NP</v>
      </c>
      <c r="E5942" t="s">
        <v>16446</v>
      </c>
      <c r="F5942">
        <f>IF(ISBLANK('4U'!$F$11),"",'4U'!$F$11)</f>
        <v>-31.166</v>
      </c>
    </row>
    <row r="5943" spans="2:6">
      <c r="B5943" s="1918" t="str">
        <f>'4U'!$AL$11</f>
        <v>B0708GTV_WP</v>
      </c>
      <c r="E5943" t="s">
        <v>16446</v>
      </c>
      <c r="F5943">
        <f>IF(ISBLANK('4U'!$G$11),"",'4U'!$G$11)</f>
        <v>0</v>
      </c>
    </row>
    <row r="5944" spans="2:6">
      <c r="B5944" s="1918" t="str">
        <f>'4U'!$AN$11</f>
        <v>B0716GTV_AC</v>
      </c>
      <c r="E5944" t="s">
        <v>16446</v>
      </c>
      <c r="F5944">
        <f>IF(ISBLANK('4U'!$I$11),"",'4U'!$I$11)</f>
        <v>0</v>
      </c>
    </row>
    <row r="5945" spans="2:6">
      <c r="B5945" s="1918" t="str">
        <f>'4U'!$AO$11</f>
        <v>B0724GPV_WR</v>
      </c>
      <c r="E5945" t="s">
        <v>16446</v>
      </c>
      <c r="F5945">
        <f>IF(ISBLANK('4U'!$J$11),"",'4U'!$J$11)</f>
        <v>0</v>
      </c>
    </row>
    <row r="5946" spans="2:6">
      <c r="B5946" s="1918" t="str">
        <f>'4U'!$AP$11</f>
        <v>B0732GPV_NP</v>
      </c>
      <c r="E5946" t="s">
        <v>16446</v>
      </c>
      <c r="F5946">
        <f>IF(ISBLANK('4U'!$K$11),"",'4U'!$K$11)</f>
        <v>-88.796999999999997</v>
      </c>
    </row>
    <row r="5947" spans="2:6">
      <c r="B5947" s="1918" t="str">
        <f>'4U'!$AQ$11</f>
        <v>B0740GPV_WP</v>
      </c>
      <c r="E5947" t="s">
        <v>16446</v>
      </c>
      <c r="F5947">
        <f>IF(ISBLANK('4U'!$L$11),"",'4U'!$L$11)</f>
        <v>0</v>
      </c>
    </row>
    <row r="5948" spans="2:6">
      <c r="B5948" s="1918" t="str">
        <f>'4U'!$AS$11</f>
        <v>B0748GPV_AC</v>
      </c>
      <c r="E5948" t="s">
        <v>16446</v>
      </c>
      <c r="F5948">
        <f>IF(ISBLANK('4U'!$N$11),"",'4U'!$N$11)</f>
        <v>0</v>
      </c>
    </row>
    <row r="5949" spans="2:6">
      <c r="B5949" s="1918" t="str">
        <f>'4U'!$AJ$12</f>
        <v>B0634GTVT_WR</v>
      </c>
      <c r="E5949" t="s">
        <v>16446</v>
      </c>
      <c r="F5949">
        <f>IF(ISBLANK('4U'!$E$12),"",'4U'!$E$12)</f>
        <v>0</v>
      </c>
    </row>
    <row r="5950" spans="2:6">
      <c r="B5950" s="1918" t="str">
        <f>'4U'!$AK$12</f>
        <v>B0640GTVT_NP</v>
      </c>
      <c r="E5950" t="s">
        <v>16446</v>
      </c>
      <c r="F5950">
        <f>IF(ISBLANK('4U'!$F$12),"",'4U'!$F$12)</f>
        <v>0</v>
      </c>
    </row>
    <row r="5951" spans="2:6">
      <c r="B5951" s="1918" t="str">
        <f>'4U'!$AL$12</f>
        <v>B0646GTVT_WP</v>
      </c>
      <c r="E5951" t="s">
        <v>16446</v>
      </c>
      <c r="F5951">
        <f>IF(ISBLANK('4U'!$G$12),"",'4U'!$G$12)</f>
        <v>0</v>
      </c>
    </row>
    <row r="5952" spans="2:6">
      <c r="B5952" s="1918" t="str">
        <f>'4U'!$AN$12</f>
        <v>B0658GTVT_AC</v>
      </c>
      <c r="E5952" t="s">
        <v>16446</v>
      </c>
      <c r="F5952">
        <f>IF(ISBLANK('4U'!$I$12),"",'4U'!$I$12)</f>
        <v>0</v>
      </c>
    </row>
    <row r="5953" spans="2:6">
      <c r="B5953" s="1918" t="str">
        <f>'4U'!$AO$12</f>
        <v>B0664GPVT_WR</v>
      </c>
      <c r="E5953" t="s">
        <v>16446</v>
      </c>
      <c r="F5953">
        <f>IF(ISBLANK('4U'!$J$12),"",'4U'!$J$12)</f>
        <v>0</v>
      </c>
    </row>
    <row r="5954" spans="2:6">
      <c r="B5954" s="1918" t="str">
        <f>'4U'!$AP$12</f>
        <v>B0670GPVT_NP</v>
      </c>
      <c r="E5954" t="s">
        <v>16446</v>
      </c>
      <c r="F5954">
        <f>IF(ISBLANK('4U'!$K$12),"",'4U'!$K$12)</f>
        <v>0</v>
      </c>
    </row>
    <row r="5955" spans="2:6">
      <c r="B5955" s="1918" t="str">
        <f>'4U'!$AQ$12</f>
        <v>B0676GPVT_WP</v>
      </c>
      <c r="E5955" t="s">
        <v>16446</v>
      </c>
      <c r="F5955">
        <f>IF(ISBLANK('4U'!$L$12),"",'4U'!$L$12)</f>
        <v>0</v>
      </c>
    </row>
    <row r="5956" spans="2:6">
      <c r="B5956" s="1918" t="str">
        <f>'4U'!$AS$12</f>
        <v>B0688GPVT_AC</v>
      </c>
      <c r="E5956" t="s">
        <v>16446</v>
      </c>
      <c r="F5956">
        <f>IF(ISBLANK('4U'!$N$12),"",'4U'!$N$12)</f>
        <v>0</v>
      </c>
    </row>
    <row r="5957" spans="2:6">
      <c r="B5957" s="1918" t="str">
        <f>'4U'!$AJ$13</f>
        <v>B0693GTVE_WR</v>
      </c>
      <c r="E5957" t="s">
        <v>16446</v>
      </c>
      <c r="F5957">
        <f>IF(ISBLANK('4U'!$E$13),"",'4U'!$E$13)</f>
        <v>0</v>
      </c>
    </row>
    <row r="5958" spans="2:6">
      <c r="B5958" s="1918" t="str">
        <f>'4U'!$AK$13</f>
        <v>B0701GTVE_NP</v>
      </c>
      <c r="E5958" t="s">
        <v>16446</v>
      </c>
      <c r="F5958">
        <f>IF(ISBLANK('4U'!$F$13),"",'4U'!$F$13)</f>
        <v>-31.166</v>
      </c>
    </row>
    <row r="5959" spans="2:6">
      <c r="B5959" s="1918" t="str">
        <f>'4U'!$AL$13</f>
        <v>B0709GTVE_WP</v>
      </c>
      <c r="E5959" t="s">
        <v>16446</v>
      </c>
      <c r="F5959">
        <f>IF(ISBLANK('4U'!$G$13),"",'4U'!$G$13)</f>
        <v>0</v>
      </c>
    </row>
    <row r="5960" spans="2:6">
      <c r="B5960" s="1918" t="str">
        <f>'4U'!$AN$13</f>
        <v>B0717GTVE_AC</v>
      </c>
      <c r="E5960" t="s">
        <v>16446</v>
      </c>
      <c r="F5960">
        <f>IF(ISBLANK('4U'!$I$13),"",'4U'!$I$13)</f>
        <v>0</v>
      </c>
    </row>
    <row r="5961" spans="2:6">
      <c r="B5961" s="1918" t="str">
        <f>'4U'!$AO$13</f>
        <v>B0725GPVE_WR</v>
      </c>
      <c r="E5961" t="s">
        <v>16446</v>
      </c>
      <c r="F5961">
        <f>IF(ISBLANK('4U'!$J$13),"",'4U'!$J$13)</f>
        <v>0</v>
      </c>
    </row>
    <row r="5962" spans="2:6">
      <c r="B5962" s="1918" t="str">
        <f>'4U'!$AP$13</f>
        <v>B0733GPVE_NP</v>
      </c>
      <c r="E5962" t="s">
        <v>16446</v>
      </c>
      <c r="F5962">
        <f>IF(ISBLANK('4U'!$K$13),"",'4U'!$K$13)</f>
        <v>-88.796999999999997</v>
      </c>
    </row>
    <row r="5963" spans="2:6">
      <c r="B5963" s="1918" t="str">
        <f>'4U'!$AQ$13</f>
        <v>B0741GPVE_WP</v>
      </c>
      <c r="E5963" t="s">
        <v>16446</v>
      </c>
      <c r="F5963">
        <f>IF(ISBLANK('4U'!$L$13),"",'4U'!$L$13)</f>
        <v>0</v>
      </c>
    </row>
    <row r="5964" spans="2:6">
      <c r="B5964" s="1918" t="str">
        <f>'4U'!$AS$13</f>
        <v>B0749GPVE_AC</v>
      </c>
      <c r="E5964" t="s">
        <v>16446</v>
      </c>
      <c r="F5964">
        <f>IF(ISBLANK('4U'!$N$13),"",'4U'!$N$13)</f>
        <v>0</v>
      </c>
    </row>
    <row r="5965" spans="2:6">
      <c r="B5965" s="1921" t="str">
        <f>'4U'!$AJ$14</f>
        <v>B0635GTSO_WR</v>
      </c>
      <c r="E5965" t="s">
        <v>16446</v>
      </c>
      <c r="F5965">
        <f>IF(ISBLANK('4U'!$E$14),"",'4U'!$E$14)</f>
        <v>0.9</v>
      </c>
    </row>
    <row r="5966" spans="2:6">
      <c r="B5966" s="1921" t="str">
        <f>'4U'!$AK$14</f>
        <v>B0641GTSO_NP</v>
      </c>
      <c r="E5966" t="s">
        <v>16446</v>
      </c>
      <c r="F5966">
        <f>IF(ISBLANK('4U'!$F$14),"",'4U'!$F$14)</f>
        <v>0.9</v>
      </c>
    </row>
    <row r="5967" spans="2:6">
      <c r="B5967" s="1921" t="str">
        <f>'4U'!$AL$14</f>
        <v>B0647GTSO_WP</v>
      </c>
      <c r="E5967" t="s">
        <v>16446</v>
      </c>
      <c r="F5967">
        <f>IF(ISBLANK('4U'!$G$14),"",'4U'!$G$14)</f>
        <v>0.9</v>
      </c>
    </row>
    <row r="5968" spans="2:6">
      <c r="B5968" s="1921" t="str">
        <f>'4U'!$AN$14</f>
        <v>B0659GTSO_AC</v>
      </c>
      <c r="E5968" t="s">
        <v>16446</v>
      </c>
      <c r="F5968">
        <f>IF(ISBLANK('4U'!$I$14),"",'4U'!$I$14)</f>
        <v>0.9</v>
      </c>
    </row>
    <row r="5969" spans="2:6">
      <c r="B5969" s="1921" t="str">
        <f>'4U'!$AO$14</f>
        <v>B0665GPSO_WR</v>
      </c>
      <c r="E5969" t="s">
        <v>16446</v>
      </c>
      <c r="F5969">
        <f>IF(ISBLANK('4U'!$J$14),"",'4U'!$J$14)</f>
        <v>0.9</v>
      </c>
    </row>
    <row r="5970" spans="2:6">
      <c r="B5970" s="1921" t="str">
        <f>'4U'!$AP$14</f>
        <v>B0671GPSO_NP</v>
      </c>
      <c r="E5970" t="s">
        <v>16446</v>
      </c>
      <c r="F5970">
        <f>IF(ISBLANK('4U'!$K$14),"",'4U'!$K$14)</f>
        <v>0.9</v>
      </c>
    </row>
    <row r="5971" spans="2:6">
      <c r="B5971" s="1921" t="str">
        <f>'4U'!$AQ$14</f>
        <v>B0677GPSO_WP</v>
      </c>
      <c r="E5971" t="s">
        <v>16446</v>
      </c>
      <c r="F5971">
        <f>IF(ISBLANK('4U'!$L$14),"",'4U'!$L$14)</f>
        <v>0.9</v>
      </c>
    </row>
    <row r="5972" spans="2:6">
      <c r="B5972" s="1921" t="str">
        <f>'4U'!$AS$14</f>
        <v>B0689GPSO_AC</v>
      </c>
      <c r="E5972" t="s">
        <v>16446</v>
      </c>
      <c r="F5972">
        <f>IF(ISBLANK('4U'!$N$14),"",'4U'!$N$14)</f>
        <v>0.9</v>
      </c>
    </row>
    <row r="5973" spans="2:6">
      <c r="B5973" s="1921" t="str">
        <f>'4U'!$AJ$15</f>
        <v>B0636GTSU_WR</v>
      </c>
      <c r="E5973" t="s">
        <v>16446</v>
      </c>
      <c r="F5973">
        <f>IF(ISBLANK('4U'!$E$15),"",'4U'!$E$15)</f>
        <v>0.25</v>
      </c>
    </row>
    <row r="5974" spans="2:6">
      <c r="B5974" s="1921" t="str">
        <f>'4U'!$AK$15</f>
        <v>B0642GTSU_NP</v>
      </c>
      <c r="E5974" t="s">
        <v>16446</v>
      </c>
      <c r="F5974">
        <f>IF(ISBLANK('4U'!$F$15),"",'4U'!$F$15)</f>
        <v>0.25</v>
      </c>
    </row>
    <row r="5975" spans="2:6">
      <c r="B5975" s="1921" t="str">
        <f>'4U'!$AL$15</f>
        <v>B0648GTSU_WP</v>
      </c>
      <c r="E5975" t="s">
        <v>16446</v>
      </c>
      <c r="F5975">
        <f>IF(ISBLANK('4U'!$G$15),"",'4U'!$G$15)</f>
        <v>0.25</v>
      </c>
    </row>
    <row r="5976" spans="2:6">
      <c r="B5976" s="1921" t="str">
        <f>'4U'!$AN$15</f>
        <v>B0660GTSU_AC</v>
      </c>
      <c r="E5976" t="s">
        <v>16446</v>
      </c>
      <c r="F5976">
        <f>IF(ISBLANK('4U'!$I$15),"",'4U'!$I$15)</f>
        <v>0.25</v>
      </c>
    </row>
    <row r="5977" spans="2:6">
      <c r="B5977" s="1921" t="str">
        <f>'4U'!$AO$15</f>
        <v>B0666GPSU_WR</v>
      </c>
      <c r="E5977" t="s">
        <v>16446</v>
      </c>
      <c r="F5977">
        <f>IF(ISBLANK('4U'!$J$15),"",'4U'!$J$15)</f>
        <v>0.25</v>
      </c>
    </row>
    <row r="5978" spans="2:6">
      <c r="B5978" s="1921" t="str">
        <f>'4U'!$AP$15</f>
        <v>B0672GPSU_NP</v>
      </c>
      <c r="E5978" t="s">
        <v>16446</v>
      </c>
      <c r="F5978">
        <f>IF(ISBLANK('4U'!$K$15),"",'4U'!$K$15)</f>
        <v>0.25</v>
      </c>
    </row>
    <row r="5979" spans="2:6">
      <c r="B5979" s="1921" t="str">
        <f>'4U'!$AQ$15</f>
        <v>B0678GPSU_WP</v>
      </c>
      <c r="E5979" t="s">
        <v>16446</v>
      </c>
      <c r="F5979">
        <f>IF(ISBLANK('4U'!$L$15),"",'4U'!$L$15)</f>
        <v>0.25</v>
      </c>
    </row>
    <row r="5980" spans="2:6">
      <c r="B5980" s="1921" t="str">
        <f>'4U'!$AS$15</f>
        <v>B0690GPSU_AC</v>
      </c>
      <c r="E5980" t="s">
        <v>16446</v>
      </c>
      <c r="F5980">
        <f>IF(ISBLANK('4U'!$N$15),"",'4U'!$N$15)</f>
        <v>0.25</v>
      </c>
    </row>
    <row r="5981" spans="2:6">
      <c r="B5981" s="1918" t="str">
        <f>'4U'!$AJ$16</f>
        <v>B0694GTCO_WR</v>
      </c>
      <c r="E5981" t="s">
        <v>16446</v>
      </c>
      <c r="F5981">
        <f>IF(ISBLANK('4U'!$E$16),"",'4U'!$E$16)</f>
        <v>0</v>
      </c>
    </row>
    <row r="5982" spans="2:6">
      <c r="B5982" s="1918" t="str">
        <f>'4U'!$AK$16</f>
        <v>B0702GTCO_NP</v>
      </c>
      <c r="E5982" t="s">
        <v>16446</v>
      </c>
      <c r="F5982">
        <f>IF(ISBLANK('4U'!$F$16),"",'4U'!$F$16)</f>
        <v>-28.049400000000002</v>
      </c>
    </row>
    <row r="5983" spans="2:6">
      <c r="B5983" s="1918" t="str">
        <f>'4U'!$AL$16</f>
        <v>B0710GTCO_WP</v>
      </c>
      <c r="E5983" t="s">
        <v>16446</v>
      </c>
      <c r="F5983">
        <f>IF(ISBLANK('4U'!$G$16),"",'4U'!$G$16)</f>
        <v>0</v>
      </c>
    </row>
    <row r="5984" spans="2:6">
      <c r="B5984" s="1918" t="str">
        <f>'4U'!$AN$16</f>
        <v>B0718GTCO_AC</v>
      </c>
      <c r="E5984" t="s">
        <v>16446</v>
      </c>
      <c r="F5984">
        <f>IF(ISBLANK('4U'!$I$16),"",'4U'!$I$16)</f>
        <v>0</v>
      </c>
    </row>
    <row r="5985" spans="2:6">
      <c r="B5985" s="1918" t="str">
        <f>'4U'!$AO$16</f>
        <v>B0726GPCO_WR</v>
      </c>
      <c r="E5985" t="s">
        <v>16446</v>
      </c>
      <c r="F5985">
        <f>IF(ISBLANK('4U'!$J$16),"",'4U'!$J$16)</f>
        <v>0</v>
      </c>
    </row>
    <row r="5986" spans="2:6">
      <c r="B5986" s="1918" t="str">
        <f>'4U'!$AP$16</f>
        <v>B0734GPCO_NP</v>
      </c>
      <c r="E5986" t="s">
        <v>16446</v>
      </c>
      <c r="F5986">
        <f>IF(ISBLANK('4U'!$K$16),"",'4U'!$K$16)</f>
        <v>-79.917299999999997</v>
      </c>
    </row>
    <row r="5987" spans="2:6">
      <c r="B5987" s="1918" t="str">
        <f>'4U'!$AQ$16</f>
        <v>B0742GPCO_WP</v>
      </c>
      <c r="E5987" t="s">
        <v>16446</v>
      </c>
      <c r="F5987">
        <f>IF(ISBLANK('4U'!$L$16),"",'4U'!$L$16)</f>
        <v>0</v>
      </c>
    </row>
    <row r="5988" spans="2:6">
      <c r="B5988" s="1918" t="str">
        <f>'4U'!$AS$16</f>
        <v>B0750GPCO_AC</v>
      </c>
      <c r="E5988" t="s">
        <v>16446</v>
      </c>
      <c r="F5988">
        <f>IF(ISBLANK('4U'!$N$16),"",'4U'!$N$16)</f>
        <v>0</v>
      </c>
    </row>
    <row r="5989" spans="2:6">
      <c r="B5989" s="1918" t="str">
        <f>'4U'!$AJ$17</f>
        <v>B0695GTCU_WR</v>
      </c>
      <c r="E5989" t="s">
        <v>16446</v>
      </c>
      <c r="F5989">
        <f>IF(ISBLANK('4U'!$E$17),"",'4U'!$E$17)</f>
        <v>0</v>
      </c>
    </row>
    <row r="5990" spans="2:6">
      <c r="B5990" s="1918" t="str">
        <f>'4U'!$AK$17</f>
        <v>B0703GTCU_NP</v>
      </c>
      <c r="E5990" t="s">
        <v>16446</v>
      </c>
      <c r="F5990">
        <f>IF(ISBLANK('4U'!$F$17),"",'4U'!$F$17)</f>
        <v>0</v>
      </c>
    </row>
    <row r="5991" spans="2:6">
      <c r="B5991" s="1918" t="str">
        <f>'4U'!$AL$17</f>
        <v>B0711GTCU_WP</v>
      </c>
      <c r="E5991" t="s">
        <v>16446</v>
      </c>
      <c r="F5991">
        <f>IF(ISBLANK('4U'!$G$17),"",'4U'!$G$17)</f>
        <v>0</v>
      </c>
    </row>
    <row r="5992" spans="2:6">
      <c r="B5992" s="1918" t="str">
        <f>'4U'!$AN$17</f>
        <v>B0719GTCU_AC</v>
      </c>
      <c r="E5992" t="s">
        <v>16446</v>
      </c>
      <c r="F5992">
        <f>IF(ISBLANK('4U'!$I$17),"",'4U'!$I$17)</f>
        <v>0</v>
      </c>
    </row>
    <row r="5993" spans="2:6">
      <c r="B5993" s="1918" t="str">
        <f>'4U'!$AO$17</f>
        <v>B0727GPCU_WR</v>
      </c>
      <c r="E5993" t="s">
        <v>16446</v>
      </c>
      <c r="F5993">
        <f>IF(ISBLANK('4U'!$J$17),"",'4U'!$J$17)</f>
        <v>0</v>
      </c>
    </row>
    <row r="5994" spans="2:6">
      <c r="B5994" s="1918" t="str">
        <f>'4U'!$AP$17</f>
        <v>B0735GPCU_NP</v>
      </c>
      <c r="E5994" t="s">
        <v>16446</v>
      </c>
      <c r="F5994">
        <f>IF(ISBLANK('4U'!$K$17),"",'4U'!$K$17)</f>
        <v>0</v>
      </c>
    </row>
    <row r="5995" spans="2:6">
      <c r="B5995" s="1918" t="str">
        <f>'4U'!$AQ$17</f>
        <v>B0743GPCU_WP</v>
      </c>
      <c r="E5995" t="s">
        <v>16446</v>
      </c>
      <c r="F5995">
        <f>IF(ISBLANK('4U'!$L$17),"",'4U'!$L$17)</f>
        <v>0</v>
      </c>
    </row>
    <row r="5996" spans="2:6">
      <c r="B5996" s="1918" t="str">
        <f>'4U'!$AS$17</f>
        <v>B0751GPCU_AC</v>
      </c>
      <c r="E5996" t="s">
        <v>16446</v>
      </c>
      <c r="F5996">
        <f>IF(ISBLANK('4U'!$N$17),"",'4U'!$N$17)</f>
        <v>0</v>
      </c>
    </row>
    <row r="5997" spans="2:6">
      <c r="B5997" s="1918" t="str">
        <f>'4U'!$AJ$18</f>
        <v>B0696GTBO_WR</v>
      </c>
      <c r="E5997" t="s">
        <v>16446</v>
      </c>
      <c r="F5997">
        <f>IF(ISBLANK('4U'!$E$18),"",'4U'!$E$18)</f>
        <v>0</v>
      </c>
    </row>
    <row r="5998" spans="2:6">
      <c r="B5998" s="1918" t="str">
        <f>'4U'!$AK$18</f>
        <v>B0704GTBO_NP</v>
      </c>
      <c r="E5998" t="s">
        <v>16446</v>
      </c>
      <c r="F5998">
        <f>IF(ISBLANK('4U'!$F$18),"",'4U'!$F$18)</f>
        <v>-3.1165999999999983</v>
      </c>
    </row>
    <row r="5999" spans="2:6">
      <c r="B5999" s="1918" t="str">
        <f>'4U'!$AL$18</f>
        <v>B0712GTBO_WP</v>
      </c>
      <c r="E5999" t="s">
        <v>16446</v>
      </c>
      <c r="F5999">
        <f>IF(ISBLANK('4U'!$G$18),"",'4U'!$G$18)</f>
        <v>0</v>
      </c>
    </row>
    <row r="6000" spans="2:6">
      <c r="B6000" s="1918" t="str">
        <f>'4U'!$AN$18</f>
        <v>B0720GTBO_AC</v>
      </c>
      <c r="E6000" t="s">
        <v>16446</v>
      </c>
      <c r="F6000">
        <f>IF(ISBLANK('4U'!$I$18),"",'4U'!$I$18)</f>
        <v>0</v>
      </c>
    </row>
    <row r="6001" spans="2:6">
      <c r="B6001" s="1918" t="str">
        <f>'4U'!$AO$18</f>
        <v>B0728GPBO_WR</v>
      </c>
      <c r="E6001" t="s">
        <v>16446</v>
      </c>
      <c r="F6001">
        <f>IF(ISBLANK('4U'!$J$18),"",'4U'!$J$18)</f>
        <v>0</v>
      </c>
    </row>
    <row r="6002" spans="2:6">
      <c r="B6002" s="1918" t="str">
        <f>'4U'!$AP$18</f>
        <v>B0736GPBO_NP</v>
      </c>
      <c r="E6002" t="s">
        <v>16446</v>
      </c>
      <c r="F6002">
        <f>IF(ISBLANK('4U'!$K$18),"",'4U'!$K$18)</f>
        <v>-8.8796999999999997</v>
      </c>
    </row>
    <row r="6003" spans="2:6">
      <c r="B6003" s="1918" t="str">
        <f>'4U'!$AQ$18</f>
        <v>B0744GPBO_WP</v>
      </c>
      <c r="E6003" t="s">
        <v>16446</v>
      </c>
      <c r="F6003">
        <f>IF(ISBLANK('4U'!$L$18),"",'4U'!$L$18)</f>
        <v>0</v>
      </c>
    </row>
    <row r="6004" spans="2:6">
      <c r="B6004" s="1918" t="str">
        <f>'4U'!$AS$18</f>
        <v>B0752GPBO_AC</v>
      </c>
      <c r="E6004" t="s">
        <v>16446</v>
      </c>
      <c r="F6004">
        <f>IF(ISBLANK('4U'!$N$18),"",'4U'!$N$18)</f>
        <v>0</v>
      </c>
    </row>
    <row r="6005" spans="2:6">
      <c r="B6005" s="1918" t="str">
        <f>'4U'!$AJ$19</f>
        <v>B0697GTBU_WR</v>
      </c>
      <c r="E6005" t="s">
        <v>16446</v>
      </c>
      <c r="F6005">
        <f>IF(ISBLANK('4U'!$E$19),"",'4U'!$E$19)</f>
        <v>0</v>
      </c>
    </row>
    <row r="6006" spans="2:6">
      <c r="B6006" s="1918" t="str">
        <f>'4U'!$AK$19</f>
        <v>B0705GTBU_NP</v>
      </c>
      <c r="E6006" t="s">
        <v>16446</v>
      </c>
      <c r="F6006">
        <f>IF(ISBLANK('4U'!$F$19),"",'4U'!$F$19)</f>
        <v>0</v>
      </c>
    </row>
    <row r="6007" spans="2:6">
      <c r="B6007" s="1918" t="str">
        <f>'4U'!$AL$19</f>
        <v>B0713GTBU_WP</v>
      </c>
      <c r="E6007" t="s">
        <v>16446</v>
      </c>
      <c r="F6007">
        <f>IF(ISBLANK('4U'!$G$19),"",'4U'!$G$19)</f>
        <v>0</v>
      </c>
    </row>
    <row r="6008" spans="2:6">
      <c r="B6008" s="1918" t="str">
        <f>'4U'!$AN$19</f>
        <v>B0721GTBU_AC</v>
      </c>
      <c r="E6008" t="s">
        <v>16446</v>
      </c>
      <c r="F6008">
        <f>IF(ISBLANK('4U'!$I$19),"",'4U'!$I$19)</f>
        <v>0</v>
      </c>
    </row>
    <row r="6009" spans="2:6">
      <c r="B6009" s="1918" t="str">
        <f>'4U'!$AO$19</f>
        <v>B0729GPBU_WR</v>
      </c>
      <c r="E6009" t="s">
        <v>16446</v>
      </c>
      <c r="F6009">
        <f>IF(ISBLANK('4U'!$J$19),"",'4U'!$J$19)</f>
        <v>0</v>
      </c>
    </row>
    <row r="6010" spans="2:6">
      <c r="B6010" s="1918" t="str">
        <f>'4U'!$AP$19</f>
        <v>B0737GPBU_NP</v>
      </c>
      <c r="E6010" t="s">
        <v>16446</v>
      </c>
      <c r="F6010">
        <f>IF(ISBLANK('4U'!$K$19),"",'4U'!$K$19)</f>
        <v>0</v>
      </c>
    </row>
    <row r="6011" spans="2:6">
      <c r="B6011" s="1918" t="str">
        <f>'4U'!$AQ$19</f>
        <v>B0745GPBU_WP</v>
      </c>
      <c r="E6011" t="s">
        <v>16446</v>
      </c>
      <c r="F6011">
        <f>IF(ISBLANK('4U'!$L$19),"",'4U'!$L$19)</f>
        <v>0</v>
      </c>
    </row>
    <row r="6012" spans="2:6">
      <c r="B6012" s="1918" t="str">
        <f>'4U'!$AS$19</f>
        <v>B0753GPBU_AC</v>
      </c>
      <c r="E6012" t="s">
        <v>16446</v>
      </c>
      <c r="F6012">
        <f>IF(ISBLANK('4U'!$N$19),"",'4U'!$N$19)</f>
        <v>0</v>
      </c>
    </row>
    <row r="6013" spans="2:6">
      <c r="B6013" s="1918" t="str">
        <f>'4U'!$AJ$21</f>
        <v>B0698GTIV_WR</v>
      </c>
      <c r="E6013" t="s">
        <v>16446</v>
      </c>
      <c r="F6013">
        <f>IF(ISBLANK('4U'!$E$21),"",'4U'!$E$21)</f>
        <v>0</v>
      </c>
    </row>
    <row r="6014" spans="2:6">
      <c r="B6014" s="1918" t="str">
        <f>'4U'!$AK$21</f>
        <v>B0706GTIV_NP</v>
      </c>
      <c r="E6014" t="s">
        <v>16446</v>
      </c>
      <c r="F6014">
        <f>IF(ISBLANK('4U'!$F$21),"",'4U'!$F$21)</f>
        <v>3.1165999999999983</v>
      </c>
    </row>
    <row r="6015" spans="2:6">
      <c r="B6015" s="1918" t="str">
        <f>'4U'!$AL$21</f>
        <v>B0714GTIV_WP</v>
      </c>
      <c r="E6015" t="s">
        <v>16446</v>
      </c>
      <c r="F6015">
        <f>IF(ISBLANK('4U'!$G$21),"",'4U'!$G$21)</f>
        <v>0</v>
      </c>
    </row>
    <row r="6016" spans="2:6">
      <c r="B6016" s="1918" t="str">
        <f>'4U'!$AN$21</f>
        <v>B0722GTIV_AC</v>
      </c>
      <c r="E6016" t="s">
        <v>16446</v>
      </c>
      <c r="F6016">
        <f>IF(ISBLANK('4U'!$I$21),"",'4U'!$I$21)</f>
        <v>0</v>
      </c>
    </row>
    <row r="6017" spans="2:6">
      <c r="B6017" s="1918" t="str">
        <f>'4U'!$AO$21</f>
        <v>B0730GPIV_WR</v>
      </c>
      <c r="E6017" t="s">
        <v>16446</v>
      </c>
      <c r="F6017">
        <f>IF(ISBLANK('4U'!$J$21),"",'4U'!$J$21)</f>
        <v>0</v>
      </c>
    </row>
    <row r="6018" spans="2:6">
      <c r="B6018" s="1918" t="str">
        <f>'4U'!$AP$21</f>
        <v>B0738GPIV_NP</v>
      </c>
      <c r="E6018" t="s">
        <v>16446</v>
      </c>
      <c r="F6018">
        <f>IF(ISBLANK('4U'!$K$21),"",'4U'!$K$21)</f>
        <v>8.8796999999999997</v>
      </c>
    </row>
    <row r="6019" spans="2:6">
      <c r="B6019" s="1918" t="str">
        <f>'4U'!$AQ$21</f>
        <v>B0746GPIV_WP</v>
      </c>
      <c r="E6019" t="s">
        <v>16446</v>
      </c>
      <c r="F6019">
        <f>IF(ISBLANK('4U'!$L$21),"",'4U'!$L$21)</f>
        <v>0</v>
      </c>
    </row>
    <row r="6020" spans="2:6">
      <c r="B6020" s="1918" t="str">
        <f>'4U'!$AS$21</f>
        <v>B0754GPIV_AC</v>
      </c>
      <c r="E6020" t="s">
        <v>16446</v>
      </c>
      <c r="F6020">
        <f>IF(ISBLANK('4U'!$N$21),"",'4U'!$N$21)</f>
        <v>0</v>
      </c>
    </row>
    <row r="6021" spans="2:6">
      <c r="B6021" s="1918" t="str">
        <f>'4U'!$AJ$22</f>
        <v>B0637GTPF_WR</v>
      </c>
      <c r="E6021" t="s">
        <v>16446</v>
      </c>
      <c r="F6021">
        <f>IF(ISBLANK('4U'!$E$22),"",'4U'!$E$22)</f>
        <v>0</v>
      </c>
    </row>
    <row r="6022" spans="2:6">
      <c r="B6022" s="1918" t="str">
        <f>'4U'!$AK$22</f>
        <v>B0643GTPF_NP</v>
      </c>
      <c r="E6022" t="s">
        <v>16446</v>
      </c>
      <c r="F6022">
        <f>IF(ISBLANK('4U'!$F$22),"",'4U'!$F$22)</f>
        <v>0</v>
      </c>
    </row>
    <row r="6023" spans="2:6">
      <c r="B6023" s="1918" t="str">
        <f>'4U'!$AL$22</f>
        <v>B0649GTPF_WP</v>
      </c>
      <c r="E6023" t="s">
        <v>16446</v>
      </c>
      <c r="F6023">
        <f>IF(ISBLANK('4U'!$G$22),"",'4U'!$G$22)</f>
        <v>0</v>
      </c>
    </row>
    <row r="6024" spans="2:6">
      <c r="B6024" s="1918" t="str">
        <f>'4U'!$AN$22</f>
        <v>B0661GTPF_AC</v>
      </c>
      <c r="E6024" t="s">
        <v>16446</v>
      </c>
      <c r="F6024">
        <f>IF(ISBLANK('4U'!$I$22),"",'4U'!$I$22)</f>
        <v>0</v>
      </c>
    </row>
    <row r="6025" spans="2:6">
      <c r="B6025" s="1918" t="str">
        <f>'4U'!$AO$22</f>
        <v>B0667GPPF_WR</v>
      </c>
      <c r="E6025" t="s">
        <v>16446</v>
      </c>
      <c r="F6025">
        <f>IF(ISBLANK('4U'!$J$22),"",'4U'!$J$22)</f>
        <v>0</v>
      </c>
    </row>
    <row r="6026" spans="2:6">
      <c r="B6026" s="1918" t="str">
        <f>'4U'!$AP$22</f>
        <v>B0673GPPF_NP</v>
      </c>
      <c r="E6026" t="s">
        <v>16446</v>
      </c>
      <c r="F6026">
        <f>IF(ISBLANK('4U'!$K$22),"",'4U'!$K$22)</f>
        <v>0</v>
      </c>
    </row>
    <row r="6027" spans="2:6">
      <c r="B6027" s="1918" t="str">
        <f>'4U'!$AQ$22</f>
        <v>B0679GPPF_WP</v>
      </c>
      <c r="E6027" t="s">
        <v>16446</v>
      </c>
      <c r="F6027">
        <f>IF(ISBLANK('4U'!$L$22),"",'4U'!$L$22)</f>
        <v>0</v>
      </c>
    </row>
    <row r="6028" spans="2:6">
      <c r="B6028" s="1918" t="str">
        <f>'4U'!$AS$22</f>
        <v>B0691GPPF_AC</v>
      </c>
      <c r="E6028" t="s">
        <v>16446</v>
      </c>
      <c r="F6028">
        <f>IF(ISBLANK('4U'!$N$22),"",'4U'!$N$22)</f>
        <v>0</v>
      </c>
    </row>
    <row r="6029" spans="2:6">
      <c r="B6029" s="1918" t="str">
        <f>'4U'!$AJ$23</f>
        <v>B0699GTNV_WR</v>
      </c>
      <c r="E6029" t="s">
        <v>16446</v>
      </c>
      <c r="F6029">
        <f>IF(ISBLANK('4U'!$E$23),"",'4U'!$E$23)</f>
        <v>0</v>
      </c>
    </row>
    <row r="6030" spans="2:6">
      <c r="B6030" s="1918" t="str">
        <f>'4U'!$AK$23</f>
        <v>B0707GTNV_NP</v>
      </c>
      <c r="E6030" t="s">
        <v>16446</v>
      </c>
      <c r="F6030">
        <f>IF(ISBLANK('4U'!$F$23),"",'4U'!$F$23)</f>
        <v>3.1165999999999983</v>
      </c>
    </row>
    <row r="6031" spans="2:6">
      <c r="B6031" s="1918" t="str">
        <f>'4U'!$AL$23</f>
        <v>B0715GTNV_WP</v>
      </c>
      <c r="E6031" t="s">
        <v>16446</v>
      </c>
      <c r="F6031">
        <f>IF(ISBLANK('4U'!$G$23),"",'4U'!$G$23)</f>
        <v>0</v>
      </c>
    </row>
    <row r="6032" spans="2:6">
      <c r="B6032" s="1918" t="str">
        <f>'4U'!$AN$23</f>
        <v>B0723GTNV_AC</v>
      </c>
      <c r="E6032" t="s">
        <v>16446</v>
      </c>
      <c r="F6032">
        <f>IF(ISBLANK('4U'!$I$23),"",'4U'!$I$23)</f>
        <v>0</v>
      </c>
    </row>
    <row r="6033" spans="2:6">
      <c r="B6033" s="1918" t="str">
        <f>'4U'!$AO$23</f>
        <v>B0731GPNV_WR</v>
      </c>
      <c r="E6033" t="s">
        <v>16446</v>
      </c>
      <c r="F6033">
        <f>IF(ISBLANK('4U'!$J$23),"",'4U'!$J$23)</f>
        <v>0</v>
      </c>
    </row>
    <row r="6034" spans="2:6">
      <c r="B6034" s="1918" t="str">
        <f>'4U'!$AP$23</f>
        <v>B0739GPNV_NP</v>
      </c>
      <c r="E6034" t="s">
        <v>16446</v>
      </c>
      <c r="F6034">
        <f>IF(ISBLANK('4U'!$K$23),"",'4U'!$K$23)</f>
        <v>8.8796999999999997</v>
      </c>
    </row>
    <row r="6035" spans="2:6">
      <c r="B6035" s="1918" t="str">
        <f>'4U'!$AQ$23</f>
        <v>B0747GPNV_WP</v>
      </c>
      <c r="E6035" t="s">
        <v>16446</v>
      </c>
      <c r="F6035">
        <f>IF(ISBLANK('4U'!$L$23),"",'4U'!$L$23)</f>
        <v>0</v>
      </c>
    </row>
    <row r="6036" spans="2:6">
      <c r="B6036" s="1918" t="str">
        <f>'4U'!$AS$23</f>
        <v>B0755GPNV_AC</v>
      </c>
      <c r="E6036" t="s">
        <v>16446</v>
      </c>
      <c r="F6036">
        <f>IF(ISBLANK('4U'!$N$23),"",'4U'!$N$23)</f>
        <v>0</v>
      </c>
    </row>
    <row r="6037" spans="2:6">
      <c r="B6037" t="str">
        <f>'4V'!$AE$8</f>
        <v>BO_7701853</v>
      </c>
      <c r="E6037" t="s">
        <v>16446</v>
      </c>
      <c r="F6037">
        <f>IF(ISBLANK('4V'!$E$8),"",'4V'!$E$8)</f>
        <v>-1.2729999999999999</v>
      </c>
    </row>
    <row r="6038" spans="2:6">
      <c r="B6038" t="str">
        <f>'4V'!$AF$8</f>
        <v>BO_3457161</v>
      </c>
      <c r="E6038" t="s">
        <v>16446</v>
      </c>
      <c r="F6038">
        <f>IF(ISBLANK('4V'!$F$8),"",'4V'!$F$8)</f>
        <v>189.149</v>
      </c>
    </row>
    <row r="6039" spans="2:6">
      <c r="B6039" t="str">
        <f>'4V'!$AG$8</f>
        <v>BO_8136324</v>
      </c>
      <c r="E6039" t="s">
        <v>16446</v>
      </c>
      <c r="F6039">
        <f>IF(ISBLANK('4V'!$G$8),"",'4V'!$G$8)</f>
        <v>-182.804</v>
      </c>
    </row>
    <row r="6040" spans="2:6">
      <c r="B6040" t="str">
        <f>'4V'!$AH$8</f>
        <v>BO_3060820</v>
      </c>
      <c r="E6040" t="s">
        <v>16446</v>
      </c>
      <c r="F6040">
        <f>IF(ISBLANK('4V'!$H$8),"",'4V'!$H$8)</f>
        <v>5.0720000000000027</v>
      </c>
    </row>
    <row r="6041" spans="2:6">
      <c r="B6041" t="str">
        <f>'4V'!$AI$8</f>
        <v>BO_3547514</v>
      </c>
      <c r="E6041" t="s">
        <v>16446</v>
      </c>
      <c r="F6041">
        <f>IF(ISBLANK('4V'!$I$8),"",'4V'!$I$8)</f>
        <v>-1.2729999999999999</v>
      </c>
    </row>
    <row r="6042" spans="2:6">
      <c r="B6042" t="str">
        <f>'4V'!$AJ$8</f>
        <v>BO_9997315</v>
      </c>
      <c r="E6042" t="s">
        <v>16446</v>
      </c>
      <c r="F6042">
        <f>IF(ISBLANK('4V'!$J$8),"",'4V'!$J$8)</f>
        <v>189.149</v>
      </c>
    </row>
    <row r="6043" spans="2:6">
      <c r="B6043" t="str">
        <f>'4V'!$AK$8</f>
        <v>BO_7257873</v>
      </c>
      <c r="E6043" t="s">
        <v>16446</v>
      </c>
      <c r="F6043">
        <f>IF(ISBLANK('4V'!$K$8),"",'4V'!$K$8)</f>
        <v>-182.804</v>
      </c>
    </row>
    <row r="6044" spans="2:6">
      <c r="B6044" t="str">
        <f>'4V'!$AL$8</f>
        <v>BO_2517472</v>
      </c>
      <c r="E6044" t="s">
        <v>16446</v>
      </c>
      <c r="F6044">
        <f>IF(ISBLANK('4V'!$L$8),"",'4V'!$L$8)</f>
        <v>5.0720000000000027</v>
      </c>
    </row>
    <row r="6045" spans="2:6">
      <c r="B6045" t="str">
        <f>'4V'!$AE$9</f>
        <v>BO_6297180</v>
      </c>
      <c r="E6045" t="s">
        <v>16446</v>
      </c>
      <c r="F6045">
        <f>IF(ISBLANK('4V'!$E$9),"",'4V'!$E$9)</f>
        <v>0</v>
      </c>
    </row>
    <row r="6046" spans="2:6">
      <c r="B6046" t="str">
        <f>'4V'!$AF$9</f>
        <v>BO_8373197</v>
      </c>
      <c r="E6046" t="s">
        <v>16446</v>
      </c>
      <c r="F6046">
        <f>IF(ISBLANK('4V'!$F$9),"",'4V'!$F$9)</f>
        <v>243.08799999999999</v>
      </c>
    </row>
    <row r="6047" spans="2:6">
      <c r="B6047" t="str">
        <f>'4V'!$AG$9</f>
        <v>BO_8889688</v>
      </c>
      <c r="E6047" t="s">
        <v>16446</v>
      </c>
      <c r="F6047">
        <f>IF(ISBLANK('4V'!$G$9),"",'4V'!$G$9)</f>
        <v>-245.03</v>
      </c>
    </row>
    <row r="6048" spans="2:6">
      <c r="B6048" t="str">
        <f>'4V'!$AH$9</f>
        <v>BO_7043634</v>
      </c>
      <c r="E6048" t="s">
        <v>16446</v>
      </c>
      <c r="F6048">
        <f>IF(ISBLANK('4V'!$H$9),"",'4V'!$H$9)</f>
        <v>-1.9420000000000073</v>
      </c>
    </row>
    <row r="6049" spans="2:6">
      <c r="B6049" t="str">
        <f>'4V'!$AI$9</f>
        <v>BO_9541232</v>
      </c>
      <c r="E6049" t="s">
        <v>16446</v>
      </c>
      <c r="F6049">
        <f>IF(ISBLANK('4V'!$I$9),"",'4V'!$I$9)</f>
        <v>0</v>
      </c>
    </row>
    <row r="6050" spans="2:6">
      <c r="B6050" t="str">
        <f>'4V'!$AJ$9</f>
        <v>BO_7892308</v>
      </c>
      <c r="E6050" t="s">
        <v>16446</v>
      </c>
      <c r="F6050">
        <f>IF(ISBLANK('4V'!$J$9),"",'4V'!$J$9)</f>
        <v>243.08799999999999</v>
      </c>
    </row>
    <row r="6051" spans="2:6">
      <c r="B6051" t="str">
        <f>'4V'!$AK$9</f>
        <v>BO_4439389</v>
      </c>
      <c r="E6051" t="s">
        <v>16446</v>
      </c>
      <c r="F6051">
        <f>IF(ISBLANK('4V'!$K$9),"",'4V'!$K$9)</f>
        <v>-245.03</v>
      </c>
    </row>
    <row r="6052" spans="2:6">
      <c r="B6052" t="str">
        <f>'4V'!$AL$9</f>
        <v>BO_6335870</v>
      </c>
      <c r="E6052" t="s">
        <v>16446</v>
      </c>
      <c r="F6052">
        <f>IF(ISBLANK('4V'!$L$9),"",'4V'!$L$9)</f>
        <v>-1.9420000000000073</v>
      </c>
    </row>
    <row r="6053" spans="2:6">
      <c r="B6053" t="str">
        <f>'4V'!$AE$10</f>
        <v>BO_7249875</v>
      </c>
      <c r="E6053" t="s">
        <v>16446</v>
      </c>
      <c r="F6053">
        <f>IF(ISBLANK('4V'!$E$10),"",'4V'!$E$10)</f>
        <v>0</v>
      </c>
    </row>
    <row r="6054" spans="2:6">
      <c r="B6054" t="str">
        <f>'4V'!$AF$10</f>
        <v>BO_5107146</v>
      </c>
      <c r="E6054" t="s">
        <v>16446</v>
      </c>
      <c r="F6054">
        <f>IF(ISBLANK('4V'!$F$10),"",'4V'!$F$10)</f>
        <v>1077.7190000000001</v>
      </c>
    </row>
    <row r="6055" spans="2:6">
      <c r="B6055" t="str">
        <f>'4V'!$AG$10</f>
        <v>BO_3477611</v>
      </c>
      <c r="E6055" t="s">
        <v>16446</v>
      </c>
      <c r="F6055">
        <f>IF(ISBLANK('4V'!$G$10),"",'4V'!$G$10)</f>
        <v>-1094.623</v>
      </c>
    </row>
    <row r="6056" spans="2:6">
      <c r="B6056" t="str">
        <f>'4V'!$AH$10</f>
        <v>BO_910768</v>
      </c>
      <c r="E6056" t="s">
        <v>16446</v>
      </c>
      <c r="F6056">
        <f>IF(ISBLANK('4V'!$H$10),"",'4V'!$H$10)</f>
        <v>-16.903999999999996</v>
      </c>
    </row>
    <row r="6057" spans="2:6">
      <c r="B6057" t="str">
        <f>'4V'!$AI$10</f>
        <v>BO_865612</v>
      </c>
      <c r="E6057" t="s">
        <v>16446</v>
      </c>
      <c r="F6057">
        <f>IF(ISBLANK('4V'!$I$10),"",'4V'!$I$10)</f>
        <v>0</v>
      </c>
    </row>
    <row r="6058" spans="2:6">
      <c r="B6058" t="str">
        <f>'4V'!$AJ$10</f>
        <v>BO_6170791</v>
      </c>
      <c r="E6058" t="s">
        <v>16446</v>
      </c>
      <c r="F6058">
        <f>IF(ISBLANK('4V'!$J$10),"",'4V'!$J$10)</f>
        <v>1077.7190000000001</v>
      </c>
    </row>
    <row r="6059" spans="2:6">
      <c r="B6059" t="str">
        <f>'4V'!$AK$10</f>
        <v>BO_4318504</v>
      </c>
      <c r="E6059" t="s">
        <v>16446</v>
      </c>
      <c r="F6059">
        <f>IF(ISBLANK('4V'!$K$10),"",'4V'!$K$10)</f>
        <v>-1094.623</v>
      </c>
    </row>
    <row r="6060" spans="2:6">
      <c r="B6060" t="str">
        <f>'4V'!$AL$10</f>
        <v>BO_9629493</v>
      </c>
      <c r="E6060" t="s">
        <v>16446</v>
      </c>
      <c r="F6060">
        <f>IF(ISBLANK('4V'!$L$10),"",'4V'!$L$10)</f>
        <v>-16.903999999999996</v>
      </c>
    </row>
    <row r="6061" spans="2:6">
      <c r="B6061" t="str">
        <f>'4V'!$AE$11</f>
        <v>BO_6972533</v>
      </c>
      <c r="E6061" t="s">
        <v>16446</v>
      </c>
      <c r="F6061">
        <f>IF(ISBLANK('4V'!$E$11),"",'4V'!$E$11)</f>
        <v>265.476</v>
      </c>
    </row>
    <row r="6062" spans="2:6">
      <c r="B6062" t="str">
        <f>'4V'!$AF$11</f>
        <v>BO_2143456</v>
      </c>
      <c r="E6062" t="s">
        <v>16446</v>
      </c>
      <c r="F6062">
        <f>IF(ISBLANK('4V'!$F$11),"",'4V'!$F$11)</f>
        <v>92.474999999999994</v>
      </c>
    </row>
    <row r="6063" spans="2:6">
      <c r="B6063" t="str">
        <f>'4V'!$AG$11</f>
        <v>BO_5016582</v>
      </c>
      <c r="E6063" t="s">
        <v>16446</v>
      </c>
      <c r="F6063">
        <f>IF(ISBLANK('4V'!$G$11),"",'4V'!$G$11)</f>
        <v>0</v>
      </c>
    </row>
    <row r="6064" spans="2:6">
      <c r="B6064" t="str">
        <f>'4V'!$AH$11</f>
        <v>BO_8368713</v>
      </c>
      <c r="E6064" t="s">
        <v>16446</v>
      </c>
      <c r="F6064">
        <f>IF(ISBLANK('4V'!$H$11),"",'4V'!$H$11)</f>
        <v>357.95100000000002</v>
      </c>
    </row>
    <row r="6065" spans="2:6">
      <c r="B6065" t="str">
        <f>'4V'!$AI$11</f>
        <v>BO_8051242</v>
      </c>
      <c r="E6065" t="s">
        <v>16446</v>
      </c>
      <c r="F6065">
        <f>IF(ISBLANK('4V'!$I$11),"",'4V'!$I$11)</f>
        <v>-13.888</v>
      </c>
    </row>
    <row r="6066" spans="2:6">
      <c r="B6066" t="str">
        <f>'4V'!$AJ$11</f>
        <v>BO_9481553</v>
      </c>
      <c r="E6066" t="s">
        <v>16446</v>
      </c>
      <c r="F6066">
        <f>IF(ISBLANK('4V'!$J$11),"",'4V'!$J$11)</f>
        <v>92.474999999999994</v>
      </c>
    </row>
    <row r="6067" spans="2:6">
      <c r="B6067" t="str">
        <f>'4V'!$AK$11</f>
        <v>BO_5400569</v>
      </c>
      <c r="E6067" t="s">
        <v>16446</v>
      </c>
      <c r="F6067">
        <f>IF(ISBLANK('4V'!$K$11),"",'4V'!$K$11)</f>
        <v>0</v>
      </c>
    </row>
    <row r="6068" spans="2:6">
      <c r="B6068" t="str">
        <f>'4V'!$AL$11</f>
        <v>BO_5709998</v>
      </c>
      <c r="E6068" t="s">
        <v>16446</v>
      </c>
      <c r="F6068">
        <f>IF(ISBLANK('4V'!$L$11),"",'4V'!$L$11)</f>
        <v>78.586999999999989</v>
      </c>
    </row>
    <row r="6069" spans="2:6">
      <c r="B6069" t="str">
        <f>'4V'!$AE$12</f>
        <v>BO_6374768</v>
      </c>
      <c r="E6069" t="s">
        <v>16446</v>
      </c>
      <c r="F6069">
        <f>IF(ISBLANK('4V'!$E$12),"",'4V'!$E$12)</f>
        <v>0</v>
      </c>
    </row>
    <row r="6070" spans="2:6">
      <c r="B6070" t="str">
        <f>'4V'!$AF$12</f>
        <v>BO_9132033</v>
      </c>
      <c r="E6070" t="s">
        <v>16446</v>
      </c>
      <c r="F6070">
        <f>IF(ISBLANK('4V'!$F$12),"",'4V'!$F$12)</f>
        <v>181.12700000000001</v>
      </c>
    </row>
    <row r="6071" spans="2:6">
      <c r="B6071" t="str">
        <f>'4V'!$AG$12</f>
        <v>BO_5567373</v>
      </c>
      <c r="E6071" t="s">
        <v>16446</v>
      </c>
      <c r="F6071">
        <f>IF(ISBLANK('4V'!$G$12),"",'4V'!$G$12)</f>
        <v>-187.89400000000001</v>
      </c>
    </row>
    <row r="6072" spans="2:6">
      <c r="B6072" t="str">
        <f>'4V'!$AH$12</f>
        <v>BO_9725122</v>
      </c>
      <c r="E6072" t="s">
        <v>16446</v>
      </c>
      <c r="F6072">
        <f>IF(ISBLANK('4V'!$H$12),"",'4V'!$H$12)</f>
        <v>-6.7669999999999959</v>
      </c>
    </row>
    <row r="6073" spans="2:6">
      <c r="B6073" t="str">
        <f>'4V'!$AI$12</f>
        <v>BO_629122</v>
      </c>
      <c r="E6073" t="s">
        <v>16446</v>
      </c>
      <c r="F6073">
        <f>IF(ISBLANK('4V'!$I$12),"",'4V'!$I$12)</f>
        <v>20.55</v>
      </c>
    </row>
    <row r="6074" spans="2:6">
      <c r="B6074" t="str">
        <f>'4V'!$AJ$12</f>
        <v>BO_6232387</v>
      </c>
      <c r="E6074" t="s">
        <v>16446</v>
      </c>
      <c r="F6074">
        <f>IF(ISBLANK('4V'!$J$12),"",'4V'!$J$12)</f>
        <v>181.12700000000001</v>
      </c>
    </row>
    <row r="6075" spans="2:6">
      <c r="B6075" t="str">
        <f>'4V'!$AK$12</f>
        <v>BO_2644976</v>
      </c>
      <c r="E6075" t="s">
        <v>16446</v>
      </c>
      <c r="F6075">
        <f>IF(ISBLANK('4V'!$K$12),"",'4V'!$K$12)</f>
        <v>-187.89400000000001</v>
      </c>
    </row>
    <row r="6076" spans="2:6">
      <c r="B6076" t="str">
        <f>'4V'!$AL$12</f>
        <v>BO_915356</v>
      </c>
      <c r="E6076" t="s">
        <v>16446</v>
      </c>
      <c r="F6076">
        <f>IF(ISBLANK('4V'!$L$12),"",'4V'!$L$12)</f>
        <v>13.783000000000015</v>
      </c>
    </row>
    <row r="6077" spans="2:6">
      <c r="B6077" t="str">
        <f>'4V'!$AE$13</f>
        <v>BO_6348698</v>
      </c>
      <c r="E6077" t="s">
        <v>16446</v>
      </c>
      <c r="F6077">
        <f>IF(ISBLANK('4V'!$E$13),"",'4V'!$E$13)</f>
        <v>1E-3</v>
      </c>
    </row>
    <row r="6078" spans="2:6">
      <c r="B6078" t="str">
        <f>'4V'!$AF$13</f>
        <v>BO_7272747</v>
      </c>
      <c r="E6078" t="s">
        <v>16446</v>
      </c>
      <c r="F6078">
        <f>IF(ISBLANK('4V'!$F$13),"",'4V'!$F$13)</f>
        <v>1778.135</v>
      </c>
    </row>
    <row r="6079" spans="2:6">
      <c r="B6079" t="str">
        <f>'4V'!$AG$13</f>
        <v>BO_9525934</v>
      </c>
      <c r="E6079" t="s">
        <v>16446</v>
      </c>
      <c r="F6079">
        <f>IF(ISBLANK('4V'!$G$13),"",'4V'!$G$13)</f>
        <v>-1827.894</v>
      </c>
    </row>
    <row r="6080" spans="2:6">
      <c r="B6080" t="str">
        <f>'4V'!$AH$13</f>
        <v>BO_2144670</v>
      </c>
      <c r="E6080" t="s">
        <v>16446</v>
      </c>
      <c r="F6080">
        <f>IF(ISBLANK('4V'!$H$13),"",'4V'!$H$13)</f>
        <v>-49.758000000000038</v>
      </c>
    </row>
    <row r="6081" spans="2:6">
      <c r="B6081" t="str">
        <f>'4V'!$AI$13</f>
        <v>BO_6309831</v>
      </c>
      <c r="E6081" t="s">
        <v>16446</v>
      </c>
      <c r="F6081">
        <f>IF(ISBLANK('4V'!$I$13),"",'4V'!$I$13)</f>
        <v>258.815</v>
      </c>
    </row>
    <row r="6082" spans="2:6">
      <c r="B6082" t="str">
        <f>'4V'!$AJ$13</f>
        <v>BO_327706</v>
      </c>
      <c r="E6082" t="s">
        <v>16446</v>
      </c>
      <c r="F6082">
        <f>IF(ISBLANK('4V'!$J$13),"",'4V'!$J$13)</f>
        <v>1778.135</v>
      </c>
    </row>
    <row r="6083" spans="2:6">
      <c r="B6083" t="str">
        <f>'4V'!$AK$13</f>
        <v>BO_5008757</v>
      </c>
      <c r="E6083" t="s">
        <v>16446</v>
      </c>
      <c r="F6083">
        <f>IF(ISBLANK('4V'!$K$13),"",'4V'!$K$13)</f>
        <v>-1827.894</v>
      </c>
    </row>
    <row r="6084" spans="2:6">
      <c r="B6084" t="str">
        <f>'4V'!$AL$13</f>
        <v>BO_541823</v>
      </c>
      <c r="E6084" t="s">
        <v>16446</v>
      </c>
      <c r="F6084">
        <f>IF(ISBLANK('4V'!$L$13),"",'4V'!$L$13)</f>
        <v>209.05600000000004</v>
      </c>
    </row>
    <row r="6085" spans="2:6">
      <c r="B6085" t="str">
        <f>'4V'!$AE$14</f>
        <v>BO_8194445</v>
      </c>
      <c r="E6085" t="s">
        <v>16446</v>
      </c>
      <c r="F6085">
        <f>IF(ISBLANK('4V'!$E$14),"",'4V'!$E$14)</f>
        <v>264.20399999999995</v>
      </c>
    </row>
    <row r="6086" spans="2:6">
      <c r="B6086" t="str">
        <f>'4V'!$AF$14</f>
        <v>BO_9230060</v>
      </c>
      <c r="E6086" t="s">
        <v>16446</v>
      </c>
      <c r="F6086">
        <f>IF(ISBLANK('4V'!$F$14),"",'4V'!$F$14)</f>
        <v>3561.6930000000002</v>
      </c>
    </row>
    <row r="6087" spans="2:6">
      <c r="B6087" t="str">
        <f>'4V'!$AG$14</f>
        <v>BO_1729200</v>
      </c>
      <c r="E6087" t="s">
        <v>16446</v>
      </c>
      <c r="F6087">
        <f>IF(ISBLANK('4V'!$G$14),"",'4V'!$G$14)</f>
        <v>-3538.2449999999999</v>
      </c>
    </row>
    <row r="6088" spans="2:6">
      <c r="B6088" t="str">
        <f>'4V'!$AH$14</f>
        <v>BO_1721411</v>
      </c>
      <c r="E6088" t="s">
        <v>16446</v>
      </c>
      <c r="F6088">
        <f>IF(ISBLANK('4V'!$H$14),"",'4V'!$H$14)</f>
        <v>287.65199999999999</v>
      </c>
    </row>
    <row r="6089" spans="2:6">
      <c r="B6089" t="str">
        <f>'4V'!$AI$14</f>
        <v>BO_2933867</v>
      </c>
      <c r="E6089" t="s">
        <v>16446</v>
      </c>
      <c r="F6089">
        <f>IF(ISBLANK('4V'!$I$14),"",'4V'!$I$14)</f>
        <v>264.20400000000001</v>
      </c>
    </row>
    <row r="6090" spans="2:6">
      <c r="B6090" t="str">
        <f>'4V'!$AJ$14</f>
        <v>BO_8926305</v>
      </c>
      <c r="E6090" t="s">
        <v>16446</v>
      </c>
      <c r="F6090">
        <f>IF(ISBLANK('4V'!$J$14),"",'4V'!$J$14)</f>
        <v>3561.6930000000002</v>
      </c>
    </row>
    <row r="6091" spans="2:6">
      <c r="B6091" t="str">
        <f>'4V'!$AK$14</f>
        <v>BO_5670064</v>
      </c>
      <c r="E6091" t="s">
        <v>16446</v>
      </c>
      <c r="F6091">
        <f>IF(ISBLANK('4V'!$K$14),"",'4V'!$K$14)</f>
        <v>-3538.2449999999999</v>
      </c>
    </row>
    <row r="6092" spans="2:6">
      <c r="B6092" t="str">
        <f>'4V'!$AL$14</f>
        <v>BO_3634334</v>
      </c>
      <c r="E6092" t="s">
        <v>16446</v>
      </c>
      <c r="F6092">
        <f>IF(ISBLANK('4V'!$L$14),"",'4V'!$L$14)</f>
        <v>287.65200000000004</v>
      </c>
    </row>
    <row r="6093" spans="2:6">
      <c r="B6093" s="2790" t="str">
        <f>'4X'!$AO$10</f>
        <v>A4X_001CE_WR</v>
      </c>
      <c r="E6093" t="s">
        <v>16446</v>
      </c>
      <c r="F6093" t="str">
        <f>IF(ISBLANK('4X'!$F$10),"",'4X'!$F$10)</f>
        <v/>
      </c>
    </row>
    <row r="6094" spans="2:6">
      <c r="B6094" t="str">
        <f>'4X'!$AP$10</f>
        <v>A4X_001CE_RW</v>
      </c>
      <c r="E6094" t="s">
        <v>16446</v>
      </c>
      <c r="F6094" t="str">
        <f>IF(ISBLANK('4X'!$G$10),"",'4X'!$G$10)</f>
        <v/>
      </c>
    </row>
    <row r="6095" spans="2:6">
      <c r="B6095" t="str">
        <f>'4X'!$AQ$10</f>
        <v>A4X_001CE_SW</v>
      </c>
      <c r="E6095" t="s">
        <v>16446</v>
      </c>
      <c r="F6095" t="str">
        <f>IF(ISBLANK('4X'!$H$10),"",'4X'!$H$10)</f>
        <v/>
      </c>
    </row>
    <row r="6096" spans="2:6">
      <c r="B6096" t="str">
        <f>'4X'!$AR$10</f>
        <v>A4X_001CE_TW</v>
      </c>
      <c r="E6096" t="s">
        <v>16446</v>
      </c>
      <c r="F6096" t="str">
        <f>IF(ISBLANK('4X'!$I$10),"",'4X'!$I$10)</f>
        <v/>
      </c>
    </row>
    <row r="6097" spans="2:6">
      <c r="B6097" t="str">
        <f>'4X'!$AS$10</f>
        <v>A4X_001CE_DW</v>
      </c>
      <c r="E6097" t="s">
        <v>16446</v>
      </c>
      <c r="F6097" t="str">
        <f>IF(ISBLANK('4X'!$J$10),"",'4X'!$J$10)</f>
        <v/>
      </c>
    </row>
    <row r="6098" spans="2:6">
      <c r="B6098" t="str">
        <f>'4X'!$AT$10</f>
        <v>A4X_001CE_TOT</v>
      </c>
      <c r="E6098" t="s">
        <v>16446</v>
      </c>
      <c r="F6098">
        <f>IF(ISBLANK('4X'!$K$10),"",'4X'!$K$10)</f>
        <v>0</v>
      </c>
    </row>
    <row r="6099" spans="2:6">
      <c r="B6099" t="str">
        <f>'4X'!$AU$10</f>
        <v>A4X_001CC_WR</v>
      </c>
      <c r="E6099" t="s">
        <v>16446</v>
      </c>
      <c r="F6099" t="str">
        <f>IF(ISBLANK('4X'!$L$10),"",'4X'!$L$10)</f>
        <v/>
      </c>
    </row>
    <row r="6100" spans="2:6">
      <c r="B6100" t="str">
        <f>'4X'!$AV$10</f>
        <v>A4X_001CC_RW</v>
      </c>
      <c r="E6100" t="s">
        <v>16446</v>
      </c>
      <c r="F6100" t="str">
        <f>IF(ISBLANK('4X'!$M$10),"",'4X'!$M$10)</f>
        <v/>
      </c>
    </row>
    <row r="6101" spans="2:6">
      <c r="B6101" t="str">
        <f>'4X'!$AW$10</f>
        <v>A4X_001CC_SW</v>
      </c>
      <c r="E6101" t="s">
        <v>16446</v>
      </c>
      <c r="F6101" t="str">
        <f>IF(ISBLANK('4X'!$N$10),"",'4X'!$N$10)</f>
        <v/>
      </c>
    </row>
    <row r="6102" spans="2:6">
      <c r="B6102" t="str">
        <f>'4X'!$AX$10</f>
        <v>A4X_001CC_TW</v>
      </c>
      <c r="E6102" t="s">
        <v>16446</v>
      </c>
      <c r="F6102" t="str">
        <f>IF(ISBLANK('4X'!$O$10),"",'4X'!$O$10)</f>
        <v/>
      </c>
    </row>
    <row r="6103" spans="2:6">
      <c r="B6103" t="str">
        <f>'4X'!$AY$10</f>
        <v>A4X_001CC_DW</v>
      </c>
      <c r="E6103" t="s">
        <v>16446</v>
      </c>
      <c r="F6103" t="str">
        <f>IF(ISBLANK('4X'!$P$10),"",'4X'!$P$10)</f>
        <v/>
      </c>
    </row>
    <row r="6104" spans="2:6">
      <c r="B6104" t="str">
        <f>'4X'!$AZ$10</f>
        <v>A4X_001CC_TOT</v>
      </c>
      <c r="E6104" t="s">
        <v>16446</v>
      </c>
      <c r="F6104">
        <f>IF(ISBLANK('4X'!$Q$10),"",'4X'!$Q$10)</f>
        <v>0</v>
      </c>
    </row>
    <row r="6105" spans="2:6">
      <c r="B6105" s="2790" t="str">
        <f>'4X'!$AO$11</f>
        <v>A4X_001OE_WR</v>
      </c>
      <c r="E6105" t="s">
        <v>16446</v>
      </c>
      <c r="F6105" t="str">
        <f>IF(ISBLANK('4X'!$F$11),"",'4X'!$F$11)</f>
        <v/>
      </c>
    </row>
    <row r="6106" spans="2:6">
      <c r="B6106" t="str">
        <f>'4X'!$AP$11</f>
        <v>A4X_001OE_RW</v>
      </c>
      <c r="E6106" t="s">
        <v>16446</v>
      </c>
      <c r="F6106" t="str">
        <f>IF(ISBLANK('4X'!$G$11),"",'4X'!$G$11)</f>
        <v/>
      </c>
    </row>
    <row r="6107" spans="2:6">
      <c r="B6107" t="str">
        <f>'4X'!$AQ$11</f>
        <v>A4X_001OE_SW</v>
      </c>
      <c r="E6107" t="s">
        <v>16446</v>
      </c>
      <c r="F6107" t="str">
        <f>IF(ISBLANK('4X'!$H$11),"",'4X'!$H$11)</f>
        <v/>
      </c>
    </row>
    <row r="6108" spans="2:6">
      <c r="B6108" t="str">
        <f>'4X'!$AR$11</f>
        <v>A4X_001OE_TW</v>
      </c>
      <c r="E6108" t="s">
        <v>16446</v>
      </c>
      <c r="F6108" t="str">
        <f>IF(ISBLANK('4X'!$I$11),"",'4X'!$I$11)</f>
        <v/>
      </c>
    </row>
    <row r="6109" spans="2:6">
      <c r="B6109" t="str">
        <f>'4X'!$AS$11</f>
        <v>A4X_001OE_DW</v>
      </c>
      <c r="E6109" t="s">
        <v>16446</v>
      </c>
      <c r="F6109" t="str">
        <f>IF(ISBLANK('4X'!$J$11),"",'4X'!$J$11)</f>
        <v/>
      </c>
    </row>
    <row r="6110" spans="2:6">
      <c r="B6110" t="str">
        <f>'4X'!$AT$11</f>
        <v>A4X_001OE_TOT</v>
      </c>
      <c r="E6110" t="s">
        <v>16446</v>
      </c>
      <c r="F6110">
        <f>IF(ISBLANK('4X'!$K$11),"",'4X'!$K$11)</f>
        <v>0</v>
      </c>
    </row>
    <row r="6111" spans="2:6">
      <c r="B6111" t="str">
        <f>'4X'!$AU$11</f>
        <v>A4X_001OC_WR</v>
      </c>
      <c r="E6111" t="s">
        <v>16446</v>
      </c>
      <c r="F6111" t="str">
        <f>IF(ISBLANK('4X'!$L$11),"",'4X'!$L$11)</f>
        <v/>
      </c>
    </row>
    <row r="6112" spans="2:6">
      <c r="B6112" t="str">
        <f>'4X'!$AV$11</f>
        <v>A4X_001OC_RW</v>
      </c>
      <c r="E6112" t="s">
        <v>16446</v>
      </c>
      <c r="F6112" t="str">
        <f>IF(ISBLANK('4X'!$M$11),"",'4X'!$M$11)</f>
        <v/>
      </c>
    </row>
    <row r="6113" spans="2:6">
      <c r="B6113" t="str">
        <f>'4X'!$AW$11</f>
        <v>A4X_001OC_SW</v>
      </c>
      <c r="E6113" t="s">
        <v>16446</v>
      </c>
      <c r="F6113" t="str">
        <f>IF(ISBLANK('4X'!$N$11),"",'4X'!$N$11)</f>
        <v/>
      </c>
    </row>
    <row r="6114" spans="2:6">
      <c r="B6114" t="str">
        <f>'4X'!$AX$11</f>
        <v>A4X_001OC_TW</v>
      </c>
      <c r="E6114" t="s">
        <v>16446</v>
      </c>
      <c r="F6114" t="str">
        <f>IF(ISBLANK('4X'!$O$11),"",'4X'!$O$11)</f>
        <v/>
      </c>
    </row>
    <row r="6115" spans="2:6">
      <c r="B6115" t="str">
        <f>'4X'!$AY$11</f>
        <v>A4X_001OC_DW</v>
      </c>
      <c r="E6115" t="s">
        <v>16446</v>
      </c>
      <c r="F6115" t="str">
        <f>IF(ISBLANK('4X'!$P$11),"",'4X'!$P$11)</f>
        <v/>
      </c>
    </row>
    <row r="6116" spans="2:6">
      <c r="B6116" t="str">
        <f>'4X'!$AZ$11</f>
        <v>A4X_001OC_TOT</v>
      </c>
      <c r="E6116" t="s">
        <v>16446</v>
      </c>
      <c r="F6116">
        <f>IF(ISBLANK('4X'!$Q$11),"",'4X'!$Q$11)</f>
        <v>0</v>
      </c>
    </row>
    <row r="6117" spans="2:6">
      <c r="B6117" s="2790" t="str">
        <f>'4X'!$AO$12</f>
        <v>A4X_001TE_WR</v>
      </c>
      <c r="E6117" t="s">
        <v>16446</v>
      </c>
      <c r="F6117">
        <f>IF(ISBLANK('4X'!$F$12),"",'4X'!$F$12)</f>
        <v>0</v>
      </c>
    </row>
    <row r="6118" spans="2:6">
      <c r="B6118" t="str">
        <f>'4X'!$AP$12</f>
        <v>A4X_001TE_RW</v>
      </c>
      <c r="E6118" t="s">
        <v>16446</v>
      </c>
      <c r="F6118">
        <f>IF(ISBLANK('4X'!$G$12),"",'4X'!$G$12)</f>
        <v>0</v>
      </c>
    </row>
    <row r="6119" spans="2:6">
      <c r="B6119" t="str">
        <f>'4X'!$AQ$12</f>
        <v>A4X_001TE_SW</v>
      </c>
      <c r="E6119" t="s">
        <v>16446</v>
      </c>
      <c r="F6119">
        <f>IF(ISBLANK('4X'!$H$12),"",'4X'!$H$12)</f>
        <v>0</v>
      </c>
    </row>
    <row r="6120" spans="2:6">
      <c r="B6120" t="str">
        <f>'4X'!$AR$12</f>
        <v>A4X_001TE_TW</v>
      </c>
      <c r="E6120" t="s">
        <v>16446</v>
      </c>
      <c r="F6120">
        <f>IF(ISBLANK('4X'!$I$12),"",'4X'!$I$12)</f>
        <v>0</v>
      </c>
    </row>
    <row r="6121" spans="2:6">
      <c r="B6121" t="str">
        <f>'4X'!$AS$12</f>
        <v>A4X_001TE_DW</v>
      </c>
      <c r="E6121" t="s">
        <v>16446</v>
      </c>
      <c r="F6121">
        <f>IF(ISBLANK('4X'!$J$12),"",'4X'!$J$12)</f>
        <v>0</v>
      </c>
    </row>
    <row r="6122" spans="2:6">
      <c r="B6122" t="str">
        <f>'4X'!$AT$12</f>
        <v>A4X_001TE_TOT</v>
      </c>
      <c r="E6122" t="s">
        <v>16446</v>
      </c>
      <c r="F6122">
        <f>IF(ISBLANK('4X'!$K$12),"",'4X'!$K$12)</f>
        <v>0</v>
      </c>
    </row>
    <row r="6123" spans="2:6">
      <c r="B6123" t="str">
        <f>'4X'!$AU$12</f>
        <v>A4X_001TC_WR</v>
      </c>
      <c r="E6123" t="s">
        <v>16446</v>
      </c>
      <c r="F6123">
        <f>IF(ISBLANK('4X'!$L$12),"",'4X'!$L$12)</f>
        <v>0</v>
      </c>
    </row>
    <row r="6124" spans="2:6">
      <c r="B6124" t="str">
        <f>'4X'!$AV$12</f>
        <v>A4X_001TC_RW</v>
      </c>
      <c r="E6124" t="s">
        <v>16446</v>
      </c>
      <c r="F6124">
        <f>IF(ISBLANK('4X'!$M$12),"",'4X'!$M$12)</f>
        <v>0</v>
      </c>
    </row>
    <row r="6125" spans="2:6">
      <c r="B6125" t="str">
        <f>'4X'!$AW$12</f>
        <v>A4X_001TC_SW</v>
      </c>
      <c r="E6125" t="s">
        <v>16446</v>
      </c>
      <c r="F6125">
        <f>IF(ISBLANK('4X'!$N$12),"",'4X'!$N$12)</f>
        <v>0</v>
      </c>
    </row>
    <row r="6126" spans="2:6">
      <c r="B6126" t="str">
        <f>'4X'!$AX$12</f>
        <v>A4X_001TC_TW</v>
      </c>
      <c r="E6126" t="s">
        <v>16446</v>
      </c>
      <c r="F6126">
        <f>IF(ISBLANK('4X'!$O$12),"",'4X'!$O$12)</f>
        <v>0</v>
      </c>
    </row>
    <row r="6127" spans="2:6">
      <c r="B6127" t="str">
        <f>'4X'!$AY$12</f>
        <v>A4X_001TC_DW</v>
      </c>
      <c r="E6127" t="s">
        <v>16446</v>
      </c>
      <c r="F6127">
        <f>IF(ISBLANK('4X'!$P$12),"",'4X'!$P$12)</f>
        <v>0</v>
      </c>
    </row>
    <row r="6128" spans="2:6">
      <c r="B6128" t="str">
        <f>'4X'!$AZ$12</f>
        <v>A4X_001TC_TOT</v>
      </c>
      <c r="E6128" t="s">
        <v>16446</v>
      </c>
      <c r="F6128">
        <f>IF(ISBLANK('4X'!$Q$12),"",'4X'!$Q$12)</f>
        <v>0</v>
      </c>
    </row>
    <row r="6129" spans="2:6">
      <c r="B6129" s="2790" t="str">
        <f>'4X'!$AO$13</f>
        <v>A4X_002CE_WR</v>
      </c>
      <c r="E6129" t="s">
        <v>16446</v>
      </c>
      <c r="F6129" t="str">
        <f>IF(ISBLANK('4X'!$F$13),"",'4X'!$F$13)</f>
        <v/>
      </c>
    </row>
    <row r="6130" spans="2:6">
      <c r="B6130" t="str">
        <f>'4X'!$AP$13</f>
        <v>A4X_002CE_RW</v>
      </c>
      <c r="E6130" t="s">
        <v>16446</v>
      </c>
      <c r="F6130" t="str">
        <f>IF(ISBLANK('4X'!$G$13),"",'4X'!$G$13)</f>
        <v/>
      </c>
    </row>
    <row r="6131" spans="2:6">
      <c r="B6131" t="str">
        <f>'4X'!$AQ$13</f>
        <v>A4X_002CE_SW</v>
      </c>
      <c r="E6131" t="s">
        <v>16446</v>
      </c>
      <c r="F6131" t="str">
        <f>IF(ISBLANK('4X'!$H$13),"",'4X'!$H$13)</f>
        <v/>
      </c>
    </row>
    <row r="6132" spans="2:6">
      <c r="B6132" t="str">
        <f>'4X'!$AR$13</f>
        <v>A4X_002CE_TW</v>
      </c>
      <c r="E6132" t="s">
        <v>16446</v>
      </c>
      <c r="F6132" t="str">
        <f>IF(ISBLANK('4X'!$I$13),"",'4X'!$I$13)</f>
        <v/>
      </c>
    </row>
    <row r="6133" spans="2:6">
      <c r="B6133" t="str">
        <f>'4X'!$AS$13</f>
        <v>A4X_002CE_DW</v>
      </c>
      <c r="E6133" t="s">
        <v>16446</v>
      </c>
      <c r="F6133" t="str">
        <f>IF(ISBLANK('4X'!$J$13),"",'4X'!$J$13)</f>
        <v/>
      </c>
    </row>
    <row r="6134" spans="2:6">
      <c r="B6134" t="str">
        <f>'4X'!$AT$13</f>
        <v>A4X_002CE_TOT</v>
      </c>
      <c r="E6134" t="s">
        <v>16446</v>
      </c>
      <c r="F6134">
        <f>IF(ISBLANK('4X'!$K$13),"",'4X'!$K$13)</f>
        <v>0</v>
      </c>
    </row>
    <row r="6135" spans="2:6">
      <c r="B6135" t="str">
        <f>'4X'!$AU$13</f>
        <v>A4X_002CC_WR</v>
      </c>
      <c r="E6135" t="s">
        <v>16446</v>
      </c>
      <c r="F6135" t="str">
        <f>IF(ISBLANK('4X'!$L$13),"",'4X'!$L$13)</f>
        <v/>
      </c>
    </row>
    <row r="6136" spans="2:6">
      <c r="B6136" t="str">
        <f>'4X'!$AV$13</f>
        <v>A4X_002CC_RW</v>
      </c>
      <c r="E6136" t="s">
        <v>16446</v>
      </c>
      <c r="F6136" t="str">
        <f>IF(ISBLANK('4X'!$M$13),"",'4X'!$M$13)</f>
        <v/>
      </c>
    </row>
    <row r="6137" spans="2:6">
      <c r="B6137" t="str">
        <f>'4X'!$AW$13</f>
        <v>A4X_002CC_SW</v>
      </c>
      <c r="E6137" t="s">
        <v>16446</v>
      </c>
      <c r="F6137" t="str">
        <f>IF(ISBLANK('4X'!$N$13),"",'4X'!$N$13)</f>
        <v/>
      </c>
    </row>
    <row r="6138" spans="2:6">
      <c r="B6138" t="str">
        <f>'4X'!$AX$13</f>
        <v>A4X_002CC_TW</v>
      </c>
      <c r="E6138" t="s">
        <v>16446</v>
      </c>
      <c r="F6138" t="str">
        <f>IF(ISBLANK('4X'!$O$13),"",'4X'!$O$13)</f>
        <v/>
      </c>
    </row>
    <row r="6139" spans="2:6">
      <c r="B6139" t="str">
        <f>'4X'!$AY$13</f>
        <v>A4X_002CC_DW</v>
      </c>
      <c r="E6139" t="s">
        <v>16446</v>
      </c>
      <c r="F6139" t="str">
        <f>IF(ISBLANK('4X'!$P$13),"",'4X'!$P$13)</f>
        <v/>
      </c>
    </row>
    <row r="6140" spans="2:6">
      <c r="B6140" t="str">
        <f>'4X'!$AZ$13</f>
        <v>A4X_002CC_TOT</v>
      </c>
      <c r="E6140" t="s">
        <v>16446</v>
      </c>
      <c r="F6140">
        <f>IF(ISBLANK('4X'!$Q$13),"",'4X'!$Q$13)</f>
        <v>0</v>
      </c>
    </row>
    <row r="6141" spans="2:6">
      <c r="B6141" s="2790" t="str">
        <f>'4X'!$AO$14</f>
        <v>A4X_002OE_WR</v>
      </c>
      <c r="E6141" t="s">
        <v>16446</v>
      </c>
      <c r="F6141" t="str">
        <f>IF(ISBLANK('4X'!$F$14),"",'4X'!$F$14)</f>
        <v/>
      </c>
    </row>
    <row r="6142" spans="2:6">
      <c r="B6142" t="str">
        <f>'4X'!$AP$14</f>
        <v>A4X_002OE_RW</v>
      </c>
      <c r="E6142" t="s">
        <v>16446</v>
      </c>
      <c r="F6142" t="str">
        <f>IF(ISBLANK('4X'!$G$14),"",'4X'!$G$14)</f>
        <v/>
      </c>
    </row>
    <row r="6143" spans="2:6">
      <c r="B6143" t="str">
        <f>'4X'!$AQ$14</f>
        <v>A4X_002OE_SW</v>
      </c>
      <c r="E6143" t="s">
        <v>16446</v>
      </c>
      <c r="F6143" t="str">
        <f>IF(ISBLANK('4X'!$H$14),"",'4X'!$H$14)</f>
        <v/>
      </c>
    </row>
    <row r="6144" spans="2:6">
      <c r="B6144" t="str">
        <f>'4X'!$AR$14</f>
        <v>A4X_002OE_TW</v>
      </c>
      <c r="E6144" t="s">
        <v>16446</v>
      </c>
      <c r="F6144" t="str">
        <f>IF(ISBLANK('4X'!$I$14),"",'4X'!$I$14)</f>
        <v/>
      </c>
    </row>
    <row r="6145" spans="2:6">
      <c r="B6145" t="str">
        <f>'4X'!$AS$14</f>
        <v>A4X_002OE_DW</v>
      </c>
      <c r="E6145" t="s">
        <v>16446</v>
      </c>
      <c r="F6145" t="str">
        <f>IF(ISBLANK('4X'!$J$14),"",'4X'!$J$14)</f>
        <v/>
      </c>
    </row>
    <row r="6146" spans="2:6">
      <c r="B6146" t="str">
        <f>'4X'!$AT$14</f>
        <v>A4X_002OE_TOT</v>
      </c>
      <c r="E6146" t="s">
        <v>16446</v>
      </c>
      <c r="F6146">
        <f>IF(ISBLANK('4X'!$K$14),"",'4X'!$K$14)</f>
        <v>0</v>
      </c>
    </row>
    <row r="6147" spans="2:6">
      <c r="B6147" t="str">
        <f>'4X'!$AU$14</f>
        <v>A4X_002OC_WR</v>
      </c>
      <c r="E6147" t="s">
        <v>16446</v>
      </c>
      <c r="F6147" t="str">
        <f>IF(ISBLANK('4X'!$L$14),"",'4X'!$L$14)</f>
        <v/>
      </c>
    </row>
    <row r="6148" spans="2:6">
      <c r="B6148" t="str">
        <f>'4X'!$AV$14</f>
        <v>A4X_002OC_RW</v>
      </c>
      <c r="E6148" t="s">
        <v>16446</v>
      </c>
      <c r="F6148" t="str">
        <f>IF(ISBLANK('4X'!$M$14),"",'4X'!$M$14)</f>
        <v/>
      </c>
    </row>
    <row r="6149" spans="2:6">
      <c r="B6149" t="str">
        <f>'4X'!$AW$14</f>
        <v>A4X_002OC_SW</v>
      </c>
      <c r="E6149" t="s">
        <v>16446</v>
      </c>
      <c r="F6149" t="str">
        <f>IF(ISBLANK('4X'!$N$14),"",'4X'!$N$14)</f>
        <v/>
      </c>
    </row>
    <row r="6150" spans="2:6">
      <c r="B6150" t="str">
        <f>'4X'!$AX$14</f>
        <v>A4X_002OC_TW</v>
      </c>
      <c r="E6150" t="s">
        <v>16446</v>
      </c>
      <c r="F6150" t="str">
        <f>IF(ISBLANK('4X'!$O$14),"",'4X'!$O$14)</f>
        <v/>
      </c>
    </row>
    <row r="6151" spans="2:6">
      <c r="B6151" t="str">
        <f>'4X'!$AY$14</f>
        <v>A4X_002OC_DW</v>
      </c>
      <c r="E6151" t="s">
        <v>16446</v>
      </c>
      <c r="F6151" t="str">
        <f>IF(ISBLANK('4X'!$P$14),"",'4X'!$P$14)</f>
        <v/>
      </c>
    </row>
    <row r="6152" spans="2:6">
      <c r="B6152" t="str">
        <f>'4X'!$AZ$14</f>
        <v>A4X_002OC_TOT</v>
      </c>
      <c r="E6152" t="s">
        <v>16446</v>
      </c>
      <c r="F6152">
        <f>IF(ISBLANK('4X'!$Q$14),"",'4X'!$Q$14)</f>
        <v>0</v>
      </c>
    </row>
    <row r="6153" spans="2:6">
      <c r="B6153" s="2790" t="str">
        <f>'4X'!$AO$15</f>
        <v>A4X_002TE_WR</v>
      </c>
      <c r="E6153" t="s">
        <v>16446</v>
      </c>
      <c r="F6153">
        <f>IF(ISBLANK('4X'!$F$15),"",'4X'!$F$15)</f>
        <v>0</v>
      </c>
    </row>
    <row r="6154" spans="2:6">
      <c r="B6154" t="str">
        <f>'4X'!$AP$15</f>
        <v>A4X_002TE_RW</v>
      </c>
      <c r="E6154" t="s">
        <v>16446</v>
      </c>
      <c r="F6154">
        <f>IF(ISBLANK('4X'!$G$15),"",'4X'!$G$15)</f>
        <v>0</v>
      </c>
    </row>
    <row r="6155" spans="2:6">
      <c r="B6155" t="str">
        <f>'4X'!$AQ$15</f>
        <v>A4X_002TE_SW</v>
      </c>
      <c r="E6155" t="s">
        <v>16446</v>
      </c>
      <c r="F6155">
        <f>IF(ISBLANK('4X'!$H$15),"",'4X'!$H$15)</f>
        <v>0</v>
      </c>
    </row>
    <row r="6156" spans="2:6">
      <c r="B6156" t="str">
        <f>'4X'!$AR$15</f>
        <v>A4X_002TE_TW</v>
      </c>
      <c r="E6156" t="s">
        <v>16446</v>
      </c>
      <c r="F6156">
        <f>IF(ISBLANK('4X'!$I$15),"",'4X'!$I$15)</f>
        <v>0</v>
      </c>
    </row>
    <row r="6157" spans="2:6">
      <c r="B6157" t="str">
        <f>'4X'!$AS$15</f>
        <v>A4X_002TE_DW</v>
      </c>
      <c r="E6157" t="s">
        <v>16446</v>
      </c>
      <c r="F6157">
        <f>IF(ISBLANK('4X'!$J$15),"",'4X'!$J$15)</f>
        <v>0</v>
      </c>
    </row>
    <row r="6158" spans="2:6">
      <c r="B6158" t="str">
        <f>'4X'!$AT$15</f>
        <v>A4X_002TE_TOT</v>
      </c>
      <c r="E6158" t="s">
        <v>16446</v>
      </c>
      <c r="F6158">
        <f>IF(ISBLANK('4X'!$K$15),"",'4X'!$K$15)</f>
        <v>0</v>
      </c>
    </row>
    <row r="6159" spans="2:6">
      <c r="B6159" t="str">
        <f>'4X'!$AU$15</f>
        <v>A4X_002TC_WR</v>
      </c>
      <c r="E6159" t="s">
        <v>16446</v>
      </c>
      <c r="F6159">
        <f>IF(ISBLANK('4X'!$L$15),"",'4X'!$L$15)</f>
        <v>0</v>
      </c>
    </row>
    <row r="6160" spans="2:6">
      <c r="B6160" t="str">
        <f>'4X'!$AV$15</f>
        <v>A4X_002TC_RW</v>
      </c>
      <c r="E6160" t="s">
        <v>16446</v>
      </c>
      <c r="F6160">
        <f>IF(ISBLANK('4X'!$M$15),"",'4X'!$M$15)</f>
        <v>0</v>
      </c>
    </row>
    <row r="6161" spans="2:6">
      <c r="B6161" t="str">
        <f>'4X'!$AW$15</f>
        <v>A4X_002TC_SW</v>
      </c>
      <c r="E6161" t="s">
        <v>16446</v>
      </c>
      <c r="F6161">
        <f>IF(ISBLANK('4X'!$N$15),"",'4X'!$N$15)</f>
        <v>0</v>
      </c>
    </row>
    <row r="6162" spans="2:6">
      <c r="B6162" t="str">
        <f>'4X'!$AX$15</f>
        <v>A4X_002TC_TW</v>
      </c>
      <c r="E6162" t="s">
        <v>16446</v>
      </c>
      <c r="F6162">
        <f>IF(ISBLANK('4X'!$O$15),"",'4X'!$O$15)</f>
        <v>0</v>
      </c>
    </row>
    <row r="6163" spans="2:6">
      <c r="B6163" t="str">
        <f>'4X'!$AY$15</f>
        <v>A4X_002TC_DW</v>
      </c>
      <c r="E6163" t="s">
        <v>16446</v>
      </c>
      <c r="F6163">
        <f>IF(ISBLANK('4X'!$P$15),"",'4X'!$P$15)</f>
        <v>0</v>
      </c>
    </row>
    <row r="6164" spans="2:6">
      <c r="B6164" t="str">
        <f>'4X'!$AZ$15</f>
        <v>A4X_002TC_TOT</v>
      </c>
      <c r="E6164" t="s">
        <v>16446</v>
      </c>
      <c r="F6164">
        <f>IF(ISBLANK('4X'!$Q$15),"",'4X'!$Q$15)</f>
        <v>0</v>
      </c>
    </row>
    <row r="6165" spans="2:6">
      <c r="B6165" s="2790" t="str">
        <f>'4X'!$AO$16</f>
        <v>A4X_003CE_WR</v>
      </c>
      <c r="E6165" t="s">
        <v>16446</v>
      </c>
      <c r="F6165" t="str">
        <f>IF(ISBLANK('4X'!$F$16),"",'4X'!$F$16)</f>
        <v/>
      </c>
    </row>
    <row r="6166" spans="2:6">
      <c r="B6166" t="str">
        <f>'4X'!$AP$16</f>
        <v>A4X_003CE_RW</v>
      </c>
      <c r="E6166" t="s">
        <v>16446</v>
      </c>
      <c r="F6166" t="str">
        <f>IF(ISBLANK('4X'!$G$16),"",'4X'!$G$16)</f>
        <v/>
      </c>
    </row>
    <row r="6167" spans="2:6">
      <c r="B6167" t="str">
        <f>'4X'!$AQ$16</f>
        <v>A4X_003CE_SW</v>
      </c>
      <c r="E6167" t="s">
        <v>16446</v>
      </c>
      <c r="F6167" t="str">
        <f>IF(ISBLANK('4X'!$H$16),"",'4X'!$H$16)</f>
        <v/>
      </c>
    </row>
    <row r="6168" spans="2:6">
      <c r="B6168" t="str">
        <f>'4X'!$AR$16</f>
        <v>A4X_003CE_TW</v>
      </c>
      <c r="E6168" t="s">
        <v>16446</v>
      </c>
      <c r="F6168" t="str">
        <f>IF(ISBLANK('4X'!$I$16),"",'4X'!$I$16)</f>
        <v/>
      </c>
    </row>
    <row r="6169" spans="2:6">
      <c r="B6169" t="str">
        <f>'4X'!$AS$16</f>
        <v>A4X_003CE_DW</v>
      </c>
      <c r="E6169" t="s">
        <v>16446</v>
      </c>
      <c r="F6169" t="str">
        <f>IF(ISBLANK('4X'!$J$16),"",'4X'!$J$16)</f>
        <v/>
      </c>
    </row>
    <row r="6170" spans="2:6">
      <c r="B6170" t="str">
        <f>'4X'!$AT$16</f>
        <v>A4X_003CE_TOT</v>
      </c>
      <c r="E6170" t="s">
        <v>16446</v>
      </c>
      <c r="F6170">
        <f>IF(ISBLANK('4X'!$K$16),"",'4X'!$K$16)</f>
        <v>0</v>
      </c>
    </row>
    <row r="6171" spans="2:6">
      <c r="B6171" t="str">
        <f>'4X'!$AU$16</f>
        <v>A4X_003CC_WR</v>
      </c>
      <c r="E6171" t="s">
        <v>16446</v>
      </c>
      <c r="F6171" t="str">
        <f>IF(ISBLANK('4X'!$L$16),"",'4X'!$L$16)</f>
        <v/>
      </c>
    </row>
    <row r="6172" spans="2:6">
      <c r="B6172" t="str">
        <f>'4X'!$AV$16</f>
        <v>A4X_003CC_RW</v>
      </c>
      <c r="E6172" t="s">
        <v>16446</v>
      </c>
      <c r="F6172" t="str">
        <f>IF(ISBLANK('4X'!$M$16),"",'4X'!$M$16)</f>
        <v/>
      </c>
    </row>
    <row r="6173" spans="2:6">
      <c r="B6173" t="str">
        <f>'4X'!$AW$16</f>
        <v>A4X_003CC_SW</v>
      </c>
      <c r="E6173" t="s">
        <v>16446</v>
      </c>
      <c r="F6173" t="str">
        <f>IF(ISBLANK('4X'!$N$16),"",'4X'!$N$16)</f>
        <v/>
      </c>
    </row>
    <row r="6174" spans="2:6">
      <c r="B6174" t="str">
        <f>'4X'!$AX$16</f>
        <v>A4X_003CC_TW</v>
      </c>
      <c r="E6174" t="s">
        <v>16446</v>
      </c>
      <c r="F6174" t="str">
        <f>IF(ISBLANK('4X'!$O$16),"",'4X'!$O$16)</f>
        <v/>
      </c>
    </row>
    <row r="6175" spans="2:6">
      <c r="B6175" t="str">
        <f>'4X'!$AY$16</f>
        <v>A4X_003CC_DW</v>
      </c>
      <c r="E6175" t="s">
        <v>16446</v>
      </c>
      <c r="F6175" t="str">
        <f>IF(ISBLANK('4X'!$P$16),"",'4X'!$P$16)</f>
        <v/>
      </c>
    </row>
    <row r="6176" spans="2:6">
      <c r="B6176" t="str">
        <f>'4X'!$AZ$16</f>
        <v>A4X_003CC_TOT</v>
      </c>
      <c r="E6176" t="s">
        <v>16446</v>
      </c>
      <c r="F6176">
        <f>IF(ISBLANK('4X'!$Q$16),"",'4X'!$Q$16)</f>
        <v>0</v>
      </c>
    </row>
    <row r="6177" spans="2:6">
      <c r="B6177" s="2790" t="str">
        <f>'4X'!$AO$17</f>
        <v>A4X_003OE_WR</v>
      </c>
      <c r="E6177" t="s">
        <v>16446</v>
      </c>
      <c r="F6177" t="str">
        <f>IF(ISBLANK('4X'!$F$17),"",'4X'!$F$17)</f>
        <v/>
      </c>
    </row>
    <row r="6178" spans="2:6">
      <c r="B6178" t="str">
        <f>'4X'!$AP$17</f>
        <v>A4X_003OE_RW</v>
      </c>
      <c r="E6178" t="s">
        <v>16446</v>
      </c>
      <c r="F6178" t="str">
        <f>IF(ISBLANK('4X'!$G$17),"",'4X'!$G$17)</f>
        <v/>
      </c>
    </row>
    <row r="6179" spans="2:6">
      <c r="B6179" t="str">
        <f>'4X'!$AQ$17</f>
        <v>A4X_003OE_SW</v>
      </c>
      <c r="E6179" t="s">
        <v>16446</v>
      </c>
      <c r="F6179" t="str">
        <f>IF(ISBLANK('4X'!$H$17),"",'4X'!$H$17)</f>
        <v/>
      </c>
    </row>
    <row r="6180" spans="2:6">
      <c r="B6180" t="str">
        <f>'4X'!$AR$17</f>
        <v>A4X_003OE_TW</v>
      </c>
      <c r="E6180" t="s">
        <v>16446</v>
      </c>
      <c r="F6180" t="str">
        <f>IF(ISBLANK('4X'!$I$17),"",'4X'!$I$17)</f>
        <v/>
      </c>
    </row>
    <row r="6181" spans="2:6">
      <c r="B6181" t="str">
        <f>'4X'!$AS$17</f>
        <v>A4X_003OE_DW</v>
      </c>
      <c r="E6181" t="s">
        <v>16446</v>
      </c>
      <c r="F6181" t="str">
        <f>IF(ISBLANK('4X'!$J$17),"",'4X'!$J$17)</f>
        <v/>
      </c>
    </row>
    <row r="6182" spans="2:6">
      <c r="B6182" t="str">
        <f>'4X'!$AT$17</f>
        <v>A4X_003OE_TOT</v>
      </c>
      <c r="E6182" t="s">
        <v>16446</v>
      </c>
      <c r="F6182">
        <f>IF(ISBLANK('4X'!$K$17),"",'4X'!$K$17)</f>
        <v>0</v>
      </c>
    </row>
    <row r="6183" spans="2:6">
      <c r="B6183" t="str">
        <f>'4X'!$AU$17</f>
        <v>A4X_003OC_WR</v>
      </c>
      <c r="E6183" t="s">
        <v>16446</v>
      </c>
      <c r="F6183" t="str">
        <f>IF(ISBLANK('4X'!$L$17),"",'4X'!$L$17)</f>
        <v/>
      </c>
    </row>
    <row r="6184" spans="2:6">
      <c r="B6184" t="str">
        <f>'4X'!$AV$17</f>
        <v>A4X_003OC_RW</v>
      </c>
      <c r="E6184" t="s">
        <v>16446</v>
      </c>
      <c r="F6184" t="str">
        <f>IF(ISBLANK('4X'!$M$17),"",'4X'!$M$17)</f>
        <v/>
      </c>
    </row>
    <row r="6185" spans="2:6">
      <c r="B6185" t="str">
        <f>'4X'!$AW$17</f>
        <v>A4X_003OC_SW</v>
      </c>
      <c r="E6185" t="s">
        <v>16446</v>
      </c>
      <c r="F6185" t="str">
        <f>IF(ISBLANK('4X'!$N$17),"",'4X'!$N$17)</f>
        <v/>
      </c>
    </row>
    <row r="6186" spans="2:6">
      <c r="B6186" t="str">
        <f>'4X'!$AX$17</f>
        <v>A4X_003OC_TW</v>
      </c>
      <c r="E6186" t="s">
        <v>16446</v>
      </c>
      <c r="F6186" t="str">
        <f>IF(ISBLANK('4X'!$O$17),"",'4X'!$O$17)</f>
        <v/>
      </c>
    </row>
    <row r="6187" spans="2:6">
      <c r="B6187" t="str">
        <f>'4X'!$AY$17</f>
        <v>A4X_003OC_DW</v>
      </c>
      <c r="E6187" t="s">
        <v>16446</v>
      </c>
      <c r="F6187" t="str">
        <f>IF(ISBLANK('4X'!$P$17),"",'4X'!$P$17)</f>
        <v/>
      </c>
    </row>
    <row r="6188" spans="2:6">
      <c r="B6188" t="str">
        <f>'4X'!$AZ$17</f>
        <v>A4X_003OC_TOT</v>
      </c>
      <c r="E6188" t="s">
        <v>16446</v>
      </c>
      <c r="F6188">
        <f>IF(ISBLANK('4X'!$Q$17),"",'4X'!$Q$17)</f>
        <v>0</v>
      </c>
    </row>
    <row r="6189" spans="2:6">
      <c r="B6189" s="2790" t="str">
        <f>'4X'!$AO$18</f>
        <v>A4X_003TE_WR</v>
      </c>
      <c r="E6189" t="s">
        <v>16446</v>
      </c>
      <c r="F6189">
        <f>IF(ISBLANK('4X'!$F$18),"",'4X'!$F$18)</f>
        <v>0</v>
      </c>
    </row>
    <row r="6190" spans="2:6">
      <c r="B6190" t="str">
        <f>'4X'!$AP$18</f>
        <v>A4X_003TE_RW</v>
      </c>
      <c r="E6190" t="s">
        <v>16446</v>
      </c>
      <c r="F6190">
        <f>IF(ISBLANK('4X'!$G$18),"",'4X'!$G$18)</f>
        <v>0</v>
      </c>
    </row>
    <row r="6191" spans="2:6">
      <c r="B6191" t="str">
        <f>'4X'!$AQ$18</f>
        <v>A4X_003TE_SW</v>
      </c>
      <c r="E6191" t="s">
        <v>16446</v>
      </c>
      <c r="F6191">
        <f>IF(ISBLANK('4X'!$H$18),"",'4X'!$H$18)</f>
        <v>0</v>
      </c>
    </row>
    <row r="6192" spans="2:6">
      <c r="B6192" t="str">
        <f>'4X'!$AR$18</f>
        <v>A4X_003TE_TW</v>
      </c>
      <c r="E6192" t="s">
        <v>16446</v>
      </c>
      <c r="F6192">
        <f>IF(ISBLANK('4X'!$I$18),"",'4X'!$I$18)</f>
        <v>0</v>
      </c>
    </row>
    <row r="6193" spans="2:6">
      <c r="B6193" t="str">
        <f>'4X'!$AS$18</f>
        <v>A4X_003TE_DW</v>
      </c>
      <c r="E6193" t="s">
        <v>16446</v>
      </c>
      <c r="F6193">
        <f>IF(ISBLANK('4X'!$J$18),"",'4X'!$J$18)</f>
        <v>0</v>
      </c>
    </row>
    <row r="6194" spans="2:6">
      <c r="B6194" t="str">
        <f>'4X'!$AT$18</f>
        <v>A4X_003TE_TOT</v>
      </c>
      <c r="E6194" t="s">
        <v>16446</v>
      </c>
      <c r="F6194">
        <f>IF(ISBLANK('4X'!$K$18),"",'4X'!$K$18)</f>
        <v>0</v>
      </c>
    </row>
    <row r="6195" spans="2:6">
      <c r="B6195" t="str">
        <f>'4X'!$AU$18</f>
        <v>A4X_003TC_WR</v>
      </c>
      <c r="E6195" t="s">
        <v>16446</v>
      </c>
      <c r="F6195">
        <f>IF(ISBLANK('4X'!$L$18),"",'4X'!$L$18)</f>
        <v>0</v>
      </c>
    </row>
    <row r="6196" spans="2:6">
      <c r="B6196" t="str">
        <f>'4X'!$AV$18</f>
        <v>A4X_003TC_RW</v>
      </c>
      <c r="E6196" t="s">
        <v>16446</v>
      </c>
      <c r="F6196">
        <f>IF(ISBLANK('4X'!$M$18),"",'4X'!$M$18)</f>
        <v>0</v>
      </c>
    </row>
    <row r="6197" spans="2:6">
      <c r="B6197" t="str">
        <f>'4X'!$AW$18</f>
        <v>A4X_003TC_SW</v>
      </c>
      <c r="E6197" t="s">
        <v>16446</v>
      </c>
      <c r="F6197">
        <f>IF(ISBLANK('4X'!$N$18),"",'4X'!$N$18)</f>
        <v>0</v>
      </c>
    </row>
    <row r="6198" spans="2:6">
      <c r="B6198" t="str">
        <f>'4X'!$AX$18</f>
        <v>A4X_003TC_TW</v>
      </c>
      <c r="E6198" t="s">
        <v>16446</v>
      </c>
      <c r="F6198">
        <f>IF(ISBLANK('4X'!$O$18),"",'4X'!$O$18)</f>
        <v>0</v>
      </c>
    </row>
    <row r="6199" spans="2:6">
      <c r="B6199" t="str">
        <f>'4X'!$AY$18</f>
        <v>A4X_003TC_DW</v>
      </c>
      <c r="E6199" t="s">
        <v>16446</v>
      </c>
      <c r="F6199">
        <f>IF(ISBLANK('4X'!$P$18),"",'4X'!$P$18)</f>
        <v>0</v>
      </c>
    </row>
    <row r="6200" spans="2:6">
      <c r="B6200" t="str">
        <f>'4X'!$AZ$18</f>
        <v>A4X_003TC_TOT</v>
      </c>
      <c r="E6200" t="s">
        <v>16446</v>
      </c>
      <c r="F6200">
        <f>IF(ISBLANK('4X'!$Q$18),"",'4X'!$Q$18)</f>
        <v>0</v>
      </c>
    </row>
    <row r="6201" spans="2:6">
      <c r="B6201" s="2790" t="str">
        <f>'4X'!$AO$19</f>
        <v>A4X_004CE_WR</v>
      </c>
      <c r="E6201" t="s">
        <v>16446</v>
      </c>
      <c r="F6201" t="str">
        <f>IF(ISBLANK('4X'!$F$19),"",'4X'!$F$19)</f>
        <v/>
      </c>
    </row>
    <row r="6202" spans="2:6">
      <c r="B6202" t="str">
        <f>'4X'!$AP$19</f>
        <v>A4X_004CE_RW</v>
      </c>
      <c r="E6202" t="s">
        <v>16446</v>
      </c>
      <c r="F6202" t="str">
        <f>IF(ISBLANK('4X'!$G$19),"",'4X'!$G$19)</f>
        <v/>
      </c>
    </row>
    <row r="6203" spans="2:6">
      <c r="B6203" t="str">
        <f>'4X'!$AQ$19</f>
        <v>A4X_004CE_SW</v>
      </c>
      <c r="E6203" t="s">
        <v>16446</v>
      </c>
      <c r="F6203" t="str">
        <f>IF(ISBLANK('4X'!$H$19),"",'4X'!$H$19)</f>
        <v/>
      </c>
    </row>
    <row r="6204" spans="2:6">
      <c r="B6204" t="str">
        <f>'4X'!$AR$19</f>
        <v>A4X_004CE_TW</v>
      </c>
      <c r="E6204" t="s">
        <v>16446</v>
      </c>
      <c r="F6204" t="str">
        <f>IF(ISBLANK('4X'!$I$19),"",'4X'!$I$19)</f>
        <v/>
      </c>
    </row>
    <row r="6205" spans="2:6">
      <c r="B6205" t="str">
        <f>'4X'!$AS$19</f>
        <v>A4X_004CE_DW</v>
      </c>
      <c r="E6205" t="s">
        <v>16446</v>
      </c>
      <c r="F6205" t="str">
        <f>IF(ISBLANK('4X'!$J$19),"",'4X'!$J$19)</f>
        <v/>
      </c>
    </row>
    <row r="6206" spans="2:6">
      <c r="B6206" t="str">
        <f>'4X'!$AT$19</f>
        <v>A4X_004CE_TOT</v>
      </c>
      <c r="E6206" t="s">
        <v>16446</v>
      </c>
      <c r="F6206">
        <f>IF(ISBLANK('4X'!$K$19),"",'4X'!$K$19)</f>
        <v>0</v>
      </c>
    </row>
    <row r="6207" spans="2:6">
      <c r="B6207" t="str">
        <f>'4X'!$AU$19</f>
        <v>A4X_004CC_WR</v>
      </c>
      <c r="E6207" t="s">
        <v>16446</v>
      </c>
      <c r="F6207" t="str">
        <f>IF(ISBLANK('4X'!$L$19),"",'4X'!$L$19)</f>
        <v/>
      </c>
    </row>
    <row r="6208" spans="2:6">
      <c r="B6208" t="str">
        <f>'4X'!$AV$19</f>
        <v>A4X_004CC_RW</v>
      </c>
      <c r="E6208" t="s">
        <v>16446</v>
      </c>
      <c r="F6208" t="str">
        <f>IF(ISBLANK('4X'!$M$19),"",'4X'!$M$19)</f>
        <v/>
      </c>
    </row>
    <row r="6209" spans="2:6">
      <c r="B6209" t="str">
        <f>'4X'!$AW$19</f>
        <v>A4X_004CC_SW</v>
      </c>
      <c r="E6209" t="s">
        <v>16446</v>
      </c>
      <c r="F6209" t="str">
        <f>IF(ISBLANK('4X'!$N$19),"",'4X'!$N$19)</f>
        <v/>
      </c>
    </row>
    <row r="6210" spans="2:6">
      <c r="B6210" t="str">
        <f>'4X'!$AX$19</f>
        <v>A4X_004CC_TW</v>
      </c>
      <c r="E6210" t="s">
        <v>16446</v>
      </c>
      <c r="F6210" t="str">
        <f>IF(ISBLANK('4X'!$O$19),"",'4X'!$O$19)</f>
        <v/>
      </c>
    </row>
    <row r="6211" spans="2:6">
      <c r="B6211" t="str">
        <f>'4X'!$AY$19</f>
        <v>A4X_004CC_DW</v>
      </c>
      <c r="E6211" t="s">
        <v>16446</v>
      </c>
      <c r="F6211" t="str">
        <f>IF(ISBLANK('4X'!$P$19),"",'4X'!$P$19)</f>
        <v/>
      </c>
    </row>
    <row r="6212" spans="2:6">
      <c r="B6212" t="str">
        <f>'4X'!$AZ$19</f>
        <v>A4X_004CC_TOT</v>
      </c>
      <c r="E6212" t="s">
        <v>16446</v>
      </c>
      <c r="F6212">
        <f>IF(ISBLANK('4X'!$Q$19),"",'4X'!$Q$19)</f>
        <v>0</v>
      </c>
    </row>
    <row r="6213" spans="2:6">
      <c r="B6213" s="2790" t="str">
        <f>'4X'!$AO$20</f>
        <v>A4X_004OE_WR</v>
      </c>
      <c r="E6213" t="s">
        <v>16446</v>
      </c>
      <c r="F6213" t="str">
        <f>IF(ISBLANK('4X'!$F$20),"",'4X'!$F$20)</f>
        <v/>
      </c>
    </row>
    <row r="6214" spans="2:6">
      <c r="B6214" t="str">
        <f>'4X'!$AP$20</f>
        <v>A4X_004OE_RW</v>
      </c>
      <c r="E6214" t="s">
        <v>16446</v>
      </c>
      <c r="F6214" t="str">
        <f>IF(ISBLANK('4X'!$G$20),"",'4X'!$G$20)</f>
        <v/>
      </c>
    </row>
    <row r="6215" spans="2:6">
      <c r="B6215" t="str">
        <f>'4X'!$AQ$20</f>
        <v>A4X_004OE_SW</v>
      </c>
      <c r="E6215" t="s">
        <v>16446</v>
      </c>
      <c r="F6215" t="str">
        <f>IF(ISBLANK('4X'!$H$20),"",'4X'!$H$20)</f>
        <v/>
      </c>
    </row>
    <row r="6216" spans="2:6">
      <c r="B6216" t="str">
        <f>'4X'!$AR$20</f>
        <v>A4X_004OE_TW</v>
      </c>
      <c r="E6216" t="s">
        <v>16446</v>
      </c>
      <c r="F6216" t="str">
        <f>IF(ISBLANK('4X'!$I$20),"",'4X'!$I$20)</f>
        <v/>
      </c>
    </row>
    <row r="6217" spans="2:6">
      <c r="B6217" t="str">
        <f>'4X'!$AS$20</f>
        <v>A4X_004OE_DW</v>
      </c>
      <c r="E6217" t="s">
        <v>16446</v>
      </c>
      <c r="F6217" t="str">
        <f>IF(ISBLANK('4X'!$J$20),"",'4X'!$J$20)</f>
        <v/>
      </c>
    </row>
    <row r="6218" spans="2:6">
      <c r="B6218" t="str">
        <f>'4X'!$AT$20</f>
        <v>A4X_004OE_TOT</v>
      </c>
      <c r="E6218" t="s">
        <v>16446</v>
      </c>
      <c r="F6218">
        <f>IF(ISBLANK('4X'!$K$20),"",'4X'!$K$20)</f>
        <v>0</v>
      </c>
    </row>
    <row r="6219" spans="2:6">
      <c r="B6219" t="str">
        <f>'4X'!$AU$20</f>
        <v>A4X_004OC_WR</v>
      </c>
      <c r="E6219" t="s">
        <v>16446</v>
      </c>
      <c r="F6219" t="str">
        <f>IF(ISBLANK('4X'!$L$20),"",'4X'!$L$20)</f>
        <v/>
      </c>
    </row>
    <row r="6220" spans="2:6">
      <c r="B6220" t="str">
        <f>'4X'!$AV$20</f>
        <v>A4X_004OC_RW</v>
      </c>
      <c r="E6220" t="s">
        <v>16446</v>
      </c>
      <c r="F6220" t="str">
        <f>IF(ISBLANK('4X'!$M$20),"",'4X'!$M$20)</f>
        <v/>
      </c>
    </row>
    <row r="6221" spans="2:6">
      <c r="B6221" t="str">
        <f>'4X'!$AW$20</f>
        <v>A4X_004OC_SW</v>
      </c>
      <c r="E6221" t="s">
        <v>16446</v>
      </c>
      <c r="F6221" t="str">
        <f>IF(ISBLANK('4X'!$N$20),"",'4X'!$N$20)</f>
        <v/>
      </c>
    </row>
    <row r="6222" spans="2:6">
      <c r="B6222" t="str">
        <f>'4X'!$AX$20</f>
        <v>A4X_004OC_TW</v>
      </c>
      <c r="E6222" t="s">
        <v>16446</v>
      </c>
      <c r="F6222" t="str">
        <f>IF(ISBLANK('4X'!$O$20),"",'4X'!$O$20)</f>
        <v/>
      </c>
    </row>
    <row r="6223" spans="2:6">
      <c r="B6223" t="str">
        <f>'4X'!$AY$20</f>
        <v>A4X_004OC_DW</v>
      </c>
      <c r="E6223" t="s">
        <v>16446</v>
      </c>
      <c r="F6223" t="str">
        <f>IF(ISBLANK('4X'!$P$20),"",'4X'!$P$20)</f>
        <v/>
      </c>
    </row>
    <row r="6224" spans="2:6">
      <c r="B6224" t="str">
        <f>'4X'!$AZ$20</f>
        <v>A4X_004OC_TOT</v>
      </c>
      <c r="E6224" t="s">
        <v>16446</v>
      </c>
      <c r="F6224">
        <f>IF(ISBLANK('4X'!$Q$20),"",'4X'!$Q$20)</f>
        <v>0</v>
      </c>
    </row>
    <row r="6225" spans="2:6">
      <c r="B6225" s="2790" t="str">
        <f>'4X'!$AO$21</f>
        <v>A4X_004TE_WR</v>
      </c>
      <c r="E6225" t="s">
        <v>16446</v>
      </c>
      <c r="F6225">
        <f>IF(ISBLANK('4X'!$F$21),"",'4X'!$F$21)</f>
        <v>0</v>
      </c>
    </row>
    <row r="6226" spans="2:6">
      <c r="B6226" t="str">
        <f>'4X'!$AP$21</f>
        <v>A4X_004TE_RW</v>
      </c>
      <c r="E6226" t="s">
        <v>16446</v>
      </c>
      <c r="F6226">
        <f>IF(ISBLANK('4X'!$G$21),"",'4X'!$G$21)</f>
        <v>0</v>
      </c>
    </row>
    <row r="6227" spans="2:6">
      <c r="B6227" t="str">
        <f>'4X'!$AQ$21</f>
        <v>A4X_004TE_SW</v>
      </c>
      <c r="E6227" t="s">
        <v>16446</v>
      </c>
      <c r="F6227">
        <f>IF(ISBLANK('4X'!$H$21),"",'4X'!$H$21)</f>
        <v>0</v>
      </c>
    </row>
    <row r="6228" spans="2:6">
      <c r="B6228" t="str">
        <f>'4X'!$AR$21</f>
        <v>A4X_004TE_TW</v>
      </c>
      <c r="E6228" t="s">
        <v>16446</v>
      </c>
      <c r="F6228">
        <f>IF(ISBLANK('4X'!$I$21),"",'4X'!$I$21)</f>
        <v>0</v>
      </c>
    </row>
    <row r="6229" spans="2:6">
      <c r="B6229" t="str">
        <f>'4X'!$AS$21</f>
        <v>A4X_004TE_DW</v>
      </c>
      <c r="E6229" t="s">
        <v>16446</v>
      </c>
      <c r="F6229">
        <f>IF(ISBLANK('4X'!$J$21),"",'4X'!$J$21)</f>
        <v>0</v>
      </c>
    </row>
    <row r="6230" spans="2:6">
      <c r="B6230" t="str">
        <f>'4X'!$AT$21</f>
        <v>A4X_004TE_TOT</v>
      </c>
      <c r="E6230" t="s">
        <v>16446</v>
      </c>
      <c r="F6230">
        <f>IF(ISBLANK('4X'!$K$21),"",'4X'!$K$21)</f>
        <v>0</v>
      </c>
    </row>
    <row r="6231" spans="2:6">
      <c r="B6231" t="str">
        <f>'4X'!$AU$21</f>
        <v>A4X_004TC_WR</v>
      </c>
      <c r="E6231" t="s">
        <v>16446</v>
      </c>
      <c r="F6231">
        <f>IF(ISBLANK('4X'!$L$21),"",'4X'!$L$21)</f>
        <v>0</v>
      </c>
    </row>
    <row r="6232" spans="2:6">
      <c r="B6232" t="str">
        <f>'4X'!$AV$21</f>
        <v>A4X_004TC_RW</v>
      </c>
      <c r="E6232" t="s">
        <v>16446</v>
      </c>
      <c r="F6232">
        <f>IF(ISBLANK('4X'!$M$21),"",'4X'!$M$21)</f>
        <v>0</v>
      </c>
    </row>
    <row r="6233" spans="2:6">
      <c r="B6233" t="str">
        <f>'4X'!$AW$21</f>
        <v>A4X_004TC_SW</v>
      </c>
      <c r="E6233" t="s">
        <v>16446</v>
      </c>
      <c r="F6233">
        <f>IF(ISBLANK('4X'!$N$21),"",'4X'!$N$21)</f>
        <v>0</v>
      </c>
    </row>
    <row r="6234" spans="2:6">
      <c r="B6234" t="str">
        <f>'4X'!$AX$21</f>
        <v>A4X_004TC_TW</v>
      </c>
      <c r="E6234" t="s">
        <v>16446</v>
      </c>
      <c r="F6234">
        <f>IF(ISBLANK('4X'!$O$21),"",'4X'!$O$21)</f>
        <v>0</v>
      </c>
    </row>
    <row r="6235" spans="2:6">
      <c r="B6235" t="str">
        <f>'4X'!$AY$21</f>
        <v>A4X_004TC_DW</v>
      </c>
      <c r="E6235" t="s">
        <v>16446</v>
      </c>
      <c r="F6235">
        <f>IF(ISBLANK('4X'!$P$21),"",'4X'!$P$21)</f>
        <v>0</v>
      </c>
    </row>
    <row r="6236" spans="2:6">
      <c r="B6236" t="str">
        <f>'4X'!$AZ$21</f>
        <v>A4X_004TC_TOT</v>
      </c>
      <c r="E6236" t="s">
        <v>16446</v>
      </c>
      <c r="F6236">
        <f>IF(ISBLANK('4X'!$Q$21),"",'4X'!$Q$21)</f>
        <v>0</v>
      </c>
    </row>
    <row r="6237" spans="2:6">
      <c r="B6237" s="2790" t="str">
        <f>'4X'!$AO$22</f>
        <v>A4X_005CE_WR</v>
      </c>
      <c r="E6237" t="s">
        <v>16446</v>
      </c>
      <c r="F6237" t="str">
        <f>IF(ISBLANK('4X'!$F$22),"",'4X'!$F$22)</f>
        <v/>
      </c>
    </row>
    <row r="6238" spans="2:6">
      <c r="B6238" t="str">
        <f>'4X'!$AP$22</f>
        <v>A4X_005CE_RW</v>
      </c>
      <c r="E6238" t="s">
        <v>16446</v>
      </c>
      <c r="F6238" t="str">
        <f>IF(ISBLANK('4X'!$G$22),"",'4X'!$G$22)</f>
        <v/>
      </c>
    </row>
    <row r="6239" spans="2:6">
      <c r="B6239" t="str">
        <f>'4X'!$AQ$22</f>
        <v>A4X_005CE_SW</v>
      </c>
      <c r="E6239" t="s">
        <v>16446</v>
      </c>
      <c r="F6239" t="str">
        <f>IF(ISBLANK('4X'!$H$22),"",'4X'!$H$22)</f>
        <v/>
      </c>
    </row>
    <row r="6240" spans="2:6">
      <c r="B6240" t="str">
        <f>'4X'!$AR$22</f>
        <v>A4X_005CE_TW</v>
      </c>
      <c r="E6240" t="s">
        <v>16446</v>
      </c>
      <c r="F6240" t="str">
        <f>IF(ISBLANK('4X'!$I$22),"",'4X'!$I$22)</f>
        <v/>
      </c>
    </row>
    <row r="6241" spans="2:6">
      <c r="B6241" t="str">
        <f>'4X'!$AS$22</f>
        <v>A4X_005CE_DW</v>
      </c>
      <c r="E6241" t="s">
        <v>16446</v>
      </c>
      <c r="F6241" t="str">
        <f>IF(ISBLANK('4X'!$J$22),"",'4X'!$J$22)</f>
        <v/>
      </c>
    </row>
    <row r="6242" spans="2:6">
      <c r="B6242" t="str">
        <f>'4X'!$AT$22</f>
        <v>A4X_005CE_TOT</v>
      </c>
      <c r="E6242" t="s">
        <v>16446</v>
      </c>
      <c r="F6242">
        <f>IF(ISBLANK('4X'!$K$22),"",'4X'!$K$22)</f>
        <v>0</v>
      </c>
    </row>
    <row r="6243" spans="2:6">
      <c r="B6243" t="str">
        <f>'4X'!$AU$22</f>
        <v>A4X_005CC_WR</v>
      </c>
      <c r="E6243" t="s">
        <v>16446</v>
      </c>
      <c r="F6243" t="str">
        <f>IF(ISBLANK('4X'!$L$22),"",'4X'!$L$22)</f>
        <v/>
      </c>
    </row>
    <row r="6244" spans="2:6">
      <c r="B6244" t="str">
        <f>'4X'!$AV$22</f>
        <v>A4X_005CC_RW</v>
      </c>
      <c r="E6244" t="s">
        <v>16446</v>
      </c>
      <c r="F6244" t="str">
        <f>IF(ISBLANK('4X'!$M$22),"",'4X'!$M$22)</f>
        <v/>
      </c>
    </row>
    <row r="6245" spans="2:6">
      <c r="B6245" t="str">
        <f>'4X'!$AW$22</f>
        <v>A4X_005CC_SW</v>
      </c>
      <c r="E6245" t="s">
        <v>16446</v>
      </c>
      <c r="F6245" t="str">
        <f>IF(ISBLANK('4X'!$N$22),"",'4X'!$N$22)</f>
        <v/>
      </c>
    </row>
    <row r="6246" spans="2:6">
      <c r="B6246" t="str">
        <f>'4X'!$AX$22</f>
        <v>A4X_005CC_TW</v>
      </c>
      <c r="E6246" t="s">
        <v>16446</v>
      </c>
      <c r="F6246" t="str">
        <f>IF(ISBLANK('4X'!$O$22),"",'4X'!$O$22)</f>
        <v/>
      </c>
    </row>
    <row r="6247" spans="2:6">
      <c r="B6247" t="str">
        <f>'4X'!$AY$22</f>
        <v>A4X_005CC_DW</v>
      </c>
      <c r="E6247" t="s">
        <v>16446</v>
      </c>
      <c r="F6247" t="str">
        <f>IF(ISBLANK('4X'!$P$22),"",'4X'!$P$22)</f>
        <v/>
      </c>
    </row>
    <row r="6248" spans="2:6">
      <c r="B6248" t="str">
        <f>'4X'!$AZ$22</f>
        <v>A4X_005CC_TOT</v>
      </c>
      <c r="E6248" t="s">
        <v>16446</v>
      </c>
      <c r="F6248">
        <f>IF(ISBLANK('4X'!$Q$22),"",'4X'!$Q$22)</f>
        <v>0</v>
      </c>
    </row>
    <row r="6249" spans="2:6">
      <c r="B6249" s="2790" t="str">
        <f>'4X'!$AO$23</f>
        <v>A4X_005OE_WR</v>
      </c>
      <c r="E6249" t="s">
        <v>16446</v>
      </c>
      <c r="F6249" t="str">
        <f>IF(ISBLANK('4X'!$F$23),"",'4X'!$F$23)</f>
        <v/>
      </c>
    </row>
    <row r="6250" spans="2:6">
      <c r="B6250" t="str">
        <f>'4X'!$AP$23</f>
        <v>A4X_005OE_RW</v>
      </c>
      <c r="E6250" t="s">
        <v>16446</v>
      </c>
      <c r="F6250" t="str">
        <f>IF(ISBLANK('4X'!$G$23),"",'4X'!$G$23)</f>
        <v/>
      </c>
    </row>
    <row r="6251" spans="2:6">
      <c r="B6251" t="str">
        <f>'4X'!$AQ$23</f>
        <v>A4X_005OE_SW</v>
      </c>
      <c r="E6251" t="s">
        <v>16446</v>
      </c>
      <c r="F6251" t="str">
        <f>IF(ISBLANK('4X'!$H$23),"",'4X'!$H$23)</f>
        <v/>
      </c>
    </row>
    <row r="6252" spans="2:6">
      <c r="B6252" t="str">
        <f>'4X'!$AR$23</f>
        <v>A4X_005OE_TW</v>
      </c>
      <c r="E6252" t="s">
        <v>16446</v>
      </c>
      <c r="F6252" t="str">
        <f>IF(ISBLANK('4X'!$I$23),"",'4X'!$I$23)</f>
        <v/>
      </c>
    </row>
    <row r="6253" spans="2:6">
      <c r="B6253" t="str">
        <f>'4X'!$AS$23</f>
        <v>A4X_005OE_DW</v>
      </c>
      <c r="E6253" t="s">
        <v>16446</v>
      </c>
      <c r="F6253" t="str">
        <f>IF(ISBLANK('4X'!$J$23),"",'4X'!$J$23)</f>
        <v/>
      </c>
    </row>
    <row r="6254" spans="2:6">
      <c r="B6254" t="str">
        <f>'4X'!$AT$23</f>
        <v>A4X_005OE_TOT</v>
      </c>
      <c r="E6254" t="s">
        <v>16446</v>
      </c>
      <c r="F6254">
        <f>IF(ISBLANK('4X'!$K$23),"",'4X'!$K$23)</f>
        <v>0</v>
      </c>
    </row>
    <row r="6255" spans="2:6">
      <c r="B6255" t="str">
        <f>'4X'!$AU$23</f>
        <v>A4X_005OC_WR</v>
      </c>
      <c r="E6255" t="s">
        <v>16446</v>
      </c>
      <c r="F6255" t="str">
        <f>IF(ISBLANK('4X'!$L$23),"",'4X'!$L$23)</f>
        <v/>
      </c>
    </row>
    <row r="6256" spans="2:6">
      <c r="B6256" t="str">
        <f>'4X'!$AV$23</f>
        <v>A4X_005OC_RW</v>
      </c>
      <c r="E6256" t="s">
        <v>16446</v>
      </c>
      <c r="F6256" t="str">
        <f>IF(ISBLANK('4X'!$M$23),"",'4X'!$M$23)</f>
        <v/>
      </c>
    </row>
    <row r="6257" spans="2:6">
      <c r="B6257" t="str">
        <f>'4X'!$AW$23</f>
        <v>A4X_005OC_SW</v>
      </c>
      <c r="E6257" t="s">
        <v>16446</v>
      </c>
      <c r="F6257" t="str">
        <f>IF(ISBLANK('4X'!$N$23),"",'4X'!$N$23)</f>
        <v/>
      </c>
    </row>
    <row r="6258" spans="2:6">
      <c r="B6258" t="str">
        <f>'4X'!$AX$23</f>
        <v>A4X_005OC_TW</v>
      </c>
      <c r="E6258" t="s">
        <v>16446</v>
      </c>
      <c r="F6258" t="str">
        <f>IF(ISBLANK('4X'!$O$23),"",'4X'!$O$23)</f>
        <v/>
      </c>
    </row>
    <row r="6259" spans="2:6">
      <c r="B6259" t="str">
        <f>'4X'!$AY$23</f>
        <v>A4X_005OC_DW</v>
      </c>
      <c r="E6259" t="s">
        <v>16446</v>
      </c>
      <c r="F6259" t="str">
        <f>IF(ISBLANK('4X'!$P$23),"",'4X'!$P$23)</f>
        <v/>
      </c>
    </row>
    <row r="6260" spans="2:6">
      <c r="B6260" t="str">
        <f>'4X'!$AZ$23</f>
        <v>A4X_005OC_TOT</v>
      </c>
      <c r="E6260" t="s">
        <v>16446</v>
      </c>
      <c r="F6260">
        <f>IF(ISBLANK('4X'!$Q$23),"",'4X'!$Q$23)</f>
        <v>0</v>
      </c>
    </row>
    <row r="6261" spans="2:6">
      <c r="B6261" s="2790" t="str">
        <f>'4X'!$AO$24</f>
        <v>A4X_005TE_WR</v>
      </c>
      <c r="E6261" t="s">
        <v>16446</v>
      </c>
      <c r="F6261">
        <f>IF(ISBLANK('4X'!$F$24),"",'4X'!$F$24)</f>
        <v>0</v>
      </c>
    </row>
    <row r="6262" spans="2:6">
      <c r="B6262" t="str">
        <f>'4X'!$AP$24</f>
        <v>A4X_005TE_RW</v>
      </c>
      <c r="E6262" t="s">
        <v>16446</v>
      </c>
      <c r="F6262">
        <f>IF(ISBLANK('4X'!$G$24),"",'4X'!$G$24)</f>
        <v>0</v>
      </c>
    </row>
    <row r="6263" spans="2:6">
      <c r="B6263" t="str">
        <f>'4X'!$AQ$24</f>
        <v>A4X_005TE_SW</v>
      </c>
      <c r="E6263" t="s">
        <v>16446</v>
      </c>
      <c r="F6263">
        <f>IF(ISBLANK('4X'!$H$24),"",'4X'!$H$24)</f>
        <v>0</v>
      </c>
    </row>
    <row r="6264" spans="2:6">
      <c r="B6264" t="str">
        <f>'4X'!$AR$24</f>
        <v>A4X_005TE_TW</v>
      </c>
      <c r="E6264" t="s">
        <v>16446</v>
      </c>
      <c r="F6264">
        <f>IF(ISBLANK('4X'!$I$24),"",'4X'!$I$24)</f>
        <v>0</v>
      </c>
    </row>
    <row r="6265" spans="2:6">
      <c r="B6265" t="str">
        <f>'4X'!$AS$24</f>
        <v>A4X_005TE_DW</v>
      </c>
      <c r="E6265" t="s">
        <v>16446</v>
      </c>
      <c r="F6265">
        <f>IF(ISBLANK('4X'!$J$24),"",'4X'!$J$24)</f>
        <v>0</v>
      </c>
    </row>
    <row r="6266" spans="2:6">
      <c r="B6266" t="str">
        <f>'4X'!$AT$24</f>
        <v>A4X_005TE_TOT</v>
      </c>
      <c r="E6266" t="s">
        <v>16446</v>
      </c>
      <c r="F6266">
        <f>IF(ISBLANK('4X'!$K$24),"",'4X'!$K$24)</f>
        <v>0</v>
      </c>
    </row>
    <row r="6267" spans="2:6">
      <c r="B6267" t="str">
        <f>'4X'!$AU$24</f>
        <v>A4X_005TC_WR</v>
      </c>
      <c r="E6267" t="s">
        <v>16446</v>
      </c>
      <c r="F6267">
        <f>IF(ISBLANK('4X'!$L$24),"",'4X'!$L$24)</f>
        <v>0</v>
      </c>
    </row>
    <row r="6268" spans="2:6">
      <c r="B6268" t="str">
        <f>'4X'!$AV$24</f>
        <v>A4X_005TC_RW</v>
      </c>
      <c r="E6268" t="s">
        <v>16446</v>
      </c>
      <c r="F6268">
        <f>IF(ISBLANK('4X'!$M$24),"",'4X'!$M$24)</f>
        <v>0</v>
      </c>
    </row>
    <row r="6269" spans="2:6">
      <c r="B6269" t="str">
        <f>'4X'!$AW$24</f>
        <v>A4X_005TC_SW</v>
      </c>
      <c r="E6269" t="s">
        <v>16446</v>
      </c>
      <c r="F6269">
        <f>IF(ISBLANK('4X'!$N$24),"",'4X'!$N$24)</f>
        <v>0</v>
      </c>
    </row>
    <row r="6270" spans="2:6">
      <c r="B6270" t="str">
        <f>'4X'!$AX$24</f>
        <v>A4X_005TC_TW</v>
      </c>
      <c r="E6270" t="s">
        <v>16446</v>
      </c>
      <c r="F6270">
        <f>IF(ISBLANK('4X'!$O$24),"",'4X'!$O$24)</f>
        <v>0</v>
      </c>
    </row>
    <row r="6271" spans="2:6">
      <c r="B6271" t="str">
        <f>'4X'!$AY$24</f>
        <v>A4X_005TC_DW</v>
      </c>
      <c r="E6271" t="s">
        <v>16446</v>
      </c>
      <c r="F6271">
        <f>IF(ISBLANK('4X'!$P$24),"",'4X'!$P$24)</f>
        <v>0</v>
      </c>
    </row>
    <row r="6272" spans="2:6">
      <c r="B6272" t="str">
        <f>'4X'!$AZ$24</f>
        <v>A4X_005TC_TOT</v>
      </c>
      <c r="E6272" t="s">
        <v>16446</v>
      </c>
      <c r="F6272">
        <f>IF(ISBLANK('4X'!$Q$24),"",'4X'!$Q$24)</f>
        <v>0</v>
      </c>
    </row>
    <row r="6273" spans="2:6">
      <c r="B6273" s="2790" t="str">
        <f>'4X'!$AO$25</f>
        <v>A4X_006CE_WR</v>
      </c>
      <c r="E6273" t="s">
        <v>16446</v>
      </c>
      <c r="F6273">
        <f>IF(ISBLANK('4X'!$F$25),"",'4X'!$F$25)</f>
        <v>0</v>
      </c>
    </row>
    <row r="6274" spans="2:6">
      <c r="B6274" t="str">
        <f>'4X'!$AP$25</f>
        <v>A4X_006CE_RW</v>
      </c>
      <c r="E6274" t="s">
        <v>16446</v>
      </c>
      <c r="F6274">
        <f>IF(ISBLANK('4X'!$G$25),"",'4X'!$G$25)</f>
        <v>0</v>
      </c>
    </row>
    <row r="6275" spans="2:6">
      <c r="B6275" t="str">
        <f>'4X'!$AQ$25</f>
        <v>A4X_006CE_SW</v>
      </c>
      <c r="E6275" t="s">
        <v>16446</v>
      </c>
      <c r="F6275">
        <f>IF(ISBLANK('4X'!$H$25),"",'4X'!$H$25)</f>
        <v>0</v>
      </c>
    </row>
    <row r="6276" spans="2:6">
      <c r="B6276" t="str">
        <f>'4X'!$AR$25</f>
        <v>A4X_006CE_TW</v>
      </c>
      <c r="E6276" t="s">
        <v>16446</v>
      </c>
      <c r="F6276">
        <f>IF(ISBLANK('4X'!$I$25),"",'4X'!$I$25)</f>
        <v>0</v>
      </c>
    </row>
    <row r="6277" spans="2:6">
      <c r="B6277" t="str">
        <f>'4X'!$AS$25</f>
        <v>A4X_006CE_DW</v>
      </c>
      <c r="E6277" t="s">
        <v>16446</v>
      </c>
      <c r="F6277">
        <f>IF(ISBLANK('4X'!$J$25),"",'4X'!$J$25)</f>
        <v>0</v>
      </c>
    </row>
    <row r="6278" spans="2:6">
      <c r="B6278" t="str">
        <f>'4X'!$AT$25</f>
        <v>A4X_006CE_TOT</v>
      </c>
      <c r="E6278" t="s">
        <v>16446</v>
      </c>
      <c r="F6278">
        <f>IF(ISBLANK('4X'!$K$25),"",'4X'!$K$25)</f>
        <v>0</v>
      </c>
    </row>
    <row r="6279" spans="2:6">
      <c r="B6279" t="str">
        <f>'4X'!$AU$25</f>
        <v>A4X_006CC_WR</v>
      </c>
      <c r="E6279" t="s">
        <v>16446</v>
      </c>
      <c r="F6279">
        <f>IF(ISBLANK('4X'!$L$25),"",'4X'!$L$25)</f>
        <v>0</v>
      </c>
    </row>
    <row r="6280" spans="2:6">
      <c r="B6280" t="str">
        <f>'4X'!$AV$25</f>
        <v>A4X_006CC_RW</v>
      </c>
      <c r="E6280" t="s">
        <v>16446</v>
      </c>
      <c r="F6280">
        <f>IF(ISBLANK('4X'!$M$25),"",'4X'!$M$25)</f>
        <v>0</v>
      </c>
    </row>
    <row r="6281" spans="2:6">
      <c r="B6281" t="str">
        <f>'4X'!$AW$25</f>
        <v>A4X_006CC_SW</v>
      </c>
      <c r="E6281" t="s">
        <v>16446</v>
      </c>
      <c r="F6281">
        <f>IF(ISBLANK('4X'!$N$25),"",'4X'!$N$25)</f>
        <v>0</v>
      </c>
    </row>
    <row r="6282" spans="2:6">
      <c r="B6282" t="str">
        <f>'4X'!$AX$25</f>
        <v>A4X_006CC_TW</v>
      </c>
      <c r="E6282" t="s">
        <v>16446</v>
      </c>
      <c r="F6282">
        <f>IF(ISBLANK('4X'!$O$25),"",'4X'!$O$25)</f>
        <v>0</v>
      </c>
    </row>
    <row r="6283" spans="2:6">
      <c r="B6283" t="str">
        <f>'4X'!$AY$25</f>
        <v>A4X_006CC_DW</v>
      </c>
      <c r="E6283" t="s">
        <v>16446</v>
      </c>
      <c r="F6283">
        <f>IF(ISBLANK('4X'!$P$25),"",'4X'!$P$25)</f>
        <v>0</v>
      </c>
    </row>
    <row r="6284" spans="2:6">
      <c r="B6284" t="str">
        <f>'4X'!$AZ$25</f>
        <v>A4X_006CC_TOT</v>
      </c>
      <c r="E6284" t="s">
        <v>16446</v>
      </c>
      <c r="F6284">
        <f>IF(ISBLANK('4X'!$Q$25),"",'4X'!$Q$25)</f>
        <v>0</v>
      </c>
    </row>
    <row r="6285" spans="2:6">
      <c r="B6285" s="2790" t="str">
        <f>'4X'!$AO$26</f>
        <v>A4X_006OE_WR</v>
      </c>
      <c r="E6285" t="s">
        <v>16446</v>
      </c>
      <c r="F6285">
        <f>IF(ISBLANK('4X'!$F$26),"",'4X'!$F$26)</f>
        <v>0</v>
      </c>
    </row>
    <row r="6286" spans="2:6">
      <c r="B6286" t="str">
        <f>'4X'!$AP$26</f>
        <v>A4X_006OE_RW</v>
      </c>
      <c r="E6286" t="s">
        <v>16446</v>
      </c>
      <c r="F6286">
        <f>IF(ISBLANK('4X'!$G$26),"",'4X'!$G$26)</f>
        <v>0</v>
      </c>
    </row>
    <row r="6287" spans="2:6">
      <c r="B6287" t="str">
        <f>'4X'!$AQ$26</f>
        <v>A4X_006OE_SW</v>
      </c>
      <c r="E6287" t="s">
        <v>16446</v>
      </c>
      <c r="F6287">
        <f>IF(ISBLANK('4X'!$H$26),"",'4X'!$H$26)</f>
        <v>0</v>
      </c>
    </row>
    <row r="6288" spans="2:6">
      <c r="B6288" t="str">
        <f>'4X'!$AR$26</f>
        <v>A4X_006OE_TW</v>
      </c>
      <c r="E6288" t="s">
        <v>16446</v>
      </c>
      <c r="F6288">
        <f>IF(ISBLANK('4X'!$I$26),"",'4X'!$I$26)</f>
        <v>0</v>
      </c>
    </row>
    <row r="6289" spans="2:6">
      <c r="B6289" t="str">
        <f>'4X'!$AS$26</f>
        <v>A4X_006OE_DW</v>
      </c>
      <c r="E6289" t="s">
        <v>16446</v>
      </c>
      <c r="F6289">
        <f>IF(ISBLANK('4X'!$J$26),"",'4X'!$J$26)</f>
        <v>0</v>
      </c>
    </row>
    <row r="6290" spans="2:6">
      <c r="B6290" t="str">
        <f>'4X'!$AT$26</f>
        <v>A4X_006OE_TOT</v>
      </c>
      <c r="E6290" t="s">
        <v>16446</v>
      </c>
      <c r="F6290">
        <f>IF(ISBLANK('4X'!$K$26),"",'4X'!$K$26)</f>
        <v>0</v>
      </c>
    </row>
    <row r="6291" spans="2:6">
      <c r="B6291" t="str">
        <f>'4X'!$AU$26</f>
        <v>A4X_006OC_WR</v>
      </c>
      <c r="E6291" t="s">
        <v>16446</v>
      </c>
      <c r="F6291">
        <f>IF(ISBLANK('4X'!$L$26),"",'4X'!$L$26)</f>
        <v>0</v>
      </c>
    </row>
    <row r="6292" spans="2:6">
      <c r="B6292" t="str">
        <f>'4X'!$AV$26</f>
        <v>A4X_006OC_RW</v>
      </c>
      <c r="E6292" t="s">
        <v>16446</v>
      </c>
      <c r="F6292">
        <f>IF(ISBLANK('4X'!$M$26),"",'4X'!$M$26)</f>
        <v>0</v>
      </c>
    </row>
    <row r="6293" spans="2:6">
      <c r="B6293" t="str">
        <f>'4X'!$AW$26</f>
        <v>A4X_006OC_SW</v>
      </c>
      <c r="E6293" t="s">
        <v>16446</v>
      </c>
      <c r="F6293">
        <f>IF(ISBLANK('4X'!$N$26),"",'4X'!$N$26)</f>
        <v>0</v>
      </c>
    </row>
    <row r="6294" spans="2:6">
      <c r="B6294" t="str">
        <f>'4X'!$AX$26</f>
        <v>A4X_006OC_TW</v>
      </c>
      <c r="E6294" t="s">
        <v>16446</v>
      </c>
      <c r="F6294">
        <f>IF(ISBLANK('4X'!$O$26),"",'4X'!$O$26)</f>
        <v>0</v>
      </c>
    </row>
    <row r="6295" spans="2:6">
      <c r="B6295" t="str">
        <f>'4X'!$AY$26</f>
        <v>A4X_006OC_DW</v>
      </c>
      <c r="E6295" t="s">
        <v>16446</v>
      </c>
      <c r="F6295">
        <f>IF(ISBLANK('4X'!$P$26),"",'4X'!$P$26)</f>
        <v>0</v>
      </c>
    </row>
    <row r="6296" spans="2:6">
      <c r="B6296" t="str">
        <f>'4X'!$AZ$26</f>
        <v>A4X_006OC_TOT</v>
      </c>
      <c r="E6296" t="s">
        <v>16446</v>
      </c>
      <c r="F6296">
        <f>IF(ISBLANK('4X'!$Q$26),"",'4X'!$Q$26)</f>
        <v>0</v>
      </c>
    </row>
    <row r="6297" spans="2:6">
      <c r="B6297" s="2790" t="str">
        <f>'4X'!$AO$27</f>
        <v>A4X_006TE_WR</v>
      </c>
      <c r="E6297" t="s">
        <v>16446</v>
      </c>
      <c r="F6297">
        <f>IF(ISBLANK('4X'!$F$27),"",'4X'!$F$27)</f>
        <v>0</v>
      </c>
    </row>
    <row r="6298" spans="2:6">
      <c r="B6298" t="str">
        <f>'4X'!$AP$27</f>
        <v>A4X_006TE_RW</v>
      </c>
      <c r="E6298" t="s">
        <v>16446</v>
      </c>
      <c r="F6298">
        <f>IF(ISBLANK('4X'!$G$27),"",'4X'!$G$27)</f>
        <v>0</v>
      </c>
    </row>
    <row r="6299" spans="2:6">
      <c r="B6299" t="str">
        <f>'4X'!$AQ$27</f>
        <v>A4X_006TE_SW</v>
      </c>
      <c r="E6299" t="s">
        <v>16446</v>
      </c>
      <c r="F6299">
        <f>IF(ISBLANK('4X'!$H$27),"",'4X'!$H$27)</f>
        <v>0</v>
      </c>
    </row>
    <row r="6300" spans="2:6">
      <c r="B6300" t="str">
        <f>'4X'!$AR$27</f>
        <v>A4X_006TE_TW</v>
      </c>
      <c r="E6300" t="s">
        <v>16446</v>
      </c>
      <c r="F6300">
        <f>IF(ISBLANK('4X'!$I$27),"",'4X'!$I$27)</f>
        <v>0</v>
      </c>
    </row>
    <row r="6301" spans="2:6">
      <c r="B6301" t="str">
        <f>'4X'!$AS$27</f>
        <v>A4X_006TE_DW</v>
      </c>
      <c r="E6301" t="s">
        <v>16446</v>
      </c>
      <c r="F6301">
        <f>IF(ISBLANK('4X'!$J$27),"",'4X'!$J$27)</f>
        <v>0</v>
      </c>
    </row>
    <row r="6302" spans="2:6">
      <c r="B6302" t="str">
        <f>'4X'!$AT$27</f>
        <v>A4X_006TE_TOT</v>
      </c>
      <c r="E6302" t="s">
        <v>16446</v>
      </c>
      <c r="F6302">
        <f>IF(ISBLANK('4X'!$K$27),"",'4X'!$K$27)</f>
        <v>0</v>
      </c>
    </row>
    <row r="6303" spans="2:6">
      <c r="B6303" t="str">
        <f>'4X'!$AU$27</f>
        <v>A4X_006TC_WR</v>
      </c>
      <c r="E6303" t="s">
        <v>16446</v>
      </c>
      <c r="F6303">
        <f>IF(ISBLANK('4X'!$L$27),"",'4X'!$L$27)</f>
        <v>0</v>
      </c>
    </row>
    <row r="6304" spans="2:6">
      <c r="B6304" t="str">
        <f>'4X'!$AV$27</f>
        <v>A4X_006TC_RW</v>
      </c>
      <c r="E6304" t="s">
        <v>16446</v>
      </c>
      <c r="F6304">
        <f>IF(ISBLANK('4X'!$M$27),"",'4X'!$M$27)</f>
        <v>0</v>
      </c>
    </row>
    <row r="6305" spans="2:6">
      <c r="B6305" t="str">
        <f>'4X'!$AW$27</f>
        <v>A4X_006TC_SW</v>
      </c>
      <c r="E6305" t="s">
        <v>16446</v>
      </c>
      <c r="F6305">
        <f>IF(ISBLANK('4X'!$N$27),"",'4X'!$N$27)</f>
        <v>0</v>
      </c>
    </row>
    <row r="6306" spans="2:6">
      <c r="B6306" t="str">
        <f>'4X'!$AX$27</f>
        <v>A4X_006TC_TW</v>
      </c>
      <c r="E6306" t="s">
        <v>16446</v>
      </c>
      <c r="F6306">
        <f>IF(ISBLANK('4X'!$O$27),"",'4X'!$O$27)</f>
        <v>0</v>
      </c>
    </row>
    <row r="6307" spans="2:6">
      <c r="B6307" t="str">
        <f>'4X'!$AY$27</f>
        <v>A4X_006TC_DW</v>
      </c>
      <c r="E6307" t="s">
        <v>16446</v>
      </c>
      <c r="F6307">
        <f>IF(ISBLANK('4X'!$P$27),"",'4X'!$P$27)</f>
        <v>0</v>
      </c>
    </row>
    <row r="6308" spans="2:6">
      <c r="B6308" t="str">
        <f>'4X'!$AZ$27</f>
        <v>A4X_006TC_TOT</v>
      </c>
      <c r="E6308" t="s">
        <v>16446</v>
      </c>
      <c r="F6308">
        <f>IF(ISBLANK('4X'!$Q$27),"",'4X'!$Q$27)</f>
        <v>0</v>
      </c>
    </row>
    <row r="6309" spans="2:6">
      <c r="B6309" t="str">
        <f>'4Y'!$BB$10</f>
        <v>A4Y_001CE_FOW</v>
      </c>
      <c r="E6309" t="s">
        <v>16446</v>
      </c>
      <c r="F6309" t="str">
        <f>IF(ISBLANK('4Y'!$F$10),"",'4Y'!$F$10)</f>
        <v/>
      </c>
    </row>
    <row r="6310" spans="2:6">
      <c r="B6310" t="str">
        <f>'4Y'!$BC$10</f>
        <v>A4Y_001CE_SUW</v>
      </c>
      <c r="E6310" t="s">
        <v>16446</v>
      </c>
      <c r="F6310" t="str">
        <f>IF(ISBLANK('4Y'!$G$10),"",'4Y'!$G$10)</f>
        <v/>
      </c>
    </row>
    <row r="6311" spans="2:6">
      <c r="B6311" t="str">
        <f>'4Y'!$BD$10</f>
        <v>A4Y_001CE_HDW</v>
      </c>
      <c r="E6311" t="s">
        <v>16446</v>
      </c>
      <c r="F6311" t="str">
        <f>IF(ISBLANK('4Y'!$H$10),"",'4Y'!$H$10)</f>
        <v/>
      </c>
    </row>
    <row r="6312" spans="2:6">
      <c r="B6312" t="str">
        <f>'4Y'!$BE$10</f>
        <v>A4Y_001CE_STW</v>
      </c>
      <c r="E6312" t="s">
        <v>16446</v>
      </c>
      <c r="F6312" t="str">
        <f>IF(ISBLANK('4Y'!$I$10),"",'4Y'!$I$10)</f>
        <v/>
      </c>
    </row>
    <row r="6313" spans="2:6">
      <c r="B6313" t="str">
        <f>'4Y'!$BF$10</f>
        <v>A4Y_001CE_SLW</v>
      </c>
      <c r="E6313" t="s">
        <v>16446</v>
      </c>
      <c r="F6313" t="str">
        <f>IF(ISBLANK('4Y'!$J$10),"",'4Y'!$J$10)</f>
        <v/>
      </c>
    </row>
    <row r="6314" spans="2:6">
      <c r="B6314" t="str">
        <f>'4Y'!$BG$10</f>
        <v>A4Y_001CE_SAB</v>
      </c>
      <c r="E6314" t="s">
        <v>16446</v>
      </c>
      <c r="F6314" t="str">
        <f>IF(ISBLANK('4Y'!$K$10),"",'4Y'!$K$10)</f>
        <v/>
      </c>
    </row>
    <row r="6315" spans="2:6">
      <c r="B6315" t="str">
        <f>'4Y'!$BH$10</f>
        <v>A4Y_001CE_SEB</v>
      </c>
      <c r="E6315" t="s">
        <v>16446</v>
      </c>
      <c r="F6315" t="str">
        <f>IF(ISBLANK('4Y'!$L$10),"",'4Y'!$L$10)</f>
        <v/>
      </c>
    </row>
    <row r="6316" spans="2:6">
      <c r="B6316" t="str">
        <f>'4Y'!$BI$10</f>
        <v>A4Y_001CE_SDB</v>
      </c>
      <c r="E6316" t="s">
        <v>16446</v>
      </c>
      <c r="F6316" t="str">
        <f>IF(ISBLANK('4Y'!$M$10),"",'4Y'!$M$10)</f>
        <v/>
      </c>
    </row>
    <row r="6317" spans="2:6">
      <c r="B6317" t="str">
        <f>'4Y'!$BJ$10</f>
        <v>A4Y_001CE_TOT</v>
      </c>
      <c r="E6317" t="s">
        <v>16446</v>
      </c>
      <c r="F6317">
        <f>IF(ISBLANK('4Y'!$N$10),"",'4Y'!$N$10)</f>
        <v>0</v>
      </c>
    </row>
    <row r="6318" spans="2:6">
      <c r="B6318" t="str">
        <f>'4Y'!$BK$10</f>
        <v>A4Y_001CC_FOW</v>
      </c>
      <c r="E6318" t="s">
        <v>16446</v>
      </c>
      <c r="F6318" t="str">
        <f>IF(ISBLANK('4Y'!$O$10),"",'4Y'!$O$10)</f>
        <v/>
      </c>
    </row>
    <row r="6319" spans="2:6">
      <c r="B6319" t="str">
        <f>'4Y'!$BL$10</f>
        <v>A4Y_001CC_SUW</v>
      </c>
      <c r="E6319" t="s">
        <v>16446</v>
      </c>
      <c r="F6319" t="str">
        <f>IF(ISBLANK('4Y'!$P$10),"",'4Y'!$P$10)</f>
        <v/>
      </c>
    </row>
    <row r="6320" spans="2:6">
      <c r="B6320" t="str">
        <f>'4Y'!$BM$10</f>
        <v>A4Y_001CC_HDW</v>
      </c>
      <c r="E6320" t="s">
        <v>16446</v>
      </c>
      <c r="F6320" t="str">
        <f>IF(ISBLANK('4Y'!$Q$10),"",'4Y'!$Q$10)</f>
        <v/>
      </c>
    </row>
    <row r="6321" spans="2:6">
      <c r="B6321" t="str">
        <f>'4Y'!$BN$10</f>
        <v>A4Y_001CC_STW</v>
      </c>
      <c r="E6321" t="s">
        <v>16446</v>
      </c>
      <c r="F6321" t="str">
        <f>IF(ISBLANK('4Y'!$R$10),"",'4Y'!$R$10)</f>
        <v/>
      </c>
    </row>
    <row r="6322" spans="2:6">
      <c r="B6322" t="str">
        <f>'4Y'!$BO$10</f>
        <v>A4Y_001CC_SLW</v>
      </c>
      <c r="E6322" t="s">
        <v>16446</v>
      </c>
      <c r="F6322" t="str">
        <f>IF(ISBLANK('4Y'!$S$10),"",'4Y'!$S$10)</f>
        <v/>
      </c>
    </row>
    <row r="6323" spans="2:6">
      <c r="B6323" t="str">
        <f>'4Y'!$BP$10</f>
        <v>A4Y_001CC_SAB</v>
      </c>
      <c r="E6323" t="s">
        <v>16446</v>
      </c>
      <c r="F6323" t="str">
        <f>IF(ISBLANK('4Y'!$T$10),"",'4Y'!$T$10)</f>
        <v/>
      </c>
    </row>
    <row r="6324" spans="2:6">
      <c r="B6324" t="str">
        <f>'4Y'!$BQ$10</f>
        <v>A4Y_001CC_SEB</v>
      </c>
      <c r="E6324" t="s">
        <v>16446</v>
      </c>
      <c r="F6324" t="str">
        <f>IF(ISBLANK('4Y'!$U$10),"",'4Y'!$U$10)</f>
        <v/>
      </c>
    </row>
    <row r="6325" spans="2:6">
      <c r="B6325" t="str">
        <f>'4Y'!$BR$10</f>
        <v>A4Y_001CC_SDB</v>
      </c>
      <c r="E6325" t="s">
        <v>16446</v>
      </c>
      <c r="F6325" t="str">
        <f>IF(ISBLANK('4Y'!$V$10),"",'4Y'!$V$10)</f>
        <v/>
      </c>
    </row>
    <row r="6326" spans="2:6">
      <c r="B6326" t="str">
        <f>'4Y'!$BS$10</f>
        <v>A4Y_001CC_TOT</v>
      </c>
      <c r="E6326" t="s">
        <v>16446</v>
      </c>
      <c r="F6326">
        <f>IF(ISBLANK('4Y'!$W$10),"",'4Y'!$W$10)</f>
        <v>0</v>
      </c>
    </row>
    <row r="6327" spans="2:6">
      <c r="B6327" t="str">
        <f>'4Y'!$BB$11</f>
        <v>A4Y_001OE_FOW</v>
      </c>
      <c r="E6327" t="s">
        <v>16446</v>
      </c>
      <c r="F6327" t="str">
        <f>IF(ISBLANK('4Y'!$F$11),"",'4Y'!$F$11)</f>
        <v/>
      </c>
    </row>
    <row r="6328" spans="2:6">
      <c r="B6328" t="str">
        <f>'4Y'!$BC$11</f>
        <v>A4Y_001OE_SUW</v>
      </c>
      <c r="E6328" t="s">
        <v>16446</v>
      </c>
      <c r="F6328" t="str">
        <f>IF(ISBLANK('4Y'!$G$11),"",'4Y'!$G$11)</f>
        <v/>
      </c>
    </row>
    <row r="6329" spans="2:6">
      <c r="B6329" t="str">
        <f>'4Y'!$BD$11</f>
        <v>A4Y_001OE_HDW</v>
      </c>
      <c r="E6329" t="s">
        <v>16446</v>
      </c>
      <c r="F6329" t="str">
        <f>IF(ISBLANK('4Y'!$H$11),"",'4Y'!$H$11)</f>
        <v/>
      </c>
    </row>
    <row r="6330" spans="2:6">
      <c r="B6330" t="str">
        <f>'4Y'!$BE$11</f>
        <v>A4Y_001OE_STW</v>
      </c>
      <c r="E6330" t="s">
        <v>16446</v>
      </c>
      <c r="F6330" t="str">
        <f>IF(ISBLANK('4Y'!$I$11),"",'4Y'!$I$11)</f>
        <v/>
      </c>
    </row>
    <row r="6331" spans="2:6">
      <c r="B6331" t="str">
        <f>'4Y'!$BF$11</f>
        <v>A4Y_001OE_SLW</v>
      </c>
      <c r="E6331" t="s">
        <v>16446</v>
      </c>
      <c r="F6331" t="str">
        <f>IF(ISBLANK('4Y'!$J$11),"",'4Y'!$J$11)</f>
        <v/>
      </c>
    </row>
    <row r="6332" spans="2:6">
      <c r="B6332" t="str">
        <f>'4Y'!$BG$11</f>
        <v>A4Y_001OE_SAB</v>
      </c>
      <c r="E6332" t="s">
        <v>16446</v>
      </c>
      <c r="F6332" t="str">
        <f>IF(ISBLANK('4Y'!$K$11),"",'4Y'!$K$11)</f>
        <v/>
      </c>
    </row>
    <row r="6333" spans="2:6">
      <c r="B6333" t="str">
        <f>'4Y'!$BH$11</f>
        <v>A4Y_001OE_SEB</v>
      </c>
      <c r="E6333" t="s">
        <v>16446</v>
      </c>
      <c r="F6333" t="str">
        <f>IF(ISBLANK('4Y'!$L$11),"",'4Y'!$L$11)</f>
        <v/>
      </c>
    </row>
    <row r="6334" spans="2:6">
      <c r="B6334" t="str">
        <f>'4Y'!$BI$11</f>
        <v>A4Y_001OE_SDB</v>
      </c>
      <c r="E6334" t="s">
        <v>16446</v>
      </c>
      <c r="F6334" t="str">
        <f>IF(ISBLANK('4Y'!$M$11),"",'4Y'!$M$11)</f>
        <v/>
      </c>
    </row>
    <row r="6335" spans="2:6">
      <c r="B6335" t="str">
        <f>'4Y'!$BJ$11</f>
        <v>A4Y_001OE_TOT</v>
      </c>
      <c r="E6335" t="s">
        <v>16446</v>
      </c>
      <c r="F6335">
        <f>IF(ISBLANK('4Y'!$N$11),"",'4Y'!$N$11)</f>
        <v>0</v>
      </c>
    </row>
    <row r="6336" spans="2:6">
      <c r="B6336" t="str">
        <f>'4Y'!$BK$11</f>
        <v>A4Y_001OC_FOW</v>
      </c>
      <c r="E6336" t="s">
        <v>16446</v>
      </c>
      <c r="F6336" t="str">
        <f>IF(ISBLANK('4Y'!$O$11),"",'4Y'!$O$11)</f>
        <v/>
      </c>
    </row>
    <row r="6337" spans="2:6">
      <c r="B6337" t="str">
        <f>'4Y'!$BL$11</f>
        <v>A4Y_001OC_SUW</v>
      </c>
      <c r="E6337" t="s">
        <v>16446</v>
      </c>
      <c r="F6337" t="str">
        <f>IF(ISBLANK('4Y'!$P$11),"",'4Y'!$P$11)</f>
        <v/>
      </c>
    </row>
    <row r="6338" spans="2:6">
      <c r="B6338" t="str">
        <f>'4Y'!$BM$11</f>
        <v>A4Y_001OC_HDW</v>
      </c>
      <c r="E6338" t="s">
        <v>16446</v>
      </c>
      <c r="F6338" t="str">
        <f>IF(ISBLANK('4Y'!$Q$11),"",'4Y'!$Q$11)</f>
        <v/>
      </c>
    </row>
    <row r="6339" spans="2:6">
      <c r="B6339" t="str">
        <f>'4Y'!$BN$11</f>
        <v>A4Y_001OC_STW</v>
      </c>
      <c r="E6339" t="s">
        <v>16446</v>
      </c>
      <c r="F6339" t="str">
        <f>IF(ISBLANK('4Y'!$R$11),"",'4Y'!$R$11)</f>
        <v/>
      </c>
    </row>
    <row r="6340" spans="2:6">
      <c r="B6340" t="str">
        <f>'4Y'!$BO$11</f>
        <v>A4Y_001OC_SLW</v>
      </c>
      <c r="E6340" t="s">
        <v>16446</v>
      </c>
      <c r="F6340" t="str">
        <f>IF(ISBLANK('4Y'!$S$11),"",'4Y'!$S$11)</f>
        <v/>
      </c>
    </row>
    <row r="6341" spans="2:6">
      <c r="B6341" t="str">
        <f>'4Y'!$BP$11</f>
        <v>A4Y_001OC_SAB</v>
      </c>
      <c r="E6341" t="s">
        <v>16446</v>
      </c>
      <c r="F6341" t="str">
        <f>IF(ISBLANK('4Y'!$T$11),"",'4Y'!$T$11)</f>
        <v/>
      </c>
    </row>
    <row r="6342" spans="2:6">
      <c r="B6342" t="str">
        <f>'4Y'!$BQ$11</f>
        <v>A4Y_001OC_SEB</v>
      </c>
      <c r="E6342" t="s">
        <v>16446</v>
      </c>
      <c r="F6342" t="str">
        <f>IF(ISBLANK('4Y'!$U$11),"",'4Y'!$U$11)</f>
        <v/>
      </c>
    </row>
    <row r="6343" spans="2:6">
      <c r="B6343" t="str">
        <f>'4Y'!$BR$11</f>
        <v>A4Y_001OC_SDB</v>
      </c>
      <c r="E6343" t="s">
        <v>16446</v>
      </c>
      <c r="F6343" t="str">
        <f>IF(ISBLANK('4Y'!$V$11),"",'4Y'!$V$11)</f>
        <v/>
      </c>
    </row>
    <row r="6344" spans="2:6">
      <c r="B6344" t="str">
        <f>'4Y'!$BS$11</f>
        <v>A4Y_001OC_TOT</v>
      </c>
      <c r="E6344" t="s">
        <v>16446</v>
      </c>
      <c r="F6344">
        <f>IF(ISBLANK('4Y'!$W$11),"",'4Y'!$W$11)</f>
        <v>0</v>
      </c>
    </row>
    <row r="6345" spans="2:6">
      <c r="B6345" t="str">
        <f>'4Y'!$BB$12</f>
        <v>A4Y_001TE_FOW</v>
      </c>
      <c r="E6345" t="s">
        <v>16446</v>
      </c>
      <c r="F6345">
        <f>IF(ISBLANK('4Y'!$F$12),"",'4Y'!$F$12)</f>
        <v>0</v>
      </c>
    </row>
    <row r="6346" spans="2:6">
      <c r="B6346" t="str">
        <f>'4Y'!$BC$12</f>
        <v>A4Y_001TE_SUW</v>
      </c>
      <c r="E6346" t="s">
        <v>16446</v>
      </c>
      <c r="F6346">
        <f>IF(ISBLANK('4Y'!$G$12),"",'4Y'!$G$12)</f>
        <v>0</v>
      </c>
    </row>
    <row r="6347" spans="2:6">
      <c r="B6347" t="str">
        <f>'4Y'!$BD$12</f>
        <v>A4Y_001TE_HDW</v>
      </c>
      <c r="E6347" t="s">
        <v>16446</v>
      </c>
      <c r="F6347">
        <f>IF(ISBLANK('4Y'!$H$12),"",'4Y'!$H$12)</f>
        <v>0</v>
      </c>
    </row>
    <row r="6348" spans="2:6">
      <c r="B6348" t="str">
        <f>'4Y'!$BE$12</f>
        <v>A4Y_001TE_STW</v>
      </c>
      <c r="E6348" t="s">
        <v>16446</v>
      </c>
      <c r="F6348">
        <f>IF(ISBLANK('4Y'!$I$12),"",'4Y'!$I$12)</f>
        <v>0</v>
      </c>
    </row>
    <row r="6349" spans="2:6">
      <c r="B6349" t="str">
        <f>'4Y'!$BF$12</f>
        <v>A4Y_001TE_SLW</v>
      </c>
      <c r="E6349" t="s">
        <v>16446</v>
      </c>
      <c r="F6349">
        <f>IF(ISBLANK('4Y'!$J$12),"",'4Y'!$J$12)</f>
        <v>0</v>
      </c>
    </row>
    <row r="6350" spans="2:6">
      <c r="B6350" t="str">
        <f>'4Y'!$BG$12</f>
        <v>A4Y_001TE_SAB</v>
      </c>
      <c r="E6350" t="s">
        <v>16446</v>
      </c>
      <c r="F6350">
        <f>IF(ISBLANK('4Y'!$K$12),"",'4Y'!$K$12)</f>
        <v>0</v>
      </c>
    </row>
    <row r="6351" spans="2:6">
      <c r="B6351" t="str">
        <f>'4Y'!$BH$12</f>
        <v>A4Y_001TE_SEB</v>
      </c>
      <c r="E6351" t="s">
        <v>16446</v>
      </c>
      <c r="F6351">
        <f>IF(ISBLANK('4Y'!$L$12),"",'4Y'!$L$12)</f>
        <v>0</v>
      </c>
    </row>
    <row r="6352" spans="2:6">
      <c r="B6352" t="str">
        <f>'4Y'!$BI$12</f>
        <v>A4Y_001TE_SDB</v>
      </c>
      <c r="E6352" t="s">
        <v>16446</v>
      </c>
      <c r="F6352">
        <f>IF(ISBLANK('4Y'!$M$12),"",'4Y'!$M$12)</f>
        <v>0</v>
      </c>
    </row>
    <row r="6353" spans="2:6">
      <c r="B6353" t="str">
        <f>'4Y'!$BJ$12</f>
        <v>A4Y_001TE_TOT</v>
      </c>
      <c r="E6353" t="s">
        <v>16446</v>
      </c>
      <c r="F6353">
        <f>IF(ISBLANK('4Y'!$N$12),"",'4Y'!$N$12)</f>
        <v>0</v>
      </c>
    </row>
    <row r="6354" spans="2:6">
      <c r="B6354" t="str">
        <f>'4Y'!$BK$12</f>
        <v>A4Y_001TC_FOW</v>
      </c>
      <c r="E6354" t="s">
        <v>16446</v>
      </c>
      <c r="F6354">
        <f>IF(ISBLANK('4Y'!$O$12),"",'4Y'!$O$12)</f>
        <v>0</v>
      </c>
    </row>
    <row r="6355" spans="2:6">
      <c r="B6355" t="str">
        <f>'4Y'!$BL$12</f>
        <v>A4Y_001TC_SUW</v>
      </c>
      <c r="E6355" t="s">
        <v>16446</v>
      </c>
      <c r="F6355">
        <f>IF(ISBLANK('4Y'!$P$12),"",'4Y'!$P$12)</f>
        <v>0</v>
      </c>
    </row>
    <row r="6356" spans="2:6">
      <c r="B6356" t="str">
        <f>'4Y'!$BM$12</f>
        <v>A4Y_001TC_HDW</v>
      </c>
      <c r="E6356" t="s">
        <v>16446</v>
      </c>
      <c r="F6356">
        <f>IF(ISBLANK('4Y'!$Q$12),"",'4Y'!$Q$12)</f>
        <v>0</v>
      </c>
    </row>
    <row r="6357" spans="2:6">
      <c r="B6357" t="str">
        <f>'4Y'!$BN$12</f>
        <v>A4Y_001TC_STW</v>
      </c>
      <c r="E6357" t="s">
        <v>16446</v>
      </c>
      <c r="F6357">
        <f>IF(ISBLANK('4Y'!$R$12),"",'4Y'!$R$12)</f>
        <v>0</v>
      </c>
    </row>
    <row r="6358" spans="2:6">
      <c r="B6358" t="str">
        <f>'4Y'!$BO$12</f>
        <v>A4Y_001TC_SLW</v>
      </c>
      <c r="E6358" t="s">
        <v>16446</v>
      </c>
      <c r="F6358">
        <f>IF(ISBLANK('4Y'!$S$12),"",'4Y'!$S$12)</f>
        <v>0</v>
      </c>
    </row>
    <row r="6359" spans="2:6">
      <c r="B6359" t="str">
        <f>'4Y'!$BP$12</f>
        <v>A4Y_001TC_SAB</v>
      </c>
      <c r="E6359" t="s">
        <v>16446</v>
      </c>
      <c r="F6359">
        <f>IF(ISBLANK('4Y'!$T$12),"",'4Y'!$T$12)</f>
        <v>0</v>
      </c>
    </row>
    <row r="6360" spans="2:6">
      <c r="B6360" t="str">
        <f>'4Y'!$BQ$12</f>
        <v>A4Y_001TC_SEB</v>
      </c>
      <c r="E6360" t="s">
        <v>16446</v>
      </c>
      <c r="F6360">
        <f>IF(ISBLANK('4Y'!$U$12),"",'4Y'!$U$12)</f>
        <v>0</v>
      </c>
    </row>
    <row r="6361" spans="2:6">
      <c r="B6361" t="str">
        <f>'4Y'!$BR$12</f>
        <v>A4Y_001TC_SDB</v>
      </c>
      <c r="E6361" t="s">
        <v>16446</v>
      </c>
      <c r="F6361">
        <f>IF(ISBLANK('4Y'!$V$12),"",'4Y'!$V$12)</f>
        <v>0</v>
      </c>
    </row>
    <row r="6362" spans="2:6">
      <c r="B6362" t="str">
        <f>'4Y'!$BS$12</f>
        <v>A4Y_001TC_TOT</v>
      </c>
      <c r="E6362" t="s">
        <v>16446</v>
      </c>
      <c r="F6362">
        <f>IF(ISBLANK('4Y'!$W$12),"",'4Y'!$W$12)</f>
        <v>0</v>
      </c>
    </row>
    <row r="6363" spans="2:6">
      <c r="B6363" t="str">
        <f>'4Y'!$BB$13</f>
        <v>A4Y_002CE_FOW</v>
      </c>
      <c r="E6363" t="s">
        <v>16446</v>
      </c>
      <c r="F6363" t="str">
        <f>IF(ISBLANK('4Y'!$F$13),"",'4Y'!$F$13)</f>
        <v/>
      </c>
    </row>
    <row r="6364" spans="2:6">
      <c r="B6364" t="str">
        <f>'4Y'!$BC$13</f>
        <v>A4Y_002CE_SUW</v>
      </c>
      <c r="E6364" t="s">
        <v>16446</v>
      </c>
      <c r="F6364" t="str">
        <f>IF(ISBLANK('4Y'!$G$13),"",'4Y'!$G$13)</f>
        <v/>
      </c>
    </row>
    <row r="6365" spans="2:6">
      <c r="B6365" t="str">
        <f>'4Y'!$BD$13</f>
        <v>A4Y_002CE_HDW</v>
      </c>
      <c r="E6365" t="s">
        <v>16446</v>
      </c>
      <c r="F6365" t="str">
        <f>IF(ISBLANK('4Y'!$H$13),"",'4Y'!$H$13)</f>
        <v/>
      </c>
    </row>
    <row r="6366" spans="2:6">
      <c r="B6366" t="str">
        <f>'4Y'!$BE$13</f>
        <v>A4Y_002CE_STW</v>
      </c>
      <c r="E6366" t="s">
        <v>16446</v>
      </c>
      <c r="F6366" t="str">
        <f>IF(ISBLANK('4Y'!$I$13),"",'4Y'!$I$13)</f>
        <v/>
      </c>
    </row>
    <row r="6367" spans="2:6">
      <c r="B6367" t="str">
        <f>'4Y'!$BF$13</f>
        <v>A4Y_002CE_SLW</v>
      </c>
      <c r="E6367" t="s">
        <v>16446</v>
      </c>
      <c r="F6367" t="str">
        <f>IF(ISBLANK('4Y'!$J$13),"",'4Y'!$J$13)</f>
        <v/>
      </c>
    </row>
    <row r="6368" spans="2:6">
      <c r="B6368" t="str">
        <f>'4Y'!$BG$13</f>
        <v>A4Y_002CE_SAB</v>
      </c>
      <c r="E6368" t="s">
        <v>16446</v>
      </c>
      <c r="F6368" t="str">
        <f>IF(ISBLANK('4Y'!$K$13),"",'4Y'!$K$13)</f>
        <v/>
      </c>
    </row>
    <row r="6369" spans="2:6">
      <c r="B6369" t="str">
        <f>'4Y'!$BH$13</f>
        <v>A4Y_002CE_SEB</v>
      </c>
      <c r="E6369" t="s">
        <v>16446</v>
      </c>
      <c r="F6369" t="str">
        <f>IF(ISBLANK('4Y'!$L$13),"",'4Y'!$L$13)</f>
        <v/>
      </c>
    </row>
    <row r="6370" spans="2:6">
      <c r="B6370" t="str">
        <f>'4Y'!$BI$13</f>
        <v>A4Y_002CE_SDB</v>
      </c>
      <c r="E6370" t="s">
        <v>16446</v>
      </c>
      <c r="F6370" t="str">
        <f>IF(ISBLANK('4Y'!$M$13),"",'4Y'!$M$13)</f>
        <v/>
      </c>
    </row>
    <row r="6371" spans="2:6">
      <c r="B6371" t="str">
        <f>'4Y'!$BJ$13</f>
        <v>A4Y_002CE_TOT</v>
      </c>
      <c r="E6371" t="s">
        <v>16446</v>
      </c>
      <c r="F6371">
        <f>IF(ISBLANK('4Y'!$N$13),"",'4Y'!$N$13)</f>
        <v>0</v>
      </c>
    </row>
    <row r="6372" spans="2:6">
      <c r="B6372" t="str">
        <f>'4Y'!$BK$13</f>
        <v>A4Y_002CC_FOW</v>
      </c>
      <c r="E6372" t="s">
        <v>16446</v>
      </c>
      <c r="F6372" t="str">
        <f>IF(ISBLANK('4Y'!$O$13),"",'4Y'!$O$13)</f>
        <v/>
      </c>
    </row>
    <row r="6373" spans="2:6">
      <c r="B6373" t="str">
        <f>'4Y'!$BL$13</f>
        <v>A4Y_002CC_SUW</v>
      </c>
      <c r="E6373" t="s">
        <v>16446</v>
      </c>
      <c r="F6373" t="str">
        <f>IF(ISBLANK('4Y'!$P$13),"",'4Y'!$P$13)</f>
        <v/>
      </c>
    </row>
    <row r="6374" spans="2:6">
      <c r="B6374" t="str">
        <f>'4Y'!$BM$13</f>
        <v>A4Y_002CC_HDW</v>
      </c>
      <c r="E6374" t="s">
        <v>16446</v>
      </c>
      <c r="F6374" t="str">
        <f>IF(ISBLANK('4Y'!$Q$13),"",'4Y'!$Q$13)</f>
        <v/>
      </c>
    </row>
    <row r="6375" spans="2:6">
      <c r="B6375" t="str">
        <f>'4Y'!$BN$13</f>
        <v>A4Y_002CC_STW</v>
      </c>
      <c r="E6375" t="s">
        <v>16446</v>
      </c>
      <c r="F6375" t="str">
        <f>IF(ISBLANK('4Y'!$R$13),"",'4Y'!$R$13)</f>
        <v/>
      </c>
    </row>
    <row r="6376" spans="2:6">
      <c r="B6376" t="str">
        <f>'4Y'!$BO$13</f>
        <v>A4Y_002CC_SLW</v>
      </c>
      <c r="E6376" t="s">
        <v>16446</v>
      </c>
      <c r="F6376" t="str">
        <f>IF(ISBLANK('4Y'!$S$13),"",'4Y'!$S$13)</f>
        <v/>
      </c>
    </row>
    <row r="6377" spans="2:6">
      <c r="B6377" t="str">
        <f>'4Y'!$BP$13</f>
        <v>A4Y_002CC_SAB</v>
      </c>
      <c r="E6377" t="s">
        <v>16446</v>
      </c>
      <c r="F6377" t="str">
        <f>IF(ISBLANK('4Y'!$T$13),"",'4Y'!$T$13)</f>
        <v/>
      </c>
    </row>
    <row r="6378" spans="2:6">
      <c r="B6378" t="str">
        <f>'4Y'!$BQ$13</f>
        <v>A4Y_002CC_SEB</v>
      </c>
      <c r="E6378" t="s">
        <v>16446</v>
      </c>
      <c r="F6378" t="str">
        <f>IF(ISBLANK('4Y'!$U$13),"",'4Y'!$U$13)</f>
        <v/>
      </c>
    </row>
    <row r="6379" spans="2:6">
      <c r="B6379" t="str">
        <f>'4Y'!$BR$13</f>
        <v>A4Y_002CC_SDB</v>
      </c>
      <c r="E6379" t="s">
        <v>16446</v>
      </c>
      <c r="F6379" t="str">
        <f>IF(ISBLANK('4Y'!$V$13),"",'4Y'!$V$13)</f>
        <v/>
      </c>
    </row>
    <row r="6380" spans="2:6">
      <c r="B6380" t="str">
        <f>'4Y'!$BS$13</f>
        <v>A4Y_002CC_TOT</v>
      </c>
      <c r="E6380" t="s">
        <v>16446</v>
      </c>
      <c r="F6380">
        <f>IF(ISBLANK('4Y'!$W$13),"",'4Y'!$W$13)</f>
        <v>0</v>
      </c>
    </row>
    <row r="6381" spans="2:6">
      <c r="B6381" t="str">
        <f>'4Y'!$BB$14</f>
        <v>A4Y_002OE_FOW</v>
      </c>
      <c r="E6381" t="s">
        <v>16446</v>
      </c>
      <c r="F6381" t="str">
        <f>IF(ISBLANK('4Y'!$F$14),"",'4Y'!$F$14)</f>
        <v/>
      </c>
    </row>
    <row r="6382" spans="2:6">
      <c r="B6382" t="str">
        <f>'4Y'!$BC$14</f>
        <v>A4Y_002OE_SUW</v>
      </c>
      <c r="E6382" t="s">
        <v>16446</v>
      </c>
      <c r="F6382" t="str">
        <f>IF(ISBLANK('4Y'!$G$14),"",'4Y'!$G$14)</f>
        <v/>
      </c>
    </row>
    <row r="6383" spans="2:6">
      <c r="B6383" t="str">
        <f>'4Y'!$BD$14</f>
        <v>A4Y_002OE_HDW</v>
      </c>
      <c r="E6383" t="s">
        <v>16446</v>
      </c>
      <c r="F6383" t="str">
        <f>IF(ISBLANK('4Y'!$H$14),"",'4Y'!$H$14)</f>
        <v/>
      </c>
    </row>
    <row r="6384" spans="2:6">
      <c r="B6384" t="str">
        <f>'4Y'!$BE$14</f>
        <v>A4Y_002OE_STW</v>
      </c>
      <c r="E6384" t="s">
        <v>16446</v>
      </c>
      <c r="F6384" t="str">
        <f>IF(ISBLANK('4Y'!$I$14),"",'4Y'!$I$14)</f>
        <v/>
      </c>
    </row>
    <row r="6385" spans="2:6">
      <c r="B6385" t="str">
        <f>'4Y'!$BF$14</f>
        <v>A4Y_002OE_SLW</v>
      </c>
      <c r="E6385" t="s">
        <v>16446</v>
      </c>
      <c r="F6385" t="str">
        <f>IF(ISBLANK('4Y'!$J$14),"",'4Y'!$J$14)</f>
        <v/>
      </c>
    </row>
    <row r="6386" spans="2:6">
      <c r="B6386" t="str">
        <f>'4Y'!$BG$14</f>
        <v>A4Y_002OE_SAB</v>
      </c>
      <c r="E6386" t="s">
        <v>16446</v>
      </c>
      <c r="F6386" t="str">
        <f>IF(ISBLANK('4Y'!$K$14),"",'4Y'!$K$14)</f>
        <v/>
      </c>
    </row>
    <row r="6387" spans="2:6">
      <c r="B6387" t="str">
        <f>'4Y'!$BH$14</f>
        <v>A4Y_002OE_SEB</v>
      </c>
      <c r="E6387" t="s">
        <v>16446</v>
      </c>
      <c r="F6387" t="str">
        <f>IF(ISBLANK('4Y'!$L$14),"",'4Y'!$L$14)</f>
        <v/>
      </c>
    </row>
    <row r="6388" spans="2:6">
      <c r="B6388" t="str">
        <f>'4Y'!$BI$14</f>
        <v>A4Y_002OE_SDB</v>
      </c>
      <c r="E6388" t="s">
        <v>16446</v>
      </c>
      <c r="F6388" t="str">
        <f>IF(ISBLANK('4Y'!$M$14),"",'4Y'!$M$14)</f>
        <v/>
      </c>
    </row>
    <row r="6389" spans="2:6">
      <c r="B6389" t="str">
        <f>'4Y'!$BJ$14</f>
        <v>A4Y_002OE_TOT</v>
      </c>
      <c r="E6389" t="s">
        <v>16446</v>
      </c>
      <c r="F6389">
        <f>IF(ISBLANK('4Y'!$N$14),"",'4Y'!$N$14)</f>
        <v>0</v>
      </c>
    </row>
    <row r="6390" spans="2:6">
      <c r="B6390" t="str">
        <f>'4Y'!$BK$14</f>
        <v>A4Y_002OC_FOW</v>
      </c>
      <c r="E6390" t="s">
        <v>16446</v>
      </c>
      <c r="F6390" t="str">
        <f>IF(ISBLANK('4Y'!$O$14),"",'4Y'!$O$14)</f>
        <v/>
      </c>
    </row>
    <row r="6391" spans="2:6">
      <c r="B6391" t="str">
        <f>'4Y'!$BL$14</f>
        <v>A4Y_002OC_SUW</v>
      </c>
      <c r="E6391" t="s">
        <v>16446</v>
      </c>
      <c r="F6391" t="str">
        <f>IF(ISBLANK('4Y'!$P$14),"",'4Y'!$P$14)</f>
        <v/>
      </c>
    </row>
    <row r="6392" spans="2:6">
      <c r="B6392" t="str">
        <f>'4Y'!$BM$14</f>
        <v>A4Y_002OC_HDW</v>
      </c>
      <c r="E6392" t="s">
        <v>16446</v>
      </c>
      <c r="F6392" t="str">
        <f>IF(ISBLANK('4Y'!$Q$14),"",'4Y'!$Q$14)</f>
        <v/>
      </c>
    </row>
    <row r="6393" spans="2:6">
      <c r="B6393" t="str">
        <f>'4Y'!$BN$14</f>
        <v>A4Y_002OC_STW</v>
      </c>
      <c r="E6393" t="s">
        <v>16446</v>
      </c>
      <c r="F6393" t="str">
        <f>IF(ISBLANK('4Y'!$R$14),"",'4Y'!$R$14)</f>
        <v/>
      </c>
    </row>
    <row r="6394" spans="2:6">
      <c r="B6394" t="str">
        <f>'4Y'!$BO$14</f>
        <v>A4Y_002OC_SLW</v>
      </c>
      <c r="E6394" t="s">
        <v>16446</v>
      </c>
      <c r="F6394" t="str">
        <f>IF(ISBLANK('4Y'!$S$14),"",'4Y'!$S$14)</f>
        <v/>
      </c>
    </row>
    <row r="6395" spans="2:6">
      <c r="B6395" t="str">
        <f>'4Y'!$BP$14</f>
        <v>A4Y_002OC_SAB</v>
      </c>
      <c r="E6395" t="s">
        <v>16446</v>
      </c>
      <c r="F6395" t="str">
        <f>IF(ISBLANK('4Y'!$T$14),"",'4Y'!$T$14)</f>
        <v/>
      </c>
    </row>
    <row r="6396" spans="2:6">
      <c r="B6396" t="str">
        <f>'4Y'!$BQ$14</f>
        <v>A4Y_002OC_SEB</v>
      </c>
      <c r="E6396" t="s">
        <v>16446</v>
      </c>
      <c r="F6396" t="str">
        <f>IF(ISBLANK('4Y'!$U$14),"",'4Y'!$U$14)</f>
        <v/>
      </c>
    </row>
    <row r="6397" spans="2:6">
      <c r="B6397" t="str">
        <f>'4Y'!$BR$14</f>
        <v>A4Y_002OC_SDB</v>
      </c>
      <c r="E6397" t="s">
        <v>16446</v>
      </c>
      <c r="F6397" t="str">
        <f>IF(ISBLANK('4Y'!$V$14),"",'4Y'!$V$14)</f>
        <v/>
      </c>
    </row>
    <row r="6398" spans="2:6">
      <c r="B6398" t="str">
        <f>'4Y'!$BS$14</f>
        <v>A4Y_002OC_TOT</v>
      </c>
      <c r="E6398" t="s">
        <v>16446</v>
      </c>
      <c r="F6398">
        <f>IF(ISBLANK('4Y'!$W$14),"",'4Y'!$W$14)</f>
        <v>0</v>
      </c>
    </row>
    <row r="6399" spans="2:6">
      <c r="B6399" t="str">
        <f>'4Y'!$BB$15</f>
        <v>A4Y_002TE_FOW</v>
      </c>
      <c r="E6399" t="s">
        <v>16446</v>
      </c>
      <c r="F6399">
        <f>IF(ISBLANK('4Y'!$F$15),"",'4Y'!$F$15)</f>
        <v>0</v>
      </c>
    </row>
    <row r="6400" spans="2:6">
      <c r="B6400" t="str">
        <f>'4Y'!$BC$15</f>
        <v>A4Y_002TE_SUW</v>
      </c>
      <c r="E6400" t="s">
        <v>16446</v>
      </c>
      <c r="F6400">
        <f>IF(ISBLANK('4Y'!$G$15),"",'4Y'!$G$15)</f>
        <v>0</v>
      </c>
    </row>
    <row r="6401" spans="2:6">
      <c r="B6401" t="str">
        <f>'4Y'!$BD$15</f>
        <v>A4Y_002TE_HDW</v>
      </c>
      <c r="E6401" t="s">
        <v>16446</v>
      </c>
      <c r="F6401">
        <f>IF(ISBLANK('4Y'!$H$15),"",'4Y'!$H$15)</f>
        <v>0</v>
      </c>
    </row>
    <row r="6402" spans="2:6">
      <c r="B6402" t="str">
        <f>'4Y'!$BE$15</f>
        <v>A4Y_002TE_STW</v>
      </c>
      <c r="E6402" t="s">
        <v>16446</v>
      </c>
      <c r="F6402">
        <f>IF(ISBLANK('4Y'!$I$15),"",'4Y'!$I$15)</f>
        <v>0</v>
      </c>
    </row>
    <row r="6403" spans="2:6">
      <c r="B6403" t="str">
        <f>'4Y'!$BF$15</f>
        <v>A4Y_002TE_SLW</v>
      </c>
      <c r="E6403" t="s">
        <v>16446</v>
      </c>
      <c r="F6403">
        <f>IF(ISBLANK('4Y'!$J$15),"",'4Y'!$J$15)</f>
        <v>0</v>
      </c>
    </row>
    <row r="6404" spans="2:6">
      <c r="B6404" t="str">
        <f>'4Y'!$BG$15</f>
        <v>A4Y_002TE_SAB</v>
      </c>
      <c r="E6404" t="s">
        <v>16446</v>
      </c>
      <c r="F6404">
        <f>IF(ISBLANK('4Y'!$K$15),"",'4Y'!$K$15)</f>
        <v>0</v>
      </c>
    </row>
    <row r="6405" spans="2:6">
      <c r="B6405" t="str">
        <f>'4Y'!$BH$15</f>
        <v>A4Y_002TE_SEB</v>
      </c>
      <c r="E6405" t="s">
        <v>16446</v>
      </c>
      <c r="F6405">
        <f>IF(ISBLANK('4Y'!$L$15),"",'4Y'!$L$15)</f>
        <v>0</v>
      </c>
    </row>
    <row r="6406" spans="2:6">
      <c r="B6406" t="str">
        <f>'4Y'!$BI$15</f>
        <v>A4Y_002TE_SDB</v>
      </c>
      <c r="E6406" t="s">
        <v>16446</v>
      </c>
      <c r="F6406">
        <f>IF(ISBLANK('4Y'!$M$15),"",'4Y'!$M$15)</f>
        <v>0</v>
      </c>
    </row>
    <row r="6407" spans="2:6">
      <c r="B6407" t="str">
        <f>'4Y'!$BJ$15</f>
        <v>A4Y_002TE_TOT</v>
      </c>
      <c r="E6407" t="s">
        <v>16446</v>
      </c>
      <c r="F6407">
        <f>IF(ISBLANK('4Y'!$N$15),"",'4Y'!$N$15)</f>
        <v>0</v>
      </c>
    </row>
    <row r="6408" spans="2:6">
      <c r="B6408" t="str">
        <f>'4Y'!$BK$15</f>
        <v>A4Y_002TC_FOW</v>
      </c>
      <c r="E6408" t="s">
        <v>16446</v>
      </c>
      <c r="F6408">
        <f>IF(ISBLANK('4Y'!$O$15),"",'4Y'!$O$15)</f>
        <v>0</v>
      </c>
    </row>
    <row r="6409" spans="2:6">
      <c r="B6409" t="str">
        <f>'4Y'!$BL$15</f>
        <v>A4Y_002TC_SUW</v>
      </c>
      <c r="E6409" t="s">
        <v>16446</v>
      </c>
      <c r="F6409">
        <f>IF(ISBLANK('4Y'!$P$15),"",'4Y'!$P$15)</f>
        <v>0</v>
      </c>
    </row>
    <row r="6410" spans="2:6">
      <c r="B6410" t="str">
        <f>'4Y'!$BM$15</f>
        <v>A4Y_002TC_HDW</v>
      </c>
      <c r="E6410" t="s">
        <v>16446</v>
      </c>
      <c r="F6410">
        <f>IF(ISBLANK('4Y'!$Q$15),"",'4Y'!$Q$15)</f>
        <v>0</v>
      </c>
    </row>
    <row r="6411" spans="2:6">
      <c r="B6411" t="str">
        <f>'4Y'!$BN$15</f>
        <v>A4Y_002TC_STW</v>
      </c>
      <c r="E6411" t="s">
        <v>16446</v>
      </c>
      <c r="F6411">
        <f>IF(ISBLANK('4Y'!$R$15),"",'4Y'!$R$15)</f>
        <v>0</v>
      </c>
    </row>
    <row r="6412" spans="2:6">
      <c r="B6412" t="str">
        <f>'4Y'!$BO$15</f>
        <v>A4Y_002TC_SLW</v>
      </c>
      <c r="E6412" t="s">
        <v>16446</v>
      </c>
      <c r="F6412">
        <f>IF(ISBLANK('4Y'!$S$15),"",'4Y'!$S$15)</f>
        <v>0</v>
      </c>
    </row>
    <row r="6413" spans="2:6">
      <c r="B6413" t="str">
        <f>'4Y'!$BP$15</f>
        <v>A4Y_002TC_SAB</v>
      </c>
      <c r="E6413" t="s">
        <v>16446</v>
      </c>
      <c r="F6413">
        <f>IF(ISBLANK('4Y'!$T$15),"",'4Y'!$T$15)</f>
        <v>0</v>
      </c>
    </row>
    <row r="6414" spans="2:6">
      <c r="B6414" t="str">
        <f>'4Y'!$BQ$15</f>
        <v>A4Y_002TC_SEB</v>
      </c>
      <c r="E6414" t="s">
        <v>16446</v>
      </c>
      <c r="F6414">
        <f>IF(ISBLANK('4Y'!$U$15),"",'4Y'!$U$15)</f>
        <v>0</v>
      </c>
    </row>
    <row r="6415" spans="2:6">
      <c r="B6415" t="str">
        <f>'4Y'!$BR$15</f>
        <v>A4Y_002TC_SDB</v>
      </c>
      <c r="E6415" t="s">
        <v>16446</v>
      </c>
      <c r="F6415">
        <f>IF(ISBLANK('4Y'!$V$15),"",'4Y'!$V$15)</f>
        <v>0</v>
      </c>
    </row>
    <row r="6416" spans="2:6">
      <c r="B6416" t="str">
        <f>'4Y'!$BS$15</f>
        <v>A4Y_002TC_TOT</v>
      </c>
      <c r="E6416" t="s">
        <v>16446</v>
      </c>
      <c r="F6416">
        <f>IF(ISBLANK('4Y'!$W$15),"",'4Y'!$W$15)</f>
        <v>0</v>
      </c>
    </row>
    <row r="6417" spans="2:6">
      <c r="B6417" t="str">
        <f>'4Y'!$BB$16</f>
        <v>A4Y_003CE_FOW</v>
      </c>
      <c r="E6417" t="s">
        <v>16446</v>
      </c>
      <c r="F6417" t="str">
        <f>IF(ISBLANK('4Y'!$F$16),"",'4Y'!$F$16)</f>
        <v/>
      </c>
    </row>
    <row r="6418" spans="2:6">
      <c r="B6418" t="str">
        <f>'4Y'!$BC$16</f>
        <v>A4Y_003CE_SUW</v>
      </c>
      <c r="E6418" t="s">
        <v>16446</v>
      </c>
      <c r="F6418" t="str">
        <f>IF(ISBLANK('4Y'!$G$16),"",'4Y'!$G$16)</f>
        <v/>
      </c>
    </row>
    <row r="6419" spans="2:6">
      <c r="B6419" t="str">
        <f>'4Y'!$BD$16</f>
        <v>A4Y_003CE_HDW</v>
      </c>
      <c r="E6419" t="s">
        <v>16446</v>
      </c>
      <c r="F6419" t="str">
        <f>IF(ISBLANK('4Y'!$H$16),"",'4Y'!$H$16)</f>
        <v/>
      </c>
    </row>
    <row r="6420" spans="2:6">
      <c r="B6420" t="str">
        <f>'4Y'!$BE$16</f>
        <v>A4Y_003CE_STW</v>
      </c>
      <c r="E6420" t="s">
        <v>16446</v>
      </c>
      <c r="F6420" t="str">
        <f>IF(ISBLANK('4Y'!$I$16),"",'4Y'!$I$16)</f>
        <v/>
      </c>
    </row>
    <row r="6421" spans="2:6">
      <c r="B6421" t="str">
        <f>'4Y'!$BF$16</f>
        <v>A4Y_003CE_SLW</v>
      </c>
      <c r="E6421" t="s">
        <v>16446</v>
      </c>
      <c r="F6421" t="str">
        <f>IF(ISBLANK('4Y'!$J$16),"",'4Y'!$J$16)</f>
        <v/>
      </c>
    </row>
    <row r="6422" spans="2:6">
      <c r="B6422" t="str">
        <f>'4Y'!$BG$16</f>
        <v>A4Y_003CE_SAB</v>
      </c>
      <c r="E6422" t="s">
        <v>16446</v>
      </c>
      <c r="F6422" t="str">
        <f>IF(ISBLANK('4Y'!$K$16),"",'4Y'!$K$16)</f>
        <v/>
      </c>
    </row>
    <row r="6423" spans="2:6">
      <c r="B6423" t="str">
        <f>'4Y'!$BH$16</f>
        <v>A4Y_003CE_SEB</v>
      </c>
      <c r="E6423" t="s">
        <v>16446</v>
      </c>
      <c r="F6423" t="str">
        <f>IF(ISBLANK('4Y'!$L$16),"",'4Y'!$L$16)</f>
        <v/>
      </c>
    </row>
    <row r="6424" spans="2:6">
      <c r="B6424" t="str">
        <f>'4Y'!$BI$16</f>
        <v>A4Y_003CE_SDB</v>
      </c>
      <c r="E6424" t="s">
        <v>16446</v>
      </c>
      <c r="F6424" t="str">
        <f>IF(ISBLANK('4Y'!$M$16),"",'4Y'!$M$16)</f>
        <v/>
      </c>
    </row>
    <row r="6425" spans="2:6">
      <c r="B6425" t="str">
        <f>'4Y'!$BJ$16</f>
        <v>A4Y_003CE_TOT</v>
      </c>
      <c r="E6425" t="s">
        <v>16446</v>
      </c>
      <c r="F6425">
        <f>IF(ISBLANK('4Y'!$N$16),"",'4Y'!$N$16)</f>
        <v>0</v>
      </c>
    </row>
    <row r="6426" spans="2:6">
      <c r="B6426" t="str">
        <f>'4Y'!$BK$16</f>
        <v>A4Y_003CC_FOW</v>
      </c>
      <c r="E6426" t="s">
        <v>16446</v>
      </c>
      <c r="F6426" t="str">
        <f>IF(ISBLANK('4Y'!$O$16),"",'4Y'!$O$16)</f>
        <v/>
      </c>
    </row>
    <row r="6427" spans="2:6">
      <c r="B6427" t="str">
        <f>'4Y'!$BL$16</f>
        <v>A4Y_003CC_SUW</v>
      </c>
      <c r="E6427" t="s">
        <v>16446</v>
      </c>
      <c r="F6427" t="str">
        <f>IF(ISBLANK('4Y'!$P$16),"",'4Y'!$P$16)</f>
        <v/>
      </c>
    </row>
    <row r="6428" spans="2:6">
      <c r="B6428" t="str">
        <f>'4Y'!$BM$16</f>
        <v>A4Y_003CC_HDW</v>
      </c>
      <c r="E6428" t="s">
        <v>16446</v>
      </c>
      <c r="F6428" t="str">
        <f>IF(ISBLANK('4Y'!$Q$16),"",'4Y'!$Q$16)</f>
        <v/>
      </c>
    </row>
    <row r="6429" spans="2:6">
      <c r="B6429" t="str">
        <f>'4Y'!$BN$16</f>
        <v>A4Y_003CC_STW</v>
      </c>
      <c r="E6429" t="s">
        <v>16446</v>
      </c>
      <c r="F6429" t="str">
        <f>IF(ISBLANK('4Y'!$R$16),"",'4Y'!$R$16)</f>
        <v/>
      </c>
    </row>
    <row r="6430" spans="2:6">
      <c r="B6430" t="str">
        <f>'4Y'!$BO$16</f>
        <v>A4Y_003CC_SLW</v>
      </c>
      <c r="E6430" t="s">
        <v>16446</v>
      </c>
      <c r="F6430" t="str">
        <f>IF(ISBLANK('4Y'!$S$16),"",'4Y'!$S$16)</f>
        <v/>
      </c>
    </row>
    <row r="6431" spans="2:6">
      <c r="B6431" t="str">
        <f>'4Y'!$BP$16</f>
        <v>A4Y_003CC_SAB</v>
      </c>
      <c r="E6431" t="s">
        <v>16446</v>
      </c>
      <c r="F6431" t="str">
        <f>IF(ISBLANK('4Y'!$T$16),"",'4Y'!$T$16)</f>
        <v/>
      </c>
    </row>
    <row r="6432" spans="2:6">
      <c r="B6432" t="str">
        <f>'4Y'!$BQ$16</f>
        <v>A4Y_003CC_SEB</v>
      </c>
      <c r="E6432" t="s">
        <v>16446</v>
      </c>
      <c r="F6432" t="str">
        <f>IF(ISBLANK('4Y'!$U$16),"",'4Y'!$U$16)</f>
        <v/>
      </c>
    </row>
    <row r="6433" spans="2:6">
      <c r="B6433" t="str">
        <f>'4Y'!$BR$16</f>
        <v>A4Y_003CC_SDB</v>
      </c>
      <c r="E6433" t="s">
        <v>16446</v>
      </c>
      <c r="F6433" t="str">
        <f>IF(ISBLANK('4Y'!$V$16),"",'4Y'!$V$16)</f>
        <v/>
      </c>
    </row>
    <row r="6434" spans="2:6">
      <c r="B6434" t="str">
        <f>'4Y'!$BS$16</f>
        <v>A4Y_003CC_TOT</v>
      </c>
      <c r="E6434" t="s">
        <v>16446</v>
      </c>
      <c r="F6434">
        <f>IF(ISBLANK('4Y'!$W$16),"",'4Y'!$W$16)</f>
        <v>0</v>
      </c>
    </row>
    <row r="6435" spans="2:6">
      <c r="B6435" t="str">
        <f>'4Y'!$BB$17</f>
        <v>A4Y_003OE_FOW</v>
      </c>
      <c r="E6435" t="s">
        <v>16446</v>
      </c>
      <c r="F6435" t="str">
        <f>IF(ISBLANK('4Y'!$F$17),"",'4Y'!$F$17)</f>
        <v/>
      </c>
    </row>
    <row r="6436" spans="2:6">
      <c r="B6436" t="str">
        <f>'4Y'!$BC$17</f>
        <v>A4Y_003OE_SUW</v>
      </c>
      <c r="E6436" t="s">
        <v>16446</v>
      </c>
      <c r="F6436" t="str">
        <f>IF(ISBLANK('4Y'!$G$17),"",'4Y'!$G$17)</f>
        <v/>
      </c>
    </row>
    <row r="6437" spans="2:6">
      <c r="B6437" t="str">
        <f>'4Y'!$BD$17</f>
        <v>A4Y_003OE_HDW</v>
      </c>
      <c r="E6437" t="s">
        <v>16446</v>
      </c>
      <c r="F6437" t="str">
        <f>IF(ISBLANK('4Y'!$H$17),"",'4Y'!$H$17)</f>
        <v/>
      </c>
    </row>
    <row r="6438" spans="2:6">
      <c r="B6438" t="str">
        <f>'4Y'!$BE$17</f>
        <v>A4Y_003OE_STW</v>
      </c>
      <c r="E6438" t="s">
        <v>16446</v>
      </c>
      <c r="F6438" t="str">
        <f>IF(ISBLANK('4Y'!$I$17),"",'4Y'!$I$17)</f>
        <v/>
      </c>
    </row>
    <row r="6439" spans="2:6">
      <c r="B6439" t="str">
        <f>'4Y'!$BF$17</f>
        <v>A4Y_003OE_SLW</v>
      </c>
      <c r="E6439" t="s">
        <v>16446</v>
      </c>
      <c r="F6439" t="str">
        <f>IF(ISBLANK('4Y'!$J$17),"",'4Y'!$J$17)</f>
        <v/>
      </c>
    </row>
    <row r="6440" spans="2:6">
      <c r="B6440" t="str">
        <f>'4Y'!$BG$17</f>
        <v>A4Y_003OE_SAB</v>
      </c>
      <c r="E6440" t="s">
        <v>16446</v>
      </c>
      <c r="F6440" t="str">
        <f>IF(ISBLANK('4Y'!$K$17),"",'4Y'!$K$17)</f>
        <v/>
      </c>
    </row>
    <row r="6441" spans="2:6">
      <c r="B6441" t="str">
        <f>'4Y'!$BH$17</f>
        <v>A4Y_003OE_SEB</v>
      </c>
      <c r="E6441" t="s">
        <v>16446</v>
      </c>
      <c r="F6441" t="str">
        <f>IF(ISBLANK('4Y'!$L$17),"",'4Y'!$L$17)</f>
        <v/>
      </c>
    </row>
    <row r="6442" spans="2:6">
      <c r="B6442" t="str">
        <f>'4Y'!$BI$17</f>
        <v>A4Y_003OE_SDB</v>
      </c>
      <c r="E6442" t="s">
        <v>16446</v>
      </c>
      <c r="F6442" t="str">
        <f>IF(ISBLANK('4Y'!$M$17),"",'4Y'!$M$17)</f>
        <v/>
      </c>
    </row>
    <row r="6443" spans="2:6">
      <c r="B6443" t="str">
        <f>'4Y'!$BJ$17</f>
        <v>A4Y_003OE_TOT</v>
      </c>
      <c r="E6443" t="s">
        <v>16446</v>
      </c>
      <c r="F6443">
        <f>IF(ISBLANK('4Y'!$N$17),"",'4Y'!$N$17)</f>
        <v>0</v>
      </c>
    </row>
    <row r="6444" spans="2:6">
      <c r="B6444" t="str">
        <f>'4Y'!$BK$17</f>
        <v>A4Y_003OC_FOW</v>
      </c>
      <c r="E6444" t="s">
        <v>16446</v>
      </c>
      <c r="F6444" t="str">
        <f>IF(ISBLANK('4Y'!$O$17),"",'4Y'!$O$17)</f>
        <v/>
      </c>
    </row>
    <row r="6445" spans="2:6">
      <c r="B6445" t="str">
        <f>'4Y'!$BL$17</f>
        <v>A4Y_003OC_SUW</v>
      </c>
      <c r="E6445" t="s">
        <v>16446</v>
      </c>
      <c r="F6445" t="str">
        <f>IF(ISBLANK('4Y'!$P$17),"",'4Y'!$P$17)</f>
        <v/>
      </c>
    </row>
    <row r="6446" spans="2:6">
      <c r="B6446" t="str">
        <f>'4Y'!$BM$17</f>
        <v>A4Y_003OC_HDW</v>
      </c>
      <c r="E6446" t="s">
        <v>16446</v>
      </c>
      <c r="F6446" t="str">
        <f>IF(ISBLANK('4Y'!$Q$17),"",'4Y'!$Q$17)</f>
        <v/>
      </c>
    </row>
    <row r="6447" spans="2:6">
      <c r="B6447" t="str">
        <f>'4Y'!$BN$17</f>
        <v>A4Y_003OC_STW</v>
      </c>
      <c r="E6447" t="s">
        <v>16446</v>
      </c>
      <c r="F6447" t="str">
        <f>IF(ISBLANK('4Y'!$R$17),"",'4Y'!$R$17)</f>
        <v/>
      </c>
    </row>
    <row r="6448" spans="2:6">
      <c r="B6448" t="str">
        <f>'4Y'!$BO$17</f>
        <v>A4Y_003OC_SLW</v>
      </c>
      <c r="E6448" t="s">
        <v>16446</v>
      </c>
      <c r="F6448" t="str">
        <f>IF(ISBLANK('4Y'!$S$17),"",'4Y'!$S$17)</f>
        <v/>
      </c>
    </row>
    <row r="6449" spans="2:6">
      <c r="B6449" t="str">
        <f>'4Y'!$BP$17</f>
        <v>A4Y_003OC_SAB</v>
      </c>
      <c r="E6449" t="s">
        <v>16446</v>
      </c>
      <c r="F6449" t="str">
        <f>IF(ISBLANK('4Y'!$T$17),"",'4Y'!$T$17)</f>
        <v/>
      </c>
    </row>
    <row r="6450" spans="2:6">
      <c r="B6450" t="str">
        <f>'4Y'!$BQ$17</f>
        <v>A4Y_003OC_SEB</v>
      </c>
      <c r="E6450" t="s">
        <v>16446</v>
      </c>
      <c r="F6450" t="str">
        <f>IF(ISBLANK('4Y'!$U$17),"",'4Y'!$U$17)</f>
        <v/>
      </c>
    </row>
    <row r="6451" spans="2:6">
      <c r="B6451" t="str">
        <f>'4Y'!$BR$17</f>
        <v>A4Y_003OC_SDB</v>
      </c>
      <c r="E6451" t="s">
        <v>16446</v>
      </c>
      <c r="F6451" t="str">
        <f>IF(ISBLANK('4Y'!$V$17),"",'4Y'!$V$17)</f>
        <v/>
      </c>
    </row>
    <row r="6452" spans="2:6">
      <c r="B6452" t="str">
        <f>'4Y'!$BS$17</f>
        <v>A4Y_003OC_TOT</v>
      </c>
      <c r="E6452" t="s">
        <v>16446</v>
      </c>
      <c r="F6452">
        <f>IF(ISBLANK('4Y'!$W$17),"",'4Y'!$W$17)</f>
        <v>0</v>
      </c>
    </row>
    <row r="6453" spans="2:6">
      <c r="B6453" t="str">
        <f>'4Y'!$BB$18</f>
        <v>A4Y_003TE_FOW</v>
      </c>
      <c r="E6453" t="s">
        <v>16446</v>
      </c>
      <c r="F6453">
        <f>IF(ISBLANK('4Y'!$F$18),"",'4Y'!$F$18)</f>
        <v>0</v>
      </c>
    </row>
    <row r="6454" spans="2:6">
      <c r="B6454" t="str">
        <f>'4Y'!$BC$18</f>
        <v>A4Y_003TE_SUW</v>
      </c>
      <c r="E6454" t="s">
        <v>16446</v>
      </c>
      <c r="F6454">
        <f>IF(ISBLANK('4Y'!$G$18),"",'4Y'!$G$18)</f>
        <v>0</v>
      </c>
    </row>
    <row r="6455" spans="2:6">
      <c r="B6455" t="str">
        <f>'4Y'!$BD$18</f>
        <v>A4Y_003TE_HDW</v>
      </c>
      <c r="E6455" t="s">
        <v>16446</v>
      </c>
      <c r="F6455">
        <f>IF(ISBLANK('4Y'!$H$18),"",'4Y'!$H$18)</f>
        <v>0</v>
      </c>
    </row>
    <row r="6456" spans="2:6">
      <c r="B6456" t="str">
        <f>'4Y'!$BE$18</f>
        <v>A4Y_003TE_STW</v>
      </c>
      <c r="E6456" t="s">
        <v>16446</v>
      </c>
      <c r="F6456">
        <f>IF(ISBLANK('4Y'!$I$18),"",'4Y'!$I$18)</f>
        <v>0</v>
      </c>
    </row>
    <row r="6457" spans="2:6">
      <c r="B6457" t="str">
        <f>'4Y'!$BF$18</f>
        <v>A4Y_003TE_SLW</v>
      </c>
      <c r="E6457" t="s">
        <v>16446</v>
      </c>
      <c r="F6457">
        <f>IF(ISBLANK('4Y'!$J$18),"",'4Y'!$J$18)</f>
        <v>0</v>
      </c>
    </row>
    <row r="6458" spans="2:6">
      <c r="B6458" t="str">
        <f>'4Y'!$BG$18</f>
        <v>A4Y_003TE_SAB</v>
      </c>
      <c r="E6458" t="s">
        <v>16446</v>
      </c>
      <c r="F6458">
        <f>IF(ISBLANK('4Y'!$K$18),"",'4Y'!$K$18)</f>
        <v>0</v>
      </c>
    </row>
    <row r="6459" spans="2:6">
      <c r="B6459" t="str">
        <f>'4Y'!$BH$18</f>
        <v>A4Y_003TE_SEB</v>
      </c>
      <c r="E6459" t="s">
        <v>16446</v>
      </c>
      <c r="F6459">
        <f>IF(ISBLANK('4Y'!$L$18),"",'4Y'!$L$18)</f>
        <v>0</v>
      </c>
    </row>
    <row r="6460" spans="2:6">
      <c r="B6460" t="str">
        <f>'4Y'!$BI$18</f>
        <v>A4Y_003TE_SDB</v>
      </c>
      <c r="E6460" t="s">
        <v>16446</v>
      </c>
      <c r="F6460">
        <f>IF(ISBLANK('4Y'!$M$18),"",'4Y'!$M$18)</f>
        <v>0</v>
      </c>
    </row>
    <row r="6461" spans="2:6">
      <c r="B6461" t="str">
        <f>'4Y'!$BJ$18</f>
        <v>A4Y_003TE_TOT</v>
      </c>
      <c r="E6461" t="s">
        <v>16446</v>
      </c>
      <c r="F6461">
        <f>IF(ISBLANK('4Y'!$N$18),"",'4Y'!$N$18)</f>
        <v>0</v>
      </c>
    </row>
    <row r="6462" spans="2:6">
      <c r="B6462" t="str">
        <f>'4Y'!$BK$18</f>
        <v>A4Y_003TC_FOW</v>
      </c>
      <c r="E6462" t="s">
        <v>16446</v>
      </c>
      <c r="F6462">
        <f>IF(ISBLANK('4Y'!$O$18),"",'4Y'!$O$18)</f>
        <v>0</v>
      </c>
    </row>
    <row r="6463" spans="2:6">
      <c r="B6463" t="str">
        <f>'4Y'!$BL$18</f>
        <v>A4Y_003TC_SUW</v>
      </c>
      <c r="E6463" t="s">
        <v>16446</v>
      </c>
      <c r="F6463">
        <f>IF(ISBLANK('4Y'!$P$18),"",'4Y'!$P$18)</f>
        <v>0</v>
      </c>
    </row>
    <row r="6464" spans="2:6">
      <c r="B6464" t="str">
        <f>'4Y'!$BM$18</f>
        <v>A4Y_003TC_HDW</v>
      </c>
      <c r="E6464" t="s">
        <v>16446</v>
      </c>
      <c r="F6464">
        <f>IF(ISBLANK('4Y'!$Q$18),"",'4Y'!$Q$18)</f>
        <v>0</v>
      </c>
    </row>
    <row r="6465" spans="2:6">
      <c r="B6465" t="str">
        <f>'4Y'!$BN$18</f>
        <v>A4Y_003TC_STW</v>
      </c>
      <c r="E6465" t="s">
        <v>16446</v>
      </c>
      <c r="F6465">
        <f>IF(ISBLANK('4Y'!$R$18),"",'4Y'!$R$18)</f>
        <v>0</v>
      </c>
    </row>
    <row r="6466" spans="2:6">
      <c r="B6466" t="str">
        <f>'4Y'!$BO$18</f>
        <v>A4Y_003TC_SLW</v>
      </c>
      <c r="E6466" t="s">
        <v>16446</v>
      </c>
      <c r="F6466">
        <f>IF(ISBLANK('4Y'!$S$18),"",'4Y'!$S$18)</f>
        <v>0</v>
      </c>
    </row>
    <row r="6467" spans="2:6">
      <c r="B6467" t="str">
        <f>'4Y'!$BP$18</f>
        <v>A4Y_003TC_SAB</v>
      </c>
      <c r="E6467" t="s">
        <v>16446</v>
      </c>
      <c r="F6467">
        <f>IF(ISBLANK('4Y'!$T$18),"",'4Y'!$T$18)</f>
        <v>0</v>
      </c>
    </row>
    <row r="6468" spans="2:6">
      <c r="B6468" t="str">
        <f>'4Y'!$BQ$18</f>
        <v>A4Y_003TC_SEB</v>
      </c>
      <c r="E6468" t="s">
        <v>16446</v>
      </c>
      <c r="F6468">
        <f>IF(ISBLANK('4Y'!$U$18),"",'4Y'!$U$18)</f>
        <v>0</v>
      </c>
    </row>
    <row r="6469" spans="2:6">
      <c r="B6469" t="str">
        <f>'4Y'!$BR$18</f>
        <v>A4Y_003TC_SDB</v>
      </c>
      <c r="E6469" t="s">
        <v>16446</v>
      </c>
      <c r="F6469">
        <f>IF(ISBLANK('4Y'!$V$18),"",'4Y'!$V$18)</f>
        <v>0</v>
      </c>
    </row>
    <row r="6470" spans="2:6">
      <c r="B6470" t="str">
        <f>'4Y'!$BS$18</f>
        <v>A4Y_003TC_TOT</v>
      </c>
      <c r="E6470" t="s">
        <v>16446</v>
      </c>
      <c r="F6470">
        <f>IF(ISBLANK('4Y'!$W$18),"",'4Y'!$W$18)</f>
        <v>0</v>
      </c>
    </row>
    <row r="6471" spans="2:6">
      <c r="B6471" t="str">
        <f>'4Y'!$BB$19</f>
        <v>A4Y_004CE_FOW</v>
      </c>
      <c r="E6471" t="s">
        <v>16446</v>
      </c>
      <c r="F6471" t="str">
        <f>IF(ISBLANK('4Y'!$F$19),"",'4Y'!$F$19)</f>
        <v/>
      </c>
    </row>
    <row r="6472" spans="2:6">
      <c r="B6472" t="str">
        <f>'4Y'!$BC$19</f>
        <v>A4Y_004CE_SUW</v>
      </c>
      <c r="E6472" t="s">
        <v>16446</v>
      </c>
      <c r="F6472" t="str">
        <f>IF(ISBLANK('4Y'!$G$19),"",'4Y'!$G$19)</f>
        <v/>
      </c>
    </row>
    <row r="6473" spans="2:6">
      <c r="B6473" t="str">
        <f>'4Y'!$BD$19</f>
        <v>A4Y_004CE_HDW</v>
      </c>
      <c r="E6473" t="s">
        <v>16446</v>
      </c>
      <c r="F6473" t="str">
        <f>IF(ISBLANK('4Y'!$H$19),"",'4Y'!$H$19)</f>
        <v/>
      </c>
    </row>
    <row r="6474" spans="2:6">
      <c r="B6474" t="str">
        <f>'4Y'!$BE$19</f>
        <v>A4Y_004CE_STW</v>
      </c>
      <c r="E6474" t="s">
        <v>16446</v>
      </c>
      <c r="F6474" t="str">
        <f>IF(ISBLANK('4Y'!$I$19),"",'4Y'!$I$19)</f>
        <v/>
      </c>
    </row>
    <row r="6475" spans="2:6">
      <c r="B6475" t="str">
        <f>'4Y'!$BF$19</f>
        <v>A4Y_004CE_SLW</v>
      </c>
      <c r="E6475" t="s">
        <v>16446</v>
      </c>
      <c r="F6475" t="str">
        <f>IF(ISBLANK('4Y'!$J$19),"",'4Y'!$J$19)</f>
        <v/>
      </c>
    </row>
    <row r="6476" spans="2:6">
      <c r="B6476" t="str">
        <f>'4Y'!$BG$19</f>
        <v>A4Y_004CE_SAB</v>
      </c>
      <c r="E6476" t="s">
        <v>16446</v>
      </c>
      <c r="F6476" t="str">
        <f>IF(ISBLANK('4Y'!$K$19),"",'4Y'!$K$19)</f>
        <v/>
      </c>
    </row>
    <row r="6477" spans="2:6">
      <c r="B6477" t="str">
        <f>'4Y'!$BH$19</f>
        <v>A4Y_004CE_SEB</v>
      </c>
      <c r="E6477" t="s">
        <v>16446</v>
      </c>
      <c r="F6477" t="str">
        <f>IF(ISBLANK('4Y'!$L$19),"",'4Y'!$L$19)</f>
        <v/>
      </c>
    </row>
    <row r="6478" spans="2:6">
      <c r="B6478" t="str">
        <f>'4Y'!$BI$19</f>
        <v>A4Y_004CE_SDB</v>
      </c>
      <c r="E6478" t="s">
        <v>16446</v>
      </c>
      <c r="F6478" t="str">
        <f>IF(ISBLANK('4Y'!$M$19),"",'4Y'!$M$19)</f>
        <v/>
      </c>
    </row>
    <row r="6479" spans="2:6">
      <c r="B6479" t="str">
        <f>'4Y'!$BJ$19</f>
        <v>A4Y_004CE_TOT</v>
      </c>
      <c r="E6479" t="s">
        <v>16446</v>
      </c>
      <c r="F6479">
        <f>IF(ISBLANK('4Y'!$N$19),"",'4Y'!$N$19)</f>
        <v>0</v>
      </c>
    </row>
    <row r="6480" spans="2:6">
      <c r="B6480" t="str">
        <f>'4Y'!$BK$19</f>
        <v>A4Y_004CC_FOW</v>
      </c>
      <c r="E6480" t="s">
        <v>16446</v>
      </c>
      <c r="F6480" t="str">
        <f>IF(ISBLANK('4Y'!$O$19),"",'4Y'!$O$19)</f>
        <v/>
      </c>
    </row>
    <row r="6481" spans="2:6">
      <c r="B6481" t="str">
        <f>'4Y'!$BL$19</f>
        <v>A4Y_004CC_SUW</v>
      </c>
      <c r="E6481" t="s">
        <v>16446</v>
      </c>
      <c r="F6481" t="str">
        <f>IF(ISBLANK('4Y'!$P$19),"",'4Y'!$P$19)</f>
        <v/>
      </c>
    </row>
    <row r="6482" spans="2:6">
      <c r="B6482" t="str">
        <f>'4Y'!$BM$19</f>
        <v>A4Y_004CC_HDW</v>
      </c>
      <c r="E6482" t="s">
        <v>16446</v>
      </c>
      <c r="F6482" t="str">
        <f>IF(ISBLANK('4Y'!$Q$19),"",'4Y'!$Q$19)</f>
        <v/>
      </c>
    </row>
    <row r="6483" spans="2:6">
      <c r="B6483" t="str">
        <f>'4Y'!$BN$19</f>
        <v>A4Y_004CC_STW</v>
      </c>
      <c r="E6483" t="s">
        <v>16446</v>
      </c>
      <c r="F6483" t="str">
        <f>IF(ISBLANK('4Y'!$R$19),"",'4Y'!$R$19)</f>
        <v/>
      </c>
    </row>
    <row r="6484" spans="2:6">
      <c r="B6484" t="str">
        <f>'4Y'!$BO$19</f>
        <v>A4Y_004CC_SLW</v>
      </c>
      <c r="E6484" t="s">
        <v>16446</v>
      </c>
      <c r="F6484" t="str">
        <f>IF(ISBLANK('4Y'!$S$19),"",'4Y'!$S$19)</f>
        <v/>
      </c>
    </row>
    <row r="6485" spans="2:6">
      <c r="B6485" t="str">
        <f>'4Y'!$BP$19</f>
        <v>A4Y_004CC_SAB</v>
      </c>
      <c r="E6485" t="s">
        <v>16446</v>
      </c>
      <c r="F6485" t="str">
        <f>IF(ISBLANK('4Y'!$T$19),"",'4Y'!$T$19)</f>
        <v/>
      </c>
    </row>
    <row r="6486" spans="2:6">
      <c r="B6486" t="str">
        <f>'4Y'!$BQ$19</f>
        <v>A4Y_004CC_SEB</v>
      </c>
      <c r="E6486" t="s">
        <v>16446</v>
      </c>
      <c r="F6486" t="str">
        <f>IF(ISBLANK('4Y'!$U$19),"",'4Y'!$U$19)</f>
        <v/>
      </c>
    </row>
    <row r="6487" spans="2:6">
      <c r="B6487" t="str">
        <f>'4Y'!$BR$19</f>
        <v>A4Y_004CC_SDB</v>
      </c>
      <c r="E6487" t="s">
        <v>16446</v>
      </c>
      <c r="F6487" t="str">
        <f>IF(ISBLANK('4Y'!$V$19),"",'4Y'!$V$19)</f>
        <v/>
      </c>
    </row>
    <row r="6488" spans="2:6">
      <c r="B6488" t="str">
        <f>'4Y'!$BS$19</f>
        <v>A4Y_004CC_TOT</v>
      </c>
      <c r="E6488" t="s">
        <v>16446</v>
      </c>
      <c r="F6488">
        <f>IF(ISBLANK('4Y'!$W$19),"",'4Y'!$W$19)</f>
        <v>0</v>
      </c>
    </row>
    <row r="6489" spans="2:6">
      <c r="B6489" t="str">
        <f>'4Y'!$BB$20</f>
        <v>A4Y_004OE_FOW</v>
      </c>
      <c r="E6489" t="s">
        <v>16446</v>
      </c>
      <c r="F6489" t="str">
        <f>IF(ISBLANK('4Y'!$F$20),"",'4Y'!$F$20)</f>
        <v/>
      </c>
    </row>
    <row r="6490" spans="2:6">
      <c r="B6490" t="str">
        <f>'4Y'!$BC$20</f>
        <v>A4Y_004OE_SUW</v>
      </c>
      <c r="E6490" t="s">
        <v>16446</v>
      </c>
      <c r="F6490" t="str">
        <f>IF(ISBLANK('4Y'!$G$20),"",'4Y'!$G$20)</f>
        <v/>
      </c>
    </row>
    <row r="6491" spans="2:6">
      <c r="B6491" t="str">
        <f>'4Y'!$BD$20</f>
        <v>A4Y_004OE_HDW</v>
      </c>
      <c r="E6491" t="s">
        <v>16446</v>
      </c>
      <c r="F6491" t="str">
        <f>IF(ISBLANK('4Y'!$H$20),"",'4Y'!$H$20)</f>
        <v/>
      </c>
    </row>
    <row r="6492" spans="2:6">
      <c r="B6492" t="str">
        <f>'4Y'!$BE$20</f>
        <v>A4Y_004OE_STW</v>
      </c>
      <c r="E6492" t="s">
        <v>16446</v>
      </c>
      <c r="F6492" t="str">
        <f>IF(ISBLANK('4Y'!$I$20),"",'4Y'!$I$20)</f>
        <v/>
      </c>
    </row>
    <row r="6493" spans="2:6">
      <c r="B6493" t="str">
        <f>'4Y'!$BF$20</f>
        <v>A4Y_004OE_SLW</v>
      </c>
      <c r="E6493" t="s">
        <v>16446</v>
      </c>
      <c r="F6493" t="str">
        <f>IF(ISBLANK('4Y'!$J$20),"",'4Y'!$J$20)</f>
        <v/>
      </c>
    </row>
    <row r="6494" spans="2:6">
      <c r="B6494" t="str">
        <f>'4Y'!$BG$20</f>
        <v>A4Y_004OE_SAB</v>
      </c>
      <c r="E6494" t="s">
        <v>16446</v>
      </c>
      <c r="F6494" t="str">
        <f>IF(ISBLANK('4Y'!$K$20),"",'4Y'!$K$20)</f>
        <v/>
      </c>
    </row>
    <row r="6495" spans="2:6">
      <c r="B6495" t="str">
        <f>'4Y'!$BH$20</f>
        <v>A4Y_004OE_SEB</v>
      </c>
      <c r="E6495" t="s">
        <v>16446</v>
      </c>
      <c r="F6495" t="str">
        <f>IF(ISBLANK('4Y'!$L$20),"",'4Y'!$L$20)</f>
        <v/>
      </c>
    </row>
    <row r="6496" spans="2:6">
      <c r="B6496" t="str">
        <f>'4Y'!$BI$20</f>
        <v>A4Y_004OE_SDB</v>
      </c>
      <c r="E6496" t="s">
        <v>16446</v>
      </c>
      <c r="F6496" t="str">
        <f>IF(ISBLANK('4Y'!$M$20),"",'4Y'!$M$20)</f>
        <v/>
      </c>
    </row>
    <row r="6497" spans="2:6">
      <c r="B6497" t="str">
        <f>'4Y'!$BJ$20</f>
        <v>A4Y_004OE_TOT</v>
      </c>
      <c r="E6497" t="s">
        <v>16446</v>
      </c>
      <c r="F6497">
        <f>IF(ISBLANK('4Y'!$N$20),"",'4Y'!$N$20)</f>
        <v>0</v>
      </c>
    </row>
    <row r="6498" spans="2:6">
      <c r="B6498" t="str">
        <f>'4Y'!$BK$20</f>
        <v>A4Y_004OC_FOW</v>
      </c>
      <c r="E6498" t="s">
        <v>16446</v>
      </c>
      <c r="F6498" t="str">
        <f>IF(ISBLANK('4Y'!$O$20),"",'4Y'!$O$20)</f>
        <v/>
      </c>
    </row>
    <row r="6499" spans="2:6">
      <c r="B6499" t="str">
        <f>'4Y'!$BL$20</f>
        <v>A4Y_004OC_SUW</v>
      </c>
      <c r="E6499" t="s">
        <v>16446</v>
      </c>
      <c r="F6499" t="str">
        <f>IF(ISBLANK('4Y'!$P$20),"",'4Y'!$P$20)</f>
        <v/>
      </c>
    </row>
    <row r="6500" spans="2:6">
      <c r="B6500" t="str">
        <f>'4Y'!$BM$20</f>
        <v>A4Y_004OC_HDW</v>
      </c>
      <c r="E6500" t="s">
        <v>16446</v>
      </c>
      <c r="F6500" t="str">
        <f>IF(ISBLANK('4Y'!$Q$20),"",'4Y'!$Q$20)</f>
        <v/>
      </c>
    </row>
    <row r="6501" spans="2:6">
      <c r="B6501" t="str">
        <f>'4Y'!$BN$20</f>
        <v>A4Y_004OC_STW</v>
      </c>
      <c r="E6501" t="s">
        <v>16446</v>
      </c>
      <c r="F6501" t="str">
        <f>IF(ISBLANK('4Y'!$R$20),"",'4Y'!$R$20)</f>
        <v/>
      </c>
    </row>
    <row r="6502" spans="2:6">
      <c r="B6502" t="str">
        <f>'4Y'!$BO$20</f>
        <v>A4Y_004OC_SLW</v>
      </c>
      <c r="E6502" t="s">
        <v>16446</v>
      </c>
      <c r="F6502" t="str">
        <f>IF(ISBLANK('4Y'!$S$20),"",'4Y'!$S$20)</f>
        <v/>
      </c>
    </row>
    <row r="6503" spans="2:6">
      <c r="B6503" t="str">
        <f>'4Y'!$BP$20</f>
        <v>A4Y_004OC_SAB</v>
      </c>
      <c r="E6503" t="s">
        <v>16446</v>
      </c>
      <c r="F6503" t="str">
        <f>IF(ISBLANK('4Y'!$T$20),"",'4Y'!$T$20)</f>
        <v/>
      </c>
    </row>
    <row r="6504" spans="2:6">
      <c r="B6504" t="str">
        <f>'4Y'!$BQ$20</f>
        <v>A4Y_004OC_SEB</v>
      </c>
      <c r="E6504" t="s">
        <v>16446</v>
      </c>
      <c r="F6504" t="str">
        <f>IF(ISBLANK('4Y'!$U$20),"",'4Y'!$U$20)</f>
        <v/>
      </c>
    </row>
    <row r="6505" spans="2:6">
      <c r="B6505" t="str">
        <f>'4Y'!$BR$20</f>
        <v>A4Y_004OC_SDB</v>
      </c>
      <c r="E6505" t="s">
        <v>16446</v>
      </c>
      <c r="F6505" t="str">
        <f>IF(ISBLANK('4Y'!$V$20),"",'4Y'!$V$20)</f>
        <v/>
      </c>
    </row>
    <row r="6506" spans="2:6">
      <c r="B6506" t="str">
        <f>'4Y'!$BS$20</f>
        <v>A4Y_004OC_TOT</v>
      </c>
      <c r="E6506" t="s">
        <v>16446</v>
      </c>
      <c r="F6506">
        <f>IF(ISBLANK('4Y'!$W$20),"",'4Y'!$W$20)</f>
        <v>0</v>
      </c>
    </row>
    <row r="6507" spans="2:6">
      <c r="B6507" t="str">
        <f>'4Y'!$BB$21</f>
        <v>A4Y_004TE_FOW</v>
      </c>
      <c r="E6507" t="s">
        <v>16446</v>
      </c>
      <c r="F6507">
        <f>IF(ISBLANK('4Y'!$F$21),"",'4Y'!$F$21)</f>
        <v>0</v>
      </c>
    </row>
    <row r="6508" spans="2:6">
      <c r="B6508" t="str">
        <f>'4Y'!$BC$21</f>
        <v>A4Y_004TE_SUW</v>
      </c>
      <c r="E6508" t="s">
        <v>16446</v>
      </c>
      <c r="F6508">
        <f>IF(ISBLANK('4Y'!$G$21),"",'4Y'!$G$21)</f>
        <v>0</v>
      </c>
    </row>
    <row r="6509" spans="2:6">
      <c r="B6509" t="str">
        <f>'4Y'!$BD$21</f>
        <v>A4Y_004TE_HDW</v>
      </c>
      <c r="E6509" t="s">
        <v>16446</v>
      </c>
      <c r="F6509">
        <f>IF(ISBLANK('4Y'!$H$21),"",'4Y'!$H$21)</f>
        <v>0</v>
      </c>
    </row>
    <row r="6510" spans="2:6">
      <c r="B6510" t="str">
        <f>'4Y'!$BE$21</f>
        <v>A4Y_004TE_STW</v>
      </c>
      <c r="E6510" t="s">
        <v>16446</v>
      </c>
      <c r="F6510">
        <f>IF(ISBLANK('4Y'!$I$21),"",'4Y'!$I$21)</f>
        <v>0</v>
      </c>
    </row>
    <row r="6511" spans="2:6">
      <c r="B6511" t="str">
        <f>'4Y'!$BF$21</f>
        <v>A4Y_004TE_SLW</v>
      </c>
      <c r="E6511" t="s">
        <v>16446</v>
      </c>
      <c r="F6511">
        <f>IF(ISBLANK('4Y'!$J$21),"",'4Y'!$J$21)</f>
        <v>0</v>
      </c>
    </row>
    <row r="6512" spans="2:6">
      <c r="B6512" t="str">
        <f>'4Y'!$BG$21</f>
        <v>A4Y_004TE_SAB</v>
      </c>
      <c r="E6512" t="s">
        <v>16446</v>
      </c>
      <c r="F6512">
        <f>IF(ISBLANK('4Y'!$K$21),"",'4Y'!$K$21)</f>
        <v>0</v>
      </c>
    </row>
    <row r="6513" spans="2:6">
      <c r="B6513" t="str">
        <f>'4Y'!$BH$21</f>
        <v>A4Y_004TE_SEB</v>
      </c>
      <c r="E6513" t="s">
        <v>16446</v>
      </c>
      <c r="F6513">
        <f>IF(ISBLANK('4Y'!$L$21),"",'4Y'!$L$21)</f>
        <v>0</v>
      </c>
    </row>
    <row r="6514" spans="2:6">
      <c r="B6514" t="str">
        <f>'4Y'!$BI$21</f>
        <v>A4Y_004TE_SDB</v>
      </c>
      <c r="E6514" t="s">
        <v>16446</v>
      </c>
      <c r="F6514">
        <f>IF(ISBLANK('4Y'!$M$21),"",'4Y'!$M$21)</f>
        <v>0</v>
      </c>
    </row>
    <row r="6515" spans="2:6">
      <c r="B6515" t="str">
        <f>'4Y'!$BJ$21</f>
        <v>A4Y_004TE_TOT</v>
      </c>
      <c r="E6515" t="s">
        <v>16446</v>
      </c>
      <c r="F6515">
        <f>IF(ISBLANK('4Y'!$N$21),"",'4Y'!$N$21)</f>
        <v>0</v>
      </c>
    </row>
    <row r="6516" spans="2:6">
      <c r="B6516" t="str">
        <f>'4Y'!$BK$21</f>
        <v>A4Y_004TC_FOW</v>
      </c>
      <c r="E6516" t="s">
        <v>16446</v>
      </c>
      <c r="F6516">
        <f>IF(ISBLANK('4Y'!$O$21),"",'4Y'!$O$21)</f>
        <v>0</v>
      </c>
    </row>
    <row r="6517" spans="2:6">
      <c r="B6517" t="str">
        <f>'4Y'!$BL$21</f>
        <v>A4Y_004TC_SUW</v>
      </c>
      <c r="E6517" t="s">
        <v>16446</v>
      </c>
      <c r="F6517">
        <f>IF(ISBLANK('4Y'!$P$21),"",'4Y'!$P$21)</f>
        <v>0</v>
      </c>
    </row>
    <row r="6518" spans="2:6">
      <c r="B6518" t="str">
        <f>'4Y'!$BM$21</f>
        <v>A4Y_004TC_HDW</v>
      </c>
      <c r="E6518" t="s">
        <v>16446</v>
      </c>
      <c r="F6518">
        <f>IF(ISBLANK('4Y'!$Q$21),"",'4Y'!$Q$21)</f>
        <v>0</v>
      </c>
    </row>
    <row r="6519" spans="2:6">
      <c r="B6519" t="str">
        <f>'4Y'!$BN$21</f>
        <v>A4Y_004TC_STW</v>
      </c>
      <c r="E6519" t="s">
        <v>16446</v>
      </c>
      <c r="F6519">
        <f>IF(ISBLANK('4Y'!$R$21),"",'4Y'!$R$21)</f>
        <v>0</v>
      </c>
    </row>
    <row r="6520" spans="2:6">
      <c r="B6520" t="str">
        <f>'4Y'!$BO$21</f>
        <v>A4Y_004TC_SLW</v>
      </c>
      <c r="E6520" t="s">
        <v>16446</v>
      </c>
      <c r="F6520">
        <f>IF(ISBLANK('4Y'!$S$21),"",'4Y'!$S$21)</f>
        <v>0</v>
      </c>
    </row>
    <row r="6521" spans="2:6">
      <c r="B6521" t="str">
        <f>'4Y'!$BP$21</f>
        <v>A4Y_004TC_SAB</v>
      </c>
      <c r="E6521" t="s">
        <v>16446</v>
      </c>
      <c r="F6521">
        <f>IF(ISBLANK('4Y'!$T$21),"",'4Y'!$T$21)</f>
        <v>0</v>
      </c>
    </row>
    <row r="6522" spans="2:6">
      <c r="B6522" t="str">
        <f>'4Y'!$BQ$21</f>
        <v>A4Y_004TC_SEB</v>
      </c>
      <c r="E6522" t="s">
        <v>16446</v>
      </c>
      <c r="F6522">
        <f>IF(ISBLANK('4Y'!$U$21),"",'4Y'!$U$21)</f>
        <v>0</v>
      </c>
    </row>
    <row r="6523" spans="2:6">
      <c r="B6523" t="str">
        <f>'4Y'!$BR$21</f>
        <v>A4Y_004TC_SDB</v>
      </c>
      <c r="E6523" t="s">
        <v>16446</v>
      </c>
      <c r="F6523">
        <f>IF(ISBLANK('4Y'!$V$21),"",'4Y'!$V$21)</f>
        <v>0</v>
      </c>
    </row>
    <row r="6524" spans="2:6">
      <c r="B6524" t="str">
        <f>'4Y'!$BS$21</f>
        <v>A4Y_004TC_TOT</v>
      </c>
      <c r="E6524" t="s">
        <v>16446</v>
      </c>
      <c r="F6524">
        <f>IF(ISBLANK('4Y'!$W$21),"",'4Y'!$W$21)</f>
        <v>0</v>
      </c>
    </row>
    <row r="6525" spans="2:6">
      <c r="B6525" t="str">
        <f>'4Y'!$BB$22</f>
        <v>A4Y_005CE_FOW</v>
      </c>
      <c r="E6525" t="s">
        <v>16446</v>
      </c>
      <c r="F6525" t="str">
        <f>IF(ISBLANK('4Y'!$F$22),"",'4Y'!$F$22)</f>
        <v/>
      </c>
    </row>
    <row r="6526" spans="2:6">
      <c r="B6526" t="str">
        <f>'4Y'!$BC$22</f>
        <v>A4Y_005CE_SUW</v>
      </c>
      <c r="E6526" t="s">
        <v>16446</v>
      </c>
      <c r="F6526" t="str">
        <f>IF(ISBLANK('4Y'!$G$22),"",'4Y'!$G$22)</f>
        <v/>
      </c>
    </row>
    <row r="6527" spans="2:6">
      <c r="B6527" t="str">
        <f>'4Y'!$BD$22</f>
        <v>A4Y_005CE_HDW</v>
      </c>
      <c r="E6527" t="s">
        <v>16446</v>
      </c>
      <c r="F6527" t="str">
        <f>IF(ISBLANK('4Y'!$H$22),"",'4Y'!$H$22)</f>
        <v/>
      </c>
    </row>
    <row r="6528" spans="2:6">
      <c r="B6528" t="str">
        <f>'4Y'!$BE$22</f>
        <v>A4Y_005CE_STW</v>
      </c>
      <c r="E6528" t="s">
        <v>16446</v>
      </c>
      <c r="F6528" t="str">
        <f>IF(ISBLANK('4Y'!$I$22),"",'4Y'!$I$22)</f>
        <v/>
      </c>
    </row>
    <row r="6529" spans="2:6">
      <c r="B6529" t="str">
        <f>'4Y'!$BF$22</f>
        <v>A4Y_005CE_SLW</v>
      </c>
      <c r="E6529" t="s">
        <v>16446</v>
      </c>
      <c r="F6529" t="str">
        <f>IF(ISBLANK('4Y'!$J$22),"",'4Y'!$J$22)</f>
        <v/>
      </c>
    </row>
    <row r="6530" spans="2:6">
      <c r="B6530" t="str">
        <f>'4Y'!$BG$22</f>
        <v>A4Y_005CE_SAB</v>
      </c>
      <c r="E6530" t="s">
        <v>16446</v>
      </c>
      <c r="F6530" t="str">
        <f>IF(ISBLANK('4Y'!$K$22),"",'4Y'!$K$22)</f>
        <v/>
      </c>
    </row>
    <row r="6531" spans="2:6">
      <c r="B6531" t="str">
        <f>'4Y'!$BH$22</f>
        <v>A4Y_005CE_SEB</v>
      </c>
      <c r="E6531" t="s">
        <v>16446</v>
      </c>
      <c r="F6531" t="str">
        <f>IF(ISBLANK('4Y'!$L$22),"",'4Y'!$L$22)</f>
        <v/>
      </c>
    </row>
    <row r="6532" spans="2:6">
      <c r="B6532" t="str">
        <f>'4Y'!$BI$22</f>
        <v>A4Y_005CE_SDB</v>
      </c>
      <c r="E6532" t="s">
        <v>16446</v>
      </c>
      <c r="F6532" t="str">
        <f>IF(ISBLANK('4Y'!$M$22),"",'4Y'!$M$22)</f>
        <v/>
      </c>
    </row>
    <row r="6533" spans="2:6">
      <c r="B6533" t="str">
        <f>'4Y'!$BJ$22</f>
        <v>A4Y_005CE_TOT</v>
      </c>
      <c r="E6533" t="s">
        <v>16446</v>
      </c>
      <c r="F6533">
        <f>IF(ISBLANK('4Y'!$N$22),"",'4Y'!$N$22)</f>
        <v>0</v>
      </c>
    </row>
    <row r="6534" spans="2:6">
      <c r="B6534" t="str">
        <f>'4Y'!$BK$22</f>
        <v>A4Y_005CC_FOW</v>
      </c>
      <c r="E6534" t="s">
        <v>16446</v>
      </c>
      <c r="F6534" t="str">
        <f>IF(ISBLANK('4Y'!$O$22),"",'4Y'!$O$22)</f>
        <v/>
      </c>
    </row>
    <row r="6535" spans="2:6">
      <c r="B6535" t="str">
        <f>'4Y'!$BL$22</f>
        <v>A4Y_005CC_SUW</v>
      </c>
      <c r="E6535" t="s">
        <v>16446</v>
      </c>
      <c r="F6535" t="str">
        <f>IF(ISBLANK('4Y'!$P$22),"",'4Y'!$P$22)</f>
        <v/>
      </c>
    </row>
    <row r="6536" spans="2:6">
      <c r="B6536" t="str">
        <f>'4Y'!$BM$22</f>
        <v>A4Y_005CC_HDW</v>
      </c>
      <c r="E6536" t="s">
        <v>16446</v>
      </c>
      <c r="F6536" t="str">
        <f>IF(ISBLANK('4Y'!$Q$22),"",'4Y'!$Q$22)</f>
        <v/>
      </c>
    </row>
    <row r="6537" spans="2:6">
      <c r="B6537" t="str">
        <f>'4Y'!$BN$22</f>
        <v>A4Y_005CC_STW</v>
      </c>
      <c r="E6537" t="s">
        <v>16446</v>
      </c>
      <c r="F6537" t="str">
        <f>IF(ISBLANK('4Y'!$R$22),"",'4Y'!$R$22)</f>
        <v/>
      </c>
    </row>
    <row r="6538" spans="2:6">
      <c r="B6538" t="str">
        <f>'4Y'!$BO$22</f>
        <v>A4Y_005CC_SLW</v>
      </c>
      <c r="E6538" t="s">
        <v>16446</v>
      </c>
      <c r="F6538" t="str">
        <f>IF(ISBLANK('4Y'!$S$22),"",'4Y'!$S$22)</f>
        <v/>
      </c>
    </row>
    <row r="6539" spans="2:6">
      <c r="B6539" t="str">
        <f>'4Y'!$BP$22</f>
        <v>A4Y_005CC_SAB</v>
      </c>
      <c r="E6539" t="s">
        <v>16446</v>
      </c>
      <c r="F6539" t="str">
        <f>IF(ISBLANK('4Y'!$T$22),"",'4Y'!$T$22)</f>
        <v/>
      </c>
    </row>
    <row r="6540" spans="2:6">
      <c r="B6540" t="str">
        <f>'4Y'!$BQ$22</f>
        <v>A4Y_005CC_SEB</v>
      </c>
      <c r="E6540" t="s">
        <v>16446</v>
      </c>
      <c r="F6540" t="str">
        <f>IF(ISBLANK('4Y'!$U$22),"",'4Y'!$U$22)</f>
        <v/>
      </c>
    </row>
    <row r="6541" spans="2:6">
      <c r="B6541" t="str">
        <f>'4Y'!$BR$22</f>
        <v>A4Y_005CC_SDB</v>
      </c>
      <c r="E6541" t="s">
        <v>16446</v>
      </c>
      <c r="F6541" t="str">
        <f>IF(ISBLANK('4Y'!$V$22),"",'4Y'!$V$22)</f>
        <v/>
      </c>
    </row>
    <row r="6542" spans="2:6">
      <c r="B6542" t="str">
        <f>'4Y'!$BS$22</f>
        <v>A4Y_005CC_TOT</v>
      </c>
      <c r="E6542" t="s">
        <v>16446</v>
      </c>
      <c r="F6542">
        <f>IF(ISBLANK('4Y'!$W$22),"",'4Y'!$W$22)</f>
        <v>0</v>
      </c>
    </row>
    <row r="6543" spans="2:6">
      <c r="B6543" t="str">
        <f>'4Y'!$BB$23</f>
        <v>A4Y_005OE_FOW</v>
      </c>
      <c r="E6543" t="s">
        <v>16446</v>
      </c>
      <c r="F6543" t="str">
        <f>IF(ISBLANK('4Y'!$F$23),"",'4Y'!$F$23)</f>
        <v/>
      </c>
    </row>
    <row r="6544" spans="2:6">
      <c r="B6544" t="str">
        <f>'4Y'!$BC$23</f>
        <v>A4Y_005OE_SUW</v>
      </c>
      <c r="E6544" t="s">
        <v>16446</v>
      </c>
      <c r="F6544" t="str">
        <f>IF(ISBLANK('4Y'!$G$23),"",'4Y'!$G$23)</f>
        <v/>
      </c>
    </row>
    <row r="6545" spans="2:6">
      <c r="B6545" t="str">
        <f>'4Y'!$BD$23</f>
        <v>A4Y_005OE_HDW</v>
      </c>
      <c r="E6545" t="s">
        <v>16446</v>
      </c>
      <c r="F6545" t="str">
        <f>IF(ISBLANK('4Y'!$H$23),"",'4Y'!$H$23)</f>
        <v/>
      </c>
    </row>
    <row r="6546" spans="2:6">
      <c r="B6546" t="str">
        <f>'4Y'!$BE$23</f>
        <v>A4Y_005OE_STW</v>
      </c>
      <c r="E6546" t="s">
        <v>16446</v>
      </c>
      <c r="F6546" t="str">
        <f>IF(ISBLANK('4Y'!$I$23),"",'4Y'!$I$23)</f>
        <v/>
      </c>
    </row>
    <row r="6547" spans="2:6">
      <c r="B6547" t="str">
        <f>'4Y'!$BF$23</f>
        <v>A4Y_005OE_SLW</v>
      </c>
      <c r="E6547" t="s">
        <v>16446</v>
      </c>
      <c r="F6547" t="str">
        <f>IF(ISBLANK('4Y'!$J$23),"",'4Y'!$J$23)</f>
        <v/>
      </c>
    </row>
    <row r="6548" spans="2:6">
      <c r="B6548" t="str">
        <f>'4Y'!$BG$23</f>
        <v>A4Y_005OE_SAB</v>
      </c>
      <c r="E6548" t="s">
        <v>16446</v>
      </c>
      <c r="F6548" t="str">
        <f>IF(ISBLANK('4Y'!$K$23),"",'4Y'!$K$23)</f>
        <v/>
      </c>
    </row>
    <row r="6549" spans="2:6">
      <c r="B6549" t="str">
        <f>'4Y'!$BH$23</f>
        <v>A4Y_005OE_SEB</v>
      </c>
      <c r="E6549" t="s">
        <v>16446</v>
      </c>
      <c r="F6549" t="str">
        <f>IF(ISBLANK('4Y'!$L$23),"",'4Y'!$L$23)</f>
        <v/>
      </c>
    </row>
    <row r="6550" spans="2:6">
      <c r="B6550" t="str">
        <f>'4Y'!$BI$23</f>
        <v>A4Y_005OE_SDB</v>
      </c>
      <c r="E6550" t="s">
        <v>16446</v>
      </c>
      <c r="F6550" t="str">
        <f>IF(ISBLANK('4Y'!$M$23),"",'4Y'!$M$23)</f>
        <v/>
      </c>
    </row>
    <row r="6551" spans="2:6">
      <c r="B6551" t="str">
        <f>'4Y'!$BJ$23</f>
        <v>A4Y_005OE_TOT</v>
      </c>
      <c r="E6551" t="s">
        <v>16446</v>
      </c>
      <c r="F6551">
        <f>IF(ISBLANK('4Y'!$N$23),"",'4Y'!$N$23)</f>
        <v>0</v>
      </c>
    </row>
    <row r="6552" spans="2:6">
      <c r="B6552" t="str">
        <f>'4Y'!$BK$23</f>
        <v>A4Y_005OC_FOW</v>
      </c>
      <c r="E6552" t="s">
        <v>16446</v>
      </c>
      <c r="F6552" t="str">
        <f>IF(ISBLANK('4Y'!$O$23),"",'4Y'!$O$23)</f>
        <v/>
      </c>
    </row>
    <row r="6553" spans="2:6">
      <c r="B6553" t="str">
        <f>'4Y'!$BL$23</f>
        <v>A4Y_005OC_SUW</v>
      </c>
      <c r="E6553" t="s">
        <v>16446</v>
      </c>
      <c r="F6553" t="str">
        <f>IF(ISBLANK('4Y'!$P$23),"",'4Y'!$P$23)</f>
        <v/>
      </c>
    </row>
    <row r="6554" spans="2:6">
      <c r="B6554" t="str">
        <f>'4Y'!$BM$23</f>
        <v>A4Y_005OC_HDW</v>
      </c>
      <c r="E6554" t="s">
        <v>16446</v>
      </c>
      <c r="F6554" t="str">
        <f>IF(ISBLANK('4Y'!$Q$23),"",'4Y'!$Q$23)</f>
        <v/>
      </c>
    </row>
    <row r="6555" spans="2:6">
      <c r="B6555" t="str">
        <f>'4Y'!$BN$23</f>
        <v>A4Y_005OC_STW</v>
      </c>
      <c r="E6555" t="s">
        <v>16446</v>
      </c>
      <c r="F6555" t="str">
        <f>IF(ISBLANK('4Y'!$R$23),"",'4Y'!$R$23)</f>
        <v/>
      </c>
    </row>
    <row r="6556" spans="2:6">
      <c r="B6556" t="str">
        <f>'4Y'!$BO$23</f>
        <v>A4Y_005OC_SLW</v>
      </c>
      <c r="E6556" t="s">
        <v>16446</v>
      </c>
      <c r="F6556" t="str">
        <f>IF(ISBLANK('4Y'!$S$23),"",'4Y'!$S$23)</f>
        <v/>
      </c>
    </row>
    <row r="6557" spans="2:6">
      <c r="B6557" t="str">
        <f>'4Y'!$BP$23</f>
        <v>A4Y_005OC_SAB</v>
      </c>
      <c r="E6557" t="s">
        <v>16446</v>
      </c>
      <c r="F6557" t="str">
        <f>IF(ISBLANK('4Y'!$T$23),"",'4Y'!$T$23)</f>
        <v/>
      </c>
    </row>
    <row r="6558" spans="2:6">
      <c r="B6558" t="str">
        <f>'4Y'!$BQ$23</f>
        <v>A4Y_005OC_SEB</v>
      </c>
      <c r="E6558" t="s">
        <v>16446</v>
      </c>
      <c r="F6558" t="str">
        <f>IF(ISBLANK('4Y'!$U$23),"",'4Y'!$U$23)</f>
        <v/>
      </c>
    </row>
    <row r="6559" spans="2:6">
      <c r="B6559" t="str">
        <f>'4Y'!$BR$23</f>
        <v>A4Y_005OC_SDB</v>
      </c>
      <c r="E6559" t="s">
        <v>16446</v>
      </c>
      <c r="F6559" t="str">
        <f>IF(ISBLANK('4Y'!$V$23),"",'4Y'!$V$23)</f>
        <v/>
      </c>
    </row>
    <row r="6560" spans="2:6">
      <c r="B6560" t="str">
        <f>'4Y'!$BS$23</f>
        <v>A4Y_005OC_TOT</v>
      </c>
      <c r="E6560" t="s">
        <v>16446</v>
      </c>
      <c r="F6560">
        <f>IF(ISBLANK('4Y'!$W$23),"",'4Y'!$W$23)</f>
        <v>0</v>
      </c>
    </row>
    <row r="6561" spans="2:6">
      <c r="B6561" t="str">
        <f>'4Y'!$BB$24</f>
        <v>A4Y_005TE_FOW</v>
      </c>
      <c r="E6561" t="s">
        <v>16446</v>
      </c>
      <c r="F6561">
        <f>IF(ISBLANK('4Y'!$F$24),"",'4Y'!$F$24)</f>
        <v>0</v>
      </c>
    </row>
    <row r="6562" spans="2:6">
      <c r="B6562" t="str">
        <f>'4Y'!$BC$24</f>
        <v>A4Y_005TE_SUW</v>
      </c>
      <c r="E6562" t="s">
        <v>16446</v>
      </c>
      <c r="F6562">
        <f>IF(ISBLANK('4Y'!$G$24),"",'4Y'!$G$24)</f>
        <v>0</v>
      </c>
    </row>
    <row r="6563" spans="2:6">
      <c r="B6563" t="str">
        <f>'4Y'!$BD$24</f>
        <v>A4Y_005TE_HDW</v>
      </c>
      <c r="E6563" t="s">
        <v>16446</v>
      </c>
      <c r="F6563">
        <f>IF(ISBLANK('4Y'!$H$24),"",'4Y'!$H$24)</f>
        <v>0</v>
      </c>
    </row>
    <row r="6564" spans="2:6">
      <c r="B6564" t="str">
        <f>'4Y'!$BE$24</f>
        <v>A4Y_005TE_STW</v>
      </c>
      <c r="E6564" t="s">
        <v>16446</v>
      </c>
      <c r="F6564">
        <f>IF(ISBLANK('4Y'!$I$24),"",'4Y'!$I$24)</f>
        <v>0</v>
      </c>
    </row>
    <row r="6565" spans="2:6">
      <c r="B6565" t="str">
        <f>'4Y'!$BF$24</f>
        <v>A4Y_005TE_SLW</v>
      </c>
      <c r="E6565" t="s">
        <v>16446</v>
      </c>
      <c r="F6565">
        <f>IF(ISBLANK('4Y'!$J$24),"",'4Y'!$J$24)</f>
        <v>0</v>
      </c>
    </row>
    <row r="6566" spans="2:6">
      <c r="B6566" t="str">
        <f>'4Y'!$BG$24</f>
        <v>A4Y_005TE_SAB</v>
      </c>
      <c r="E6566" t="s">
        <v>16446</v>
      </c>
      <c r="F6566">
        <f>IF(ISBLANK('4Y'!$K$24),"",'4Y'!$K$24)</f>
        <v>0</v>
      </c>
    </row>
    <row r="6567" spans="2:6">
      <c r="B6567" t="str">
        <f>'4Y'!$BH$24</f>
        <v>A4Y_005TE_SEB</v>
      </c>
      <c r="E6567" t="s">
        <v>16446</v>
      </c>
      <c r="F6567">
        <f>IF(ISBLANK('4Y'!$L$24),"",'4Y'!$L$24)</f>
        <v>0</v>
      </c>
    </row>
    <row r="6568" spans="2:6">
      <c r="B6568" t="str">
        <f>'4Y'!$BI$24</f>
        <v>A4Y_005TE_SDB</v>
      </c>
      <c r="E6568" t="s">
        <v>16446</v>
      </c>
      <c r="F6568">
        <f>IF(ISBLANK('4Y'!$M$24),"",'4Y'!$M$24)</f>
        <v>0</v>
      </c>
    </row>
    <row r="6569" spans="2:6">
      <c r="B6569" t="str">
        <f>'4Y'!$BJ$24</f>
        <v>A4Y_005TE_TOT</v>
      </c>
      <c r="E6569" t="s">
        <v>16446</v>
      </c>
      <c r="F6569">
        <f>IF(ISBLANK('4Y'!$N$24),"",'4Y'!$N$24)</f>
        <v>0</v>
      </c>
    </row>
    <row r="6570" spans="2:6">
      <c r="B6570" t="str">
        <f>'4Y'!$BK$24</f>
        <v>A4Y_005TC_FOW</v>
      </c>
      <c r="E6570" t="s">
        <v>16446</v>
      </c>
      <c r="F6570">
        <f>IF(ISBLANK('4Y'!$O$24),"",'4Y'!$O$24)</f>
        <v>0</v>
      </c>
    </row>
    <row r="6571" spans="2:6">
      <c r="B6571" t="str">
        <f>'4Y'!$BL$24</f>
        <v>A4Y_005TC_SUW</v>
      </c>
      <c r="E6571" t="s">
        <v>16446</v>
      </c>
      <c r="F6571">
        <f>IF(ISBLANK('4Y'!$P$24),"",'4Y'!$P$24)</f>
        <v>0</v>
      </c>
    </row>
    <row r="6572" spans="2:6">
      <c r="B6572" t="str">
        <f>'4Y'!$BM$24</f>
        <v>A4Y_005TC_HDW</v>
      </c>
      <c r="E6572" t="s">
        <v>16446</v>
      </c>
      <c r="F6572">
        <f>IF(ISBLANK('4Y'!$Q$24),"",'4Y'!$Q$24)</f>
        <v>0</v>
      </c>
    </row>
    <row r="6573" spans="2:6">
      <c r="B6573" t="str">
        <f>'4Y'!$BN$24</f>
        <v>A4Y_005TC_STW</v>
      </c>
      <c r="E6573" t="s">
        <v>16446</v>
      </c>
      <c r="F6573">
        <f>IF(ISBLANK('4Y'!$R$24),"",'4Y'!$R$24)</f>
        <v>0</v>
      </c>
    </row>
    <row r="6574" spans="2:6">
      <c r="B6574" t="str">
        <f>'4Y'!$BO$24</f>
        <v>A4Y_005TC_SLW</v>
      </c>
      <c r="E6574" t="s">
        <v>16446</v>
      </c>
      <c r="F6574">
        <f>IF(ISBLANK('4Y'!$S$24),"",'4Y'!$S$24)</f>
        <v>0</v>
      </c>
    </row>
    <row r="6575" spans="2:6">
      <c r="B6575" t="str">
        <f>'4Y'!$BP$24</f>
        <v>A4Y_005TC_SAB</v>
      </c>
      <c r="E6575" t="s">
        <v>16446</v>
      </c>
      <c r="F6575">
        <f>IF(ISBLANK('4Y'!$T$24),"",'4Y'!$T$24)</f>
        <v>0</v>
      </c>
    </row>
    <row r="6576" spans="2:6">
      <c r="B6576" t="str">
        <f>'4Y'!$BQ$24</f>
        <v>A4Y_005TC_SEB</v>
      </c>
      <c r="E6576" t="s">
        <v>16446</v>
      </c>
      <c r="F6576">
        <f>IF(ISBLANK('4Y'!$U$24),"",'4Y'!$U$24)</f>
        <v>0</v>
      </c>
    </row>
    <row r="6577" spans="2:6">
      <c r="B6577" t="str">
        <f>'4Y'!$BR$24</f>
        <v>A4Y_005TC_SDB</v>
      </c>
      <c r="E6577" t="s">
        <v>16446</v>
      </c>
      <c r="F6577">
        <f>IF(ISBLANK('4Y'!$V$24),"",'4Y'!$V$24)</f>
        <v>0</v>
      </c>
    </row>
    <row r="6578" spans="2:6">
      <c r="B6578" t="str">
        <f>'4Y'!$BS$24</f>
        <v>A4Y_005TC_TOT</v>
      </c>
      <c r="E6578" t="s">
        <v>16446</v>
      </c>
      <c r="F6578">
        <f>IF(ISBLANK('4Y'!$W$24),"",'4Y'!$W$24)</f>
        <v>0</v>
      </c>
    </row>
    <row r="6579" spans="2:6">
      <c r="B6579" t="str">
        <f>'4Y'!$BB$25</f>
        <v>A4Y_006CE_FOW</v>
      </c>
      <c r="E6579" t="s">
        <v>16446</v>
      </c>
      <c r="F6579">
        <f>IF(ISBLANK('4Y'!$F$25),"",'4Y'!$F$25)</f>
        <v>0</v>
      </c>
    </row>
    <row r="6580" spans="2:6">
      <c r="B6580" t="str">
        <f>'4Y'!$BC$25</f>
        <v>A4Y_006CE_SUW</v>
      </c>
      <c r="E6580" t="s">
        <v>16446</v>
      </c>
      <c r="F6580">
        <f>IF(ISBLANK('4Y'!$G$25),"",'4Y'!$G$25)</f>
        <v>0</v>
      </c>
    </row>
    <row r="6581" spans="2:6">
      <c r="B6581" t="str">
        <f>'4Y'!$BD$25</f>
        <v>A4Y_006CE_HDW</v>
      </c>
      <c r="E6581" t="s">
        <v>16446</v>
      </c>
      <c r="F6581">
        <f>IF(ISBLANK('4Y'!$H$25),"",'4Y'!$H$25)</f>
        <v>0</v>
      </c>
    </row>
    <row r="6582" spans="2:6">
      <c r="B6582" t="str">
        <f>'4Y'!$BE$25</f>
        <v>A4Y_006CE_STW</v>
      </c>
      <c r="E6582" t="s">
        <v>16446</v>
      </c>
      <c r="F6582">
        <f>IF(ISBLANK('4Y'!$I$25),"",'4Y'!$I$25)</f>
        <v>0</v>
      </c>
    </row>
    <row r="6583" spans="2:6">
      <c r="B6583" t="str">
        <f>'4Y'!$BF$25</f>
        <v>A4Y_006CE_SLW</v>
      </c>
      <c r="E6583" t="s">
        <v>16446</v>
      </c>
      <c r="F6583">
        <f>IF(ISBLANK('4Y'!$J$25),"",'4Y'!$J$25)</f>
        <v>0</v>
      </c>
    </row>
    <row r="6584" spans="2:6">
      <c r="B6584" t="str">
        <f>'4Y'!$BG$25</f>
        <v>A4Y_006CE_SAB</v>
      </c>
      <c r="E6584" t="s">
        <v>16446</v>
      </c>
      <c r="F6584">
        <f>IF(ISBLANK('4Y'!$K$25),"",'4Y'!$K$25)</f>
        <v>0</v>
      </c>
    </row>
    <row r="6585" spans="2:6">
      <c r="B6585" t="str">
        <f>'4Y'!$BH$25</f>
        <v>A4Y_006CE_SEB</v>
      </c>
      <c r="E6585" t="s">
        <v>16446</v>
      </c>
      <c r="F6585">
        <f>IF(ISBLANK('4Y'!$L$25),"",'4Y'!$L$25)</f>
        <v>0</v>
      </c>
    </row>
    <row r="6586" spans="2:6">
      <c r="B6586" t="str">
        <f>'4Y'!$BI$25</f>
        <v>A4Y_006CE_SDB</v>
      </c>
      <c r="E6586" t="s">
        <v>16446</v>
      </c>
      <c r="F6586">
        <f>IF(ISBLANK('4Y'!$M$25),"",'4Y'!$M$25)</f>
        <v>0</v>
      </c>
    </row>
    <row r="6587" spans="2:6">
      <c r="B6587" t="str">
        <f>'4Y'!$BJ$25</f>
        <v>A4Y_006CE_TOT</v>
      </c>
      <c r="E6587" t="s">
        <v>16446</v>
      </c>
      <c r="F6587">
        <f>IF(ISBLANK('4Y'!$N$25),"",'4Y'!$N$25)</f>
        <v>0</v>
      </c>
    </row>
    <row r="6588" spans="2:6">
      <c r="B6588" t="str">
        <f>'4Y'!$BK$25</f>
        <v>A4Y_006CC_FOW</v>
      </c>
      <c r="E6588" t="s">
        <v>16446</v>
      </c>
      <c r="F6588">
        <f>IF(ISBLANK('4Y'!$O$25),"",'4Y'!$O$25)</f>
        <v>0</v>
      </c>
    </row>
    <row r="6589" spans="2:6">
      <c r="B6589" t="str">
        <f>'4Y'!$BL$25</f>
        <v>A4Y_006CC_SUW</v>
      </c>
      <c r="E6589" t="s">
        <v>16446</v>
      </c>
      <c r="F6589">
        <f>IF(ISBLANK('4Y'!$P$25),"",'4Y'!$P$25)</f>
        <v>0</v>
      </c>
    </row>
    <row r="6590" spans="2:6">
      <c r="B6590" t="str">
        <f>'4Y'!$BM$25</f>
        <v>A4Y_006CC_HDW</v>
      </c>
      <c r="E6590" t="s">
        <v>16446</v>
      </c>
      <c r="F6590">
        <f>IF(ISBLANK('4Y'!$Q$25),"",'4Y'!$Q$25)</f>
        <v>0</v>
      </c>
    </row>
    <row r="6591" spans="2:6">
      <c r="B6591" t="str">
        <f>'4Y'!$BN$25</f>
        <v>A4Y_006CC_STW</v>
      </c>
      <c r="E6591" t="s">
        <v>16446</v>
      </c>
      <c r="F6591">
        <f>IF(ISBLANK('4Y'!$R$25),"",'4Y'!$R$25)</f>
        <v>0</v>
      </c>
    </row>
    <row r="6592" spans="2:6">
      <c r="B6592" t="str">
        <f>'4Y'!$BO$25</f>
        <v>A4Y_006CC_SLW</v>
      </c>
      <c r="E6592" t="s">
        <v>16446</v>
      </c>
      <c r="F6592">
        <f>IF(ISBLANK('4Y'!$S$25),"",'4Y'!$S$25)</f>
        <v>0</v>
      </c>
    </row>
    <row r="6593" spans="2:6">
      <c r="B6593" t="str">
        <f>'4Y'!$BP$25</f>
        <v>A4Y_006CC_SAB</v>
      </c>
      <c r="E6593" t="s">
        <v>16446</v>
      </c>
      <c r="F6593">
        <f>IF(ISBLANK('4Y'!$T$25),"",'4Y'!$T$25)</f>
        <v>0</v>
      </c>
    </row>
    <row r="6594" spans="2:6">
      <c r="B6594" t="str">
        <f>'4Y'!$BQ$25</f>
        <v>A4Y_006CC_SEB</v>
      </c>
      <c r="E6594" t="s">
        <v>16446</v>
      </c>
      <c r="F6594">
        <f>IF(ISBLANK('4Y'!$U$25),"",'4Y'!$U$25)</f>
        <v>0</v>
      </c>
    </row>
    <row r="6595" spans="2:6">
      <c r="B6595" t="str">
        <f>'4Y'!$BR$25</f>
        <v>A4Y_006CC_SDB</v>
      </c>
      <c r="E6595" t="s">
        <v>16446</v>
      </c>
      <c r="F6595">
        <f>IF(ISBLANK('4Y'!$V$25),"",'4Y'!$V$25)</f>
        <v>0</v>
      </c>
    </row>
    <row r="6596" spans="2:6">
      <c r="B6596" t="str">
        <f>'4Y'!$BS$25</f>
        <v>A4Y_006CC_TOT</v>
      </c>
      <c r="E6596" t="s">
        <v>16446</v>
      </c>
      <c r="F6596">
        <f>IF(ISBLANK('4Y'!$W$25),"",'4Y'!$W$25)</f>
        <v>0</v>
      </c>
    </row>
    <row r="6597" spans="2:6">
      <c r="B6597" t="str">
        <f>'4Y'!$BB$26</f>
        <v>A4Y_006OE_FOW</v>
      </c>
      <c r="E6597" t="s">
        <v>16446</v>
      </c>
      <c r="F6597">
        <f>IF(ISBLANK('4Y'!$F$26),"",'4Y'!$F$26)</f>
        <v>0</v>
      </c>
    </row>
    <row r="6598" spans="2:6">
      <c r="B6598" t="str">
        <f>'4Y'!$BC$26</f>
        <v>A4Y_006OE_SUW</v>
      </c>
      <c r="E6598" t="s">
        <v>16446</v>
      </c>
      <c r="F6598">
        <f>IF(ISBLANK('4Y'!$G$26),"",'4Y'!$G$26)</f>
        <v>0</v>
      </c>
    </row>
    <row r="6599" spans="2:6">
      <c r="B6599" t="str">
        <f>'4Y'!$BD$26</f>
        <v>A4Y_006OE_HDW</v>
      </c>
      <c r="E6599" t="s">
        <v>16446</v>
      </c>
      <c r="F6599">
        <f>IF(ISBLANK('4Y'!$H$26),"",'4Y'!$H$26)</f>
        <v>0</v>
      </c>
    </row>
    <row r="6600" spans="2:6">
      <c r="B6600" t="str">
        <f>'4Y'!$BE$26</f>
        <v>A4Y_006OE_STW</v>
      </c>
      <c r="E6600" t="s">
        <v>16446</v>
      </c>
      <c r="F6600">
        <f>IF(ISBLANK('4Y'!$I$26),"",'4Y'!$I$26)</f>
        <v>0</v>
      </c>
    </row>
    <row r="6601" spans="2:6">
      <c r="B6601" t="str">
        <f>'4Y'!$BF$26</f>
        <v>A4Y_006OE_SLW</v>
      </c>
      <c r="E6601" t="s">
        <v>16446</v>
      </c>
      <c r="F6601">
        <f>IF(ISBLANK('4Y'!$J$26),"",'4Y'!$J$26)</f>
        <v>0</v>
      </c>
    </row>
    <row r="6602" spans="2:6">
      <c r="B6602" t="str">
        <f>'4Y'!$BG$26</f>
        <v>A4Y_006OE_SAB</v>
      </c>
      <c r="E6602" t="s">
        <v>16446</v>
      </c>
      <c r="F6602">
        <f>IF(ISBLANK('4Y'!$K$26),"",'4Y'!$K$26)</f>
        <v>0</v>
      </c>
    </row>
    <row r="6603" spans="2:6">
      <c r="B6603" t="str">
        <f>'4Y'!$BH$26</f>
        <v>A4Y_006OE_SEB</v>
      </c>
      <c r="E6603" t="s">
        <v>16446</v>
      </c>
      <c r="F6603">
        <f>IF(ISBLANK('4Y'!$L$26),"",'4Y'!$L$26)</f>
        <v>0</v>
      </c>
    </row>
    <row r="6604" spans="2:6">
      <c r="B6604" t="str">
        <f>'4Y'!$BI$26</f>
        <v>A4Y_006OE_SDB</v>
      </c>
      <c r="E6604" t="s">
        <v>16446</v>
      </c>
      <c r="F6604">
        <f>IF(ISBLANK('4Y'!$M$26),"",'4Y'!$M$26)</f>
        <v>0</v>
      </c>
    </row>
    <row r="6605" spans="2:6">
      <c r="B6605" t="str">
        <f>'4Y'!$BJ$26</f>
        <v>A4Y_006OE_TOT</v>
      </c>
      <c r="E6605" t="s">
        <v>16446</v>
      </c>
      <c r="F6605">
        <f>IF(ISBLANK('4Y'!$N$26),"",'4Y'!$N$26)</f>
        <v>0</v>
      </c>
    </row>
    <row r="6606" spans="2:6">
      <c r="B6606" t="str">
        <f>'4Y'!$BK$26</f>
        <v>A4Y_006OC_FOW</v>
      </c>
      <c r="E6606" t="s">
        <v>16446</v>
      </c>
      <c r="F6606">
        <f>IF(ISBLANK('4Y'!$O$26),"",'4Y'!$O$26)</f>
        <v>0</v>
      </c>
    </row>
    <row r="6607" spans="2:6">
      <c r="B6607" t="str">
        <f>'4Y'!$BL$26</f>
        <v>A4Y_006OC_SUW</v>
      </c>
      <c r="E6607" t="s">
        <v>16446</v>
      </c>
      <c r="F6607">
        <f>IF(ISBLANK('4Y'!$P$26),"",'4Y'!$P$26)</f>
        <v>0</v>
      </c>
    </row>
    <row r="6608" spans="2:6">
      <c r="B6608" t="str">
        <f>'4Y'!$BM$26</f>
        <v>A4Y_006OC_HDW</v>
      </c>
      <c r="E6608" t="s">
        <v>16446</v>
      </c>
      <c r="F6608">
        <f>IF(ISBLANK('4Y'!$Q$26),"",'4Y'!$Q$26)</f>
        <v>0</v>
      </c>
    </row>
    <row r="6609" spans="2:6">
      <c r="B6609" t="str">
        <f>'4Y'!$BN$26</f>
        <v>A4Y_006OC_STW</v>
      </c>
      <c r="E6609" t="s">
        <v>16446</v>
      </c>
      <c r="F6609">
        <f>IF(ISBLANK('4Y'!$R$26),"",'4Y'!$R$26)</f>
        <v>0</v>
      </c>
    </row>
    <row r="6610" spans="2:6">
      <c r="B6610" t="str">
        <f>'4Y'!$BO$26</f>
        <v>A4Y_006OC_SLW</v>
      </c>
      <c r="E6610" t="s">
        <v>16446</v>
      </c>
      <c r="F6610">
        <f>IF(ISBLANK('4Y'!$S$26),"",'4Y'!$S$26)</f>
        <v>0</v>
      </c>
    </row>
    <row r="6611" spans="2:6">
      <c r="B6611" t="str">
        <f>'4Y'!$BP$26</f>
        <v>A4Y_006OC_SAB</v>
      </c>
      <c r="E6611" t="s">
        <v>16446</v>
      </c>
      <c r="F6611">
        <f>IF(ISBLANK('4Y'!$T$26),"",'4Y'!$T$26)</f>
        <v>0</v>
      </c>
    </row>
    <row r="6612" spans="2:6">
      <c r="B6612" t="str">
        <f>'4Y'!$BQ$26</f>
        <v>A4Y_006OC_SEB</v>
      </c>
      <c r="E6612" t="s">
        <v>16446</v>
      </c>
      <c r="F6612">
        <f>IF(ISBLANK('4Y'!$U$26),"",'4Y'!$U$26)</f>
        <v>0</v>
      </c>
    </row>
    <row r="6613" spans="2:6">
      <c r="B6613" t="str">
        <f>'4Y'!$BR$26</f>
        <v>A4Y_006OC_SDB</v>
      </c>
      <c r="E6613" t="s">
        <v>16446</v>
      </c>
      <c r="F6613">
        <f>IF(ISBLANK('4Y'!$V$26),"",'4Y'!$V$26)</f>
        <v>0</v>
      </c>
    </row>
    <row r="6614" spans="2:6">
      <c r="B6614" t="str">
        <f>'4Y'!$BS$26</f>
        <v>A4Y_006OC_TOT</v>
      </c>
      <c r="E6614" t="s">
        <v>16446</v>
      </c>
      <c r="F6614">
        <f>IF(ISBLANK('4Y'!$W$26),"",'4Y'!$W$26)</f>
        <v>0</v>
      </c>
    </row>
    <row r="6615" spans="2:6">
      <c r="B6615" t="str">
        <f>'4Y'!$BB$27</f>
        <v>A4Y_006TE_FOW</v>
      </c>
      <c r="E6615" t="s">
        <v>16446</v>
      </c>
      <c r="F6615">
        <f>IF(ISBLANK('4Y'!$F$27),"",'4Y'!$F$27)</f>
        <v>0</v>
      </c>
    </row>
    <row r="6616" spans="2:6">
      <c r="B6616" t="str">
        <f>'4Y'!$BC$27</f>
        <v>A4Y_006TE_SUW</v>
      </c>
      <c r="E6616" t="s">
        <v>16446</v>
      </c>
      <c r="F6616">
        <f>IF(ISBLANK('4Y'!$G$27),"",'4Y'!$G$27)</f>
        <v>0</v>
      </c>
    </row>
    <row r="6617" spans="2:6">
      <c r="B6617" t="str">
        <f>'4Y'!$BD$27</f>
        <v>A4Y_006TE_HDW</v>
      </c>
      <c r="E6617" t="s">
        <v>16446</v>
      </c>
      <c r="F6617">
        <f>IF(ISBLANK('4Y'!$H$27),"",'4Y'!$H$27)</f>
        <v>0</v>
      </c>
    </row>
    <row r="6618" spans="2:6">
      <c r="B6618" t="str">
        <f>'4Y'!$BE$27</f>
        <v>A4Y_006TE_STW</v>
      </c>
      <c r="E6618" t="s">
        <v>16446</v>
      </c>
      <c r="F6618">
        <f>IF(ISBLANK('4Y'!$I$27),"",'4Y'!$I$27)</f>
        <v>0</v>
      </c>
    </row>
    <row r="6619" spans="2:6">
      <c r="B6619" t="str">
        <f>'4Y'!$BF$27</f>
        <v>A4Y_006TE_SLW</v>
      </c>
      <c r="E6619" t="s">
        <v>16446</v>
      </c>
      <c r="F6619">
        <f>IF(ISBLANK('4Y'!$J$27),"",'4Y'!$J$27)</f>
        <v>0</v>
      </c>
    </row>
    <row r="6620" spans="2:6">
      <c r="B6620" t="str">
        <f>'4Y'!$BG$27</f>
        <v>A4Y_006TE_SAB</v>
      </c>
      <c r="E6620" t="s">
        <v>16446</v>
      </c>
      <c r="F6620">
        <f>IF(ISBLANK('4Y'!$K$27),"",'4Y'!$K$27)</f>
        <v>0</v>
      </c>
    </row>
    <row r="6621" spans="2:6">
      <c r="B6621" t="str">
        <f>'4Y'!$BH$27</f>
        <v>A4Y_006TE_SEB</v>
      </c>
      <c r="E6621" t="s">
        <v>16446</v>
      </c>
      <c r="F6621">
        <f>IF(ISBLANK('4Y'!$L$27),"",'4Y'!$L$27)</f>
        <v>0</v>
      </c>
    </row>
    <row r="6622" spans="2:6">
      <c r="B6622" t="str">
        <f>'4Y'!$BI$27</f>
        <v>A4Y_006TE_SDB</v>
      </c>
      <c r="E6622" t="s">
        <v>16446</v>
      </c>
      <c r="F6622">
        <f>IF(ISBLANK('4Y'!$M$27),"",'4Y'!$M$27)</f>
        <v>0</v>
      </c>
    </row>
    <row r="6623" spans="2:6">
      <c r="B6623" t="str">
        <f>'4Y'!$BJ$27</f>
        <v>A4Y_006TE_TOT</v>
      </c>
      <c r="E6623" t="s">
        <v>16446</v>
      </c>
      <c r="F6623">
        <f>IF(ISBLANK('4Y'!$N$27),"",'4Y'!$N$27)</f>
        <v>0</v>
      </c>
    </row>
    <row r="6624" spans="2:6">
      <c r="B6624" t="str">
        <f>'4Y'!$BK$27</f>
        <v>A4Y_006TC_FOW</v>
      </c>
      <c r="E6624" t="s">
        <v>16446</v>
      </c>
      <c r="F6624">
        <f>IF(ISBLANK('4Y'!$O$27),"",'4Y'!$O$27)</f>
        <v>0</v>
      </c>
    </row>
    <row r="6625" spans="2:6">
      <c r="B6625" t="str">
        <f>'4Y'!$BL$27</f>
        <v>A4Y_006TC_SUW</v>
      </c>
      <c r="E6625" t="s">
        <v>16446</v>
      </c>
      <c r="F6625">
        <f>IF(ISBLANK('4Y'!$P$27),"",'4Y'!$P$27)</f>
        <v>0</v>
      </c>
    </row>
    <row r="6626" spans="2:6">
      <c r="B6626" t="str">
        <f>'4Y'!$BM$27</f>
        <v>A4Y_006TC_HDW</v>
      </c>
      <c r="E6626" t="s">
        <v>16446</v>
      </c>
      <c r="F6626">
        <f>IF(ISBLANK('4Y'!$Q$27),"",'4Y'!$Q$27)</f>
        <v>0</v>
      </c>
    </row>
    <row r="6627" spans="2:6">
      <c r="B6627" t="str">
        <f>'4Y'!$BN$27</f>
        <v>A4Y_006TC_STW</v>
      </c>
      <c r="E6627" t="s">
        <v>16446</v>
      </c>
      <c r="F6627">
        <f>IF(ISBLANK('4Y'!$R$27),"",'4Y'!$R$27)</f>
        <v>0</v>
      </c>
    </row>
    <row r="6628" spans="2:6">
      <c r="B6628" t="str">
        <f>'4Y'!$BO$27</f>
        <v>A4Y_006TC_SLW</v>
      </c>
      <c r="E6628" t="s">
        <v>16446</v>
      </c>
      <c r="F6628">
        <f>IF(ISBLANK('4Y'!$S$27),"",'4Y'!$S$27)</f>
        <v>0</v>
      </c>
    </row>
    <row r="6629" spans="2:6">
      <c r="B6629" t="str">
        <f>'4Y'!$BP$27</f>
        <v>A4Y_006TC_SAB</v>
      </c>
      <c r="E6629" t="s">
        <v>16446</v>
      </c>
      <c r="F6629">
        <f>IF(ISBLANK('4Y'!$T$27),"",'4Y'!$T$27)</f>
        <v>0</v>
      </c>
    </row>
    <row r="6630" spans="2:6">
      <c r="B6630" t="str">
        <f>'4Y'!$BQ$27</f>
        <v>A4Y_006TC_SEB</v>
      </c>
      <c r="E6630" t="s">
        <v>16446</v>
      </c>
      <c r="F6630">
        <f>IF(ISBLANK('4Y'!$U$27),"",'4Y'!$U$27)</f>
        <v>0</v>
      </c>
    </row>
    <row r="6631" spans="2:6">
      <c r="B6631" t="str">
        <f>'4Y'!$BR$27</f>
        <v>A4Y_006TC_SDB</v>
      </c>
      <c r="E6631" t="s">
        <v>16446</v>
      </c>
      <c r="F6631">
        <f>IF(ISBLANK('4Y'!$V$27),"",'4Y'!$V$27)</f>
        <v>0</v>
      </c>
    </row>
    <row r="6632" spans="2:6">
      <c r="B6632" t="str">
        <f>'4Y'!$BS$27</f>
        <v>A4Y_006TC_TOT</v>
      </c>
      <c r="E6632" t="s">
        <v>16446</v>
      </c>
      <c r="F6632">
        <f>IF(ISBLANK('4Y'!$W$27),"",'4Y'!$W$27)</f>
        <v>0</v>
      </c>
    </row>
    <row r="6633" spans="2:6">
      <c r="B6633" t="str">
        <f>'4Z'!$Y$15</f>
        <v>B0142AS01</v>
      </c>
      <c r="E6633" t="s">
        <v>16446</v>
      </c>
      <c r="F6633" t="str">
        <f>IF(ISBLANK('4Z'!$D$15),"",'4Z'!$D$15)</f>
        <v>Customers targeted by using Credit Reference Agency data for customers in financial difficulty</v>
      </c>
    </row>
    <row r="6634" spans="2:6">
      <c r="B6634" t="str">
        <f>'4Z'!$Z$15</f>
        <v>B0142ASO2</v>
      </c>
      <c r="E6634" t="s">
        <v>16446</v>
      </c>
      <c r="F6634">
        <f>IF(ISBLANK('4Z'!$E$15),"",'4Z'!$E$15)</f>
        <v>67.66</v>
      </c>
    </row>
    <row r="6635" spans="2:6">
      <c r="B6635" t="str">
        <f>'4Z'!$AA$15</f>
        <v>B0142ASO3</v>
      </c>
      <c r="E6635" t="s">
        <v>16446</v>
      </c>
      <c r="F6635">
        <f>IF(ISBLANK('4Z'!$F$15),"",'4Z'!$F$15)</f>
        <v>24612.323250000001</v>
      </c>
    </row>
    <row r="6636" spans="2:6">
      <c r="B6636" t="str">
        <f>'4Z'!$AB$15</f>
        <v>B0142ASO4</v>
      </c>
      <c r="E6636" t="s">
        <v>16446</v>
      </c>
      <c r="F6636" t="str">
        <f>IF(ISBLANK('4Z'!$G$15),"",'4Z'!$G$15)</f>
        <v>Cross Subsidy</v>
      </c>
    </row>
    <row r="6637" spans="2:6">
      <c r="B6637" t="str">
        <f>'4Z'!$Y$16</f>
        <v>B0143AS01</v>
      </c>
      <c r="E6637" t="s">
        <v>16446</v>
      </c>
      <c r="F6637" t="str">
        <f>IF(ISBLANK('4Z'!$D$16),"",'4Z'!$D$16)</f>
        <v/>
      </c>
    </row>
    <row r="6638" spans="2:6">
      <c r="B6638" t="str">
        <f>'4Z'!$Z$16</f>
        <v>B0143ASO2</v>
      </c>
      <c r="E6638" t="s">
        <v>16446</v>
      </c>
      <c r="F6638" t="str">
        <f>IF(ISBLANK('4Z'!$E$16),"",'4Z'!$E$16)</f>
        <v/>
      </c>
    </row>
    <row r="6639" spans="2:6">
      <c r="B6639" t="str">
        <f>'4Z'!$AA$16</f>
        <v>B0143ASO3</v>
      </c>
      <c r="E6639" t="s">
        <v>16446</v>
      </c>
      <c r="F6639" t="str">
        <f>IF(ISBLANK('4Z'!$F$16),"",'4Z'!$F$16)</f>
        <v/>
      </c>
    </row>
    <row r="6640" spans="2:6">
      <c r="B6640" t="str">
        <f>'4Z'!$AB$16</f>
        <v>B0143ASO4</v>
      </c>
      <c r="E6640" t="s">
        <v>16446</v>
      </c>
      <c r="F6640" t="str">
        <f>IF(ISBLANK('4Z'!$G$16),"",'4Z'!$G$16)</f>
        <v/>
      </c>
    </row>
    <row r="6641" spans="2:6">
      <c r="B6641" t="str">
        <f>'4Z'!$Y$17</f>
        <v>B0144AS01</v>
      </c>
      <c r="E6641" t="s">
        <v>16446</v>
      </c>
      <c r="F6641" t="str">
        <f>IF(ISBLANK('4Z'!$D$17),"",'4Z'!$D$17)</f>
        <v/>
      </c>
    </row>
    <row r="6642" spans="2:6">
      <c r="B6642" t="str">
        <f>'4Z'!$Z$17</f>
        <v>B0144ASO2</v>
      </c>
      <c r="E6642" t="s">
        <v>16446</v>
      </c>
      <c r="F6642" t="str">
        <f>IF(ISBLANK('4Z'!$E$17),"",'4Z'!$E$17)</f>
        <v/>
      </c>
    </row>
    <row r="6643" spans="2:6">
      <c r="B6643" t="str">
        <f>'4Z'!$AA$17</f>
        <v>B0144ASO3</v>
      </c>
      <c r="E6643" t="s">
        <v>16446</v>
      </c>
      <c r="F6643" t="str">
        <f>IF(ISBLANK('4Z'!$F$17),"",'4Z'!$F$17)</f>
        <v/>
      </c>
    </row>
    <row r="6644" spans="2:6">
      <c r="B6644" t="str">
        <f>'4Z'!$AB$17</f>
        <v>B0144ASO4</v>
      </c>
      <c r="E6644" t="s">
        <v>16446</v>
      </c>
      <c r="F6644" t="str">
        <f>IF(ISBLANK('4Z'!$G$17),"",'4Z'!$G$17)</f>
        <v/>
      </c>
    </row>
    <row r="6645" spans="2:6">
      <c r="B6645" t="str">
        <f>'4Z'!$Y$18</f>
        <v>B0145AS01</v>
      </c>
      <c r="E6645" t="s">
        <v>16446</v>
      </c>
      <c r="F6645" t="str">
        <f>IF(ISBLANK('4Z'!$D$18),"",'4Z'!$D$18)</f>
        <v/>
      </c>
    </row>
    <row r="6646" spans="2:6">
      <c r="B6646" t="str">
        <f>'4Z'!$Z$18</f>
        <v>B0145ASO2</v>
      </c>
      <c r="E6646" t="s">
        <v>16446</v>
      </c>
      <c r="F6646" t="str">
        <f>IF(ISBLANK('4Z'!$E$18),"",'4Z'!$E$18)</f>
        <v/>
      </c>
    </row>
    <row r="6647" spans="2:6">
      <c r="B6647" t="str">
        <f>'4Z'!$AA$18</f>
        <v>B0145ASO3</v>
      </c>
      <c r="E6647" t="s">
        <v>16446</v>
      </c>
      <c r="F6647" t="str">
        <f>IF(ISBLANK('4Z'!$F$18),"",'4Z'!$F$18)</f>
        <v/>
      </c>
    </row>
    <row r="6648" spans="2:6">
      <c r="B6648" t="str">
        <f>'4Z'!$AB$18</f>
        <v>B0145ASO4</v>
      </c>
      <c r="E6648" t="s">
        <v>16446</v>
      </c>
      <c r="F6648" t="str">
        <f>IF(ISBLANK('4Z'!$G$18),"",'4Z'!$G$18)</f>
        <v/>
      </c>
    </row>
    <row r="6649" spans="2:6">
      <c r="B6649" t="str">
        <f>'4Z'!$Y$19</f>
        <v>B0146AS01</v>
      </c>
      <c r="E6649" t="s">
        <v>16446</v>
      </c>
      <c r="F6649" t="str">
        <f>IF(ISBLANK('4Z'!$D$19),"",'4Z'!$D$19)</f>
        <v/>
      </c>
    </row>
    <row r="6650" spans="2:6">
      <c r="B6650" t="str">
        <f>'4Z'!$Z$19</f>
        <v>B0146ASO2</v>
      </c>
      <c r="E6650" t="s">
        <v>16446</v>
      </c>
      <c r="F6650" t="str">
        <f>IF(ISBLANK('4Z'!$E$19),"",'4Z'!$E$19)</f>
        <v/>
      </c>
    </row>
    <row r="6651" spans="2:6">
      <c r="B6651" t="str">
        <f>'4Z'!$AA$19</f>
        <v>B0146ASO3</v>
      </c>
      <c r="E6651" t="s">
        <v>16446</v>
      </c>
      <c r="F6651" t="str">
        <f>IF(ISBLANK('4Z'!$F$19),"",'4Z'!$F$19)</f>
        <v/>
      </c>
    </row>
    <row r="6652" spans="2:6">
      <c r="B6652" t="str">
        <f>'4Z'!$AB$19</f>
        <v>B0146ASO4</v>
      </c>
      <c r="E6652" t="s">
        <v>16446</v>
      </c>
      <c r="F6652" t="str">
        <f>IF(ISBLANK('4Z'!$G$19),"",'4Z'!$G$19)</f>
        <v/>
      </c>
    </row>
    <row r="6653" spans="2:6">
      <c r="B6653" t="str">
        <f>'4Z'!$Y$20</f>
        <v>B0147AS01</v>
      </c>
      <c r="E6653" t="s">
        <v>16446</v>
      </c>
      <c r="F6653" t="str">
        <f>IF(ISBLANK('4Z'!$D$20),"",'4Z'!$D$20)</f>
        <v/>
      </c>
    </row>
    <row r="6654" spans="2:6">
      <c r="B6654" t="str">
        <f>'4Z'!$Z$20</f>
        <v>B0147ASO2</v>
      </c>
      <c r="E6654" t="s">
        <v>16446</v>
      </c>
      <c r="F6654" t="str">
        <f>IF(ISBLANK('4Z'!$E$20),"",'4Z'!$E$20)</f>
        <v/>
      </c>
    </row>
    <row r="6655" spans="2:6">
      <c r="B6655" t="str">
        <f>'4Z'!$AA$20</f>
        <v>B0147ASO3</v>
      </c>
      <c r="E6655" t="s">
        <v>16446</v>
      </c>
      <c r="F6655" t="str">
        <f>IF(ISBLANK('4Z'!$F$20),"",'4Z'!$F$20)</f>
        <v/>
      </c>
    </row>
    <row r="6656" spans="2:6">
      <c r="B6656" t="str">
        <f>'4Z'!$AB$20</f>
        <v>B0147ASO4</v>
      </c>
      <c r="E6656" t="s">
        <v>16446</v>
      </c>
      <c r="F6656" t="str">
        <f>IF(ISBLANK('4Z'!$G$20),"",'4Z'!$G$20)</f>
        <v/>
      </c>
    </row>
    <row r="6657" spans="2:6">
      <c r="B6657" t="str">
        <f>'4Z'!$Y$21</f>
        <v>B0148AS01</v>
      </c>
      <c r="E6657" t="s">
        <v>16446</v>
      </c>
      <c r="F6657" t="str">
        <f>IF(ISBLANK('4Z'!$D$21),"",'4Z'!$D$21)</f>
        <v/>
      </c>
    </row>
    <row r="6658" spans="2:6">
      <c r="B6658" t="str">
        <f>'4Z'!$Z$21</f>
        <v>B0148ASO2</v>
      </c>
      <c r="E6658" t="s">
        <v>16446</v>
      </c>
      <c r="F6658" t="str">
        <f>IF(ISBLANK('4Z'!$E$21),"",'4Z'!$E$21)</f>
        <v/>
      </c>
    </row>
    <row r="6659" spans="2:6">
      <c r="B6659" t="str">
        <f>'4Z'!$AA$21</f>
        <v>B0148ASO3</v>
      </c>
      <c r="E6659" t="s">
        <v>16446</v>
      </c>
      <c r="F6659" t="str">
        <f>IF(ISBLANK('4Z'!$F$21),"",'4Z'!$F$21)</f>
        <v/>
      </c>
    </row>
    <row r="6660" spans="2:6">
      <c r="B6660" t="str">
        <f>'4Z'!$AB$21</f>
        <v>B0148ASO4</v>
      </c>
      <c r="E6660" t="s">
        <v>16446</v>
      </c>
      <c r="F6660" t="str">
        <f>IF(ISBLANK('4Z'!$G$21),"",'4Z'!$G$21)</f>
        <v/>
      </c>
    </row>
    <row r="6661" spans="2:6">
      <c r="B6661" t="str">
        <f>'4Z'!$Y$22</f>
        <v>B0149AS01</v>
      </c>
      <c r="E6661" t="s">
        <v>16446</v>
      </c>
      <c r="F6661" t="str">
        <f>IF(ISBLANK('4Z'!$D$22),"",'4Z'!$D$22)</f>
        <v/>
      </c>
    </row>
    <row r="6662" spans="2:6">
      <c r="B6662" t="str">
        <f>'4Z'!$Z$22</f>
        <v>B0149ASO2</v>
      </c>
      <c r="E6662" t="s">
        <v>16446</v>
      </c>
      <c r="F6662" t="str">
        <f>IF(ISBLANK('4Z'!$E$22),"",'4Z'!$E$22)</f>
        <v/>
      </c>
    </row>
    <row r="6663" spans="2:6">
      <c r="B6663" t="str">
        <f>'4Z'!$AA$22</f>
        <v>B0149ASO3</v>
      </c>
      <c r="E6663" t="s">
        <v>16446</v>
      </c>
      <c r="F6663" t="str">
        <f>IF(ISBLANK('4Z'!$F$22),"",'4Z'!$F$22)</f>
        <v/>
      </c>
    </row>
    <row r="6664" spans="2:6">
      <c r="B6664" t="str">
        <f>'4Z'!$AB$22</f>
        <v>B0149ASO4</v>
      </c>
      <c r="E6664" t="s">
        <v>16446</v>
      </c>
      <c r="F6664" t="str">
        <f>IF(ISBLANK('4Z'!$G$22),"",'4Z'!$G$22)</f>
        <v/>
      </c>
    </row>
    <row r="6665" spans="2:6">
      <c r="B6665" t="str">
        <f>'4Z'!$Y$23</f>
        <v>B0150AS01</v>
      </c>
      <c r="E6665" t="s">
        <v>16446</v>
      </c>
      <c r="F6665" t="str">
        <f>IF(ISBLANK('4Z'!$D$23),"",'4Z'!$D$23)</f>
        <v/>
      </c>
    </row>
    <row r="6666" spans="2:6">
      <c r="B6666" t="str">
        <f>'4Z'!$Z$23</f>
        <v>B0150ASO2</v>
      </c>
      <c r="E6666" t="s">
        <v>16446</v>
      </c>
      <c r="F6666" t="str">
        <f>IF(ISBLANK('4Z'!$E$23),"",'4Z'!$E$23)</f>
        <v/>
      </c>
    </row>
    <row r="6667" spans="2:6">
      <c r="B6667" t="str">
        <f>'4Z'!$AA$23</f>
        <v>B0150ASO3</v>
      </c>
      <c r="E6667" t="s">
        <v>16446</v>
      </c>
      <c r="F6667" t="str">
        <f>IF(ISBLANK('4Z'!$F$23),"",'4Z'!$F$23)</f>
        <v/>
      </c>
    </row>
    <row r="6668" spans="2:6">
      <c r="B6668" t="str">
        <f>'4Z'!$AB$23</f>
        <v>B0150ASO4</v>
      </c>
      <c r="E6668" t="s">
        <v>16446</v>
      </c>
      <c r="F6668" t="str">
        <f>IF(ISBLANK('4Z'!$G$23),"",'4Z'!$G$23)</f>
        <v/>
      </c>
    </row>
    <row r="6669" spans="2:6">
      <c r="B6669" t="str">
        <f>'4Z'!$Y$24</f>
        <v>B0151AS01</v>
      </c>
      <c r="E6669" t="s">
        <v>16446</v>
      </c>
      <c r="F6669" t="str">
        <f>IF(ISBLANK('4Z'!$D$24),"",'4Z'!$D$24)</f>
        <v/>
      </c>
    </row>
    <row r="6670" spans="2:6">
      <c r="B6670" t="str">
        <f>'4Z'!$Z$24</f>
        <v>B0151ASO2</v>
      </c>
      <c r="E6670" t="s">
        <v>16446</v>
      </c>
      <c r="F6670" t="str">
        <f>IF(ISBLANK('4Z'!$E$24),"",'4Z'!$E$24)</f>
        <v/>
      </c>
    </row>
    <row r="6671" spans="2:6">
      <c r="B6671" t="str">
        <f>'4Z'!$AA$24</f>
        <v>B0151ASO3</v>
      </c>
      <c r="E6671" t="s">
        <v>16446</v>
      </c>
      <c r="F6671" t="str">
        <f>IF(ISBLANK('4Z'!$F$24),"",'4Z'!$F$24)</f>
        <v/>
      </c>
    </row>
    <row r="6672" spans="2:6">
      <c r="B6672" t="str">
        <f>'4Z'!$AB$24</f>
        <v>B0151ASO4</v>
      </c>
      <c r="E6672" t="s">
        <v>16446</v>
      </c>
      <c r="F6672" t="str">
        <f>IF(ISBLANK('4Z'!$G$24),"",'4Z'!$G$24)</f>
        <v/>
      </c>
    </row>
    <row r="6673" spans="2:6">
      <c r="B6673" t="str">
        <f>'4Z'!$Y$31</f>
        <v>B0152DB01</v>
      </c>
      <c r="E6673" t="s">
        <v>16446</v>
      </c>
      <c r="F6673">
        <f>IF(ISBLANK('4Z'!$D$31),"",'4Z'!$D$31)</f>
        <v>51.238999999999997</v>
      </c>
    </row>
    <row r="6674" spans="2:6">
      <c r="B6674" t="str">
        <f>'4Z'!$Z$31</f>
        <v>B0152DB02</v>
      </c>
      <c r="E6674" t="s">
        <v>16446</v>
      </c>
      <c r="F6674">
        <f>IF(ISBLANK('4Z'!$E$31),"",'4Z'!$E$31)</f>
        <v>2037.9680000000001</v>
      </c>
    </row>
    <row r="6675" spans="2:6">
      <c r="B6675" t="str">
        <f>'4Z'!$AA$31</f>
        <v>B0152DB03</v>
      </c>
      <c r="E6675" t="s">
        <v>16446</v>
      </c>
      <c r="F6675">
        <f>IF(ISBLANK('4Z'!$F$31),"",'4Z'!$F$31)</f>
        <v>3709.7269999999999</v>
      </c>
    </row>
    <row r="6676" spans="2:6">
      <c r="B6676" t="str">
        <f>'4Z'!$Y$32</f>
        <v>B0153DB01</v>
      </c>
      <c r="E6676" t="s">
        <v>16446</v>
      </c>
      <c r="F6676">
        <f>IF(ISBLANK('4Z'!$D$32),"",'4Z'!$D$32)</f>
        <v>0.6</v>
      </c>
    </row>
    <row r="6677" spans="2:6">
      <c r="B6677" t="str">
        <f>'4Z'!$Z$32</f>
        <v>B0153DB02</v>
      </c>
      <c r="E6677" t="s">
        <v>16446</v>
      </c>
      <c r="F6677">
        <f>IF(ISBLANK('4Z'!$E$32),"",'4Z'!$E$32)</f>
        <v>90.057000000000002</v>
      </c>
    </row>
    <row r="6678" spans="2:6">
      <c r="B6678" t="str">
        <f>'4Z'!$AA$32</f>
        <v>B0153DB03</v>
      </c>
      <c r="E6678" t="s">
        <v>16446</v>
      </c>
      <c r="F6678">
        <f>IF(ISBLANK('4Z'!$F$32),"",'4Z'!$F$32)</f>
        <v>129</v>
      </c>
    </row>
    <row r="6679" spans="2:6">
      <c r="B6679" t="str">
        <f>'4Z'!$Y$39</f>
        <v>B0154DB01</v>
      </c>
      <c r="E6679" t="s">
        <v>16446</v>
      </c>
      <c r="F6679">
        <f>IF(ISBLANK('4Z'!$D$39),"",'4Z'!$D$39)</f>
        <v>88.058000000000007</v>
      </c>
    </row>
    <row r="6680" spans="2:6">
      <c r="B6680" t="str">
        <f>'4Z'!$Z$39</f>
        <v>B0154DB02</v>
      </c>
      <c r="E6680" t="s">
        <v>16446</v>
      </c>
      <c r="F6680">
        <f>IF(ISBLANK('4Z'!$E$39),"",'4Z'!$E$39)</f>
        <v>54872.33</v>
      </c>
    </row>
    <row r="6681" spans="2:6">
      <c r="B6681" t="str">
        <f>'4Z'!$Y$40</f>
        <v>B0155DB01</v>
      </c>
      <c r="E6681" t="s">
        <v>16446</v>
      </c>
      <c r="F6681">
        <f>IF(ISBLANK('4Z'!$D$40),"",'4Z'!$D$40)</f>
        <v>5.4619999999999997</v>
      </c>
    </row>
    <row r="6682" spans="2:6">
      <c r="B6682" t="str">
        <f>'4Z'!$Z$40</f>
        <v>B0155DB02</v>
      </c>
      <c r="E6682" t="s">
        <v>16446</v>
      </c>
      <c r="F6682">
        <f>IF(ISBLANK('4Z'!$E$40),"",'4Z'!$E$40)</f>
        <v>2931.0050000000001</v>
      </c>
    </row>
    <row r="6683" spans="2:6">
      <c r="B6683" t="str">
        <f>'4Z'!$Y$41</f>
        <v>B0156DB01</v>
      </c>
      <c r="E6683" t="s">
        <v>16446</v>
      </c>
      <c r="F6683">
        <f>IF(ISBLANK('4Z'!$D$41),"",'4Z'!$D$41)</f>
        <v>424.63900000000001</v>
      </c>
    </row>
    <row r="6684" spans="2:6">
      <c r="B6684" t="str">
        <f>'4Z'!$Z$41</f>
        <v>B0156DB02</v>
      </c>
      <c r="E6684" t="s">
        <v>16446</v>
      </c>
      <c r="F6684">
        <f>IF(ISBLANK('4Z'!$E$41),"",'4Z'!$E$41)</f>
        <v>217617.02900000001</v>
      </c>
    </row>
    <row r="6685" spans="2:6">
      <c r="B6685" t="str">
        <f>'4Z'!$Y$42</f>
        <v>B0157DB01</v>
      </c>
      <c r="E6685" t="s">
        <v>16446</v>
      </c>
      <c r="F6685">
        <f>IF(ISBLANK('4Z'!$D$42),"",'4Z'!$D$42)</f>
        <v>205.488</v>
      </c>
    </row>
    <row r="6686" spans="2:6">
      <c r="B6686" t="str">
        <f>'4Z'!$Z$42</f>
        <v>B0157DB02</v>
      </c>
      <c r="E6686" t="s">
        <v>16446</v>
      </c>
      <c r="F6686">
        <f>IF(ISBLANK('4Z'!$E$42),"",'4Z'!$E$42)</f>
        <v>94503.198000000004</v>
      </c>
    </row>
    <row r="6687" spans="2:6">
      <c r="B6687" t="str">
        <f>'4Z'!$Y$43</f>
        <v>B0158DB01</v>
      </c>
      <c r="E6687" t="s">
        <v>16446</v>
      </c>
      <c r="F6687">
        <f>IF(ISBLANK('4Z'!$D$43),"",'4Z'!$D$43)</f>
        <v>155.01499999999999</v>
      </c>
    </row>
    <row r="6688" spans="2:6">
      <c r="B6688" t="str">
        <f>'4Z'!$Z$43</f>
        <v>B0158DB02</v>
      </c>
      <c r="E6688" t="s">
        <v>16446</v>
      </c>
      <c r="F6688">
        <f>IF(ISBLANK('4Z'!$E$43),"",'4Z'!$E$43)</f>
        <v>102140.8</v>
      </c>
    </row>
    <row r="6689" spans="2:6">
      <c r="B6689" t="str">
        <f>'4Z'!$Y$44</f>
        <v>B0159DB01</v>
      </c>
      <c r="E6689" t="s">
        <v>16446</v>
      </c>
      <c r="F6689">
        <f>IF(ISBLANK('4Z'!$D$44),"",'4Z'!$D$44)</f>
        <v>85.975999999999999</v>
      </c>
    </row>
    <row r="6690" spans="2:6">
      <c r="B6690" t="str">
        <f>'4Z'!$Z$44</f>
        <v>B0159DB02</v>
      </c>
      <c r="E6690" t="s">
        <v>16446</v>
      </c>
      <c r="F6690">
        <f>IF(ISBLANK('4Z'!$E$44),"",'4Z'!$E$44)</f>
        <v>46524.01</v>
      </c>
    </row>
    <row r="6691" spans="2:6">
      <c r="B6691" t="str">
        <f>'4Z'!$Y$51</f>
        <v>B0160DB01</v>
      </c>
      <c r="E6691" t="s">
        <v>16446</v>
      </c>
      <c r="F6691">
        <f>IF(ISBLANK('4Z'!$D$51),"",'4Z'!$D$51)</f>
        <v>3.68</v>
      </c>
    </row>
    <row r="6692" spans="2:6">
      <c r="B6692" t="str">
        <f>'4Z'!$Z$51</f>
        <v>B0160DB02</v>
      </c>
      <c r="E6692" t="s">
        <v>16446</v>
      </c>
      <c r="F6692">
        <f>IF(ISBLANK('4Z'!$E$51),"",'4Z'!$E$51)</f>
        <v>2913.9810000000002</v>
      </c>
    </row>
    <row r="6693" spans="2:6">
      <c r="B6693" t="str">
        <f>'4Z'!$Y$52</f>
        <v>B0161DB01</v>
      </c>
      <c r="E6693" t="s">
        <v>16446</v>
      </c>
      <c r="F6693">
        <f>IF(ISBLANK('4Z'!$D$52),"",'4Z'!$D$52)</f>
        <v>3.7189999999999999</v>
      </c>
    </row>
    <row r="6694" spans="2:6">
      <c r="B6694" t="str">
        <f>'4Z'!$Z$52</f>
        <v>B0161DB02</v>
      </c>
      <c r="E6694" t="s">
        <v>16446</v>
      </c>
      <c r="F6694">
        <f>IF(ISBLANK('4Z'!$E$52),"",'4Z'!$E$52)</f>
        <v>3687.904</v>
      </c>
    </row>
    <row r="6695" spans="2:6">
      <c r="B6695" t="str">
        <f>'4Z'!$Y$59</f>
        <v>B0162DB01</v>
      </c>
      <c r="E6695" t="s">
        <v>16446</v>
      </c>
      <c r="F6695">
        <f>IF(ISBLANK('4Z'!$D$59),"",'4Z'!$D$59)</f>
        <v>711.74900000000002</v>
      </c>
    </row>
    <row r="6696" spans="2:6">
      <c r="B6696" t="str">
        <f>'4Z'!$Z$59</f>
        <v>B0162DB02</v>
      </c>
      <c r="E6696" t="s">
        <v>16446</v>
      </c>
      <c r="F6696">
        <f>IF(ISBLANK('4Z'!$E$59),"",'4Z'!$E$59)</f>
        <v>534122.02063000004</v>
      </c>
    </row>
    <row r="6697" spans="2:6">
      <c r="B6697" t="str">
        <f>'4Z'!$Y$60</f>
        <v>B0163DB01</v>
      </c>
      <c r="E6697" t="s">
        <v>16446</v>
      </c>
      <c r="F6697">
        <f>IF(ISBLANK('4Z'!$D$60),"",'4Z'!$D$60)</f>
        <v>203.85400000000001</v>
      </c>
    </row>
    <row r="6698" spans="2:6">
      <c r="B6698" t="str">
        <f>'4Z'!$Z$60</f>
        <v>B0163DB02</v>
      </c>
      <c r="E6698" t="s">
        <v>16446</v>
      </c>
      <c r="F6698">
        <f>IF(ISBLANK('4Z'!$E$60),"",'4Z'!$E$60)</f>
        <v>108952.89513</v>
      </c>
    </row>
    <row r="6699" spans="2:6">
      <c r="B6699" t="str">
        <f>'4Z'!$Y$61</f>
        <v>B0164DB01</v>
      </c>
      <c r="E6699" t="s">
        <v>16446</v>
      </c>
      <c r="F6699">
        <f>IF(ISBLANK('4Z'!$D$61),"",'4Z'!$D$61)</f>
        <v>19.132000000000001</v>
      </c>
    </row>
    <row r="6700" spans="2:6">
      <c r="B6700" t="str">
        <f>'4Z'!$Z$61</f>
        <v>B0164DB02</v>
      </c>
      <c r="E6700" t="s">
        <v>16446</v>
      </c>
      <c r="F6700">
        <f>IF(ISBLANK('4Z'!$E$61),"",'4Z'!$E$61)</f>
        <v>6616.2135900000003</v>
      </c>
    </row>
    <row r="6701" spans="2:6">
      <c r="B6701" t="str">
        <f>'4Z'!$Y$67</f>
        <v>B0165DB01</v>
      </c>
      <c r="E6701" t="s">
        <v>16446</v>
      </c>
      <c r="F6701">
        <f>IF(ISBLANK('4Z'!$D$67),"",'4Z'!$D$67)</f>
        <v>0</v>
      </c>
    </row>
    <row r="6702" spans="2:6">
      <c r="B6702" t="str">
        <f>'4Z'!$Z$67</f>
        <v>B0165DB02</v>
      </c>
      <c r="E6702" t="s">
        <v>16446</v>
      </c>
      <c r="F6702">
        <f>IF(ISBLANK('4Z'!$E$67),"",'4Z'!$E$67)</f>
        <v>0</v>
      </c>
    </row>
    <row r="6703" spans="2:6">
      <c r="B6703" t="str">
        <f>'4Z'!$AA$67</f>
        <v>B0165DB03</v>
      </c>
      <c r="E6703" t="s">
        <v>16446</v>
      </c>
      <c r="F6703">
        <f>IF(ISBLANK('4Z'!$F$67),"",'4Z'!$F$67)</f>
        <v>0</v>
      </c>
    </row>
    <row r="6704" spans="2:6">
      <c r="B6704" t="str">
        <f>'4Z'!$Y$68</f>
        <v>B0166DB01</v>
      </c>
      <c r="E6704" t="s">
        <v>16446</v>
      </c>
      <c r="F6704">
        <f>IF(ISBLANK('4Z'!$D$68),"",'4Z'!$D$68)</f>
        <v>19.504999999999999</v>
      </c>
    </row>
    <row r="6705" spans="2:6">
      <c r="B6705" t="str">
        <f>'4Z'!$Z$68</f>
        <v>B0166DB02</v>
      </c>
      <c r="E6705" t="s">
        <v>16446</v>
      </c>
      <c r="F6705">
        <f>IF(ISBLANK('4Z'!$E$68),"",'4Z'!$E$68)</f>
        <v>10563.706969999999</v>
      </c>
    </row>
    <row r="6706" spans="2:6">
      <c r="B6706" t="str">
        <f>'4Z'!$AA$68</f>
        <v>B0166DB03</v>
      </c>
      <c r="E6706" t="s">
        <v>16446</v>
      </c>
      <c r="F6706">
        <f>IF(ISBLANK('4Z'!$F$68),"",'4Z'!$F$68)</f>
        <v>460.74378999999999</v>
      </c>
    </row>
    <row r="6707" spans="2:6">
      <c r="B6707" t="str">
        <f>'4Z'!$Y$69</f>
        <v>B0167DB01</v>
      </c>
      <c r="E6707" t="s">
        <v>16446</v>
      </c>
      <c r="F6707">
        <f>IF(ISBLANK('4Z'!$D$69),"",'4Z'!$D$69)</f>
        <v>0</v>
      </c>
    </row>
    <row r="6708" spans="2:6">
      <c r="B6708" t="str">
        <f>'4Z'!$Z$69</f>
        <v>B0167DB02</v>
      </c>
      <c r="E6708" t="s">
        <v>16446</v>
      </c>
      <c r="F6708">
        <f>IF(ISBLANK('4Z'!$E$69),"",'4Z'!$E$69)</f>
        <v>0</v>
      </c>
    </row>
    <row r="6709" spans="2:6">
      <c r="B6709" t="str">
        <f>'4Z'!$AA$69</f>
        <v>B0167DB03</v>
      </c>
      <c r="E6709" t="s">
        <v>16446</v>
      </c>
      <c r="F6709">
        <f>IF(ISBLANK('4Z'!$F$69),"",'4Z'!$F$69)</f>
        <v>0</v>
      </c>
    </row>
    <row r="6710" spans="2:6">
      <c r="B6710" t="str">
        <f>'4Z'!$Y$75</f>
        <v>B0167AA01</v>
      </c>
      <c r="E6710" t="s">
        <v>16446</v>
      </c>
      <c r="F6710">
        <f>IF(ISBLANK('4Z'!$D$75),"",'4Z'!$D$75)</f>
        <v>8.3330000000000002</v>
      </c>
    </row>
    <row r="6711" spans="2:6">
      <c r="B6711" t="str">
        <f>'4Z'!$Z$75</f>
        <v>B0167AA02</v>
      </c>
      <c r="E6711" t="s">
        <v>16446</v>
      </c>
      <c r="F6711">
        <f>IF(ISBLANK('4Z'!$E$75),"",'4Z'!$E$75)</f>
        <v>2736.8719999999998</v>
      </c>
    </row>
    <row r="6712" spans="2:6">
      <c r="B6712" t="str">
        <f>'4Z'!$Y$76</f>
        <v>B0167FA01</v>
      </c>
      <c r="E6712" t="s">
        <v>16446</v>
      </c>
      <c r="F6712">
        <f>IF(ISBLANK('4Z'!$D$76),"",'4Z'!$D$76)</f>
        <v>0</v>
      </c>
    </row>
    <row r="6713" spans="2:6">
      <c r="B6713" t="str">
        <f>'4Z'!$Z$76</f>
        <v>B0167FA02</v>
      </c>
      <c r="E6713" t="s">
        <v>16446</v>
      </c>
      <c r="F6713">
        <f>IF(ISBLANK('4Z'!$E$76),"",'4Z'!$E$76)</f>
        <v>0</v>
      </c>
    </row>
    <row r="6714" spans="2:6">
      <c r="B6714" t="str">
        <f>'4Z'!$Y$83</f>
        <v>B0168CR01</v>
      </c>
      <c r="E6714" t="s">
        <v>16446</v>
      </c>
      <c r="F6714">
        <f>IF(ISBLANK('4Z'!$D$83),"",'4Z'!$D$83)</f>
        <v>1.998</v>
      </c>
    </row>
    <row r="6715" spans="2:6">
      <c r="B6715" t="str">
        <f>'4Z'!$Z$83</f>
        <v>B0168CR02</v>
      </c>
      <c r="E6715" t="s">
        <v>16446</v>
      </c>
      <c r="F6715">
        <f>IF(ISBLANK('4Z'!$E$83),"",'4Z'!$E$83)</f>
        <v>1945.9361200000001</v>
      </c>
    </row>
    <row r="6716" spans="2:6">
      <c r="B6716" t="str">
        <f>'4Z'!$Y$84</f>
        <v>B0169CR01</v>
      </c>
      <c r="E6716" t="s">
        <v>16446</v>
      </c>
      <c r="F6716">
        <f>IF(ISBLANK('4Z'!$D$84),"",'4Z'!$D$84)</f>
        <v>4.5970000000000004</v>
      </c>
    </row>
    <row r="6717" spans="2:6">
      <c r="B6717" t="str">
        <f>'4Z'!$Z$84</f>
        <v>B0169CR02</v>
      </c>
      <c r="E6717" t="s">
        <v>16446</v>
      </c>
      <c r="F6717">
        <f>IF(ISBLANK('4Z'!$E$84),"",'4Z'!$E$84)</f>
        <v>4144.42335</v>
      </c>
    </row>
    <row r="6718" spans="2:6">
      <c r="B6718" t="str">
        <f>'4Z'!$Y$85</f>
        <v>B0170CR01</v>
      </c>
      <c r="E6718" t="s">
        <v>16446</v>
      </c>
      <c r="F6718">
        <f>IF(ISBLANK('4Z'!$D$85),"",'4Z'!$D$85)</f>
        <v>0</v>
      </c>
    </row>
    <row r="6719" spans="2:6">
      <c r="B6719" t="str">
        <f>'4Z'!$Z$85</f>
        <v>B0170CR02</v>
      </c>
      <c r="E6719" t="s">
        <v>16446</v>
      </c>
      <c r="F6719">
        <f>IF(ISBLANK('4Z'!$E$85),"",'4Z'!$E$85)</f>
        <v>0</v>
      </c>
    </row>
    <row r="6720" spans="2:6">
      <c r="B6720" t="str">
        <f>'4Z'!$Y$86</f>
        <v>B0171CR01</v>
      </c>
      <c r="E6720" t="s">
        <v>16446</v>
      </c>
      <c r="F6720">
        <f>IF(ISBLANK('4Z'!$D$86),"",'4Z'!$D$86)</f>
        <v>0</v>
      </c>
    </row>
    <row r="6721" spans="2:6">
      <c r="B6721" t="str">
        <f>'4Z'!$Z$86</f>
        <v>B0171CR02</v>
      </c>
      <c r="E6721" t="s">
        <v>16446</v>
      </c>
      <c r="F6721">
        <f>IF(ISBLANK('4Z'!$E$86),"",'4Z'!$E$86)</f>
        <v>0</v>
      </c>
    </row>
    <row r="6722" spans="2:6">
      <c r="B6722" t="str">
        <f>'4Z'!$Y$87</f>
        <v>B0172CR01</v>
      </c>
      <c r="E6722" t="s">
        <v>16446</v>
      </c>
      <c r="F6722">
        <f>IF(ISBLANK('4Z'!$D$87),"",'4Z'!$D$87)</f>
        <v>0</v>
      </c>
    </row>
    <row r="6723" spans="2:6">
      <c r="B6723" t="str">
        <f>'4Z'!$Z$87</f>
        <v>B0172CR02</v>
      </c>
      <c r="E6723" t="s">
        <v>16446</v>
      </c>
      <c r="F6723">
        <f>IF(ISBLANK('4Z'!$E$87),"",'4Z'!$E$87)</f>
        <v>0</v>
      </c>
    </row>
    <row r="6724" spans="2:6">
      <c r="B6724" t="str">
        <f>'4Z'!$Y$88</f>
        <v>B0173CR01</v>
      </c>
      <c r="E6724" t="s">
        <v>16446</v>
      </c>
      <c r="F6724">
        <f>IF(ISBLANK('4Z'!$D$88),"",'4Z'!$D$88)</f>
        <v>0.13300000000000001</v>
      </c>
    </row>
    <row r="6725" spans="2:6">
      <c r="B6725" t="str">
        <f>'4Z'!$Z$88</f>
        <v>B0173CR02</v>
      </c>
      <c r="E6725" t="s">
        <v>16446</v>
      </c>
      <c r="F6725">
        <f>IF(ISBLANK('4Z'!$E$88),"",'4Z'!$E$88)</f>
        <v>148.91380000000001</v>
      </c>
    </row>
    <row r="6726" spans="2:6">
      <c r="B6726" t="str">
        <f>'4Z'!$Z$96</f>
        <v>B0171GS02</v>
      </c>
      <c r="E6726" t="s">
        <v>16446</v>
      </c>
      <c r="F6726">
        <f>IF(ISBLANK('4Z'!$E$96),"",'4Z'!$E$96)</f>
        <v>1288734.25</v>
      </c>
    </row>
    <row r="6727" spans="2:6">
      <c r="B6727" t="str">
        <f>'4Z'!$Y$97</f>
        <v>B0172GS01</v>
      </c>
      <c r="E6727" t="s">
        <v>16446</v>
      </c>
      <c r="F6727">
        <f>IF(ISBLANK('4Z'!$D$97),"",'4Z'!$D$97)</f>
        <v>37812</v>
      </c>
    </row>
    <row r="6728" spans="2:6">
      <c r="B6728" t="str">
        <f>'4Z'!$AA$98</f>
        <v>B0173GS03</v>
      </c>
      <c r="E6728" t="s">
        <v>16446</v>
      </c>
      <c r="F6728" t="str">
        <f>IF(ISBLANK('4Z'!$F$98),"",'4Z'!$F$98)</f>
        <v>n/a</v>
      </c>
    </row>
    <row r="6729" spans="2:6">
      <c r="B6729" t="str">
        <f>'4Z'!$Y$104</f>
        <v>B0174GSA01</v>
      </c>
      <c r="E6729" t="s">
        <v>16446</v>
      </c>
      <c r="F6729">
        <f>IF(ISBLANK('4Z'!$D$104),"",'4Z'!$D$104)</f>
        <v>3129</v>
      </c>
    </row>
    <row r="6730" spans="2:6">
      <c r="B6730" t="str">
        <f>'4Z'!$Z$104</f>
        <v>B0174GSA02</v>
      </c>
      <c r="E6730" t="s">
        <v>16446</v>
      </c>
      <c r="F6730">
        <f>IF(ISBLANK('4Z'!$E$104),"",'4Z'!$E$104)</f>
        <v>134350</v>
      </c>
    </row>
    <row r="6731" spans="2:6">
      <c r="B6731" t="str">
        <f>'4Z'!$AA$104</f>
        <v>B0174GSA03</v>
      </c>
      <c r="E6731" t="s">
        <v>16446</v>
      </c>
      <c r="F6731">
        <f>IF(ISBLANK('4Z'!$F$104),"",'4Z'!$F$104)</f>
        <v>0</v>
      </c>
    </row>
    <row r="6732" spans="2:6">
      <c r="B6732" t="str">
        <f>'4Z'!$AB$104</f>
        <v>B0174GSA04</v>
      </c>
      <c r="E6732" t="s">
        <v>16446</v>
      </c>
      <c r="F6732">
        <f>IF(ISBLANK('4Z'!$G$104),"",'4Z'!$G$104)</f>
        <v>0</v>
      </c>
    </row>
    <row r="6733" spans="2:6">
      <c r="B6733" t="str">
        <f>'4Z'!$AC$104</f>
        <v>B0174GSA05</v>
      </c>
      <c r="E6733" t="s">
        <v>16446</v>
      </c>
      <c r="F6733">
        <f>IF(ISBLANK('4Z'!$H$104),"",'4Z'!$H$104)</f>
        <v>0</v>
      </c>
    </row>
    <row r="6734" spans="2:6">
      <c r="B6734" t="str">
        <f>'4Z'!$AD$104</f>
        <v>B0174GSA06</v>
      </c>
      <c r="E6734" t="s">
        <v>16446</v>
      </c>
      <c r="F6734">
        <f>IF(ISBLANK('4Z'!$I$104),"",'4Z'!$I$104)</f>
        <v>0</v>
      </c>
    </row>
    <row r="6735" spans="2:6">
      <c r="B6735" t="str">
        <f>'4Z'!$Y$105</f>
        <v>B0174GSB01</v>
      </c>
      <c r="E6735" t="s">
        <v>16446</v>
      </c>
      <c r="F6735">
        <f>IF(ISBLANK('4Z'!$D$105),"",'4Z'!$D$105)</f>
        <v>168</v>
      </c>
    </row>
    <row r="6736" spans="2:6">
      <c r="B6736" t="str">
        <f>'4Z'!$Z$105</f>
        <v>B0174GSB02</v>
      </c>
      <c r="E6736" t="s">
        <v>16446</v>
      </c>
      <c r="F6736">
        <f>IF(ISBLANK('4Z'!$E$105),"",'4Z'!$E$105)</f>
        <v>8300</v>
      </c>
    </row>
    <row r="6737" spans="2:6">
      <c r="B6737" t="str">
        <f>'4Z'!$AA$105</f>
        <v>B0174GSB03</v>
      </c>
      <c r="E6737" t="s">
        <v>16446</v>
      </c>
      <c r="F6737">
        <f>IF(ISBLANK('4Z'!$F$105),"",'4Z'!$F$105)</f>
        <v>0</v>
      </c>
    </row>
    <row r="6738" spans="2:6">
      <c r="B6738" t="str">
        <f>'4Z'!$AB$105</f>
        <v>B0174GSB04</v>
      </c>
      <c r="E6738" t="s">
        <v>16446</v>
      </c>
      <c r="F6738">
        <f>IF(ISBLANK('4Z'!$G$105),"",'4Z'!$G$105)</f>
        <v>0</v>
      </c>
    </row>
    <row r="6739" spans="2:6">
      <c r="B6739" t="str">
        <f>'4Z'!$AC$105</f>
        <v>B0174GSB05</v>
      </c>
      <c r="E6739" t="s">
        <v>16446</v>
      </c>
      <c r="F6739">
        <f>IF(ISBLANK('4Z'!$H$105),"",'4Z'!$H$105)</f>
        <v>0</v>
      </c>
    </row>
    <row r="6740" spans="2:6">
      <c r="B6740" t="str">
        <f>'4Z'!$AD$105</f>
        <v>B0174GSB06</v>
      </c>
      <c r="E6740" t="s">
        <v>16446</v>
      </c>
      <c r="F6740">
        <f>IF(ISBLANK('4Z'!$I$105),"",'4Z'!$I$105)</f>
        <v>0</v>
      </c>
    </row>
    <row r="6741" spans="2:6">
      <c r="B6741" t="str">
        <f>'4Z'!$Y$106</f>
        <v>B0175GS01</v>
      </c>
      <c r="E6741" t="s">
        <v>16446</v>
      </c>
      <c r="F6741">
        <f>IF(ISBLANK('4Z'!$D$106),"",'4Z'!$D$106)</f>
        <v>0</v>
      </c>
    </row>
    <row r="6742" spans="2:6">
      <c r="B6742" t="str">
        <f>'4Z'!$Z$106</f>
        <v>B0175GS02</v>
      </c>
      <c r="E6742" t="s">
        <v>16446</v>
      </c>
      <c r="F6742">
        <f>IF(ISBLANK('4Z'!$E$106),"",'4Z'!$E$106)</f>
        <v>0</v>
      </c>
    </row>
    <row r="6743" spans="2:6">
      <c r="B6743" t="str">
        <f>'4Z'!$AA$106</f>
        <v>B0175GS03</v>
      </c>
      <c r="E6743" t="s">
        <v>16446</v>
      </c>
      <c r="F6743">
        <f>IF(ISBLANK('4Z'!$F$106),"",'4Z'!$F$106)</f>
        <v>0</v>
      </c>
    </row>
    <row r="6744" spans="2:6">
      <c r="B6744" t="str">
        <f>'4Z'!$AB$106</f>
        <v>B0175GS04</v>
      </c>
      <c r="E6744" t="s">
        <v>16446</v>
      </c>
      <c r="F6744">
        <f>IF(ISBLANK('4Z'!$G$106),"",'4Z'!$G$106)</f>
        <v>0</v>
      </c>
    </row>
    <row r="6745" spans="2:6">
      <c r="B6745" t="str">
        <f>'4Z'!$Y$107</f>
        <v>B0177GS01</v>
      </c>
      <c r="E6745" t="s">
        <v>16446</v>
      </c>
      <c r="F6745">
        <f>IF(ISBLANK('4Z'!$D$107),"",'4Z'!$D$107)</f>
        <v>5154</v>
      </c>
    </row>
    <row r="6746" spans="2:6">
      <c r="B6746" t="str">
        <f>'4Z'!$Z$107</f>
        <v>B0177GS02</v>
      </c>
      <c r="E6746" t="s">
        <v>16446</v>
      </c>
      <c r="F6746">
        <f>IF(ISBLANK('4Z'!$E$107),"",'4Z'!$E$107)</f>
        <v>154620</v>
      </c>
    </row>
    <row r="6747" spans="2:6">
      <c r="B6747" t="str">
        <f>'4Z'!$AA$107</f>
        <v>B0177GS03</v>
      </c>
      <c r="E6747" t="s">
        <v>16446</v>
      </c>
      <c r="F6747">
        <f>IF(ISBLANK('4Z'!$F$107),"",'4Z'!$F$107)</f>
        <v>0</v>
      </c>
    </row>
    <row r="6748" spans="2:6">
      <c r="B6748" t="str">
        <f>'4Z'!$AB$107</f>
        <v>B0177GS04</v>
      </c>
      <c r="E6748" t="s">
        <v>16446</v>
      </c>
      <c r="F6748">
        <f>IF(ISBLANK('4Z'!$G$107),"",'4Z'!$G$107)</f>
        <v>0</v>
      </c>
    </row>
    <row r="6749" spans="2:6">
      <c r="B6749" t="str">
        <f>'4Z'!$AC$107</f>
        <v>B0177GS05</v>
      </c>
      <c r="E6749" t="s">
        <v>16446</v>
      </c>
      <c r="F6749">
        <f>IF(ISBLANK('4Z'!$H$107),"",'4Z'!$H$107)</f>
        <v>1049</v>
      </c>
    </row>
    <row r="6750" spans="2:6">
      <c r="B6750" t="str">
        <f>'4Z'!$AD$107</f>
        <v>B0177GS06</v>
      </c>
      <c r="E6750" t="s">
        <v>16446</v>
      </c>
      <c r="F6750">
        <f>IF(ISBLANK('4Z'!$I$107),"",'4Z'!$I$107)</f>
        <v>21040</v>
      </c>
    </row>
    <row r="6751" spans="2:6">
      <c r="B6751" t="str">
        <f>'4Z'!$Y$108</f>
        <v>B0178GSA01</v>
      </c>
      <c r="E6751" t="s">
        <v>16446</v>
      </c>
      <c r="F6751">
        <f>IF(ISBLANK('4Z'!$D$108),"",'4Z'!$D$108)</f>
        <v>14353</v>
      </c>
    </row>
    <row r="6752" spans="2:6">
      <c r="B6752" t="str">
        <f>'4Z'!$Z$108</f>
        <v>B0178GSA02</v>
      </c>
      <c r="E6752" t="s">
        <v>16446</v>
      </c>
      <c r="F6752">
        <f>IF(ISBLANK('4Z'!$E$108),"",'4Z'!$E$108)</f>
        <v>431040</v>
      </c>
    </row>
    <row r="6753" spans="2:6">
      <c r="B6753" t="str">
        <f>'4Z'!$AA$108</f>
        <v>B0178GSA03</v>
      </c>
      <c r="E6753" t="s">
        <v>16446</v>
      </c>
      <c r="F6753">
        <f>IF(ISBLANK('4Z'!$F$108),"",'4Z'!$F$108)</f>
        <v>0</v>
      </c>
    </row>
    <row r="6754" spans="2:6">
      <c r="B6754" t="str">
        <f>'4Z'!$AB$108</f>
        <v>B0178GSA04</v>
      </c>
      <c r="E6754" t="s">
        <v>16446</v>
      </c>
      <c r="F6754">
        <f>IF(ISBLANK('4Z'!$G$108),"",'4Z'!$G$108)</f>
        <v>0</v>
      </c>
    </row>
    <row r="6755" spans="2:6">
      <c r="B6755" t="str">
        <f>'4Z'!$AC$108</f>
        <v>B0178GSA05</v>
      </c>
      <c r="E6755" t="s">
        <v>16446</v>
      </c>
      <c r="F6755">
        <f>IF(ISBLANK('4Z'!$H$108),"",'4Z'!$H$108)</f>
        <v>3029</v>
      </c>
    </row>
    <row r="6756" spans="2:6">
      <c r="B6756" t="str">
        <f>'4Z'!$AD$108</f>
        <v>B0178GSA06</v>
      </c>
      <c r="E6756" t="s">
        <v>16446</v>
      </c>
      <c r="F6756">
        <f>IF(ISBLANK('4Z'!$I$108),"",'4Z'!$I$108)</f>
        <v>60640</v>
      </c>
    </row>
    <row r="6757" spans="2:6">
      <c r="B6757" t="str">
        <f>'4Z'!$Y$109</f>
        <v>B0178GSB01</v>
      </c>
      <c r="E6757" t="s">
        <v>16446</v>
      </c>
      <c r="F6757">
        <f>IF(ISBLANK('4Z'!$D$109),"",'4Z'!$D$109)</f>
        <v>6248</v>
      </c>
    </row>
    <row r="6758" spans="2:6">
      <c r="B6758" t="str">
        <f>'4Z'!$Z$109</f>
        <v>B0178GSB02</v>
      </c>
      <c r="E6758" t="s">
        <v>16446</v>
      </c>
      <c r="F6758">
        <f>IF(ISBLANK('4Z'!$E$109),"",'4Z'!$E$109)</f>
        <v>187440</v>
      </c>
    </row>
    <row r="6759" spans="2:6">
      <c r="B6759" t="str">
        <f>'4Z'!$AA$109</f>
        <v>B0178GSB03</v>
      </c>
      <c r="E6759" t="s">
        <v>16446</v>
      </c>
      <c r="F6759">
        <f>IF(ISBLANK('4Z'!$F$109),"",'4Z'!$F$109)</f>
        <v>0</v>
      </c>
    </row>
    <row r="6760" spans="2:6">
      <c r="B6760" t="str">
        <f>'4Z'!$AB$109</f>
        <v>B0178GSB04</v>
      </c>
      <c r="E6760" t="s">
        <v>16446</v>
      </c>
      <c r="F6760">
        <f>IF(ISBLANK('4Z'!$G$109),"",'4Z'!$G$109)</f>
        <v>0</v>
      </c>
    </row>
    <row r="6761" spans="2:6">
      <c r="B6761" t="str">
        <f>'4Z'!$Y$110</f>
        <v>B0179GSA01</v>
      </c>
      <c r="E6761" t="s">
        <v>16446</v>
      </c>
      <c r="F6761">
        <f>IF(ISBLANK('4Z'!$D$110),"",'4Z'!$D$110)</f>
        <v>1451</v>
      </c>
    </row>
    <row r="6762" spans="2:6">
      <c r="B6762" t="str">
        <f>'4Z'!$Z$110</f>
        <v>B0179GSA02</v>
      </c>
      <c r="E6762" t="s">
        <v>16446</v>
      </c>
      <c r="F6762">
        <f>IF(ISBLANK('4Z'!$E$110),"",'4Z'!$E$110)</f>
        <v>29020</v>
      </c>
    </row>
    <row r="6763" spans="2:6">
      <c r="B6763" t="str">
        <f>'4Z'!$AA$110</f>
        <v>B0179GSA03</v>
      </c>
      <c r="E6763" t="s">
        <v>16446</v>
      </c>
      <c r="F6763">
        <f>IF(ISBLANK('4Z'!$F$110),"",'4Z'!$F$110)</f>
        <v>0</v>
      </c>
    </row>
    <row r="6764" spans="2:6">
      <c r="B6764" t="str">
        <f>'4Z'!$AB$110</f>
        <v>B0179GSA04</v>
      </c>
      <c r="E6764" t="s">
        <v>16446</v>
      </c>
      <c r="F6764">
        <f>IF(ISBLANK('4Z'!$G$110),"",'4Z'!$G$110)</f>
        <v>0</v>
      </c>
    </row>
    <row r="6765" spans="2:6">
      <c r="B6765" t="str">
        <f>'4Z'!$AC$110</f>
        <v>B0179GSA05</v>
      </c>
      <c r="E6765" t="s">
        <v>16446</v>
      </c>
      <c r="F6765">
        <f>IF(ISBLANK('4Z'!$H$110),"",'4Z'!$H$110)</f>
        <v>0</v>
      </c>
    </row>
    <row r="6766" spans="2:6">
      <c r="B6766" t="str">
        <f>'4Z'!$AD$110</f>
        <v>B0179GSA06</v>
      </c>
      <c r="E6766" t="s">
        <v>16446</v>
      </c>
      <c r="F6766">
        <f>IF(ISBLANK('4Z'!$I$110),"",'4Z'!$I$110)</f>
        <v>0</v>
      </c>
    </row>
    <row r="6767" spans="2:6">
      <c r="B6767" t="str">
        <f>'4Z'!$Y$111</f>
        <v>B0179GSB01</v>
      </c>
      <c r="E6767" t="s">
        <v>16446</v>
      </c>
      <c r="F6767">
        <f>IF(ISBLANK('4Z'!$D$111),"",'4Z'!$D$111)</f>
        <v>85</v>
      </c>
    </row>
    <row r="6768" spans="2:6">
      <c r="B6768" t="str">
        <f>'4Z'!$Z$111</f>
        <v>B0179GSB02</v>
      </c>
      <c r="E6768" t="s">
        <v>16446</v>
      </c>
      <c r="F6768">
        <f>IF(ISBLANK('4Z'!$E$111),"",'4Z'!$E$111)</f>
        <v>1700</v>
      </c>
    </row>
    <row r="6769" spans="2:6">
      <c r="B6769" t="str">
        <f>'4Z'!$AA$111</f>
        <v>B0179GSB03</v>
      </c>
      <c r="E6769" t="s">
        <v>16446</v>
      </c>
      <c r="F6769">
        <f>IF(ISBLANK('4Z'!$F$111),"",'4Z'!$F$111)</f>
        <v>0</v>
      </c>
    </row>
    <row r="6770" spans="2:6">
      <c r="B6770" t="str">
        <f>'4Z'!$AB$111</f>
        <v>B0179GSB04</v>
      </c>
      <c r="E6770" t="s">
        <v>16446</v>
      </c>
      <c r="F6770">
        <f>IF(ISBLANK('4Z'!$G$111),"",'4Z'!$G$111)</f>
        <v>0</v>
      </c>
    </row>
    <row r="6771" spans="2:6">
      <c r="B6771" t="str">
        <f>'4Z'!$AC$111</f>
        <v>B0179GSB05</v>
      </c>
      <c r="E6771" t="s">
        <v>16446</v>
      </c>
      <c r="F6771">
        <f>IF(ISBLANK('4Z'!$H$111),"",'4Z'!$H$111)</f>
        <v>0</v>
      </c>
    </row>
    <row r="6772" spans="2:6">
      <c r="B6772" t="str">
        <f>'4Z'!$AD$111</f>
        <v>B0179GSB06</v>
      </c>
      <c r="E6772" t="s">
        <v>16446</v>
      </c>
      <c r="F6772">
        <f>IF(ISBLANK('4Z'!$I$111),"",'4Z'!$I$111)</f>
        <v>0</v>
      </c>
    </row>
    <row r="6773" spans="2:6">
      <c r="B6773" t="str">
        <f>'4Z'!$Y$112</f>
        <v>B0180GS01</v>
      </c>
      <c r="E6773" t="s">
        <v>16446</v>
      </c>
      <c r="F6773">
        <f>IF(ISBLANK('4Z'!$D$112),"",'4Z'!$D$112)</f>
        <v>6285</v>
      </c>
    </row>
    <row r="6774" spans="2:6">
      <c r="B6774" t="str">
        <f>'4Z'!$Z$112</f>
        <v>B0180GS02</v>
      </c>
      <c r="E6774" t="s">
        <v>16446</v>
      </c>
      <c r="F6774">
        <f>IF(ISBLANK('4Z'!$E$112),"",'4Z'!$E$112)</f>
        <v>125710</v>
      </c>
    </row>
    <row r="6775" spans="2:6">
      <c r="B6775" t="str">
        <f>'4Z'!$AA$112</f>
        <v>B0180GS03</v>
      </c>
      <c r="E6775" t="s">
        <v>16446</v>
      </c>
      <c r="F6775">
        <f>IF(ISBLANK('4Z'!$F$112),"",'4Z'!$F$112)</f>
        <v>0</v>
      </c>
    </row>
    <row r="6776" spans="2:6">
      <c r="B6776" t="str">
        <f>'4Z'!$AB$112</f>
        <v>B0180GS04</v>
      </c>
      <c r="E6776" t="s">
        <v>16446</v>
      </c>
      <c r="F6776">
        <f>IF(ISBLANK('4Z'!$G$112),"",'4Z'!$G$112)</f>
        <v>0</v>
      </c>
    </row>
    <row r="6777" spans="2:6">
      <c r="B6777" t="str">
        <f>'4Z'!$AC$112</f>
        <v>B0180GS05</v>
      </c>
      <c r="E6777" t="s">
        <v>16446</v>
      </c>
      <c r="F6777">
        <f>IF(ISBLANK('4Z'!$H$112),"",'4Z'!$H$112)</f>
        <v>0</v>
      </c>
    </row>
    <row r="6778" spans="2:6">
      <c r="B6778" t="str">
        <f>'4Z'!$AD$112</f>
        <v>B0180GS06</v>
      </c>
      <c r="E6778" t="s">
        <v>16446</v>
      </c>
      <c r="F6778">
        <f>IF(ISBLANK('4Z'!$I$112),"",'4Z'!$I$112)</f>
        <v>0</v>
      </c>
    </row>
    <row r="6779" spans="2:6">
      <c r="B6779" t="str">
        <f>'4Z'!$Y$113</f>
        <v>B0181GS01</v>
      </c>
      <c r="E6779" t="s">
        <v>16446</v>
      </c>
      <c r="F6779">
        <f>IF(ISBLANK('4Z'!$D$113),"",'4Z'!$D$113)</f>
        <v>789</v>
      </c>
    </row>
    <row r="6780" spans="2:6">
      <c r="B6780" t="str">
        <f>'4Z'!$Z$113</f>
        <v>B0181GS02</v>
      </c>
      <c r="E6780" t="s">
        <v>16446</v>
      </c>
      <c r="F6780">
        <f>IF(ISBLANK('4Z'!$E$113),"",'4Z'!$E$113)</f>
        <v>196994.59</v>
      </c>
    </row>
    <row r="6781" spans="2:6">
      <c r="B6781" t="str">
        <f>'4Z'!$AA$113</f>
        <v>B0181GS03</v>
      </c>
      <c r="E6781" t="s">
        <v>16446</v>
      </c>
      <c r="F6781">
        <f>IF(ISBLANK('4Z'!$F$113),"",'4Z'!$F$113)</f>
        <v>0</v>
      </c>
    </row>
    <row r="6782" spans="2:6">
      <c r="B6782" t="str">
        <f>'4Z'!$AB$113</f>
        <v>B0181GS04</v>
      </c>
      <c r="E6782" t="s">
        <v>16446</v>
      </c>
      <c r="F6782">
        <f>IF(ISBLANK('4Z'!$G$113),"",'4Z'!$G$113)</f>
        <v>0</v>
      </c>
    </row>
    <row r="6783" spans="2:6">
      <c r="B6783" t="str">
        <f>'4Z'!$AC$113</f>
        <v>B0181GS05</v>
      </c>
      <c r="E6783" t="s">
        <v>16446</v>
      </c>
      <c r="F6783">
        <f>IF(ISBLANK('4Z'!$H$113),"",'4Z'!$H$113)</f>
        <v>238</v>
      </c>
    </row>
    <row r="6784" spans="2:6">
      <c r="B6784" t="str">
        <f>'4Z'!$AD$113</f>
        <v>B0181GS06</v>
      </c>
      <c r="E6784" t="s">
        <v>16446</v>
      </c>
      <c r="F6784">
        <f>IF(ISBLANK('4Z'!$I$113),"",'4Z'!$I$113)</f>
        <v>4790</v>
      </c>
    </row>
    <row r="6785" spans="2:6">
      <c r="B6785" t="str">
        <f>'4Z'!$Y$114</f>
        <v>B0182GS01</v>
      </c>
      <c r="E6785" t="s">
        <v>16446</v>
      </c>
      <c r="F6785">
        <f>IF(ISBLANK('4Z'!$D$114),"",'4Z'!$D$114)</f>
        <v>150</v>
      </c>
    </row>
    <row r="6786" spans="2:6">
      <c r="B6786" t="str">
        <f>'4Z'!$Z$114</f>
        <v>B0182GS02</v>
      </c>
      <c r="E6786" t="s">
        <v>16446</v>
      </c>
      <c r="F6786">
        <f>IF(ISBLANK('4Z'!$E$114),"",'4Z'!$E$114)</f>
        <v>19559.66</v>
      </c>
    </row>
    <row r="6787" spans="2:6">
      <c r="B6787" t="str">
        <f>'4Z'!$AA$114</f>
        <v>B0182GS03</v>
      </c>
      <c r="E6787" t="s">
        <v>16446</v>
      </c>
      <c r="F6787">
        <f>IF(ISBLANK('4Z'!$F$114),"",'4Z'!$F$114)</f>
        <v>0</v>
      </c>
    </row>
    <row r="6788" spans="2:6">
      <c r="B6788" t="str">
        <f>'4Z'!$AB$114</f>
        <v>B0182GS04</v>
      </c>
      <c r="E6788" t="s">
        <v>16446</v>
      </c>
      <c r="F6788">
        <f>IF(ISBLANK('4Z'!$G$114),"",'4Z'!$G$114)</f>
        <v>0</v>
      </c>
    </row>
    <row r="6789" spans="2:6">
      <c r="B6789" t="str">
        <f>'4Z'!$AC$114</f>
        <v>B0182GS05</v>
      </c>
      <c r="E6789" t="s">
        <v>16446</v>
      </c>
      <c r="F6789">
        <f>IF(ISBLANK('4Z'!$H$114),"",'4Z'!$H$114)</f>
        <v>200</v>
      </c>
    </row>
    <row r="6790" spans="2:6">
      <c r="B6790" t="str">
        <f>'4Z'!$AD$114</f>
        <v>B0182GS06</v>
      </c>
      <c r="E6790" t="s">
        <v>16446</v>
      </c>
      <c r="F6790">
        <f>IF(ISBLANK('4Z'!$I$114),"",'4Z'!$I$114)</f>
        <v>4000</v>
      </c>
    </row>
    <row r="6791" spans="2:6">
      <c r="B6791" t="str">
        <f>'4Z'!$Y$121</f>
        <v>B0183GS03</v>
      </c>
      <c r="E6791" t="s">
        <v>16446</v>
      </c>
      <c r="F6791">
        <f>IF(ISBLANK('4Z'!$D$121),"",'4Z'!$D$121)</f>
        <v>75</v>
      </c>
    </row>
    <row r="6792" spans="2:6">
      <c r="B6792" t="str">
        <f>'4Z'!$Z$121</f>
        <v>B0183GS04</v>
      </c>
      <c r="E6792" t="s">
        <v>16446</v>
      </c>
      <c r="F6792">
        <f>IF(ISBLANK('4Z'!$E$121),"",'4Z'!$E$121)</f>
        <v>750</v>
      </c>
    </row>
    <row r="6793" spans="2:6">
      <c r="B6793" t="str">
        <f>'4Z'!$Y$122</f>
        <v>B0184GS03</v>
      </c>
      <c r="E6793" t="s">
        <v>16446</v>
      </c>
      <c r="F6793">
        <f>IF(ISBLANK('4Z'!$D$122),"",'4Z'!$D$122)</f>
        <v>641</v>
      </c>
    </row>
    <row r="6794" spans="2:6">
      <c r="B6794" t="str">
        <f>'4Z'!$Z$122</f>
        <v>B0184GS04</v>
      </c>
      <c r="E6794" t="s">
        <v>16446</v>
      </c>
      <c r="F6794">
        <f>IF(ISBLANK('4Z'!$E$122),"",'4Z'!$E$122)</f>
        <v>19230</v>
      </c>
    </row>
    <row r="6795" spans="2:6">
      <c r="B6795" t="str">
        <f>'4Z'!$Y$123</f>
        <v>B0185GS03</v>
      </c>
      <c r="E6795" t="s">
        <v>16446</v>
      </c>
      <c r="F6795">
        <f>IF(ISBLANK('4Z'!$D$123),"",'4Z'!$D$123)</f>
        <v>1199</v>
      </c>
    </row>
    <row r="6796" spans="2:6">
      <c r="B6796" t="str">
        <f>'4Z'!$Z$123</f>
        <v>B0185GS04</v>
      </c>
      <c r="E6796" t="s">
        <v>16446</v>
      </c>
      <c r="F6796">
        <f>IF(ISBLANK('4Z'!$E$123),"",'4Z'!$E$123)</f>
        <v>48000</v>
      </c>
    </row>
    <row r="6797" spans="2:6">
      <c r="B6797" t="str">
        <f>'4Z'!$Y$124</f>
        <v>B0186GS03</v>
      </c>
      <c r="E6797" t="s">
        <v>16446</v>
      </c>
      <c r="F6797">
        <f>IF(ISBLANK('4Z'!$D$124),"",'4Z'!$D$124)</f>
        <v>887</v>
      </c>
    </row>
    <row r="6798" spans="2:6">
      <c r="B6798" t="str">
        <f>'4Z'!$Z$124</f>
        <v>B0186GS04</v>
      </c>
      <c r="E6798" t="s">
        <v>16446</v>
      </c>
      <c r="F6798">
        <f>IF(ISBLANK('4Z'!$E$124),"",'4Z'!$E$124)</f>
        <v>100561.93</v>
      </c>
    </row>
    <row r="6799" spans="2:6">
      <c r="B6799" t="str">
        <f>'4Z'!$Y$125</f>
        <v>B0187GS03</v>
      </c>
      <c r="E6799" t="s">
        <v>16446</v>
      </c>
      <c r="F6799">
        <f>IF(ISBLANK('4Z'!$D$125),"",'4Z'!$D$125)</f>
        <v>5093</v>
      </c>
    </row>
    <row r="6800" spans="2:6">
      <c r="B6800" t="str">
        <f>'4Z'!$Z$125</f>
        <v>B0187GS04</v>
      </c>
      <c r="E6800" t="s">
        <v>16446</v>
      </c>
      <c r="F6800">
        <f>IF(ISBLANK('4Z'!$E$125),"",'4Z'!$E$125)</f>
        <v>52010</v>
      </c>
    </row>
    <row r="6801" spans="2:6">
      <c r="B6801" t="str">
        <f>'4Z'!$Y$126</f>
        <v>B0188GS03</v>
      </c>
      <c r="E6801" t="s">
        <v>16446</v>
      </c>
      <c r="F6801">
        <f>IF(ISBLANK('4Z'!$D$126),"",'4Z'!$D$126)</f>
        <v>40061</v>
      </c>
    </row>
    <row r="6802" spans="2:6">
      <c r="B6802" t="str">
        <f>'4Z'!$Z$126</f>
        <v>B0188GS04</v>
      </c>
      <c r="E6802" t="s">
        <v>16446</v>
      </c>
      <c r="F6802">
        <f>IF(ISBLANK('4Z'!$E$126),"",'4Z'!$E$126)</f>
        <v>3315825.98</v>
      </c>
    </row>
    <row r="6803" spans="2:6">
      <c r="B6803" t="str">
        <f>'4Z'!$Y$127</f>
        <v>B0189GS03</v>
      </c>
      <c r="E6803" t="s">
        <v>16446</v>
      </c>
      <c r="F6803" t="str">
        <f>IF(ISBLANK('4Z'!$D$127),"",'4Z'!$D$127)</f>
        <v/>
      </c>
    </row>
    <row r="6804" spans="2:6">
      <c r="B6804" t="str">
        <f>'4Z'!$Z$127</f>
        <v>B0189GS04</v>
      </c>
      <c r="E6804" t="s">
        <v>16446</v>
      </c>
      <c r="F6804" t="str">
        <f>IF(ISBLANK('4Z'!$E$127),"",'4Z'!$E$127)</f>
        <v/>
      </c>
    </row>
    <row r="6805" spans="2:6">
      <c r="B6805" t="str">
        <f>'4Z'!$Y$128</f>
        <v>B0190GS03</v>
      </c>
      <c r="E6805" t="s">
        <v>16446</v>
      </c>
      <c r="F6805" t="str">
        <f>IF(ISBLANK('4Z'!$D$128),"",'4Z'!$D$128)</f>
        <v/>
      </c>
    </row>
    <row r="6806" spans="2:6">
      <c r="B6806" t="str">
        <f>'4Z'!$Z$128</f>
        <v>B0190GS04</v>
      </c>
      <c r="E6806" t="s">
        <v>16446</v>
      </c>
      <c r="F6806" t="str">
        <f>IF(ISBLANK('4Z'!$E$128),"",'4Z'!$E$128)</f>
        <v/>
      </c>
    </row>
    <row r="6807" spans="2:6">
      <c r="B6807" t="str">
        <f>'4Z'!$Y$129</f>
        <v>B0191GS03</v>
      </c>
      <c r="E6807" t="s">
        <v>16446</v>
      </c>
      <c r="F6807" t="str">
        <f>IF(ISBLANK('4Z'!$D$129),"",'4Z'!$D$129)</f>
        <v/>
      </c>
    </row>
    <row r="6808" spans="2:6">
      <c r="B6808" t="str">
        <f>'4Z'!$Z$129</f>
        <v>B0191GS04</v>
      </c>
      <c r="E6808" t="s">
        <v>16446</v>
      </c>
      <c r="F6808" t="str">
        <f>IF(ISBLANK('4Z'!$E$129),"",'4Z'!$E$129)</f>
        <v/>
      </c>
    </row>
    <row r="6809" spans="2:6">
      <c r="B6809" t="str">
        <f>'4Z'!$Y$130</f>
        <v>B0192GS03</v>
      </c>
      <c r="E6809" t="s">
        <v>16446</v>
      </c>
      <c r="F6809" t="str">
        <f>IF(ISBLANK('4Z'!$D$130),"",'4Z'!$D$130)</f>
        <v/>
      </c>
    </row>
    <row r="6810" spans="2:6">
      <c r="B6810" t="str">
        <f>'4Z'!$Z$130</f>
        <v>B0192GS04</v>
      </c>
      <c r="E6810" t="s">
        <v>16446</v>
      </c>
      <c r="F6810" t="str">
        <f>IF(ISBLANK('4Z'!$E$130),"",'4Z'!$E$130)</f>
        <v/>
      </c>
    </row>
    <row r="6811" spans="2:6">
      <c r="B6811" t="str">
        <f>'4Z'!$Y$137</f>
        <v>B0193GS01</v>
      </c>
      <c r="E6811" t="s">
        <v>16446</v>
      </c>
      <c r="F6811">
        <f>IF(ISBLANK('4Z'!$D$137),"",'4Z'!$D$137)</f>
        <v>4516</v>
      </c>
    </row>
    <row r="6812" spans="2:6">
      <c r="B6812" t="str">
        <f>'4Z'!$Z$137</f>
        <v>B0193GS02</v>
      </c>
      <c r="E6812" t="s">
        <v>16446</v>
      </c>
      <c r="F6812">
        <f>IF(ISBLANK('4Z'!$E$137),"",'4Z'!$E$137)</f>
        <v>90470</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workbookViewId="0"/>
  </sheetViews>
  <sheetFormatPr defaultRowHeight="14"/>
  <cols>
    <col min="2" max="2" width="22.58203125" bestFit="1" customWidth="1"/>
    <col min="3" max="3" width="33.6640625" customWidth="1"/>
    <col min="5" max="5" width="16.9140625" bestFit="1" customWidth="1"/>
  </cols>
  <sheetData>
    <row r="1" spans="1:6">
      <c r="C1" s="2897" t="s">
        <v>16449</v>
      </c>
    </row>
    <row r="2" spans="1:6">
      <c r="A2" t="s">
        <v>3</v>
      </c>
      <c r="B2" t="s">
        <v>16443</v>
      </c>
      <c r="C2" t="s">
        <v>16444</v>
      </c>
      <c r="D2" t="s">
        <v>15065</v>
      </c>
      <c r="E2" t="s">
        <v>16445</v>
      </c>
      <c r="F2" t="s">
        <v>13212</v>
      </c>
    </row>
    <row r="4" spans="1:6">
      <c r="B4" t="str">
        <f>'5A'!$R$8</f>
        <v>B0009WRAVIR</v>
      </c>
      <c r="E4" t="s">
        <v>16446</v>
      </c>
      <c r="F4">
        <f>IF(ISBLANK('5A'!$E$8),"",'5A'!$E$8)</f>
        <v>102.90300000000001</v>
      </c>
    </row>
    <row r="5" spans="1:6">
      <c r="B5" t="str">
        <f>'5A'!$R$9</f>
        <v>B0009WRAVPSR</v>
      </c>
      <c r="E5" t="s">
        <v>16446</v>
      </c>
      <c r="F5">
        <f>IF(ISBLANK('5A'!$E$9),"",'5A'!$E$9)</f>
        <v>1886.76</v>
      </c>
    </row>
    <row r="6" spans="1:6">
      <c r="B6" t="str">
        <f>'5A'!$R$10</f>
        <v>B0009WRAVRA</v>
      </c>
      <c r="E6" t="s">
        <v>16446</v>
      </c>
      <c r="F6">
        <f>IF(ISBLANK('5A'!$E$10),"",'5A'!$E$10)</f>
        <v>66.75</v>
      </c>
    </row>
    <row r="7" spans="1:6">
      <c r="B7" s="1918" t="str">
        <f>'5A'!$R$11</f>
        <v>B0009WRAVGW</v>
      </c>
      <c r="E7" t="s">
        <v>16446</v>
      </c>
      <c r="F7">
        <f>IF(ISBLANK('5A'!$E$11),"",'5A'!$E$11)</f>
        <v>658.34</v>
      </c>
    </row>
    <row r="8" spans="1:6">
      <c r="B8" s="1918" t="str">
        <f>'5A'!$R$12</f>
        <v>B0009WRAVAR</v>
      </c>
      <c r="E8" t="s">
        <v>16446</v>
      </c>
      <c r="F8">
        <f>IF(ISBLANK('5A'!$E$12),"",'5A'!$E$12)</f>
        <v>3.6</v>
      </c>
    </row>
    <row r="9" spans="1:6">
      <c r="B9" s="1918" t="str">
        <f>'5A'!$R$13</f>
        <v>B0009WRAVASR</v>
      </c>
      <c r="E9" t="s">
        <v>16446</v>
      </c>
      <c r="F9">
        <f>IF(ISBLANK('5A'!$E$13),"",'5A'!$E$13)</f>
        <v>0</v>
      </c>
    </row>
    <row r="10" spans="1:6">
      <c r="B10" s="1918" t="str">
        <f>'5A'!$R$14</f>
        <v>B0009WRAVSA</v>
      </c>
      <c r="E10" t="s">
        <v>16446</v>
      </c>
      <c r="F10">
        <f>IF(ISBLANK('5A'!$E$14),"",'5A'!$E$14)</f>
        <v>15.255000000000001</v>
      </c>
    </row>
    <row r="11" spans="1:6">
      <c r="B11" s="1918" t="str">
        <f>'5A'!$R$15</f>
        <v>B0009WRAVWRS</v>
      </c>
      <c r="E11" t="s">
        <v>16446</v>
      </c>
      <c r="F11">
        <f>IF(ISBLANK('5A'!$E$15),"",'5A'!$E$15)</f>
        <v>0</v>
      </c>
    </row>
    <row r="12" spans="1:6">
      <c r="B12" t="str">
        <f>'5A'!$R$16</f>
        <v>BN4830</v>
      </c>
      <c r="E12" t="s">
        <v>16446</v>
      </c>
      <c r="F12">
        <f>IF(ISBLANK('5A'!$E$16),"",'5A'!$E$16)</f>
        <v>1</v>
      </c>
    </row>
    <row r="13" spans="1:6">
      <c r="B13" t="str">
        <f>'5A'!$R$17</f>
        <v>BN4849</v>
      </c>
      <c r="E13" t="s">
        <v>16446</v>
      </c>
      <c r="F13">
        <f>IF(ISBLANK('5A'!$E$17),"",'5A'!$E$17)</f>
        <v>21</v>
      </c>
    </row>
    <row r="14" spans="1:6">
      <c r="B14" t="str">
        <f>'5A'!$R$18</f>
        <v>BN4835</v>
      </c>
      <c r="E14" t="s">
        <v>16446</v>
      </c>
      <c r="F14">
        <f>IF(ISBLANK('5A'!$E$18),"",'5A'!$E$18)</f>
        <v>14</v>
      </c>
    </row>
    <row r="15" spans="1:6">
      <c r="B15" t="str">
        <f>'5A'!$R$19</f>
        <v>BN4851</v>
      </c>
      <c r="E15" t="s">
        <v>16446</v>
      </c>
      <c r="F15">
        <f>IF(ISBLANK('5A'!$E$19),"",'5A'!$E$19)</f>
        <v>109</v>
      </c>
    </row>
    <row r="16" spans="1:6">
      <c r="B16" t="str">
        <f>'5A'!$R$20</f>
        <v>BN4852</v>
      </c>
      <c r="E16" t="s">
        <v>16446</v>
      </c>
      <c r="F16">
        <f>IF(ISBLANK('5A'!$E$20),"",'5A'!$E$20)</f>
        <v>2</v>
      </c>
    </row>
    <row r="17" spans="2:6">
      <c r="B17" t="str">
        <f>'5A'!$R$21</f>
        <v>BN4853</v>
      </c>
      <c r="E17" t="s">
        <v>16446</v>
      </c>
      <c r="F17">
        <f>IF(ISBLANK('5A'!$E$21),"",'5A'!$E$21)</f>
        <v>0</v>
      </c>
    </row>
    <row r="18" spans="2:6">
      <c r="B18" t="str">
        <f>'5A'!$R$22</f>
        <v>BN4856</v>
      </c>
      <c r="E18" t="s">
        <v>16446</v>
      </c>
      <c r="F18">
        <f>IF(ISBLANK('5A'!$E$22),"",'5A'!$E$22)</f>
        <v>1</v>
      </c>
    </row>
    <row r="19" spans="2:6">
      <c r="B19" t="str">
        <f>'5A'!$R$23</f>
        <v>BN4857</v>
      </c>
      <c r="E19" t="s">
        <v>16446</v>
      </c>
      <c r="F19">
        <f>IF(ISBLANK('5A'!$E$23),"",'5A'!$E$23)</f>
        <v>0</v>
      </c>
    </row>
    <row r="20" spans="2:6">
      <c r="B20" t="str">
        <f>'5A'!$R$24</f>
        <v>BN4843</v>
      </c>
      <c r="E20" t="s">
        <v>16446</v>
      </c>
      <c r="F20">
        <f>IF(ISBLANK('5A'!$E$24),"",'5A'!$E$24)</f>
        <v>148</v>
      </c>
    </row>
    <row r="21" spans="2:6">
      <c r="B21" t="str">
        <f>'5A'!$R$25</f>
        <v>BN10190</v>
      </c>
      <c r="E21" t="s">
        <v>16446</v>
      </c>
      <c r="F21">
        <f>IF(ISBLANK('5A'!$E$25),"",'5A'!$E$25)</f>
        <v>22</v>
      </c>
    </row>
    <row r="22" spans="2:6">
      <c r="B22" t="str">
        <f>'5A'!$R$26</f>
        <v>BN10191</v>
      </c>
      <c r="E22" t="s">
        <v>16446</v>
      </c>
      <c r="F22">
        <f>IF(ISBLANK('5A'!$E$26),"",'5A'!$E$26)</f>
        <v>218347</v>
      </c>
    </row>
    <row r="23" spans="2:6">
      <c r="B23" t="str">
        <f>'5A'!$R$27</f>
        <v>W5003</v>
      </c>
      <c r="E23" t="s">
        <v>16446</v>
      </c>
      <c r="F23">
        <f>IF(ISBLANK('5A'!$E$27),"",'5A'!$E$27)</f>
        <v>172</v>
      </c>
    </row>
    <row r="24" spans="2:6">
      <c r="B24" t="str">
        <f>'5A'!$R$28</f>
        <v>W5003CAP</v>
      </c>
      <c r="E24" t="s">
        <v>16446</v>
      </c>
      <c r="F24">
        <f>IF(ISBLANK('5A'!$E$28),"",'5A'!$E$28)</f>
        <v>44383</v>
      </c>
    </row>
    <row r="25" spans="2:6">
      <c r="B25" t="str">
        <f>'5A'!$R$29</f>
        <v>BN10290</v>
      </c>
      <c r="E25" t="s">
        <v>16446</v>
      </c>
      <c r="F25">
        <f>IF(ISBLANK('5A'!$E$29),"",'5A'!$E$29)</f>
        <v>11.21</v>
      </c>
    </row>
    <row r="26" spans="2:6">
      <c r="B26" t="str">
        <f>'5A'!$R$30</f>
        <v>BN4861</v>
      </c>
      <c r="E26" t="s">
        <v>16446</v>
      </c>
      <c r="F26">
        <f>IF(ISBLANK('5A'!$E$30),"",'5A'!$E$30)</f>
        <v>8.92</v>
      </c>
    </row>
    <row r="27" spans="2:6">
      <c r="B27" t="str">
        <f>'5A'!$R$31</f>
        <v>B0009WRAVEC</v>
      </c>
      <c r="E27" t="s">
        <v>16446</v>
      </c>
      <c r="F27">
        <f>IF(ISBLANK('5A'!$E$31),"",'5A'!$E$31)</f>
        <v>134501.87100000001</v>
      </c>
    </row>
    <row r="28" spans="2:6">
      <c r="B28" t="str">
        <f>'5A'!$R$32</f>
        <v>B0009WRAVTNI</v>
      </c>
      <c r="E28" t="s">
        <v>16446</v>
      </c>
      <c r="F28">
        <f>IF(ISBLANK('5A'!$E$32),"",'5A'!$E$32)</f>
        <v>1</v>
      </c>
    </row>
    <row r="29" spans="2:6">
      <c r="B29" s="1918" t="str">
        <f>'5A'!$R$33</f>
        <v>B0009WRAVWI3</v>
      </c>
      <c r="E29" t="s">
        <v>16446</v>
      </c>
      <c r="F29">
        <f>IF(ISBLANK('5A'!$E$33),"",'5A'!$E$33)</f>
        <v>0</v>
      </c>
    </row>
    <row r="30" spans="2:6">
      <c r="B30" t="str">
        <f>'5A'!$R$34</f>
        <v>B0009WRAVTNE</v>
      </c>
      <c r="E30" t="s">
        <v>16446</v>
      </c>
      <c r="F30">
        <f>IF(ISBLANK('5A'!$E$34),"",'5A'!$E$34)</f>
        <v>0</v>
      </c>
    </row>
    <row r="31" spans="2:6">
      <c r="B31" s="1918" t="str">
        <f>'5A'!$R$35</f>
        <v>B0009WRAVWE3</v>
      </c>
      <c r="E31" t="s">
        <v>16446</v>
      </c>
      <c r="F31">
        <f>IF(ISBLANK('5A'!$E$35),"",'5A'!$E$35)</f>
        <v>0</v>
      </c>
    </row>
    <row r="32" spans="2:6">
      <c r="B32" s="1918" t="str">
        <f>'5A'!$R$36</f>
        <v>BN4859</v>
      </c>
      <c r="E32" t="s">
        <v>16446</v>
      </c>
      <c r="F32">
        <f>IF(ISBLANK('5A'!$E$36),"",'5A'!$E$36)</f>
        <v>3077.37</v>
      </c>
    </row>
    <row r="33" spans="2:6">
      <c r="B33" s="1918" t="str">
        <f>'5A'!$R$37</f>
        <v>B4860_TOT</v>
      </c>
      <c r="E33" t="s">
        <v>16446</v>
      </c>
      <c r="F33">
        <f>IF(ISBLANK('5A'!$E$37),"",'5A'!$E$37)</f>
        <v>29</v>
      </c>
    </row>
    <row r="34" spans="2:6">
      <c r="B34" t="str">
        <f>'5B'!$AE$8</f>
        <v>BM102IR</v>
      </c>
      <c r="E34" t="s">
        <v>16446</v>
      </c>
      <c r="F34">
        <f>IF(ISBLANK('5B'!$E$8),"",'5B'!$E$8)</f>
        <v>0.96199999999999997</v>
      </c>
    </row>
    <row r="35" spans="2:6">
      <c r="B35" t="str">
        <f>'5B'!$AF$8</f>
        <v>BM102PS</v>
      </c>
      <c r="E35" t="s">
        <v>16446</v>
      </c>
      <c r="F35">
        <f>IF(ISBLANK('5B'!$F$8),"",'5B'!$F$8)</f>
        <v>18.902000000000001</v>
      </c>
    </row>
    <row r="36" spans="2:6">
      <c r="B36" t="str">
        <f>'5B'!$AG$8</f>
        <v>BM102RS</v>
      </c>
      <c r="E36" t="s">
        <v>16446</v>
      </c>
      <c r="F36">
        <f>IF(ISBLANK('5B'!$G$8),"",'5B'!$G$8)</f>
        <v>0.5</v>
      </c>
    </row>
    <row r="37" spans="2:6">
      <c r="B37" t="str">
        <f>'5B'!$AH$8</f>
        <v>BM102BO</v>
      </c>
      <c r="E37" t="s">
        <v>16446</v>
      </c>
      <c r="F37">
        <f>IF(ISBLANK('5B'!$H$8),"",'5B'!$H$8)</f>
        <v>6.2960000000000003</v>
      </c>
    </row>
    <row r="38" spans="2:6">
      <c r="B38" t="str">
        <f>'5B'!$AI$8</f>
        <v>BM102AR</v>
      </c>
      <c r="E38" t="s">
        <v>16446</v>
      </c>
      <c r="F38">
        <f>IF(ISBLANK('5B'!$I$8),"",'5B'!$I$8)</f>
        <v>5.2999999999999999E-2</v>
      </c>
    </row>
    <row r="39" spans="2:6">
      <c r="B39" t="str">
        <f>'5B'!$AJ$8</f>
        <v>BM102ASR</v>
      </c>
      <c r="E39" t="s">
        <v>16446</v>
      </c>
      <c r="F39">
        <f>IF(ISBLANK('5B'!$J$8),"",'5B'!$J$8)</f>
        <v>0</v>
      </c>
    </row>
    <row r="40" spans="2:6">
      <c r="B40" t="str">
        <f>'5B'!$AK$8</f>
        <v>BM102WROT</v>
      </c>
      <c r="E40" t="s">
        <v>16446</v>
      </c>
      <c r="F40">
        <f>IF(ISBLANK('5B'!$K$8),"",'5B'!$K$8)</f>
        <v>0</v>
      </c>
    </row>
    <row r="41" spans="2:6">
      <c r="B41" t="str">
        <f>'5B'!$AL$8</f>
        <v>BM102WRTOT</v>
      </c>
      <c r="E41" t="s">
        <v>16446</v>
      </c>
      <c r="F41">
        <f>IF(ISBLANK('5B'!$L$8),"",'5B'!$L$8)</f>
        <v>26.713000000000001</v>
      </c>
    </row>
    <row r="42" spans="2:6">
      <c r="B42" t="str">
        <f>'5B'!$AE$9</f>
        <v>BM836IR</v>
      </c>
      <c r="E42" t="s">
        <v>16446</v>
      </c>
      <c r="F42">
        <f>IF(ISBLANK('5B'!$E$9),"",'5B'!$E$9)</f>
        <v>-2E-3</v>
      </c>
    </row>
    <row r="43" spans="2:6">
      <c r="B43" t="str">
        <f>'5B'!$AF$9</f>
        <v>BM836PS</v>
      </c>
      <c r="E43" t="s">
        <v>16446</v>
      </c>
      <c r="F43">
        <f>IF(ISBLANK('5B'!$F$9),"",'5B'!$F$9)</f>
        <v>-4.3999999999999997E-2</v>
      </c>
    </row>
    <row r="44" spans="2:6">
      <c r="B44" t="str">
        <f>'5B'!$AG$9</f>
        <v>BM836RS</v>
      </c>
      <c r="E44" t="s">
        <v>16446</v>
      </c>
      <c r="F44">
        <f>IF(ISBLANK('5B'!$G$9),"",'5B'!$G$9)</f>
        <v>-1E-3</v>
      </c>
    </row>
    <row r="45" spans="2:6">
      <c r="B45" t="str">
        <f>'5B'!$AH$9</f>
        <v>BM836BO</v>
      </c>
      <c r="E45" t="s">
        <v>16446</v>
      </c>
      <c r="F45">
        <f>IF(ISBLANK('5B'!$H$9),"",'5B'!$H$9)</f>
        <v>-1.4999999999999999E-2</v>
      </c>
    </row>
    <row r="46" spans="2:6">
      <c r="B46" t="str">
        <f>'5B'!$AI$9</f>
        <v>BM836AR</v>
      </c>
      <c r="E46" t="s">
        <v>16446</v>
      </c>
      <c r="F46">
        <f>IF(ISBLANK('5B'!$I$9),"",'5B'!$I$9)</f>
        <v>0</v>
      </c>
    </row>
    <row r="47" spans="2:6">
      <c r="B47" t="str">
        <f>'5B'!$AJ$9</f>
        <v>BM836ASR</v>
      </c>
      <c r="E47" t="s">
        <v>16446</v>
      </c>
      <c r="F47">
        <f>IF(ISBLANK('5B'!$J$9),"",'5B'!$J$9)</f>
        <v>0</v>
      </c>
    </row>
    <row r="48" spans="2:6">
      <c r="B48" t="str">
        <f>'5B'!$AK$9</f>
        <v>BM836WROT</v>
      </c>
      <c r="E48" t="s">
        <v>16446</v>
      </c>
      <c r="F48">
        <f>IF(ISBLANK('5B'!$K$9),"",'5B'!$K$9)</f>
        <v>0</v>
      </c>
    </row>
    <row r="49" spans="2:6">
      <c r="B49" t="str">
        <f>'5B'!$AL$9</f>
        <v>BM836WRTOT</v>
      </c>
      <c r="E49" t="s">
        <v>16446</v>
      </c>
      <c r="F49">
        <f>IF(ISBLANK('5B'!$L$9),"",'5B'!$L$9)</f>
        <v>-6.2E-2</v>
      </c>
    </row>
    <row r="50" spans="2:6">
      <c r="B50" t="str">
        <f>'5B'!$AE$10</f>
        <v>WS1003IR</v>
      </c>
      <c r="E50" t="s">
        <v>16446</v>
      </c>
      <c r="F50">
        <f>IF(ISBLANK('5B'!$E$10),"",'5B'!$E$10)</f>
        <v>0</v>
      </c>
    </row>
    <row r="51" spans="2:6">
      <c r="B51" t="str">
        <f>'5B'!$AF$10</f>
        <v>WS1003PS</v>
      </c>
      <c r="E51" t="s">
        <v>16446</v>
      </c>
      <c r="F51">
        <f>IF(ISBLANK('5B'!$F$10),"",'5B'!$F$10)</f>
        <v>0</v>
      </c>
    </row>
    <row r="52" spans="2:6">
      <c r="B52" t="str">
        <f>'5B'!$AG$10</f>
        <v>WS1003RS</v>
      </c>
      <c r="E52" t="s">
        <v>16446</v>
      </c>
      <c r="F52">
        <f>IF(ISBLANK('5B'!$G$10),"",'5B'!$G$10)</f>
        <v>18.016999999999999</v>
      </c>
    </row>
    <row r="53" spans="2:6">
      <c r="B53" t="str">
        <f>'5B'!$AH$10</f>
        <v>WS1003BO</v>
      </c>
      <c r="E53" t="s">
        <v>16446</v>
      </c>
      <c r="F53">
        <f>IF(ISBLANK('5B'!$H$10),"",'5B'!$H$10)</f>
        <v>5.556</v>
      </c>
    </row>
    <row r="54" spans="2:6">
      <c r="B54" t="str">
        <f>'5B'!$AI$10</f>
        <v>WS1003AR</v>
      </c>
      <c r="E54" t="s">
        <v>16446</v>
      </c>
      <c r="F54">
        <f>IF(ISBLANK('5B'!$I$10),"",'5B'!$I$10)</f>
        <v>0</v>
      </c>
    </row>
    <row r="55" spans="2:6">
      <c r="B55" t="str">
        <f>'5B'!$AJ$10</f>
        <v>WS1003ASR</v>
      </c>
      <c r="E55" t="s">
        <v>16446</v>
      </c>
      <c r="F55">
        <f>IF(ISBLANK('5B'!$J$10),"",'5B'!$J$10)</f>
        <v>0</v>
      </c>
    </row>
    <row r="56" spans="2:6">
      <c r="B56" t="str">
        <f>'5B'!$AK$10</f>
        <v>WS1003WROT</v>
      </c>
      <c r="E56" t="s">
        <v>16446</v>
      </c>
      <c r="F56">
        <f>IF(ISBLANK('5B'!$K$10),"",'5B'!$K$10)</f>
        <v>0</v>
      </c>
    </row>
    <row r="57" spans="2:6">
      <c r="B57" t="str">
        <f>'5B'!$AL$10</f>
        <v>WS1003WRTOT</v>
      </c>
      <c r="E57" t="s">
        <v>16446</v>
      </c>
      <c r="F57">
        <f>IF(ISBLANK('5B'!$L$10),"",'5B'!$L$10)</f>
        <v>23.573</v>
      </c>
    </row>
    <row r="58" spans="2:6">
      <c r="B58" t="str">
        <f>'5B'!$AE$11</f>
        <v>BM240IR</v>
      </c>
      <c r="E58" t="s">
        <v>16446</v>
      </c>
      <c r="F58">
        <f>IF(ISBLANK('5B'!$E$11),"",'5B'!$E$11)</f>
        <v>0.193</v>
      </c>
    </row>
    <row r="59" spans="2:6">
      <c r="B59" t="str">
        <f>'5B'!$AF$11</f>
        <v>BM240PS</v>
      </c>
      <c r="E59" t="s">
        <v>16446</v>
      </c>
      <c r="F59">
        <f>IF(ISBLANK('5B'!$F$11),"",'5B'!$F$11)</f>
        <v>3.7909999999999999</v>
      </c>
    </row>
    <row r="60" spans="2:6">
      <c r="B60" t="str">
        <f>'5B'!$AG$11</f>
        <v>BM240RS</v>
      </c>
      <c r="E60" t="s">
        <v>16446</v>
      </c>
      <c r="F60">
        <f>IF(ISBLANK('5B'!$G$11),"",'5B'!$G$11)</f>
        <v>0.1</v>
      </c>
    </row>
    <row r="61" spans="2:6">
      <c r="B61" t="str">
        <f>'5B'!$AH$11</f>
        <v>BM240BO</v>
      </c>
      <c r="E61" t="s">
        <v>16446</v>
      </c>
      <c r="F61">
        <f>IF(ISBLANK('5B'!$H$11),"",'5B'!$H$11)</f>
        <v>1.2629999999999999</v>
      </c>
    </row>
    <row r="62" spans="2:6">
      <c r="B62" t="str">
        <f>'5B'!$AI$11</f>
        <v>BM240AR</v>
      </c>
      <c r="E62" t="s">
        <v>16446</v>
      </c>
      <c r="F62">
        <f>IF(ISBLANK('5B'!$I$11),"",'5B'!$I$11)</f>
        <v>1.0999999999999999E-2</v>
      </c>
    </row>
    <row r="63" spans="2:6">
      <c r="B63" t="str">
        <f>'5B'!$AJ$11</f>
        <v>BM240ASR</v>
      </c>
      <c r="E63" t="s">
        <v>16446</v>
      </c>
      <c r="F63">
        <f>IF(ISBLANK('5B'!$J$11),"",'5B'!$J$11)</f>
        <v>0</v>
      </c>
    </row>
    <row r="64" spans="2:6">
      <c r="B64" t="str">
        <f>'5B'!$AK$11</f>
        <v>BM240WROT</v>
      </c>
      <c r="E64" t="s">
        <v>16446</v>
      </c>
      <c r="F64">
        <f>IF(ISBLANK('5B'!$K$11),"",'5B'!$K$11)</f>
        <v>0</v>
      </c>
    </row>
    <row r="65" spans="2:6">
      <c r="B65" t="str">
        <f>'5B'!$AL$11</f>
        <v>BM240WRTOT</v>
      </c>
      <c r="E65" t="s">
        <v>16446</v>
      </c>
      <c r="F65">
        <f>IF(ISBLANK('5B'!$L$11),"",'5B'!$L$11)</f>
        <v>5.3579999999999997</v>
      </c>
    </row>
    <row r="66" spans="2:6">
      <c r="B66" t="str">
        <f>'5B'!$AE$14</f>
        <v>WS1005IR</v>
      </c>
      <c r="E66" t="s">
        <v>16446</v>
      </c>
      <c r="F66">
        <f>IF(ISBLANK('5B'!$E$14),"",'5B'!$E$14)</f>
        <v>0</v>
      </c>
    </row>
    <row r="67" spans="2:6">
      <c r="B67" t="str">
        <f>'5B'!$AF$14</f>
        <v>WS1005PS</v>
      </c>
      <c r="E67" t="s">
        <v>16446</v>
      </c>
      <c r="F67">
        <f>IF(ISBLANK('5B'!$F$14),"",'5B'!$F$14)</f>
        <v>0</v>
      </c>
    </row>
    <row r="68" spans="2:6">
      <c r="B68" t="str">
        <f>'5B'!$AG$14</f>
        <v>WS1005RS</v>
      </c>
      <c r="E68" t="s">
        <v>16446</v>
      </c>
      <c r="F68">
        <f>IF(ISBLANK('5B'!$G$14),"",'5B'!$G$14)</f>
        <v>0</v>
      </c>
    </row>
    <row r="69" spans="2:6">
      <c r="B69" t="str">
        <f>'5B'!$AH$14</f>
        <v>WS1005BO</v>
      </c>
      <c r="E69" t="s">
        <v>16446</v>
      </c>
      <c r="F69">
        <f>IF(ISBLANK('5B'!$H$14),"",'5B'!$H$14)</f>
        <v>0</v>
      </c>
    </row>
    <row r="70" spans="2:6">
      <c r="B70" t="str">
        <f>'5B'!$AI$14</f>
        <v>WS1005AR</v>
      </c>
      <c r="E70" t="s">
        <v>16446</v>
      </c>
      <c r="F70">
        <f>IF(ISBLANK('5B'!$I$14),"",'5B'!$I$14)</f>
        <v>0</v>
      </c>
    </row>
    <row r="71" spans="2:6">
      <c r="B71" t="str">
        <f>'5B'!$AJ$14</f>
        <v>WS1005ASR</v>
      </c>
      <c r="E71" t="s">
        <v>16446</v>
      </c>
      <c r="F71">
        <f>IF(ISBLANK('5B'!$J$14),"",'5B'!$J$14)</f>
        <v>0</v>
      </c>
    </row>
    <row r="72" spans="2:6">
      <c r="B72" t="str">
        <f>'5B'!$AK$14</f>
        <v>WS1005WROT</v>
      </c>
      <c r="E72" t="s">
        <v>16446</v>
      </c>
      <c r="F72">
        <f>IF(ISBLANK('5B'!$K$14),"",'5B'!$K$14)</f>
        <v>0</v>
      </c>
    </row>
    <row r="73" spans="2:6">
      <c r="B73" t="str">
        <f>'5B'!$AL$14</f>
        <v>WS1005WRTOT</v>
      </c>
      <c r="E73" t="s">
        <v>16446</v>
      </c>
      <c r="F73">
        <f>IF(ISBLANK('5B'!$L$14),"",'5B'!$L$14)</f>
        <v>0</v>
      </c>
    </row>
    <row r="74" spans="2:6">
      <c r="B74" t="str">
        <f>'5B'!$AE$15</f>
        <v>WS1006IR</v>
      </c>
      <c r="E74" t="s">
        <v>16446</v>
      </c>
      <c r="F74">
        <f>IF(ISBLANK('5B'!$E$15),"",'5B'!$E$15)</f>
        <v>0</v>
      </c>
    </row>
    <row r="75" spans="2:6">
      <c r="B75" t="str">
        <f>'5B'!$AF$15</f>
        <v>WS1006PS</v>
      </c>
      <c r="E75" t="s">
        <v>16446</v>
      </c>
      <c r="F75">
        <f>IF(ISBLANK('5B'!$F$15),"",'5B'!$F$15)</f>
        <v>0</v>
      </c>
    </row>
    <row r="76" spans="2:6">
      <c r="B76" t="str">
        <f>'5B'!$AG$15</f>
        <v>WS1006RS</v>
      </c>
      <c r="E76" t="s">
        <v>16446</v>
      </c>
      <c r="F76">
        <f>IF(ISBLANK('5B'!$G$15),"",'5B'!$G$15)</f>
        <v>0</v>
      </c>
    </row>
    <row r="77" spans="2:6">
      <c r="B77" t="str">
        <f>'5B'!$AH$15</f>
        <v>WS1006BO</v>
      </c>
      <c r="E77" t="s">
        <v>16446</v>
      </c>
      <c r="F77">
        <f>IF(ISBLANK('5B'!$H$15),"",'5B'!$H$15)</f>
        <v>0</v>
      </c>
    </row>
    <row r="78" spans="2:6">
      <c r="B78" t="str">
        <f>'5B'!$AI$15</f>
        <v>WS1006AR</v>
      </c>
      <c r="E78" t="s">
        <v>16446</v>
      </c>
      <c r="F78">
        <f>IF(ISBLANK('5B'!$I$15),"",'5B'!$I$15)</f>
        <v>0</v>
      </c>
    </row>
    <row r="79" spans="2:6">
      <c r="B79" t="str">
        <f>'5B'!$AJ$15</f>
        <v>WS1006ASR</v>
      </c>
      <c r="E79" t="s">
        <v>16446</v>
      </c>
      <c r="F79">
        <f>IF(ISBLANK('5B'!$J$15),"",'5B'!$J$15)</f>
        <v>0</v>
      </c>
    </row>
    <row r="80" spans="2:6">
      <c r="B80" t="str">
        <f>'5B'!$AK$15</f>
        <v>WS1006WROT</v>
      </c>
      <c r="E80" t="s">
        <v>16446</v>
      </c>
      <c r="F80">
        <f>IF(ISBLANK('5B'!$K$15),"",'5B'!$K$15)</f>
        <v>0</v>
      </c>
    </row>
    <row r="81" spans="2:6">
      <c r="B81" t="str">
        <f>'5B'!$AL$15</f>
        <v>WS1006WRTOT</v>
      </c>
      <c r="E81" t="s">
        <v>16446</v>
      </c>
      <c r="F81">
        <f>IF(ISBLANK('5B'!$L$15),"",'5B'!$L$15)</f>
        <v>0</v>
      </c>
    </row>
    <row r="82" spans="2:6">
      <c r="B82" t="str">
        <f>'5B'!$AE$16</f>
        <v>BM110IR</v>
      </c>
      <c r="E82" t="s">
        <v>16446</v>
      </c>
      <c r="F82">
        <f>IF(ISBLANK('5B'!$E$16),"",'5B'!$E$16)</f>
        <v>0.53600000000000003</v>
      </c>
    </row>
    <row r="83" spans="2:6">
      <c r="B83" t="str">
        <f>'5B'!$AF$16</f>
        <v>BM110PS</v>
      </c>
      <c r="E83" t="s">
        <v>16446</v>
      </c>
      <c r="F83">
        <f>IF(ISBLANK('5B'!$F$16),"",'5B'!$F$16)</f>
        <v>10.532</v>
      </c>
    </row>
    <row r="84" spans="2:6">
      <c r="B84" t="str">
        <f>'5B'!$AG$16</f>
        <v>BM110RS</v>
      </c>
      <c r="E84" t="s">
        <v>16446</v>
      </c>
      <c r="F84">
        <f>IF(ISBLANK('5B'!$G$16),"",'5B'!$G$16)</f>
        <v>0.27800000000000002</v>
      </c>
    </row>
    <row r="85" spans="2:6">
      <c r="B85" t="str">
        <f>'5B'!$AH$16</f>
        <v>BM110BO</v>
      </c>
      <c r="E85" t="s">
        <v>16446</v>
      </c>
      <c r="F85">
        <f>IF(ISBLANK('5B'!$H$16),"",'5B'!$H$16)</f>
        <v>3.508</v>
      </c>
    </row>
    <row r="86" spans="2:6">
      <c r="B86" t="str">
        <f>'5B'!$AI$16</f>
        <v>BM110AR</v>
      </c>
      <c r="E86" t="s">
        <v>16446</v>
      </c>
      <c r="F86">
        <f>IF(ISBLANK('5B'!$I$16),"",'5B'!$I$16)</f>
        <v>0.03</v>
      </c>
    </row>
    <row r="87" spans="2:6">
      <c r="B87" t="str">
        <f>'5B'!$AJ$16</f>
        <v>BM110ASR</v>
      </c>
      <c r="E87" t="s">
        <v>16446</v>
      </c>
      <c r="F87">
        <f>IF(ISBLANK('5B'!$J$16),"",'5B'!$J$16)</f>
        <v>0</v>
      </c>
    </row>
    <row r="88" spans="2:6">
      <c r="B88" t="str">
        <f>'5B'!$AK$16</f>
        <v>BM110WROT</v>
      </c>
      <c r="E88" t="s">
        <v>16446</v>
      </c>
      <c r="F88">
        <f>IF(ISBLANK('5B'!$K$16),"",'5B'!$K$16)</f>
        <v>0</v>
      </c>
    </row>
    <row r="89" spans="2:6">
      <c r="B89" t="str">
        <f>'5B'!$AL$16</f>
        <v>BM110WRTOT</v>
      </c>
      <c r="E89" t="s">
        <v>16446</v>
      </c>
      <c r="F89">
        <f>IF(ISBLANK('5B'!$L$16),"",'5B'!$L$16)</f>
        <v>14.883999999999999</v>
      </c>
    </row>
    <row r="90" spans="2:6">
      <c r="B90" t="str">
        <f>'5B'!$AE$17</f>
        <v>BM817IR</v>
      </c>
      <c r="E90" t="s">
        <v>16446</v>
      </c>
      <c r="F90">
        <f>IF(ISBLANK('5B'!$E$17),"",'5B'!$E$17)</f>
        <v>0.13</v>
      </c>
    </row>
    <row r="91" spans="2:6">
      <c r="B91" t="str">
        <f>'5B'!$AF$17</f>
        <v>BM817PS</v>
      </c>
      <c r="E91" t="s">
        <v>16446</v>
      </c>
      <c r="F91">
        <f>IF(ISBLANK('5B'!$F$17),"",'5B'!$F$17)</f>
        <v>2.5510000000000002</v>
      </c>
    </row>
    <row r="92" spans="2:6">
      <c r="B92" t="str">
        <f>'5B'!$AG$17</f>
        <v>BM817RS</v>
      </c>
      <c r="E92" t="s">
        <v>16446</v>
      </c>
      <c r="F92">
        <f>IF(ISBLANK('5B'!$G$17),"",'5B'!$G$17)</f>
        <v>6.7000000000000004E-2</v>
      </c>
    </row>
    <row r="93" spans="2:6">
      <c r="B93" t="str">
        <f>'5B'!$AH$17</f>
        <v>BM817BO</v>
      </c>
      <c r="E93" t="s">
        <v>16446</v>
      </c>
      <c r="F93">
        <f>IF(ISBLANK('5B'!$H$17),"",'5B'!$H$17)</f>
        <v>0.85</v>
      </c>
    </row>
    <row r="94" spans="2:6">
      <c r="B94" t="str">
        <f>'5B'!$AI$17</f>
        <v>BM817AR</v>
      </c>
      <c r="E94" t="s">
        <v>16446</v>
      </c>
      <c r="F94">
        <f>IF(ISBLANK('5B'!$I$17),"",'5B'!$I$17)</f>
        <v>7.0000000000000001E-3</v>
      </c>
    </row>
    <row r="95" spans="2:6">
      <c r="B95" t="str">
        <f>'5B'!$AJ$17</f>
        <v>BM817ASR</v>
      </c>
      <c r="E95" t="s">
        <v>16446</v>
      </c>
      <c r="F95">
        <f>IF(ISBLANK('5B'!$J$17),"",'5B'!$J$17)</f>
        <v>0</v>
      </c>
    </row>
    <row r="96" spans="2:6">
      <c r="B96" t="str">
        <f>'5B'!$AK$17</f>
        <v>BM817WROT</v>
      </c>
      <c r="E96" t="s">
        <v>16446</v>
      </c>
      <c r="F96">
        <f>IF(ISBLANK('5B'!$K$17),"",'5B'!$K$17)</f>
        <v>0</v>
      </c>
    </row>
    <row r="97" spans="2:6">
      <c r="B97" t="str">
        <f>'5B'!$AL$17</f>
        <v>BM817WRTOT</v>
      </c>
      <c r="E97" t="s">
        <v>16446</v>
      </c>
      <c r="F97">
        <f>IF(ISBLANK('5B'!$L$17),"",'5B'!$L$17)</f>
        <v>3.6050000000000004</v>
      </c>
    </row>
    <row r="98" spans="2:6">
      <c r="B98" t="str">
        <f>'5B'!$AE$18</f>
        <v>BM316IR</v>
      </c>
      <c r="E98" t="s">
        <v>16446</v>
      </c>
      <c r="F98">
        <f>IF(ISBLANK('5B'!$E$18),"",'5B'!$E$18)</f>
        <v>1.819</v>
      </c>
    </row>
    <row r="99" spans="2:6">
      <c r="B99" t="str">
        <f>'5B'!$AF$18</f>
        <v>BM316PS</v>
      </c>
      <c r="E99" t="s">
        <v>16446</v>
      </c>
      <c r="F99">
        <f>IF(ISBLANK('5B'!$F$18),"",'5B'!$F$18)</f>
        <v>35.731999999999999</v>
      </c>
    </row>
    <row r="100" spans="2:6">
      <c r="B100" t="str">
        <f>'5B'!$AG$18</f>
        <v>BM316RS</v>
      </c>
      <c r="E100" t="s">
        <v>16446</v>
      </c>
      <c r="F100">
        <f>IF(ISBLANK('5B'!$G$18),"",'5B'!$G$18)</f>
        <v>18.960999999999999</v>
      </c>
    </row>
    <row r="101" spans="2:6">
      <c r="B101" t="str">
        <f>'5B'!$AH$18</f>
        <v>BM316BO</v>
      </c>
      <c r="E101" t="s">
        <v>16446</v>
      </c>
      <c r="F101">
        <f>IF(ISBLANK('5B'!$H$18),"",'5B'!$H$18)</f>
        <v>17.458000000000002</v>
      </c>
    </row>
    <row r="102" spans="2:6">
      <c r="B102" t="str">
        <f>'5B'!$AI$18</f>
        <v>BM316AR</v>
      </c>
      <c r="E102" t="s">
        <v>16446</v>
      </c>
      <c r="F102">
        <f>IF(ISBLANK('5B'!$I$18),"",'5B'!$I$18)</f>
        <v>0.10100000000000001</v>
      </c>
    </row>
    <row r="103" spans="2:6">
      <c r="B103" t="str">
        <f>'5B'!$AJ$18</f>
        <v>BM316ASR</v>
      </c>
      <c r="E103" t="s">
        <v>16446</v>
      </c>
      <c r="F103">
        <f>IF(ISBLANK('5B'!$J$18),"",'5B'!$J$18)</f>
        <v>0</v>
      </c>
    </row>
    <row r="104" spans="2:6">
      <c r="B104" t="str">
        <f>'5B'!$AK$18</f>
        <v>BM316WROT</v>
      </c>
      <c r="E104" t="s">
        <v>16446</v>
      </c>
      <c r="F104">
        <f>IF(ISBLANK('5B'!$K$18),"",'5B'!$K$18)</f>
        <v>0</v>
      </c>
    </row>
    <row r="105" spans="2:6">
      <c r="B105" t="str">
        <f>'5B'!$AL$18</f>
        <v>BM316WRTOT</v>
      </c>
      <c r="E105" t="s">
        <v>16446</v>
      </c>
      <c r="F105">
        <f>IF(ISBLANK('5B'!$L$18),"",'5B'!$L$18)</f>
        <v>74.070999999999998</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workbookViewId="0"/>
  </sheetViews>
  <sheetFormatPr defaultRowHeight="14"/>
  <cols>
    <col min="2" max="2" width="22.58203125" bestFit="1" customWidth="1"/>
    <col min="3" max="3" width="33.58203125" customWidth="1"/>
    <col min="5" max="5" width="16.9140625" bestFit="1" customWidth="1"/>
  </cols>
  <sheetData>
    <row r="1" spans="1:6">
      <c r="C1" s="2897" t="s">
        <v>16450</v>
      </c>
    </row>
    <row r="2" spans="1:6">
      <c r="A2" t="s">
        <v>3</v>
      </c>
      <c r="B2" t="s">
        <v>16443</v>
      </c>
      <c r="C2" t="s">
        <v>16444</v>
      </c>
      <c r="D2" t="s">
        <v>15065</v>
      </c>
      <c r="E2" t="s">
        <v>16445</v>
      </c>
      <c r="F2" t="s">
        <v>13212</v>
      </c>
    </row>
    <row r="4" spans="1:6">
      <c r="B4" t="str">
        <f>'6A'!$X$8</f>
        <v>B0005RWTSTNBR</v>
      </c>
      <c r="E4" t="s">
        <v>16446</v>
      </c>
      <c r="F4">
        <f>IF(ISBLANK('6A'!$E$8),"",'6A'!$E$8)</f>
        <v>4</v>
      </c>
    </row>
    <row r="5" spans="1:6">
      <c r="B5" t="str">
        <f>'6A'!$X$9</f>
        <v>B0005RWTSTVBR</v>
      </c>
      <c r="E5" t="s">
        <v>16446</v>
      </c>
      <c r="F5">
        <f>IF(ISBLANK('6A'!$E$9),"",'6A'!$E$9)</f>
        <v>437</v>
      </c>
    </row>
    <row r="6" spans="1:6">
      <c r="B6" t="str">
        <f>'6A'!$X$10</f>
        <v>WR001</v>
      </c>
      <c r="E6" t="s">
        <v>16446</v>
      </c>
      <c r="F6">
        <f>IF(ISBLANK('6A'!$E$10),"",'6A'!$E$10)</f>
        <v>12</v>
      </c>
    </row>
    <row r="7" spans="1:6">
      <c r="B7" t="str">
        <f>'6A'!$X$11</f>
        <v>B0005RWTSTIPS</v>
      </c>
      <c r="E7" t="s">
        <v>16446</v>
      </c>
      <c r="F7">
        <f>IF(ISBLANK('6A'!$E$11),"",'6A'!$E$11)</f>
        <v>10177</v>
      </c>
    </row>
    <row r="8" spans="1:6">
      <c r="B8" t="str">
        <f>'6A'!$X$12</f>
        <v>BN10290_6A</v>
      </c>
      <c r="E8" t="s">
        <v>16446</v>
      </c>
      <c r="F8">
        <f>IF(ISBLANK('6A'!$E$12),"",'6A'!$E$12)</f>
        <v>281.91000000000003</v>
      </c>
    </row>
    <row r="9" spans="1:6">
      <c r="B9" t="str">
        <f>'6A'!$X$13</f>
        <v>BN4862</v>
      </c>
      <c r="E9" t="s">
        <v>16446</v>
      </c>
      <c r="F9">
        <f>IF(ISBLANK('6A'!$E$13),"",'6A'!$E$13)</f>
        <v>4.8499999999999996</v>
      </c>
    </row>
    <row r="10" spans="1:6">
      <c r="B10" t="str">
        <f>'6A'!$X$14</f>
        <v>B0005RWTSEC</v>
      </c>
      <c r="E10" t="s">
        <v>16446</v>
      </c>
      <c r="F10">
        <f>IF(ISBLANK('6A'!$E$14),"",'6A'!$E$14)</f>
        <v>8149.7104884427645</v>
      </c>
    </row>
    <row r="11" spans="1:6">
      <c r="B11" t="str">
        <f>'6A'!$X$15</f>
        <v>B0005RWTSTNI</v>
      </c>
      <c r="E11" t="s">
        <v>16446</v>
      </c>
      <c r="F11">
        <f>IF(ISBLANK('6A'!$E$15),"",'6A'!$E$15)</f>
        <v>0</v>
      </c>
    </row>
    <row r="12" spans="1:6">
      <c r="B12" t="str">
        <f>'6A'!$X$16</f>
        <v>B0005RWTSWI3</v>
      </c>
      <c r="E12" t="s">
        <v>16446</v>
      </c>
      <c r="F12">
        <f>IF(ISBLANK('6A'!$E$16),"",'6A'!$E$16)</f>
        <v>0</v>
      </c>
    </row>
    <row r="13" spans="1:6">
      <c r="B13" t="str">
        <f>'6A'!$X$17</f>
        <v>B0005RWTSTNE</v>
      </c>
      <c r="E13" t="s">
        <v>16446</v>
      </c>
      <c r="F13">
        <f>IF(ISBLANK('6A'!$E$17),"",'6A'!$E$17)</f>
        <v>2</v>
      </c>
    </row>
    <row r="14" spans="1:6">
      <c r="B14" t="str">
        <f>'6A'!$X$18</f>
        <v>B0005RWTSWE3</v>
      </c>
      <c r="E14" t="s">
        <v>16446</v>
      </c>
      <c r="F14">
        <f>IF(ISBLANK('6A'!$E$18),"",'6A'!$E$18)</f>
        <v>89.09</v>
      </c>
    </row>
    <row r="15" spans="1:6">
      <c r="B15" t="str">
        <f>'6A'!$X$19</f>
        <v>BN4858</v>
      </c>
      <c r="E15" t="s">
        <v>16446</v>
      </c>
      <c r="F15">
        <f>IF(ISBLANK('6A'!$E$19),"",'6A'!$E$19)</f>
        <v>0</v>
      </c>
    </row>
    <row r="16" spans="1:6">
      <c r="B16" s="1918" t="str">
        <f>'6A'!$V$25</f>
        <v>CPMW0098</v>
      </c>
      <c r="E16" t="s">
        <v>16446</v>
      </c>
      <c r="F16">
        <f>IF(ISBLANK('6A'!$C$25),"",'6A'!$C$25)</f>
        <v>0</v>
      </c>
    </row>
    <row r="17" spans="2:6">
      <c r="B17" t="str">
        <f>'6A'!$W$25</f>
        <v>CPMW0015</v>
      </c>
      <c r="E17" t="s">
        <v>16446</v>
      </c>
      <c r="F17">
        <f>IF(ISBLANK('6A'!$D$25),"",'6A'!$D$25)</f>
        <v>0</v>
      </c>
    </row>
    <row r="18" spans="2:6">
      <c r="B18" s="1918" t="str">
        <f>'6A'!$X$25</f>
        <v>CPMW0027</v>
      </c>
      <c r="E18" t="s">
        <v>16446</v>
      </c>
      <c r="F18">
        <f>IF(ISBLANK('6A'!$E$25),"",'6A'!$E$25)</f>
        <v>0</v>
      </c>
    </row>
    <row r="19" spans="2:6">
      <c r="B19" t="str">
        <f>'6A'!$Y$25</f>
        <v>CPMW0021</v>
      </c>
      <c r="E19" t="s">
        <v>16446</v>
      </c>
      <c r="F19">
        <f>IF(ISBLANK('6A'!$F$25),"",'6A'!$F$25)</f>
        <v>0</v>
      </c>
    </row>
    <row r="20" spans="2:6">
      <c r="B20" s="1918" t="str">
        <f>'6A'!$V$26</f>
        <v>CPMW0104</v>
      </c>
      <c r="E20" t="s">
        <v>16446</v>
      </c>
      <c r="F20">
        <f>IF(ISBLANK('6A'!$C$26),"",'6A'!$C$26)</f>
        <v>0</v>
      </c>
    </row>
    <row r="21" spans="2:6">
      <c r="B21" t="str">
        <f>'6A'!$W$26</f>
        <v>BN10491</v>
      </c>
      <c r="E21" t="s">
        <v>16446</v>
      </c>
      <c r="F21">
        <f>IF(ISBLANK('6A'!$D$26),"",'6A'!$D$26)</f>
        <v>0</v>
      </c>
    </row>
    <row r="22" spans="2:6">
      <c r="B22" s="1918" t="str">
        <f>'6A'!$X$26</f>
        <v>CPMW0033</v>
      </c>
      <c r="E22" t="s">
        <v>16446</v>
      </c>
      <c r="F22">
        <f>IF(ISBLANK('6A'!$E$26),"",'6A'!$E$26)</f>
        <v>9.15</v>
      </c>
    </row>
    <row r="23" spans="2:6">
      <c r="B23" t="str">
        <f>'6A'!$Y$26</f>
        <v>BN10791</v>
      </c>
      <c r="E23" t="s">
        <v>16446</v>
      </c>
      <c r="F23">
        <f>IF(ISBLANK('6A'!$F$26),"",'6A'!$F$26)</f>
        <v>1</v>
      </c>
    </row>
    <row r="24" spans="2:6">
      <c r="B24" s="1918" t="str">
        <f>'6A'!$V$27</f>
        <v>CPMW0110</v>
      </c>
      <c r="E24" t="s">
        <v>16446</v>
      </c>
      <c r="F24">
        <f>IF(ISBLANK('6A'!$C$27),"",'6A'!$C$27)</f>
        <v>0</v>
      </c>
    </row>
    <row r="25" spans="2:6">
      <c r="B25" t="str">
        <f>'6A'!$W$27</f>
        <v>BN10490</v>
      </c>
      <c r="E25" t="s">
        <v>16446</v>
      </c>
      <c r="F25">
        <f>IF(ISBLANK('6A'!$D$27),"",'6A'!$D$27)</f>
        <v>0</v>
      </c>
    </row>
    <row r="26" spans="2:6">
      <c r="B26" s="1918" t="str">
        <f>'6A'!$X$27</f>
        <v>CPMW0039</v>
      </c>
      <c r="E26" t="s">
        <v>16446</v>
      </c>
      <c r="F26">
        <f>IF(ISBLANK('6A'!$E$27),"",'6A'!$E$27)</f>
        <v>68.849999999999994</v>
      </c>
    </row>
    <row r="27" spans="2:6">
      <c r="B27" t="str">
        <f>'6A'!$Y$27</f>
        <v>BN10790</v>
      </c>
      <c r="E27" t="s">
        <v>16446</v>
      </c>
      <c r="F27">
        <f>IF(ISBLANK('6A'!$F$27),"",'6A'!$F$27)</f>
        <v>17</v>
      </c>
    </row>
    <row r="28" spans="2:6">
      <c r="B28" s="1918" t="str">
        <f>'6A'!$V$28</f>
        <v>CPMW0116</v>
      </c>
      <c r="E28" t="s">
        <v>16446</v>
      </c>
      <c r="F28">
        <f>IF(ISBLANK('6A'!$C$28),"",'6A'!$C$28)</f>
        <v>0</v>
      </c>
    </row>
    <row r="29" spans="2:6">
      <c r="B29" t="str">
        <f>'6A'!$W$28</f>
        <v>BN10590</v>
      </c>
      <c r="E29" t="s">
        <v>16446</v>
      </c>
      <c r="F29">
        <f>IF(ISBLANK('6A'!$D$28),"",'6A'!$D$28)</f>
        <v>0</v>
      </c>
    </row>
    <row r="30" spans="2:6">
      <c r="B30" s="1918" t="str">
        <f>'6A'!$X$28</f>
        <v>CPMW0045</v>
      </c>
      <c r="E30" t="s">
        <v>16446</v>
      </c>
      <c r="F30">
        <f>IF(ISBLANK('6A'!$E$28),"",'6A'!$E$28)</f>
        <v>309.51</v>
      </c>
    </row>
    <row r="31" spans="2:6">
      <c r="B31" t="str">
        <f>'6A'!$Y$28</f>
        <v>BN10890</v>
      </c>
      <c r="E31" t="s">
        <v>16446</v>
      </c>
      <c r="F31">
        <f>IF(ISBLANK('6A'!$F$28),"",'6A'!$F$28)</f>
        <v>35</v>
      </c>
    </row>
    <row r="32" spans="2:6">
      <c r="B32" s="1918" t="str">
        <f>'6A'!$V$29</f>
        <v>CPMW0165</v>
      </c>
      <c r="E32" t="s">
        <v>16446</v>
      </c>
      <c r="F32">
        <f>IF(ISBLANK('6A'!$C$29),"",'6A'!$C$29)</f>
        <v>16.559999999999999</v>
      </c>
    </row>
    <row r="33" spans="2:6">
      <c r="B33" t="str">
        <f>'6A'!$W$29</f>
        <v>BN10597</v>
      </c>
      <c r="E33" t="s">
        <v>16446</v>
      </c>
      <c r="F33">
        <f>IF(ISBLANK('6A'!$D$29),"",'6A'!$D$29)</f>
        <v>1</v>
      </c>
    </row>
    <row r="34" spans="2:6">
      <c r="B34" s="1918" t="str">
        <f>'6A'!$X$29</f>
        <v>CPMW0185</v>
      </c>
      <c r="E34" t="s">
        <v>16446</v>
      </c>
      <c r="F34">
        <f>IF(ISBLANK('6A'!$E$29),"",'6A'!$E$29)</f>
        <v>177.94</v>
      </c>
    </row>
    <row r="35" spans="2:6">
      <c r="B35" t="str">
        <f>'6A'!$Y$29</f>
        <v>BN10897</v>
      </c>
      <c r="E35" t="s">
        <v>16446</v>
      </c>
      <c r="F35">
        <f>IF(ISBLANK('6A'!$F$29),"",'6A'!$F$29)</f>
        <v>20</v>
      </c>
    </row>
    <row r="36" spans="2:6">
      <c r="B36" s="1918" t="str">
        <f>'6A'!$V$30</f>
        <v>CPMW0166</v>
      </c>
      <c r="E36" t="s">
        <v>16446</v>
      </c>
      <c r="F36">
        <f>IF(ISBLANK('6A'!$C$30),"",'6A'!$C$30)</f>
        <v>1915.08</v>
      </c>
    </row>
    <row r="37" spans="2:6">
      <c r="B37" t="str">
        <f>'6A'!$W$30</f>
        <v>BN10598</v>
      </c>
      <c r="E37" t="s">
        <v>16446</v>
      </c>
      <c r="F37">
        <f>IF(ISBLANK('6A'!$D$30),"",'6A'!$D$30)</f>
        <v>10</v>
      </c>
    </row>
    <row r="38" spans="2:6">
      <c r="B38" s="1918" t="str">
        <f>'6A'!$X$30</f>
        <v>CPMW0197</v>
      </c>
      <c r="E38" t="s">
        <v>16446</v>
      </c>
      <c r="F38">
        <f>IF(ISBLANK('6A'!$E$30),"",'6A'!$E$30)</f>
        <v>64.959999999999994</v>
      </c>
    </row>
    <row r="39" spans="2:6">
      <c r="B39" t="str">
        <f>'6A'!$Y$30</f>
        <v>BN10898</v>
      </c>
      <c r="E39" t="s">
        <v>16446</v>
      </c>
      <c r="F39">
        <f>IF(ISBLANK('6A'!$F$30),"",'6A'!$F$30)</f>
        <v>3</v>
      </c>
    </row>
    <row r="40" spans="2:6">
      <c r="B40" s="1918" t="str">
        <f>'6A'!$V$31</f>
        <v>CPMW0167</v>
      </c>
      <c r="E40" t="s">
        <v>16446</v>
      </c>
      <c r="F40">
        <f>IF(ISBLANK('6A'!$C$31),"",'6A'!$C$31)</f>
        <v>0.56000000000000005</v>
      </c>
    </row>
    <row r="41" spans="2:6">
      <c r="B41" t="str">
        <f>'6A'!$W$31</f>
        <v>BN10599</v>
      </c>
      <c r="E41" t="s">
        <v>16446</v>
      </c>
      <c r="F41">
        <f>IF(ISBLANK('6A'!$D$31),"",'6A'!$D$31)</f>
        <v>1</v>
      </c>
    </row>
    <row r="42" spans="2:6">
      <c r="B42" s="1918" t="str">
        <f>'6A'!$X$31</f>
        <v>CPMW0198</v>
      </c>
      <c r="E42" t="s">
        <v>16446</v>
      </c>
      <c r="F42">
        <f>IF(ISBLANK('6A'!$E$31),"",'6A'!$E$31)</f>
        <v>0</v>
      </c>
    </row>
    <row r="43" spans="2:6">
      <c r="B43" t="str">
        <f>'6A'!$Y$31</f>
        <v>BN10899</v>
      </c>
      <c r="E43" t="s">
        <v>16446</v>
      </c>
      <c r="F43">
        <f>IF(ISBLANK('6A'!$F$31),"",'6A'!$F$31)</f>
        <v>0</v>
      </c>
    </row>
    <row r="44" spans="2:6">
      <c r="B44" t="str">
        <f>'6A'!$V$36</f>
        <v>WTW001PN</v>
      </c>
      <c r="E44" t="s">
        <v>16446</v>
      </c>
      <c r="F44">
        <f>IF(ISBLANK('6A'!$C$36),"",'6A'!$C$36)</f>
        <v>0.4</v>
      </c>
    </row>
    <row r="45" spans="2:6">
      <c r="B45" t="str">
        <f>'6A'!$W$36</f>
        <v>WTW001NR</v>
      </c>
      <c r="E45" t="s">
        <v>16446</v>
      </c>
      <c r="F45">
        <f>IF(ISBLANK('6A'!$D$36),"",'6A'!$D$36)</f>
        <v>16</v>
      </c>
    </row>
    <row r="46" spans="2:6">
      <c r="B46" t="str">
        <f>'6A'!$V$37</f>
        <v>WTW002PN</v>
      </c>
      <c r="E46" t="s">
        <v>16446</v>
      </c>
      <c r="F46">
        <f>IF(ISBLANK('6A'!$C$37),"",'6A'!$C$37)</f>
        <v>1</v>
      </c>
    </row>
    <row r="47" spans="2:6">
      <c r="B47" t="str">
        <f>'6A'!$W$37</f>
        <v>WTW002NR</v>
      </c>
      <c r="E47" t="s">
        <v>16446</v>
      </c>
      <c r="F47">
        <f>IF(ISBLANK('6A'!$D$37),"",'6A'!$D$37)</f>
        <v>12</v>
      </c>
    </row>
    <row r="48" spans="2:6">
      <c r="B48" t="str">
        <f>'6A'!$V$38</f>
        <v>WTW003PN</v>
      </c>
      <c r="E48" t="s">
        <v>16446</v>
      </c>
      <c r="F48">
        <f>IF(ISBLANK('6A'!$C$38),"",'6A'!$C$38)</f>
        <v>2.2999999999999998</v>
      </c>
    </row>
    <row r="49" spans="2:6">
      <c r="B49" t="str">
        <f>'6A'!$W$38</f>
        <v>WTW003NR</v>
      </c>
      <c r="E49" t="s">
        <v>16446</v>
      </c>
      <c r="F49">
        <f>IF(ISBLANK('6A'!$D$38),"",'6A'!$D$38)</f>
        <v>15</v>
      </c>
    </row>
    <row r="50" spans="2:6">
      <c r="B50" t="str">
        <f>'6A'!$V$39</f>
        <v>WTW004PN</v>
      </c>
      <c r="E50" t="s">
        <v>16446</v>
      </c>
      <c r="F50">
        <f>IF(ISBLANK('6A'!$C$39),"",'6A'!$C$39)</f>
        <v>5.6</v>
      </c>
    </row>
    <row r="51" spans="2:6">
      <c r="B51" t="str">
        <f>'6A'!$W$39</f>
        <v>WTW004NR</v>
      </c>
      <c r="E51" t="s">
        <v>16446</v>
      </c>
      <c r="F51">
        <f>IF(ISBLANK('6A'!$D$39),"",'6A'!$D$39)</f>
        <v>19</v>
      </c>
    </row>
    <row r="52" spans="2:6">
      <c r="B52" t="str">
        <f>'6A'!$V$40</f>
        <v>WTW005PN</v>
      </c>
      <c r="E52" t="s">
        <v>16446</v>
      </c>
      <c r="F52">
        <f>IF(ISBLANK('6A'!$C$40),"",'6A'!$C$40)</f>
        <v>7.4</v>
      </c>
    </row>
    <row r="53" spans="2:6">
      <c r="B53" t="str">
        <f>'6A'!$W$40</f>
        <v>WTW005NR</v>
      </c>
      <c r="E53" t="s">
        <v>16446</v>
      </c>
      <c r="F53">
        <f>IF(ISBLANK('6A'!$D$40),"",'6A'!$D$40)</f>
        <v>12</v>
      </c>
    </row>
    <row r="54" spans="2:6">
      <c r="B54" t="str">
        <f>'6A'!$V$41</f>
        <v>WTW006PN</v>
      </c>
      <c r="E54" t="s">
        <v>16446</v>
      </c>
      <c r="F54">
        <f>IF(ISBLANK('6A'!$C$41),"",'6A'!$C$41)</f>
        <v>6.5</v>
      </c>
    </row>
    <row r="55" spans="2:6">
      <c r="B55" t="str">
        <f>'6A'!$W$41</f>
        <v>WTW006NR</v>
      </c>
      <c r="E55" t="s">
        <v>16446</v>
      </c>
      <c r="F55">
        <f>IF(ISBLANK('6A'!$D$41),"",'6A'!$D$41)</f>
        <v>6</v>
      </c>
    </row>
    <row r="56" spans="2:6">
      <c r="B56" t="str">
        <f>'6A'!$V$42</f>
        <v>WTW007PN</v>
      </c>
      <c r="E56" t="s">
        <v>16446</v>
      </c>
      <c r="F56">
        <f>IF(ISBLANK('6A'!$C$42),"",'6A'!$C$42)</f>
        <v>11.5</v>
      </c>
    </row>
    <row r="57" spans="2:6">
      <c r="B57" t="str">
        <f>'6A'!$W$42</f>
        <v>WTW007NR</v>
      </c>
      <c r="E57" t="s">
        <v>16446</v>
      </c>
      <c r="F57">
        <f>IF(ISBLANK('6A'!$D$42),"",'6A'!$D$42)</f>
        <v>4</v>
      </c>
    </row>
    <row r="58" spans="2:6">
      <c r="B58" t="str">
        <f>'6A'!$V$43</f>
        <v>WTW008PN</v>
      </c>
      <c r="E58" t="s">
        <v>16446</v>
      </c>
      <c r="F58">
        <f>IF(ISBLANK('6A'!$C$43),"",'6A'!$C$43)</f>
        <v>65.099999999999994</v>
      </c>
    </row>
    <row r="59" spans="2:6">
      <c r="B59" t="str">
        <f>'6A'!$W$43</f>
        <v>WTW008NR</v>
      </c>
      <c r="E59" t="s">
        <v>16446</v>
      </c>
      <c r="F59">
        <f>IF(ISBLANK('6A'!$D$43),"",'6A'!$D$43)</f>
        <v>4</v>
      </c>
    </row>
    <row r="60" spans="2:6">
      <c r="B60" t="str">
        <f>'6A'!$X$46</f>
        <v>BNARPC_WT0</v>
      </c>
      <c r="E60" t="s">
        <v>16446</v>
      </c>
      <c r="F60">
        <f>IF(ISBLANK('6A'!$E$46),"",'6A'!$E$46)</f>
        <v>3242.2</v>
      </c>
    </row>
    <row r="61" spans="2:6">
      <c r="B61" t="str">
        <f>'6A'!$X$47</f>
        <v>BNARW1T</v>
      </c>
      <c r="E61" t="s">
        <v>16446</v>
      </c>
      <c r="F61">
        <f>IF(ISBLANK('6A'!$E$47),"",'6A'!$E$47)</f>
        <v>0</v>
      </c>
    </row>
    <row r="62" spans="2:6">
      <c r="B62" t="str">
        <f>'6A'!$X$48</f>
        <v>BNARW1N</v>
      </c>
      <c r="E62" t="s">
        <v>16446</v>
      </c>
      <c r="F62">
        <f>IF(ISBLANK('6A'!$E$48),"",'6A'!$E$48)</f>
        <v>0</v>
      </c>
    </row>
    <row r="63" spans="2:6">
      <c r="B63" t="str">
        <f>'6A'!$X$49</f>
        <v>CPMW001A</v>
      </c>
      <c r="E63" t="s">
        <v>16446</v>
      </c>
      <c r="F63">
        <f>IF(ISBLANK('6A'!$E$49),"",'6A'!$E$49)</f>
        <v>0</v>
      </c>
    </row>
    <row r="64" spans="2:6">
      <c r="B64" t="str">
        <f>'6A'!$X$50</f>
        <v>W4005</v>
      </c>
      <c r="E64" t="s">
        <v>16446</v>
      </c>
      <c r="F64">
        <f>IF(ISBLANK('6A'!$E$50),"",'6A'!$E$50)</f>
        <v>0</v>
      </c>
    </row>
    <row r="65" spans="2:6">
      <c r="B65" t="str">
        <f>'6A'!$X$51</f>
        <v>BN10901</v>
      </c>
      <c r="E65" t="s">
        <v>16446</v>
      </c>
      <c r="F65">
        <f>IF(ISBLANK('6A'!$E$51),"",'6A'!$E$51)</f>
        <v>9501.33</v>
      </c>
    </row>
    <row r="66" spans="2:6">
      <c r="B66" t="str">
        <f>'6A'!$X$52</f>
        <v>BN10902</v>
      </c>
      <c r="E66" t="s">
        <v>16446</v>
      </c>
      <c r="F66">
        <f>IF(ISBLANK('6A'!$E$52),"",'6A'!$E$52)</f>
        <v>10.4</v>
      </c>
    </row>
    <row r="67" spans="2:6">
      <c r="B67" t="str">
        <f>'6A'!$X$53</f>
        <v>B0005WTEC</v>
      </c>
      <c r="E67" t="s">
        <v>16446</v>
      </c>
      <c r="F67">
        <f>IF(ISBLANK('6A'!$E$53),"",'6A'!$E$53)</f>
        <v>248885.97547946894</v>
      </c>
    </row>
    <row r="68" spans="2:6">
      <c r="B68" t="str">
        <f>'6A'!$X$54</f>
        <v>B0005WTTNI</v>
      </c>
      <c r="E68" t="s">
        <v>16446</v>
      </c>
      <c r="F68">
        <f>IF(ISBLANK('6A'!$E$54),"",'6A'!$E$54)</f>
        <v>0</v>
      </c>
    </row>
    <row r="69" spans="2:6">
      <c r="B69" t="str">
        <f>'6A'!$X$55</f>
        <v>B0005WTWI3</v>
      </c>
      <c r="E69" t="s">
        <v>16446</v>
      </c>
      <c r="F69">
        <f>IF(ISBLANK('6A'!$E$55),"",'6A'!$E$55)</f>
        <v>0</v>
      </c>
    </row>
    <row r="70" spans="2:6">
      <c r="B70" t="str">
        <f>'6A'!$X$56</f>
        <v>B0005WTTNE</v>
      </c>
      <c r="E70" t="s">
        <v>16446</v>
      </c>
      <c r="F70">
        <f>IF(ISBLANK('6A'!$E$56),"",'6A'!$E$56)</f>
        <v>3</v>
      </c>
    </row>
    <row r="71" spans="2:6">
      <c r="B71" t="str">
        <f>'6A'!$X$57</f>
        <v>B0005WTWE3</v>
      </c>
      <c r="E71" t="s">
        <v>16446</v>
      </c>
      <c r="F71">
        <f>IF(ISBLANK('6A'!$E$57),"",'6A'!$E$57)</f>
        <v>-2.04</v>
      </c>
    </row>
    <row r="72" spans="2:6">
      <c r="B72" s="1920" t="str">
        <f>'6B'!$R$8</f>
        <v>B0006TWDTIPC</v>
      </c>
      <c r="E72" t="s">
        <v>16446</v>
      </c>
      <c r="F72">
        <f>IF(ISBLANK('6B'!$E$8),"",'6B'!$E$8)</f>
        <v>127708</v>
      </c>
    </row>
    <row r="73" spans="2:6">
      <c r="B73" t="str">
        <f>'6B'!$R$9</f>
        <v>BN10900CAP</v>
      </c>
      <c r="E73" t="s">
        <v>16446</v>
      </c>
      <c r="F73">
        <f>IF(ISBLANK('6B'!$E$9),"",'6B'!$E$9)</f>
        <v>3257.0014999999999</v>
      </c>
    </row>
    <row r="74" spans="2:6">
      <c r="B74" t="str">
        <f>'6B'!$R$10</f>
        <v>BN11030CAP</v>
      </c>
      <c r="E74" t="s">
        <v>16446</v>
      </c>
      <c r="F74">
        <f>IF(ISBLANK('6B'!$E$10),"",'6B'!$E$10)</f>
        <v>17.57</v>
      </c>
    </row>
    <row r="75" spans="2:6">
      <c r="B75" s="1918" t="str">
        <f>'6B'!$R$11</f>
        <v>BN2350</v>
      </c>
      <c r="E75" t="s">
        <v>16446</v>
      </c>
      <c r="F75">
        <f>IF(ISBLANK('6B'!$E$11),"",'6B'!$E$11)</f>
        <v>0</v>
      </c>
    </row>
    <row r="76" spans="2:6">
      <c r="B76" s="1918" t="str">
        <f>'6B'!$R$12</f>
        <v>BN2330</v>
      </c>
      <c r="E76" t="s">
        <v>16446</v>
      </c>
      <c r="F76">
        <f>IF(ISBLANK('6B'!$E$12),"",'6B'!$E$12)</f>
        <v>2105.7869999999998</v>
      </c>
    </row>
    <row r="77" spans="2:6">
      <c r="B77" s="1918" t="str">
        <f>'6B'!$R$13</f>
        <v>BN2000</v>
      </c>
      <c r="E77" t="s">
        <v>16446</v>
      </c>
      <c r="F77">
        <f>IF(ISBLANK('6B'!$E$13),"",'6B'!$E$13)</f>
        <v>852.279</v>
      </c>
    </row>
    <row r="78" spans="2:6">
      <c r="B78" s="1918" t="str">
        <f>'6B'!$R$14</f>
        <v>BN2010</v>
      </c>
      <c r="E78" t="s">
        <v>16446</v>
      </c>
      <c r="F78">
        <f>IF(ISBLANK('6B'!$E$14),"",'6B'!$E$14)</f>
        <v>413.154</v>
      </c>
    </row>
    <row r="79" spans="2:6">
      <c r="B79" t="str">
        <f>'6B'!$R$15</f>
        <v>BN4833</v>
      </c>
      <c r="E79" t="s">
        <v>16446</v>
      </c>
      <c r="F79">
        <f>IF(ISBLANK('6B'!$E$15),"",'6B'!$E$15)</f>
        <v>0.04</v>
      </c>
    </row>
    <row r="80" spans="2:6">
      <c r="B80" t="str">
        <f>'6B'!$R$16</f>
        <v>BN4834</v>
      </c>
      <c r="E80" t="s">
        <v>16446</v>
      </c>
      <c r="F80">
        <f>IF(ISBLANK('6B'!$E$16),"",'6B'!$E$16)</f>
        <v>0.69099999999999995</v>
      </c>
    </row>
    <row r="81" spans="2:6">
      <c r="B81" t="str">
        <f>'6B'!$R$17</f>
        <v>BN4838</v>
      </c>
      <c r="E81" t="s">
        <v>16446</v>
      </c>
      <c r="F81">
        <f>IF(ISBLANK('6B'!$E$17),"",'6B'!$E$17)</f>
        <v>1.9E-2</v>
      </c>
    </row>
    <row r="82" spans="2:6">
      <c r="B82" t="str">
        <f>'6B'!$R$18</f>
        <v>BN4848</v>
      </c>
      <c r="E82" t="s">
        <v>16446</v>
      </c>
      <c r="F82">
        <f>IF(ISBLANK('6B'!$E$18),"",'6B'!$E$18)</f>
        <v>0.248</v>
      </c>
    </row>
    <row r="83" spans="2:6">
      <c r="B83" t="str">
        <f>'6B'!$R$19</f>
        <v>BN4846</v>
      </c>
      <c r="E83" t="s">
        <v>16446</v>
      </c>
      <c r="F83">
        <f>IF(ISBLANK('6B'!$E$19),"",'6B'!$E$19)</f>
        <v>1E-3</v>
      </c>
    </row>
    <row r="84" spans="2:6">
      <c r="B84" t="str">
        <f>'6B'!$R$20</f>
        <v>BN4847</v>
      </c>
      <c r="E84" t="s">
        <v>16446</v>
      </c>
      <c r="F84">
        <f>IF(ISBLANK('6B'!$E$20),"",'6B'!$E$20)</f>
        <v>0</v>
      </c>
    </row>
    <row r="85" spans="2:6">
      <c r="B85" t="str">
        <f>'6B'!$R$21</f>
        <v>BN4854</v>
      </c>
      <c r="E85" t="s">
        <v>16446</v>
      </c>
      <c r="F85">
        <f>IF(ISBLANK('6B'!$E$21),"",'6B'!$E$21)</f>
        <v>2.0000000000000001E-4</v>
      </c>
    </row>
    <row r="86" spans="2:6">
      <c r="B86" t="str">
        <f>'6B'!$R$22</f>
        <v>BN4855</v>
      </c>
      <c r="E86" t="s">
        <v>16446</v>
      </c>
      <c r="F86">
        <f>IF(ISBLANK('6B'!$E$22),"",'6B'!$E$22)</f>
        <v>0</v>
      </c>
    </row>
    <row r="87" spans="2:6">
      <c r="B87" s="1920" t="str">
        <f>'6B'!$R$23</f>
        <v>B0006TWDPIAW</v>
      </c>
      <c r="E87" t="s">
        <v>16446</v>
      </c>
      <c r="F87">
        <f>IF(ISBLANK('6B'!$E$23),"",'6B'!$E$23)</f>
        <v>312</v>
      </c>
    </row>
    <row r="88" spans="2:6">
      <c r="B88" s="1920" t="str">
        <f>'6B'!$R$24</f>
        <v>B0006TWDDGW</v>
      </c>
      <c r="E88" t="s">
        <v>16446</v>
      </c>
      <c r="F88">
        <f>IF(ISBLANK('6B'!$E$24),"",'6B'!$E$24)</f>
        <v>59</v>
      </c>
    </row>
    <row r="89" spans="2:6">
      <c r="B89" s="1920" t="str">
        <f>'6B'!$R$25</f>
        <v>B0006TWDDSW</v>
      </c>
      <c r="E89" t="s">
        <v>16446</v>
      </c>
      <c r="F89">
        <f>IF(ISBLANK('6B'!$E$25),"",'6B'!$E$25)</f>
        <v>12</v>
      </c>
    </row>
    <row r="90" spans="2:6">
      <c r="B90" s="1920" t="str">
        <f>'6B'!$R$26</f>
        <v>B0006TWDREP</v>
      </c>
      <c r="E90" t="s">
        <v>16446</v>
      </c>
      <c r="F90">
        <f>IF(ISBLANK('6B'!$E$26),"",'6B'!$E$26)</f>
        <v>241</v>
      </c>
    </row>
    <row r="91" spans="2:6">
      <c r="B91" s="1920" t="str">
        <f>'6B'!$R$27</f>
        <v>B0006TWDPI3</v>
      </c>
      <c r="E91" t="s">
        <v>16446</v>
      </c>
      <c r="F91">
        <f>IF(ISBLANK('6B'!$E$27),"",'6B'!$E$27)</f>
        <v>0</v>
      </c>
    </row>
    <row r="92" spans="2:6">
      <c r="B92" s="1920" t="str">
        <f>'6B'!$R$28</f>
        <v>BN10990</v>
      </c>
      <c r="E92" t="s">
        <v>16446</v>
      </c>
      <c r="F92">
        <f>IF(ISBLANK('6B'!$E$28),"",'6B'!$E$28)</f>
        <v>240</v>
      </c>
    </row>
    <row r="93" spans="2:6">
      <c r="B93" s="1920" t="str">
        <f>'6B'!$R$29</f>
        <v>BN11090</v>
      </c>
      <c r="E93" t="s">
        <v>16446</v>
      </c>
      <c r="F93">
        <f>IF(ISBLANK('6B'!$E$29),"",'6B'!$E$29)</f>
        <v>29</v>
      </c>
    </row>
    <row r="94" spans="2:6">
      <c r="B94" t="str">
        <f>'6B'!$R$30</f>
        <v>B0006TWDEC</v>
      </c>
      <c r="E94" t="s">
        <v>16446</v>
      </c>
      <c r="F94">
        <f>IF(ISBLANK('6B'!$E$30),"",'6B'!$E$30)</f>
        <v>155370.16723088728</v>
      </c>
    </row>
    <row r="95" spans="2:6">
      <c r="B95" s="1918" t="str">
        <f>'6B'!$R$31</f>
        <v>BN4870</v>
      </c>
      <c r="E95" t="s">
        <v>16446</v>
      </c>
      <c r="F95">
        <f>IF(ISBLANK('6B'!$E$31),"",'6B'!$E$31)</f>
        <v>58.94</v>
      </c>
    </row>
    <row r="96" spans="2:6">
      <c r="B96" s="1920" t="str">
        <f>'6B'!$R$32</f>
        <v>B0006TWDTNI</v>
      </c>
      <c r="E96" t="s">
        <v>16446</v>
      </c>
      <c r="F96">
        <f>IF(ISBLANK('6B'!$E$32),"",'6B'!$E$32)</f>
        <v>8</v>
      </c>
    </row>
    <row r="97" spans="2:6">
      <c r="B97" s="1918" t="str">
        <f>'6B'!$R$33</f>
        <v>B0006TWDWI3</v>
      </c>
      <c r="E97" t="s">
        <v>16446</v>
      </c>
      <c r="F97">
        <f>IF(ISBLANK('6B'!$E$33),"",'6B'!$E$33)</f>
        <v>0.39</v>
      </c>
    </row>
    <row r="98" spans="2:6">
      <c r="B98" s="1918" t="str">
        <f>'6B'!$R$34</f>
        <v>B0006TWDTNE</v>
      </c>
      <c r="E98" t="s">
        <v>16446</v>
      </c>
      <c r="F98">
        <f>IF(ISBLANK('6B'!$E$34),"",'6B'!$E$34)</f>
        <v>13</v>
      </c>
    </row>
    <row r="99" spans="2:6">
      <c r="B99" s="1918" t="str">
        <f>'6B'!$R$35</f>
        <v>B0006TWDWE3</v>
      </c>
      <c r="E99" t="s">
        <v>16446</v>
      </c>
      <c r="F99">
        <f>IF(ISBLANK('6B'!$E$35),"",'6B'!$E$35)</f>
        <v>-4.71</v>
      </c>
    </row>
    <row r="100" spans="2:6">
      <c r="B100" s="1918" t="str">
        <f>'6B'!$R$36</f>
        <v>BO_6970353</v>
      </c>
      <c r="E100" t="s">
        <v>16446</v>
      </c>
      <c r="F100">
        <f>IF(ISBLANK('6B'!$E$36),"",'6B'!$E$36)</f>
        <v>2718.53</v>
      </c>
    </row>
    <row r="101" spans="2:6">
      <c r="B101" s="1918" t="str">
        <f>'6B'!$R$37</f>
        <v>BO_894269</v>
      </c>
      <c r="E101" t="s">
        <v>16446</v>
      </c>
      <c r="F101">
        <f>IF(ISBLANK('6B'!$E$37),"",'6B'!$E$37)</f>
        <v>1.0734740134098861</v>
      </c>
    </row>
    <row r="102" spans="2:6">
      <c r="B102" s="1920" t="str">
        <f>'6B'!$R$40</f>
        <v>BN2300_A</v>
      </c>
      <c r="E102" t="s">
        <v>16446</v>
      </c>
      <c r="F102">
        <f>IF(ISBLANK('6B'!$E$40),"",'6B'!$E$40)</f>
        <v>795.5</v>
      </c>
    </row>
    <row r="103" spans="2:6">
      <c r="B103" t="str">
        <f>'6B'!$R$41</f>
        <v>BN2305_A</v>
      </c>
      <c r="E103" t="s">
        <v>16446</v>
      </c>
      <c r="F103">
        <f>IF(ISBLANK('6B'!$E$41),"",'6B'!$E$41)</f>
        <v>657.59</v>
      </c>
    </row>
    <row r="104" spans="2:6">
      <c r="B104" t="str">
        <f>'6B'!$R$42</f>
        <v>BN2310_A</v>
      </c>
      <c r="E104" t="s">
        <v>16446</v>
      </c>
      <c r="F104">
        <f>IF(ISBLANK('6B'!$E$42),"",'6B'!$E$42)</f>
        <v>408.37</v>
      </c>
    </row>
    <row r="105" spans="2:6">
      <c r="B105" s="1918" t="str">
        <f>'6B'!$R$43</f>
        <v>BN2315_A</v>
      </c>
      <c r="E105" t="s">
        <v>16446</v>
      </c>
      <c r="F105">
        <f>IF(ISBLANK('6B'!$E$43),"",'6B'!$E$43)</f>
        <v>13.15</v>
      </c>
    </row>
    <row r="106" spans="2:6">
      <c r="B106" s="1918" t="str">
        <f>'6B'!$R$44</f>
        <v>BN2345A</v>
      </c>
      <c r="E106" t="s">
        <v>16446</v>
      </c>
      <c r="F106">
        <f>IF(ISBLANK('6B'!$E$44),"",'6B'!$E$44)</f>
        <v>569.05999999999995</v>
      </c>
    </row>
    <row r="107" spans="2:6">
      <c r="B107" s="1918" t="str">
        <f>'6B'!$R$45</f>
        <v>BN2325_A</v>
      </c>
      <c r="E107" t="s">
        <v>16446</v>
      </c>
      <c r="F107">
        <f>IF(ISBLANK('6B'!$E$45),"",'6B'!$E$45)</f>
        <v>17.87</v>
      </c>
    </row>
    <row r="108" spans="2:6">
      <c r="B108" s="1918" t="str">
        <f>'6B'!$R$46</f>
        <v>BN2327A</v>
      </c>
      <c r="E108" t="s">
        <v>16446</v>
      </c>
      <c r="F108">
        <f>IF(ISBLANK('6B'!$E$46),"",'6B'!$E$46)</f>
        <v>72.489999999999995</v>
      </c>
    </row>
    <row r="109" spans="2:6">
      <c r="B109" t="str">
        <f>'6B'!$R$47</f>
        <v>BN1000A</v>
      </c>
      <c r="E109" t="s">
        <v>16446</v>
      </c>
      <c r="F109">
        <f>IF(ISBLANK('6B'!$E$47),"",'6B'!$E$47)</f>
        <v>2534.0309999999999</v>
      </c>
    </row>
    <row r="110" spans="2:6">
      <c r="B110" t="str">
        <f>'6B'!$R$48</f>
        <v>BN1000PRMA</v>
      </c>
      <c r="E110" t="s">
        <v>16446</v>
      </c>
      <c r="F110">
        <f>IF(ISBLANK('6B'!$E$48),"",'6B'!$E$48)</f>
        <v>2532.46</v>
      </c>
    </row>
    <row r="111" spans="2:6">
      <c r="B111" s="1920" t="str">
        <f>'6B'!$R$51</f>
        <v>BN2300_A1</v>
      </c>
      <c r="E111" t="s">
        <v>16446</v>
      </c>
      <c r="F111">
        <f>IF(ISBLANK('6B'!$E$51),"",'6B'!$E$51)</f>
        <v>0</v>
      </c>
    </row>
    <row r="112" spans="2:6">
      <c r="B112" t="str">
        <f>'6B'!$R$52</f>
        <v>BN2305_A1</v>
      </c>
      <c r="E112" t="s">
        <v>16446</v>
      </c>
      <c r="F112">
        <f>IF(ISBLANK('6B'!$E$52),"",'6B'!$E$52)</f>
        <v>0</v>
      </c>
    </row>
    <row r="113" spans="2:6">
      <c r="B113" t="str">
        <f>'6B'!$R$53</f>
        <v>BN2310_A1</v>
      </c>
      <c r="E113" t="s">
        <v>16446</v>
      </c>
      <c r="F113">
        <f>IF(ISBLANK('6B'!$E$53),"",'6B'!$E$53)</f>
        <v>0</v>
      </c>
    </row>
    <row r="114" spans="2:6">
      <c r="B114" s="1918" t="str">
        <f>'6B'!$R$54</f>
        <v>BN2315_A1</v>
      </c>
      <c r="E114" t="s">
        <v>16446</v>
      </c>
      <c r="F114">
        <f>IF(ISBLANK('6B'!$E$54),"",'6B'!$E$54)</f>
        <v>0</v>
      </c>
    </row>
    <row r="115" spans="2:6">
      <c r="B115" s="1918" t="str">
        <f>'6B'!$R$55</f>
        <v>BN2345A1</v>
      </c>
      <c r="E115" t="s">
        <v>16446</v>
      </c>
      <c r="F115">
        <f>IF(ISBLANK('6B'!$E$55),"",'6B'!$E$55)</f>
        <v>0</v>
      </c>
    </row>
    <row r="116" spans="2:6">
      <c r="B116" s="1918" t="str">
        <f>'6B'!$R$56</f>
        <v>BN2325_A1</v>
      </c>
      <c r="E116" t="s">
        <v>16446</v>
      </c>
      <c r="F116">
        <f>IF(ISBLANK('6B'!$E$56),"",'6B'!$E$56)</f>
        <v>0</v>
      </c>
    </row>
    <row r="117" spans="2:6">
      <c r="B117" s="1918" t="str">
        <f>'6B'!$R$57</f>
        <v>BN2327A1</v>
      </c>
      <c r="E117" t="s">
        <v>16446</v>
      </c>
      <c r="F117">
        <f>IF(ISBLANK('6B'!$E$57),"",'6B'!$E$57)</f>
        <v>0</v>
      </c>
    </row>
    <row r="118" spans="2:6">
      <c r="B118" t="str">
        <f>'6B'!$R$58</f>
        <v>BN1000A1</v>
      </c>
      <c r="E118" t="s">
        <v>16446</v>
      </c>
      <c r="F118">
        <f>IF(ISBLANK('6B'!$E$58),"",'6B'!$E$58)</f>
        <v>0</v>
      </c>
    </row>
    <row r="119" spans="2:6">
      <c r="B119" t="str">
        <f>'6B'!$R$59</f>
        <v>BN1000PRM_A1</v>
      </c>
      <c r="E119" t="s">
        <v>16446</v>
      </c>
      <c r="F119">
        <f>IF(ISBLANK('6B'!$E$59),"",'6B'!$E$59)</f>
        <v>0</v>
      </c>
    </row>
    <row r="120" spans="2:6">
      <c r="B120" s="1920" t="str">
        <f>'6B'!$R$62</f>
        <v>BN2300_A2</v>
      </c>
      <c r="E120" t="s">
        <v>16446</v>
      </c>
      <c r="F120">
        <f>IF(ISBLANK('6B'!$E$62),"",'6B'!$E$62)</f>
        <v>0</v>
      </c>
    </row>
    <row r="121" spans="2:6">
      <c r="B121" t="str">
        <f>'6B'!$R$63</f>
        <v>BN2305_A2</v>
      </c>
      <c r="E121" t="s">
        <v>16446</v>
      </c>
      <c r="F121">
        <f>IF(ISBLANK('6B'!$E$63),"",'6B'!$E$63)</f>
        <v>0</v>
      </c>
    </row>
    <row r="122" spans="2:6">
      <c r="B122" t="str">
        <f>'6B'!$R$64</f>
        <v>BN2310_A2</v>
      </c>
      <c r="E122" t="s">
        <v>16446</v>
      </c>
      <c r="F122">
        <f>IF(ISBLANK('6B'!$E$64),"",'6B'!$E$64)</f>
        <v>0</v>
      </c>
    </row>
    <row r="123" spans="2:6">
      <c r="B123" s="1918" t="str">
        <f>'6B'!$R$65</f>
        <v>BN2315_A2</v>
      </c>
      <c r="E123" t="s">
        <v>16446</v>
      </c>
      <c r="F123">
        <f>IF(ISBLANK('6B'!$E$65),"",'6B'!$E$65)</f>
        <v>0</v>
      </c>
    </row>
    <row r="124" spans="2:6">
      <c r="B124" s="1918" t="str">
        <f>'6B'!$R$66</f>
        <v>BN2345A2</v>
      </c>
      <c r="E124" t="s">
        <v>16446</v>
      </c>
      <c r="F124">
        <f>IF(ISBLANK('6B'!$E$66),"",'6B'!$E$66)</f>
        <v>0</v>
      </c>
    </row>
    <row r="125" spans="2:6">
      <c r="B125" s="1918" t="str">
        <f>'6B'!$R$67</f>
        <v>BN2325_A2</v>
      </c>
      <c r="E125" t="s">
        <v>16446</v>
      </c>
      <c r="F125">
        <f>IF(ISBLANK('6B'!$E$67),"",'6B'!$E$67)</f>
        <v>0</v>
      </c>
    </row>
    <row r="126" spans="2:6">
      <c r="B126" s="1918" t="str">
        <f>'6B'!$R$68</f>
        <v>BN2327A2</v>
      </c>
      <c r="E126" t="s">
        <v>16446</v>
      </c>
      <c r="F126">
        <f>IF(ISBLANK('6B'!$E$68),"",'6B'!$E$68)</f>
        <v>0</v>
      </c>
    </row>
    <row r="127" spans="2:6">
      <c r="B127" t="str">
        <f>'6B'!$R$69</f>
        <v>BN1000A2</v>
      </c>
      <c r="E127" t="s">
        <v>16446</v>
      </c>
      <c r="F127">
        <f>IF(ISBLANK('6B'!$E$69),"",'6B'!$E$69)</f>
        <v>0</v>
      </c>
    </row>
    <row r="128" spans="2:6">
      <c r="B128" t="str">
        <f>'6B'!$R$70</f>
        <v>BN1000PRM_A2</v>
      </c>
      <c r="E128" t="s">
        <v>16446</v>
      </c>
      <c r="F128">
        <f>IF(ISBLANK('6B'!$E$70),"",'6B'!$E$70)</f>
        <v>0</v>
      </c>
    </row>
    <row r="129" spans="2:6">
      <c r="B129" s="1920" t="str">
        <f>'6B'!$R$73</f>
        <v>BN20020</v>
      </c>
      <c r="E129" t="s">
        <v>16446</v>
      </c>
      <c r="F129">
        <f>IF(ISBLANK('6B'!$E$73),"",'6B'!$E$73)</f>
        <v>37.090000000000003</v>
      </c>
    </row>
    <row r="130" spans="2:6">
      <c r="B130" t="str">
        <f>'6B'!$R$74</f>
        <v>BN20030</v>
      </c>
      <c r="E130" t="s">
        <v>16446</v>
      </c>
      <c r="F130">
        <f>IF(ISBLANK('6B'!$E$74),"",'6B'!$E$74)</f>
        <v>373.28</v>
      </c>
    </row>
    <row r="131" spans="2:6">
      <c r="B131" t="str">
        <f>'6B'!$R$75</f>
        <v>BN20040</v>
      </c>
      <c r="E131" t="s">
        <v>16446</v>
      </c>
      <c r="F131">
        <f>IF(ISBLANK('6B'!$E$75),"",'6B'!$E$75)</f>
        <v>56.78</v>
      </c>
    </row>
    <row r="132" spans="2:6">
      <c r="B132" s="1918" t="str">
        <f>'6B'!$R$76</f>
        <v>BN20050</v>
      </c>
      <c r="E132" t="s">
        <v>16446</v>
      </c>
      <c r="F132">
        <f>IF(ISBLANK('6B'!$E$76),"",'6B'!$E$76)</f>
        <v>87.5</v>
      </c>
    </row>
    <row r="133" spans="2:6">
      <c r="B133" s="1918" t="str">
        <f>'6B'!$R$77</f>
        <v>BN20060</v>
      </c>
      <c r="E133" t="s">
        <v>16446</v>
      </c>
      <c r="F133">
        <f>IF(ISBLANK('6B'!$E$77),"",'6B'!$E$77)</f>
        <v>4.78</v>
      </c>
    </row>
    <row r="134" spans="2:6">
      <c r="B134" s="1918" t="str">
        <f>'6B'!$R$78</f>
        <v>BN20070</v>
      </c>
      <c r="E134" t="s">
        <v>16446</v>
      </c>
      <c r="F134">
        <f>IF(ISBLANK('6B'!$E$78),"",'6B'!$E$78)</f>
        <v>1.63</v>
      </c>
    </row>
    <row r="135" spans="2:6">
      <c r="B135" s="1918" t="str">
        <f>'6B'!$R$79</f>
        <v>BN20041</v>
      </c>
      <c r="E135" t="s">
        <v>16446</v>
      </c>
      <c r="F135">
        <f>IF(ISBLANK('6B'!$E$79),"",'6B'!$E$79)</f>
        <v>3.77</v>
      </c>
    </row>
    <row r="136" spans="2:6">
      <c r="B136" t="str">
        <f>'6B'!$R$80</f>
        <v>BN20051</v>
      </c>
      <c r="E136" t="s">
        <v>16446</v>
      </c>
      <c r="F136">
        <f>IF(ISBLANK('6B'!$E$80),"",'6B'!$E$80)</f>
        <v>2.44</v>
      </c>
    </row>
    <row r="137" spans="2:6">
      <c r="B137" t="str">
        <f>'6B'!$R$81</f>
        <v>BN20061</v>
      </c>
      <c r="E137" t="s">
        <v>16446</v>
      </c>
      <c r="F137">
        <f>IF(ISBLANK('6B'!$E$81),"",'6B'!$E$81)</f>
        <v>1.49</v>
      </c>
    </row>
    <row r="138" spans="2:6">
      <c r="B138" s="1920" t="str">
        <f>'6B'!$R$82</f>
        <v>BN20071</v>
      </c>
      <c r="E138" t="s">
        <v>16446</v>
      </c>
      <c r="F138">
        <f>IF(ISBLANK('6B'!$E$82),"",'6B'!$E$82)</f>
        <v>0.28999999999999998</v>
      </c>
    </row>
    <row r="139" spans="2:6">
      <c r="B139" s="1920" t="str">
        <f>'6B'!$R$85</f>
        <v>BN20020_A</v>
      </c>
      <c r="E139" t="s">
        <v>16446</v>
      </c>
      <c r="F139">
        <f>IF(ISBLANK('6B'!$E$85),"",'6B'!$E$85)</f>
        <v>0</v>
      </c>
    </row>
    <row r="140" spans="2:6">
      <c r="B140" t="str">
        <f>'6B'!$R$86</f>
        <v>BN20030_A</v>
      </c>
      <c r="E140" t="s">
        <v>16446</v>
      </c>
      <c r="F140">
        <f>IF(ISBLANK('6B'!$E$86),"",'6B'!$E$86)</f>
        <v>0</v>
      </c>
    </row>
    <row r="141" spans="2:6">
      <c r="B141" t="str">
        <f>'6B'!$R$87</f>
        <v>BN20040_A</v>
      </c>
      <c r="E141" t="s">
        <v>16446</v>
      </c>
      <c r="F141">
        <f>IF(ISBLANK('6B'!$E$87),"",'6B'!$E$87)</f>
        <v>0</v>
      </c>
    </row>
    <row r="142" spans="2:6">
      <c r="B142" s="1918" t="str">
        <f>'6B'!$R$88</f>
        <v>BN20050_A</v>
      </c>
      <c r="E142" t="s">
        <v>16446</v>
      </c>
      <c r="F142">
        <f>IF(ISBLANK('6B'!$E$88),"",'6B'!$E$88)</f>
        <v>0</v>
      </c>
    </row>
    <row r="143" spans="2:6">
      <c r="B143" s="1918" t="str">
        <f>'6B'!$R$89</f>
        <v>BN20060_A</v>
      </c>
      <c r="E143" t="s">
        <v>16446</v>
      </c>
      <c r="F143">
        <f>IF(ISBLANK('6B'!$E$89),"",'6B'!$E$89)</f>
        <v>0</v>
      </c>
    </row>
    <row r="144" spans="2:6">
      <c r="B144" s="1918" t="str">
        <f>'6B'!$R$90</f>
        <v>BN20070_A</v>
      </c>
      <c r="E144" t="s">
        <v>16446</v>
      </c>
      <c r="F144">
        <f>IF(ISBLANK('6B'!$E$90),"",'6B'!$E$90)</f>
        <v>0</v>
      </c>
    </row>
    <row r="145" spans="2:6">
      <c r="B145" s="1918" t="str">
        <f>'6B'!$R$91</f>
        <v>BN20041_A</v>
      </c>
      <c r="E145" t="s">
        <v>16446</v>
      </c>
      <c r="F145">
        <f>IF(ISBLANK('6B'!$E$91),"",'6B'!$E$91)</f>
        <v>0</v>
      </c>
    </row>
    <row r="146" spans="2:6">
      <c r="B146" t="str">
        <f>'6B'!$R$92</f>
        <v>BN20051_A</v>
      </c>
      <c r="E146" t="s">
        <v>16446</v>
      </c>
      <c r="F146">
        <f>IF(ISBLANK('6B'!$E$92),"",'6B'!$E$92)</f>
        <v>0</v>
      </c>
    </row>
    <row r="147" spans="2:6">
      <c r="B147" t="str">
        <f>'6B'!$R$93</f>
        <v>BN20061_A</v>
      </c>
      <c r="E147" t="s">
        <v>16446</v>
      </c>
      <c r="F147">
        <f>IF(ISBLANK('6B'!$E$93),"",'6B'!$E$93)</f>
        <v>0</v>
      </c>
    </row>
    <row r="148" spans="2:6">
      <c r="B148" s="1920" t="str">
        <f>'6B'!$R$94</f>
        <v>BN20071_A</v>
      </c>
      <c r="E148" t="s">
        <v>16446</v>
      </c>
      <c r="F148">
        <f>IF(ISBLANK('6B'!$E$94),"",'6B'!$E$94)</f>
        <v>0</v>
      </c>
    </row>
    <row r="149" spans="2:6">
      <c r="B149" s="1920" t="str">
        <f>'6B'!$R$97</f>
        <v>BN20020_B</v>
      </c>
      <c r="E149" t="s">
        <v>16446</v>
      </c>
      <c r="F149">
        <f>IF(ISBLANK('6B'!$E$97),"",'6B'!$E$97)</f>
        <v>0</v>
      </c>
    </row>
    <row r="150" spans="2:6">
      <c r="B150" t="str">
        <f>'6B'!$R$98</f>
        <v>BN20030_B</v>
      </c>
      <c r="E150" t="s">
        <v>16446</v>
      </c>
      <c r="F150">
        <f>IF(ISBLANK('6B'!$E$98),"",'6B'!$E$98)</f>
        <v>0</v>
      </c>
    </row>
    <row r="151" spans="2:6">
      <c r="B151" t="str">
        <f>'6B'!$R$99</f>
        <v>BN20040_B</v>
      </c>
      <c r="E151" t="s">
        <v>16446</v>
      </c>
      <c r="F151">
        <f>IF(ISBLANK('6B'!$E$99),"",'6B'!$E$99)</f>
        <v>0</v>
      </c>
    </row>
    <row r="152" spans="2:6">
      <c r="B152" s="1918" t="str">
        <f>'6B'!$R$100</f>
        <v>BN20050_B</v>
      </c>
      <c r="E152" t="s">
        <v>16446</v>
      </c>
      <c r="F152">
        <f>IF(ISBLANK('6B'!$E$100),"",'6B'!$E$100)</f>
        <v>0</v>
      </c>
    </row>
    <row r="153" spans="2:6">
      <c r="B153" s="1918" t="str">
        <f>'6B'!$R$101</f>
        <v>BN20060_B</v>
      </c>
      <c r="E153" t="s">
        <v>16446</v>
      </c>
      <c r="F153">
        <f>IF(ISBLANK('6B'!$E$101),"",'6B'!$E$101)</f>
        <v>0</v>
      </c>
    </row>
    <row r="154" spans="2:6">
      <c r="B154" s="1918" t="str">
        <f>'6B'!$R$102</f>
        <v>BN20070_B</v>
      </c>
      <c r="E154" t="s">
        <v>16446</v>
      </c>
      <c r="F154">
        <f>IF(ISBLANK('6B'!$E$102),"",'6B'!$E$102)</f>
        <v>0</v>
      </c>
    </row>
    <row r="155" spans="2:6">
      <c r="B155" s="1918" t="str">
        <f>'6B'!$R$103</f>
        <v>BN20041_B</v>
      </c>
      <c r="E155" t="s">
        <v>16446</v>
      </c>
      <c r="F155">
        <f>IF(ISBLANK('6B'!$E$103),"",'6B'!$E$103)</f>
        <v>0</v>
      </c>
    </row>
    <row r="156" spans="2:6">
      <c r="B156" t="str">
        <f>'6B'!$R$104</f>
        <v>BN20051_B</v>
      </c>
      <c r="E156" t="s">
        <v>16446</v>
      </c>
      <c r="F156">
        <f>IF(ISBLANK('6B'!$E$104),"",'6B'!$E$104)</f>
        <v>0</v>
      </c>
    </row>
    <row r="157" spans="2:6">
      <c r="B157" t="str">
        <f>'6B'!$R$105</f>
        <v>BN20061_B</v>
      </c>
      <c r="E157" t="s">
        <v>16446</v>
      </c>
      <c r="F157">
        <f>IF(ISBLANK('6B'!$E$105),"",'6B'!$E$105)</f>
        <v>0</v>
      </c>
    </row>
    <row r="158" spans="2:6">
      <c r="B158" s="1920" t="str">
        <f>'6B'!$R$106</f>
        <v>BN20071_B</v>
      </c>
      <c r="E158" t="s">
        <v>16446</v>
      </c>
      <c r="F158">
        <f>IF(ISBLANK('6B'!$E$106),"",'6B'!$E$106)</f>
        <v>0</v>
      </c>
    </row>
    <row r="159" spans="2:6">
      <c r="B159" t="str">
        <f>'6C'!$R$8</f>
        <v>BN1100</v>
      </c>
      <c r="E159" t="s">
        <v>16446</v>
      </c>
      <c r="F159">
        <f>IF(ISBLANK('6C'!$E$8),"",'6C'!$E$8)</f>
        <v>32035.1</v>
      </c>
    </row>
    <row r="160" spans="2:6">
      <c r="B160" t="str">
        <f>'6C'!$R$9</f>
        <v>BN1204</v>
      </c>
      <c r="E160" t="s">
        <v>16446</v>
      </c>
      <c r="F160">
        <f>IF(ISBLANK('6C'!$E$9),"",'6C'!$E$9)</f>
        <v>0</v>
      </c>
    </row>
    <row r="161" spans="2:6">
      <c r="B161" t="str">
        <f>'6C'!$R$10</f>
        <v>BN1200</v>
      </c>
      <c r="E161" t="s">
        <v>16446</v>
      </c>
      <c r="F161">
        <f>IF(ISBLANK('6C'!$E$10),"",'6C'!$E$10)</f>
        <v>66.44</v>
      </c>
    </row>
    <row r="162" spans="2:6">
      <c r="B162" t="str">
        <f>'6C'!$R$11</f>
        <v>BN1208</v>
      </c>
      <c r="E162" t="s">
        <v>16446</v>
      </c>
      <c r="F162">
        <f>IF(ISBLANK('6C'!$E$11),"",'6C'!$E$11)</f>
        <v>55.19</v>
      </c>
    </row>
    <row r="163" spans="2:6">
      <c r="B163" t="str">
        <f>'6C'!$R$12</f>
        <v>BN14990</v>
      </c>
      <c r="E163" t="s">
        <v>16446</v>
      </c>
      <c r="F163">
        <f>IF(ISBLANK('6C'!$E$12),"",'6C'!$E$12)</f>
        <v>28975.599999999999</v>
      </c>
    </row>
    <row r="164" spans="2:6">
      <c r="B164" t="str">
        <f>'6C'!$R$13</f>
        <v>BN14890</v>
      </c>
      <c r="E164" t="s">
        <v>16446</v>
      </c>
      <c r="F164">
        <f>IF(ISBLANK('6C'!$E$13),"",'6C'!$E$13)</f>
        <v>945.6</v>
      </c>
    </row>
    <row r="165" spans="2:6">
      <c r="B165" t="str">
        <f>'6C'!$R$14</f>
        <v>BN14790</v>
      </c>
      <c r="E165" t="s">
        <v>16446</v>
      </c>
      <c r="F165">
        <f>IF(ISBLANK('6C'!$E$14),"",'6C'!$E$14)</f>
        <v>1075.0999999999999</v>
      </c>
    </row>
    <row r="166" spans="2:6">
      <c r="B166" t="str">
        <f>'6C'!$R$15</f>
        <v>BN14690</v>
      </c>
      <c r="E166" t="s">
        <v>16446</v>
      </c>
      <c r="F166">
        <f>IF(ISBLANK('6C'!$E$15),"",'6C'!$E$15)</f>
        <v>1038.9000000000001</v>
      </c>
    </row>
    <row r="167" spans="2:6">
      <c r="B167" t="str">
        <f>'6C'!$R$18</f>
        <v>BB13000</v>
      </c>
      <c r="E167" t="s">
        <v>16446</v>
      </c>
      <c r="F167">
        <f>IF(ISBLANK('6C'!$E$18),"",'6C'!$E$18)</f>
        <v>4598.2</v>
      </c>
    </row>
    <row r="168" spans="2:6">
      <c r="B168" t="str">
        <f>'6C'!$R$19</f>
        <v>BB13010</v>
      </c>
      <c r="E168" t="s">
        <v>16446</v>
      </c>
      <c r="F168">
        <f>IF(ISBLANK('6C'!$E$19),"",'6C'!$E$19)</f>
        <v>3071.8</v>
      </c>
    </row>
    <row r="169" spans="2:6">
      <c r="B169" t="str">
        <f>'6C'!$R$20</f>
        <v>BB13020</v>
      </c>
      <c r="E169" t="s">
        <v>16446</v>
      </c>
      <c r="F169">
        <f>IF(ISBLANK('6C'!$E$20),"",'6C'!$E$20)</f>
        <v>3816.5</v>
      </c>
    </row>
    <row r="170" spans="2:6">
      <c r="B170" t="str">
        <f>'6C'!$R$21</f>
        <v>BB13030</v>
      </c>
      <c r="E170" t="s">
        <v>16446</v>
      </c>
      <c r="F170">
        <f>IF(ISBLANK('6C'!$E$21),"",'6C'!$E$21)</f>
        <v>5168.1000000000004</v>
      </c>
    </row>
    <row r="171" spans="2:6">
      <c r="B171" t="str">
        <f>'6C'!$R$22</f>
        <v>BB13040</v>
      </c>
      <c r="E171" t="s">
        <v>16446</v>
      </c>
      <c r="F171">
        <f>IF(ISBLANK('6C'!$E$22),"",'6C'!$E$22)</f>
        <v>2761.2</v>
      </c>
    </row>
    <row r="172" spans="2:6">
      <c r="B172" t="str">
        <f>'6C'!$R$23</f>
        <v>BB13050</v>
      </c>
      <c r="E172" t="s">
        <v>16446</v>
      </c>
      <c r="F172">
        <f>IF(ISBLANK('6C'!$E$23),"",'6C'!$E$23)</f>
        <v>4349.3</v>
      </c>
    </row>
    <row r="173" spans="2:6">
      <c r="B173" t="str">
        <f>'6C'!$R$24</f>
        <v>BB13060</v>
      </c>
      <c r="E173" t="s">
        <v>16446</v>
      </c>
      <c r="F173">
        <f>IF(ISBLANK('6C'!$E$24),"",'6C'!$E$24)</f>
        <v>2806.7</v>
      </c>
    </row>
    <row r="174" spans="2:6">
      <c r="B174" t="str">
        <f>'6C'!$R$25</f>
        <v>BB13070</v>
      </c>
      <c r="E174" t="s">
        <v>16446</v>
      </c>
      <c r="F174">
        <f>IF(ISBLANK('6C'!$E$25),"",'6C'!$E$25)</f>
        <v>4851.3</v>
      </c>
    </row>
    <row r="175" spans="2:6">
      <c r="B175" t="str">
        <f>'6C'!$R$26</f>
        <v>BO_1143311</v>
      </c>
      <c r="E175" t="s">
        <v>16446</v>
      </c>
      <c r="F175">
        <f>IF(ISBLANK('6C'!$E$26),"",'6C'!$E$26)</f>
        <v>612.1</v>
      </c>
    </row>
    <row r="176" spans="2:6">
      <c r="B176" t="str">
        <f>'6C'!$R$29</f>
        <v>BN11600</v>
      </c>
      <c r="E176" t="s">
        <v>16446</v>
      </c>
      <c r="F176">
        <f>IF(ISBLANK('6C'!$E$29),"",'6C'!$E$29)</f>
        <v>1108430.2709999999</v>
      </c>
    </row>
    <row r="177" spans="2:6">
      <c r="B177" t="str">
        <f>'6C'!$R$30</f>
        <v>BN11610</v>
      </c>
      <c r="E177" t="s">
        <v>16446</v>
      </c>
      <c r="F177">
        <f>IF(ISBLANK('6C'!$E$30),"",'6C'!$E$30)</f>
        <v>263388.076</v>
      </c>
    </row>
    <row r="178" spans="2:6">
      <c r="B178" t="str">
        <f>'6C'!$R$31</f>
        <v>BN11620</v>
      </c>
      <c r="E178" t="s">
        <v>16446</v>
      </c>
      <c r="F178">
        <f>IF(ISBLANK('6C'!$E$31),"",'6C'!$E$31)</f>
        <v>1371391.6529999999</v>
      </c>
    </row>
    <row r="179" spans="2:6">
      <c r="B179" t="str">
        <f>'6C'!$R$32</f>
        <v>BN1231</v>
      </c>
      <c r="E179" t="s">
        <v>16446</v>
      </c>
      <c r="F179">
        <f>IF(ISBLANK('6C'!$E$32),"",'6C'!$E$32)</f>
        <v>2540</v>
      </c>
    </row>
    <row r="180" spans="2:6">
      <c r="B180" t="str">
        <f>'6C'!$R$35</f>
        <v>SYS03</v>
      </c>
      <c r="E180" t="s">
        <v>16446</v>
      </c>
      <c r="F180">
        <f>IF(ISBLANK('6C'!$E$35),"",'6C'!$E$35)</f>
        <v>8008</v>
      </c>
    </row>
    <row r="181" spans="2:6">
      <c r="B181" s="1918" t="str">
        <f>'6C'!$R$36</f>
        <v>QEBW0183</v>
      </c>
      <c r="E181" t="s">
        <v>16446</v>
      </c>
      <c r="F181">
        <f>IF(ISBLANK('6C'!$E$36),"",'6C'!$E$36)</f>
        <v>2.04</v>
      </c>
    </row>
    <row r="182" spans="2:6">
      <c r="B182" t="str">
        <f>'6C'!$R$37</f>
        <v>QEBW0184</v>
      </c>
      <c r="E182" t="s">
        <v>16446</v>
      </c>
      <c r="F182">
        <f>IF(ISBLANK('6C'!$E$37),"",'6C'!$E$37)</f>
        <v>364</v>
      </c>
    </row>
    <row r="183" spans="2:6">
      <c r="B183" s="1918" t="str">
        <f>'6C'!$R$38</f>
        <v>BN1004</v>
      </c>
      <c r="E183" t="s">
        <v>16446</v>
      </c>
      <c r="F183">
        <f>IF(ISBLANK('6C'!$E$38),"",'6C'!$E$38)</f>
        <v>11</v>
      </c>
    </row>
    <row r="184" spans="2:6">
      <c r="B184" t="str">
        <f>'6D'!$W$8</f>
        <v>B1250NMT_BM</v>
      </c>
      <c r="E184" t="s">
        <v>16446</v>
      </c>
      <c r="F184">
        <f>IF(ISBLANK('6D'!$E$8),"",'6D'!$E$8)</f>
        <v>0</v>
      </c>
    </row>
    <row r="185" spans="2:6">
      <c r="B185" t="str">
        <f>'6D'!$X$8</f>
        <v>B1250NMT_AMR</v>
      </c>
      <c r="E185" t="s">
        <v>16446</v>
      </c>
      <c r="F185">
        <f>IF(ISBLANK('6D'!$F$8),"",'6D'!$F$8)</f>
        <v>6.2120559816680476</v>
      </c>
    </row>
    <row r="186" spans="2:6">
      <c r="B186" t="str">
        <f>'6D'!$Y$8</f>
        <v>B1250NMT_AMI</v>
      </c>
      <c r="E186" t="s">
        <v>16446</v>
      </c>
      <c r="F186">
        <f>IF(ISBLANK('6D'!$G$8),"",'6D'!$G$8)</f>
        <v>14.091197558032418</v>
      </c>
    </row>
    <row r="187" spans="2:6">
      <c r="B187" t="str">
        <f>'6D'!$W$9</f>
        <v>B1253NMT_BM</v>
      </c>
      <c r="E187" t="s">
        <v>16446</v>
      </c>
      <c r="F187">
        <f>IF(ISBLANK('6D'!$E$9),"",'6D'!$E$9)</f>
        <v>1.7250167149013661E-5</v>
      </c>
    </row>
    <row r="188" spans="2:6">
      <c r="B188" t="str">
        <f>'6D'!$X$9</f>
        <v>B1253NMT_AMR</v>
      </c>
      <c r="E188" t="s">
        <v>16446</v>
      </c>
      <c r="F188">
        <f>IF(ISBLANK('6D'!$F$9),"",'6D'!$F$9)</f>
        <v>0.40204594322405907</v>
      </c>
    </row>
    <row r="189" spans="2:6">
      <c r="B189" t="str">
        <f>'6D'!$Y$9</f>
        <v>B1253NMT_AMI</v>
      </c>
      <c r="E189" t="s">
        <v>16446</v>
      </c>
      <c r="F189">
        <f>IF(ISBLANK('6D'!$G$9),"",'6D'!$G$9)</f>
        <v>29.32070461465306</v>
      </c>
    </row>
    <row r="190" spans="2:6">
      <c r="B190" t="str">
        <f>'6D'!$W$10</f>
        <v>B1256NMT_BM</v>
      </c>
      <c r="E190" t="s">
        <v>16446</v>
      </c>
      <c r="F190">
        <f>IF(ISBLANK('6D'!$E$10),"",'6D'!$E$10)</f>
        <v>0</v>
      </c>
    </row>
    <row r="191" spans="2:6">
      <c r="B191" t="str">
        <f>'6D'!$X$10</f>
        <v>B1256NMT_AMR</v>
      </c>
      <c r="E191" t="s">
        <v>16446</v>
      </c>
      <c r="F191">
        <f>IF(ISBLANK('6D'!$F$10),"",'6D'!$F$10)</f>
        <v>1.4166881172193359E-2</v>
      </c>
    </row>
    <row r="192" spans="2:6">
      <c r="B192" t="str">
        <f>'6D'!$Y$10</f>
        <v>B1256NMT_AMI</v>
      </c>
      <c r="E192" t="s">
        <v>16446</v>
      </c>
      <c r="F192">
        <f>IF(ISBLANK('6D'!$G$10),"",'6D'!$G$10)</f>
        <v>8.0604668738341531E-2</v>
      </c>
    </row>
    <row r="193" spans="2:6">
      <c r="B193" t="str">
        <f>'6D'!$W$11</f>
        <v>B0257NMT_BM</v>
      </c>
      <c r="E193" t="s">
        <v>16446</v>
      </c>
      <c r="F193">
        <f>IF(ISBLANK('6D'!$E$11),"",'6D'!$E$11)</f>
        <v>7.5436527551136828E-4</v>
      </c>
    </row>
    <row r="194" spans="2:6">
      <c r="B194" t="str">
        <f>'6D'!$X$11</f>
        <v>B0257NMT_AMR</v>
      </c>
      <c r="E194" t="s">
        <v>16446</v>
      </c>
      <c r="F194">
        <f>IF(ISBLANK('6D'!$F$11),"",'6D'!$F$11)</f>
        <v>1.1182750024158947</v>
      </c>
    </row>
    <row r="195" spans="2:6">
      <c r="B195" t="str">
        <f>'6D'!$Y$11</f>
        <v>B0257NMT_AMI</v>
      </c>
      <c r="E195" t="s">
        <v>16446</v>
      </c>
      <c r="F195">
        <f>IF(ISBLANK('6D'!$G$11),"",'6D'!$G$11)</f>
        <v>4.4291019245023113</v>
      </c>
    </row>
    <row r="196" spans="2:6">
      <c r="B196" t="str">
        <f>'6D'!$W$12</f>
        <v>B0258NMT_BM</v>
      </c>
      <c r="E196" t="s">
        <v>16446</v>
      </c>
      <c r="F196">
        <f>IF(ISBLANK('6D'!$E$12),"",'6D'!$E$12)</f>
        <v>0.13873773285872118</v>
      </c>
    </row>
    <row r="197" spans="2:6">
      <c r="B197" t="str">
        <f>'6D'!$X$12</f>
        <v>B0258NMT_AMR</v>
      </c>
      <c r="E197" t="s">
        <v>16446</v>
      </c>
      <c r="F197">
        <f>IF(ISBLANK('6D'!$F$12),"",'6D'!$F$12)</f>
        <v>0.45138614493471257</v>
      </c>
    </row>
    <row r="198" spans="2:6">
      <c r="B198" t="str">
        <f>'6D'!$Y$12</f>
        <v>B0258NMT_AMI</v>
      </c>
      <c r="E198" t="s">
        <v>16446</v>
      </c>
      <c r="F198">
        <f>IF(ISBLANK('6D'!$G$12),"",'6D'!$G$12)</f>
        <v>4.7291077623664828</v>
      </c>
    </row>
    <row r="199" spans="2:6">
      <c r="B199" t="str">
        <f>'6D'!$W$15</f>
        <v>BN11715_BM</v>
      </c>
      <c r="E199" t="s">
        <v>16446</v>
      </c>
      <c r="F199">
        <f>IF(ISBLANK('6D'!$E$15),"",'6D'!$E$15)</f>
        <v>0</v>
      </c>
    </row>
    <row r="200" spans="2:6">
      <c r="B200" t="str">
        <f>'6D'!$X$15</f>
        <v>BN11715_AMR</v>
      </c>
      <c r="E200" t="s">
        <v>16446</v>
      </c>
      <c r="F200">
        <f>IF(ISBLANK('6D'!$F$15),"",'6D'!$F$15)</f>
        <v>8.3320000000000007</v>
      </c>
    </row>
    <row r="201" spans="2:6">
      <c r="B201" t="str">
        <f>'6D'!$Y$15</f>
        <v>BN11715_AMI</v>
      </c>
      <c r="E201" t="s">
        <v>16446</v>
      </c>
      <c r="F201">
        <f>IF(ISBLANK('6D'!$G$15),"",'6D'!$G$15)</f>
        <v>18.899999999999999</v>
      </c>
    </row>
    <row r="202" spans="2:6">
      <c r="B202" t="str">
        <f>'6D'!$W$16</f>
        <v>BN11711_BM</v>
      </c>
      <c r="E202" t="s">
        <v>16446</v>
      </c>
      <c r="F202">
        <f>IF(ISBLANK('6D'!$E$16),"",'6D'!$E$16)</f>
        <v>0</v>
      </c>
    </row>
    <row r="203" spans="2:6">
      <c r="B203" t="str">
        <f>'6D'!$X$16</f>
        <v>BN11711_AMR</v>
      </c>
      <c r="E203" t="s">
        <v>16446</v>
      </c>
      <c r="F203">
        <f>IF(ISBLANK('6D'!$F$16),"",'6D'!$F$16)</f>
        <v>0.72899999999999998</v>
      </c>
    </row>
    <row r="204" spans="2:6">
      <c r="B204" t="str">
        <f>'6D'!$Y$16</f>
        <v>BN11711_AMI</v>
      </c>
      <c r="E204" t="s">
        <v>16446</v>
      </c>
      <c r="F204">
        <f>IF(ISBLANK('6D'!$G$16),"",'6D'!$G$16)</f>
        <v>58.697000000000003</v>
      </c>
    </row>
    <row r="205" spans="2:6">
      <c r="B205" t="str">
        <f>'6D'!$W$17</f>
        <v>BN10102_BM</v>
      </c>
      <c r="E205" t="s">
        <v>16446</v>
      </c>
      <c r="F205">
        <f>IF(ISBLANK('6D'!$E$17),"",'6D'!$E$17)</f>
        <v>0</v>
      </c>
    </row>
    <row r="206" spans="2:6">
      <c r="B206" t="str">
        <f>'6D'!$X$17</f>
        <v>BN10102_AMR</v>
      </c>
      <c r="E206" t="s">
        <v>16446</v>
      </c>
      <c r="F206">
        <f>IF(ISBLANK('6D'!$F$17),"",'6D'!$F$17)</f>
        <v>2.9000000000000001E-2</v>
      </c>
    </row>
    <row r="207" spans="2:6">
      <c r="B207" t="str">
        <f>'6D'!$Y$17</f>
        <v>BN10102_AMI</v>
      </c>
      <c r="E207" t="s">
        <v>16446</v>
      </c>
      <c r="F207">
        <f>IF(ISBLANK('6D'!$G$17),"",'6D'!$G$17)</f>
        <v>0.16500000000000001</v>
      </c>
    </row>
    <row r="208" spans="2:6">
      <c r="B208" t="str">
        <f>'6D'!$W$18</f>
        <v>BN01004_BM</v>
      </c>
      <c r="E208" t="s">
        <v>16446</v>
      </c>
      <c r="F208">
        <f>IF(ISBLANK('6D'!$E$18),"",'6D'!$E$18)</f>
        <v>3.0000000000000001E-3</v>
      </c>
    </row>
    <row r="209" spans="2:6">
      <c r="B209" t="str">
        <f>'6D'!$X$18</f>
        <v>BN01004_AMR</v>
      </c>
      <c r="E209" t="s">
        <v>16446</v>
      </c>
      <c r="F209">
        <f>IF(ISBLANK('6D'!$F$18),"",'6D'!$F$18)</f>
        <v>6.7690000000000001</v>
      </c>
    </row>
    <row r="210" spans="2:6">
      <c r="B210" t="str">
        <f>'6D'!$Y$18</f>
        <v>BN01004_AMI</v>
      </c>
      <c r="E210" t="s">
        <v>16446</v>
      </c>
      <c r="F210">
        <f>IF(ISBLANK('6D'!$G$18),"",'6D'!$G$18)</f>
        <v>26.858000000000001</v>
      </c>
    </row>
    <row r="211" spans="2:6">
      <c r="B211" t="str">
        <f>'6D'!$W$19</f>
        <v>BN01005_BM</v>
      </c>
      <c r="E211" t="s">
        <v>16446</v>
      </c>
      <c r="F211">
        <f>IF(ISBLANK('6D'!$E$19),"",'6D'!$E$19)</f>
        <v>0.28399999999999997</v>
      </c>
    </row>
    <row r="212" spans="2:6">
      <c r="B212" t="str">
        <f>'6D'!$X$19</f>
        <v>BN01005_AMR</v>
      </c>
      <c r="E212" t="s">
        <v>16446</v>
      </c>
      <c r="F212">
        <f>IF(ISBLANK('6D'!$F$19),"",'6D'!$F$19)</f>
        <v>0.92400000000000004</v>
      </c>
    </row>
    <row r="213" spans="2:6">
      <c r="B213" t="str">
        <f>'6D'!$Y$19</f>
        <v>BN01005_AMI</v>
      </c>
      <c r="E213" t="s">
        <v>16446</v>
      </c>
      <c r="F213">
        <f>IF(ISBLANK('6D'!$G$19),"",'6D'!$G$19)</f>
        <v>9.6980000000000004</v>
      </c>
    </row>
    <row r="214" spans="2:6">
      <c r="B214" t="str">
        <f>'6D'!$X$20</f>
        <v>BO_8328485</v>
      </c>
      <c r="E214" t="s">
        <v>16446</v>
      </c>
      <c r="F214">
        <f>IF(ISBLANK('6D'!$F$20),"",'6D'!$F$20)</f>
        <v>5.6360000000000001</v>
      </c>
    </row>
    <row r="215" spans="2:6">
      <c r="B215" t="str">
        <f>'6D'!$Y$20</f>
        <v>BO_2369032</v>
      </c>
      <c r="E215" t="s">
        <v>16446</v>
      </c>
      <c r="F215">
        <f>IF(ISBLANK('6D'!$G$20),"",'6D'!$G$20)</f>
        <v>20.126000000000001</v>
      </c>
    </row>
    <row r="216" spans="2:6">
      <c r="B216" t="str">
        <f>'6D'!$Y$21</f>
        <v>BO_2740287</v>
      </c>
      <c r="E216" t="s">
        <v>16446</v>
      </c>
      <c r="F216">
        <f>IF(ISBLANK('6D'!$G$21),"",'6D'!$G$21)</f>
        <v>6.7309999999999999</v>
      </c>
    </row>
    <row r="217" spans="2:6">
      <c r="B217" t="str">
        <f>'6D'!$X$22</f>
        <v>BO_1225801</v>
      </c>
      <c r="E217" t="s">
        <v>16446</v>
      </c>
      <c r="F217">
        <f>IF(ISBLANK('6D'!$F$22),"",'6D'!$F$22)</f>
        <v>0.72</v>
      </c>
    </row>
    <row r="218" spans="2:6">
      <c r="B218" t="str">
        <f>'6D'!$Y$22</f>
        <v>BO_6841858</v>
      </c>
      <c r="E218" t="s">
        <v>16446</v>
      </c>
      <c r="F218">
        <f>IF(ISBLANK('6D'!$G$22),"",'6D'!$G$22)</f>
        <v>9.1370000000000005</v>
      </c>
    </row>
    <row r="219" spans="2:6">
      <c r="B219" t="str">
        <f>'6D'!$Y$23</f>
        <v>BO_3766463</v>
      </c>
      <c r="E219" t="s">
        <v>16446</v>
      </c>
      <c r="F219">
        <f>IF(ISBLANK('6D'!$G$23),"",'6D'!$G$23)</f>
        <v>0.56000000000000005</v>
      </c>
    </row>
    <row r="220" spans="2:6">
      <c r="B220" s="1918" t="str">
        <f>'6D'!$W$24</f>
        <v>BN12001_BM</v>
      </c>
      <c r="E220" t="s">
        <v>16446</v>
      </c>
      <c r="F220">
        <f>IF(ISBLANK('6D'!$E$24),"",'6D'!$E$24)</f>
        <v>0</v>
      </c>
    </row>
    <row r="221" spans="2:6">
      <c r="B221" s="1918" t="str">
        <f>'6D'!$X$24</f>
        <v>BN12001_AMR</v>
      </c>
      <c r="E221" t="s">
        <v>16446</v>
      </c>
      <c r="F221">
        <f>IF(ISBLANK('6D'!$F$24),"",'6D'!$F$24)</f>
        <v>0.06</v>
      </c>
    </row>
    <row r="222" spans="2:6">
      <c r="B222" s="1918" t="str">
        <f>'6D'!$Y$24</f>
        <v>BN12001_AMI</v>
      </c>
      <c r="E222" t="s">
        <v>16446</v>
      </c>
      <c r="F222">
        <f>IF(ISBLANK('6D'!$G$24),"",'6D'!$G$24)</f>
        <v>6</v>
      </c>
    </row>
    <row r="223" spans="2:6">
      <c r="B223" s="1918" t="str">
        <f>'6D'!$W$25</f>
        <v>BN12002_BM</v>
      </c>
      <c r="E223" t="s">
        <v>16446</v>
      </c>
      <c r="F223">
        <f>IF(ISBLANK('6D'!$E$25),"",'6D'!$E$25)</f>
        <v>0</v>
      </c>
    </row>
    <row r="224" spans="2:6">
      <c r="B224" s="1918" t="str">
        <f>'6D'!$X$25</f>
        <v>BN12002_AMR</v>
      </c>
      <c r="E224" t="s">
        <v>16446</v>
      </c>
      <c r="F224">
        <f>IF(ISBLANK('6D'!$F$25),"",'6D'!$F$25)</f>
        <v>0</v>
      </c>
    </row>
    <row r="225" spans="2:6">
      <c r="B225" s="1918" t="str">
        <f>'6D'!$Y$25</f>
        <v>BN12002_AMI</v>
      </c>
      <c r="E225" t="s">
        <v>16446</v>
      </c>
      <c r="F225">
        <f>IF(ISBLANK('6D'!$G$25),"",'6D'!$G$25)</f>
        <v>0</v>
      </c>
    </row>
    <row r="226" spans="2:6">
      <c r="B226" t="str">
        <f>'6D'!$X$26</f>
        <v>BO_590940</v>
      </c>
      <c r="E226" t="s">
        <v>16446</v>
      </c>
      <c r="F226">
        <f>IF(ISBLANK('6D'!$F$26),"",'6D'!$F$26)</f>
        <v>0</v>
      </c>
    </row>
    <row r="227" spans="2:6">
      <c r="B227" s="1918" t="str">
        <f>'6D'!$Y$26</f>
        <v>BO_3649481</v>
      </c>
      <c r="E227" t="s">
        <v>16446</v>
      </c>
      <c r="F227">
        <f>IF(ISBLANK('6D'!$G$26),"",'6D'!$G$26)</f>
        <v>0</v>
      </c>
    </row>
    <row r="228" spans="2:6">
      <c r="B228" s="1918" t="str">
        <f>'6D'!$Y$27</f>
        <v>BO_7507358</v>
      </c>
      <c r="E228" t="s">
        <v>16446</v>
      </c>
      <c r="F228">
        <f>IF(ISBLANK('6D'!$G$27),"",'6D'!$G$27)</f>
        <v>0</v>
      </c>
    </row>
    <row r="229" spans="2:6">
      <c r="B229" t="str">
        <f>'6D'!$X$28</f>
        <v>BO_6974193</v>
      </c>
      <c r="E229" t="s">
        <v>16446</v>
      </c>
      <c r="F229">
        <f>IF(ISBLANK('6D'!$F$28),"",'6D'!$F$28)</f>
        <v>0</v>
      </c>
    </row>
    <row r="230" spans="2:6">
      <c r="B230" s="1918" t="str">
        <f>'6D'!$Y$28</f>
        <v>BO_2091351</v>
      </c>
      <c r="E230" t="s">
        <v>16446</v>
      </c>
      <c r="F230">
        <f>IF(ISBLANK('6D'!$G$28),"",'6D'!$G$28)</f>
        <v>0</v>
      </c>
    </row>
    <row r="231" spans="2:6">
      <c r="B231" s="1918" t="str">
        <f>'6D'!$Y$29</f>
        <v>BO_591138</v>
      </c>
      <c r="E231" t="s">
        <v>16446</v>
      </c>
      <c r="F231">
        <f>IF(ISBLANK('6D'!$G$29),"",'6D'!$G$29)</f>
        <v>0</v>
      </c>
    </row>
    <row r="232" spans="2:6">
      <c r="B232" t="str">
        <f>'6D'!$W$30</f>
        <v>BN00101_BM</v>
      </c>
      <c r="E232" t="s">
        <v>16446</v>
      </c>
      <c r="F232">
        <f>IF(ISBLANK('6D'!$E$30),"",'6D'!$E$30)</f>
        <v>0.2705876008433008</v>
      </c>
    </row>
    <row r="233" spans="2:6">
      <c r="B233" t="str">
        <f>'6D'!$X$30</f>
        <v>BN00101_AMR</v>
      </c>
      <c r="E233" t="s">
        <v>16446</v>
      </c>
      <c r="F233">
        <f>IF(ISBLANK('6D'!$F$30),"",'6D'!$F$30)</f>
        <v>0.10169738721277193</v>
      </c>
    </row>
    <row r="234" spans="2:6">
      <c r="B234" t="str">
        <f>'6D'!$Y$30</f>
        <v>BN00101_AMI</v>
      </c>
      <c r="E234" t="s">
        <v>16446</v>
      </c>
      <c r="F234">
        <f>IF(ISBLANK('6D'!$G$30),"",'6D'!$G$30)</f>
        <v>0.23305641274132263</v>
      </c>
    </row>
    <row r="235" spans="2:6">
      <c r="B235" t="str">
        <f>'6D'!$W$33</f>
        <v>BN15500_ML</v>
      </c>
      <c r="E235" t="s">
        <v>16446</v>
      </c>
      <c r="F235">
        <f>IF(ISBLANK('6D'!$E$33),"",'6D'!$E$33)</f>
        <v>246.06899999999999</v>
      </c>
    </row>
    <row r="236" spans="2:6">
      <c r="B236" t="str">
        <f>'6D'!$X$33</f>
        <v>BN15500_RL</v>
      </c>
      <c r="E236" t="s">
        <v>16446</v>
      </c>
      <c r="F236">
        <f>IF(ISBLANK('6D'!$F$33),"",'6D'!$F$33)</f>
        <v>99.856999999999999</v>
      </c>
    </row>
    <row r="237" spans="2:6">
      <c r="B237" t="str">
        <f>'6D'!$Y$33</f>
        <v>BN15500_TOT</v>
      </c>
      <c r="E237" t="s">
        <v>16446</v>
      </c>
      <c r="F237">
        <f>IF(ISBLANK('6D'!$G$33),"",'6D'!$G$33)</f>
        <v>345.92599999999999</v>
      </c>
    </row>
    <row r="238" spans="2:6">
      <c r="B238" s="1918" t="str">
        <f>'6D'!$Y$34</f>
        <v>B0004WNPLI</v>
      </c>
      <c r="E238" t="s">
        <v>16446</v>
      </c>
      <c r="F238">
        <f>IF(ISBLANK('6D'!$G$34),"",'6D'!$G$34)</f>
        <v>435.23</v>
      </c>
    </row>
    <row r="239" spans="2:6">
      <c r="B239" s="1918" t="str">
        <f>'6D'!$W$37</f>
        <v>BN2305</v>
      </c>
      <c r="E239" t="s">
        <v>16446</v>
      </c>
      <c r="F239">
        <f>IF(ISBLANK('6D'!$E$37),"",'6D'!$E$37)</f>
        <v>122.78</v>
      </c>
    </row>
    <row r="240" spans="2:6">
      <c r="B240" s="1918" t="str">
        <f>'6D'!$W$38</f>
        <v>BN2304</v>
      </c>
      <c r="E240" t="s">
        <v>16446</v>
      </c>
      <c r="F240">
        <f>IF(ISBLANK('6D'!$E$38),"",'6D'!$E$38)</f>
        <v>161.84</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workbookViewId="0"/>
  </sheetViews>
  <sheetFormatPr defaultRowHeight="14"/>
  <cols>
    <col min="2" max="2" width="22.58203125" bestFit="1" customWidth="1"/>
    <col min="3" max="3" width="33.58203125" customWidth="1"/>
    <col min="5" max="5" width="16.9140625" bestFit="1" customWidth="1"/>
  </cols>
  <sheetData>
    <row r="1" spans="1:6">
      <c r="C1" s="2897" t="s">
        <v>16451</v>
      </c>
    </row>
    <row r="2" spans="1:6">
      <c r="A2" t="s">
        <v>3</v>
      </c>
      <c r="B2" t="s">
        <v>16443</v>
      </c>
      <c r="C2" t="s">
        <v>16444</v>
      </c>
      <c r="D2" t="s">
        <v>15065</v>
      </c>
      <c r="E2" t="s">
        <v>16445</v>
      </c>
      <c r="F2" t="s">
        <v>13212</v>
      </c>
    </row>
    <row r="4" spans="1:6">
      <c r="B4" t="str">
        <f>'7A'!$R$8</f>
        <v>STWF011</v>
      </c>
      <c r="E4" t="s">
        <v>16446</v>
      </c>
      <c r="F4">
        <f>IF(ISBLANK('7A'!$E$8),"",'7A'!$E$8)</f>
        <v>1672.1980000000001</v>
      </c>
    </row>
    <row r="5" spans="1:6">
      <c r="B5" t="str">
        <f>'7A'!$R$9</f>
        <v>STWF025</v>
      </c>
      <c r="E5" t="s">
        <v>16446</v>
      </c>
      <c r="F5">
        <f>IF(ISBLANK('7A'!$E$9),"",'7A'!$E$9)</f>
        <v>3754.357</v>
      </c>
    </row>
    <row r="6" spans="1:6">
      <c r="B6" t="str">
        <f>'7A'!$R$10</f>
        <v>STWF039</v>
      </c>
      <c r="E6" t="s">
        <v>16446</v>
      </c>
      <c r="F6">
        <f>IF(ISBLANK('7A'!$E$10),"",'7A'!$E$10)</f>
        <v>9612.5370000000003</v>
      </c>
    </row>
    <row r="7" spans="1:6">
      <c r="B7" t="str">
        <f>'7A'!$R$11</f>
        <v>STWF053</v>
      </c>
      <c r="E7" t="s">
        <v>16446</v>
      </c>
      <c r="F7">
        <f>IF(ISBLANK('7A'!$E$11),"",'7A'!$E$11)</f>
        <v>14866.442999999999</v>
      </c>
    </row>
    <row r="8" spans="1:6">
      <c r="B8" t="str">
        <f>'7A'!$R$12</f>
        <v>STWF067</v>
      </c>
      <c r="E8" t="s">
        <v>16446</v>
      </c>
      <c r="F8">
        <f>IF(ISBLANK('7A'!$E$12),"",'7A'!$E$12)</f>
        <v>13487.771000000001</v>
      </c>
    </row>
    <row r="9" spans="1:6">
      <c r="B9" t="str">
        <f>'7A'!$R$13</f>
        <v>S3026</v>
      </c>
      <c r="E9" t="s">
        <v>16446</v>
      </c>
      <c r="F9">
        <f>IF(ISBLANK('7A'!$E$13),"",'7A'!$E$13)</f>
        <v>10041.813</v>
      </c>
    </row>
    <row r="10" spans="1:6">
      <c r="B10" t="str">
        <f>'7A'!$R$14</f>
        <v>STWF012</v>
      </c>
      <c r="E10" t="s">
        <v>16446</v>
      </c>
      <c r="F10">
        <f>IF(ISBLANK('7A'!$E$14),"",'7A'!$E$14)</f>
        <v>53435.118999999999</v>
      </c>
    </row>
    <row r="11" spans="1:6">
      <c r="B11" t="str">
        <f>'7A'!$R$25</f>
        <v>STWB043TOT</v>
      </c>
      <c r="E11" t="s">
        <v>16446</v>
      </c>
      <c r="F11">
        <f>IF(ISBLANK('7A'!$E$25),"",'7A'!$E$25)</f>
        <v>295430.12699999998</v>
      </c>
    </row>
    <row r="12" spans="1:6">
      <c r="B12" t="str">
        <f>'7C'!$R$8</f>
        <v>S4002</v>
      </c>
      <c r="E12" t="s">
        <v>16446</v>
      </c>
      <c r="F12">
        <f>IF(ISBLANK('7C'!$E$8),"",'7C'!$E$8)</f>
        <v>0</v>
      </c>
    </row>
    <row r="13" spans="1:6">
      <c r="B13" t="str">
        <f>'7C'!$R$9</f>
        <v>S4002A</v>
      </c>
      <c r="E13" t="s">
        <v>16446</v>
      </c>
      <c r="F13">
        <f>IF(ISBLANK('7C'!$E$9),"",'7C'!$E$9)</f>
        <v>0</v>
      </c>
    </row>
    <row r="14" spans="1:6">
      <c r="B14" t="str">
        <f>'7C'!$R$10</f>
        <v>S4029</v>
      </c>
      <c r="E14" t="s">
        <v>16446</v>
      </c>
      <c r="F14">
        <f>IF(ISBLANK('7C'!$E$10),"",'7C'!$E$10)</f>
        <v>138750</v>
      </c>
    </row>
    <row r="15" spans="1:6">
      <c r="B15" t="str">
        <f>'7C'!$R$11</f>
        <v>S6019</v>
      </c>
      <c r="E15" t="s">
        <v>16446</v>
      </c>
      <c r="F15">
        <f>IF(ISBLANK('7C'!$E$11),"",'7C'!$E$11)</f>
        <v>5169</v>
      </c>
    </row>
    <row r="16" spans="1:6">
      <c r="B16" s="2424" t="str">
        <f>'7C'!$R$12</f>
        <v>BN13522</v>
      </c>
      <c r="E16" t="s">
        <v>16446</v>
      </c>
      <c r="F16">
        <f>IF(ISBLANK('7C'!$E$12),"",'7C'!$E$12)</f>
        <v>65472</v>
      </c>
    </row>
    <row r="17" spans="2:6">
      <c r="B17" t="str">
        <f>'7C'!$R$13</f>
        <v>BN13521</v>
      </c>
      <c r="E17" t="s">
        <v>16446</v>
      </c>
      <c r="F17">
        <f>IF(ISBLANK('7C'!$E$13),"",'7C'!$E$13)</f>
        <v>150</v>
      </c>
    </row>
    <row r="18" spans="2:6">
      <c r="B18" t="str">
        <f>'7C'!$R$14</f>
        <v>BN13520</v>
      </c>
      <c r="E18" t="s">
        <v>16446</v>
      </c>
      <c r="F18">
        <f>IF(ISBLANK('7C'!$E$14),"",'7C'!$E$14)</f>
        <v>110</v>
      </c>
    </row>
    <row r="19" spans="2:6">
      <c r="B19" t="str">
        <f>'7C'!$R$15</f>
        <v>CPMS2005</v>
      </c>
      <c r="E19" t="s">
        <v>16446</v>
      </c>
      <c r="F19">
        <f>IF(ISBLANK('7C'!$E$15),"",'7C'!$E$15)</f>
        <v>338</v>
      </c>
    </row>
    <row r="20" spans="2:6">
      <c r="B20" t="str">
        <f>'7C'!$R$16</f>
        <v>CPMS2004</v>
      </c>
      <c r="E20" t="s">
        <v>16446</v>
      </c>
      <c r="F20">
        <f>IF(ISBLANK('7C'!$E$16),"",'7C'!$E$16)</f>
        <v>21</v>
      </c>
    </row>
    <row r="21" spans="2:6">
      <c r="B21" t="str">
        <f>'7C'!$R$17</f>
        <v>CPMS2014</v>
      </c>
      <c r="E21" t="s">
        <v>16446</v>
      </c>
      <c r="F21">
        <f>IF(ISBLANK('7C'!$E$17),"",'7C'!$E$17)</f>
        <v>246</v>
      </c>
    </row>
    <row r="22" spans="2:6">
      <c r="B22" s="1920" t="str">
        <f>'7C'!$R$18</f>
        <v>BB2370</v>
      </c>
      <c r="E22" t="s">
        <v>16446</v>
      </c>
      <c r="F22">
        <f>IF(ISBLANK('7C'!$E$18),"",'7C'!$E$18)</f>
        <v>10578</v>
      </c>
    </row>
    <row r="23" spans="2:6">
      <c r="B23" t="str">
        <f>'7C'!$R$19</f>
        <v>CPMS2012</v>
      </c>
      <c r="E23" t="s">
        <v>16446</v>
      </c>
      <c r="F23">
        <f>IF(ISBLANK('7C'!$E$19),"",'7C'!$E$19)</f>
        <v>20398.54</v>
      </c>
    </row>
    <row r="24" spans="2:6">
      <c r="B24" s="2425" t="str">
        <f>'7C'!$R$20</f>
        <v>CPMS2015</v>
      </c>
      <c r="E24" t="s">
        <v>16446</v>
      </c>
      <c r="F24">
        <f>IF(ISBLANK('7C'!$E$20),"",'7C'!$E$20)</f>
        <v>1718115.79</v>
      </c>
    </row>
    <row r="25" spans="2:6">
      <c r="B25" t="str">
        <f>'7C'!$R$21</f>
        <v>BN13519</v>
      </c>
      <c r="E25" t="s">
        <v>16446</v>
      </c>
      <c r="F25">
        <f>IF(ISBLANK('7C'!$E$21),"",'7C'!$E$21)</f>
        <v>38</v>
      </c>
    </row>
    <row r="26" spans="2:6">
      <c r="B26" t="str">
        <f>'7C'!$R$22</f>
        <v>BN13523</v>
      </c>
      <c r="E26" t="s">
        <v>16446</v>
      </c>
      <c r="F26">
        <f>IF(ISBLANK('7C'!$E$22),"",'7C'!$E$22)</f>
        <v>12</v>
      </c>
    </row>
    <row r="27" spans="2:6">
      <c r="B27" s="1920" t="str">
        <f>'7C'!$R$23</f>
        <v>BN13524</v>
      </c>
      <c r="E27" t="s">
        <v>16446</v>
      </c>
      <c r="F27">
        <f>IF(ISBLANK('7C'!$E$23),"",'7C'!$E$23)</f>
        <v>38354</v>
      </c>
    </row>
    <row r="28" spans="2:6">
      <c r="B28" s="1920" t="str">
        <f>'7C'!$R$24</f>
        <v>BN13525</v>
      </c>
      <c r="E28" t="s">
        <v>16446</v>
      </c>
      <c r="F28">
        <f>IF(ISBLANK('7C'!$E$24),"",'7C'!$E$24)</f>
        <v>22775</v>
      </c>
    </row>
    <row r="29" spans="2:6">
      <c r="B29" s="1920" t="str">
        <f>'7C'!$R$25</f>
        <v>BN13526</v>
      </c>
      <c r="E29" t="s">
        <v>16446</v>
      </c>
      <c r="F29">
        <f>IF(ISBLANK('7C'!$E$25),"",'7C'!$E$25)</f>
        <v>5803</v>
      </c>
    </row>
    <row r="30" spans="2:6">
      <c r="B30" s="1920" t="str">
        <f>'7C'!$R$26</f>
        <v>BN13527</v>
      </c>
      <c r="E30" t="s">
        <v>16446</v>
      </c>
      <c r="F30">
        <f>IF(ISBLANK('7C'!$E$26),"",'7C'!$E$26)</f>
        <v>2046</v>
      </c>
    </row>
    <row r="31" spans="2:6">
      <c r="B31" s="1920" t="str">
        <f>'7C'!$R$27</f>
        <v>BN13534</v>
      </c>
      <c r="E31" t="s">
        <v>16446</v>
      </c>
      <c r="F31">
        <f>IF(ISBLANK('7C'!$E$27),"",'7C'!$E$27)</f>
        <v>370</v>
      </c>
    </row>
    <row r="32" spans="2:6">
      <c r="B32" s="1920" t="str">
        <f>'7C'!$R$28</f>
        <v>BN13535</v>
      </c>
      <c r="E32" t="s">
        <v>16446</v>
      </c>
      <c r="F32">
        <f>IF(ISBLANK('7C'!$E$28),"",'7C'!$E$28)</f>
        <v>69348</v>
      </c>
    </row>
    <row r="33" spans="2:6">
      <c r="B33" s="1920" t="str">
        <f>'7C'!$R$29</f>
        <v>BN13528</v>
      </c>
      <c r="E33" t="s">
        <v>16446</v>
      </c>
      <c r="F33">
        <f>IF(ISBLANK('7C'!$E$29),"",'7C'!$E$29)</f>
        <v>40077</v>
      </c>
    </row>
    <row r="34" spans="2:6">
      <c r="B34" s="2424" t="str">
        <f>'7C'!$R$32</f>
        <v>BN14000</v>
      </c>
      <c r="E34" t="s">
        <v>16446</v>
      </c>
      <c r="F34">
        <f>IF(ISBLANK('7C'!$E$32),"",'7C'!$E$32)</f>
        <v>269</v>
      </c>
    </row>
    <row r="35" spans="2:6">
      <c r="B35" s="2424" t="str">
        <f>'7C'!$R$33</f>
        <v>BN14001</v>
      </c>
      <c r="E35" t="s">
        <v>16446</v>
      </c>
      <c r="F35">
        <f>IF(ISBLANK('7C'!$E$33),"",'7C'!$E$33)</f>
        <v>244</v>
      </c>
    </row>
    <row r="36" spans="2:6">
      <c r="B36" s="2424" t="str">
        <f>'7C'!$R$34</f>
        <v>BN14002</v>
      </c>
      <c r="E36" t="s">
        <v>16446</v>
      </c>
      <c r="F36">
        <f>IF(ISBLANK('7C'!$E$34),"",'7C'!$E$34)</f>
        <v>0</v>
      </c>
    </row>
    <row r="37" spans="2:6">
      <c r="B37" s="2424" t="str">
        <f>'7C'!$R$35</f>
        <v>BN14003</v>
      </c>
      <c r="E37" t="s">
        <v>16446</v>
      </c>
      <c r="F37">
        <f>IF(ISBLANK('7C'!$E$35),"",'7C'!$E$35)</f>
        <v>70</v>
      </c>
    </row>
    <row r="38" spans="2:6">
      <c r="B38" s="2424" t="str">
        <f>'7C'!$R$36</f>
        <v>BN14004</v>
      </c>
      <c r="E38" t="s">
        <v>16446</v>
      </c>
      <c r="F38">
        <f>IF(ISBLANK('7C'!$E$36),"",'7C'!$E$36)</f>
        <v>7</v>
      </c>
    </row>
    <row r="39" spans="2:6">
      <c r="B39" s="2424" t="str">
        <f>'7C'!$R$37</f>
        <v>BN14005</v>
      </c>
      <c r="E39" t="s">
        <v>16446</v>
      </c>
      <c r="F39">
        <f>IF(ISBLANK('7C'!$E$37),"",'7C'!$E$37)</f>
        <v>590</v>
      </c>
    </row>
    <row r="40" spans="2:6">
      <c r="B40" s="2424" t="str">
        <f>'7C'!$R$38</f>
        <v>BN14006</v>
      </c>
      <c r="E40" t="s">
        <v>16446</v>
      </c>
      <c r="F40">
        <f>IF(ISBLANK('7C'!$E$38),"",'7C'!$E$38)</f>
        <v>32</v>
      </c>
    </row>
    <row r="41" spans="2:6">
      <c r="B41" s="2424" t="str">
        <f>'7C'!$R$39</f>
        <v>BN14007</v>
      </c>
      <c r="E41" t="s">
        <v>16446</v>
      </c>
      <c r="F41">
        <f>IF(ISBLANK('7C'!$E$39),"",'7C'!$E$39)</f>
        <v>583</v>
      </c>
    </row>
    <row r="42" spans="2:6">
      <c r="B42" s="2423" t="str">
        <f>'7C'!$R$40</f>
        <v>BN14008</v>
      </c>
      <c r="E42" t="s">
        <v>16446</v>
      </c>
      <c r="F42">
        <f>IF(ISBLANK('7C'!$E$40),"",'7C'!$E$40)</f>
        <v>0.9698</v>
      </c>
    </row>
    <row r="43" spans="2:6">
      <c r="B43" s="2424" t="str">
        <f>'7C'!$R$41</f>
        <v>BN14009</v>
      </c>
      <c r="E43" t="s">
        <v>16446</v>
      </c>
      <c r="F43">
        <f>IF(ISBLANK('7C'!$E$41),"",'7C'!$E$41)</f>
        <v>23061</v>
      </c>
    </row>
    <row r="44" spans="2:6">
      <c r="B44" s="2424" t="str">
        <f>'7C'!$R$44</f>
        <v>BN14010</v>
      </c>
      <c r="E44" t="s">
        <v>16446</v>
      </c>
      <c r="F44">
        <f>IF(ISBLANK('7C'!$E$44),"",'7C'!$E$44)</f>
        <v>20</v>
      </c>
    </row>
    <row r="45" spans="2:6">
      <c r="B45" s="2424" t="str">
        <f>'7C'!$R$45</f>
        <v>BN14011</v>
      </c>
      <c r="E45" t="s">
        <v>16446</v>
      </c>
      <c r="F45">
        <f>IF(ISBLANK('7C'!$E$45),"",'7C'!$E$45)</f>
        <v>0</v>
      </c>
    </row>
    <row r="46" spans="2:6">
      <c r="B46" s="2424" t="str">
        <f>'7C'!$R$46</f>
        <v>BN14012</v>
      </c>
      <c r="E46" t="s">
        <v>16446</v>
      </c>
      <c r="F46">
        <f>IF(ISBLANK('7C'!$E$46),"",'7C'!$E$46)</f>
        <v>0</v>
      </c>
    </row>
    <row r="47" spans="2:6">
      <c r="B47" s="2424" t="str">
        <f>'7C'!$R$47</f>
        <v>BN14013</v>
      </c>
      <c r="E47" t="s">
        <v>16446</v>
      </c>
      <c r="F47">
        <f>IF(ISBLANK('7C'!$E$47),"",'7C'!$E$47)</f>
        <v>20</v>
      </c>
    </row>
    <row r="48" spans="2:6">
      <c r="B48" s="2424" t="str">
        <f>'7C'!$R$48</f>
        <v>BN14014</v>
      </c>
      <c r="E48" t="s">
        <v>16446</v>
      </c>
      <c r="F48">
        <f>IF(ISBLANK('7C'!$E$48),"",'7C'!$E$48)</f>
        <v>0</v>
      </c>
    </row>
    <row r="49" spans="2:6">
      <c r="B49" s="2424" t="str">
        <f>'7C'!$R$49</f>
        <v>BN14015</v>
      </c>
      <c r="E49" t="s">
        <v>16446</v>
      </c>
      <c r="F49">
        <f>IF(ISBLANK('7C'!$E$49),"",'7C'!$E$49)</f>
        <v>0</v>
      </c>
    </row>
    <row r="50" spans="2:6">
      <c r="B50" s="2423" t="str">
        <f>'7C'!$R$50</f>
        <v>BN14016</v>
      </c>
      <c r="E50" t="s">
        <v>16446</v>
      </c>
      <c r="F50" t="str">
        <f>IF(ISBLANK('7C'!$E$50),"",'7C'!$E$50)</f>
        <v>N/A</v>
      </c>
    </row>
    <row r="51" spans="2:6">
      <c r="B51" s="2424" t="str">
        <f>'7C'!$R$51</f>
        <v>BN14017</v>
      </c>
      <c r="E51" t="s">
        <v>16446</v>
      </c>
      <c r="F51" t="str">
        <f>IF(ISBLANK('7C'!$E$51),"",'7C'!$E$51)</f>
        <v>N/A</v>
      </c>
    </row>
    <row r="52" spans="2:6">
      <c r="B52" s="1920" t="str">
        <f>'7D'!$BO$10</f>
        <v>STWD001</v>
      </c>
      <c r="E52" t="s">
        <v>16446</v>
      </c>
      <c r="F52">
        <f>IF(ISBLANK('7D'!$E$10),"",'7D'!$E$10)</f>
        <v>5.019539660511894</v>
      </c>
    </row>
    <row r="53" spans="2:6">
      <c r="B53" s="1920" t="str">
        <f>'7D'!$BP$10</f>
        <v>STWD002</v>
      </c>
      <c r="E53" t="s">
        <v>16446</v>
      </c>
      <c r="F53">
        <f>IF(ISBLANK('7D'!$F$10),"",'7D'!$F$10)</f>
        <v>55.362499398167571</v>
      </c>
    </row>
    <row r="54" spans="2:6">
      <c r="B54" s="1920" t="str">
        <f>'7D'!$BQ$10</f>
        <v>STWD003</v>
      </c>
      <c r="E54" t="s">
        <v>16446</v>
      </c>
      <c r="F54">
        <f>IF(ISBLANK('7D'!$G$10),"",'7D'!$G$10)</f>
        <v>244.83558644731897</v>
      </c>
    </row>
    <row r="55" spans="2:6">
      <c r="B55" s="1920" t="str">
        <f>'7D'!$BR$10</f>
        <v>STWD004</v>
      </c>
      <c r="E55" t="s">
        <v>16446</v>
      </c>
      <c r="F55">
        <f>IF(ISBLANK('7D'!$H$10),"",'7D'!$H$10)</f>
        <v>33.24706857491995</v>
      </c>
    </row>
    <row r="56" spans="2:6">
      <c r="B56" s="1920" t="str">
        <f>'7D'!$BS$10</f>
        <v>STWD005</v>
      </c>
      <c r="E56" t="s">
        <v>16446</v>
      </c>
      <c r="F56">
        <f>IF(ISBLANK('7D'!$I$10),"",'7D'!$I$10)</f>
        <v>0</v>
      </c>
    </row>
    <row r="57" spans="2:6">
      <c r="B57" s="1920" t="str">
        <f>'7D'!$BT$10</f>
        <v>STWD006</v>
      </c>
      <c r="E57" t="s">
        <v>16446</v>
      </c>
      <c r="F57">
        <f>IF(ISBLANK('7D'!$J$10),"",'7D'!$J$10)</f>
        <v>224.55162404984654</v>
      </c>
    </row>
    <row r="58" spans="2:6">
      <c r="B58" s="1920" t="str">
        <f>'7D'!$BU$10</f>
        <v>STWD007</v>
      </c>
      <c r="E58" t="s">
        <v>16446</v>
      </c>
      <c r="F58">
        <f>IF(ISBLANK('7D'!$K$10),"",'7D'!$K$10)</f>
        <v>14.054711049433303</v>
      </c>
    </row>
    <row r="59" spans="2:6">
      <c r="B59" s="1920" t="str">
        <f>'7D'!$BV$10</f>
        <v>STWD012</v>
      </c>
      <c r="E59" t="s">
        <v>16446</v>
      </c>
      <c r="F59">
        <f>IF(ISBLANK('7D'!$L$10),"",'7D'!$L$10)</f>
        <v>577.07102918019825</v>
      </c>
    </row>
    <row r="60" spans="2:6">
      <c r="B60" s="1920" t="str">
        <f>'7D'!$BX$10</f>
        <v>STWDP001</v>
      </c>
      <c r="E60" t="s">
        <v>16446</v>
      </c>
      <c r="F60">
        <f>IF(ISBLANK('7D'!$N$10),"",'7D'!$N$10)</f>
        <v>0</v>
      </c>
    </row>
    <row r="61" spans="2:6">
      <c r="B61" s="1920" t="str">
        <f>'7D'!$BY$10</f>
        <v>STWDP002</v>
      </c>
      <c r="E61" t="s">
        <v>16446</v>
      </c>
      <c r="F61">
        <f>IF(ISBLANK('7D'!$O$10),"",'7D'!$O$10)</f>
        <v>14.054711049433303</v>
      </c>
    </row>
    <row r="62" spans="2:6">
      <c r="B62" s="1920" t="str">
        <f>'7D'!$BZ$10</f>
        <v>STWDP003</v>
      </c>
      <c r="E62" t="s">
        <v>16446</v>
      </c>
      <c r="F62">
        <f>IF(ISBLANK('7D'!$P$10),"",'7D'!$P$10)</f>
        <v>0</v>
      </c>
    </row>
    <row r="63" spans="2:6">
      <c r="B63" s="1920" t="str">
        <f>'7D'!$CA$10</f>
        <v>STWDP004</v>
      </c>
      <c r="E63" t="s">
        <v>16446</v>
      </c>
      <c r="F63">
        <f>IF(ISBLANK('7D'!$Q$10),"",'7D'!$Q$10)</f>
        <v>562.13051701420397</v>
      </c>
    </row>
    <row r="64" spans="2:6">
      <c r="B64" s="1920" t="str">
        <f>'7D'!$CB$10</f>
        <v>STWDP005</v>
      </c>
      <c r="E64" t="s">
        <v>16446</v>
      </c>
      <c r="F64">
        <f>IF(ISBLANK('7D'!$R$10),"",'7D'!$R$10)</f>
        <v>576.18522806363728</v>
      </c>
    </row>
    <row r="65" spans="2:6">
      <c r="B65" s="1920" t="str">
        <f>'7D'!$CC$10</f>
        <v>STWDB001</v>
      </c>
      <c r="E65" t="s">
        <v>16446</v>
      </c>
      <c r="F65">
        <f>IF(ISBLANK('7D'!$S$10),"",'7D'!$S$10)</f>
        <v>0</v>
      </c>
    </row>
    <row r="66" spans="2:6">
      <c r="B66" s="1920" t="str">
        <f>'7D'!$CD$10</f>
        <v>STWDB002</v>
      </c>
      <c r="E66" t="s">
        <v>16446</v>
      </c>
      <c r="F66">
        <f>IF(ISBLANK('7D'!$T$10),"",'7D'!$T$10)</f>
        <v>19.883134762884744</v>
      </c>
    </row>
    <row r="67" spans="2:6">
      <c r="B67" s="1920" t="str">
        <f>'7D'!$CE$10</f>
        <v>STWDB003</v>
      </c>
      <c r="E67" t="s">
        <v>16446</v>
      </c>
      <c r="F67">
        <f>IF(ISBLANK('7D'!$U$10),"",'7D'!$U$10)</f>
        <v>72.178027647772495</v>
      </c>
    </row>
    <row r="68" spans="2:6">
      <c r="B68" s="1920" t="str">
        <f>'7D'!$CF$10</f>
        <v>STWDB004</v>
      </c>
      <c r="E68" t="s">
        <v>16446</v>
      </c>
      <c r="F68">
        <f>IF(ISBLANK('7D'!$V$10),"",'7D'!$V$10)</f>
        <v>438.855163204691</v>
      </c>
    </row>
    <row r="69" spans="2:6">
      <c r="B69" s="1920" t="str">
        <f>'7D'!$CG$10</f>
        <v>STWDB005</v>
      </c>
      <c r="E69" t="s">
        <v>16446</v>
      </c>
      <c r="F69">
        <f>IF(ISBLANK('7D'!$W$10),"",'7D'!$W$10)</f>
        <v>45.268902448289111</v>
      </c>
    </row>
    <row r="70" spans="2:6">
      <c r="B70" s="1920" t="str">
        <f>'7D'!$CH$10</f>
        <v>STWDB006</v>
      </c>
      <c r="E70" t="s">
        <v>16446</v>
      </c>
      <c r="F70">
        <f>IF(ISBLANK('7D'!$X$10),"",'7D'!$X$10)</f>
        <v>576.1852280636374</v>
      </c>
    </row>
    <row r="71" spans="2:6">
      <c r="B71" s="1920" t="str">
        <f>'7D'!$CI$10</f>
        <v>STWDA001</v>
      </c>
      <c r="E71" t="s">
        <v>16446</v>
      </c>
      <c r="F71" t="str">
        <f>IF(ISBLANK('7D'!$Y$10),"",'7D'!$Y$10)</f>
        <v/>
      </c>
    </row>
    <row r="72" spans="2:6">
      <c r="B72" s="1920" t="str">
        <f>'7D'!$CJ$10</f>
        <v>STWDA002</v>
      </c>
      <c r="E72" t="s">
        <v>16446</v>
      </c>
      <c r="F72">
        <f>IF(ISBLANK('7D'!$Z$10),"",'7D'!$Z$10)</f>
        <v>15.099808733455761</v>
      </c>
    </row>
    <row r="73" spans="2:6">
      <c r="B73" s="1920" t="str">
        <f>'7D'!$CK$10</f>
        <v>STWDA003</v>
      </c>
      <c r="E73" t="s">
        <v>16446</v>
      </c>
      <c r="F73">
        <f>IF(ISBLANK('7D'!$AA$10),"",'7D'!$AA$10)</f>
        <v>89.883427932608939</v>
      </c>
    </row>
    <row r="74" spans="2:6">
      <c r="B74" s="1920" t="str">
        <f>'7D'!$CL$10</f>
        <v>STWDA004</v>
      </c>
      <c r="E74" t="s">
        <v>16446</v>
      </c>
      <c r="F74">
        <f>IF(ISBLANK('7D'!$AB$10),"",'7D'!$AB$10)</f>
        <v>93.673468076317548</v>
      </c>
    </row>
    <row r="75" spans="2:6">
      <c r="B75" s="1920" t="str">
        <f>'7D'!$CM$10</f>
        <v>STWDA005</v>
      </c>
      <c r="E75" t="s">
        <v>16446</v>
      </c>
      <c r="F75">
        <f>IF(ISBLANK('7D'!$AC$10),"",'7D'!$AC$10)</f>
        <v>377.52852332125502</v>
      </c>
    </row>
    <row r="76" spans="2:6">
      <c r="B76" s="1920" t="str">
        <f>'7D'!$CN$10</f>
        <v>STWDA006</v>
      </c>
      <c r="E76" t="s">
        <v>16446</v>
      </c>
      <c r="F76">
        <f>IF(ISBLANK('7D'!$AD$10),"",'7D'!$AD$10)</f>
        <v>576.18522806363728</v>
      </c>
    </row>
    <row r="77" spans="2:6">
      <c r="B77" s="1920" t="str">
        <f>'7D'!$BO$11</f>
        <v>STWD015</v>
      </c>
      <c r="E77" t="s">
        <v>16446</v>
      </c>
      <c r="F77">
        <f>IF(ISBLANK('7D'!$E$11),"",'7D'!$E$11)</f>
        <v>0</v>
      </c>
    </row>
    <row r="78" spans="2:6">
      <c r="B78" s="1920" t="str">
        <f>'7D'!$BP$11</f>
        <v>STWD016</v>
      </c>
      <c r="E78" t="s">
        <v>16446</v>
      </c>
      <c r="F78">
        <f>IF(ISBLANK('7D'!$F$11),"",'7D'!$F$11)</f>
        <v>87.911129282522268</v>
      </c>
    </row>
    <row r="79" spans="2:6">
      <c r="B79" s="1920" t="str">
        <f>'7D'!$BQ$11</f>
        <v>STWD017</v>
      </c>
      <c r="E79" t="s">
        <v>16446</v>
      </c>
      <c r="F79">
        <f>IF(ISBLANK('7D'!$G$11),"",'7D'!$G$11)</f>
        <v>380.75894235739571</v>
      </c>
    </row>
    <row r="80" spans="2:6">
      <c r="B80" s="1920" t="str">
        <f>'7D'!$BR$11</f>
        <v>STWD018</v>
      </c>
      <c r="E80" t="s">
        <v>16446</v>
      </c>
      <c r="F80">
        <f>IF(ISBLANK('7D'!$H$11),"",'7D'!$H$11)</f>
        <v>19.782891603193935</v>
      </c>
    </row>
    <row r="81" spans="2:6">
      <c r="B81" s="1920" t="str">
        <f>'7D'!$BS$11</f>
        <v>STWD019</v>
      </c>
      <c r="E81" t="s">
        <v>16446</v>
      </c>
      <c r="F81">
        <f>IF(ISBLANK('7D'!$I$11),"",'7D'!$I$11)</f>
        <v>0</v>
      </c>
    </row>
    <row r="82" spans="2:6">
      <c r="B82" s="1920" t="str">
        <f>'7D'!$BT$11</f>
        <v>STWD020</v>
      </c>
      <c r="E82" t="s">
        <v>16446</v>
      </c>
      <c r="F82">
        <f>IF(ISBLANK('7D'!$J$11),"",'7D'!$J$11)</f>
        <v>276.09825828353922</v>
      </c>
    </row>
    <row r="83" spans="2:6">
      <c r="B83" s="1920" t="str">
        <f>'7D'!$BU$11</f>
        <v>STWD021</v>
      </c>
      <c r="E83" t="s">
        <v>16446</v>
      </c>
      <c r="F83">
        <f>IF(ISBLANK('7D'!$K$11),"",'7D'!$K$11)</f>
        <v>179.15327582444655</v>
      </c>
    </row>
    <row r="84" spans="2:6">
      <c r="B84" s="1920" t="str">
        <f>'7D'!$BV$11</f>
        <v>STWD026</v>
      </c>
      <c r="E84" t="s">
        <v>16446</v>
      </c>
      <c r="F84">
        <f>IF(ISBLANK('7D'!$L$11),"",'7D'!$L$11)</f>
        <v>943.70449735109764</v>
      </c>
    </row>
    <row r="85" spans="2:6">
      <c r="B85" s="1920" t="str">
        <f>'7D'!$BX$11</f>
        <v>STWDP015</v>
      </c>
      <c r="E85" t="s">
        <v>16446</v>
      </c>
      <c r="F85">
        <f>IF(ISBLANK('7D'!$N$11),"",'7D'!$N$11)</f>
        <v>68.147632567420288</v>
      </c>
    </row>
    <row r="86" spans="2:6">
      <c r="B86" s="1920" t="str">
        <f>'7D'!$BY$11</f>
        <v>STWDP016</v>
      </c>
      <c r="E86" t="s">
        <v>16446</v>
      </c>
      <c r="F86">
        <f>IF(ISBLANK('7D'!$O$11),"",'7D'!$O$11)</f>
        <v>44.762483090211944</v>
      </c>
    </row>
    <row r="87" spans="2:6">
      <c r="B87" s="1920" t="str">
        <f>'7D'!$BZ$11</f>
        <v>STWDP017</v>
      </c>
      <c r="E87" t="s">
        <v>16446</v>
      </c>
      <c r="F87">
        <f>IF(ISBLANK('7D'!$P$11),"",'7D'!$P$11)</f>
        <v>19.310464341028105</v>
      </c>
    </row>
    <row r="88" spans="2:6">
      <c r="B88" s="1920" t="str">
        <f>'7D'!$CA$11</f>
        <v>STWDP018</v>
      </c>
      <c r="E88" t="s">
        <v>16446</v>
      </c>
      <c r="F88">
        <f>IF(ISBLANK('7D'!$Q$11),"",'7D'!$Q$11)</f>
        <v>811.4839173524374</v>
      </c>
    </row>
    <row r="89" spans="2:6">
      <c r="B89" s="1920" t="str">
        <f>'7D'!$CB$11</f>
        <v>STWDP019</v>
      </c>
      <c r="E89" t="s">
        <v>16446</v>
      </c>
      <c r="F89">
        <f>IF(ISBLANK('7D'!$R$11),"",'7D'!$R$11)</f>
        <v>943.70449735109776</v>
      </c>
    </row>
    <row r="90" spans="2:6">
      <c r="B90" s="1920" t="str">
        <f>'7D'!$CC$11</f>
        <v>STWDB015</v>
      </c>
      <c r="E90" t="s">
        <v>16446</v>
      </c>
      <c r="F90">
        <f>IF(ISBLANK('7D'!$S$11),"",'7D'!$S$11)</f>
        <v>0</v>
      </c>
    </row>
    <row r="91" spans="2:6">
      <c r="B91" s="1920" t="str">
        <f>'7D'!$CD$11</f>
        <v>STWDB016</v>
      </c>
      <c r="E91" t="s">
        <v>16446</v>
      </c>
      <c r="F91">
        <f>IF(ISBLANK('7D'!$T$11),"",'7D'!$T$11)</f>
        <v>0</v>
      </c>
    </row>
    <row r="92" spans="2:6">
      <c r="B92" s="1920" t="str">
        <f>'7D'!$CE$11</f>
        <v>STWDB017</v>
      </c>
      <c r="E92" t="s">
        <v>16446</v>
      </c>
      <c r="F92">
        <f>IF(ISBLANK('7D'!$U$11),"",'7D'!$U$11)</f>
        <v>210.88974976642066</v>
      </c>
    </row>
    <row r="93" spans="2:6">
      <c r="B93" s="1920" t="str">
        <f>'7D'!$CF$11</f>
        <v>STWDB018</v>
      </c>
      <c r="E93" t="s">
        <v>16446</v>
      </c>
      <c r="F93">
        <f>IF(ISBLANK('7D'!$V$11),"",'7D'!$V$11)</f>
        <v>710.25634581625889</v>
      </c>
    </row>
    <row r="94" spans="2:6">
      <c r="B94" s="1920" t="str">
        <f>'7D'!$CG$11</f>
        <v>STWDB019</v>
      </c>
      <c r="E94" t="s">
        <v>16446</v>
      </c>
      <c r="F94">
        <f>IF(ISBLANK('7D'!$W$11),"",'7D'!$W$11)</f>
        <v>22.558401768418157</v>
      </c>
    </row>
    <row r="95" spans="2:6">
      <c r="B95" s="1920" t="str">
        <f>'7D'!$CH$11</f>
        <v>STWDB020</v>
      </c>
      <c r="E95" t="s">
        <v>16446</v>
      </c>
      <c r="F95">
        <f>IF(ISBLANK('7D'!$X$11),"",'7D'!$X$11)</f>
        <v>943.70449735109776</v>
      </c>
    </row>
    <row r="96" spans="2:6">
      <c r="B96" s="1920" t="str">
        <f>'7D'!$CI$11</f>
        <v>STWDA015</v>
      </c>
      <c r="E96" t="s">
        <v>16446</v>
      </c>
      <c r="F96" t="str">
        <f>IF(ISBLANK('7D'!$Y$11),"",'7D'!$Y$11)</f>
        <v/>
      </c>
    </row>
    <row r="97" spans="2:6">
      <c r="B97" s="1920" t="str">
        <f>'7D'!$CJ$11</f>
        <v>STWDA016</v>
      </c>
      <c r="E97" t="s">
        <v>16446</v>
      </c>
      <c r="F97" t="str">
        <f>IF(ISBLANK('7D'!$Z$11),"",'7D'!$Z$11)</f>
        <v/>
      </c>
    </row>
    <row r="98" spans="2:6">
      <c r="B98" s="1920" t="str">
        <f>'7D'!$CK$11</f>
        <v>STWDA017</v>
      </c>
      <c r="E98" t="s">
        <v>16446</v>
      </c>
      <c r="F98">
        <f>IF(ISBLANK('7D'!$AA$11),"",'7D'!$AA$11)</f>
        <v>332.47504623406547</v>
      </c>
    </row>
    <row r="99" spans="2:6">
      <c r="B99" s="1920" t="str">
        <f>'7D'!$CL$11</f>
        <v>STWDA018</v>
      </c>
      <c r="E99" t="s">
        <v>16446</v>
      </c>
      <c r="F99">
        <f>IF(ISBLANK('7D'!$AB$11),"",'7D'!$AB$11)</f>
        <v>119.80338400115677</v>
      </c>
    </row>
    <row r="100" spans="2:6">
      <c r="B100" s="1920" t="str">
        <f>'7D'!$CM$11</f>
        <v>STWDA019</v>
      </c>
      <c r="E100" t="s">
        <v>16446</v>
      </c>
      <c r="F100">
        <f>IF(ISBLANK('7D'!$AC$11),"",'7D'!$AC$11)</f>
        <v>491.42606711587553</v>
      </c>
    </row>
    <row r="101" spans="2:6">
      <c r="B101" s="1920" t="str">
        <f>'7D'!$CN$11</f>
        <v>STWDA020</v>
      </c>
      <c r="E101" t="s">
        <v>16446</v>
      </c>
      <c r="F101">
        <f>IF(ISBLANK('7D'!$AD$11),"",'7D'!$AD$11)</f>
        <v>943.70449735109776</v>
      </c>
    </row>
    <row r="102" spans="2:6">
      <c r="B102" s="1920" t="str">
        <f>'7D'!$BO$12</f>
        <v>STWD029</v>
      </c>
      <c r="E102" t="s">
        <v>16446</v>
      </c>
      <c r="F102">
        <f>IF(ISBLANK('7D'!$E$12),"",'7D'!$E$12)</f>
        <v>0</v>
      </c>
    </row>
    <row r="103" spans="2:6">
      <c r="B103" s="1920" t="str">
        <f>'7D'!$BP$12</f>
        <v>STWD030</v>
      </c>
      <c r="E103" t="s">
        <v>16446</v>
      </c>
      <c r="F103">
        <f>IF(ISBLANK('7D'!$F$12),"",'7D'!$F$12)</f>
        <v>254.41568589464535</v>
      </c>
    </row>
    <row r="104" spans="2:6">
      <c r="B104" s="1920" t="str">
        <f>'7D'!$BQ$12</f>
        <v>STWD031</v>
      </c>
      <c r="E104" t="s">
        <v>16446</v>
      </c>
      <c r="F104">
        <f>IF(ISBLANK('7D'!$G$12),"",'7D'!$G$12)</f>
        <v>1515.6338910079082</v>
      </c>
    </row>
    <row r="105" spans="2:6">
      <c r="B105" s="1920" t="str">
        <f>'7D'!$BR$12</f>
        <v>STWD032</v>
      </c>
      <c r="E105" t="s">
        <v>16446</v>
      </c>
      <c r="F105">
        <f>IF(ISBLANK('7D'!$H$12),"",'7D'!$H$12)</f>
        <v>366.27090885405084</v>
      </c>
    </row>
    <row r="106" spans="2:6">
      <c r="B106" s="1920" t="str">
        <f>'7D'!$BS$12</f>
        <v>STWD033</v>
      </c>
      <c r="E106" t="s">
        <v>16446</v>
      </c>
      <c r="F106">
        <f>IF(ISBLANK('7D'!$I$12),"",'7D'!$I$12)</f>
        <v>0</v>
      </c>
    </row>
    <row r="107" spans="2:6">
      <c r="B107" s="1920" t="str">
        <f>'7D'!$BT$12</f>
        <v>STWD034</v>
      </c>
      <c r="E107" t="s">
        <v>16446</v>
      </c>
      <c r="F107">
        <f>IF(ISBLANK('7D'!$J$12),"",'7D'!$J$12)</f>
        <v>2130.4268344666229</v>
      </c>
    </row>
    <row r="108" spans="2:6">
      <c r="B108" s="1920" t="str">
        <f>'7D'!$BU$12</f>
        <v>STWD035</v>
      </c>
      <c r="E108" t="s">
        <v>16446</v>
      </c>
      <c r="F108">
        <f>IF(ISBLANK('7D'!$K$12),"",'7D'!$K$12)</f>
        <v>1131.7326388367419</v>
      </c>
    </row>
    <row r="109" spans="2:6">
      <c r="B109" s="1920" t="str">
        <f>'7D'!$BV$12</f>
        <v>STWD040</v>
      </c>
      <c r="E109" t="s">
        <v>16446</v>
      </c>
      <c r="F109">
        <f>IF(ISBLANK('7D'!$L$12),"",'7D'!$L$12)</f>
        <v>5398.4799590599687</v>
      </c>
    </row>
    <row r="110" spans="2:6">
      <c r="B110" s="1920" t="str">
        <f>'7D'!$BX$12</f>
        <v>STWDP029</v>
      </c>
      <c r="E110" t="s">
        <v>16446</v>
      </c>
      <c r="F110">
        <f>IF(ISBLANK('7D'!$N$12),"",'7D'!$N$12)</f>
        <v>283.78853619660185</v>
      </c>
    </row>
    <row r="111" spans="2:6">
      <c r="B111" s="1920" t="str">
        <f>'7D'!$BY$12</f>
        <v>STWDP030</v>
      </c>
      <c r="E111" t="s">
        <v>16446</v>
      </c>
      <c r="F111">
        <f>IF(ISBLANK('7D'!$O$12),"",'7D'!$O$12)</f>
        <v>576.82561143717066</v>
      </c>
    </row>
    <row r="112" spans="2:6">
      <c r="B112" s="1920" t="str">
        <f>'7D'!$BZ$12</f>
        <v>STWDP031</v>
      </c>
      <c r="E112" t="s">
        <v>16446</v>
      </c>
      <c r="F112">
        <f>IF(ISBLANK('7D'!$P$12),"",'7D'!$P$12)</f>
        <v>35.254884439124709</v>
      </c>
    </row>
    <row r="113" spans="2:6">
      <c r="B113" s="1920" t="str">
        <f>'7D'!$CA$12</f>
        <v>STWDP032</v>
      </c>
      <c r="E113" t="s">
        <v>16446</v>
      </c>
      <c r="F113">
        <f>IF(ISBLANK('7D'!$Q$12),"",'7D'!$Q$12)</f>
        <v>4502.6109269870731</v>
      </c>
    </row>
    <row r="114" spans="2:6">
      <c r="B114" s="1920" t="str">
        <f>'7D'!$CB$12</f>
        <v>STWDP033</v>
      </c>
      <c r="E114" t="s">
        <v>16446</v>
      </c>
      <c r="F114">
        <f>IF(ISBLANK('7D'!$R$12),"",'7D'!$R$12)</f>
        <v>5398.4799590599705</v>
      </c>
    </row>
    <row r="115" spans="2:6">
      <c r="B115" s="1920" t="str">
        <f>'7D'!$CC$12</f>
        <v>STWDB029</v>
      </c>
      <c r="E115" t="s">
        <v>16446</v>
      </c>
      <c r="F115">
        <f>IF(ISBLANK('7D'!$S$12),"",'7D'!$S$12)</f>
        <v>0</v>
      </c>
    </row>
    <row r="116" spans="2:6">
      <c r="B116" s="1920" t="str">
        <f>'7D'!$CD$12</f>
        <v>STWDB030</v>
      </c>
      <c r="E116" t="s">
        <v>16446</v>
      </c>
      <c r="F116">
        <f>IF(ISBLANK('7D'!$T$12),"",'7D'!$T$12)</f>
        <v>746.11515519255227</v>
      </c>
    </row>
    <row r="117" spans="2:6">
      <c r="B117" s="1920" t="str">
        <f>'7D'!$CE$12</f>
        <v>STWDB031</v>
      </c>
      <c r="E117" t="s">
        <v>16446</v>
      </c>
      <c r="F117">
        <f>IF(ISBLANK('7D'!$U$12),"",'7D'!$U$12)</f>
        <v>1845.3293089909616</v>
      </c>
    </row>
    <row r="118" spans="2:6">
      <c r="B118" s="1920" t="str">
        <f>'7D'!$CF$12</f>
        <v>STWDB032</v>
      </c>
      <c r="E118" t="s">
        <v>16446</v>
      </c>
      <c r="F118">
        <f>IF(ISBLANK('7D'!$V$12),"",'7D'!$V$12)</f>
        <v>2807.0354948764566</v>
      </c>
    </row>
    <row r="119" spans="2:6">
      <c r="B119" s="1920" t="str">
        <f>'7D'!$CG$12</f>
        <v>STWDB033</v>
      </c>
      <c r="E119" t="s">
        <v>16446</v>
      </c>
      <c r="F119">
        <f>IF(ISBLANK('7D'!$W$12),"",'7D'!$W$12)</f>
        <v>0</v>
      </c>
    </row>
    <row r="120" spans="2:6">
      <c r="B120" s="1920" t="str">
        <f>'7D'!$CH$12</f>
        <v>STWDB034</v>
      </c>
      <c r="E120" t="s">
        <v>16446</v>
      </c>
      <c r="F120">
        <f>IF(ISBLANK('7D'!$X$12),"",'7D'!$X$12)</f>
        <v>5398.4799590599705</v>
      </c>
    </row>
    <row r="121" spans="2:6">
      <c r="B121" s="1920" t="str">
        <f>'7D'!$CI$12</f>
        <v>STWDA029</v>
      </c>
      <c r="E121" t="s">
        <v>16446</v>
      </c>
      <c r="F121" t="str">
        <f>IF(ISBLANK('7D'!$Y$12),"",'7D'!$Y$12)</f>
        <v/>
      </c>
    </row>
    <row r="122" spans="2:6">
      <c r="B122" s="1920" t="str">
        <f>'7D'!$CJ$12</f>
        <v>STWDA030</v>
      </c>
      <c r="E122" t="s">
        <v>16446</v>
      </c>
      <c r="F122">
        <f>IF(ISBLANK('7D'!$Z$12),"",'7D'!$Z$12)</f>
        <v>540.11935822035127</v>
      </c>
    </row>
    <row r="123" spans="2:6">
      <c r="B123" s="1920" t="str">
        <f>'7D'!$CK$12</f>
        <v>STWDA031</v>
      </c>
      <c r="E123" t="s">
        <v>16446</v>
      </c>
      <c r="F123">
        <f>IF(ISBLANK('7D'!$AA$12),"",'7D'!$AA$12)</f>
        <v>2464.2650668318888</v>
      </c>
    </row>
    <row r="124" spans="2:6">
      <c r="B124" s="1920" t="str">
        <f>'7D'!$CL$12</f>
        <v>STWDA032</v>
      </c>
      <c r="E124" t="s">
        <v>16446</v>
      </c>
      <c r="F124">
        <f>IF(ISBLANK('7D'!$AB$12),"",'7D'!$AB$12)</f>
        <v>913.9017411110832</v>
      </c>
    </row>
    <row r="125" spans="2:6">
      <c r="B125" s="1920" t="str">
        <f>'7D'!$CM$12</f>
        <v>STWDA033</v>
      </c>
      <c r="E125" t="s">
        <v>16446</v>
      </c>
      <c r="F125">
        <f>IF(ISBLANK('7D'!$AC$12),"",'7D'!$AC$12)</f>
        <v>1480.1937928966472</v>
      </c>
    </row>
    <row r="126" spans="2:6">
      <c r="B126" s="1920" t="str">
        <f>'7D'!$CN$12</f>
        <v>STWDA034</v>
      </c>
      <c r="E126" t="s">
        <v>16446</v>
      </c>
      <c r="F126">
        <f>IF(ISBLANK('7D'!$AD$12),"",'7D'!$AD$12)</f>
        <v>5398.4799590599705</v>
      </c>
    </row>
    <row r="127" spans="2:6">
      <c r="B127" s="1920" t="str">
        <f>'7D'!$BO$13</f>
        <v>STWD043</v>
      </c>
      <c r="E127" t="s">
        <v>16446</v>
      </c>
      <c r="F127">
        <f>IF(ISBLANK('7D'!$E$13),"",'7D'!$E$13)</f>
        <v>0</v>
      </c>
    </row>
    <row r="128" spans="2:6">
      <c r="B128" s="1920" t="str">
        <f>'7D'!$BP$13</f>
        <v>STWD044</v>
      </c>
      <c r="E128" t="s">
        <v>16446</v>
      </c>
      <c r="F128">
        <f>IF(ISBLANK('7D'!$F$13),"",'7D'!$F$13)</f>
        <v>3080.8318429722513</v>
      </c>
    </row>
    <row r="129" spans="2:6">
      <c r="B129" s="1920" t="str">
        <f>'7D'!$BQ$13</f>
        <v>STWD045</v>
      </c>
      <c r="E129" t="s">
        <v>16446</v>
      </c>
      <c r="F129">
        <f>IF(ISBLANK('7D'!$G$13),"",'7D'!$G$13)</f>
        <v>2915.7044854169962</v>
      </c>
    </row>
    <row r="130" spans="2:6">
      <c r="B130" s="1920" t="str">
        <f>'7D'!$BR$13</f>
        <v>STWD046</v>
      </c>
      <c r="E130" t="s">
        <v>16446</v>
      </c>
      <c r="F130">
        <f>IF(ISBLANK('7D'!$H$13),"",'7D'!$H$13)</f>
        <v>1278.1845006629921</v>
      </c>
    </row>
    <row r="131" spans="2:6">
      <c r="B131" s="1920" t="str">
        <f>'7D'!$BS$13</f>
        <v>STWD047</v>
      </c>
      <c r="E131" t="s">
        <v>16446</v>
      </c>
      <c r="F131">
        <f>IF(ISBLANK('7D'!$I$13),"",'7D'!$I$13)</f>
        <v>1492.0027355609589</v>
      </c>
    </row>
    <row r="132" spans="2:6">
      <c r="B132" s="1920" t="str">
        <f>'7D'!$BT$13</f>
        <v>STWD048</v>
      </c>
      <c r="E132" t="s">
        <v>16446</v>
      </c>
      <c r="F132">
        <f>IF(ISBLANK('7D'!$J$13),"",'7D'!$J$13)</f>
        <v>7217.6589603897301</v>
      </c>
    </row>
    <row r="133" spans="2:6">
      <c r="B133" s="1920" t="str">
        <f>'7D'!$BU$13</f>
        <v>STWD049</v>
      </c>
      <c r="E133" t="s">
        <v>16446</v>
      </c>
      <c r="F133">
        <f>IF(ISBLANK('7D'!$K$13),"",'7D'!$K$13)</f>
        <v>7554.8820156936399</v>
      </c>
    </row>
    <row r="134" spans="2:6">
      <c r="B134" s="1920" t="str">
        <f>'7D'!$BV$13</f>
        <v>STWD054</v>
      </c>
      <c r="E134" t="s">
        <v>16446</v>
      </c>
      <c r="F134">
        <f>IF(ISBLANK('7D'!$L$13),"",'7D'!$L$13)</f>
        <v>23539.264540696568</v>
      </c>
    </row>
    <row r="135" spans="2:6">
      <c r="B135" s="1920" t="str">
        <f>'7D'!$BX$13</f>
        <v>STWDP043</v>
      </c>
      <c r="E135" t="s">
        <v>16446</v>
      </c>
      <c r="F135">
        <f>IF(ISBLANK('7D'!$N$13),"",'7D'!$N$13)</f>
        <v>955.8332838287829</v>
      </c>
    </row>
    <row r="136" spans="2:6">
      <c r="B136" s="1920" t="str">
        <f>'7D'!$BY$13</f>
        <v>STWDP044</v>
      </c>
      <c r="E136" t="s">
        <v>16446</v>
      </c>
      <c r="F136">
        <f>IF(ISBLANK('7D'!$O$13),"",'7D'!$O$13)</f>
        <v>1731.3878515649878</v>
      </c>
    </row>
    <row r="137" spans="2:6">
      <c r="B137" s="1920" t="str">
        <f>'7D'!$BZ$13</f>
        <v>STWDP045</v>
      </c>
      <c r="E137" t="s">
        <v>16446</v>
      </c>
      <c r="F137">
        <f>IF(ISBLANK('7D'!$P$13),"",'7D'!$P$13)</f>
        <v>1441.806598060552</v>
      </c>
    </row>
    <row r="138" spans="2:6">
      <c r="B138" s="1920" t="str">
        <f>'7D'!$CA$13</f>
        <v>STWDP046</v>
      </c>
      <c r="E138" t="s">
        <v>16446</v>
      </c>
      <c r="F138">
        <f>IF(ISBLANK('7D'!$Q$13),"",'7D'!$Q$13)</f>
        <v>19410.23680724224</v>
      </c>
    </row>
    <row r="139" spans="2:6">
      <c r="B139" s="1920" t="str">
        <f>'7D'!$CB$13</f>
        <v>STWDP047</v>
      </c>
      <c r="E139" t="s">
        <v>16446</v>
      </c>
      <c r="F139">
        <f>IF(ISBLANK('7D'!$R$13),"",'7D'!$R$13)</f>
        <v>23539.26454069656</v>
      </c>
    </row>
    <row r="140" spans="2:6">
      <c r="B140" s="1920" t="str">
        <f>'7D'!$CC$13</f>
        <v>STWDB043</v>
      </c>
      <c r="E140" t="s">
        <v>16446</v>
      </c>
      <c r="F140">
        <f>IF(ISBLANK('7D'!$S$13),"",'7D'!$S$13)</f>
        <v>1537.6174817648009</v>
      </c>
    </row>
    <row r="141" spans="2:6">
      <c r="B141" s="1920" t="str">
        <f>'7D'!$CD$13</f>
        <v>STWDB044</v>
      </c>
      <c r="E141" t="s">
        <v>16446</v>
      </c>
      <c r="F141">
        <f>IF(ISBLANK('7D'!$T$13),"",'7D'!$T$13)</f>
        <v>5038.3399491535274</v>
      </c>
    </row>
    <row r="142" spans="2:6">
      <c r="B142" s="1920" t="str">
        <f>'7D'!$CE$13</f>
        <v>STWDB045</v>
      </c>
      <c r="E142" t="s">
        <v>16446</v>
      </c>
      <c r="F142">
        <f>IF(ISBLANK('7D'!$U$13),"",'7D'!$U$13)</f>
        <v>14095.321855136848</v>
      </c>
    </row>
    <row r="143" spans="2:6">
      <c r="B143" s="1920" t="str">
        <f>'7D'!$CF$13</f>
        <v>STWDB046</v>
      </c>
      <c r="E143" t="s">
        <v>16446</v>
      </c>
      <c r="F143">
        <f>IF(ISBLANK('7D'!$V$13),"",'7D'!$V$13)</f>
        <v>2867.9852546413986</v>
      </c>
    </row>
    <row r="144" spans="2:6">
      <c r="B144" s="1920" t="str">
        <f>'7D'!$CG$13</f>
        <v>STWDB047</v>
      </c>
      <c r="E144" t="s">
        <v>16446</v>
      </c>
      <c r="F144">
        <f>IF(ISBLANK('7D'!$W$13),"",'7D'!$W$13)</f>
        <v>0</v>
      </c>
    </row>
    <row r="145" spans="2:6">
      <c r="B145" s="1920" t="str">
        <f>'7D'!$CH$13</f>
        <v>STWDB048</v>
      </c>
      <c r="E145" t="s">
        <v>16446</v>
      </c>
      <c r="F145">
        <f>IF(ISBLANK('7D'!$X$13),"",'7D'!$X$13)</f>
        <v>23539.264540696575</v>
      </c>
    </row>
    <row r="146" spans="2:6">
      <c r="B146" s="1920" t="str">
        <f>'7D'!$CI$13</f>
        <v>STWDA043</v>
      </c>
      <c r="E146" t="s">
        <v>16446</v>
      </c>
      <c r="F146" t="str">
        <f>IF(ISBLANK('7D'!$Y$13),"",'7D'!$Y$13)</f>
        <v/>
      </c>
    </row>
    <row r="147" spans="2:6">
      <c r="B147" s="1920" t="str">
        <f>'7D'!$CJ$13</f>
        <v>STWDA044</v>
      </c>
      <c r="E147" t="s">
        <v>16446</v>
      </c>
      <c r="F147">
        <f>IF(ISBLANK('7D'!$Z$13),"",'7D'!$Z$13)</f>
        <v>10728.758766084804</v>
      </c>
    </row>
    <row r="148" spans="2:6">
      <c r="B148" s="1920" t="str">
        <f>'7D'!$CK$13</f>
        <v>STWDA045</v>
      </c>
      <c r="E148" t="s">
        <v>16446</v>
      </c>
      <c r="F148">
        <f>IF(ISBLANK('7D'!$AA$13),"",'7D'!$AA$13)</f>
        <v>10842.074856873498</v>
      </c>
    </row>
    <row r="149" spans="2:6">
      <c r="B149" s="1920" t="str">
        <f>'7D'!$CL$13</f>
        <v>STWDA046</v>
      </c>
      <c r="E149" t="s">
        <v>16446</v>
      </c>
      <c r="F149">
        <f>IF(ISBLANK('7D'!$AB$13),"",'7D'!$AB$13)</f>
        <v>1130.8637458934604</v>
      </c>
    </row>
    <row r="150" spans="2:6">
      <c r="B150" s="1920" t="str">
        <f>'7D'!$CM$13</f>
        <v>STWDA047</v>
      </c>
      <c r="E150" t="s">
        <v>16446</v>
      </c>
      <c r="F150">
        <f>IF(ISBLANK('7D'!$AC$13),"",'7D'!$AC$13)</f>
        <v>837.56717184481158</v>
      </c>
    </row>
    <row r="151" spans="2:6">
      <c r="B151" s="1920" t="str">
        <f>'7D'!$CN$13</f>
        <v>STWDA048</v>
      </c>
      <c r="E151" t="s">
        <v>16446</v>
      </c>
      <c r="F151">
        <f>IF(ISBLANK('7D'!$AD$13),"",'7D'!$AD$13)</f>
        <v>23539.264540696571</v>
      </c>
    </row>
    <row r="152" spans="2:6">
      <c r="B152" s="1920" t="str">
        <f>'7D'!$BO$14</f>
        <v>STWD057</v>
      </c>
      <c r="E152" t="s">
        <v>16446</v>
      </c>
      <c r="F152">
        <f>IF(ISBLANK('7D'!$E$14),"",'7D'!$E$14)</f>
        <v>0</v>
      </c>
    </row>
    <row r="153" spans="2:6">
      <c r="B153" s="1920" t="str">
        <f>'7D'!$BP$14</f>
        <v>STWD058</v>
      </c>
      <c r="E153" t="s">
        <v>16446</v>
      </c>
      <c r="F153">
        <f>IF(ISBLANK('7D'!$F$14),"",'7D'!$F$14)</f>
        <v>1612.99400941352</v>
      </c>
    </row>
    <row r="154" spans="2:6">
      <c r="B154" s="1920" t="str">
        <f>'7D'!$BQ$14</f>
        <v>STWD059</v>
      </c>
      <c r="E154" t="s">
        <v>16446</v>
      </c>
      <c r="F154">
        <f>IF(ISBLANK('7D'!$G$14),"",'7D'!$G$14)</f>
        <v>0</v>
      </c>
    </row>
    <row r="155" spans="2:6">
      <c r="B155" s="1920" t="str">
        <f>'7D'!$BR$14</f>
        <v>STWD060</v>
      </c>
      <c r="E155" t="s">
        <v>16446</v>
      </c>
      <c r="F155">
        <f>IF(ISBLANK('7D'!$H$14),"",'7D'!$H$14)</f>
        <v>0</v>
      </c>
    </row>
    <row r="156" spans="2:6">
      <c r="B156" s="1920" t="str">
        <f>'7D'!$BS$14</f>
        <v>STWD061</v>
      </c>
      <c r="E156" t="s">
        <v>16446</v>
      </c>
      <c r="F156">
        <f>IF(ISBLANK('7D'!$I$14),"",'7D'!$I$14)</f>
        <v>11533.21933832962</v>
      </c>
    </row>
    <row r="157" spans="2:6">
      <c r="B157" s="1920" t="str">
        <f>'7D'!$BT$14</f>
        <v>STWD062</v>
      </c>
      <c r="E157" t="s">
        <v>16446</v>
      </c>
      <c r="F157">
        <f>IF(ISBLANK('7D'!$J$14),"",'7D'!$J$14)</f>
        <v>642.93530002151988</v>
      </c>
    </row>
    <row r="158" spans="2:6">
      <c r="B158" s="1920" t="str">
        <f>'7D'!$BU$14</f>
        <v>STWD063</v>
      </c>
      <c r="E158" t="s">
        <v>16446</v>
      </c>
      <c r="F158">
        <f>IF(ISBLANK('7D'!$K$14),"",'7D'!$K$14)</f>
        <v>15297.559745617185</v>
      </c>
    </row>
    <row r="159" spans="2:6">
      <c r="B159" s="1920" t="str">
        <f>'7D'!$BV$14</f>
        <v>STWD068</v>
      </c>
      <c r="E159" t="s">
        <v>16446</v>
      </c>
      <c r="F159">
        <f>IF(ISBLANK('7D'!$L$14),"",'7D'!$L$14)</f>
        <v>29086.708393381843</v>
      </c>
    </row>
    <row r="160" spans="2:6">
      <c r="B160" s="1920" t="str">
        <f>'7D'!$BX$14</f>
        <v>STWDP057</v>
      </c>
      <c r="E160" t="s">
        <v>16446</v>
      </c>
      <c r="F160">
        <f>IF(ISBLANK('7D'!$N$14),"",'7D'!$N$14)</f>
        <v>0</v>
      </c>
    </row>
    <row r="161" spans="2:6">
      <c r="B161" s="1920" t="str">
        <f>'7D'!$BY$14</f>
        <v>STWDP058</v>
      </c>
      <c r="E161" t="s">
        <v>16446</v>
      </c>
      <c r="F161">
        <f>IF(ISBLANK('7D'!$O$14),"",'7D'!$O$14)</f>
        <v>2315.2816751356986</v>
      </c>
    </row>
    <row r="162" spans="2:6">
      <c r="B162" s="1920" t="str">
        <f>'7D'!$BZ$14</f>
        <v>STWDP059</v>
      </c>
      <c r="E162" t="s">
        <v>16446</v>
      </c>
      <c r="F162">
        <f>IF(ISBLANK('7D'!$P$14),"",'7D'!$P$14)</f>
        <v>25924.312044205053</v>
      </c>
    </row>
    <row r="163" spans="2:6">
      <c r="B163" s="1920" t="str">
        <f>'7D'!$CA$14</f>
        <v>STWDP060</v>
      </c>
      <c r="E163" t="s">
        <v>16446</v>
      </c>
      <c r="F163">
        <f>IF(ISBLANK('7D'!$Q$14),"",'7D'!$Q$14)</f>
        <v>1522.5537380087781</v>
      </c>
    </row>
    <row r="164" spans="2:6">
      <c r="B164" s="1920" t="str">
        <f>'7D'!$CB$14</f>
        <v>STWDP061</v>
      </c>
      <c r="E164" t="s">
        <v>16446</v>
      </c>
      <c r="F164">
        <f>IF(ISBLANK('7D'!$R$14),"",'7D'!$R$14)</f>
        <v>29762.147457349529</v>
      </c>
    </row>
    <row r="165" spans="2:6">
      <c r="B165" s="1920" t="str">
        <f>'7D'!$CC$14</f>
        <v>STWDB057</v>
      </c>
      <c r="E165" t="s">
        <v>16446</v>
      </c>
      <c r="F165">
        <f>IF(ISBLANK('7D'!$S$14),"",'7D'!$S$14)</f>
        <v>3231.7463422294441</v>
      </c>
    </row>
    <row r="166" spans="2:6">
      <c r="B166" s="1920" t="str">
        <f>'7D'!$CD$14</f>
        <v>STWDB058</v>
      </c>
      <c r="E166" t="s">
        <v>16446</v>
      </c>
      <c r="F166">
        <f>IF(ISBLANK('7D'!$T$14),"",'7D'!$T$14)</f>
        <v>13973.732083945299</v>
      </c>
    </row>
    <row r="167" spans="2:6">
      <c r="B167" s="1920" t="str">
        <f>'7D'!$CE$14</f>
        <v>STWDB059</v>
      </c>
      <c r="E167" t="s">
        <v>16446</v>
      </c>
      <c r="F167">
        <f>IF(ISBLANK('7D'!$U$14),"",'7D'!$U$14)</f>
        <v>9829.5375697519848</v>
      </c>
    </row>
    <row r="168" spans="2:6">
      <c r="B168" s="1920" t="str">
        <f>'7D'!$CF$14</f>
        <v>STWDB060</v>
      </c>
      <c r="E168" t="s">
        <v>16446</v>
      </c>
      <c r="F168">
        <f>IF(ISBLANK('7D'!$V$14),"",'7D'!$V$14)</f>
        <v>2727.1314614227958</v>
      </c>
    </row>
    <row r="169" spans="2:6">
      <c r="B169" s="1920" t="str">
        <f>'7D'!$CG$14</f>
        <v>STWDB061</v>
      </c>
      <c r="E169" t="s">
        <v>16446</v>
      </c>
      <c r="F169">
        <f>IF(ISBLANK('7D'!$W$14),"",'7D'!$W$14)</f>
        <v>0</v>
      </c>
    </row>
    <row r="170" spans="2:6">
      <c r="B170" s="1920" t="str">
        <f>'7D'!$CH$14</f>
        <v>STWDB062</v>
      </c>
      <c r="E170" t="s">
        <v>16446</v>
      </c>
      <c r="F170">
        <f>IF(ISBLANK('7D'!$X$14),"",'7D'!$X$14)</f>
        <v>29762.147457349522</v>
      </c>
    </row>
    <row r="171" spans="2:6">
      <c r="B171" s="1920" t="str">
        <f>'7D'!$CI$14</f>
        <v>STWDA057</v>
      </c>
      <c r="E171" t="s">
        <v>16446</v>
      </c>
      <c r="F171" t="str">
        <f>IF(ISBLANK('7D'!$Y$14),"",'7D'!$Y$14)</f>
        <v/>
      </c>
    </row>
    <row r="172" spans="2:6">
      <c r="B172" s="1920" t="str">
        <f>'7D'!$CJ$14</f>
        <v>STWDA058</v>
      </c>
      <c r="E172" t="s">
        <v>16446</v>
      </c>
      <c r="F172">
        <f>IF(ISBLANK('7D'!$Z$14),"",'7D'!$Z$14)</f>
        <v>14616.350945409586</v>
      </c>
    </row>
    <row r="173" spans="2:6">
      <c r="B173" s="1920" t="str">
        <f>'7D'!$CK$14</f>
        <v>STWDA059</v>
      </c>
      <c r="E173" t="s">
        <v>16446</v>
      </c>
      <c r="F173">
        <f>IF(ISBLANK('7D'!$AA$14),"",'7D'!$AA$14)</f>
        <v>13710.233712595998</v>
      </c>
    </row>
    <row r="174" spans="2:6">
      <c r="B174" s="1920" t="str">
        <f>'7D'!$CL$14</f>
        <v>STWDA060</v>
      </c>
      <c r="E174" t="s">
        <v>16446</v>
      </c>
      <c r="F174">
        <f>IF(ISBLANK('7D'!$AB$14),"",'7D'!$AB$14)</f>
        <v>675.43906396768261</v>
      </c>
    </row>
    <row r="175" spans="2:6">
      <c r="B175" s="1920" t="str">
        <f>'7D'!$CM$14</f>
        <v>STWDA061</v>
      </c>
      <c r="E175" t="s">
        <v>16446</v>
      </c>
      <c r="F175">
        <f>IF(ISBLANK('7D'!$AC$14),"",'7D'!$AC$14)</f>
        <v>760.12373537625911</v>
      </c>
    </row>
    <row r="176" spans="2:6">
      <c r="B176" s="1920" t="str">
        <f>'7D'!$CN$14</f>
        <v>STWDA062</v>
      </c>
      <c r="E176" t="s">
        <v>16446</v>
      </c>
      <c r="F176">
        <f>IF(ISBLANK('7D'!$AD$14),"",'7D'!$AD$14)</f>
        <v>29762.147457349525</v>
      </c>
    </row>
    <row r="177" spans="2:6">
      <c r="B177" s="1920" t="str">
        <f>'7D'!$BO$15</f>
        <v>STWD101</v>
      </c>
      <c r="E177" t="s">
        <v>16446</v>
      </c>
      <c r="F177">
        <f>IF(ISBLANK('7D'!$E$15),"",'7D'!$E$15)</f>
        <v>0</v>
      </c>
    </row>
    <row r="178" spans="2:6">
      <c r="B178" s="1920" t="str">
        <f>'7D'!$BP$15</f>
        <v>STWD102</v>
      </c>
      <c r="E178" t="s">
        <v>16446</v>
      </c>
      <c r="F178">
        <f>IF(ISBLANK('7D'!$F$15),"",'7D'!$F$15)</f>
        <v>596328.24791004579</v>
      </c>
    </row>
    <row r="179" spans="2:6">
      <c r="B179" s="1920" t="str">
        <f>'7D'!$BQ$15</f>
        <v>STWD103</v>
      </c>
      <c r="E179" t="s">
        <v>16446</v>
      </c>
      <c r="F179">
        <f>IF(ISBLANK('7D'!$G$15),"",'7D'!$G$15)</f>
        <v>0</v>
      </c>
    </row>
    <row r="180" spans="2:6">
      <c r="B180" s="1920" t="str">
        <f>'7D'!$BR$15</f>
        <v>STWD104</v>
      </c>
      <c r="E180" t="s">
        <v>16446</v>
      </c>
      <c r="F180">
        <f>IF(ISBLANK('7D'!$H$15),"",'7D'!$H$15)</f>
        <v>0</v>
      </c>
    </row>
    <row r="181" spans="2:6">
      <c r="B181" s="1920" t="str">
        <f>'7D'!$BS$15</f>
        <v>STWD105</v>
      </c>
      <c r="E181" t="s">
        <v>16446</v>
      </c>
      <c r="F181">
        <f>IF(ISBLANK('7D'!$I$15),"",'7D'!$I$15)</f>
        <v>319637.10346418316</v>
      </c>
    </row>
    <row r="182" spans="2:6">
      <c r="B182" s="1920" t="str">
        <f>'7D'!$BT$15</f>
        <v>STWD106</v>
      </c>
      <c r="E182" t="s">
        <v>16446</v>
      </c>
      <c r="F182">
        <f>IF(ISBLANK('7D'!$J$15),"",'7D'!$J$15)</f>
        <v>1694.9498486816735</v>
      </c>
    </row>
    <row r="183" spans="2:6">
      <c r="B183" s="1920" t="str">
        <f>'7D'!$BU$15</f>
        <v>STWD107</v>
      </c>
      <c r="E183" t="s">
        <v>16446</v>
      </c>
      <c r="F183">
        <f>IF(ISBLANK('7D'!$K$15),"",'7D'!$K$15)</f>
        <v>40592.329161710382</v>
      </c>
    </row>
    <row r="184" spans="2:6">
      <c r="B184" s="1920" t="str">
        <f>'7D'!$BV$15</f>
        <v>STWD108</v>
      </c>
      <c r="E184" t="s">
        <v>16446</v>
      </c>
      <c r="F184">
        <f>IF(ISBLANK('7D'!$L$15),"",'7D'!$L$15)</f>
        <v>958252.63038462098</v>
      </c>
    </row>
    <row r="185" spans="2:6">
      <c r="B185" s="1920" t="str">
        <f>'7D'!$BX$15</f>
        <v>STWDP101</v>
      </c>
      <c r="E185" t="s">
        <v>16446</v>
      </c>
      <c r="F185">
        <f>IF(ISBLANK('7D'!$N$15),"",'7D'!$N$15)</f>
        <v>17696.833956739862</v>
      </c>
    </row>
    <row r="186" spans="2:6">
      <c r="B186" s="1920" t="str">
        <f>'7D'!$BY$15</f>
        <v>STWDP102</v>
      </c>
      <c r="E186" t="s">
        <v>16446</v>
      </c>
      <c r="F186">
        <f>IF(ISBLANK('7D'!$O$15),"",'7D'!$O$15)</f>
        <v>291578.38820656011</v>
      </c>
    </row>
    <row r="187" spans="2:6">
      <c r="B187" s="1920" t="str">
        <f>'7D'!$BZ$15</f>
        <v>STWDP103</v>
      </c>
      <c r="E187" t="s">
        <v>16446</v>
      </c>
      <c r="F187">
        <f>IF(ISBLANK('7D'!$P$15),"",'7D'!$P$15)</f>
        <v>74341.911747419363</v>
      </c>
    </row>
    <row r="188" spans="2:6">
      <c r="B188" s="1920" t="str">
        <f>'7D'!$CA$15</f>
        <v>STWDP104</v>
      </c>
      <c r="E188" t="s">
        <v>16446</v>
      </c>
      <c r="F188">
        <f>IF(ISBLANK('7D'!$Q$15),"",'7D'!$Q$15)</f>
        <v>573960.057409934</v>
      </c>
    </row>
    <row r="189" spans="2:6">
      <c r="B189" s="1920" t="str">
        <f>'7D'!$CB$15</f>
        <v>STWDP105</v>
      </c>
      <c r="E189" t="s">
        <v>16446</v>
      </c>
      <c r="F189">
        <f>IF(ISBLANK('7D'!$R$15),"",'7D'!$R$15)</f>
        <v>957577.19132065331</v>
      </c>
    </row>
    <row r="190" spans="2:6">
      <c r="B190" s="1920" t="str">
        <f>'7D'!$CC$15</f>
        <v>STWDB101</v>
      </c>
      <c r="E190" t="s">
        <v>16446</v>
      </c>
      <c r="F190">
        <f>IF(ISBLANK('7D'!$S$15),"",'7D'!$S$15)</f>
        <v>143853.23531787616</v>
      </c>
    </row>
    <row r="191" spans="2:6">
      <c r="B191" s="1920" t="str">
        <f>'7D'!$CD$15</f>
        <v>STWDB102</v>
      </c>
      <c r="E191" t="s">
        <v>16446</v>
      </c>
      <c r="F191">
        <f>IF(ISBLANK('7D'!$T$15),"",'7D'!$T$15)</f>
        <v>127275.87782605366</v>
      </c>
    </row>
    <row r="192" spans="2:6">
      <c r="B192" s="1920" t="str">
        <f>'7D'!$CE$15</f>
        <v>STWDB103</v>
      </c>
      <c r="E192" t="s">
        <v>16446</v>
      </c>
      <c r="F192">
        <f>IF(ISBLANK('7D'!$U$15),"",'7D'!$U$15)</f>
        <v>625708.84715953306</v>
      </c>
    </row>
    <row r="193" spans="2:6">
      <c r="B193" s="1920" t="str">
        <f>'7D'!$CF$15</f>
        <v>STWDB104</v>
      </c>
      <c r="E193" t="s">
        <v>16446</v>
      </c>
      <c r="F193">
        <f>IF(ISBLANK('7D'!$V$15),"",'7D'!$V$15)</f>
        <v>60739.231017190519</v>
      </c>
    </row>
    <row r="194" spans="2:6">
      <c r="B194" s="1920" t="str">
        <f>'7D'!$CG$15</f>
        <v>STWDB105</v>
      </c>
      <c r="E194" t="s">
        <v>16446</v>
      </c>
      <c r="F194">
        <f>IF(ISBLANK('7D'!$W$15),"",'7D'!$W$15)</f>
        <v>0</v>
      </c>
    </row>
    <row r="195" spans="2:6">
      <c r="B195" s="1920" t="str">
        <f>'7D'!$CH$15</f>
        <v>STWDB106</v>
      </c>
      <c r="E195" t="s">
        <v>16446</v>
      </c>
      <c r="F195">
        <f>IF(ISBLANK('7D'!$X$15),"",'7D'!$X$15)</f>
        <v>957577.19132065331</v>
      </c>
    </row>
    <row r="196" spans="2:6">
      <c r="B196" s="1920" t="str">
        <f>'7D'!$CI$15</f>
        <v>STWDA101</v>
      </c>
      <c r="E196" t="s">
        <v>16446</v>
      </c>
      <c r="F196">
        <f>IF(ISBLANK('7D'!$Y$15),"",'7D'!$Y$15)</f>
        <v>143514.61600710655</v>
      </c>
    </row>
    <row r="197" spans="2:6">
      <c r="B197" s="1920" t="str">
        <f>'7D'!$CJ$15</f>
        <v>STWDA102</v>
      </c>
      <c r="E197" t="s">
        <v>16446</v>
      </c>
      <c r="F197">
        <f>IF(ISBLANK('7D'!$Z$15),"",'7D'!$Z$15)</f>
        <v>716164.54506522452</v>
      </c>
    </row>
    <row r="198" spans="2:6">
      <c r="B198" s="1920" t="str">
        <f>'7D'!$CK$15</f>
        <v>STWDA103</v>
      </c>
      <c r="E198" t="s">
        <v>16446</v>
      </c>
      <c r="F198">
        <f>IF(ISBLANK('7D'!$AA$15),"",'7D'!$AA$15)</f>
        <v>90513.613288919354</v>
      </c>
    </row>
    <row r="199" spans="2:6">
      <c r="B199" s="1920" t="str">
        <f>'7D'!$CL$15</f>
        <v>STWDA104</v>
      </c>
      <c r="E199" t="s">
        <v>16446</v>
      </c>
      <c r="F199">
        <f>IF(ISBLANK('7D'!$AB$15),"",'7D'!$AB$15)</f>
        <v>7384.4169594029718</v>
      </c>
    </row>
    <row r="200" spans="2:6">
      <c r="B200" s="1920" t="str">
        <f>'7D'!$CM$15</f>
        <v>STWDA105</v>
      </c>
      <c r="E200" t="s">
        <v>16446</v>
      </c>
      <c r="F200" t="str">
        <f>IF(ISBLANK('7D'!$AC$15),"",'7D'!$AC$15)</f>
        <v/>
      </c>
    </row>
    <row r="201" spans="2:6">
      <c r="B201" s="1920" t="str">
        <f>'7D'!$CN$15</f>
        <v>STWDA106</v>
      </c>
      <c r="E201" t="s">
        <v>16446</v>
      </c>
      <c r="F201">
        <f>IF(ISBLANK('7D'!$AD$15),"",'7D'!$AD$15)</f>
        <v>957577.19132065331</v>
      </c>
    </row>
    <row r="202" spans="2:6">
      <c r="B202" s="1920" t="str">
        <f>'7D'!$BO$16</f>
        <v>STWD121</v>
      </c>
      <c r="E202" t="s">
        <v>16446</v>
      </c>
      <c r="F202">
        <f>IF(ISBLANK('7D'!$E$16),"",'7D'!$E$16)</f>
        <v>5.019539660511894</v>
      </c>
    </row>
    <row r="203" spans="2:6">
      <c r="B203" s="1920" t="str">
        <f>'7D'!$BP$16</f>
        <v>STWD122</v>
      </c>
      <c r="E203" t="s">
        <v>16446</v>
      </c>
      <c r="F203">
        <f>IF(ISBLANK('7D'!$F$16),"",'7D'!$F$16)</f>
        <v>601419.76307700691</v>
      </c>
    </row>
    <row r="204" spans="2:6">
      <c r="B204" s="1920" t="str">
        <f>'7D'!$BQ$16</f>
        <v>STWD123</v>
      </c>
      <c r="E204" t="s">
        <v>16446</v>
      </c>
      <c r="F204">
        <f>IF(ISBLANK('7D'!$G$16),"",'7D'!$G$16)</f>
        <v>5056.9329052296189</v>
      </c>
    </row>
    <row r="205" spans="2:6">
      <c r="B205" s="1920" t="str">
        <f>'7D'!$BR$16</f>
        <v>STWD124</v>
      </c>
      <c r="E205" t="s">
        <v>16446</v>
      </c>
      <c r="F205">
        <f>IF(ISBLANK('7D'!$H$16),"",'7D'!$H$16)</f>
        <v>1697.4853696951568</v>
      </c>
    </row>
    <row r="206" spans="2:6">
      <c r="B206" s="1920" t="str">
        <f>'7D'!$BS$16</f>
        <v>STWD125</v>
      </c>
      <c r="E206" t="s">
        <v>16446</v>
      </c>
      <c r="F206">
        <f>IF(ISBLANK('7D'!$I$16),"",'7D'!$I$16)</f>
        <v>332662.32553807372</v>
      </c>
    </row>
    <row r="207" spans="2:6">
      <c r="B207" s="1920" t="str">
        <f>'7D'!$BT$16</f>
        <v>STWD126</v>
      </c>
      <c r="E207" t="s">
        <v>16446</v>
      </c>
      <c r="F207">
        <f>IF(ISBLANK('7D'!$J$16),"",'7D'!$J$16)</f>
        <v>12186.620825892933</v>
      </c>
    </row>
    <row r="208" spans="2:6">
      <c r="B208" s="1920" t="str">
        <f>'7D'!$BU$16</f>
        <v>STWD127</v>
      </c>
      <c r="E208" t="s">
        <v>16446</v>
      </c>
      <c r="F208">
        <f>IF(ISBLANK('7D'!$K$16),"",'7D'!$K$16)</f>
        <v>64769.71154873183</v>
      </c>
    </row>
    <row r="209" spans="2:6">
      <c r="B209" s="1920" t="str">
        <f>'7D'!$BV$16</f>
        <v>STWD128</v>
      </c>
      <c r="E209" t="s">
        <v>16446</v>
      </c>
      <c r="F209">
        <f>IF(ISBLANK('7D'!$L$16),"",'7D'!$L$16)</f>
        <v>1017797.8588042906</v>
      </c>
    </row>
    <row r="210" spans="2:6">
      <c r="B210" s="1920" t="str">
        <f>'7D'!$BX$16</f>
        <v>STWDP121</v>
      </c>
      <c r="E210" t="s">
        <v>16446</v>
      </c>
      <c r="F210">
        <f>IF(ISBLANK('7D'!$N$16),"",'7D'!$N$16)</f>
        <v>19004.603409332667</v>
      </c>
    </row>
    <row r="211" spans="2:6">
      <c r="B211" s="1920" t="str">
        <f>'7D'!$BY$16</f>
        <v>STWDP122</v>
      </c>
      <c r="E211" t="s">
        <v>16446</v>
      </c>
      <c r="F211">
        <f>IF(ISBLANK('7D'!$O$16),"",'7D'!$O$16)</f>
        <v>296260.70053883758</v>
      </c>
    </row>
    <row r="212" spans="2:6">
      <c r="B212" s="1920" t="str">
        <f>'7D'!$BZ$16</f>
        <v>STWDP123</v>
      </c>
      <c r="E212" t="s">
        <v>16446</v>
      </c>
      <c r="F212">
        <f>IF(ISBLANK('7D'!$P$16),"",'7D'!$P$16)</f>
        <v>101762.59573846511</v>
      </c>
    </row>
    <row r="213" spans="2:6">
      <c r="B213" s="1920" t="str">
        <f>'7D'!$CA$16</f>
        <v>STWDP124</v>
      </c>
      <c r="E213" t="s">
        <v>16446</v>
      </c>
      <c r="F213">
        <f>IF(ISBLANK('7D'!$Q$16),"",'7D'!$Q$16)</f>
        <v>600769.07331653871</v>
      </c>
    </row>
    <row r="214" spans="2:6">
      <c r="B214" s="1920" t="str">
        <f>'7D'!$CB$16</f>
        <v>STWDP125</v>
      </c>
      <c r="E214" t="s">
        <v>16446</v>
      </c>
      <c r="F214">
        <f>IF(ISBLANK('7D'!$R$16),"",'7D'!$R$16)</f>
        <v>1017796.9730031741</v>
      </c>
    </row>
    <row r="215" spans="2:6">
      <c r="B215" s="1920" t="str">
        <f>'7D'!$CC$16</f>
        <v>STWDB121</v>
      </c>
      <c r="E215" t="s">
        <v>16446</v>
      </c>
      <c r="F215">
        <f>IF(ISBLANK('7D'!$S$16),"",'7D'!$S$16)</f>
        <v>148622.59914187039</v>
      </c>
    </row>
    <row r="216" spans="2:6">
      <c r="B216" s="1920" t="str">
        <f>'7D'!$CD$16</f>
        <v>STWDB122</v>
      </c>
      <c r="E216" t="s">
        <v>16446</v>
      </c>
      <c r="F216">
        <f>IF(ISBLANK('7D'!$T$16),"",'7D'!$T$16)</f>
        <v>147053.94814910792</v>
      </c>
    </row>
    <row r="217" spans="2:6">
      <c r="B217" s="1920" t="str">
        <f>'7D'!$CE$16</f>
        <v>STWDB123</v>
      </c>
      <c r="E217" t="s">
        <v>16446</v>
      </c>
      <c r="F217">
        <f>IF(ISBLANK('7D'!$U$16),"",'7D'!$U$16)</f>
        <v>651762.103670827</v>
      </c>
    </row>
    <row r="218" spans="2:6">
      <c r="B218" s="1920" t="str">
        <f>'7D'!$CF$16</f>
        <v>STWDB124</v>
      </c>
      <c r="E218" t="s">
        <v>16446</v>
      </c>
      <c r="F218">
        <f>IF(ISBLANK('7D'!$V$16),"",'7D'!$V$16)</f>
        <v>70290.494737152127</v>
      </c>
    </row>
    <row r="219" spans="2:6">
      <c r="B219" s="1920" t="str">
        <f>'7D'!$CG$16</f>
        <v>STWDB125</v>
      </c>
      <c r="E219" t="s">
        <v>16446</v>
      </c>
      <c r="F219">
        <f>IF(ISBLANK('7D'!$W$16),"",'7D'!$W$16)</f>
        <v>67.827304216707262</v>
      </c>
    </row>
    <row r="220" spans="2:6">
      <c r="B220" s="1920" t="str">
        <f>'7D'!$CH$16</f>
        <v>STWDB126</v>
      </c>
      <c r="E220" t="s">
        <v>16446</v>
      </c>
      <c r="F220">
        <f>IF(ISBLANK('7D'!$X$16),"",'7D'!$X$16)</f>
        <v>1017796.9730031742</v>
      </c>
    </row>
    <row r="221" spans="2:6">
      <c r="B221" s="1920" t="str">
        <f>'7D'!$CI$16</f>
        <v>STWDA121</v>
      </c>
      <c r="E221" t="s">
        <v>16446</v>
      </c>
      <c r="F221">
        <f>IF(ISBLANK('7D'!$Y$16),"",'7D'!$Y$16)</f>
        <v>143514.61600710655</v>
      </c>
    </row>
    <row r="222" spans="2:6">
      <c r="B222" s="1920" t="str">
        <f>'7D'!$CJ$16</f>
        <v>STWDA122</v>
      </c>
      <c r="E222" t="s">
        <v>16446</v>
      </c>
      <c r="F222">
        <f>IF(ISBLANK('7D'!$Z$16),"",'7D'!$Z$16)</f>
        <v>742064.87394367275</v>
      </c>
    </row>
    <row r="223" spans="2:6">
      <c r="B223" s="1920" t="str">
        <f>'7D'!$CK$16</f>
        <v>STWDA123</v>
      </c>
      <c r="E223" t="s">
        <v>16446</v>
      </c>
      <c r="F223">
        <f>IF(ISBLANK('7D'!$AA$16),"",'7D'!$AA$16)</f>
        <v>117952.54539938741</v>
      </c>
    </row>
    <row r="224" spans="2:6">
      <c r="B224" s="1920" t="str">
        <f>'7D'!$CL$16</f>
        <v>STWDA124</v>
      </c>
      <c r="E224" t="s">
        <v>16446</v>
      </c>
      <c r="F224">
        <f>IF(ISBLANK('7D'!$AB$16),"",'7D'!$AB$16)</f>
        <v>10318.098362452673</v>
      </c>
    </row>
    <row r="225" spans="2:6">
      <c r="B225" s="1920" t="str">
        <f>'7D'!$CM$16</f>
        <v>STWDA125</v>
      </c>
      <c r="E225" t="s">
        <v>16446</v>
      </c>
      <c r="F225">
        <f>IF(ISBLANK('7D'!$AC$16),"",'7D'!$AC$16)</f>
        <v>3946.8392905548485</v>
      </c>
    </row>
    <row r="226" spans="2:6">
      <c r="B226" s="1920" t="str">
        <f>'7D'!$CN$16</f>
        <v>STWDA126</v>
      </c>
      <c r="E226" t="s">
        <v>16446</v>
      </c>
      <c r="F226">
        <f>IF(ISBLANK('7D'!$AD$16),"",'7D'!$AD$16)</f>
        <v>1017796.9730031743</v>
      </c>
    </row>
    <row r="227" spans="2:6">
      <c r="B227" s="1920" t="str">
        <f>'7D'!$BV$17</f>
        <v>STWD130</v>
      </c>
      <c r="E227" t="s">
        <v>16446</v>
      </c>
      <c r="F227">
        <f>IF(ISBLANK('7D'!$L$17),"",'7D'!$L$17)</f>
        <v>24695.404913684619</v>
      </c>
    </row>
    <row r="228" spans="2:6">
      <c r="B228" t="str">
        <f>'7D'!$BO$20</f>
        <v>STWC001</v>
      </c>
      <c r="E228" t="s">
        <v>16446</v>
      </c>
      <c r="F228">
        <f>IF(ISBLANK('7D'!$E$20),"",'7D'!$E$20)</f>
        <v>2</v>
      </c>
    </row>
    <row r="229" spans="2:6">
      <c r="B229" t="str">
        <f>'7D'!$BP$20</f>
        <v>STWC002</v>
      </c>
      <c r="E229" t="s">
        <v>16446</v>
      </c>
      <c r="F229">
        <f>IF(ISBLANK('7D'!$F$20),"",'7D'!$F$20)</f>
        <v>10</v>
      </c>
    </row>
    <row r="230" spans="2:6">
      <c r="B230" t="str">
        <f>'7D'!$BQ$20</f>
        <v>STWC003</v>
      </c>
      <c r="E230" t="s">
        <v>16446</v>
      </c>
      <c r="F230">
        <f>IF(ISBLANK('7D'!$G$20),"",'7D'!$G$20)</f>
        <v>39</v>
      </c>
    </row>
    <row r="231" spans="2:6">
      <c r="B231" t="str">
        <f>'7D'!$BR$20</f>
        <v>STWC004</v>
      </c>
      <c r="E231" t="s">
        <v>16446</v>
      </c>
      <c r="F231">
        <f>IF(ISBLANK('7D'!$H$20),"",'7D'!$H$20)</f>
        <v>5</v>
      </c>
    </row>
    <row r="232" spans="2:6">
      <c r="B232" t="str">
        <f>'7D'!$BS$20</f>
        <v>STWC005</v>
      </c>
      <c r="E232" t="s">
        <v>16446</v>
      </c>
      <c r="F232">
        <f>IF(ISBLANK('7D'!$I$20),"",'7D'!$I$20)</f>
        <v>0</v>
      </c>
    </row>
    <row r="233" spans="2:6">
      <c r="B233" t="str">
        <f>'7D'!$BT$20</f>
        <v>STWC006</v>
      </c>
      <c r="E233" t="s">
        <v>16446</v>
      </c>
      <c r="F233">
        <f>IF(ISBLANK('7D'!$J$20),"",'7D'!$J$20)</f>
        <v>21</v>
      </c>
    </row>
    <row r="234" spans="2:6">
      <c r="B234" t="str">
        <f>'7D'!$BU$20</f>
        <v>STWC007</v>
      </c>
      <c r="E234" t="s">
        <v>16446</v>
      </c>
      <c r="F234">
        <f>IF(ISBLANK('7D'!$K$20),"",'7D'!$K$20)</f>
        <v>1</v>
      </c>
    </row>
    <row r="235" spans="2:6">
      <c r="B235" s="1920" t="str">
        <f>'7D'!$BV$20</f>
        <v>STWC108</v>
      </c>
      <c r="E235" t="s">
        <v>16446</v>
      </c>
      <c r="F235">
        <f>IF(ISBLANK('7D'!$L$20),"",'7D'!$L$20)</f>
        <v>78</v>
      </c>
    </row>
    <row r="236" spans="2:6">
      <c r="B236" t="str">
        <f>'7D'!$BX$20</f>
        <v>STWCP001</v>
      </c>
      <c r="E236" t="s">
        <v>16446</v>
      </c>
      <c r="F236">
        <f>IF(ISBLANK('7D'!$N$20),"",'7D'!$N$20)</f>
        <v>0</v>
      </c>
    </row>
    <row r="237" spans="2:6">
      <c r="B237" t="str">
        <f>'7D'!$BY$20</f>
        <v>STWCP002</v>
      </c>
      <c r="E237" t="s">
        <v>16446</v>
      </c>
      <c r="F237">
        <f>IF(ISBLANK('7D'!$O$20),"",'7D'!$O$20)</f>
        <v>1</v>
      </c>
    </row>
    <row r="238" spans="2:6">
      <c r="B238" t="str">
        <f>'7D'!$BZ$20</f>
        <v>STWCP003</v>
      </c>
      <c r="E238" t="s">
        <v>16446</v>
      </c>
      <c r="F238">
        <f>IF(ISBLANK('7D'!$P$20),"",'7D'!$P$20)</f>
        <v>0</v>
      </c>
    </row>
    <row r="239" spans="2:6">
      <c r="B239" t="str">
        <f>'7D'!$CA$20</f>
        <v>STWCP004</v>
      </c>
      <c r="E239" t="s">
        <v>16446</v>
      </c>
      <c r="F239">
        <f>IF(ISBLANK('7D'!$Q$20),"",'7D'!$Q$20)</f>
        <v>76</v>
      </c>
    </row>
    <row r="240" spans="2:6">
      <c r="B240" s="1920" t="str">
        <f>'7D'!$CB$20</f>
        <v>STWCP005</v>
      </c>
      <c r="E240" t="s">
        <v>16446</v>
      </c>
      <c r="F240">
        <f>IF(ISBLANK('7D'!$R$20),"",'7D'!$R$20)</f>
        <v>77</v>
      </c>
    </row>
    <row r="241" spans="2:6">
      <c r="B241" t="str">
        <f>'7D'!$CC$20</f>
        <v>STWCB001</v>
      </c>
      <c r="E241" t="s">
        <v>16446</v>
      </c>
      <c r="F241">
        <f>IF(ISBLANK('7D'!$S$20),"",'7D'!$S$20)</f>
        <v>0</v>
      </c>
    </row>
    <row r="242" spans="2:6">
      <c r="B242" t="str">
        <f>'7D'!$CD$20</f>
        <v>STWCB002</v>
      </c>
      <c r="E242" t="s">
        <v>16446</v>
      </c>
      <c r="F242">
        <f>IF(ISBLANK('7D'!$T$20),"",'7D'!$T$20)</f>
        <v>2</v>
      </c>
    </row>
    <row r="243" spans="2:6">
      <c r="B243" t="str">
        <f>'7D'!$CE$20</f>
        <v>STWCB003</v>
      </c>
      <c r="E243" t="s">
        <v>16446</v>
      </c>
      <c r="F243">
        <f>IF(ISBLANK('7D'!$U$20),"",'7D'!$U$20)</f>
        <v>11</v>
      </c>
    </row>
    <row r="244" spans="2:6">
      <c r="B244" t="str">
        <f>'7D'!$CF$20</f>
        <v>STWCB004</v>
      </c>
      <c r="E244" t="s">
        <v>16446</v>
      </c>
      <c r="F244">
        <f>IF(ISBLANK('7D'!$V$20),"",'7D'!$V$20)</f>
        <v>55</v>
      </c>
    </row>
    <row r="245" spans="2:6">
      <c r="B245" t="str">
        <f>'7D'!$CG$20</f>
        <v>STWCB005</v>
      </c>
      <c r="E245" t="s">
        <v>16446</v>
      </c>
      <c r="F245">
        <f>IF(ISBLANK('7D'!$W$20),"",'7D'!$W$20)</f>
        <v>9</v>
      </c>
    </row>
    <row r="246" spans="2:6">
      <c r="B246" s="1920" t="str">
        <f>'7D'!$CH$20</f>
        <v>STWCB006</v>
      </c>
      <c r="E246" t="s">
        <v>16446</v>
      </c>
      <c r="F246">
        <f>IF(ISBLANK('7D'!$X$20),"",'7D'!$X$20)</f>
        <v>77</v>
      </c>
    </row>
    <row r="247" spans="2:6">
      <c r="B247" t="str">
        <f>'7D'!$CI$20</f>
        <v>STWCA001</v>
      </c>
      <c r="E247" t="s">
        <v>16446</v>
      </c>
      <c r="F247" t="str">
        <f>IF(ISBLANK('7D'!$Y$20),"",'7D'!$Y$20)</f>
        <v/>
      </c>
    </row>
    <row r="248" spans="2:6">
      <c r="B248" t="str">
        <f>'7D'!$CJ$20</f>
        <v>STWCA002</v>
      </c>
      <c r="E248" t="s">
        <v>16446</v>
      </c>
      <c r="F248">
        <f>IF(ISBLANK('7D'!$Z$20),"",'7D'!$Z$20)</f>
        <v>1</v>
      </c>
    </row>
    <row r="249" spans="2:6">
      <c r="B249" t="str">
        <f>'7D'!$CK$20</f>
        <v>STWCA003</v>
      </c>
      <c r="E249" t="s">
        <v>16446</v>
      </c>
      <c r="F249">
        <f>IF(ISBLANK('7D'!$AA$20),"",'7D'!$AA$20)</f>
        <v>10</v>
      </c>
    </row>
    <row r="250" spans="2:6">
      <c r="B250" t="str">
        <f>'7D'!$CL$20</f>
        <v>STWCA004</v>
      </c>
      <c r="E250" t="s">
        <v>16446</v>
      </c>
      <c r="F250">
        <f>IF(ISBLANK('7D'!$AB$20),"",'7D'!$AB$20)</f>
        <v>11</v>
      </c>
    </row>
    <row r="251" spans="2:6">
      <c r="B251" t="str">
        <f>'7D'!$CM$20</f>
        <v>STWCA005</v>
      </c>
      <c r="E251" t="s">
        <v>16446</v>
      </c>
      <c r="F251">
        <f>IF(ISBLANK('7D'!$AC$20),"",'7D'!$AC$20)</f>
        <v>55</v>
      </c>
    </row>
    <row r="252" spans="2:6">
      <c r="B252" s="1920" t="str">
        <f>'7D'!$CN$20</f>
        <v>STWCA006</v>
      </c>
      <c r="E252" t="s">
        <v>16446</v>
      </c>
      <c r="F252">
        <f>IF(ISBLANK('7D'!$AD$20),"",'7D'!$AD$20)</f>
        <v>77</v>
      </c>
    </row>
    <row r="253" spans="2:6">
      <c r="B253" t="str">
        <f>'7D'!$BO$21</f>
        <v>STWC015</v>
      </c>
      <c r="E253" t="s">
        <v>16446</v>
      </c>
      <c r="F253">
        <f>IF(ISBLANK('7D'!$E$21),"",'7D'!$E$21)</f>
        <v>0</v>
      </c>
    </row>
    <row r="254" spans="2:6">
      <c r="B254" t="str">
        <f>'7D'!$BP$21</f>
        <v>STWC016</v>
      </c>
      <c r="E254" t="s">
        <v>16446</v>
      </c>
      <c r="F254">
        <f>IF(ISBLANK('7D'!$F$21),"",'7D'!$F$21)</f>
        <v>4</v>
      </c>
    </row>
    <row r="255" spans="2:6">
      <c r="B255" t="str">
        <f>'7D'!$BQ$21</f>
        <v>STWC017</v>
      </c>
      <c r="E255" t="s">
        <v>16446</v>
      </c>
      <c r="F255">
        <f>IF(ISBLANK('7D'!$G$21),"",'7D'!$G$21)</f>
        <v>17</v>
      </c>
    </row>
    <row r="256" spans="2:6">
      <c r="B256" t="str">
        <f>'7D'!$BR$21</f>
        <v>STWC018</v>
      </c>
      <c r="E256" t="s">
        <v>16446</v>
      </c>
      <c r="F256">
        <f>IF(ISBLANK('7D'!$H$21),"",'7D'!$H$21)</f>
        <v>1</v>
      </c>
    </row>
    <row r="257" spans="2:6">
      <c r="B257" t="str">
        <f>'7D'!$BS$21</f>
        <v>STWC019</v>
      </c>
      <c r="E257" t="s">
        <v>16446</v>
      </c>
      <c r="F257">
        <f>IF(ISBLANK('7D'!$I$21),"",'7D'!$I$21)</f>
        <v>0</v>
      </c>
    </row>
    <row r="258" spans="2:6">
      <c r="B258" t="str">
        <f>'7D'!$BT$21</f>
        <v>STWC020</v>
      </c>
      <c r="E258" t="s">
        <v>16446</v>
      </c>
      <c r="F258">
        <f>IF(ISBLANK('7D'!$J$21),"",'7D'!$J$21)</f>
        <v>13</v>
      </c>
    </row>
    <row r="259" spans="2:6">
      <c r="B259" t="str">
        <f>'7D'!$BU$21</f>
        <v>STWC021</v>
      </c>
      <c r="E259" t="s">
        <v>16446</v>
      </c>
      <c r="F259">
        <f>IF(ISBLANK('7D'!$K$21),"",'7D'!$K$21)</f>
        <v>7</v>
      </c>
    </row>
    <row r="260" spans="2:6">
      <c r="B260" s="1920" t="str">
        <f>'7D'!$BV$21</f>
        <v>STWC109</v>
      </c>
      <c r="E260" t="s">
        <v>16446</v>
      </c>
      <c r="F260">
        <f>IF(ISBLANK('7D'!$L$21),"",'7D'!$L$21)</f>
        <v>42</v>
      </c>
    </row>
    <row r="261" spans="2:6">
      <c r="B261" t="str">
        <f>'7D'!$BX$21</f>
        <v>STWCP015</v>
      </c>
      <c r="E261" t="s">
        <v>16446</v>
      </c>
      <c r="F261">
        <f>IF(ISBLANK('7D'!$N$21),"",'7D'!$N$21)</f>
        <v>3</v>
      </c>
    </row>
    <row r="262" spans="2:6">
      <c r="B262" t="str">
        <f>'7D'!$BY$21</f>
        <v>STWCP016</v>
      </c>
      <c r="E262" t="s">
        <v>16446</v>
      </c>
      <c r="F262">
        <f>IF(ISBLANK('7D'!$O$21),"",'7D'!$O$21)</f>
        <v>2</v>
      </c>
    </row>
    <row r="263" spans="2:6">
      <c r="B263" t="str">
        <f>'7D'!$BZ$21</f>
        <v>STWCP017</v>
      </c>
      <c r="E263" t="s">
        <v>16446</v>
      </c>
      <c r="F263">
        <f>IF(ISBLANK('7D'!$P$21),"",'7D'!$P$21)</f>
        <v>1</v>
      </c>
    </row>
    <row r="264" spans="2:6">
      <c r="B264" t="str">
        <f>'7D'!$CA$21</f>
        <v>STWCP018</v>
      </c>
      <c r="E264" t="s">
        <v>16446</v>
      </c>
      <c r="F264">
        <f>IF(ISBLANK('7D'!$Q$21),"",'7D'!$Q$21)</f>
        <v>36</v>
      </c>
    </row>
    <row r="265" spans="2:6">
      <c r="B265" s="1920" t="str">
        <f>'7D'!$CB$21</f>
        <v>STWCP019</v>
      </c>
      <c r="E265" t="s">
        <v>16446</v>
      </c>
      <c r="F265">
        <f>IF(ISBLANK('7D'!$R$21),"",'7D'!$R$21)</f>
        <v>42</v>
      </c>
    </row>
    <row r="266" spans="2:6">
      <c r="B266" t="str">
        <f>'7D'!$CC$21</f>
        <v>STWCB015</v>
      </c>
      <c r="E266" t="s">
        <v>16446</v>
      </c>
      <c r="F266">
        <f>IF(ISBLANK('7D'!$S$21),"",'7D'!$S$21)</f>
        <v>0</v>
      </c>
    </row>
    <row r="267" spans="2:6">
      <c r="B267" t="str">
        <f>'7D'!$CD$21</f>
        <v>STWCB016</v>
      </c>
      <c r="E267" t="s">
        <v>16446</v>
      </c>
      <c r="F267">
        <f>IF(ISBLANK('7D'!$T$21),"",'7D'!$T$21)</f>
        <v>0</v>
      </c>
    </row>
    <row r="268" spans="2:6">
      <c r="B268" t="str">
        <f>'7D'!$CE$21</f>
        <v>STWCB017</v>
      </c>
      <c r="E268" t="s">
        <v>16446</v>
      </c>
      <c r="F268">
        <f>IF(ISBLANK('7D'!$U$21),"",'7D'!$U$21)</f>
        <v>9</v>
      </c>
    </row>
    <row r="269" spans="2:6">
      <c r="B269" t="str">
        <f>'7D'!$CF$21</f>
        <v>STWCB018</v>
      </c>
      <c r="E269" t="s">
        <v>16446</v>
      </c>
      <c r="F269">
        <f>IF(ISBLANK('7D'!$V$21),"",'7D'!$V$21)</f>
        <v>32</v>
      </c>
    </row>
    <row r="270" spans="2:6">
      <c r="B270" t="str">
        <f>'7D'!$CG$21</f>
        <v>STWCB019</v>
      </c>
      <c r="E270" t="s">
        <v>16446</v>
      </c>
      <c r="F270">
        <f>IF(ISBLANK('7D'!$W$21),"",'7D'!$W$21)</f>
        <v>1</v>
      </c>
    </row>
    <row r="271" spans="2:6">
      <c r="B271" s="1920" t="str">
        <f>'7D'!$CH$21</f>
        <v>STWCB020</v>
      </c>
      <c r="E271" t="s">
        <v>16446</v>
      </c>
      <c r="F271">
        <f>IF(ISBLANK('7D'!$X$21),"",'7D'!$X$21)</f>
        <v>42</v>
      </c>
    </row>
    <row r="272" spans="2:6">
      <c r="B272" t="str">
        <f>'7D'!$CI$21</f>
        <v>STWCA015</v>
      </c>
      <c r="E272" t="s">
        <v>16446</v>
      </c>
      <c r="F272" t="str">
        <f>IF(ISBLANK('7D'!$Y$21),"",'7D'!$Y$21)</f>
        <v/>
      </c>
    </row>
    <row r="273" spans="2:6">
      <c r="B273" t="str">
        <f>'7D'!$CJ$21</f>
        <v>STWCA016</v>
      </c>
      <c r="E273" t="s">
        <v>16446</v>
      </c>
      <c r="F273" t="str">
        <f>IF(ISBLANK('7D'!$Z$21),"",'7D'!$Z$21)</f>
        <v/>
      </c>
    </row>
    <row r="274" spans="2:6">
      <c r="B274" t="str">
        <f>'7D'!$CK$21</f>
        <v>STWCA017</v>
      </c>
      <c r="E274" t="s">
        <v>16446</v>
      </c>
      <c r="F274">
        <f>IF(ISBLANK('7D'!$AA$21),"",'7D'!$AA$21)</f>
        <v>14</v>
      </c>
    </row>
    <row r="275" spans="2:6">
      <c r="B275" t="str">
        <f>'7D'!$CL$21</f>
        <v>STWCA018</v>
      </c>
      <c r="E275" t="s">
        <v>16446</v>
      </c>
      <c r="F275">
        <f>IF(ISBLANK('7D'!$AB$21),"",'7D'!$AB$21)</f>
        <v>6</v>
      </c>
    </row>
    <row r="276" spans="2:6">
      <c r="B276" t="str">
        <f>'7D'!$CM$21</f>
        <v>STWCA019</v>
      </c>
      <c r="E276" t="s">
        <v>16446</v>
      </c>
      <c r="F276">
        <f>IF(ISBLANK('7D'!$AC$21),"",'7D'!$AC$21)</f>
        <v>22</v>
      </c>
    </row>
    <row r="277" spans="2:6">
      <c r="B277" s="1920" t="str">
        <f>'7D'!$CN$21</f>
        <v>STWCA020</v>
      </c>
      <c r="E277" t="s">
        <v>16446</v>
      </c>
      <c r="F277">
        <f>IF(ISBLANK('7D'!$AD$21),"",'7D'!$AD$21)</f>
        <v>42</v>
      </c>
    </row>
    <row r="278" spans="2:6">
      <c r="B278" t="str">
        <f>'7D'!$BO$22</f>
        <v>STWC029</v>
      </c>
      <c r="E278" t="s">
        <v>16446</v>
      </c>
      <c r="F278">
        <f>IF(ISBLANK('7D'!$E$22),"",'7D'!$E$22)</f>
        <v>0</v>
      </c>
    </row>
    <row r="279" spans="2:6">
      <c r="B279" t="str">
        <f>'7D'!$BP$22</f>
        <v>STWC030</v>
      </c>
      <c r="E279" t="s">
        <v>16446</v>
      </c>
      <c r="F279">
        <f>IF(ISBLANK('7D'!$F$22),"",'7D'!$F$22)</f>
        <v>4</v>
      </c>
    </row>
    <row r="280" spans="2:6">
      <c r="B280" t="str">
        <f>'7D'!$BQ$22</f>
        <v>STWC031</v>
      </c>
      <c r="E280" t="s">
        <v>16446</v>
      </c>
      <c r="F280">
        <f>IF(ISBLANK('7D'!$G$22),"",'7D'!$G$22)</f>
        <v>24</v>
      </c>
    </row>
    <row r="281" spans="2:6">
      <c r="B281" t="str">
        <f>'7D'!$BR$22</f>
        <v>STWC032</v>
      </c>
      <c r="E281" t="s">
        <v>16446</v>
      </c>
      <c r="F281">
        <f>IF(ISBLANK('7D'!$H$22),"",'7D'!$H$22)</f>
        <v>4</v>
      </c>
    </row>
    <row r="282" spans="2:6">
      <c r="B282" t="str">
        <f>'7D'!$BS$22</f>
        <v>STWC033</v>
      </c>
      <c r="E282" t="s">
        <v>16446</v>
      </c>
      <c r="F282">
        <f>IF(ISBLANK('7D'!$I$22),"",'7D'!$I$22)</f>
        <v>0</v>
      </c>
    </row>
    <row r="283" spans="2:6">
      <c r="B283" t="str">
        <f>'7D'!$BT$22</f>
        <v>STWC034</v>
      </c>
      <c r="E283" t="s">
        <v>16446</v>
      </c>
      <c r="F283">
        <f>IF(ISBLANK('7D'!$J$22),"",'7D'!$J$22)</f>
        <v>32</v>
      </c>
    </row>
    <row r="284" spans="2:6">
      <c r="B284" t="str">
        <f>'7D'!$BU$22</f>
        <v>STWC035</v>
      </c>
      <c r="E284" t="s">
        <v>16446</v>
      </c>
      <c r="F284">
        <f>IF(ISBLANK('7D'!$K$22),"",'7D'!$K$22)</f>
        <v>15</v>
      </c>
    </row>
    <row r="285" spans="2:6">
      <c r="B285" s="1920" t="str">
        <f>'7D'!$BV$22</f>
        <v>STWC110</v>
      </c>
      <c r="E285" t="s">
        <v>16446</v>
      </c>
      <c r="F285">
        <f>IF(ISBLANK('7D'!$L$22),"",'7D'!$L$22)</f>
        <v>79</v>
      </c>
    </row>
    <row r="286" spans="2:6">
      <c r="B286" t="str">
        <f>'7D'!$BX$22</f>
        <v>STWCP029</v>
      </c>
      <c r="E286" t="s">
        <v>16446</v>
      </c>
      <c r="F286">
        <f>IF(ISBLANK('7D'!$N$22),"",'7D'!$N$22)</f>
        <v>3</v>
      </c>
    </row>
    <row r="287" spans="2:6">
      <c r="B287" t="str">
        <f>'7D'!$BY$22</f>
        <v>STWCP030</v>
      </c>
      <c r="E287" t="s">
        <v>16446</v>
      </c>
      <c r="F287">
        <f>IF(ISBLANK('7D'!$O$22),"",'7D'!$O$22)</f>
        <v>9</v>
      </c>
    </row>
    <row r="288" spans="2:6">
      <c r="B288" t="str">
        <f>'7D'!$BZ$22</f>
        <v>STWCP031</v>
      </c>
      <c r="E288" t="s">
        <v>16446</v>
      </c>
      <c r="F288">
        <f>IF(ISBLANK('7D'!$P$22),"",'7D'!$P$22)</f>
        <v>1</v>
      </c>
    </row>
    <row r="289" spans="2:6">
      <c r="B289" t="str">
        <f>'7D'!$CA$22</f>
        <v>STWCP032</v>
      </c>
      <c r="E289" t="s">
        <v>16446</v>
      </c>
      <c r="F289">
        <f>IF(ISBLANK('7D'!$Q$22),"",'7D'!$Q$22)</f>
        <v>66</v>
      </c>
    </row>
    <row r="290" spans="2:6">
      <c r="B290" s="1920" t="str">
        <f>'7D'!$CB$22</f>
        <v>STWCP033</v>
      </c>
      <c r="E290" t="s">
        <v>16446</v>
      </c>
      <c r="F290">
        <f>IF(ISBLANK('7D'!$R$22),"",'7D'!$R$22)</f>
        <v>79</v>
      </c>
    </row>
    <row r="291" spans="2:6">
      <c r="B291" t="str">
        <f>'7D'!$CC$22</f>
        <v>STWCB029</v>
      </c>
      <c r="E291" t="s">
        <v>16446</v>
      </c>
      <c r="F291">
        <f>IF(ISBLANK('7D'!$S$22),"",'7D'!$S$22)</f>
        <v>0</v>
      </c>
    </row>
    <row r="292" spans="2:6">
      <c r="B292" t="str">
        <f>'7D'!$CD$22</f>
        <v>STWCB030</v>
      </c>
      <c r="E292" t="s">
        <v>16446</v>
      </c>
      <c r="F292">
        <f>IF(ISBLANK('7D'!$T$22),"",'7D'!$T$22)</f>
        <v>10</v>
      </c>
    </row>
    <row r="293" spans="2:6">
      <c r="B293" t="str">
        <f>'7D'!$CE$22</f>
        <v>STWCB031</v>
      </c>
      <c r="E293" t="s">
        <v>16446</v>
      </c>
      <c r="F293">
        <f>IF(ISBLANK('7D'!$U$22),"",'7D'!$U$22)</f>
        <v>26</v>
      </c>
    </row>
    <row r="294" spans="2:6">
      <c r="B294" t="str">
        <f>'7D'!$CF$22</f>
        <v>STWCB032</v>
      </c>
      <c r="E294" t="s">
        <v>16446</v>
      </c>
      <c r="F294">
        <f>IF(ISBLANK('7D'!$V$22),"",'7D'!$V$22)</f>
        <v>43</v>
      </c>
    </row>
    <row r="295" spans="2:6">
      <c r="B295" t="str">
        <f>'7D'!$CG$22</f>
        <v>STWCB033</v>
      </c>
      <c r="E295" t="s">
        <v>16446</v>
      </c>
      <c r="F295">
        <f>IF(ISBLANK('7D'!$W$22),"",'7D'!$W$22)</f>
        <v>0</v>
      </c>
    </row>
    <row r="296" spans="2:6">
      <c r="B296" s="1920" t="str">
        <f>'7D'!$CH$22</f>
        <v>STWCB034</v>
      </c>
      <c r="E296" t="s">
        <v>16446</v>
      </c>
      <c r="F296">
        <f>IF(ISBLANK('7D'!$X$22),"",'7D'!$X$22)</f>
        <v>79</v>
      </c>
    </row>
    <row r="297" spans="2:6">
      <c r="B297" t="str">
        <f>'7D'!$CI$22</f>
        <v>STWCA029</v>
      </c>
      <c r="E297" t="s">
        <v>16446</v>
      </c>
      <c r="F297" t="str">
        <f>IF(ISBLANK('7D'!$Y$22),"",'7D'!$Y$22)</f>
        <v/>
      </c>
    </row>
    <row r="298" spans="2:6">
      <c r="B298" t="str">
        <f>'7D'!$CJ$22</f>
        <v>STWCA030</v>
      </c>
      <c r="E298" t="s">
        <v>16446</v>
      </c>
      <c r="F298">
        <f>IF(ISBLANK('7D'!$Z$22),"",'7D'!$Z$22)</f>
        <v>7</v>
      </c>
    </row>
    <row r="299" spans="2:6">
      <c r="B299" t="str">
        <f>'7D'!$CK$22</f>
        <v>STWCA031</v>
      </c>
      <c r="E299" t="s">
        <v>16446</v>
      </c>
      <c r="F299">
        <f>IF(ISBLANK('7D'!$AA$22),"",'7D'!$AA$22)</f>
        <v>33</v>
      </c>
    </row>
    <row r="300" spans="2:6">
      <c r="B300" t="str">
        <f>'7D'!$CL$22</f>
        <v>STWCA032</v>
      </c>
      <c r="E300" t="s">
        <v>16446</v>
      </c>
      <c r="F300">
        <f>IF(ISBLANK('7D'!$AB$22),"",'7D'!$AB$22)</f>
        <v>15</v>
      </c>
    </row>
    <row r="301" spans="2:6">
      <c r="B301" t="str">
        <f>'7D'!$CM$22</f>
        <v>STWCA033</v>
      </c>
      <c r="E301" t="s">
        <v>16446</v>
      </c>
      <c r="F301">
        <f>IF(ISBLANK('7D'!$AC$22),"",'7D'!$AC$22)</f>
        <v>24</v>
      </c>
    </row>
    <row r="302" spans="2:6">
      <c r="B302" s="1920" t="str">
        <f>'7D'!$CN$22</f>
        <v>STWCA034</v>
      </c>
      <c r="E302" t="s">
        <v>16446</v>
      </c>
      <c r="F302">
        <f>IF(ISBLANK('7D'!$AD$22),"",'7D'!$AD$22)</f>
        <v>79</v>
      </c>
    </row>
    <row r="303" spans="2:6">
      <c r="B303" t="str">
        <f>'7D'!$BO$23</f>
        <v>STWC043</v>
      </c>
      <c r="E303" t="s">
        <v>16446</v>
      </c>
      <c r="F303">
        <f>IF(ISBLANK('7D'!$E$23),"",'7D'!$E$23)</f>
        <v>0</v>
      </c>
    </row>
    <row r="304" spans="2:6">
      <c r="B304" t="str">
        <f>'7D'!$BP$23</f>
        <v>STWC044</v>
      </c>
      <c r="E304" t="s">
        <v>16446</v>
      </c>
      <c r="F304">
        <f>IF(ISBLANK('7D'!$F$23),"",'7D'!$F$23)</f>
        <v>10</v>
      </c>
    </row>
    <row r="305" spans="2:6">
      <c r="B305" t="str">
        <f>'7D'!$BQ$23</f>
        <v>STWC045</v>
      </c>
      <c r="E305" t="s">
        <v>16446</v>
      </c>
      <c r="F305">
        <f>IF(ISBLANK('7D'!$G$23),"",'7D'!$G$23)</f>
        <v>9</v>
      </c>
    </row>
    <row r="306" spans="2:6">
      <c r="B306" t="str">
        <f>'7D'!$BR$23</f>
        <v>STWC046</v>
      </c>
      <c r="E306" t="s">
        <v>16446</v>
      </c>
      <c r="F306">
        <f>IF(ISBLANK('7D'!$H$23),"",'7D'!$H$23)</f>
        <v>4</v>
      </c>
    </row>
    <row r="307" spans="2:6">
      <c r="B307" t="str">
        <f>'7D'!$BS$23</f>
        <v>STWC047</v>
      </c>
      <c r="E307" t="s">
        <v>16446</v>
      </c>
      <c r="F307">
        <f>IF(ISBLANK('7D'!$I$23),"",'7D'!$I$23)</f>
        <v>3</v>
      </c>
    </row>
    <row r="308" spans="2:6">
      <c r="B308" t="str">
        <f>'7D'!$BT$23</f>
        <v>STWC048</v>
      </c>
      <c r="E308" t="s">
        <v>16446</v>
      </c>
      <c r="F308">
        <f>IF(ISBLANK('7D'!$J$23),"",'7D'!$J$23)</f>
        <v>25</v>
      </c>
    </row>
    <row r="309" spans="2:6">
      <c r="B309" t="str">
        <f>'7D'!$BU$23</f>
        <v>STWC049</v>
      </c>
      <c r="E309" t="s">
        <v>16446</v>
      </c>
      <c r="F309">
        <f>IF(ISBLANK('7D'!$K$23),"",'7D'!$K$23)</f>
        <v>23</v>
      </c>
    </row>
    <row r="310" spans="2:6">
      <c r="B310" s="1920" t="str">
        <f>'7D'!$BV$23</f>
        <v>STWC111</v>
      </c>
      <c r="E310" t="s">
        <v>16446</v>
      </c>
      <c r="F310">
        <f>IF(ISBLANK('7D'!$L$23),"",'7D'!$L$23)</f>
        <v>74</v>
      </c>
    </row>
    <row r="311" spans="2:6">
      <c r="B311" t="str">
        <f>'7D'!$BX$23</f>
        <v>STWCP043</v>
      </c>
      <c r="E311" t="s">
        <v>16446</v>
      </c>
      <c r="F311">
        <f>IF(ISBLANK('7D'!$N$23),"",'7D'!$N$23)</f>
        <v>3</v>
      </c>
    </row>
    <row r="312" spans="2:6">
      <c r="B312" t="str">
        <f>'7D'!$BY$23</f>
        <v>STWCP044</v>
      </c>
      <c r="E312" t="s">
        <v>16446</v>
      </c>
      <c r="F312">
        <f>IF(ISBLANK('7D'!$O$23),"",'7D'!$O$23)</f>
        <v>6</v>
      </c>
    </row>
    <row r="313" spans="2:6">
      <c r="B313" t="str">
        <f>'7D'!$BZ$23</f>
        <v>STWCP045</v>
      </c>
      <c r="E313" t="s">
        <v>16446</v>
      </c>
      <c r="F313">
        <f>IF(ISBLANK('7D'!$P$23),"",'7D'!$P$23)</f>
        <v>3</v>
      </c>
    </row>
    <row r="314" spans="2:6">
      <c r="B314" t="str">
        <f>'7D'!$CA$23</f>
        <v>STWCP046</v>
      </c>
      <c r="E314" t="s">
        <v>16446</v>
      </c>
      <c r="F314">
        <f>IF(ISBLANK('7D'!$Q$23),"",'7D'!$Q$23)</f>
        <v>62</v>
      </c>
    </row>
    <row r="315" spans="2:6">
      <c r="B315" s="1920" t="str">
        <f>'7D'!$CB$23</f>
        <v>STWCP047</v>
      </c>
      <c r="E315" t="s">
        <v>16446</v>
      </c>
      <c r="F315">
        <f>IF(ISBLANK('7D'!$R$23),"",'7D'!$R$23)</f>
        <v>74</v>
      </c>
    </row>
    <row r="316" spans="2:6">
      <c r="B316" t="str">
        <f>'7D'!$CC$23</f>
        <v>STWCB043</v>
      </c>
      <c r="E316" t="s">
        <v>16446</v>
      </c>
      <c r="F316">
        <f>IF(ISBLANK('7D'!$S$23),"",'7D'!$S$23)</f>
        <v>4</v>
      </c>
    </row>
    <row r="317" spans="2:6">
      <c r="B317" t="str">
        <f>'7D'!$CD$23</f>
        <v>STWCB044</v>
      </c>
      <c r="E317" t="s">
        <v>16446</v>
      </c>
      <c r="F317">
        <f>IF(ISBLANK('7D'!$T$23),"",'7D'!$T$23)</f>
        <v>14</v>
      </c>
    </row>
    <row r="318" spans="2:6">
      <c r="B318" t="str">
        <f>'7D'!$CE$23</f>
        <v>STWCB045</v>
      </c>
      <c r="E318" t="s">
        <v>16446</v>
      </c>
      <c r="F318">
        <f>IF(ISBLANK('7D'!$U$23),"",'7D'!$U$23)</f>
        <v>43</v>
      </c>
    </row>
    <row r="319" spans="2:6">
      <c r="B319" t="str">
        <f>'7D'!$CF$23</f>
        <v>STWCB046</v>
      </c>
      <c r="E319" t="s">
        <v>16446</v>
      </c>
      <c r="F319">
        <f>IF(ISBLANK('7D'!$V$23),"",'7D'!$V$23)</f>
        <v>13</v>
      </c>
    </row>
    <row r="320" spans="2:6">
      <c r="B320" t="str">
        <f>'7D'!$CG$23</f>
        <v>STWCB047</v>
      </c>
      <c r="E320" t="s">
        <v>16446</v>
      </c>
      <c r="F320">
        <f>IF(ISBLANK('7D'!$W$23),"",'7D'!$W$23)</f>
        <v>0</v>
      </c>
    </row>
    <row r="321" spans="2:6">
      <c r="B321" s="1920" t="str">
        <f>'7D'!$CH$23</f>
        <v>STWCB048</v>
      </c>
      <c r="E321" t="s">
        <v>16446</v>
      </c>
      <c r="F321">
        <f>IF(ISBLANK('7D'!$X$23),"",'7D'!$X$23)</f>
        <v>74</v>
      </c>
    </row>
    <row r="322" spans="2:6">
      <c r="B322" t="str">
        <f>'7D'!$CI$23</f>
        <v>STWCA043</v>
      </c>
      <c r="E322" t="s">
        <v>16446</v>
      </c>
      <c r="F322" t="str">
        <f>IF(ISBLANK('7D'!$Y$23),"",'7D'!$Y$23)</f>
        <v/>
      </c>
    </row>
    <row r="323" spans="2:6">
      <c r="B323" t="str">
        <f>'7D'!$CJ$23</f>
        <v>STWCA044</v>
      </c>
      <c r="E323" t="s">
        <v>16446</v>
      </c>
      <c r="F323">
        <f>IF(ISBLANK('7D'!$Z$23),"",'7D'!$Z$23)</f>
        <v>31</v>
      </c>
    </row>
    <row r="324" spans="2:6">
      <c r="B324" t="str">
        <f>'7D'!$CK$23</f>
        <v>STWCA045</v>
      </c>
      <c r="E324" t="s">
        <v>16446</v>
      </c>
      <c r="F324">
        <f>IF(ISBLANK('7D'!$AA$23),"",'7D'!$AA$23)</f>
        <v>35</v>
      </c>
    </row>
    <row r="325" spans="2:6">
      <c r="B325" t="str">
        <f>'7D'!$CL$23</f>
        <v>STWCA046</v>
      </c>
      <c r="E325" t="s">
        <v>16446</v>
      </c>
      <c r="F325">
        <f>IF(ISBLANK('7D'!$AB$23),"",'7D'!$AB$23)</f>
        <v>3</v>
      </c>
    </row>
    <row r="326" spans="2:6">
      <c r="B326" t="str">
        <f>'7D'!$CM$23</f>
        <v>STWCA047</v>
      </c>
      <c r="E326" t="s">
        <v>16446</v>
      </c>
      <c r="F326">
        <f>IF(ISBLANK('7D'!$AC$23),"",'7D'!$AC$23)</f>
        <v>5</v>
      </c>
    </row>
    <row r="327" spans="2:6">
      <c r="B327" s="1920" t="str">
        <f>'7D'!$CN$23</f>
        <v>STWCA048</v>
      </c>
      <c r="E327" t="s">
        <v>16446</v>
      </c>
      <c r="F327">
        <f>IF(ISBLANK('7D'!$AD$23),"",'7D'!$AD$23)</f>
        <v>74</v>
      </c>
    </row>
    <row r="328" spans="2:6">
      <c r="B328" t="str">
        <f>'7D'!$BO$24</f>
        <v>STWC057</v>
      </c>
      <c r="E328" t="s">
        <v>16446</v>
      </c>
      <c r="F328">
        <f>IF(ISBLANK('7D'!$E$24),"",'7D'!$E$24)</f>
        <v>0</v>
      </c>
    </row>
    <row r="329" spans="2:6">
      <c r="B329" t="str">
        <f>'7D'!$BP$24</f>
        <v>STWC058</v>
      </c>
      <c r="E329" t="s">
        <v>16446</v>
      </c>
      <c r="F329">
        <f>IF(ISBLANK('7D'!$F$24),"",'7D'!$F$24)</f>
        <v>2</v>
      </c>
    </row>
    <row r="330" spans="2:6">
      <c r="B330" t="str">
        <f>'7D'!$BQ$24</f>
        <v>STWC059</v>
      </c>
      <c r="E330" t="s">
        <v>16446</v>
      </c>
      <c r="F330">
        <f>IF(ISBLANK('7D'!$G$24),"",'7D'!$G$24)</f>
        <v>0</v>
      </c>
    </row>
    <row r="331" spans="2:6">
      <c r="B331" t="str">
        <f>'7D'!$BR$24</f>
        <v>STWC060</v>
      </c>
      <c r="E331" t="s">
        <v>16446</v>
      </c>
      <c r="F331">
        <f>IF(ISBLANK('7D'!$H$24),"",'7D'!$H$24)</f>
        <v>0</v>
      </c>
    </row>
    <row r="332" spans="2:6">
      <c r="B332" t="str">
        <f>'7D'!$BS$24</f>
        <v>STWC061</v>
      </c>
      <c r="E332" t="s">
        <v>16446</v>
      </c>
      <c r="F332">
        <f>IF(ISBLANK('7D'!$I$24),"",'7D'!$I$24)</f>
        <v>10</v>
      </c>
    </row>
    <row r="333" spans="2:6">
      <c r="B333" t="str">
        <f>'7D'!$BT$24</f>
        <v>STWC062</v>
      </c>
      <c r="E333" t="s">
        <v>16446</v>
      </c>
      <c r="F333">
        <f>IF(ISBLANK('7D'!$J$24),"",'7D'!$J$24)</f>
        <v>1</v>
      </c>
    </row>
    <row r="334" spans="2:6">
      <c r="B334" t="str">
        <f>'7D'!$BU$24</f>
        <v>STWC063</v>
      </c>
      <c r="E334" t="s">
        <v>16446</v>
      </c>
      <c r="F334">
        <f>IF(ISBLANK('7D'!$K$24),"",'7D'!$K$24)</f>
        <v>15</v>
      </c>
    </row>
    <row r="335" spans="2:6">
      <c r="B335" s="1920" t="str">
        <f>'7D'!$BV$24</f>
        <v>STWC112</v>
      </c>
      <c r="E335" t="s">
        <v>16446</v>
      </c>
      <c r="F335">
        <f>IF(ISBLANK('7D'!$L$24),"",'7D'!$L$24)</f>
        <v>28</v>
      </c>
    </row>
    <row r="336" spans="2:6">
      <c r="B336" t="str">
        <f>'7D'!$BX$24</f>
        <v>STWCP057</v>
      </c>
      <c r="E336" t="s">
        <v>16446</v>
      </c>
      <c r="F336">
        <f>IF(ISBLANK('7D'!$N$24),"",'7D'!$N$24)</f>
        <v>0</v>
      </c>
    </row>
    <row r="337" spans="2:6">
      <c r="B337" t="str">
        <f>'7D'!$BY$24</f>
        <v>STWCP058</v>
      </c>
      <c r="E337" t="s">
        <v>16446</v>
      </c>
      <c r="F337">
        <f>IF(ISBLANK('7D'!$O$24),"",'7D'!$O$24)</f>
        <v>2</v>
      </c>
    </row>
    <row r="338" spans="2:6">
      <c r="B338" t="str">
        <f>'7D'!$BZ$24</f>
        <v>STWCP059</v>
      </c>
      <c r="E338" t="s">
        <v>16446</v>
      </c>
      <c r="F338">
        <f>IF(ISBLANK('7D'!$P$24),"",'7D'!$P$24)</f>
        <v>25</v>
      </c>
    </row>
    <row r="339" spans="2:6">
      <c r="B339" t="str">
        <f>'7D'!$CA$24</f>
        <v>STWCP060</v>
      </c>
      <c r="E339" t="s">
        <v>16446</v>
      </c>
      <c r="F339">
        <f>IF(ISBLANK('7D'!$Q$24),"",'7D'!$Q$24)</f>
        <v>2</v>
      </c>
    </row>
    <row r="340" spans="2:6">
      <c r="B340" s="1920" t="str">
        <f>'7D'!$CB$24</f>
        <v>STWCP061</v>
      </c>
      <c r="E340" t="s">
        <v>16446</v>
      </c>
      <c r="F340">
        <f>IF(ISBLANK('7D'!$R$24),"",'7D'!$R$24)</f>
        <v>29</v>
      </c>
    </row>
    <row r="341" spans="2:6">
      <c r="B341" t="str">
        <f>'7D'!$CC$24</f>
        <v>STWCB057</v>
      </c>
      <c r="E341" t="s">
        <v>16446</v>
      </c>
      <c r="F341">
        <f>IF(ISBLANK('7D'!$S$24),"",'7D'!$S$24)</f>
        <v>3</v>
      </c>
    </row>
    <row r="342" spans="2:6">
      <c r="B342" t="str">
        <f>'7D'!$CD$24</f>
        <v>STWCB058</v>
      </c>
      <c r="E342" t="s">
        <v>16446</v>
      </c>
      <c r="F342">
        <f>IF(ISBLANK('7D'!$T$24),"",'7D'!$T$24)</f>
        <v>13</v>
      </c>
    </row>
    <row r="343" spans="2:6">
      <c r="B343" t="str">
        <f>'7D'!$CE$24</f>
        <v>STWCB059</v>
      </c>
      <c r="E343" t="s">
        <v>16446</v>
      </c>
      <c r="F343">
        <f>IF(ISBLANK('7D'!$U$24),"",'7D'!$U$24)</f>
        <v>11</v>
      </c>
    </row>
    <row r="344" spans="2:6">
      <c r="B344" t="str">
        <f>'7D'!$CF$24</f>
        <v>STWCB060</v>
      </c>
      <c r="E344" t="s">
        <v>16446</v>
      </c>
      <c r="F344">
        <f>IF(ISBLANK('7D'!$V$24),"",'7D'!$V$24)</f>
        <v>2</v>
      </c>
    </row>
    <row r="345" spans="2:6">
      <c r="B345" t="str">
        <f>'7D'!$CG$24</f>
        <v>STWCB061</v>
      </c>
      <c r="E345" t="s">
        <v>16446</v>
      </c>
      <c r="F345">
        <f>IF(ISBLANK('7D'!$W$24),"",'7D'!$W$24)</f>
        <v>0</v>
      </c>
    </row>
    <row r="346" spans="2:6">
      <c r="B346" s="1920" t="str">
        <f>'7D'!$CH$24</f>
        <v>STWCB062</v>
      </c>
      <c r="E346" t="s">
        <v>16446</v>
      </c>
      <c r="F346">
        <f>IF(ISBLANK('7D'!$X$24),"",'7D'!$X$24)</f>
        <v>29</v>
      </c>
    </row>
    <row r="347" spans="2:6">
      <c r="B347" t="str">
        <f>'7D'!$CI$24</f>
        <v>STWCA057</v>
      </c>
      <c r="E347" t="s">
        <v>16446</v>
      </c>
      <c r="F347" t="str">
        <f>IF(ISBLANK('7D'!$Y$24),"",'7D'!$Y$24)</f>
        <v/>
      </c>
    </row>
    <row r="348" spans="2:6">
      <c r="B348" t="str">
        <f>'7D'!$CJ$24</f>
        <v>STWCA058</v>
      </c>
      <c r="E348" t="s">
        <v>16446</v>
      </c>
      <c r="F348">
        <f>IF(ISBLANK('7D'!$Z$24),"",'7D'!$Z$24)</f>
        <v>15</v>
      </c>
    </row>
    <row r="349" spans="2:6">
      <c r="B349" t="str">
        <f>'7D'!$CK$24</f>
        <v>STWCA059</v>
      </c>
      <c r="E349" t="s">
        <v>16446</v>
      </c>
      <c r="F349">
        <f>IF(ISBLANK('7D'!$AA$24),"",'7D'!$AA$24)</f>
        <v>12</v>
      </c>
    </row>
    <row r="350" spans="2:6">
      <c r="B350" t="str">
        <f>'7D'!$CL$24</f>
        <v>STWCA060</v>
      </c>
      <c r="E350" t="s">
        <v>16446</v>
      </c>
      <c r="F350">
        <f>IF(ISBLANK('7D'!$AB$24),"",'7D'!$AB$24)</f>
        <v>1</v>
      </c>
    </row>
    <row r="351" spans="2:6">
      <c r="B351" t="str">
        <f>'7D'!$CM$24</f>
        <v>STWCA061</v>
      </c>
      <c r="E351" t="s">
        <v>16446</v>
      </c>
      <c r="F351">
        <f>IF(ISBLANK('7D'!$AC$24),"",'7D'!$AC$24)</f>
        <v>1</v>
      </c>
    </row>
    <row r="352" spans="2:6">
      <c r="B352" s="1920" t="str">
        <f>'7D'!$CN$24</f>
        <v>STWCA062</v>
      </c>
      <c r="E352" t="s">
        <v>16446</v>
      </c>
      <c r="F352">
        <f>IF(ISBLANK('7D'!$AD$24),"",'7D'!$AD$24)</f>
        <v>29</v>
      </c>
    </row>
    <row r="353" spans="2:6">
      <c r="B353" t="str">
        <f>'7D'!$BO$25</f>
        <v>STWC101</v>
      </c>
      <c r="E353" t="s">
        <v>16446</v>
      </c>
      <c r="F353">
        <f>IF(ISBLANK('7D'!$E$25),"",'7D'!$E$25)</f>
        <v>0</v>
      </c>
    </row>
    <row r="354" spans="2:6">
      <c r="B354" t="str">
        <f>'7D'!$BP$25</f>
        <v>STWC102</v>
      </c>
      <c r="E354" t="s">
        <v>16446</v>
      </c>
      <c r="F354">
        <f>IF(ISBLANK('7D'!$F$25),"",'7D'!$F$25)</f>
        <v>6</v>
      </c>
    </row>
    <row r="355" spans="2:6">
      <c r="B355" t="str">
        <f>'7D'!$BQ$25</f>
        <v>STWC103</v>
      </c>
      <c r="E355" t="s">
        <v>16446</v>
      </c>
      <c r="F355">
        <f>IF(ISBLANK('7D'!$G$25),"",'7D'!$G$25)</f>
        <v>0</v>
      </c>
    </row>
    <row r="356" spans="2:6">
      <c r="B356" t="str">
        <f>'7D'!$BR$25</f>
        <v>STWC104</v>
      </c>
      <c r="E356" t="s">
        <v>16446</v>
      </c>
      <c r="F356">
        <f>IF(ISBLANK('7D'!$H$25),"",'7D'!$H$25)</f>
        <v>0</v>
      </c>
    </row>
    <row r="357" spans="2:6">
      <c r="B357" t="str">
        <f>'7D'!$BS$25</f>
        <v>STWC105</v>
      </c>
      <c r="E357" t="s">
        <v>16446</v>
      </c>
      <c r="F357">
        <f>IF(ISBLANK('7D'!$I$25),"",'7D'!$I$25)</f>
        <v>32</v>
      </c>
    </row>
    <row r="358" spans="2:6">
      <c r="B358" t="str">
        <f>'7D'!$BT$25</f>
        <v>STWC106</v>
      </c>
      <c r="E358" t="s">
        <v>16446</v>
      </c>
      <c r="F358">
        <f>IF(ISBLANK('7D'!$J$25),"",'7D'!$J$25)</f>
        <v>1</v>
      </c>
    </row>
    <row r="359" spans="2:6">
      <c r="B359" t="str">
        <f>'7D'!$BU$25</f>
        <v>STWC107</v>
      </c>
      <c r="E359" t="s">
        <v>16446</v>
      </c>
      <c r="F359">
        <f>IF(ISBLANK('7D'!$K$25),"",'7D'!$K$25)</f>
        <v>12</v>
      </c>
    </row>
    <row r="360" spans="2:6">
      <c r="B360" s="1920" t="str">
        <f>'7D'!$BV$25</f>
        <v>STWC114</v>
      </c>
      <c r="E360" t="s">
        <v>16446</v>
      </c>
      <c r="F360">
        <f>IF(ISBLANK('7D'!$L$25),"",'7D'!$L$25)</f>
        <v>51</v>
      </c>
    </row>
    <row r="361" spans="2:6">
      <c r="B361" t="str">
        <f>'7D'!$BX$25</f>
        <v>STWCP101</v>
      </c>
      <c r="E361" t="s">
        <v>16446</v>
      </c>
      <c r="F361">
        <f>IF(ISBLANK('7D'!$N$25),"",'7D'!$N$25)</f>
        <v>3</v>
      </c>
    </row>
    <row r="362" spans="2:6">
      <c r="B362" t="str">
        <f>'7D'!$BY$25</f>
        <v>STWCP102</v>
      </c>
      <c r="E362" t="s">
        <v>16446</v>
      </c>
      <c r="F362">
        <f>IF(ISBLANK('7D'!$O$25),"",'7D'!$O$25)</f>
        <v>19</v>
      </c>
    </row>
    <row r="363" spans="2:6">
      <c r="B363" t="str">
        <f>'7D'!$BZ$25</f>
        <v>STWCP103</v>
      </c>
      <c r="E363" t="s">
        <v>16446</v>
      </c>
      <c r="F363">
        <f>IF(ISBLANK('7D'!$P$25),"",'7D'!$P$25)</f>
        <v>24</v>
      </c>
    </row>
    <row r="364" spans="2:6">
      <c r="B364" t="str">
        <f>'7D'!$CA$25</f>
        <v>STWCP104</v>
      </c>
      <c r="E364" t="s">
        <v>16446</v>
      </c>
      <c r="F364">
        <f>IF(ISBLANK('7D'!$Q$25),"",'7D'!$Q$25)</f>
        <v>6</v>
      </c>
    </row>
    <row r="365" spans="2:6">
      <c r="B365" s="1920" t="str">
        <f>'7D'!$CB$25</f>
        <v>STWCP105</v>
      </c>
      <c r="E365" t="s">
        <v>16446</v>
      </c>
      <c r="F365">
        <f>IF(ISBLANK('7D'!$R$25),"",'7D'!$R$25)</f>
        <v>52</v>
      </c>
    </row>
    <row r="366" spans="2:6">
      <c r="B366" t="str">
        <f>'7D'!$CC$25</f>
        <v>STWCB101</v>
      </c>
      <c r="E366" t="s">
        <v>16446</v>
      </c>
      <c r="F366">
        <f>IF(ISBLANK('7D'!$S$25),"",'7D'!$S$25)</f>
        <v>8</v>
      </c>
    </row>
    <row r="367" spans="2:6">
      <c r="B367" t="str">
        <f>'7D'!$CD$25</f>
        <v>STWCB102</v>
      </c>
      <c r="E367" t="s">
        <v>16446</v>
      </c>
      <c r="F367">
        <f>IF(ISBLANK('7D'!$T$25),"",'7D'!$T$25)</f>
        <v>22</v>
      </c>
    </row>
    <row r="368" spans="2:6">
      <c r="B368" t="str">
        <f>'7D'!$CE$25</f>
        <v>STWCB103</v>
      </c>
      <c r="E368" t="s">
        <v>16446</v>
      </c>
      <c r="F368">
        <f>IF(ISBLANK('7D'!$U$25),"",'7D'!$U$25)</f>
        <v>19</v>
      </c>
    </row>
    <row r="369" spans="2:6">
      <c r="B369" t="str">
        <f>'7D'!$CF$25</f>
        <v>STWCB104</v>
      </c>
      <c r="E369" t="s">
        <v>16446</v>
      </c>
      <c r="F369">
        <f>IF(ISBLANK('7D'!$V$25),"",'7D'!$V$25)</f>
        <v>3</v>
      </c>
    </row>
    <row r="370" spans="2:6">
      <c r="B370" t="str">
        <f>'7D'!$CG$25</f>
        <v>STWCB105</v>
      </c>
      <c r="E370" t="s">
        <v>16446</v>
      </c>
      <c r="F370">
        <f>IF(ISBLANK('7D'!$W$25),"",'7D'!$W$25)</f>
        <v>0</v>
      </c>
    </row>
    <row r="371" spans="2:6">
      <c r="B371" s="1920" t="str">
        <f>'7D'!$CH$25</f>
        <v>STWCB106</v>
      </c>
      <c r="E371" t="s">
        <v>16446</v>
      </c>
      <c r="F371">
        <f>IF(ISBLANK('7D'!$X$25),"",'7D'!$X$25)</f>
        <v>52</v>
      </c>
    </row>
    <row r="372" spans="2:6">
      <c r="B372" t="str">
        <f>'7D'!$CI$25</f>
        <v>STWCA101</v>
      </c>
      <c r="E372" t="s">
        <v>16446</v>
      </c>
      <c r="F372">
        <f>IF(ISBLANK('7D'!$Y$25),"",'7D'!$Y$25)</f>
        <v>7</v>
      </c>
    </row>
    <row r="373" spans="2:6">
      <c r="B373" t="str">
        <f>'7D'!$CJ$25</f>
        <v>STWCA102</v>
      </c>
      <c r="E373" t="s">
        <v>16446</v>
      </c>
      <c r="F373">
        <f>IF(ISBLANK('7D'!$Z$25),"",'7D'!$Z$25)</f>
        <v>31</v>
      </c>
    </row>
    <row r="374" spans="2:6">
      <c r="B374" t="str">
        <f>'7D'!$CK$25</f>
        <v>STWCA103</v>
      </c>
      <c r="E374" t="s">
        <v>16446</v>
      </c>
      <c r="F374">
        <f>IF(ISBLANK('7D'!$AA$25),"",'7D'!$AA$25)</f>
        <v>13</v>
      </c>
    </row>
    <row r="375" spans="2:6">
      <c r="B375" t="str">
        <f>'7D'!$CL$25</f>
        <v>STWCA104</v>
      </c>
      <c r="E375" t="s">
        <v>16446</v>
      </c>
      <c r="F375">
        <f>IF(ISBLANK('7D'!$AB$25),"",'7D'!$AB$25)</f>
        <v>1</v>
      </c>
    </row>
    <row r="376" spans="2:6">
      <c r="B376" t="str">
        <f>'7D'!$CM$25</f>
        <v>STWCA105</v>
      </c>
      <c r="E376" t="s">
        <v>16446</v>
      </c>
      <c r="F376" t="str">
        <f>IF(ISBLANK('7D'!$AC$25),"",'7D'!$AC$25)</f>
        <v/>
      </c>
    </row>
    <row r="377" spans="2:6">
      <c r="B377" s="1920" t="str">
        <f>'7D'!$CN$25</f>
        <v>STWCA106</v>
      </c>
      <c r="E377" t="s">
        <v>16446</v>
      </c>
      <c r="F377">
        <f>IF(ISBLANK('7D'!$AD$25),"",'7D'!$AD$25)</f>
        <v>52</v>
      </c>
    </row>
    <row r="378" spans="2:6">
      <c r="B378" s="1920" t="str">
        <f>'7D'!$BO$26</f>
        <v>STWC121</v>
      </c>
      <c r="E378" t="s">
        <v>16446</v>
      </c>
      <c r="F378">
        <f>IF(ISBLANK('7D'!$E$26),"",'7D'!$E$26)</f>
        <v>2</v>
      </c>
    </row>
    <row r="379" spans="2:6">
      <c r="B379" s="1920" t="str">
        <f>'7D'!$BP$26</f>
        <v>STWC122</v>
      </c>
      <c r="E379" t="s">
        <v>16446</v>
      </c>
      <c r="F379">
        <f>IF(ISBLANK('7D'!$F$26),"",'7D'!$F$26)</f>
        <v>36</v>
      </c>
    </row>
    <row r="380" spans="2:6">
      <c r="B380" s="1920" t="str">
        <f>'7D'!$BQ$26</f>
        <v>STWC123</v>
      </c>
      <c r="E380" t="s">
        <v>16446</v>
      </c>
      <c r="F380">
        <f>IF(ISBLANK('7D'!$G$26),"",'7D'!$G$26)</f>
        <v>89</v>
      </c>
    </row>
    <row r="381" spans="2:6">
      <c r="B381" s="1920" t="str">
        <f>'7D'!$BR$26</f>
        <v>STWC124</v>
      </c>
      <c r="E381" t="s">
        <v>16446</v>
      </c>
      <c r="F381">
        <f>IF(ISBLANK('7D'!$H$26),"",'7D'!$H$26)</f>
        <v>14</v>
      </c>
    </row>
    <row r="382" spans="2:6">
      <c r="B382" s="1920" t="str">
        <f>'7D'!$BS$26</f>
        <v>STWC125</v>
      </c>
      <c r="E382" t="s">
        <v>16446</v>
      </c>
      <c r="F382">
        <f>IF(ISBLANK('7D'!$I$26),"",'7D'!$I$26)</f>
        <v>45</v>
      </c>
    </row>
    <row r="383" spans="2:6">
      <c r="B383" s="1920" t="str">
        <f>'7D'!$BT$26</f>
        <v>STWC126</v>
      </c>
      <c r="E383" t="s">
        <v>16446</v>
      </c>
      <c r="F383">
        <f>IF(ISBLANK('7D'!$J$26),"",'7D'!$J$26)</f>
        <v>93</v>
      </c>
    </row>
    <row r="384" spans="2:6">
      <c r="B384" s="1920" t="str">
        <f>'7D'!$BU$26</f>
        <v>STWC127</v>
      </c>
      <c r="E384" t="s">
        <v>16446</v>
      </c>
      <c r="F384">
        <f>IF(ISBLANK('7D'!$K$26),"",'7D'!$K$26)</f>
        <v>73</v>
      </c>
    </row>
    <row r="385" spans="2:6">
      <c r="B385" s="1920" t="str">
        <f>'7D'!$BV$26</f>
        <v>STWC115</v>
      </c>
      <c r="E385" t="s">
        <v>16446</v>
      </c>
      <c r="F385">
        <f>IF(ISBLANK('7D'!$L$26),"",'7D'!$L$26)</f>
        <v>352</v>
      </c>
    </row>
    <row r="386" spans="2:6">
      <c r="B386" s="1920" t="str">
        <f>'7D'!$BX$26</f>
        <v>STWCP121</v>
      </c>
      <c r="E386" t="s">
        <v>16446</v>
      </c>
      <c r="F386">
        <f>IF(ISBLANK('7D'!$N$26),"",'7D'!$N$26)</f>
        <v>12</v>
      </c>
    </row>
    <row r="387" spans="2:6">
      <c r="B387" s="1920" t="str">
        <f>'7D'!$BY$26</f>
        <v>STWCP122</v>
      </c>
      <c r="E387" t="s">
        <v>16446</v>
      </c>
      <c r="F387">
        <f>IF(ISBLANK('7D'!$O$26),"",'7D'!$O$26)</f>
        <v>39</v>
      </c>
    </row>
    <row r="388" spans="2:6">
      <c r="B388" s="1920" t="str">
        <f>'7D'!$BZ$26</f>
        <v>STWCP123</v>
      </c>
      <c r="E388" t="s">
        <v>16446</v>
      </c>
      <c r="F388">
        <f>IF(ISBLANK('7D'!$P$26),"",'7D'!$P$26)</f>
        <v>54</v>
      </c>
    </row>
    <row r="389" spans="2:6">
      <c r="B389" s="1920" t="str">
        <f>'7D'!$CA$26</f>
        <v>STWCP124</v>
      </c>
      <c r="E389" t="s">
        <v>16446</v>
      </c>
      <c r="F389">
        <f>IF(ISBLANK('7D'!$Q$26),"",'7D'!$Q$26)</f>
        <v>248</v>
      </c>
    </row>
    <row r="390" spans="2:6">
      <c r="B390" s="1920" t="str">
        <f>'7D'!$CB$26</f>
        <v>STWCP125</v>
      </c>
      <c r="E390" t="s">
        <v>16446</v>
      </c>
      <c r="F390">
        <f>IF(ISBLANK('7D'!$R$26),"",'7D'!$R$26)</f>
        <v>353</v>
      </c>
    </row>
    <row r="391" spans="2:6">
      <c r="B391" s="1920" t="str">
        <f>'7D'!$CC$26</f>
        <v>STWCB121</v>
      </c>
      <c r="E391" t="s">
        <v>16446</v>
      </c>
      <c r="F391">
        <f>IF(ISBLANK('7D'!$S$26),"",'7D'!$S$26)</f>
        <v>15</v>
      </c>
    </row>
    <row r="392" spans="2:6">
      <c r="B392" s="1920" t="str">
        <f>'7D'!$CD$26</f>
        <v>STWCB122</v>
      </c>
      <c r="E392" t="s">
        <v>16446</v>
      </c>
      <c r="F392">
        <f>IF(ISBLANK('7D'!$T$26),"",'7D'!$T$26)</f>
        <v>61</v>
      </c>
    </row>
    <row r="393" spans="2:6">
      <c r="B393" s="1920" t="str">
        <f>'7D'!$CE$26</f>
        <v>STWCB123</v>
      </c>
      <c r="E393" t="s">
        <v>16446</v>
      </c>
      <c r="F393">
        <f>IF(ISBLANK('7D'!$U$26),"",'7D'!$U$26)</f>
        <v>119</v>
      </c>
    </row>
    <row r="394" spans="2:6">
      <c r="B394" s="1920" t="str">
        <f>'7D'!$CF$26</f>
        <v>STWCB124</v>
      </c>
      <c r="E394" t="s">
        <v>16446</v>
      </c>
      <c r="F394">
        <f>IF(ISBLANK('7D'!$V$26),"",'7D'!$V$26)</f>
        <v>148</v>
      </c>
    </row>
    <row r="395" spans="2:6">
      <c r="B395" s="1920" t="str">
        <f>'7D'!$CG$26</f>
        <v>STWCB125</v>
      </c>
      <c r="E395" t="s">
        <v>16446</v>
      </c>
      <c r="F395">
        <f>IF(ISBLANK('7D'!$W$26),"",'7D'!$W$26)</f>
        <v>10</v>
      </c>
    </row>
    <row r="396" spans="2:6">
      <c r="B396" s="1920" t="str">
        <f>'7D'!$CH$26</f>
        <v>STWCB126</v>
      </c>
      <c r="E396" t="s">
        <v>16446</v>
      </c>
      <c r="F396">
        <f>IF(ISBLANK('7D'!$X$26),"",'7D'!$X$26)</f>
        <v>353</v>
      </c>
    </row>
    <row r="397" spans="2:6">
      <c r="B397" s="1920" t="str">
        <f>'7D'!$CI$26</f>
        <v>STWCA121</v>
      </c>
      <c r="E397" t="s">
        <v>16446</v>
      </c>
      <c r="F397">
        <f>IF(ISBLANK('7D'!$Y$26),"",'7D'!$Y$26)</f>
        <v>7</v>
      </c>
    </row>
    <row r="398" spans="2:6">
      <c r="B398" s="1920" t="str">
        <f>'7D'!$CJ$26</f>
        <v>STWCA122</v>
      </c>
      <c r="E398" t="s">
        <v>16446</v>
      </c>
      <c r="F398">
        <f>IF(ISBLANK('7D'!$Z$26),"",'7D'!$Z$26)</f>
        <v>85</v>
      </c>
    </row>
    <row r="399" spans="2:6">
      <c r="B399" s="1920" t="str">
        <f>'7D'!$CK$26</f>
        <v>STWCA123</v>
      </c>
      <c r="E399" t="s">
        <v>16446</v>
      </c>
      <c r="F399">
        <f>IF(ISBLANK('7D'!$AA$26),"",'7D'!$AA$26)</f>
        <v>117</v>
      </c>
    </row>
    <row r="400" spans="2:6">
      <c r="B400" s="1920" t="str">
        <f>'7D'!$CL$26</f>
        <v>STWCA124</v>
      </c>
      <c r="E400" t="s">
        <v>16446</v>
      </c>
      <c r="F400">
        <f>IF(ISBLANK('7D'!$AB$26),"",'7D'!$AB$26)</f>
        <v>37</v>
      </c>
    </row>
    <row r="401" spans="2:6">
      <c r="B401" s="1920" t="str">
        <f>'7D'!$CM$26</f>
        <v>STWCA125</v>
      </c>
      <c r="E401" t="s">
        <v>16446</v>
      </c>
      <c r="F401">
        <f>IF(ISBLANK('7D'!$AC$26),"",'7D'!$AC$26)</f>
        <v>107</v>
      </c>
    </row>
    <row r="402" spans="2:6">
      <c r="B402" s="1920" t="str">
        <f>'7D'!$CN$26</f>
        <v>STWCA126</v>
      </c>
      <c r="E402" t="s">
        <v>16446</v>
      </c>
      <c r="F402">
        <f>IF(ISBLANK('7D'!$AD$26),"",'7D'!$AD$26)</f>
        <v>353</v>
      </c>
    </row>
    <row r="403" spans="2:6">
      <c r="B403" t="str">
        <f>'7D'!$BO$29</f>
        <v>BN1603</v>
      </c>
      <c r="E403" t="s">
        <v>16446</v>
      </c>
      <c r="F403">
        <f>IF(ISBLANK('7D'!$E$29),"",'7D'!$E$29)</f>
        <v>15367.388190385205</v>
      </c>
    </row>
    <row r="404" spans="2:6">
      <c r="B404" t="str">
        <f>'7D'!$BO$30</f>
        <v>S4030</v>
      </c>
      <c r="E404" t="s">
        <v>16446</v>
      </c>
      <c r="F404">
        <f>IF(ISBLANK('7D'!$E$30),"",'7D'!$E$30)</f>
        <v>244.75</v>
      </c>
    </row>
    <row r="405" spans="2:6">
      <c r="B405" t="str">
        <f>'7D'!$BO$31</f>
        <v>S4023</v>
      </c>
      <c r="E405" t="s">
        <v>16446</v>
      </c>
      <c r="F405">
        <f>IF(ISBLANK('7D'!$E$31),"",'7D'!$E$31)</f>
        <v>0</v>
      </c>
    </row>
    <row r="406" spans="2:6">
      <c r="B406" t="str">
        <f>'7D'!$BO$32</f>
        <v>S4024</v>
      </c>
      <c r="E406" t="s">
        <v>16446</v>
      </c>
      <c r="F406">
        <f>IF(ISBLANK('7D'!$E$32),"",'7D'!$E$32)</f>
        <v>18.074999999999999</v>
      </c>
    </row>
    <row r="407" spans="2:6">
      <c r="B407" t="str">
        <f>'7D'!$BO$33</f>
        <v>S4025</v>
      </c>
      <c r="E407" t="s">
        <v>16446</v>
      </c>
      <c r="F407">
        <f>IF(ISBLANK('7D'!$E$33),"",'7D'!$E$33)</f>
        <v>0</v>
      </c>
    </row>
    <row r="408" spans="2:6">
      <c r="B408" t="str">
        <f>'7D'!$BO$34</f>
        <v>S4027</v>
      </c>
      <c r="E408" t="s">
        <v>16446</v>
      </c>
      <c r="F408">
        <f>IF(ISBLANK('7D'!$E$34),"",'7D'!$E$34)</f>
        <v>2.8392111130736875</v>
      </c>
    </row>
    <row r="409" spans="2:6">
      <c r="B409" t="str">
        <f>'7D'!$BO$35</f>
        <v>S4031</v>
      </c>
      <c r="E409" t="s">
        <v>16446</v>
      </c>
      <c r="F409">
        <f>IF(ISBLANK('7D'!$E$35),"",'7D'!$E$35)</f>
        <v>9.8930000000000007</v>
      </c>
    </row>
    <row r="410" spans="2:6">
      <c r="B410" t="str">
        <f>'7E'!$R$8</f>
        <v>BN1176CA</v>
      </c>
      <c r="E410" t="s">
        <v>16446</v>
      </c>
      <c r="F410">
        <f>IF(ISBLANK('7E'!$E$8),"",'7E'!$E$8)</f>
        <v>2695</v>
      </c>
    </row>
    <row r="411" spans="2:6">
      <c r="B411" t="str">
        <f>'7E'!$R$9</f>
        <v>BN1615</v>
      </c>
      <c r="E411" t="s">
        <v>16446</v>
      </c>
      <c r="F411">
        <f>IF(ISBLANK('7E'!$E$9),"",'7E'!$E$9)</f>
        <v>8</v>
      </c>
    </row>
    <row r="412" spans="2:6">
      <c r="B412" t="str">
        <f>'7E'!$R$10</f>
        <v>S4016</v>
      </c>
      <c r="E412" t="s">
        <v>16446</v>
      </c>
      <c r="F412">
        <f>IF(ISBLANK('7E'!$E$10),"",'7E'!$E$10)</f>
        <v>0</v>
      </c>
    </row>
    <row r="413" spans="2:6">
      <c r="B413" t="str">
        <f>'7E'!$R$11</f>
        <v>STWM001</v>
      </c>
      <c r="E413" t="s">
        <v>16446</v>
      </c>
      <c r="F413">
        <f>IF(ISBLANK('7E'!$E$11),"",'7E'!$E$11)</f>
        <v>21</v>
      </c>
    </row>
    <row r="414" spans="2:6">
      <c r="B414" t="str">
        <f>'7E'!$R$12</f>
        <v>S4017</v>
      </c>
      <c r="E414" t="s">
        <v>16446</v>
      </c>
      <c r="F414">
        <f>IF(ISBLANK('7E'!$E$12),"",'7E'!$E$12)</f>
        <v>236</v>
      </c>
    </row>
    <row r="415" spans="2:6">
      <c r="B415" t="str">
        <f>'7E'!$R$15</f>
        <v>BM902ECSC</v>
      </c>
      <c r="E415" t="s">
        <v>16446</v>
      </c>
      <c r="F415">
        <f>IF(ISBLANK('7E'!$E$15),"",'7E'!$E$15)</f>
        <v>131105.53435002107</v>
      </c>
    </row>
    <row r="416" spans="2:6">
      <c r="B416" t="str">
        <f>'7E'!$R$16</f>
        <v>BM902ECST</v>
      </c>
      <c r="E416" t="s">
        <v>16446</v>
      </c>
      <c r="F416">
        <f>IF(ISBLANK('7E'!$E$16),"",'7E'!$E$16)</f>
        <v>580420.54872688104</v>
      </c>
    </row>
    <row r="417" spans="2:6">
      <c r="B417" t="str">
        <f>'7E'!$R$17</f>
        <v>BM902ECNPS</v>
      </c>
      <c r="E417" t="s">
        <v>16446</v>
      </c>
      <c r="F417">
        <f>IF(ISBLANK('7E'!$E$17),"",'7E'!$E$17)</f>
        <v>711526.08307690208</v>
      </c>
    </row>
    <row r="418" spans="2:6">
      <c r="B418" t="str">
        <f>'7E'!$R$20</f>
        <v>S4032</v>
      </c>
      <c r="E418" t="s">
        <v>16446</v>
      </c>
      <c r="F418">
        <f>IF(ISBLANK('7E'!$E$20),"",'7E'!$E$20)</f>
        <v>48</v>
      </c>
    </row>
    <row r="419" spans="2:6">
      <c r="B419" t="str">
        <f>'7E'!$R$21</f>
        <v>S4032NR</v>
      </c>
      <c r="E419" t="s">
        <v>16446</v>
      </c>
      <c r="F419">
        <f>IF(ISBLANK('7E'!$E$21),"",'7E'!$E$21)</f>
        <v>3</v>
      </c>
    </row>
    <row r="420" spans="2:6">
      <c r="B420" t="str">
        <f>'7E'!$R$22</f>
        <v>S4033</v>
      </c>
      <c r="E420" t="s">
        <v>16446</v>
      </c>
      <c r="F420">
        <f>IF(ISBLANK('7E'!$E$22),"",'7E'!$E$22)</f>
        <v>7057.92</v>
      </c>
    </row>
    <row r="421" spans="2:6">
      <c r="B421" t="str">
        <f>'7E'!$R$23</f>
        <v>S4033N</v>
      </c>
      <c r="E421" t="s">
        <v>16446</v>
      </c>
      <c r="F421">
        <f>IF(ISBLANK('7E'!$E$23),"",'7E'!$E$23)</f>
        <v>0</v>
      </c>
    </row>
    <row r="422" spans="2:6">
      <c r="B422" t="str">
        <f>'7E'!$R$24</f>
        <v>S4034</v>
      </c>
      <c r="E422" t="s">
        <v>16446</v>
      </c>
      <c r="F422">
        <f>IF(ISBLANK('7E'!$E$24),"",'7E'!$E$24)</f>
        <v>0</v>
      </c>
    </row>
    <row r="423" spans="2:6">
      <c r="B423" t="str">
        <f>'7E'!$R$25</f>
        <v>S4034N</v>
      </c>
      <c r="E423" t="s">
        <v>16446</v>
      </c>
      <c r="F423">
        <f>IF(ISBLANK('7E'!$E$25),"",'7E'!$E$25)</f>
        <v>0</v>
      </c>
    </row>
    <row r="424" spans="2:6">
      <c r="B424" t="str">
        <f>'7E'!$R$26</f>
        <v>S4033GNR</v>
      </c>
      <c r="E424" t="s">
        <v>16446</v>
      </c>
      <c r="F424">
        <f>IF(ISBLANK('7E'!$E$26),"",'7E'!$E$26)</f>
        <v>12</v>
      </c>
    </row>
    <row r="425" spans="2:6">
      <c r="B425" t="str">
        <f>'7E'!$R$27</f>
        <v>S4033GPNR</v>
      </c>
      <c r="E425" t="s">
        <v>16446</v>
      </c>
      <c r="F425">
        <f>IF(ISBLANK('7E'!$E$27),"",'7E'!$E$27)</f>
        <v>0</v>
      </c>
    </row>
    <row r="426" spans="2:6">
      <c r="B426" t="str">
        <f>'7E'!$R$28</f>
        <v>S4033NNR</v>
      </c>
      <c r="E426" t="s">
        <v>16446</v>
      </c>
      <c r="F426">
        <f>IF(ISBLANK('7E'!$E$28),"",'7E'!$E$28)</f>
        <v>0</v>
      </c>
    </row>
    <row r="427" spans="2:6">
      <c r="B427" t="str">
        <f>'7E'!$R$29</f>
        <v>S4034GNR</v>
      </c>
      <c r="E427" t="s">
        <v>16446</v>
      </c>
      <c r="F427">
        <f>IF(ISBLANK('7E'!$E$29),"",'7E'!$E$29)</f>
        <v>0</v>
      </c>
    </row>
    <row r="428" spans="2:6">
      <c r="B428" t="str">
        <f>'7E'!$R$30</f>
        <v>S4034GPNR</v>
      </c>
      <c r="E428" t="s">
        <v>16446</v>
      </c>
      <c r="F428">
        <f>IF(ISBLANK('7E'!$E$30),"",'7E'!$E$30)</f>
        <v>0</v>
      </c>
    </row>
    <row r="429" spans="2:6">
      <c r="B429" t="str">
        <f>'7E'!$R$31</f>
        <v>S4034NNR</v>
      </c>
      <c r="E429" t="s">
        <v>16446</v>
      </c>
      <c r="F429">
        <f>IF(ISBLANK('7E'!$E$31),"",'7E'!$E$31)</f>
        <v>0</v>
      </c>
    </row>
    <row r="430" spans="2:6">
      <c r="B430" t="str">
        <f>'7E'!$R$32</f>
        <v>S4034SWS</v>
      </c>
      <c r="E430" t="s">
        <v>16446</v>
      </c>
      <c r="F430">
        <f>IF(ISBLANK('7E'!$E$32),"",'7E'!$E$32)</f>
        <v>293300</v>
      </c>
    </row>
    <row r="431" spans="2:6">
      <c r="B431" t="str">
        <f>'7E'!$R$33</f>
        <v>S4031NR</v>
      </c>
      <c r="E431" t="s">
        <v>16446</v>
      </c>
      <c r="F431">
        <f>IF(ISBLANK('7E'!$E$33),"",'7E'!$E$33)</f>
        <v>19</v>
      </c>
    </row>
    <row r="432" spans="2:6">
      <c r="B432" t="str">
        <f>'7E'!$R$34</f>
        <v>STWM001C</v>
      </c>
      <c r="E432" t="s">
        <v>16446</v>
      </c>
      <c r="F432">
        <f>IF(ISBLANK('7E'!$E$34),"",'7E'!$E$34)</f>
        <v>37</v>
      </c>
    </row>
    <row r="433" spans="2:6">
      <c r="B433" t="str">
        <f>'7E'!$R$35</f>
        <v>BO_9504868</v>
      </c>
      <c r="E433" t="s">
        <v>16446</v>
      </c>
      <c r="F433">
        <f>IF(ISBLANK('7E'!$E$35),"",'7E'!$E$35)</f>
        <v>0</v>
      </c>
    </row>
    <row r="434" spans="2:6">
      <c r="B434" t="str">
        <f>'7E'!$R$36</f>
        <v>BO_1337357</v>
      </c>
      <c r="E434" t="s">
        <v>16446</v>
      </c>
      <c r="F434">
        <f>IF(ISBLANK('7E'!$E$36),"",'7E'!$E$36)</f>
        <v>24</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workbookViewId="0"/>
  </sheetViews>
  <sheetFormatPr defaultRowHeight="14"/>
  <cols>
    <col min="2" max="2" width="22.58203125" bestFit="1" customWidth="1"/>
    <col min="3" max="3" width="40.6640625" customWidth="1"/>
    <col min="5" max="5" width="16.9140625" bestFit="1" customWidth="1"/>
  </cols>
  <sheetData>
    <row r="1" spans="1:6">
      <c r="C1" s="2897" t="s">
        <v>16452</v>
      </c>
    </row>
    <row r="2" spans="1:6">
      <c r="A2" t="s">
        <v>3</v>
      </c>
      <c r="B2" t="s">
        <v>16443</v>
      </c>
      <c r="C2" t="s">
        <v>16444</v>
      </c>
      <c r="D2" t="s">
        <v>15065</v>
      </c>
      <c r="E2" t="s">
        <v>16445</v>
      </c>
      <c r="F2" t="s">
        <v>13212</v>
      </c>
    </row>
    <row r="4" spans="1:6">
      <c r="B4" t="str">
        <f>'8A'!$R$7</f>
        <v>BP05613</v>
      </c>
      <c r="E4" t="s">
        <v>16446</v>
      </c>
      <c r="F4">
        <f>IF(ISBLANK('8A'!$E$7),"",'8A'!$E$7)</f>
        <v>373.3</v>
      </c>
    </row>
    <row r="5" spans="1:6">
      <c r="B5" t="str">
        <f>'8A'!$R$8</f>
        <v>MP05614</v>
      </c>
      <c r="E5" t="s">
        <v>16446</v>
      </c>
      <c r="F5">
        <f>IF(ISBLANK('8A'!$E$8),"",'8A'!$E$8)</f>
        <v>1.2</v>
      </c>
    </row>
    <row r="6" spans="1:6">
      <c r="B6" t="str">
        <f>'8A'!$R$9</f>
        <v>MP05611</v>
      </c>
      <c r="E6" t="s">
        <v>16446</v>
      </c>
      <c r="F6">
        <f>IF(ISBLANK('8A'!$E$9),"",'8A'!$E$9)</f>
        <v>374.5</v>
      </c>
    </row>
    <row r="7" spans="1:6">
      <c r="B7" t="str">
        <f>'8A'!$R$10</f>
        <v>MP05613</v>
      </c>
      <c r="E7" t="s">
        <v>16446</v>
      </c>
      <c r="F7">
        <f>IF(ISBLANK('8A'!$E$10),"",'8A'!$E$10)</f>
        <v>8.1999999999999993</v>
      </c>
    </row>
    <row r="8" spans="1:6">
      <c r="B8" t="str">
        <f>'8A'!$R$12</f>
        <v>MP05615</v>
      </c>
      <c r="E8" t="s">
        <v>16446</v>
      </c>
      <c r="F8">
        <f>IF(ISBLANK('8A'!$E$12),"",'8A'!$E$12)</f>
        <v>90.83</v>
      </c>
    </row>
    <row r="9" spans="1:6">
      <c r="B9" t="str">
        <f>'8A'!$R$14</f>
        <v>BN1623</v>
      </c>
      <c r="E9" t="s">
        <v>16446</v>
      </c>
      <c r="F9">
        <f>IF(ISBLANK('8A'!$E$14),"",'8A'!$E$14)</f>
        <v>229.6</v>
      </c>
    </row>
    <row r="10" spans="1:6">
      <c r="B10" t="str">
        <f>'8A'!$R$15</f>
        <v>BN1622</v>
      </c>
      <c r="E10" t="s">
        <v>16446</v>
      </c>
      <c r="F10">
        <f>IF(ISBLANK('8A'!$E$15),"",'8A'!$E$15)</f>
        <v>1.2</v>
      </c>
    </row>
    <row r="11" spans="1:6">
      <c r="B11" t="str">
        <f>'8A'!$R$16</f>
        <v>BN1621</v>
      </c>
      <c r="E11" t="s">
        <v>16446</v>
      </c>
      <c r="F11">
        <f>IF(ISBLANK('8A'!$E$16),"",'8A'!$E$16)</f>
        <v>230.7</v>
      </c>
    </row>
    <row r="12" spans="1:6">
      <c r="B12" t="str">
        <f>'8A'!$R$18</f>
        <v>BN1640</v>
      </c>
      <c r="E12" t="s">
        <v>16446</v>
      </c>
      <c r="F12">
        <f>IF(ISBLANK('8A'!$E$18),"",'8A'!$E$18)</f>
        <v>93</v>
      </c>
    </row>
    <row r="13" spans="1:6">
      <c r="B13" t="str">
        <f>'8A'!$R$19</f>
        <v>BN1641</v>
      </c>
      <c r="E13" t="s">
        <v>16446</v>
      </c>
      <c r="F13">
        <f>IF(ISBLANK('8A'!$E$19),"",'8A'!$E$19)</f>
        <v>1024</v>
      </c>
    </row>
    <row r="14" spans="1:6">
      <c r="B14" t="str">
        <f>'8A'!$R$20</f>
        <v>BN1642</v>
      </c>
      <c r="E14" t="s">
        <v>16446</v>
      </c>
      <c r="F14">
        <f>IF(ISBLANK('8A'!$E$20),"",'8A'!$E$20)</f>
        <v>1581</v>
      </c>
    </row>
    <row r="15" spans="1:6">
      <c r="B15" s="1920" t="str">
        <f>'8A'!$R$21</f>
        <v>BN1643</v>
      </c>
      <c r="E15" t="s">
        <v>16446</v>
      </c>
      <c r="F15">
        <f>IF(ISBLANK('8A'!$E$21),"",'8A'!$E$21)</f>
        <v>2697</v>
      </c>
    </row>
    <row r="16" spans="1:6">
      <c r="B16" s="2424" t="str">
        <f>'8A'!$R$23</f>
        <v>BN1644</v>
      </c>
      <c r="E16" t="s">
        <v>16446</v>
      </c>
      <c r="F16">
        <f>IF(ISBLANK('8A'!$E$23),"",'8A'!$E$23)</f>
        <v>29184073</v>
      </c>
    </row>
    <row r="17" spans="2:6">
      <c r="B17" t="str">
        <f>'8A'!$R$25</f>
        <v>BN1648</v>
      </c>
      <c r="E17" t="s">
        <v>16446</v>
      </c>
      <c r="F17">
        <f>IF(ISBLANK('8A'!$E$25),"",'8A'!$E$25)</f>
        <v>0</v>
      </c>
    </row>
    <row r="18" spans="2:6">
      <c r="B18" t="str">
        <f>'8A'!$R$26</f>
        <v>BN1645</v>
      </c>
      <c r="E18" t="s">
        <v>16446</v>
      </c>
      <c r="F18">
        <f>IF(ISBLANK('8A'!$E$26),"",'8A'!$E$26)</f>
        <v>0</v>
      </c>
    </row>
    <row r="19" spans="2:6">
      <c r="B19" t="str">
        <f>'8A'!$R$27</f>
        <v>BN1646</v>
      </c>
      <c r="E19" t="s">
        <v>16446</v>
      </c>
      <c r="F19">
        <f>IF(ISBLANK('8A'!$E$27),"",'8A'!$E$27)</f>
        <v>16958</v>
      </c>
    </row>
    <row r="20" spans="2:6">
      <c r="B20" t="str">
        <f>'8A'!$R$28</f>
        <v>BN1647</v>
      </c>
      <c r="E20" t="s">
        <v>16446</v>
      </c>
      <c r="F20">
        <f>IF(ISBLANK('8A'!$E$28),"",'8A'!$E$28)</f>
        <v>16958</v>
      </c>
    </row>
    <row r="21" spans="2:6">
      <c r="B21" t="str">
        <f>'8A'!$R$30</f>
        <v>BN1649</v>
      </c>
      <c r="E21" t="s">
        <v>16446</v>
      </c>
      <c r="F21">
        <f>IF(ISBLANK('8A'!$E$30),"",'8A'!$E$30)</f>
        <v>0</v>
      </c>
    </row>
    <row r="22" spans="2:6">
      <c r="B22" s="1918" t="str">
        <f>'8A'!$R$31</f>
        <v>MP05616</v>
      </c>
      <c r="E22" t="s">
        <v>16446</v>
      </c>
      <c r="F22">
        <f>IF(ISBLANK('8A'!$E$31),"",'8A'!$E$31)</f>
        <v>46.25</v>
      </c>
    </row>
    <row r="23" spans="2:6">
      <c r="B23" t="str">
        <f>'8B'!$AG$8</f>
        <v>WWS1001STPPP</v>
      </c>
      <c r="E23" t="s">
        <v>16446</v>
      </c>
      <c r="F23">
        <f>IF(ISBLANK('8B'!$E$8),"",'8B'!$E$8)</f>
        <v>2E-3</v>
      </c>
    </row>
    <row r="24" spans="2:6">
      <c r="B24" t="str">
        <f>'8B'!$AH$8</f>
        <v>WWS1001STPTK</v>
      </c>
      <c r="E24" t="s">
        <v>16446</v>
      </c>
      <c r="F24">
        <f>IF(ISBLANK('8B'!$F$8),"",'8B'!$F$8)</f>
        <v>0.193</v>
      </c>
    </row>
    <row r="25" spans="2:6">
      <c r="B25" t="str">
        <f>'8B'!$AI$8</f>
        <v>WWS1001STPTR</v>
      </c>
      <c r="E25" t="s">
        <v>16446</v>
      </c>
      <c r="F25">
        <f>IF(ISBLANK('8B'!$G$8),"",'8B'!$G$8)</f>
        <v>5.0999999999999997E-2</v>
      </c>
    </row>
    <row r="26" spans="2:6">
      <c r="B26" t="str">
        <f>'8B'!$AJ$8</f>
        <v>WWS1001STPTOT</v>
      </c>
      <c r="E26" t="s">
        <v>16446</v>
      </c>
      <c r="F26">
        <f>IF(ISBLANK('8B'!$H$8),"",'8B'!$H$8)</f>
        <v>0.246</v>
      </c>
    </row>
    <row r="27" spans="2:6">
      <c r="B27" t="str">
        <f>'8B'!$AG$9</f>
        <v>WWS1002STPPP</v>
      </c>
      <c r="E27" t="s">
        <v>16446</v>
      </c>
      <c r="F27">
        <f>IF(ISBLANK('8B'!$E$9),"",'8B'!$E$9)</f>
        <v>0</v>
      </c>
    </row>
    <row r="28" spans="2:6">
      <c r="B28" t="str">
        <f>'8B'!$AH$9</f>
        <v>WWS1002STPTK</v>
      </c>
      <c r="E28" t="s">
        <v>16446</v>
      </c>
      <c r="F28">
        <f>IF(ISBLANK('8B'!$F$9),"",'8B'!$F$9)</f>
        <v>0</v>
      </c>
    </row>
    <row r="29" spans="2:6">
      <c r="B29" t="str">
        <f>'8B'!$AI$9</f>
        <v>WWS1002STPTR</v>
      </c>
      <c r="E29" t="s">
        <v>16446</v>
      </c>
      <c r="F29">
        <f>IF(ISBLANK('8B'!$G$9),"",'8B'!$G$9)</f>
        <v>0</v>
      </c>
    </row>
    <row r="30" spans="2:6">
      <c r="B30" t="str">
        <f>'8B'!$AJ$9</f>
        <v>WWS1002STPTOT</v>
      </c>
      <c r="E30" t="s">
        <v>16446</v>
      </c>
      <c r="F30">
        <f>IF(ISBLANK('8B'!$H$9),"",'8B'!$H$9)</f>
        <v>0</v>
      </c>
    </row>
    <row r="31" spans="2:6">
      <c r="B31" t="str">
        <f>'8B'!$AG$10</f>
        <v>WWS1003STPPP</v>
      </c>
      <c r="E31" t="s">
        <v>16446</v>
      </c>
      <c r="F31">
        <f>IF(ISBLANK('8B'!$E$10),"",'8B'!$E$10)</f>
        <v>0</v>
      </c>
    </row>
    <row r="32" spans="2:6">
      <c r="B32" t="str">
        <f>'8B'!$AH$10</f>
        <v>WWS1003STPTK</v>
      </c>
      <c r="E32" t="s">
        <v>16446</v>
      </c>
      <c r="F32">
        <f>IF(ISBLANK('8B'!$F$10),"",'8B'!$F$10)</f>
        <v>0</v>
      </c>
    </row>
    <row r="33" spans="2:6">
      <c r="B33" t="str">
        <f>'8B'!$AI$10</f>
        <v>WWS1003STPTR</v>
      </c>
      <c r="E33" t="s">
        <v>16446</v>
      </c>
      <c r="F33">
        <f>IF(ISBLANK('8B'!$G$10),"",'8B'!$G$10)</f>
        <v>0</v>
      </c>
    </row>
    <row r="34" spans="2:6">
      <c r="B34" t="str">
        <f>'8B'!$AJ$10</f>
        <v>WWS1003STPTOT</v>
      </c>
      <c r="E34" t="s">
        <v>16446</v>
      </c>
      <c r="F34">
        <f>IF(ISBLANK('8B'!$H$10),"",'8B'!$H$10)</f>
        <v>0</v>
      </c>
    </row>
    <row r="35" spans="2:6">
      <c r="B35" t="str">
        <f>'8B'!$AG$11</f>
        <v>WWS1004STPPP</v>
      </c>
      <c r="E35" t="s">
        <v>16446</v>
      </c>
      <c r="F35">
        <f>IF(ISBLANK('8B'!$E$11),"",'8B'!$E$11)</f>
        <v>0</v>
      </c>
    </row>
    <row r="36" spans="2:6">
      <c r="B36" t="str">
        <f>'8B'!$AH$11</f>
        <v>WWS1004STPTK</v>
      </c>
      <c r="E36" t="s">
        <v>16446</v>
      </c>
      <c r="F36">
        <f>IF(ISBLANK('8B'!$F$11),"",'8B'!$F$11)</f>
        <v>0</v>
      </c>
    </row>
    <row r="37" spans="2:6">
      <c r="B37" t="str">
        <f>'8B'!$AI$11</f>
        <v>WWS1004STPTR</v>
      </c>
      <c r="E37" t="s">
        <v>16446</v>
      </c>
      <c r="F37">
        <f>IF(ISBLANK('8B'!$G$11),"",'8B'!$G$11)</f>
        <v>0</v>
      </c>
    </row>
    <row r="38" spans="2:6">
      <c r="B38" t="str">
        <f>'8B'!$AJ$11</f>
        <v>WWS1004STPTOT</v>
      </c>
      <c r="E38" t="s">
        <v>16446</v>
      </c>
      <c r="F38">
        <f>IF(ISBLANK('8B'!$H$11),"",'8B'!$H$11)</f>
        <v>0</v>
      </c>
    </row>
    <row r="39" spans="2:6">
      <c r="B39" t="str">
        <f>'8B'!$AG$14</f>
        <v>WWS1005STPPP</v>
      </c>
      <c r="E39" t="s">
        <v>16446</v>
      </c>
      <c r="F39">
        <f>IF(ISBLANK('8B'!$E$14),"",'8B'!$E$14)</f>
        <v>0</v>
      </c>
    </row>
    <row r="40" spans="2:6">
      <c r="B40" t="str">
        <f>'8B'!$AH$14</f>
        <v>WWS1005STPTK</v>
      </c>
      <c r="E40" t="s">
        <v>16446</v>
      </c>
      <c r="F40">
        <f>IF(ISBLANK('8B'!$F$14),"",'8B'!$F$14)</f>
        <v>0</v>
      </c>
    </row>
    <row r="41" spans="2:6">
      <c r="B41" t="str">
        <f>'8B'!$AI$14</f>
        <v>WWS1005STPTR</v>
      </c>
      <c r="E41" t="s">
        <v>16446</v>
      </c>
      <c r="F41">
        <f>IF(ISBLANK('8B'!$G$14),"",'8B'!$G$14)</f>
        <v>0</v>
      </c>
    </row>
    <row r="42" spans="2:6">
      <c r="B42" t="str">
        <f>'8B'!$AJ$14</f>
        <v>WWS1005STPTOT</v>
      </c>
      <c r="E42" t="s">
        <v>16446</v>
      </c>
      <c r="F42">
        <f>IF(ISBLANK('8B'!$H$14),"",'8B'!$H$14)</f>
        <v>0</v>
      </c>
    </row>
    <row r="43" spans="2:6">
      <c r="B43" t="str">
        <f>'8B'!$AG$15</f>
        <v>WWS1006STPPP</v>
      </c>
      <c r="E43" t="s">
        <v>16446</v>
      </c>
      <c r="F43">
        <f>IF(ISBLANK('8B'!$E$15),"",'8B'!$E$15)</f>
        <v>0</v>
      </c>
    </row>
    <row r="44" spans="2:6">
      <c r="B44" t="str">
        <f>'8B'!$AH$15</f>
        <v>WWS1006STPTK</v>
      </c>
      <c r="E44" t="s">
        <v>16446</v>
      </c>
      <c r="F44">
        <f>IF(ISBLANK('8B'!$F$15),"",'8B'!$F$15)</f>
        <v>0</v>
      </c>
    </row>
    <row r="45" spans="2:6">
      <c r="B45" t="str">
        <f>'8B'!$AI$15</f>
        <v>WWS1006STPTR</v>
      </c>
      <c r="E45" t="s">
        <v>16446</v>
      </c>
      <c r="F45">
        <f>IF(ISBLANK('8B'!$G$15),"",'8B'!$G$15)</f>
        <v>0</v>
      </c>
    </row>
    <row r="46" spans="2:6">
      <c r="B46" t="str">
        <f>'8B'!$AJ$15</f>
        <v>WWS1006STPTOT</v>
      </c>
      <c r="E46" t="s">
        <v>16446</v>
      </c>
      <c r="F46">
        <f>IF(ISBLANK('8B'!$H$15),"",'8B'!$H$15)</f>
        <v>0</v>
      </c>
    </row>
    <row r="47" spans="2:6">
      <c r="B47" t="str">
        <f>'8B'!$AG$16</f>
        <v>WWS1007DISTPPP</v>
      </c>
      <c r="E47" t="s">
        <v>16446</v>
      </c>
      <c r="F47">
        <f>IF(ISBLANK('8B'!$E$16),"",'8B'!$E$16)</f>
        <v>4.9000000000000002E-2</v>
      </c>
    </row>
    <row r="48" spans="2:6">
      <c r="B48" t="str">
        <f>'8B'!$AH$16</f>
        <v>WWS1007DISTPTK</v>
      </c>
      <c r="E48" t="s">
        <v>16446</v>
      </c>
      <c r="F48">
        <f>IF(ISBLANK('8B'!$F$16),"",'8B'!$F$16)</f>
        <v>4.2249999999999996</v>
      </c>
    </row>
    <row r="49" spans="2:6">
      <c r="B49" t="str">
        <f>'8B'!$AI$16</f>
        <v>WWS1007DISTPTR</v>
      </c>
      <c r="E49" t="s">
        <v>16446</v>
      </c>
      <c r="F49">
        <f>IF(ISBLANK('8B'!$G$16),"",'8B'!$G$16)</f>
        <v>1.109</v>
      </c>
    </row>
    <row r="50" spans="2:6">
      <c r="B50" t="str">
        <f>'8B'!$AJ$16</f>
        <v>WWS1007DISTPTOT</v>
      </c>
      <c r="E50" t="s">
        <v>16446</v>
      </c>
      <c r="F50">
        <f>IF(ISBLANK('8B'!$H$16),"",'8B'!$H$16)</f>
        <v>5.383</v>
      </c>
    </row>
    <row r="51" spans="2:6">
      <c r="B51" t="str">
        <f>'8B'!$AG$17</f>
        <v>BM816STPPP</v>
      </c>
      <c r="E51" t="s">
        <v>16446</v>
      </c>
      <c r="F51">
        <f>IF(ISBLANK('8B'!$E$17),"",'8B'!$E$17)</f>
        <v>5.1000000000000004E-2</v>
      </c>
    </row>
    <row r="52" spans="2:6">
      <c r="B52" t="str">
        <f>'8B'!$AH$17</f>
        <v>BM816STPTK</v>
      </c>
      <c r="E52" t="s">
        <v>16446</v>
      </c>
      <c r="F52">
        <f>IF(ISBLANK('8B'!$F$17),"",'8B'!$F$17)</f>
        <v>4.4179999999999993</v>
      </c>
    </row>
    <row r="53" spans="2:6">
      <c r="B53" t="str">
        <f>'8B'!$AI$17</f>
        <v>BM816STPTR</v>
      </c>
      <c r="E53" t="s">
        <v>16446</v>
      </c>
      <c r="F53">
        <f>IF(ISBLANK('8B'!$G$17),"",'8B'!$G$17)</f>
        <v>1.1599999999999999</v>
      </c>
    </row>
    <row r="54" spans="2:6">
      <c r="B54" t="str">
        <f>'8B'!$AJ$17</f>
        <v>BM816STPTOT</v>
      </c>
      <c r="E54" t="s">
        <v>16446</v>
      </c>
      <c r="F54">
        <f>IF(ISBLANK('8B'!$H$17),"",'8B'!$H$17)</f>
        <v>5.6289999999999996</v>
      </c>
    </row>
    <row r="55" spans="2:6">
      <c r="B55" t="str">
        <f>'8B'!$AG$18</f>
        <v>WWS1008STPPP</v>
      </c>
      <c r="E55" t="s">
        <v>16446</v>
      </c>
      <c r="F55">
        <f>IF(ISBLANK('8B'!$E$18),"",'8B'!$E$18)</f>
        <v>0</v>
      </c>
    </row>
    <row r="56" spans="2:6">
      <c r="B56" t="str">
        <f>'8B'!$AH$18</f>
        <v>WWS1008STPTK</v>
      </c>
      <c r="E56" t="s">
        <v>16446</v>
      </c>
      <c r="F56">
        <f>IF(ISBLANK('8B'!$F$18),"",'8B'!$F$18)</f>
        <v>0</v>
      </c>
    </row>
    <row r="57" spans="2:6">
      <c r="B57" t="str">
        <f>'8B'!$AI$18</f>
        <v>WWS1008STPTR</v>
      </c>
      <c r="E57" t="s">
        <v>16446</v>
      </c>
      <c r="F57">
        <f>IF(ISBLANK('8B'!$G$18),"",'8B'!$G$18)</f>
        <v>0</v>
      </c>
    </row>
    <row r="58" spans="2:6">
      <c r="B58" t="str">
        <f>'8B'!$AJ$18</f>
        <v>WWS1008STPTOT</v>
      </c>
      <c r="E58" t="s">
        <v>16446</v>
      </c>
      <c r="F58">
        <f>IF(ISBLANK('8B'!$H$18),"",'8B'!$H$18)</f>
        <v>0</v>
      </c>
    </row>
    <row r="59" spans="2:6">
      <c r="B59" t="str">
        <f>'8B'!$AG$19</f>
        <v>WWS1009STPPP</v>
      </c>
      <c r="E59" t="s">
        <v>16446</v>
      </c>
      <c r="F59">
        <f>IF(ISBLANK('8B'!$E$19),"",'8B'!$E$19)</f>
        <v>5.1000000000000004E-2</v>
      </c>
    </row>
    <row r="60" spans="2:6">
      <c r="B60" t="str">
        <f>'8B'!$AH$19</f>
        <v>WWS1009STPTK</v>
      </c>
      <c r="E60" t="s">
        <v>16446</v>
      </c>
      <c r="F60">
        <f>IF(ISBLANK('8B'!$F$19),"",'8B'!$F$19)</f>
        <v>4.4179999999999993</v>
      </c>
    </row>
    <row r="61" spans="2:6">
      <c r="B61" t="str">
        <f>'8B'!$AI$19</f>
        <v>WWS1009STPTR</v>
      </c>
      <c r="E61" t="s">
        <v>16446</v>
      </c>
      <c r="F61">
        <f>IF(ISBLANK('8B'!$G$19),"",'8B'!$G$19)</f>
        <v>1.1599999999999999</v>
      </c>
    </row>
    <row r="62" spans="2:6">
      <c r="B62" t="str">
        <f>'8B'!$AJ$19</f>
        <v>WWS1009STPTOT</v>
      </c>
      <c r="E62" t="s">
        <v>16446</v>
      </c>
      <c r="F62">
        <f>IF(ISBLANK('8B'!$H$19),"",'8B'!$H$19)</f>
        <v>5.6289999999999996</v>
      </c>
    </row>
    <row r="63" spans="2:6">
      <c r="B63" t="str">
        <f>'8B'!$AG$24</f>
        <v>BM402STUTS</v>
      </c>
      <c r="E63" t="s">
        <v>16446</v>
      </c>
      <c r="F63">
        <f>IF(ISBLANK('8B'!$E$24),"",'8B'!$E$24)</f>
        <v>-0.312</v>
      </c>
    </row>
    <row r="64" spans="2:6">
      <c r="B64" t="str">
        <f>'8B'!$AH$24</f>
        <v>BM402STRSL</v>
      </c>
      <c r="E64" t="s">
        <v>16446</v>
      </c>
      <c r="F64">
        <f>IF(ISBLANK('8B'!$F$24),"",'8B'!$F$24)</f>
        <v>-0.52</v>
      </c>
    </row>
    <row r="65" spans="2:6">
      <c r="B65" t="str">
        <f>'8B'!$AI$24</f>
        <v>BM402STCAD</v>
      </c>
      <c r="E65" t="s">
        <v>16446</v>
      </c>
      <c r="F65">
        <f>IF(ISBLANK('8B'!$G$24),"",'8B'!$G$24)</f>
        <v>-5.5679999999999996</v>
      </c>
    </row>
    <row r="66" spans="2:6">
      <c r="B66" t="str">
        <f>'8B'!$AJ$24</f>
        <v>BM402STIRS</v>
      </c>
      <c r="E66" t="s">
        <v>16446</v>
      </c>
      <c r="F66">
        <f>IF(ISBLANK('8B'!$H$24),"",'8B'!$H$24)</f>
        <v>-1.734</v>
      </c>
    </row>
    <row r="67" spans="2:6">
      <c r="B67" t="str">
        <f>'8B'!$AK$24</f>
        <v>BM402STPCC</v>
      </c>
      <c r="E67" t="s">
        <v>16446</v>
      </c>
      <c r="F67">
        <f>IF(ISBLANK('8B'!$I$24),"",'8B'!$I$24)</f>
        <v>0</v>
      </c>
    </row>
    <row r="68" spans="2:6">
      <c r="B68" t="str">
        <f>'8B'!$AL$24</f>
        <v>BM402STAD</v>
      </c>
      <c r="E68" t="s">
        <v>16446</v>
      </c>
      <c r="F68">
        <f>IF(ISBLANK('8B'!$J$24),"",'8B'!$J$24)</f>
        <v>-9.141</v>
      </c>
    </row>
    <row r="69" spans="2:6">
      <c r="B69" t="str">
        <f>'8B'!$AM$24</f>
        <v>BM402STSLOT</v>
      </c>
      <c r="E69" t="s">
        <v>16446</v>
      </c>
      <c r="F69">
        <f>IF(ISBLANK('8B'!$K$24),"",'8B'!$K$24)</f>
        <v>-5.1999999999999998E-2</v>
      </c>
    </row>
    <row r="70" spans="2:6">
      <c r="B70" t="str">
        <f>'8B'!$AN$24</f>
        <v>BM402STTOT</v>
      </c>
      <c r="E70" t="s">
        <v>16446</v>
      </c>
      <c r="F70">
        <f>IF(ISBLANK('8B'!$L$24),"",'8B'!$L$24)</f>
        <v>-17.326999999999998</v>
      </c>
    </row>
    <row r="71" spans="2:6">
      <c r="B71" t="str">
        <f>'8B'!$AG$25</f>
        <v>BM836STUTS</v>
      </c>
      <c r="E71" t="s">
        <v>16446</v>
      </c>
      <c r="F71">
        <f>IF(ISBLANK('8B'!$E$25),"",'8B'!$E$25)</f>
        <v>0</v>
      </c>
    </row>
    <row r="72" spans="2:6">
      <c r="B72" t="str">
        <f>'8B'!$AH$25</f>
        <v>BM836STRSL</v>
      </c>
      <c r="E72" t="s">
        <v>16446</v>
      </c>
      <c r="F72">
        <f>IF(ISBLANK('8B'!$F$25),"",'8B'!$F$25)</f>
        <v>0</v>
      </c>
    </row>
    <row r="73" spans="2:6">
      <c r="B73" t="str">
        <f>'8B'!$AI$25</f>
        <v>BM836STCAD</v>
      </c>
      <c r="E73" t="s">
        <v>16446</v>
      </c>
      <c r="F73">
        <f>IF(ISBLANK('8B'!$G$25),"",'8B'!$G$25)</f>
        <v>-5.3380000000000001</v>
      </c>
    </row>
    <row r="74" spans="2:6">
      <c r="B74" t="str">
        <f>'8B'!$AJ$25</f>
        <v>BM836STIRS</v>
      </c>
      <c r="E74" t="s">
        <v>16446</v>
      </c>
      <c r="F74">
        <f>IF(ISBLANK('8B'!$H$25),"",'8B'!$H$25)</f>
        <v>-1.569</v>
      </c>
    </row>
    <row r="75" spans="2:6">
      <c r="B75" t="str">
        <f>'8B'!$AK$25</f>
        <v>BM836STPCC</v>
      </c>
      <c r="E75" t="s">
        <v>16446</v>
      </c>
      <c r="F75">
        <f>IF(ISBLANK('8B'!$I$25),"",'8B'!$I$25)</f>
        <v>0</v>
      </c>
    </row>
    <row r="76" spans="2:6">
      <c r="B76" t="str">
        <f>'8B'!$AL$25</f>
        <v>BM836STAD</v>
      </c>
      <c r="E76" t="s">
        <v>16446</v>
      </c>
      <c r="F76">
        <f>IF(ISBLANK('8B'!$J$25),"",'8B'!$J$25)</f>
        <v>-8.7639999999999993</v>
      </c>
    </row>
    <row r="77" spans="2:6">
      <c r="B77" t="str">
        <f>'8B'!$AM$25</f>
        <v>BM836STSLOT</v>
      </c>
      <c r="E77" t="s">
        <v>16446</v>
      </c>
      <c r="F77">
        <f>IF(ISBLANK('8B'!$K$25),"",'8B'!$K$25)</f>
        <v>0</v>
      </c>
    </row>
    <row r="78" spans="2:6">
      <c r="B78" t="str">
        <f>'8B'!$AN$25</f>
        <v>BM836STTOT</v>
      </c>
      <c r="E78" t="s">
        <v>16446</v>
      </c>
      <c r="F78">
        <f>IF(ISBLANK('8B'!$L$25),"",'8B'!$L$25)</f>
        <v>-15.670999999999999</v>
      </c>
    </row>
    <row r="79" spans="2:6">
      <c r="B79" t="str">
        <f>'8B'!$AG$26</f>
        <v>WWS1003STUTS</v>
      </c>
      <c r="E79" t="s">
        <v>16446</v>
      </c>
      <c r="F79">
        <f>IF(ISBLANK('8B'!$E$26),"",'8B'!$E$26)</f>
        <v>0</v>
      </c>
    </row>
    <row r="80" spans="2:6">
      <c r="B80" t="str">
        <f>'8B'!$AH$26</f>
        <v>WWS1003STRSL</v>
      </c>
      <c r="E80" t="s">
        <v>16446</v>
      </c>
      <c r="F80">
        <f>IF(ISBLANK('8B'!$F$26),"",'8B'!$F$26)</f>
        <v>0</v>
      </c>
    </row>
    <row r="81" spans="2:6">
      <c r="B81" t="str">
        <f>'8B'!$AI$26</f>
        <v>WWS1003STCAD</v>
      </c>
      <c r="E81" t="s">
        <v>16446</v>
      </c>
      <c r="F81">
        <f>IF(ISBLANK('8B'!$G$26),"",'8B'!$G$26)</f>
        <v>0</v>
      </c>
    </row>
    <row r="82" spans="2:6">
      <c r="B82" t="str">
        <f>'8B'!$AJ$26</f>
        <v>WWS1003STIRS</v>
      </c>
      <c r="E82" t="s">
        <v>16446</v>
      </c>
      <c r="F82">
        <f>IF(ISBLANK('8B'!$H$26),"",'8B'!$H$26)</f>
        <v>0</v>
      </c>
    </row>
    <row r="83" spans="2:6">
      <c r="B83" t="str">
        <f>'8B'!$AK$26</f>
        <v>WWS1003STPCC</v>
      </c>
      <c r="E83" t="s">
        <v>16446</v>
      </c>
      <c r="F83">
        <f>IF(ISBLANK('8B'!$I$26),"",'8B'!$I$26)</f>
        <v>0</v>
      </c>
    </row>
    <row r="84" spans="2:6">
      <c r="B84" t="str">
        <f>'8B'!$AL$26</f>
        <v>WWS1003STAD</v>
      </c>
      <c r="E84" t="s">
        <v>16446</v>
      </c>
      <c r="F84">
        <f>IF(ISBLANK('8B'!$J$26),"",'8B'!$J$26)</f>
        <v>0</v>
      </c>
    </row>
    <row r="85" spans="2:6">
      <c r="B85" t="str">
        <f>'8B'!$AM$26</f>
        <v>WWS1003STSLOT</v>
      </c>
      <c r="E85" t="s">
        <v>16446</v>
      </c>
      <c r="F85">
        <f>IF(ISBLANK('8B'!$K$26),"",'8B'!$K$26)</f>
        <v>0</v>
      </c>
    </row>
    <row r="86" spans="2:6">
      <c r="B86" t="str">
        <f>'8B'!$AN$26</f>
        <v>WWS1003STTOT</v>
      </c>
      <c r="E86" t="s">
        <v>16446</v>
      </c>
      <c r="F86">
        <f>IF(ISBLANK('8B'!$L$26),"",'8B'!$L$26)</f>
        <v>0</v>
      </c>
    </row>
    <row r="87" spans="2:6">
      <c r="B87" t="str">
        <f>'8B'!$AG$27</f>
        <v>BM240STUTS</v>
      </c>
      <c r="E87" t="s">
        <v>16446</v>
      </c>
      <c r="F87">
        <f>IF(ISBLANK('8B'!$E$27),"",'8B'!$E$27)</f>
        <v>0</v>
      </c>
    </row>
    <row r="88" spans="2:6">
      <c r="B88" t="str">
        <f>'8B'!$AH$27</f>
        <v>BM240STRSL</v>
      </c>
      <c r="E88" t="s">
        <v>16446</v>
      </c>
      <c r="F88">
        <f>IF(ISBLANK('8B'!$F$27),"",'8B'!$F$27)</f>
        <v>0</v>
      </c>
    </row>
    <row r="89" spans="2:6">
      <c r="B89" t="str">
        <f>'8B'!$AI$27</f>
        <v>BM240STCAD</v>
      </c>
      <c r="E89" t="s">
        <v>16446</v>
      </c>
      <c r="F89">
        <f>IF(ISBLANK('8B'!$G$27),"",'8B'!$G$27)</f>
        <v>0</v>
      </c>
    </row>
    <row r="90" spans="2:6">
      <c r="B90" t="str">
        <f>'8B'!$AJ$27</f>
        <v>BM240STIRS</v>
      </c>
      <c r="E90" t="s">
        <v>16446</v>
      </c>
      <c r="F90">
        <f>IF(ISBLANK('8B'!$H$27),"",'8B'!$H$27)</f>
        <v>0</v>
      </c>
    </row>
    <row r="91" spans="2:6">
      <c r="B91" t="str">
        <f>'8B'!$AK$27</f>
        <v>BM240STPCC</v>
      </c>
      <c r="E91" t="s">
        <v>16446</v>
      </c>
      <c r="F91">
        <f>IF(ISBLANK('8B'!$I$27),"",'8B'!$I$27)</f>
        <v>0</v>
      </c>
    </row>
    <row r="92" spans="2:6">
      <c r="B92" t="str">
        <f>'8B'!$AL$27</f>
        <v>BM240STAD</v>
      </c>
      <c r="E92" t="s">
        <v>16446</v>
      </c>
      <c r="F92">
        <f>IF(ISBLANK('8B'!$J$27),"",'8B'!$J$27)</f>
        <v>0</v>
      </c>
    </row>
    <row r="93" spans="2:6">
      <c r="B93" t="str">
        <f>'8B'!$AM$27</f>
        <v>BM240STSLOT</v>
      </c>
      <c r="E93" t="s">
        <v>16446</v>
      </c>
      <c r="F93">
        <f>IF(ISBLANK('8B'!$K$27),"",'8B'!$K$27)</f>
        <v>0</v>
      </c>
    </row>
    <row r="94" spans="2:6">
      <c r="B94" t="str">
        <f>'8B'!$AN$27</f>
        <v>BM240STTOT</v>
      </c>
      <c r="E94" t="s">
        <v>16446</v>
      </c>
      <c r="F94">
        <f>IF(ISBLANK('8B'!$L$27),"",'8B'!$L$27)</f>
        <v>0</v>
      </c>
    </row>
    <row r="95" spans="2:6">
      <c r="B95" t="str">
        <f>'8B'!$AG$30</f>
        <v>WWS1005STUTS</v>
      </c>
      <c r="E95" t="s">
        <v>16446</v>
      </c>
      <c r="F95">
        <f>IF(ISBLANK('8B'!$E$30),"",'8B'!$E$30)</f>
        <v>0</v>
      </c>
    </row>
    <row r="96" spans="2:6">
      <c r="B96" t="str">
        <f>'8B'!$AH$30</f>
        <v>WWS1005STRSL</v>
      </c>
      <c r="E96" t="s">
        <v>16446</v>
      </c>
      <c r="F96">
        <f>IF(ISBLANK('8B'!$F$30),"",'8B'!$F$30)</f>
        <v>0</v>
      </c>
    </row>
    <row r="97" spans="2:6">
      <c r="B97" t="str">
        <f>'8B'!$AI$30</f>
        <v>WWS1005STCAD</v>
      </c>
      <c r="E97" t="s">
        <v>16446</v>
      </c>
      <c r="F97">
        <f>IF(ISBLANK('8B'!$G$30),"",'8B'!$G$30)</f>
        <v>0</v>
      </c>
    </row>
    <row r="98" spans="2:6">
      <c r="B98" t="str">
        <f>'8B'!$AJ$30</f>
        <v>WWS1005STIRS</v>
      </c>
      <c r="E98" t="s">
        <v>16446</v>
      </c>
      <c r="F98">
        <f>IF(ISBLANK('8B'!$H$30),"",'8B'!$H$30)</f>
        <v>0</v>
      </c>
    </row>
    <row r="99" spans="2:6">
      <c r="B99" t="str">
        <f>'8B'!$AK$30</f>
        <v>WWS1005STPCC</v>
      </c>
      <c r="E99" t="s">
        <v>16446</v>
      </c>
      <c r="F99">
        <f>IF(ISBLANK('8B'!$I$30),"",'8B'!$I$30)</f>
        <v>0</v>
      </c>
    </row>
    <row r="100" spans="2:6">
      <c r="B100" t="str">
        <f>'8B'!$AL$30</f>
        <v>WWS1005STAD</v>
      </c>
      <c r="E100" t="s">
        <v>16446</v>
      </c>
      <c r="F100">
        <f>IF(ISBLANK('8B'!$J$30),"",'8B'!$J$30)</f>
        <v>0</v>
      </c>
    </row>
    <row r="101" spans="2:6">
      <c r="B101" t="str">
        <f>'8B'!$AM$30</f>
        <v>WWS1005STSLOT</v>
      </c>
      <c r="E101" t="s">
        <v>16446</v>
      </c>
      <c r="F101">
        <f>IF(ISBLANK('8B'!$K$30),"",'8B'!$K$30)</f>
        <v>0</v>
      </c>
    </row>
    <row r="102" spans="2:6">
      <c r="B102" t="str">
        <f>'8B'!$AN$30</f>
        <v>WWS1005STTOT</v>
      </c>
      <c r="E102" t="s">
        <v>16446</v>
      </c>
      <c r="F102">
        <f>IF(ISBLANK('8B'!$L$30),"",'8B'!$L$30)</f>
        <v>0</v>
      </c>
    </row>
    <row r="103" spans="2:6">
      <c r="B103" t="str">
        <f>'8B'!$AG$31</f>
        <v>WWS1006STUTS</v>
      </c>
      <c r="E103" t="s">
        <v>16446</v>
      </c>
      <c r="F103">
        <f>IF(ISBLANK('8B'!$E$31),"",'8B'!$E$31)</f>
        <v>0</v>
      </c>
    </row>
    <row r="104" spans="2:6">
      <c r="B104" t="str">
        <f>'8B'!$AH$31</f>
        <v>WWS1006STRSL</v>
      </c>
      <c r="E104" t="s">
        <v>16446</v>
      </c>
      <c r="F104">
        <f>IF(ISBLANK('8B'!$F$31),"",'8B'!$F$31)</f>
        <v>0</v>
      </c>
    </row>
    <row r="105" spans="2:6">
      <c r="B105" t="str">
        <f>'8B'!$AI$31</f>
        <v>WWS1006STCAD</v>
      </c>
      <c r="E105" t="s">
        <v>16446</v>
      </c>
      <c r="F105">
        <f>IF(ISBLANK('8B'!$G$31),"",'8B'!$G$31)</f>
        <v>0</v>
      </c>
    </row>
    <row r="106" spans="2:6">
      <c r="B106" t="str">
        <f>'8B'!$AJ$31</f>
        <v>WWS1006STIRS</v>
      </c>
      <c r="E106" t="s">
        <v>16446</v>
      </c>
      <c r="F106">
        <f>IF(ISBLANK('8B'!$H$31),"",'8B'!$H$31)</f>
        <v>0</v>
      </c>
    </row>
    <row r="107" spans="2:6">
      <c r="B107" t="str">
        <f>'8B'!$AK$31</f>
        <v>WWS1006STPCC</v>
      </c>
      <c r="E107" t="s">
        <v>16446</v>
      </c>
      <c r="F107">
        <f>IF(ISBLANK('8B'!$I$31),"",'8B'!$I$31)</f>
        <v>0</v>
      </c>
    </row>
    <row r="108" spans="2:6">
      <c r="B108" t="str">
        <f>'8B'!$AL$31</f>
        <v>WWS1006STAD</v>
      </c>
      <c r="E108" t="s">
        <v>16446</v>
      </c>
      <c r="F108">
        <f>IF(ISBLANK('8B'!$J$31),"",'8B'!$J$31)</f>
        <v>0</v>
      </c>
    </row>
    <row r="109" spans="2:6">
      <c r="B109" t="str">
        <f>'8B'!$AM$31</f>
        <v>WWS1006STSLOT</v>
      </c>
      <c r="E109" t="s">
        <v>16446</v>
      </c>
      <c r="F109">
        <f>IF(ISBLANK('8B'!$K$31),"",'8B'!$K$31)</f>
        <v>0</v>
      </c>
    </row>
    <row r="110" spans="2:6">
      <c r="B110" t="str">
        <f>'8B'!$AN$31</f>
        <v>WWS1006STTOT</v>
      </c>
      <c r="E110" t="s">
        <v>16446</v>
      </c>
      <c r="F110">
        <f>IF(ISBLANK('8B'!$L$31),"",'8B'!$L$31)</f>
        <v>0</v>
      </c>
    </row>
    <row r="111" spans="2:6">
      <c r="B111" t="str">
        <f>'8B'!$AG$32</f>
        <v>BM408STUTS</v>
      </c>
      <c r="E111" t="s">
        <v>16446</v>
      </c>
      <c r="F111">
        <f>IF(ISBLANK('8B'!$E$32),"",'8B'!$E$32)</f>
        <v>1.337</v>
      </c>
    </row>
    <row r="112" spans="2:6">
      <c r="B112" t="str">
        <f>'8B'!$AH$32</f>
        <v>BM408STRSL</v>
      </c>
      <c r="E112" t="s">
        <v>16446</v>
      </c>
      <c r="F112">
        <f>IF(ISBLANK('8B'!$F$32),"",'8B'!$F$32)</f>
        <v>2.2290000000000001</v>
      </c>
    </row>
    <row r="113" spans="2:6">
      <c r="B113" t="str">
        <f>'8B'!$AI$32</f>
        <v>BM408STCAD</v>
      </c>
      <c r="E113" t="s">
        <v>16446</v>
      </c>
      <c r="F113">
        <f>IF(ISBLANK('8B'!$G$32),"",'8B'!$G$32)</f>
        <v>23.847000000000001</v>
      </c>
    </row>
    <row r="114" spans="2:6">
      <c r="B114" t="str">
        <f>'8B'!$AJ$32</f>
        <v>BM408STIRS</v>
      </c>
      <c r="E114" t="s">
        <v>16446</v>
      </c>
      <c r="F114">
        <f>IF(ISBLANK('8B'!$H$32),"",'8B'!$H$32)</f>
        <v>7.4290000000000003</v>
      </c>
    </row>
    <row r="115" spans="2:6">
      <c r="B115" t="str">
        <f>'8B'!$AK$32</f>
        <v>BM408STPCC</v>
      </c>
      <c r="E115" t="s">
        <v>16446</v>
      </c>
      <c r="F115">
        <f>IF(ISBLANK('8B'!$I$32),"",'8B'!$I$32)</f>
        <v>0</v>
      </c>
    </row>
    <row r="116" spans="2:6">
      <c r="B116" t="str">
        <f>'8B'!$AL$32</f>
        <v>BM408STAD</v>
      </c>
      <c r="E116" t="s">
        <v>16446</v>
      </c>
      <c r="F116">
        <f>IF(ISBLANK('8B'!$J$32),"",'8B'!$J$32)</f>
        <v>39.15</v>
      </c>
    </row>
    <row r="117" spans="2:6">
      <c r="B117" t="str">
        <f>'8B'!$AM$32</f>
        <v>BM408STSLOT</v>
      </c>
      <c r="E117" t="s">
        <v>16446</v>
      </c>
      <c r="F117">
        <f>IF(ISBLANK('8B'!$K$32),"",'8B'!$K$32)</f>
        <v>0.223</v>
      </c>
    </row>
    <row r="118" spans="2:6">
      <c r="B118" t="str">
        <f>'8B'!$AN$32</f>
        <v>BM408STTOT</v>
      </c>
      <c r="E118" t="s">
        <v>16446</v>
      </c>
      <c r="F118">
        <f>IF(ISBLANK('8B'!$L$32),"",'8B'!$L$32)</f>
        <v>74.214999999999989</v>
      </c>
    </row>
    <row r="119" spans="2:6">
      <c r="B119" t="str">
        <f>'8B'!$AG$33</f>
        <v>BM410STUTS</v>
      </c>
      <c r="E119" t="s">
        <v>16446</v>
      </c>
      <c r="F119">
        <f>IF(ISBLANK('8B'!$E$33),"",'8B'!$E$33)</f>
        <v>1.0249999999999999</v>
      </c>
    </row>
    <row r="120" spans="2:6">
      <c r="B120" t="str">
        <f>'8B'!$AH$33</f>
        <v>BM410STRSL</v>
      </c>
      <c r="E120" t="s">
        <v>16446</v>
      </c>
      <c r="F120">
        <f>IF(ISBLANK('8B'!$F$33),"",'8B'!$F$33)</f>
        <v>1.7090000000000001</v>
      </c>
    </row>
    <row r="121" spans="2:6">
      <c r="B121" t="str">
        <f>'8B'!$AI$33</f>
        <v>BM410STCAD</v>
      </c>
      <c r="E121" t="s">
        <v>16446</v>
      </c>
      <c r="F121">
        <f>IF(ISBLANK('8B'!$G$33),"",'8B'!$G$33)</f>
        <v>12.941000000000003</v>
      </c>
    </row>
    <row r="122" spans="2:6">
      <c r="B122" t="str">
        <f>'8B'!$AJ$33</f>
        <v>BM410STIRS</v>
      </c>
      <c r="E122" t="s">
        <v>16446</v>
      </c>
      <c r="F122">
        <f>IF(ISBLANK('8B'!$H$33),"",'8B'!$H$33)</f>
        <v>4.1260000000000003</v>
      </c>
    </row>
    <row r="123" spans="2:6">
      <c r="B123" t="str">
        <f>'8B'!$AK$33</f>
        <v>BM410STPCC</v>
      </c>
      <c r="E123" t="s">
        <v>16446</v>
      </c>
      <c r="F123">
        <f>IF(ISBLANK('8B'!$I$33),"",'8B'!$I$33)</f>
        <v>0</v>
      </c>
    </row>
    <row r="124" spans="2:6">
      <c r="B124" t="str">
        <f>'8B'!$AL$33</f>
        <v>BM410STAD</v>
      </c>
      <c r="E124" t="s">
        <v>16446</v>
      </c>
      <c r="F124">
        <f>IF(ISBLANK('8B'!$J$33),"",'8B'!$J$33)</f>
        <v>21.244999999999997</v>
      </c>
    </row>
    <row r="125" spans="2:6">
      <c r="B125" t="str">
        <f>'8B'!$AM$33</f>
        <v>BM410STSLOT</v>
      </c>
      <c r="E125" t="s">
        <v>16446</v>
      </c>
      <c r="F125">
        <f>IF(ISBLANK('8B'!$K$33),"",'8B'!$K$33)</f>
        <v>0.17100000000000001</v>
      </c>
    </row>
    <row r="126" spans="2:6">
      <c r="B126" t="str">
        <f>'8B'!$AN$33</f>
        <v>BM410STTOT</v>
      </c>
      <c r="E126" t="s">
        <v>16446</v>
      </c>
      <c r="F126">
        <f>IF(ISBLANK('8B'!$L$33),"",'8B'!$L$33)</f>
        <v>41.216999999999999</v>
      </c>
    </row>
    <row r="127" spans="2:6">
      <c r="B127" t="str">
        <f>'8B'!$AG$34</f>
        <v>BM817STUTS</v>
      </c>
      <c r="E127" t="s">
        <v>16446</v>
      </c>
      <c r="F127">
        <f>IF(ISBLANK('8B'!$E$34),"",'8B'!$E$34)</f>
        <v>8.9999999999999993E-3</v>
      </c>
    </row>
    <row r="128" spans="2:6">
      <c r="B128" t="str">
        <f>'8B'!$AH$34</f>
        <v>BM817STRSL</v>
      </c>
      <c r="E128" t="s">
        <v>16446</v>
      </c>
      <c r="F128">
        <f>IF(ISBLANK('8B'!$F$34),"",'8B'!$F$34)</f>
        <v>1.4999999999999999E-2</v>
      </c>
    </row>
    <row r="129" spans="2:6">
      <c r="B129" t="str">
        <f>'8B'!$AI$34</f>
        <v>BM817STCAD</v>
      </c>
      <c r="E129" t="s">
        <v>16446</v>
      </c>
      <c r="F129">
        <f>IF(ISBLANK('8B'!$G$34),"",'8B'!$G$34)</f>
        <v>0.16400000000000001</v>
      </c>
    </row>
    <row r="130" spans="2:6">
      <c r="B130" t="str">
        <f>'8B'!$AJ$34</f>
        <v>BM817STIRS</v>
      </c>
      <c r="E130" t="s">
        <v>16446</v>
      </c>
      <c r="F130">
        <f>IF(ISBLANK('8B'!$H$34),"",'8B'!$H$34)</f>
        <v>5.0999999999999997E-2</v>
      </c>
    </row>
    <row r="131" spans="2:6">
      <c r="B131" t="str">
        <f>'8B'!$AK$34</f>
        <v>BM817STPCC</v>
      </c>
      <c r="E131" t="s">
        <v>16446</v>
      </c>
      <c r="F131">
        <f>IF(ISBLANK('8B'!$I$34),"",'8B'!$I$34)</f>
        <v>0</v>
      </c>
    </row>
    <row r="132" spans="2:6">
      <c r="B132" t="str">
        <f>'8B'!$AL$34</f>
        <v>BM817STAD</v>
      </c>
      <c r="E132" t="s">
        <v>16446</v>
      </c>
      <c r="F132">
        <f>IF(ISBLANK('8B'!$J$34),"",'8B'!$J$34)</f>
        <v>0.26900000000000002</v>
      </c>
    </row>
    <row r="133" spans="2:6">
      <c r="B133" t="str">
        <f>'8B'!$AM$34</f>
        <v>BM817STSLOT</v>
      </c>
      <c r="E133" t="s">
        <v>16446</v>
      </c>
      <c r="F133">
        <f>IF(ISBLANK('8B'!$K$34),"",'8B'!$K$34)</f>
        <v>2E-3</v>
      </c>
    </row>
    <row r="134" spans="2:6">
      <c r="B134" t="str">
        <f>'8B'!$AN$34</f>
        <v>BM817STTOT</v>
      </c>
      <c r="E134" t="s">
        <v>16446</v>
      </c>
      <c r="F134">
        <f>IF(ISBLANK('8B'!$L$34),"",'8B'!$L$34)</f>
        <v>0.51</v>
      </c>
    </row>
    <row r="135" spans="2:6">
      <c r="B135" t="str">
        <f>'8B'!$AG$35</f>
        <v>BM8390STUTS</v>
      </c>
      <c r="E135" t="s">
        <v>16446</v>
      </c>
      <c r="F135">
        <f>IF(ISBLANK('8B'!$E$35),"",'8B'!$E$35)</f>
        <v>1.0339999999999998</v>
      </c>
    </row>
    <row r="136" spans="2:6">
      <c r="B136" t="str">
        <f>'8B'!$AH$35</f>
        <v>BM8390STRSL</v>
      </c>
      <c r="E136" t="s">
        <v>16446</v>
      </c>
      <c r="F136">
        <f>IF(ISBLANK('8B'!$F$35),"",'8B'!$F$35)</f>
        <v>1.724</v>
      </c>
    </row>
    <row r="137" spans="2:6">
      <c r="B137" t="str">
        <f>'8B'!$AI$35</f>
        <v>BM8390STCAD</v>
      </c>
      <c r="E137" t="s">
        <v>16446</v>
      </c>
      <c r="F137">
        <f>IF(ISBLANK('8B'!$G$35),"",'8B'!$G$35)</f>
        <v>13.105000000000002</v>
      </c>
    </row>
    <row r="138" spans="2:6">
      <c r="B138" t="str">
        <f>'8B'!$AJ$35</f>
        <v>BM8390STIRS</v>
      </c>
      <c r="E138" t="s">
        <v>16446</v>
      </c>
      <c r="F138">
        <f>IF(ISBLANK('8B'!$H$35),"",'8B'!$H$35)</f>
        <v>4.1770000000000005</v>
      </c>
    </row>
    <row r="139" spans="2:6">
      <c r="B139" t="str">
        <f>'8B'!$AK$35</f>
        <v>BM8390STPCC</v>
      </c>
      <c r="E139" t="s">
        <v>16446</v>
      </c>
      <c r="F139">
        <f>IF(ISBLANK('8B'!$I$35),"",'8B'!$I$35)</f>
        <v>0</v>
      </c>
    </row>
    <row r="140" spans="2:6">
      <c r="B140" t="str">
        <f>'8B'!$AL$35</f>
        <v>BM8390STAD</v>
      </c>
      <c r="E140" t="s">
        <v>16446</v>
      </c>
      <c r="F140">
        <f>IF(ISBLANK('8B'!$J$35),"",'8B'!$J$35)</f>
        <v>21.513999999999996</v>
      </c>
    </row>
    <row r="141" spans="2:6">
      <c r="B141" t="str">
        <f>'8B'!$AM$35</f>
        <v>BM8390STSLOT</v>
      </c>
      <c r="E141" t="s">
        <v>16446</v>
      </c>
      <c r="F141">
        <f>IF(ISBLANK('8B'!$K$35),"",'8B'!$K$35)</f>
        <v>0.17300000000000001</v>
      </c>
    </row>
    <row r="142" spans="2:6">
      <c r="B142" t="str">
        <f>'8B'!$AN$35</f>
        <v>BM8390STTOT</v>
      </c>
      <c r="E142" t="s">
        <v>16446</v>
      </c>
      <c r="F142">
        <f>IF(ISBLANK('8B'!$L$35),"",'8B'!$L$35)</f>
        <v>41.727000000000004</v>
      </c>
    </row>
    <row r="143" spans="2:6">
      <c r="B143" t="str">
        <f>'8B'!$AG$40</f>
        <v>BM402SDLFR</v>
      </c>
      <c r="E143" t="s">
        <v>16446</v>
      </c>
      <c r="F143">
        <f>IF(ISBLANK('8B'!$E$40),"",'8B'!$E$40)</f>
        <v>0</v>
      </c>
    </row>
    <row r="144" spans="2:6">
      <c r="B144" t="str">
        <f>'8B'!$AH$40</f>
        <v>BM402SDLFP</v>
      </c>
      <c r="E144" t="s">
        <v>16446</v>
      </c>
      <c r="F144">
        <f>IF(ISBLANK('8B'!$F$40),"",'8B'!$F$40)</f>
        <v>0</v>
      </c>
    </row>
    <row r="145" spans="2:6">
      <c r="B145" t="str">
        <f>'8B'!$AI$40</f>
        <v>BM402SDLRR</v>
      </c>
      <c r="E145" t="s">
        <v>16446</v>
      </c>
      <c r="F145">
        <f>IF(ISBLANK('8B'!$G$40),"",'8B'!$G$40)</f>
        <v>4.1000000000000002E-2</v>
      </c>
    </row>
    <row r="146" spans="2:6">
      <c r="B146" t="str">
        <f>'8B'!$AJ$40</f>
        <v>BM402SDRTF</v>
      </c>
      <c r="E146" t="s">
        <v>16446</v>
      </c>
      <c r="F146">
        <f>IF(ISBLANK('8B'!$H$40),"",'8B'!$H$40)</f>
        <v>1.1240000000000001</v>
      </c>
    </row>
    <row r="147" spans="2:6">
      <c r="B147" t="str">
        <f>'8B'!$AK$40</f>
        <v>BM402SDIDS</v>
      </c>
      <c r="E147" t="s">
        <v>16446</v>
      </c>
      <c r="F147">
        <f>IF(ISBLANK('8B'!$I$40),"",'8B'!$I$40)</f>
        <v>0</v>
      </c>
    </row>
    <row r="148" spans="2:6">
      <c r="B148" t="str">
        <f>'8B'!$AL$40</f>
        <v>BM402SDSOT</v>
      </c>
      <c r="E148" t="s">
        <v>16446</v>
      </c>
      <c r="F148">
        <f>IF(ISBLANK('8B'!$J$40),"",'8B'!$J$40)</f>
        <v>7.0000000000000001E-3</v>
      </c>
    </row>
    <row r="149" spans="2:6">
      <c r="B149" t="str">
        <f>'8B'!$AM$40</f>
        <v>BM402SDTOT</v>
      </c>
      <c r="E149" t="s">
        <v>16446</v>
      </c>
      <c r="F149">
        <f>IF(ISBLANK('8B'!$K$40),"",'8B'!$K$40)</f>
        <v>1.1719999999999999</v>
      </c>
    </row>
    <row r="150" spans="2:6">
      <c r="B150" t="str">
        <f>'8B'!$AG$41</f>
        <v>BM836SDLFR</v>
      </c>
      <c r="E150" t="s">
        <v>16446</v>
      </c>
      <c r="F150">
        <f>IF(ISBLANK('8B'!$E$41),"",'8B'!$E$41)</f>
        <v>0</v>
      </c>
    </row>
    <row r="151" spans="2:6">
      <c r="B151" t="str">
        <f>'8B'!$AH$41</f>
        <v>BM836SDLFP</v>
      </c>
      <c r="E151" t="s">
        <v>16446</v>
      </c>
      <c r="F151">
        <f>IF(ISBLANK('8B'!$F$41),"",'8B'!$F$41)</f>
        <v>0</v>
      </c>
    </row>
    <row r="152" spans="2:6">
      <c r="B152" t="str">
        <f>'8B'!$AI$41</f>
        <v>BM836SDLRR</v>
      </c>
      <c r="E152" t="s">
        <v>16446</v>
      </c>
      <c r="F152">
        <f>IF(ISBLANK('8B'!$G$41),"",'8B'!$G$41)</f>
        <v>0</v>
      </c>
    </row>
    <row r="153" spans="2:6">
      <c r="B153" t="str">
        <f>'8B'!$AJ$41</f>
        <v>BM836SDRTF</v>
      </c>
      <c r="E153" t="s">
        <v>16446</v>
      </c>
      <c r="F153">
        <f>IF(ISBLANK('8B'!$H$41),"",'8B'!$H$41)</f>
        <v>0</v>
      </c>
    </row>
    <row r="154" spans="2:6">
      <c r="B154" t="str">
        <f>'8B'!$AK$41</f>
        <v>BM836SDIDS</v>
      </c>
      <c r="E154" t="s">
        <v>16446</v>
      </c>
      <c r="F154">
        <f>IF(ISBLANK('8B'!$I$41),"",'8B'!$I$41)</f>
        <v>0</v>
      </c>
    </row>
    <row r="155" spans="2:6">
      <c r="B155" t="str">
        <f>'8B'!$AL$41</f>
        <v>BM836SDSOT</v>
      </c>
      <c r="E155" t="s">
        <v>16446</v>
      </c>
      <c r="F155">
        <f>IF(ISBLANK('8B'!$J$41),"",'8B'!$J$41)</f>
        <v>0</v>
      </c>
    </row>
    <row r="156" spans="2:6">
      <c r="B156" t="str">
        <f>'8B'!$AM$41</f>
        <v>BM836SDTOT</v>
      </c>
      <c r="E156" t="s">
        <v>16446</v>
      </c>
      <c r="F156">
        <f>IF(ISBLANK('8B'!$K$41),"",'8B'!$K$41)</f>
        <v>0</v>
      </c>
    </row>
    <row r="157" spans="2:6">
      <c r="B157" t="str">
        <f>'8B'!$AG$42</f>
        <v>WWS1003SDLFR</v>
      </c>
      <c r="E157" t="s">
        <v>16446</v>
      </c>
      <c r="F157">
        <f>IF(ISBLANK('8B'!$E$42),"",'8B'!$E$42)</f>
        <v>0</v>
      </c>
    </row>
    <row r="158" spans="2:6">
      <c r="B158" t="str">
        <f>'8B'!$AH$42</f>
        <v>WWS1003SDLFP</v>
      </c>
      <c r="E158" t="s">
        <v>16446</v>
      </c>
      <c r="F158">
        <f>IF(ISBLANK('8B'!$F$42),"",'8B'!$F$42)</f>
        <v>0</v>
      </c>
    </row>
    <row r="159" spans="2:6">
      <c r="B159" t="str">
        <f>'8B'!$AI$42</f>
        <v>WWS1003SDLRR</v>
      </c>
      <c r="E159" t="s">
        <v>16446</v>
      </c>
      <c r="F159">
        <f>IF(ISBLANK('8B'!$G$42),"",'8B'!$G$42)</f>
        <v>0</v>
      </c>
    </row>
    <row r="160" spans="2:6">
      <c r="B160" t="str">
        <f>'8B'!$AJ$42</f>
        <v>WWS1003SDRTF</v>
      </c>
      <c r="E160" t="s">
        <v>16446</v>
      </c>
      <c r="F160">
        <f>IF(ISBLANK('8B'!$H$42),"",'8B'!$H$42)</f>
        <v>0</v>
      </c>
    </row>
    <row r="161" spans="2:6">
      <c r="B161" t="str">
        <f>'8B'!$AK$42</f>
        <v>WWS1003SDIDS</v>
      </c>
      <c r="E161" t="s">
        <v>16446</v>
      </c>
      <c r="F161">
        <f>IF(ISBLANK('8B'!$I$42),"",'8B'!$I$42)</f>
        <v>0</v>
      </c>
    </row>
    <row r="162" spans="2:6">
      <c r="B162" t="str">
        <f>'8B'!$AL$42</f>
        <v>WWS1003SDSOT</v>
      </c>
      <c r="E162" t="s">
        <v>16446</v>
      </c>
      <c r="F162">
        <f>IF(ISBLANK('8B'!$J$42),"",'8B'!$J$42)</f>
        <v>0</v>
      </c>
    </row>
    <row r="163" spans="2:6">
      <c r="B163" t="str">
        <f>'8B'!$AM$42</f>
        <v>WWS1003SDTOT</v>
      </c>
      <c r="E163" t="s">
        <v>16446</v>
      </c>
      <c r="F163">
        <f>IF(ISBLANK('8B'!$K$42),"",'8B'!$K$42)</f>
        <v>0</v>
      </c>
    </row>
    <row r="164" spans="2:6">
      <c r="B164" t="str">
        <f>'8B'!$AG$43</f>
        <v>BM240SDLFR</v>
      </c>
      <c r="E164" t="s">
        <v>16446</v>
      </c>
      <c r="F164">
        <f>IF(ISBLANK('8B'!$E$43),"",'8B'!$E$43)</f>
        <v>0</v>
      </c>
    </row>
    <row r="165" spans="2:6">
      <c r="B165" t="str">
        <f>'8B'!$AH$43</f>
        <v>BM240SDLFP</v>
      </c>
      <c r="E165" t="s">
        <v>16446</v>
      </c>
      <c r="F165">
        <f>IF(ISBLANK('8B'!$F$43),"",'8B'!$F$43)</f>
        <v>0</v>
      </c>
    </row>
    <row r="166" spans="2:6">
      <c r="B166" t="str">
        <f>'8B'!$AI$43</f>
        <v>BM240SDLRR</v>
      </c>
      <c r="E166" t="s">
        <v>16446</v>
      </c>
      <c r="F166">
        <f>IF(ISBLANK('8B'!$G$43),"",'8B'!$G$43)</f>
        <v>0</v>
      </c>
    </row>
    <row r="167" spans="2:6">
      <c r="B167" t="str">
        <f>'8B'!$AJ$43</f>
        <v>BM240SDRTF</v>
      </c>
      <c r="E167" t="s">
        <v>16446</v>
      </c>
      <c r="F167">
        <f>IF(ISBLANK('8B'!$H$43),"",'8B'!$H$43)</f>
        <v>0</v>
      </c>
    </row>
    <row r="168" spans="2:6">
      <c r="B168" t="str">
        <f>'8B'!$AK$43</f>
        <v>BM240SDIDS</v>
      </c>
      <c r="E168" t="s">
        <v>16446</v>
      </c>
      <c r="F168">
        <f>IF(ISBLANK('8B'!$I$43),"",'8B'!$I$43)</f>
        <v>0</v>
      </c>
    </row>
    <row r="169" spans="2:6">
      <c r="B169" t="str">
        <f>'8B'!$AL$43</f>
        <v>BM240SDSOT</v>
      </c>
      <c r="E169" t="s">
        <v>16446</v>
      </c>
      <c r="F169">
        <f>IF(ISBLANK('8B'!$J$43),"",'8B'!$J$43)</f>
        <v>0</v>
      </c>
    </row>
    <row r="170" spans="2:6">
      <c r="B170" t="str">
        <f>'8B'!$AM$43</f>
        <v>BM240SDTOT</v>
      </c>
      <c r="E170" t="s">
        <v>16446</v>
      </c>
      <c r="F170">
        <f>IF(ISBLANK('8B'!$K$43),"",'8B'!$K$43)</f>
        <v>0</v>
      </c>
    </row>
    <row r="171" spans="2:6">
      <c r="B171" t="str">
        <f>'8B'!$AG$46</f>
        <v>WWS1005SDLFR</v>
      </c>
      <c r="E171" t="s">
        <v>16446</v>
      </c>
      <c r="F171">
        <f>IF(ISBLANK('8B'!$E$46),"",'8B'!$E$46)</f>
        <v>0</v>
      </c>
    </row>
    <row r="172" spans="2:6">
      <c r="B172" t="str">
        <f>'8B'!$AH$46</f>
        <v>WWS1005SDLFP</v>
      </c>
      <c r="E172" t="s">
        <v>16446</v>
      </c>
      <c r="F172">
        <f>IF(ISBLANK('8B'!$F$46),"",'8B'!$F$46)</f>
        <v>0</v>
      </c>
    </row>
    <row r="173" spans="2:6">
      <c r="B173" t="str">
        <f>'8B'!$AI$46</f>
        <v>WWS1005SDLRR</v>
      </c>
      <c r="E173" t="s">
        <v>16446</v>
      </c>
      <c r="F173">
        <f>IF(ISBLANK('8B'!$G$46),"",'8B'!$G$46)</f>
        <v>0</v>
      </c>
    </row>
    <row r="174" spans="2:6">
      <c r="B174" t="str">
        <f>'8B'!$AJ$46</f>
        <v>WWS1005SDRTF</v>
      </c>
      <c r="E174" t="s">
        <v>16446</v>
      </c>
      <c r="F174">
        <f>IF(ISBLANK('8B'!$H$46),"",'8B'!$H$46)</f>
        <v>0</v>
      </c>
    </row>
    <row r="175" spans="2:6">
      <c r="B175" t="str">
        <f>'8B'!$AK$46</f>
        <v>WWS1005SDIDS</v>
      </c>
      <c r="E175" t="s">
        <v>16446</v>
      </c>
      <c r="F175">
        <f>IF(ISBLANK('8B'!$I$46),"",'8B'!$I$46)</f>
        <v>0</v>
      </c>
    </row>
    <row r="176" spans="2:6">
      <c r="B176" t="str">
        <f>'8B'!$AL$46</f>
        <v>WWS1005SDSOT</v>
      </c>
      <c r="E176" t="s">
        <v>16446</v>
      </c>
      <c r="F176">
        <f>IF(ISBLANK('8B'!$J$46),"",'8B'!$J$46)</f>
        <v>0</v>
      </c>
    </row>
    <row r="177" spans="2:6">
      <c r="B177" t="str">
        <f>'8B'!$AM$46</f>
        <v>WWS1005SDTOT</v>
      </c>
      <c r="E177" t="s">
        <v>16446</v>
      </c>
      <c r="F177">
        <f>IF(ISBLANK('8B'!$K$46),"",'8B'!$K$46)</f>
        <v>0</v>
      </c>
    </row>
    <row r="178" spans="2:6">
      <c r="B178" t="str">
        <f>'8B'!$AG$47</f>
        <v>WWS1006SDLFR</v>
      </c>
      <c r="E178" t="s">
        <v>16446</v>
      </c>
      <c r="F178">
        <f>IF(ISBLANK('8B'!$E$47),"",'8B'!$E$47)</f>
        <v>0</v>
      </c>
    </row>
    <row r="179" spans="2:6">
      <c r="B179" t="str">
        <f>'8B'!$AH$47</f>
        <v>WWS1006SDLFP</v>
      </c>
      <c r="E179" t="s">
        <v>16446</v>
      </c>
      <c r="F179">
        <f>IF(ISBLANK('8B'!$F$47),"",'8B'!$F$47)</f>
        <v>0</v>
      </c>
    </row>
    <row r="180" spans="2:6">
      <c r="B180" t="str">
        <f>'8B'!$AI$47</f>
        <v>WWS1006SDLRR</v>
      </c>
      <c r="E180" t="s">
        <v>16446</v>
      </c>
      <c r="F180">
        <f>IF(ISBLANK('8B'!$G$47),"",'8B'!$G$47)</f>
        <v>0</v>
      </c>
    </row>
    <row r="181" spans="2:6">
      <c r="B181" t="str">
        <f>'8B'!$AJ$47</f>
        <v>WWS1006SDRTF</v>
      </c>
      <c r="E181" t="s">
        <v>16446</v>
      </c>
      <c r="F181">
        <f>IF(ISBLANK('8B'!$H$47),"",'8B'!$H$47)</f>
        <v>0</v>
      </c>
    </row>
    <row r="182" spans="2:6">
      <c r="B182" t="str">
        <f>'8B'!$AK$47</f>
        <v>WWS1006SDIDS</v>
      </c>
      <c r="E182" t="s">
        <v>16446</v>
      </c>
      <c r="F182">
        <f>IF(ISBLANK('8B'!$I$47),"",'8B'!$I$47)</f>
        <v>0</v>
      </c>
    </row>
    <row r="183" spans="2:6">
      <c r="B183" t="str">
        <f>'8B'!$AL$47</f>
        <v>WWS1006SDSOT</v>
      </c>
      <c r="E183" t="s">
        <v>16446</v>
      </c>
      <c r="F183">
        <f>IF(ISBLANK('8B'!$J$47),"",'8B'!$J$47)</f>
        <v>0</v>
      </c>
    </row>
    <row r="184" spans="2:6">
      <c r="B184" t="str">
        <f>'8B'!$AM$47</f>
        <v>WWS1006SDTOT</v>
      </c>
      <c r="E184" t="s">
        <v>16446</v>
      </c>
      <c r="F184">
        <f>IF(ISBLANK('8B'!$K$47),"",'8B'!$K$47)</f>
        <v>0</v>
      </c>
    </row>
    <row r="185" spans="2:6">
      <c r="B185" t="str">
        <f>'8B'!$AG$48</f>
        <v>BM408SDLFR</v>
      </c>
      <c r="E185" t="s">
        <v>16446</v>
      </c>
      <c r="F185">
        <f>IF(ISBLANK('8B'!$E$48),"",'8B'!$E$48)</f>
        <v>0</v>
      </c>
    </row>
    <row r="186" spans="2:6">
      <c r="B186" t="str">
        <f>'8B'!$AH$48</f>
        <v>BM408SDLFP</v>
      </c>
      <c r="E186" t="s">
        <v>16446</v>
      </c>
      <c r="F186">
        <f>IF(ISBLANK('8B'!$F$48),"",'8B'!$F$48)</f>
        <v>0</v>
      </c>
    </row>
    <row r="187" spans="2:6">
      <c r="B187" t="str">
        <f>'8B'!$AI$48</f>
        <v>BM408SDLRR</v>
      </c>
      <c r="E187" t="s">
        <v>16446</v>
      </c>
      <c r="F187">
        <f>IF(ISBLANK('8B'!$G$48),"",'8B'!$G$48)</f>
        <v>0.95299999999999996</v>
      </c>
    </row>
    <row r="188" spans="2:6">
      <c r="B188" t="str">
        <f>'8B'!$AJ$48</f>
        <v>BM408SDRTF</v>
      </c>
      <c r="E188" t="s">
        <v>16446</v>
      </c>
      <c r="F188">
        <f>IF(ISBLANK('8B'!$H$48),"",'8B'!$H$48)</f>
        <v>26.099</v>
      </c>
    </row>
    <row r="189" spans="2:6">
      <c r="B189" t="str">
        <f>'8B'!$AK$48</f>
        <v>BM408SDIDS</v>
      </c>
      <c r="E189" t="s">
        <v>16446</v>
      </c>
      <c r="F189">
        <f>IF(ISBLANK('8B'!$I$48),"",'8B'!$I$48)</f>
        <v>0</v>
      </c>
    </row>
    <row r="190" spans="2:6">
      <c r="B190" t="str">
        <f>'8B'!$AL$48</f>
        <v>BM408SDSOT</v>
      </c>
      <c r="E190" t="s">
        <v>16446</v>
      </c>
      <c r="F190">
        <f>IF(ISBLANK('8B'!$J$48),"",'8B'!$J$48)</f>
        <v>0.16300000000000001</v>
      </c>
    </row>
    <row r="191" spans="2:6">
      <c r="B191" t="str">
        <f>'8B'!$AM$48</f>
        <v>BM408SDTOT</v>
      </c>
      <c r="E191" t="s">
        <v>16446</v>
      </c>
      <c r="F191">
        <f>IF(ISBLANK('8B'!$K$48),"",'8B'!$K$48)</f>
        <v>27.215</v>
      </c>
    </row>
    <row r="192" spans="2:6">
      <c r="B192" t="str">
        <f>'8B'!$AG$49</f>
        <v>BM816SDLFR</v>
      </c>
      <c r="E192" t="s">
        <v>16446</v>
      </c>
      <c r="F192">
        <f>IF(ISBLANK('8B'!$E$49),"",'8B'!$E$49)</f>
        <v>0</v>
      </c>
    </row>
    <row r="193" spans="2:6">
      <c r="B193" t="str">
        <f>'8B'!$AH$49</f>
        <v>BM816SDLFP</v>
      </c>
      <c r="E193" t="s">
        <v>16446</v>
      </c>
      <c r="F193">
        <f>IF(ISBLANK('8B'!$F$49),"",'8B'!$F$49)</f>
        <v>0</v>
      </c>
    </row>
    <row r="194" spans="2:6">
      <c r="B194" t="str">
        <f>'8B'!$AI$49</f>
        <v>BM816SDLRR</v>
      </c>
      <c r="E194" t="s">
        <v>16446</v>
      </c>
      <c r="F194">
        <f>IF(ISBLANK('8B'!$G$49),"",'8B'!$G$49)</f>
        <v>0.99399999999999999</v>
      </c>
    </row>
    <row r="195" spans="2:6">
      <c r="B195" t="str">
        <f>'8B'!$AJ$49</f>
        <v>BM816SDRTF</v>
      </c>
      <c r="E195" t="s">
        <v>16446</v>
      </c>
      <c r="F195">
        <f>IF(ISBLANK('8B'!$H$49),"",'8B'!$H$49)</f>
        <v>27.222999999999999</v>
      </c>
    </row>
    <row r="196" spans="2:6">
      <c r="B196" t="str">
        <f>'8B'!$AK$49</f>
        <v>BM816SDIDS</v>
      </c>
      <c r="E196" t="s">
        <v>16446</v>
      </c>
      <c r="F196">
        <f>IF(ISBLANK('8B'!$I$49),"",'8B'!$I$49)</f>
        <v>0</v>
      </c>
    </row>
    <row r="197" spans="2:6">
      <c r="B197" t="str">
        <f>'8B'!$AL$49</f>
        <v>BM816SDSOT</v>
      </c>
      <c r="E197" t="s">
        <v>16446</v>
      </c>
      <c r="F197">
        <f>IF(ISBLANK('8B'!$J$49),"",'8B'!$J$49)</f>
        <v>0.17</v>
      </c>
    </row>
    <row r="198" spans="2:6">
      <c r="B198" t="str">
        <f>'8B'!$AM$49</f>
        <v>BM816SDTOT</v>
      </c>
      <c r="E198" t="s">
        <v>16446</v>
      </c>
      <c r="F198">
        <f>IF(ISBLANK('8B'!$K$49),"",'8B'!$K$49)</f>
        <v>28.387</v>
      </c>
    </row>
    <row r="199" spans="2:6">
      <c r="B199" t="str">
        <f>'8B'!$AG$50</f>
        <v>BM817SDLFR</v>
      </c>
      <c r="E199" t="s">
        <v>16446</v>
      </c>
      <c r="F199">
        <f>IF(ISBLANK('8B'!$E$50),"",'8B'!$E$50)</f>
        <v>0</v>
      </c>
    </row>
    <row r="200" spans="2:6">
      <c r="B200" t="str">
        <f>'8B'!$AH$50</f>
        <v>BM817SDLFP</v>
      </c>
      <c r="E200" t="s">
        <v>16446</v>
      </c>
      <c r="F200">
        <f>IF(ISBLANK('8B'!$F$50),"",'8B'!$F$50)</f>
        <v>0</v>
      </c>
    </row>
    <row r="201" spans="2:6">
      <c r="B201" t="str">
        <f>'8B'!$AI$50</f>
        <v>BM817SDLRR</v>
      </c>
      <c r="E201" t="s">
        <v>16446</v>
      </c>
      <c r="F201">
        <f>IF(ISBLANK('8B'!$G$50),"",'8B'!$G$50)</f>
        <v>3.0000000000000001E-3</v>
      </c>
    </row>
    <row r="202" spans="2:6">
      <c r="B202" t="str">
        <f>'8B'!$AJ$50</f>
        <v>BM817SDRTF</v>
      </c>
      <c r="E202" t="s">
        <v>16446</v>
      </c>
      <c r="F202">
        <f>IF(ISBLANK('8B'!$H$50),"",'8B'!$H$50)</f>
        <v>7.3999999999999996E-2</v>
      </c>
    </row>
    <row r="203" spans="2:6">
      <c r="B203" t="str">
        <f>'8B'!$AK$50</f>
        <v>BM817SDIDS</v>
      </c>
      <c r="E203" t="s">
        <v>16446</v>
      </c>
      <c r="F203">
        <f>IF(ISBLANK('8B'!$I$50),"",'8B'!$I$50)</f>
        <v>0</v>
      </c>
    </row>
    <row r="204" spans="2:6">
      <c r="B204" t="str">
        <f>'8B'!$AL$50</f>
        <v>BM817SDSOT</v>
      </c>
      <c r="E204" t="s">
        <v>16446</v>
      </c>
      <c r="F204">
        <f>IF(ISBLANK('8B'!$J$50),"",'8B'!$J$50)</f>
        <v>0</v>
      </c>
    </row>
    <row r="205" spans="2:6">
      <c r="B205" t="str">
        <f>'8B'!$AM$50</f>
        <v>BM817SDTOT</v>
      </c>
      <c r="E205" t="s">
        <v>16446</v>
      </c>
      <c r="F205">
        <f>IF(ISBLANK('8B'!$K$50),"",'8B'!$K$50)</f>
        <v>7.6999999999999999E-2</v>
      </c>
    </row>
    <row r="206" spans="2:6">
      <c r="B206" t="str">
        <f>'8B'!$AG$51</f>
        <v>BM8390SDLFR</v>
      </c>
      <c r="E206" t="s">
        <v>16446</v>
      </c>
      <c r="F206">
        <f>IF(ISBLANK('8B'!$E$51),"",'8B'!$E$51)</f>
        <v>0</v>
      </c>
    </row>
    <row r="207" spans="2:6">
      <c r="B207" t="str">
        <f>'8B'!$AH$51</f>
        <v>BM8390SDLFP</v>
      </c>
      <c r="E207" t="s">
        <v>16446</v>
      </c>
      <c r="F207">
        <f>IF(ISBLANK('8B'!$F$51),"",'8B'!$F$51)</f>
        <v>0</v>
      </c>
    </row>
    <row r="208" spans="2:6">
      <c r="B208" t="str">
        <f>'8B'!$AI$51</f>
        <v>BM8390SDLRR</v>
      </c>
      <c r="E208" t="s">
        <v>16446</v>
      </c>
      <c r="F208">
        <f>IF(ISBLANK('8B'!$G$51),"",'8B'!$G$51)</f>
        <v>0.997</v>
      </c>
    </row>
    <row r="209" spans="2:6">
      <c r="B209" t="str">
        <f>'8B'!$AJ$51</f>
        <v>BM8390SDRTF</v>
      </c>
      <c r="E209" t="s">
        <v>16446</v>
      </c>
      <c r="F209">
        <f>IF(ISBLANK('8B'!$H$51),"",'8B'!$H$51)</f>
        <v>27.297000000000001</v>
      </c>
    </row>
    <row r="210" spans="2:6">
      <c r="B210" t="str">
        <f>'8B'!$AK$51</f>
        <v>BM8390SDIDS</v>
      </c>
      <c r="E210" t="s">
        <v>16446</v>
      </c>
      <c r="F210">
        <f>IF(ISBLANK('8B'!$I$51),"",'8B'!$I$51)</f>
        <v>0</v>
      </c>
    </row>
    <row r="211" spans="2:6">
      <c r="B211" t="str">
        <f>'8B'!$AL$51</f>
        <v>BM8390SDSOT</v>
      </c>
      <c r="E211" t="s">
        <v>16446</v>
      </c>
      <c r="F211">
        <f>IF(ISBLANK('8B'!$J$51),"",'8B'!$J$51)</f>
        <v>0.17</v>
      </c>
    </row>
    <row r="212" spans="2:6">
      <c r="B212" t="str">
        <f>'8B'!$AM$51</f>
        <v>BM8390SDTOT</v>
      </c>
      <c r="E212" t="s">
        <v>16446</v>
      </c>
      <c r="F212">
        <f>IF(ISBLANK('8B'!$K$51),"",'8B'!$K$51)</f>
        <v>28.464000000000002</v>
      </c>
    </row>
    <row r="213" spans="2:6">
      <c r="B213" t="str">
        <f>'8C'!$AF$9</f>
        <v>B0002BIOEGBBE</v>
      </c>
      <c r="E213" t="s">
        <v>16446</v>
      </c>
      <c r="F213">
        <f>IF(ISBLANK('8C'!$E$9),"",'8C'!$E$9)</f>
        <v>206630.92704115418</v>
      </c>
    </row>
    <row r="214" spans="2:6">
      <c r="B214" t="str">
        <f>'8C'!$AG$9</f>
        <v>B0002BIOEGBBH</v>
      </c>
      <c r="E214" t="s">
        <v>16446</v>
      </c>
      <c r="F214">
        <f>IF(ISBLANK('8C'!$F$9),"",'8C'!$F$9)</f>
        <v>229484.54849524453</v>
      </c>
    </row>
    <row r="215" spans="2:6">
      <c r="B215" t="str">
        <f>'8C'!$AH$9</f>
        <v>B0002BIOEGBBB</v>
      </c>
      <c r="E215" t="s">
        <v>16446</v>
      </c>
      <c r="F215">
        <f>IF(ISBLANK('8C'!$G$9),"",'8C'!$G$9)</f>
        <v>-44377.137999999999</v>
      </c>
    </row>
    <row r="216" spans="2:6">
      <c r="B216" t="str">
        <f>'8C'!$AI$9</f>
        <v>BO_7654321</v>
      </c>
      <c r="E216" t="s">
        <v>16446</v>
      </c>
      <c r="F216">
        <f>IF(ISBLANK('8C'!$H$9),"",'8C'!$H$9)</f>
        <v>391738.33753639879</v>
      </c>
    </row>
    <row r="217" spans="2:6">
      <c r="B217" t="str">
        <f>'8C'!$AJ$9</f>
        <v>B0002BIOEU_BBE</v>
      </c>
      <c r="E217" t="s">
        <v>16446</v>
      </c>
      <c r="F217">
        <f>IF(ISBLANK('8C'!$I$9),"",'8C'!$I$9)</f>
        <v>43.88938963471449</v>
      </c>
    </row>
    <row r="218" spans="2:6">
      <c r="B218" t="str">
        <f>'8C'!$AK$9</f>
        <v>B0002BIOEU_BBH</v>
      </c>
      <c r="E218" t="s">
        <v>16446</v>
      </c>
      <c r="F218">
        <f>IF(ISBLANK('8C'!$J$9),"",'8C'!$J$9)</f>
        <v>13.511389297007744</v>
      </c>
    </row>
    <row r="219" spans="2:6">
      <c r="B219" t="str">
        <f>'8C'!$AL$9</f>
        <v>B0002BIOEU_BBB</v>
      </c>
      <c r="E219" t="s">
        <v>16446</v>
      </c>
      <c r="F219">
        <f>IF(ISBLANK('8C'!$K$9),"",'8C'!$K$9)</f>
        <v>-1.2719860199999999</v>
      </c>
    </row>
    <row r="220" spans="2:6">
      <c r="B220" t="str">
        <f>'8C'!$AM$9</f>
        <v>B0002BIOECTOT</v>
      </c>
      <c r="E220" t="s">
        <v>16446</v>
      </c>
      <c r="F220">
        <f>IF(ISBLANK('8C'!$L$9),"",'8C'!$L$9)</f>
        <v>56.128792911722236</v>
      </c>
    </row>
    <row r="221" spans="2:6">
      <c r="B221" t="str">
        <f>'8C'!$AF$10</f>
        <v>B0002BIOEGBE</v>
      </c>
      <c r="E221" t="s">
        <v>16446</v>
      </c>
      <c r="F221">
        <f>IF(ISBLANK('8C'!$E$10),"",'8C'!$E$10)</f>
        <v>110614.54169282937</v>
      </c>
    </row>
    <row r="222" spans="2:6">
      <c r="B222" t="str">
        <f>'8C'!$AG$10</f>
        <v>B0002BIOEGBH</v>
      </c>
      <c r="E222" t="s">
        <v>16446</v>
      </c>
      <c r="F222">
        <f>IF(ISBLANK('8C'!$F$10),"",'8C'!$F$10)</f>
        <v>215796.5389362736</v>
      </c>
    </row>
    <row r="223" spans="2:6">
      <c r="B223" t="str">
        <f>'8C'!$AH$10</f>
        <v>B0002BIOEGBB</v>
      </c>
      <c r="E223" t="s">
        <v>16446</v>
      </c>
      <c r="F223">
        <f>IF(ISBLANK('8C'!$G$10),"",'8C'!$G$10)</f>
        <v>0</v>
      </c>
    </row>
    <row r="224" spans="2:6">
      <c r="B224" t="str">
        <f>'8C'!$AI$10</f>
        <v>B0002BIOEGBT</v>
      </c>
      <c r="E224" t="s">
        <v>16446</v>
      </c>
      <c r="F224">
        <f>IF(ISBLANK('8C'!$H$10),"",'8C'!$H$10)</f>
        <v>326411.080629103</v>
      </c>
    </row>
    <row r="225" spans="2:6">
      <c r="B225" t="str">
        <f>'8C'!$AJ$10</f>
        <v>B0002BIOEUBE</v>
      </c>
      <c r="E225" t="s">
        <v>16446</v>
      </c>
      <c r="F225">
        <f>IF(ISBLANK('8C'!$I$10),"",'8C'!$I$10)</f>
        <v>24.07907653774426</v>
      </c>
    </row>
    <row r="226" spans="2:6">
      <c r="B226" t="str">
        <f>'8C'!$AK$10</f>
        <v>B0002BIOEUBH</v>
      </c>
      <c r="E226" t="s">
        <v>16446</v>
      </c>
      <c r="F226">
        <f>IF(ISBLANK('8C'!$J$10),"",'8C'!$J$10)</f>
        <v>12.659508702296542</v>
      </c>
    </row>
    <row r="227" spans="2:6">
      <c r="B227" t="str">
        <f>'8C'!$AL$10</f>
        <v>B0002BIOEUBB</v>
      </c>
      <c r="E227" t="s">
        <v>16446</v>
      </c>
      <c r="F227">
        <f>IF(ISBLANK('8C'!$K$10),"",'8C'!$K$10)</f>
        <v>0</v>
      </c>
    </row>
    <row r="228" spans="2:6">
      <c r="B228" t="str">
        <f>'8C'!$AM$10</f>
        <v>B0002BIOEUBT</v>
      </c>
      <c r="E228" t="s">
        <v>16446</v>
      </c>
      <c r="F228">
        <f>IF(ISBLANK('8C'!$L$10),"",'8C'!$L$10)</f>
        <v>36.738585240040806</v>
      </c>
    </row>
    <row r="229" spans="2:6">
      <c r="B229" t="str">
        <f>'8C'!$AF$11</f>
        <v>B0002BIOEGNE</v>
      </c>
      <c r="E229" t="s">
        <v>16446</v>
      </c>
      <c r="F229">
        <f>IF(ISBLANK('8C'!$E$11),"",'8C'!$E$11)</f>
        <v>-146870.03892717062</v>
      </c>
    </row>
    <row r="230" spans="2:6">
      <c r="B230" t="str">
        <f>'8C'!$AG$11</f>
        <v>B0002BIOEGNH</v>
      </c>
      <c r="E230" t="s">
        <v>16446</v>
      </c>
      <c r="F230">
        <f>IF(ISBLANK('8C'!$F$11),"",'8C'!$F$11)</f>
        <v>-896.36828761666516</v>
      </c>
    </row>
    <row r="231" spans="2:6">
      <c r="B231" t="str">
        <f>'8C'!$AH$11</f>
        <v>B0002BIOEGNB</v>
      </c>
      <c r="E231" t="s">
        <v>16446</v>
      </c>
      <c r="F231">
        <f>IF(ISBLANK('8C'!$G$11),"",'8C'!$G$11)</f>
        <v>0</v>
      </c>
    </row>
    <row r="232" spans="2:6">
      <c r="B232" t="str">
        <f>'8C'!$AI$11</f>
        <v>B0002BIOEGNT</v>
      </c>
      <c r="E232" t="s">
        <v>16446</v>
      </c>
      <c r="F232">
        <f>IF(ISBLANK('8C'!$H$11),"",'8C'!$H$11)</f>
        <v>-147766.40721478729</v>
      </c>
    </row>
    <row r="233" spans="2:6">
      <c r="B233" t="str">
        <f>'8C'!$AJ$11</f>
        <v>B0002BIOEUNE</v>
      </c>
      <c r="E233" t="s">
        <v>16446</v>
      </c>
      <c r="F233">
        <f>IF(ISBLANK('8C'!$I$11),"",'8C'!$I$11)</f>
        <v>-32.453627417306755</v>
      </c>
    </row>
    <row r="234" spans="2:6">
      <c r="B234" t="str">
        <f>'8C'!$AK$11</f>
        <v>B0002BIOEUNH</v>
      </c>
      <c r="E234" t="s">
        <v>16446</v>
      </c>
      <c r="F234">
        <f>IF(ISBLANK('8C'!$J$11),"",'8C'!$J$11)</f>
        <v>-0.16665173210785031</v>
      </c>
    </row>
    <row r="235" spans="2:6">
      <c r="B235" t="str">
        <f>'8C'!$AL$11</f>
        <v>B0002BIOEUNB</v>
      </c>
      <c r="E235" t="s">
        <v>16446</v>
      </c>
      <c r="F235">
        <f>IF(ISBLANK('8C'!$K$11),"",'8C'!$K$11)</f>
        <v>0</v>
      </c>
    </row>
    <row r="236" spans="2:6">
      <c r="B236" t="str">
        <f>'8C'!$AM$11</f>
        <v>B0002BIOEUNT</v>
      </c>
      <c r="E236" t="s">
        <v>16446</v>
      </c>
      <c r="F236">
        <f>IF(ISBLANK('8C'!$L$11),"",'8C'!$L$11)</f>
        <v>-32.620279149414607</v>
      </c>
    </row>
    <row r="237" spans="2:6">
      <c r="B237" t="str">
        <f>'8C'!$AF$12</f>
        <v>B0002BIOEGGTE</v>
      </c>
      <c r="E237" t="s">
        <v>16446</v>
      </c>
      <c r="F237">
        <f>IF(ISBLANK('8C'!$E$12),"",'8C'!$E$12)</f>
        <v>-12603.211100000004</v>
      </c>
    </row>
    <row r="238" spans="2:6">
      <c r="B238" t="str">
        <f>'8C'!$AG$12</f>
        <v>B0002BIOEGGTH</v>
      </c>
      <c r="E238" t="s">
        <v>16446</v>
      </c>
      <c r="F238">
        <f>IF(ISBLANK('8C'!$F$12),"",'8C'!$F$12)</f>
        <v>0</v>
      </c>
    </row>
    <row r="239" spans="2:6">
      <c r="B239" t="str">
        <f>'8C'!$AH$12</f>
        <v>B0002BIOEGGTB</v>
      </c>
      <c r="E239" t="s">
        <v>16446</v>
      </c>
      <c r="F239">
        <f>IF(ISBLANK('8C'!$G$12),"",'8C'!$G$12)</f>
        <v>-44377.137999999999</v>
      </c>
    </row>
    <row r="240" spans="2:6">
      <c r="B240" t="str">
        <f>'8C'!$AI$12</f>
        <v>B0002BIOEGGTT</v>
      </c>
      <c r="E240" t="s">
        <v>16446</v>
      </c>
      <c r="F240">
        <f>IF(ISBLANK('8C'!$H$12),"",'8C'!$H$12)</f>
        <v>-56980.349100000007</v>
      </c>
    </row>
    <row r="241" spans="2:6">
      <c r="B241" t="str">
        <f>'8C'!$AJ$12</f>
        <v>B0002BIOEUGTE</v>
      </c>
      <c r="E241" t="s">
        <v>16446</v>
      </c>
      <c r="F241">
        <f>IF(ISBLANK('8C'!$I$12),"",'8C'!$I$12)</f>
        <v>-0.87043654999999942</v>
      </c>
    </row>
    <row r="242" spans="2:6">
      <c r="B242" t="str">
        <f>'8C'!$AK$12</f>
        <v>B0002BIOEUGTH</v>
      </c>
      <c r="E242" t="s">
        <v>16446</v>
      </c>
      <c r="F242">
        <f>IF(ISBLANK('8C'!$J$12),"",'8C'!$J$12)</f>
        <v>0</v>
      </c>
    </row>
    <row r="243" spans="2:6">
      <c r="B243" t="str">
        <f>'8C'!$AL$12</f>
        <v>B0002BIOEUGTB</v>
      </c>
      <c r="E243" t="s">
        <v>16446</v>
      </c>
      <c r="F243">
        <f>IF(ISBLANK('8C'!$K$12),"",'8C'!$K$12)</f>
        <v>-1.2719860199999999</v>
      </c>
    </row>
    <row r="244" spans="2:6">
      <c r="B244" t="str">
        <f>'8C'!$AM$12</f>
        <v>B0002BIOEUGTT</v>
      </c>
      <c r="E244" t="s">
        <v>16446</v>
      </c>
      <c r="F244">
        <f>IF(ISBLANK('8C'!$L$12),"",'8C'!$L$12)</f>
        <v>-2.1424225699999995</v>
      </c>
    </row>
    <row r="245" spans="2:6">
      <c r="B245" t="str">
        <f>'8C'!$AF$13</f>
        <v>B0002BIOEGUE</v>
      </c>
      <c r="E245" t="s">
        <v>16446</v>
      </c>
      <c r="F245">
        <f>IF(ISBLANK('8C'!$E$13),"",'8C'!$E$13)</f>
        <v>0</v>
      </c>
    </row>
    <row r="246" spans="2:6">
      <c r="B246" t="str">
        <f>'8C'!$AG$13</f>
        <v>B0002BIOEGUH</v>
      </c>
      <c r="E246" t="s">
        <v>16446</v>
      </c>
      <c r="F246">
        <f>IF(ISBLANK('8C'!$F$13),"",'8C'!$F$13)</f>
        <v>141968.40111171722</v>
      </c>
    </row>
    <row r="247" spans="2:6">
      <c r="B247" t="str">
        <f>'8C'!$AH$13</f>
        <v>B0002BIOEGUB</v>
      </c>
      <c r="E247" t="s">
        <v>16446</v>
      </c>
      <c r="F247">
        <f>IF(ISBLANK('8C'!$G$13),"",'8C'!$G$13)</f>
        <v>1147.4173931250687</v>
      </c>
    </row>
    <row r="248" spans="2:6">
      <c r="B248" t="str">
        <f>'8C'!$AI$13</f>
        <v>B0002BIOEGUT</v>
      </c>
      <c r="E248" t="s">
        <v>16446</v>
      </c>
      <c r="F248">
        <f>IF(ISBLANK('8C'!$H$13),"",'8C'!$H$13)</f>
        <v>143115.81850484229</v>
      </c>
    </row>
    <row r="249" spans="2:6">
      <c r="B249" t="str">
        <f>'8C'!$AF$14</f>
        <v>B0002BIOEBGTE</v>
      </c>
      <c r="E249" t="s">
        <v>16446</v>
      </c>
      <c r="F249">
        <f>IF(ISBLANK('8C'!$E$14),"",'8C'!$E$14)</f>
        <v>108619.59644832482</v>
      </c>
    </row>
    <row r="250" spans="2:6">
      <c r="B250" t="str">
        <f>'8C'!$AG$14</f>
        <v>B0002BIOEBGTH</v>
      </c>
      <c r="E250" t="s">
        <v>16446</v>
      </c>
      <c r="F250">
        <f>IF(ISBLANK('8C'!$F$14),"",'8C'!$F$14)</f>
        <v>13688.009558970925</v>
      </c>
    </row>
    <row r="251" spans="2:6">
      <c r="B251" t="str">
        <f>'8C'!$AH$14</f>
        <v>B0002BIOEBGTB</v>
      </c>
      <c r="E251" t="s">
        <v>16446</v>
      </c>
      <c r="F251">
        <f>IF(ISBLANK('8C'!$G$14),"",'8C'!$G$14)</f>
        <v>0</v>
      </c>
    </row>
    <row r="252" spans="2:6">
      <c r="B252" t="str">
        <f>'8C'!$AI$14</f>
        <v>B0002BIOEBGTT</v>
      </c>
      <c r="E252" t="s">
        <v>16446</v>
      </c>
      <c r="F252">
        <f>IF(ISBLANK('8C'!$H$14),"",'8C'!$H$14)</f>
        <v>122307.60600729575</v>
      </c>
    </row>
    <row r="253" spans="2:6">
      <c r="B253" t="str">
        <f>'8C'!$AJ$14</f>
        <v>B0002BIOEUBGTE</v>
      </c>
      <c r="E253" t="s">
        <v>16446</v>
      </c>
      <c r="F253">
        <f>IF(ISBLANK('8C'!$I$14),"",'8C'!$I$14)</f>
        <v>20.680749646970227</v>
      </c>
    </row>
    <row r="254" spans="2:6">
      <c r="B254" t="str">
        <f>'8C'!$AK$14</f>
        <v>B0002BIOEUBGTH</v>
      </c>
      <c r="E254" t="s">
        <v>16446</v>
      </c>
      <c r="F254">
        <f>IF(ISBLANK('8C'!$J$14),"",'8C'!$J$14)</f>
        <v>0.85188059471120303</v>
      </c>
    </row>
    <row r="255" spans="2:6">
      <c r="B255" t="str">
        <f>'8C'!$AL$14</f>
        <v>B0002BIOEUBGTB</v>
      </c>
      <c r="E255" t="s">
        <v>16446</v>
      </c>
      <c r="F255">
        <f>IF(ISBLANK('8C'!$K$14),"",'8C'!$K$14)</f>
        <v>0</v>
      </c>
    </row>
    <row r="256" spans="2:6">
      <c r="B256" t="str">
        <f>'8C'!$AM$14</f>
        <v>B0002BIOEUBGTT</v>
      </c>
      <c r="E256" t="s">
        <v>16446</v>
      </c>
      <c r="F256">
        <f>IF(ISBLANK('8C'!$L$14),"",'8C'!$L$14)</f>
        <v>21.532630241681431</v>
      </c>
    </row>
    <row r="257" spans="2:6">
      <c r="B257" t="str">
        <f>'8C'!$AF$17</f>
        <v>B0002BIOIROC</v>
      </c>
      <c r="E257" t="s">
        <v>16446</v>
      </c>
      <c r="F257">
        <f>IF(ISBLANK('8C'!$E$17),"",'8C'!$E$17)</f>
        <v>-9.1566779400000016</v>
      </c>
    </row>
    <row r="258" spans="2:6">
      <c r="B258" t="str">
        <f>'8C'!$AF$18</f>
        <v>B0002BIOIRHI</v>
      </c>
      <c r="E258" t="s">
        <v>16446</v>
      </c>
      <c r="F258">
        <f>IF(ISBLANK('8C'!$E$18),"",'8C'!$E$18)</f>
        <v>-1.3843178399999998</v>
      </c>
    </row>
    <row r="259" spans="2:6">
      <c r="B259" t="str">
        <f>'8C'!$AF$19</f>
        <v>B0002BIOIOTH1</v>
      </c>
      <c r="E259" t="s">
        <v>16446</v>
      </c>
      <c r="F259">
        <f>IF(ISBLANK('8C'!$E$19),"",'8C'!$E$19)</f>
        <v>-0.99827909999999997</v>
      </c>
    </row>
    <row r="260" spans="2:6">
      <c r="B260" t="str">
        <f>'8C'!$AF$20</f>
        <v>B0002BIOIOTH2</v>
      </c>
      <c r="E260" t="s">
        <v>16446</v>
      </c>
      <c r="F260">
        <f>IF(ISBLANK('8C'!$E$20),"",'8C'!$E$20)</f>
        <v>0</v>
      </c>
    </row>
    <row r="261" spans="2:6">
      <c r="B261" t="str">
        <f>'8C'!$AF$21</f>
        <v>B0002BIOIOTH3</v>
      </c>
      <c r="E261" t="s">
        <v>16446</v>
      </c>
      <c r="F261">
        <f>IF(ISBLANK('8C'!$E$21),"",'8C'!$E$21)</f>
        <v>0</v>
      </c>
    </row>
    <row r="262" spans="2:6">
      <c r="B262" t="str">
        <f>'8C'!$AF$22</f>
        <v>B0002BIOITOT</v>
      </c>
      <c r="E262" t="s">
        <v>16446</v>
      </c>
      <c r="F262">
        <f>IF(ISBLANK('8C'!$E$22),"",'8C'!$E$22)</f>
        <v>-11.539274880000001</v>
      </c>
    </row>
    <row r="263" spans="2:6">
      <c r="B263" s="1921" t="str">
        <f>'8C'!$AF$23</f>
        <v>B0002BIOIPCTEX</v>
      </c>
      <c r="E263" t="s">
        <v>16446</v>
      </c>
      <c r="F263">
        <f>IF(ISBLANK('8C'!$E$23),"",'8C'!$E$23)</f>
        <v>0</v>
      </c>
    </row>
    <row r="264" spans="2:6">
      <c r="B264" t="str">
        <f>'8C'!$AF$24</f>
        <v>B0002BIOITOTEX</v>
      </c>
      <c r="E264" t="s">
        <v>16446</v>
      </c>
      <c r="F264">
        <f>IF(ISBLANK('8C'!$E$24),"",'8C'!$E$24)</f>
        <v>0</v>
      </c>
    </row>
    <row r="265" spans="2:6">
      <c r="B265" t="str">
        <f>'8C'!$AF$29</f>
        <v>B0002BIOTBOD</v>
      </c>
      <c r="E265" t="s">
        <v>16446</v>
      </c>
      <c r="F265">
        <f>IF(ISBLANK('8C'!$E$29),"",'8C'!$E$29)</f>
        <v>24083</v>
      </c>
    </row>
    <row r="266" spans="2:6">
      <c r="B266" t="str">
        <f>'8C'!$AF$30</f>
        <v>B0002BIOTAMM</v>
      </c>
      <c r="E266" t="s">
        <v>16446</v>
      </c>
      <c r="F266">
        <f>IF(ISBLANK('8C'!$E$30),"",'8C'!$E$30)</f>
        <v>16806</v>
      </c>
    </row>
    <row r="267" spans="2:6">
      <c r="B267" t="str">
        <f>'8C'!$AF$31</f>
        <v>B0002BIOTRCHG</v>
      </c>
      <c r="E267" t="s">
        <v>16446</v>
      </c>
      <c r="F267">
        <f>IF(ISBLANK('8C'!$E$31),"",'8C'!$E$31)</f>
        <v>18.292999999999999</v>
      </c>
    </row>
    <row r="268" spans="2:6">
      <c r="B268" t="str">
        <f>'8C'!$AF$37</f>
        <v>B0002EGBB_EP</v>
      </c>
      <c r="E268" t="s">
        <v>16446</v>
      </c>
      <c r="F268">
        <f>IF(ISBLANK('8C'!$E$37),"",'8C'!$E$37)</f>
        <v>206630.92704115418</v>
      </c>
    </row>
    <row r="269" spans="2:6">
      <c r="B269" t="str">
        <f>'8C'!$AG$37</f>
        <v>B0002EGBB_HP</v>
      </c>
      <c r="E269" t="s">
        <v>16446</v>
      </c>
      <c r="F269">
        <f>IF(ISBLANK('8C'!$F$37),"",'8C'!$F$37)</f>
        <v>229484.54849524453</v>
      </c>
    </row>
    <row r="270" spans="2:6">
      <c r="B270" t="str">
        <f>'8C'!$AH$37</f>
        <v>B0002EGBB_BP</v>
      </c>
      <c r="E270" t="s">
        <v>16446</v>
      </c>
      <c r="F270">
        <f>IF(ISBLANK('8C'!$G$37),"",'8C'!$G$37)</f>
        <v>-44377.137999999999</v>
      </c>
    </row>
    <row r="271" spans="2:6">
      <c r="B271" t="str">
        <f>'8C'!$AI$37</f>
        <v>BO_780543074</v>
      </c>
      <c r="E271" t="s">
        <v>16446</v>
      </c>
      <c r="F271">
        <f>IF(ISBLANK('8C'!$H$37),"",'8C'!$H$37)</f>
        <v>391738.33753639879</v>
      </c>
    </row>
    <row r="272" spans="2:6">
      <c r="B272" t="str">
        <f>'8C'!$AJ$37</f>
        <v>B0003EG_BB_EP</v>
      </c>
      <c r="E272" t="s">
        <v>16446</v>
      </c>
      <c r="F272">
        <f>IF(ISBLANK('8C'!$I$37),"",'8C'!$I$37)</f>
        <v>43.88938963471449</v>
      </c>
    </row>
    <row r="273" spans="2:6">
      <c r="B273" t="str">
        <f>'8C'!$AK$37</f>
        <v>B0003EG_BB_HP</v>
      </c>
      <c r="E273" t="s">
        <v>16446</v>
      </c>
      <c r="F273">
        <f>IF(ISBLANK('8C'!$J$37),"",'8C'!$J$37)</f>
        <v>13.511389297007744</v>
      </c>
    </row>
    <row r="274" spans="2:6">
      <c r="B274" t="str">
        <f>'8C'!$AL$37</f>
        <v>B0003EG_BB_BP</v>
      </c>
      <c r="E274" t="s">
        <v>16446</v>
      </c>
      <c r="F274">
        <f>IF(ISBLANK('8C'!$K$37),"",'8C'!$K$37)</f>
        <v>-1.2719860199999999</v>
      </c>
    </row>
    <row r="275" spans="2:6">
      <c r="B275" t="str">
        <f>'8C'!$AM$37</f>
        <v>B0002ECB_TOT</v>
      </c>
      <c r="E275" t="s">
        <v>16446</v>
      </c>
      <c r="F275">
        <f>IF(ISBLANK('8C'!$L$37),"",'8C'!$L$37)</f>
        <v>56.128792911722236</v>
      </c>
    </row>
    <row r="276" spans="2:6">
      <c r="B276" t="str">
        <f>'8C'!$AF$38</f>
        <v>B0002EGB_EP</v>
      </c>
      <c r="E276" t="s">
        <v>16446</v>
      </c>
      <c r="F276">
        <f>IF(ISBLANK('8C'!$E$38),"",'8C'!$E$38)</f>
        <v>110614.54169282937</v>
      </c>
    </row>
    <row r="277" spans="2:6">
      <c r="B277" t="str">
        <f>'8C'!$AG$38</f>
        <v>B0002EGB_HP</v>
      </c>
      <c r="E277" t="s">
        <v>16446</v>
      </c>
      <c r="F277">
        <f>IF(ISBLANK('8C'!$F$38),"",'8C'!$F$38)</f>
        <v>215796.5389362736</v>
      </c>
    </row>
    <row r="278" spans="2:6">
      <c r="B278" t="str">
        <f>'8C'!$AH$38</f>
        <v>B0002EGB_BP</v>
      </c>
      <c r="E278" t="s">
        <v>16446</v>
      </c>
      <c r="F278">
        <f>IF(ISBLANK('8C'!$G$38),"",'8C'!$G$38)</f>
        <v>0</v>
      </c>
    </row>
    <row r="279" spans="2:6">
      <c r="B279" t="str">
        <f>'8C'!$AI$38</f>
        <v>B0002EGB_TM</v>
      </c>
      <c r="E279" t="s">
        <v>16446</v>
      </c>
      <c r="F279">
        <f>IF(ISBLANK('8C'!$H$38),"",'8C'!$H$38)</f>
        <v>326411.080629103</v>
      </c>
    </row>
    <row r="280" spans="2:6">
      <c r="B280" t="str">
        <f>'8C'!$AJ$38</f>
        <v>B0003EGB_EP</v>
      </c>
      <c r="E280" t="s">
        <v>16446</v>
      </c>
      <c r="F280">
        <f>IF(ISBLANK('8C'!$I$38),"",'8C'!$I$38)</f>
        <v>24.07907653774426</v>
      </c>
    </row>
    <row r="281" spans="2:6">
      <c r="B281" t="str">
        <f>'8C'!$AK$38</f>
        <v>B0003EGB_HP</v>
      </c>
      <c r="E281" t="s">
        <v>16446</v>
      </c>
      <c r="F281">
        <f>IF(ISBLANK('8C'!$J$38),"",'8C'!$J$38)</f>
        <v>12.659508702296542</v>
      </c>
    </row>
    <row r="282" spans="2:6">
      <c r="B282" t="str">
        <f>'8C'!$AL$38</f>
        <v>B0003EGB_BP</v>
      </c>
      <c r="E282" t="s">
        <v>16446</v>
      </c>
      <c r="F282">
        <f>IF(ISBLANK('8C'!$K$38),"",'8C'!$K$38)</f>
        <v>0</v>
      </c>
    </row>
    <row r="283" spans="2:6">
      <c r="B283" t="str">
        <f>'8C'!$AM$38</f>
        <v>B0002EGB_TP</v>
      </c>
      <c r="E283" t="s">
        <v>16446</v>
      </c>
      <c r="F283">
        <f>IF(ISBLANK('8C'!$L$38),"",'8C'!$L$38)</f>
        <v>36.738585240040806</v>
      </c>
    </row>
    <row r="284" spans="2:6">
      <c r="B284" t="str">
        <f>'8C'!$AF$39</f>
        <v>B0002EGBM_EP</v>
      </c>
      <c r="E284" t="s">
        <v>16446</v>
      </c>
      <c r="F284">
        <f>IF(ISBLANK('8C'!$E$39),"",'8C'!$E$39)</f>
        <v>-146870.03892717062</v>
      </c>
    </row>
    <row r="285" spans="2:6">
      <c r="B285" t="str">
        <f>'8C'!$AG$39</f>
        <v>B0002EGBM_HP</v>
      </c>
      <c r="E285" t="s">
        <v>16446</v>
      </c>
      <c r="F285">
        <f>IF(ISBLANK('8C'!$F$39),"",'8C'!$F$39)</f>
        <v>-896.36828761666516</v>
      </c>
    </row>
    <row r="286" spans="2:6">
      <c r="B286" t="str">
        <f>'8C'!$AH$39</f>
        <v>B0002EGBM_BP</v>
      </c>
      <c r="E286" t="s">
        <v>16446</v>
      </c>
      <c r="F286">
        <f>IF(ISBLANK('8C'!$G$39),"",'8C'!$G$39)</f>
        <v>0</v>
      </c>
    </row>
    <row r="287" spans="2:6">
      <c r="B287" t="str">
        <f>'8C'!$AI$39</f>
        <v>B0002EGBM_TM</v>
      </c>
      <c r="E287" t="s">
        <v>16446</v>
      </c>
      <c r="F287">
        <f>IF(ISBLANK('8C'!$H$39),"",'8C'!$H$39)</f>
        <v>-147766.40721478729</v>
      </c>
    </row>
    <row r="288" spans="2:6">
      <c r="B288" t="str">
        <f>'8C'!$AJ$39</f>
        <v>B0003EGBM_EP</v>
      </c>
      <c r="E288" t="s">
        <v>16446</v>
      </c>
      <c r="F288">
        <f>IF(ISBLANK('8C'!$I$39),"",'8C'!$I$39)</f>
        <v>-32.453627417306755</v>
      </c>
    </row>
    <row r="289" spans="2:6">
      <c r="B289" t="str">
        <f>'8C'!$AK$39</f>
        <v>B0003EGBM_HP</v>
      </c>
      <c r="E289" t="s">
        <v>16446</v>
      </c>
      <c r="F289">
        <f>IF(ISBLANK('8C'!$J$39),"",'8C'!$J$39)</f>
        <v>-0.16665173210785031</v>
      </c>
    </row>
    <row r="290" spans="2:6">
      <c r="B290" t="str">
        <f>'8C'!$AL$39</f>
        <v>B0003EGBM_BP</v>
      </c>
      <c r="E290" t="s">
        <v>16446</v>
      </c>
      <c r="F290">
        <f>IF(ISBLANK('8C'!$K$39),"",'8C'!$K$39)</f>
        <v>0</v>
      </c>
    </row>
    <row r="291" spans="2:6">
      <c r="B291" t="str">
        <f>'8C'!$AM$39</f>
        <v>B0002EGBM_TP</v>
      </c>
      <c r="E291" t="s">
        <v>16446</v>
      </c>
      <c r="F291">
        <f>IF(ISBLANK('8C'!$L$39),"",'8C'!$L$39)</f>
        <v>-32.620279149414607</v>
      </c>
    </row>
    <row r="292" spans="2:6">
      <c r="B292" t="str">
        <f>'8C'!$AF$40</f>
        <v>B0002EGBT_EP</v>
      </c>
      <c r="E292" t="s">
        <v>16446</v>
      </c>
      <c r="F292">
        <f>IF(ISBLANK('8C'!$E$40),"",'8C'!$E$40)</f>
        <v>-12603.211100000004</v>
      </c>
    </row>
    <row r="293" spans="2:6">
      <c r="B293" t="str">
        <f>'8C'!$AG$40</f>
        <v>B0002EGBT_HP</v>
      </c>
      <c r="E293" t="s">
        <v>16446</v>
      </c>
      <c r="F293">
        <f>IF(ISBLANK('8C'!$F$40),"",'8C'!$F$40)</f>
        <v>0</v>
      </c>
    </row>
    <row r="294" spans="2:6">
      <c r="B294" t="str">
        <f>'8C'!$AH$40</f>
        <v>B0002EGBT_BP</v>
      </c>
      <c r="E294" t="s">
        <v>16446</v>
      </c>
      <c r="F294">
        <f>IF(ISBLANK('8C'!$G$40),"",'8C'!$G$40)</f>
        <v>-44377.137999999999</v>
      </c>
    </row>
    <row r="295" spans="2:6">
      <c r="B295" t="str">
        <f>'8C'!$AI$40</f>
        <v>B0002EGBT_TM</v>
      </c>
      <c r="E295" t="s">
        <v>16446</v>
      </c>
      <c r="F295">
        <f>IF(ISBLANK('8C'!$H$40),"",'8C'!$H$40)</f>
        <v>-56980.349100000007</v>
      </c>
    </row>
    <row r="296" spans="2:6">
      <c r="B296" t="str">
        <f>'8C'!$AJ$40</f>
        <v>B0003EGBT_EP</v>
      </c>
      <c r="E296" t="s">
        <v>16446</v>
      </c>
      <c r="F296">
        <f>IF(ISBLANK('8C'!$I$40),"",'8C'!$I$40)</f>
        <v>-0.87043654999999942</v>
      </c>
    </row>
    <row r="297" spans="2:6">
      <c r="B297" t="str">
        <f>'8C'!$AK$40</f>
        <v>B0003EGBT_HP</v>
      </c>
      <c r="E297" t="s">
        <v>16446</v>
      </c>
      <c r="F297">
        <f>IF(ISBLANK('8C'!$J$40),"",'8C'!$J$40)</f>
        <v>0</v>
      </c>
    </row>
    <row r="298" spans="2:6">
      <c r="B298" t="str">
        <f>'8C'!$AL$40</f>
        <v>B0003EGBT_BP</v>
      </c>
      <c r="E298" t="s">
        <v>16446</v>
      </c>
      <c r="F298">
        <f>IF(ISBLANK('8C'!$K$40),"",'8C'!$K$40)</f>
        <v>-1.2719860199999999</v>
      </c>
    </row>
    <row r="299" spans="2:6">
      <c r="B299" t="str">
        <f>'8C'!$AM$40</f>
        <v>B0002EGBT_TP</v>
      </c>
      <c r="E299" t="s">
        <v>16446</v>
      </c>
      <c r="F299">
        <f>IF(ISBLANK('8C'!$L$40),"",'8C'!$L$40)</f>
        <v>-2.1424225699999995</v>
      </c>
    </row>
    <row r="300" spans="2:6">
      <c r="B300" t="str">
        <f>'8C'!$AF$41</f>
        <v>B0002EGBU_EP</v>
      </c>
      <c r="E300" t="s">
        <v>16446</v>
      </c>
      <c r="F300">
        <f>IF(ISBLANK('8C'!$E$41),"",'8C'!$E$41)</f>
        <v>0</v>
      </c>
    </row>
    <row r="301" spans="2:6">
      <c r="B301" t="str">
        <f>'8C'!$AG$41</f>
        <v>B0002EGBU_HP</v>
      </c>
      <c r="E301" t="s">
        <v>16446</v>
      </c>
      <c r="F301">
        <f>IF(ISBLANK('8C'!$F$41),"",'8C'!$F$41)</f>
        <v>141968.40111171722</v>
      </c>
    </row>
    <row r="302" spans="2:6">
      <c r="B302" t="str">
        <f>'8C'!$AH$41</f>
        <v>B0002EGBU_BP</v>
      </c>
      <c r="E302" t="s">
        <v>16446</v>
      </c>
      <c r="F302">
        <f>IF(ISBLANK('8C'!$G$41),"",'8C'!$G$41)</f>
        <v>1147.4173931250687</v>
      </c>
    </row>
    <row r="303" spans="2:6">
      <c r="B303" t="str">
        <f>'8C'!$AI$41</f>
        <v>B0002EGBU_TM</v>
      </c>
      <c r="E303" t="s">
        <v>16446</v>
      </c>
      <c r="F303">
        <f>IF(ISBLANK('8C'!$H$41),"",'8C'!$H$41)</f>
        <v>143115.81850484229</v>
      </c>
    </row>
    <row r="304" spans="2:6">
      <c r="B304" t="str">
        <f>'8C'!$AF$42</f>
        <v>B0002EBT_EP</v>
      </c>
      <c r="E304" t="s">
        <v>16446</v>
      </c>
      <c r="F304">
        <f>IF(ISBLANK('8C'!$E$42),"",'8C'!$E$42)</f>
        <v>108619.59644832482</v>
      </c>
    </row>
    <row r="305" spans="2:6">
      <c r="B305" t="str">
        <f>'8C'!$AG$42</f>
        <v>B0002EBT_HP</v>
      </c>
      <c r="E305" t="s">
        <v>16446</v>
      </c>
      <c r="F305">
        <f>IF(ISBLANK('8C'!$F$42),"",'8C'!$F$42)</f>
        <v>13688.009558970925</v>
      </c>
    </row>
    <row r="306" spans="2:6">
      <c r="B306" t="str">
        <f>'8C'!$AH$42</f>
        <v>B0002EBT_BP</v>
      </c>
      <c r="E306" t="s">
        <v>16446</v>
      </c>
      <c r="F306">
        <f>IF(ISBLANK('8C'!$G$42),"",'8C'!$G$42)</f>
        <v>0</v>
      </c>
    </row>
    <row r="307" spans="2:6">
      <c r="B307" t="str">
        <f>'8C'!$AI$42</f>
        <v>B0002EBT_TM</v>
      </c>
      <c r="E307" t="s">
        <v>16446</v>
      </c>
      <c r="F307">
        <f>IF(ISBLANK('8C'!$H$42),"",'8C'!$H$42)</f>
        <v>122307.60600729575</v>
      </c>
    </row>
    <row r="308" spans="2:6">
      <c r="B308" t="str">
        <f>'8C'!$AJ$42</f>
        <v>B0003EBT_EP</v>
      </c>
      <c r="E308" t="s">
        <v>16446</v>
      </c>
      <c r="F308">
        <f>IF(ISBLANK('8C'!$I$42),"",'8C'!$I$42)</f>
        <v>20.680749646970227</v>
      </c>
    </row>
    <row r="309" spans="2:6">
      <c r="B309" t="str">
        <f>'8C'!$AK$42</f>
        <v>B0003EBT_HP</v>
      </c>
      <c r="E309" t="s">
        <v>16446</v>
      </c>
      <c r="F309">
        <f>IF(ISBLANK('8C'!$J$42),"",'8C'!$J$42)</f>
        <v>0.85188059471120303</v>
      </c>
    </row>
    <row r="310" spans="2:6">
      <c r="B310" t="str">
        <f>'8C'!$AL$42</f>
        <v>B0003EBT_BP</v>
      </c>
      <c r="E310" t="s">
        <v>16446</v>
      </c>
      <c r="F310">
        <f>IF(ISBLANK('8C'!$K$42),"",'8C'!$K$42)</f>
        <v>0</v>
      </c>
    </row>
    <row r="311" spans="2:6">
      <c r="B311" t="str">
        <f>'8C'!$AM$42</f>
        <v>B0002EBT_TP</v>
      </c>
      <c r="E311" t="s">
        <v>16446</v>
      </c>
      <c r="F311">
        <f>IF(ISBLANK('8C'!$L$42),"",'8C'!$L$42)</f>
        <v>21.532630241681431</v>
      </c>
    </row>
    <row r="312" spans="2:6">
      <c r="B312" t="str">
        <f>'8C'!$AF$46</f>
        <v>B0002PBM_EM</v>
      </c>
      <c r="E312" t="s">
        <v>16446</v>
      </c>
      <c r="F312">
        <f>IF(ISBLANK('8C'!$E$46),"",'8C'!$E$46)</f>
        <v>0.531602721046463</v>
      </c>
    </row>
    <row r="313" spans="2:6">
      <c r="B313" t="str">
        <f>'8D'!$T$8</f>
        <v>BN5611INC</v>
      </c>
      <c r="E313" t="s">
        <v>16446</v>
      </c>
      <c r="F313">
        <f>IF(ISBLANK('8D'!$E$8),"",'8D'!$E$8)</f>
        <v>1.7999999999999999E-2</v>
      </c>
    </row>
    <row r="314" spans="2:6">
      <c r="B314" t="str">
        <f>'8D'!$U$8</f>
        <v>BN5611TPS</v>
      </c>
      <c r="E314" t="s">
        <v>16446</v>
      </c>
      <c r="F314">
        <f>IF(ISBLANK('8D'!$F$8),"",'8D'!$F$8)</f>
        <v>0</v>
      </c>
    </row>
    <row r="315" spans="2:6">
      <c r="B315" t="str">
        <f>'8D'!$T$9</f>
        <v>BN5612INC</v>
      </c>
      <c r="E315" t="s">
        <v>16446</v>
      </c>
      <c r="F315">
        <f>IF(ISBLANK('8D'!$E$9),"",'8D'!$E$9)</f>
        <v>0.03</v>
      </c>
    </row>
    <row r="316" spans="2:6">
      <c r="B316" t="str">
        <f>'8D'!$U$9</f>
        <v>BN5612TPS</v>
      </c>
      <c r="E316" t="s">
        <v>16446</v>
      </c>
      <c r="F316">
        <f>IF(ISBLANK('8D'!$F$9),"",'8D'!$F$9)</f>
        <v>0</v>
      </c>
    </row>
    <row r="317" spans="2:6">
      <c r="B317" s="1918" t="str">
        <f>'8D'!$T$10</f>
        <v>BN5613INC</v>
      </c>
      <c r="E317" t="s">
        <v>16446</v>
      </c>
      <c r="F317">
        <f>IF(ISBLANK('8D'!$E$10),"",'8D'!$E$10)</f>
        <v>0.32100000000000001</v>
      </c>
    </row>
    <row r="318" spans="2:6">
      <c r="B318" t="str">
        <f>'8D'!$U$10</f>
        <v>BN5613TPS</v>
      </c>
      <c r="E318" t="s">
        <v>16446</v>
      </c>
      <c r="F318">
        <f>IF(ISBLANK('8D'!$F$10),"",'8D'!$F$10)</f>
        <v>0</v>
      </c>
    </row>
    <row r="319" spans="2:6">
      <c r="B319" t="str">
        <f>'8D'!$T$11</f>
        <v>BN5614INC</v>
      </c>
      <c r="E319" t="s">
        <v>16446</v>
      </c>
      <c r="F319">
        <f>IF(ISBLANK('8D'!$E$11),"",'8D'!$E$11)</f>
        <v>0.52700000000000002</v>
      </c>
    </row>
    <row r="320" spans="2:6">
      <c r="B320" t="str">
        <f>'8D'!$U$11</f>
        <v>BN5614TPS</v>
      </c>
      <c r="E320" t="s">
        <v>16446</v>
      </c>
      <c r="F320">
        <f>IF(ISBLANK('8D'!$F$11),"",'8D'!$F$11)</f>
        <v>0</v>
      </c>
    </row>
    <row r="321" spans="2:6">
      <c r="B321" t="str">
        <f>'8D'!$T$12</f>
        <v>BN5615INC</v>
      </c>
      <c r="E321" t="s">
        <v>16446</v>
      </c>
      <c r="F321">
        <f>IF(ISBLANK('8D'!$E$12),"",'8D'!$E$12)</f>
        <v>0.1</v>
      </c>
    </row>
    <row r="322" spans="2:6">
      <c r="B322" t="str">
        <f>'8D'!$U$12</f>
        <v>BN5615TPS</v>
      </c>
      <c r="E322" t="s">
        <v>16446</v>
      </c>
      <c r="F322">
        <f>IF(ISBLANK('8D'!$F$12),"",'8D'!$F$12)</f>
        <v>0</v>
      </c>
    </row>
    <row r="323" spans="2:6">
      <c r="B323" t="str">
        <f>'8D'!$T$13</f>
        <v>BN5618INC</v>
      </c>
      <c r="E323" t="s">
        <v>16446</v>
      </c>
      <c r="F323">
        <f>IF(ISBLANK('8D'!$E$13),"",'8D'!$E$13)</f>
        <v>0</v>
      </c>
    </row>
    <row r="324" spans="2:6">
      <c r="B324" t="str">
        <f>'8D'!$U$13</f>
        <v>BN5618TPS</v>
      </c>
      <c r="E324" t="s">
        <v>16446</v>
      </c>
      <c r="F324">
        <f>IF(ISBLANK('8D'!$F$13),"",'8D'!$F$13)</f>
        <v>3.0000000000000001E-3</v>
      </c>
    </row>
    <row r="325" spans="2:6">
      <c r="B325" t="str">
        <f>'8D'!$T$14</f>
        <v>BN5619INC</v>
      </c>
      <c r="E325" t="s">
        <v>16446</v>
      </c>
      <c r="F325">
        <f>IF(ISBLANK('8D'!$E$14),"",'8D'!$E$14)</f>
        <v>0.996</v>
      </c>
    </row>
    <row r="326" spans="2:6">
      <c r="B326" t="str">
        <f>'8D'!$U$14</f>
        <v>BN5619TPS</v>
      </c>
      <c r="E326" t="s">
        <v>16446</v>
      </c>
      <c r="F326">
        <f>IF(ISBLANK('8D'!$F$14),"",'8D'!$F$14)</f>
        <v>3.0000000000000001E-3</v>
      </c>
    </row>
    <row r="327" spans="2:6">
      <c r="B327" t="str">
        <f>'8D'!$T$17</f>
        <v>BN5620INC</v>
      </c>
      <c r="E327" t="s">
        <v>16446</v>
      </c>
      <c r="F327">
        <f>IF(ISBLANK('8D'!$E$17),"",'8D'!$E$17)</f>
        <v>0</v>
      </c>
    </row>
    <row r="328" spans="2:6">
      <c r="B328" t="str">
        <f>'8D'!$U$17</f>
        <v>BN5620TPS</v>
      </c>
      <c r="E328" t="s">
        <v>16446</v>
      </c>
      <c r="F328">
        <f>IF(ISBLANK('8D'!$F$17),"",'8D'!$F$17)</f>
        <v>0</v>
      </c>
    </row>
    <row r="329" spans="2:6">
      <c r="B329" t="str">
        <f>'8D'!$T$18</f>
        <v>BN5621INC</v>
      </c>
      <c r="E329" t="s">
        <v>16446</v>
      </c>
      <c r="F329">
        <f>IF(ISBLANK('8D'!$E$18),"",'8D'!$E$18)</f>
        <v>0</v>
      </c>
    </row>
    <row r="330" spans="2:6">
      <c r="B330" t="str">
        <f>'8D'!$U$18</f>
        <v>BN5621TPS</v>
      </c>
      <c r="E330" t="s">
        <v>16446</v>
      </c>
      <c r="F330">
        <f>IF(ISBLANK('8D'!$F$18),"",'8D'!$F$18)</f>
        <v>0</v>
      </c>
    </row>
    <row r="331" spans="2:6">
      <c r="B331" t="str">
        <f>'8D'!$T$19</f>
        <v>BN5622INC</v>
      </c>
      <c r="E331" t="s">
        <v>16446</v>
      </c>
      <c r="F331">
        <f>IF(ISBLANK('8D'!$E$19),"",'8D'!$E$19)</f>
        <v>3.5000000000000003E-2</v>
      </c>
    </row>
    <row r="332" spans="2:6">
      <c r="B332" t="str">
        <f>'8D'!$U$19</f>
        <v>BN5622TPS</v>
      </c>
      <c r="E332" t="s">
        <v>16446</v>
      </c>
      <c r="F332">
        <f>IF(ISBLANK('8D'!$F$19),"",'8D'!$F$19)</f>
        <v>0</v>
      </c>
    </row>
    <row r="333" spans="2:6">
      <c r="B333" t="str">
        <f>'8D'!$T$20</f>
        <v>BN5623INC</v>
      </c>
      <c r="E333" t="s">
        <v>16446</v>
      </c>
      <c r="F333">
        <f>IF(ISBLANK('8D'!$E$20),"",'8D'!$E$20)</f>
        <v>0.95899999999999996</v>
      </c>
    </row>
    <row r="334" spans="2:6">
      <c r="B334" t="str">
        <f>'8D'!$U$20</f>
        <v>BN5623TPS</v>
      </c>
      <c r="E334" t="s">
        <v>16446</v>
      </c>
      <c r="F334">
        <f>IF(ISBLANK('8D'!$F$20),"",'8D'!$F$20)</f>
        <v>0</v>
      </c>
    </row>
    <row r="335" spans="2:6">
      <c r="B335" t="str">
        <f>'8D'!$T$21</f>
        <v>BN5624INC</v>
      </c>
      <c r="E335" t="s">
        <v>16446</v>
      </c>
      <c r="F335">
        <f>IF(ISBLANK('8D'!$E$21),"",'8D'!$E$21)</f>
        <v>0</v>
      </c>
    </row>
    <row r="336" spans="2:6">
      <c r="B336" t="str">
        <f>'8D'!$U$21</f>
        <v>BN5624TPS</v>
      </c>
      <c r="E336" t="s">
        <v>16446</v>
      </c>
      <c r="F336">
        <f>IF(ISBLANK('8D'!$F$21),"",'8D'!$F$21)</f>
        <v>6.0000000000000001E-3</v>
      </c>
    </row>
    <row r="337" spans="2:6">
      <c r="B337" t="str">
        <f>'8D'!$T$22</f>
        <v>BN5625INC</v>
      </c>
      <c r="E337" t="s">
        <v>16446</v>
      </c>
      <c r="F337">
        <f>IF(ISBLANK('8D'!$E$22),"",'8D'!$E$22)</f>
        <v>0.99399999999999999</v>
      </c>
    </row>
    <row r="338" spans="2:6">
      <c r="B338" t="str">
        <f>'8D'!$U$22</f>
        <v>BN5625TPS</v>
      </c>
      <c r="E338" t="s">
        <v>16446</v>
      </c>
      <c r="F338">
        <f>IF(ISBLANK('8D'!$F$22),"",'8D'!$F$22)</f>
        <v>6.0000000000000001E-3</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workbookViewId="0"/>
  </sheetViews>
  <sheetFormatPr defaultRowHeight="14"/>
  <cols>
    <col min="2" max="2" width="22.58203125" bestFit="1" customWidth="1"/>
    <col min="3" max="3" width="35.5" customWidth="1"/>
    <col min="5" max="5" width="16.9140625" bestFit="1" customWidth="1"/>
  </cols>
  <sheetData>
    <row r="1" spans="1:6">
      <c r="C1" s="2897" t="s">
        <v>16453</v>
      </c>
    </row>
    <row r="2" spans="1:6">
      <c r="A2" t="s">
        <v>3</v>
      </c>
      <c r="B2" t="s">
        <v>16443</v>
      </c>
      <c r="C2" t="s">
        <v>16444</v>
      </c>
      <c r="D2" t="s">
        <v>15065</v>
      </c>
      <c r="E2" t="s">
        <v>16445</v>
      </c>
      <c r="F2" t="s">
        <v>13212</v>
      </c>
    </row>
    <row r="4" spans="1:6">
      <c r="B4" t="e">
        <f>#REF!</f>
        <v>#REF!</v>
      </c>
      <c r="E4" t="s">
        <v>16446</v>
      </c>
      <c r="F4" t="e">
        <f>IF(ISBLANK(#REF!),"",#REF!)</f>
        <v>#REF!</v>
      </c>
    </row>
    <row r="5" spans="1:6">
      <c r="B5" t="e">
        <f>#REF!</f>
        <v>#REF!</v>
      </c>
      <c r="E5" t="s">
        <v>16446</v>
      </c>
      <c r="F5" t="e">
        <f>IF(ISBLANK(#REF!),"",#REF!)</f>
        <v>#REF!</v>
      </c>
    </row>
    <row r="6" spans="1:6">
      <c r="B6" t="e">
        <f>#REF!</f>
        <v>#REF!</v>
      </c>
      <c r="E6" t="s">
        <v>16446</v>
      </c>
      <c r="F6" t="e">
        <f>IF(ISBLANK(#REF!),"",#REF!)</f>
        <v>#REF!</v>
      </c>
    </row>
    <row r="7" spans="1:6">
      <c r="B7" t="e">
        <f>#REF!</f>
        <v>#REF!</v>
      </c>
      <c r="E7" t="s">
        <v>16446</v>
      </c>
      <c r="F7" t="e">
        <f>IF(ISBLANK(#REF!),"",#REF!)</f>
        <v>#REF!</v>
      </c>
    </row>
    <row r="8" spans="1:6">
      <c r="B8" t="e">
        <f>#REF!</f>
        <v>#REF!</v>
      </c>
      <c r="E8" t="s">
        <v>16446</v>
      </c>
      <c r="F8" t="e">
        <f>IF(ISBLANK(#REF!),"",#REF!)</f>
        <v>#REF!</v>
      </c>
    </row>
    <row r="9" spans="1:6">
      <c r="B9" t="e">
        <f>#REF!</f>
        <v>#REF!</v>
      </c>
      <c r="E9" t="s">
        <v>16446</v>
      </c>
      <c r="F9" t="e">
        <f>IF(ISBLANK(#REF!),"",#REF!)</f>
        <v>#REF!</v>
      </c>
    </row>
    <row r="10" spans="1:6">
      <c r="B10" t="e">
        <f>#REF!</f>
        <v>#REF!</v>
      </c>
      <c r="E10" t="s">
        <v>16446</v>
      </c>
      <c r="F10" t="e">
        <f>IF(ISBLANK(#REF!),"",#REF!)</f>
        <v>#REF!</v>
      </c>
    </row>
    <row r="11" spans="1:6">
      <c r="B11" t="e">
        <f>#REF!</f>
        <v>#REF!</v>
      </c>
      <c r="E11" t="s">
        <v>16446</v>
      </c>
      <c r="F11" t="e">
        <f>IF(ISBLANK(#REF!),"",#REF!)</f>
        <v>#REF!</v>
      </c>
    </row>
    <row r="12" spans="1:6">
      <c r="B12" t="e">
        <f>#REF!</f>
        <v>#REF!</v>
      </c>
      <c r="E12" t="s">
        <v>16446</v>
      </c>
      <c r="F12" t="e">
        <f>IF(ISBLANK(#REF!),"",#REF!)</f>
        <v>#REF!</v>
      </c>
    </row>
    <row r="13" spans="1:6">
      <c r="B13" t="e">
        <f>#REF!</f>
        <v>#REF!</v>
      </c>
      <c r="E13" t="s">
        <v>16446</v>
      </c>
      <c r="F13" t="e">
        <f>IF(ISBLANK(#REF!),"",#REF!)</f>
        <v>#REF!</v>
      </c>
    </row>
    <row r="14" spans="1:6">
      <c r="B14" t="e">
        <f>#REF!</f>
        <v>#REF!</v>
      </c>
      <c r="E14" t="s">
        <v>16446</v>
      </c>
      <c r="F14" t="e">
        <f>IF(ISBLANK(#REF!),"",#REF!)</f>
        <v>#REF!</v>
      </c>
    </row>
    <row r="15" spans="1:6">
      <c r="B15" t="e">
        <f>#REF!</f>
        <v>#REF!</v>
      </c>
      <c r="E15" t="s">
        <v>16446</v>
      </c>
      <c r="F15" t="e">
        <f>IF(ISBLANK(#REF!),"",#REF!)</f>
        <v>#REF!</v>
      </c>
    </row>
    <row r="16" spans="1:6">
      <c r="B16" t="e">
        <f>#REF!</f>
        <v>#REF!</v>
      </c>
      <c r="E16" t="s">
        <v>16446</v>
      </c>
      <c r="F16" t="e">
        <f>IF(ISBLANK(#REF!),"",#REF!)</f>
        <v>#REF!</v>
      </c>
    </row>
    <row r="17" spans="2:6">
      <c r="B17" t="e">
        <f>#REF!</f>
        <v>#REF!</v>
      </c>
      <c r="E17" t="s">
        <v>16446</v>
      </c>
      <c r="F17" t="e">
        <f>IF(ISBLANK(#REF!),"",#REF!)</f>
        <v>#REF!</v>
      </c>
    </row>
    <row r="18" spans="2:6">
      <c r="B18" t="e">
        <f>#REF!</f>
        <v>#REF!</v>
      </c>
      <c r="E18" t="s">
        <v>16446</v>
      </c>
      <c r="F18" t="e">
        <f>IF(ISBLANK(#REF!),"",#REF!)</f>
        <v>#REF!</v>
      </c>
    </row>
    <row r="19" spans="2:6">
      <c r="B19" t="e">
        <f>#REF!</f>
        <v>#REF!</v>
      </c>
      <c r="E19" t="s">
        <v>16446</v>
      </c>
      <c r="F19" t="e">
        <f>IF(ISBLANK(#REF!),"",#REF!)</f>
        <v>#REF!</v>
      </c>
    </row>
    <row r="20" spans="2:6">
      <c r="B20" t="e">
        <f>#REF!</f>
        <v>#REF!</v>
      </c>
      <c r="E20" t="s">
        <v>16446</v>
      </c>
      <c r="F20" t="e">
        <f>IF(ISBLANK(#REF!),"",#REF!)</f>
        <v>#REF!</v>
      </c>
    </row>
    <row r="21" spans="2:6">
      <c r="B21" t="e">
        <f>#REF!</f>
        <v>#REF!</v>
      </c>
      <c r="E21" t="s">
        <v>16446</v>
      </c>
      <c r="F21" t="e">
        <f>IF(ISBLANK(#REF!),"",#REF!)</f>
        <v>#REF!</v>
      </c>
    </row>
    <row r="22" spans="2:6">
      <c r="B22" t="e">
        <f>#REF!</f>
        <v>#REF!</v>
      </c>
      <c r="E22" t="s">
        <v>16446</v>
      </c>
      <c r="F22" t="e">
        <f>IF(ISBLANK(#REF!),"",#REF!)</f>
        <v>#REF!</v>
      </c>
    </row>
    <row r="23" spans="2:6">
      <c r="B23" t="e">
        <f>#REF!</f>
        <v>#REF!</v>
      </c>
      <c r="E23" t="s">
        <v>16446</v>
      </c>
      <c r="F23" t="e">
        <f>IF(ISBLANK(#REF!),"",#REF!)</f>
        <v>#REF!</v>
      </c>
    </row>
    <row r="24" spans="2:6">
      <c r="B24" t="e">
        <f>#REF!</f>
        <v>#REF!</v>
      </c>
      <c r="E24" t="s">
        <v>16446</v>
      </c>
      <c r="F24" t="e">
        <f>IF(ISBLANK(#REF!),"",#REF!)</f>
        <v>#REF!</v>
      </c>
    </row>
    <row r="25" spans="2:6">
      <c r="B25" t="e">
        <f>#REF!</f>
        <v>#REF!</v>
      </c>
      <c r="E25" t="s">
        <v>16446</v>
      </c>
      <c r="F25" t="e">
        <f>IF(ISBLANK(#REF!),"",#REF!)</f>
        <v>#REF!</v>
      </c>
    </row>
    <row r="26" spans="2:6">
      <c r="B26" t="e">
        <f>#REF!</f>
        <v>#REF!</v>
      </c>
      <c r="E26" t="s">
        <v>16446</v>
      </c>
      <c r="F26" t="e">
        <f>IF(ISBLANK(#REF!),"",#REF!)</f>
        <v>#REF!</v>
      </c>
    </row>
    <row r="27" spans="2:6">
      <c r="B27" t="e">
        <f>#REF!</f>
        <v>#REF!</v>
      </c>
      <c r="E27" t="s">
        <v>16446</v>
      </c>
      <c r="F27" t="e">
        <f>IF(ISBLANK(#REF!),"",#REF!)</f>
        <v>#REF!</v>
      </c>
    </row>
    <row r="28" spans="2:6">
      <c r="B28" t="e">
        <f>#REF!</f>
        <v>#REF!</v>
      </c>
      <c r="E28" t="s">
        <v>16446</v>
      </c>
      <c r="F28" t="e">
        <f>IF(ISBLANK(#REF!),"",#REF!)</f>
        <v>#REF!</v>
      </c>
    </row>
    <row r="29" spans="2:6">
      <c r="B29" t="e">
        <f>#REF!</f>
        <v>#REF!</v>
      </c>
      <c r="E29" t="s">
        <v>16446</v>
      </c>
      <c r="F29" t="e">
        <f>IF(ISBLANK(#REF!),"",#REF!)</f>
        <v>#REF!</v>
      </c>
    </row>
    <row r="30" spans="2:6">
      <c r="B30" t="e">
        <f>#REF!</f>
        <v>#REF!</v>
      </c>
      <c r="E30" t="s">
        <v>16446</v>
      </c>
      <c r="F30" t="e">
        <f>IF(ISBLANK(#REF!),"",#REF!)</f>
        <v>#REF!</v>
      </c>
    </row>
    <row r="31" spans="2:6">
      <c r="B31" t="e">
        <f>#REF!</f>
        <v>#REF!</v>
      </c>
      <c r="E31" t="s">
        <v>16446</v>
      </c>
      <c r="F31" t="e">
        <f>IF(ISBLANK(#REF!),"",#REF!)</f>
        <v>#REF!</v>
      </c>
    </row>
    <row r="32" spans="2:6">
      <c r="B32" t="e">
        <f>#REF!</f>
        <v>#REF!</v>
      </c>
      <c r="E32" t="s">
        <v>16446</v>
      </c>
      <c r="F32" t="e">
        <f>IF(ISBLANK(#REF!),"",#REF!)</f>
        <v>#REF!</v>
      </c>
    </row>
    <row r="33" spans="2:6">
      <c r="B33" t="e">
        <f>#REF!</f>
        <v>#REF!</v>
      </c>
      <c r="E33" t="s">
        <v>16446</v>
      </c>
      <c r="F33" t="e">
        <f>IF(ISBLANK(#REF!),"",#REF!)</f>
        <v>#REF!</v>
      </c>
    </row>
    <row r="34" spans="2:6">
      <c r="B34" t="e">
        <f>#REF!</f>
        <v>#REF!</v>
      </c>
      <c r="E34" t="s">
        <v>16446</v>
      </c>
      <c r="F34" t="e">
        <f>IF(ISBLANK(#REF!),"",#REF!)</f>
        <v>#REF!</v>
      </c>
    </row>
    <row r="35" spans="2:6">
      <c r="B35" t="e">
        <f>#REF!</f>
        <v>#REF!</v>
      </c>
      <c r="E35" t="s">
        <v>16446</v>
      </c>
      <c r="F35" t="e">
        <f>IF(ISBLANK(#REF!),"",#REF!)</f>
        <v>#REF!</v>
      </c>
    </row>
    <row r="36" spans="2:6">
      <c r="B36" t="e">
        <f>#REF!</f>
        <v>#REF!</v>
      </c>
      <c r="E36" t="s">
        <v>16446</v>
      </c>
      <c r="F36" t="e">
        <f>IF(ISBLANK(#REF!),"",#REF!)</f>
        <v>#REF!</v>
      </c>
    </row>
    <row r="37" spans="2:6">
      <c r="B37" t="e">
        <f>#REF!</f>
        <v>#REF!</v>
      </c>
      <c r="E37" t="s">
        <v>16446</v>
      </c>
      <c r="F37" t="e">
        <f>IF(ISBLANK(#REF!),"",#REF!)</f>
        <v>#REF!</v>
      </c>
    </row>
    <row r="38" spans="2:6">
      <c r="B38" t="e">
        <f>#REF!</f>
        <v>#REF!</v>
      </c>
      <c r="E38" t="s">
        <v>16446</v>
      </c>
      <c r="F38" t="e">
        <f>IF(ISBLANK(#REF!),"",#REF!)</f>
        <v>#REF!</v>
      </c>
    </row>
    <row r="39" spans="2:6">
      <c r="B39" t="e">
        <f>#REF!</f>
        <v>#REF!</v>
      </c>
      <c r="E39" t="s">
        <v>16446</v>
      </c>
      <c r="F39" t="e">
        <f>IF(ISBLANK(#REF!),"",#REF!)</f>
        <v>#REF!</v>
      </c>
    </row>
    <row r="40" spans="2:6">
      <c r="B40" t="e">
        <f>#REF!</f>
        <v>#REF!</v>
      </c>
      <c r="E40" t="s">
        <v>16446</v>
      </c>
      <c r="F40" t="e">
        <f>IF(ISBLANK(#REF!),"",#REF!)</f>
        <v>#REF!</v>
      </c>
    </row>
    <row r="41" spans="2:6">
      <c r="B41" t="e">
        <f>#REF!</f>
        <v>#REF!</v>
      </c>
      <c r="E41" t="s">
        <v>16446</v>
      </c>
      <c r="F41" t="e">
        <f>IF(ISBLANK(#REF!),"",#REF!)</f>
        <v>#REF!</v>
      </c>
    </row>
    <row r="42" spans="2:6">
      <c r="B42" t="e">
        <f>#REF!</f>
        <v>#REF!</v>
      </c>
      <c r="E42" t="s">
        <v>16446</v>
      </c>
      <c r="F42" t="e">
        <f>IF(ISBLANK(#REF!),"",#REF!)</f>
        <v>#REF!</v>
      </c>
    </row>
    <row r="43" spans="2:6">
      <c r="B43" t="e">
        <f>#REF!</f>
        <v>#REF!</v>
      </c>
      <c r="E43" t="s">
        <v>16446</v>
      </c>
      <c r="F43" t="e">
        <f>IF(ISBLANK(#REF!),"",#REF!)</f>
        <v>#REF!</v>
      </c>
    </row>
    <row r="44" spans="2:6">
      <c r="B44" t="e">
        <f>#REF!</f>
        <v>#REF!</v>
      </c>
      <c r="E44" t="s">
        <v>16446</v>
      </c>
      <c r="F44" t="e">
        <f>IF(ISBLANK(#REF!),"",#REF!)</f>
        <v>#REF!</v>
      </c>
    </row>
    <row r="45" spans="2:6">
      <c r="B45" t="e">
        <f>#REF!</f>
        <v>#REF!</v>
      </c>
      <c r="E45" t="s">
        <v>16446</v>
      </c>
      <c r="F45" t="e">
        <f>IF(ISBLANK(#REF!),"",#REF!)</f>
        <v>#REF!</v>
      </c>
    </row>
    <row r="46" spans="2:6">
      <c r="B46" t="e">
        <f>#REF!</f>
        <v>#REF!</v>
      </c>
      <c r="E46" t="s">
        <v>16446</v>
      </c>
      <c r="F46" t="e">
        <f>IF(ISBLANK(#REF!),"",#REF!)</f>
        <v>#REF!</v>
      </c>
    </row>
    <row r="47" spans="2:6">
      <c r="B47" t="e">
        <f>#REF!</f>
        <v>#REF!</v>
      </c>
      <c r="E47" t="s">
        <v>16446</v>
      </c>
      <c r="F47" t="e">
        <f>IF(ISBLANK(#REF!),"",#REF!)</f>
        <v>#REF!</v>
      </c>
    </row>
    <row r="48" spans="2:6">
      <c r="B48" t="e">
        <f>#REF!</f>
        <v>#REF!</v>
      </c>
      <c r="E48" t="s">
        <v>16446</v>
      </c>
      <c r="F48" t="e">
        <f>IF(ISBLANK(#REF!),"",#REF!)</f>
        <v>#REF!</v>
      </c>
    </row>
    <row r="49" spans="2:6">
      <c r="B49" t="e">
        <f>#REF!</f>
        <v>#REF!</v>
      </c>
      <c r="E49" t="s">
        <v>16446</v>
      </c>
      <c r="F49" t="e">
        <f>IF(ISBLANK(#REF!),"",#REF!)</f>
        <v>#REF!</v>
      </c>
    </row>
    <row r="50" spans="2:6">
      <c r="B50" t="e">
        <f>#REF!</f>
        <v>#REF!</v>
      </c>
      <c r="E50" t="s">
        <v>16446</v>
      </c>
      <c r="F50" t="e">
        <f>IF(ISBLANK(#REF!),"",#REF!)</f>
        <v>#REF!</v>
      </c>
    </row>
    <row r="51" spans="2:6">
      <c r="B51" t="e">
        <f>#REF!</f>
        <v>#REF!</v>
      </c>
      <c r="E51" t="s">
        <v>16446</v>
      </c>
      <c r="F51" t="e">
        <f>IF(ISBLANK(#REF!),"",#REF!)</f>
        <v>#REF!</v>
      </c>
    </row>
    <row r="52" spans="2:6">
      <c r="B52" t="e">
        <f>#REF!</f>
        <v>#REF!</v>
      </c>
      <c r="E52" t="s">
        <v>16446</v>
      </c>
      <c r="F52" t="e">
        <f>IF(ISBLANK(#REF!),"",#REF!)</f>
        <v>#REF!</v>
      </c>
    </row>
    <row r="53" spans="2:6">
      <c r="B53" t="e">
        <f>#REF!</f>
        <v>#REF!</v>
      </c>
      <c r="E53" t="s">
        <v>16446</v>
      </c>
      <c r="F53" t="e">
        <f>IF(ISBLANK(#REF!),"",#REF!)</f>
        <v>#REF!</v>
      </c>
    </row>
    <row r="54" spans="2:6">
      <c r="B54" t="e">
        <f>#REF!</f>
        <v>#REF!</v>
      </c>
      <c r="E54" t="s">
        <v>16446</v>
      </c>
      <c r="F54" t="e">
        <f>IF(ISBLANK(#REF!),"",#REF!)</f>
        <v>#REF!</v>
      </c>
    </row>
    <row r="55" spans="2:6">
      <c r="B55" t="e">
        <f>#REF!</f>
        <v>#REF!</v>
      </c>
      <c r="E55" t="s">
        <v>16446</v>
      </c>
      <c r="F55" t="e">
        <f>IF(ISBLANK(#REF!),"",#REF!)</f>
        <v>#REF!</v>
      </c>
    </row>
    <row r="56" spans="2:6">
      <c r="B56" t="e">
        <f>#REF!</f>
        <v>#REF!</v>
      </c>
      <c r="E56" t="s">
        <v>16446</v>
      </c>
      <c r="F56" t="e">
        <f>IF(ISBLANK(#REF!),"",#REF!)</f>
        <v>#REF!</v>
      </c>
    </row>
    <row r="57" spans="2:6">
      <c r="B57" t="e">
        <f>#REF!</f>
        <v>#REF!</v>
      </c>
      <c r="E57" t="s">
        <v>16446</v>
      </c>
      <c r="F57" t="e">
        <f>IF(ISBLANK(#REF!),"",#REF!)</f>
        <v>#REF!</v>
      </c>
    </row>
    <row r="58" spans="2:6">
      <c r="B58" t="e">
        <f>#REF!</f>
        <v>#REF!</v>
      </c>
      <c r="E58" t="s">
        <v>16446</v>
      </c>
      <c r="F58" t="e">
        <f>IF(ISBLANK(#REF!),"",#REF!)</f>
        <v>#REF!</v>
      </c>
    </row>
    <row r="59" spans="2:6">
      <c r="B59" t="e">
        <f>#REF!</f>
        <v>#REF!</v>
      </c>
      <c r="E59" t="s">
        <v>16446</v>
      </c>
      <c r="F59" t="e">
        <f>IF(ISBLANK(#REF!),"",#REF!)</f>
        <v>#REF!</v>
      </c>
    </row>
    <row r="60" spans="2:6">
      <c r="B60" t="e">
        <f>#REF!</f>
        <v>#REF!</v>
      </c>
      <c r="E60" t="s">
        <v>16446</v>
      </c>
      <c r="F60" t="e">
        <f>IF(ISBLANK(#REF!),"",#REF!)</f>
        <v>#REF!</v>
      </c>
    </row>
    <row r="61" spans="2:6">
      <c r="B61" t="e">
        <f>#REF!</f>
        <v>#REF!</v>
      </c>
      <c r="E61" t="s">
        <v>16446</v>
      </c>
      <c r="F61" t="e">
        <f>IF(ISBLANK(#REF!),"",#REF!)</f>
        <v>#REF!</v>
      </c>
    </row>
    <row r="62" spans="2:6">
      <c r="B62" t="e">
        <f>#REF!</f>
        <v>#REF!</v>
      </c>
      <c r="E62" t="s">
        <v>16446</v>
      </c>
      <c r="F62" t="e">
        <f>IF(ISBLANK(#REF!),"",#REF!)</f>
        <v>#REF!</v>
      </c>
    </row>
    <row r="63" spans="2:6">
      <c r="B63" t="e">
        <f>#REF!</f>
        <v>#REF!</v>
      </c>
      <c r="E63" t="s">
        <v>16446</v>
      </c>
      <c r="F63" t="e">
        <f>IF(ISBLANK(#REF!),"",#REF!)</f>
        <v>#REF!</v>
      </c>
    </row>
    <row r="64" spans="2:6">
      <c r="B64" t="e">
        <f>#REF!</f>
        <v>#REF!</v>
      </c>
      <c r="E64" t="s">
        <v>16446</v>
      </c>
      <c r="F64" t="e">
        <f>IF(ISBLANK(#REF!),"",#REF!)</f>
        <v>#REF!</v>
      </c>
    </row>
    <row r="65" spans="2:6">
      <c r="B65" t="e">
        <f>#REF!</f>
        <v>#REF!</v>
      </c>
      <c r="E65" t="s">
        <v>16446</v>
      </c>
      <c r="F65" t="e">
        <f>IF(ISBLANK(#REF!),"",#REF!)</f>
        <v>#REF!</v>
      </c>
    </row>
    <row r="66" spans="2:6">
      <c r="B66" t="e">
        <f>#REF!</f>
        <v>#REF!</v>
      </c>
      <c r="E66" t="s">
        <v>16446</v>
      </c>
      <c r="F66" t="e">
        <f>IF(ISBLANK(#REF!),"",#REF!)</f>
        <v>#REF!</v>
      </c>
    </row>
    <row r="67" spans="2:6">
      <c r="B67" t="e">
        <f>#REF!</f>
        <v>#REF!</v>
      </c>
      <c r="E67" t="s">
        <v>16446</v>
      </c>
      <c r="F67" t="e">
        <f>IF(ISBLANK(#REF!),"",#REF!)</f>
        <v>#REF!</v>
      </c>
    </row>
    <row r="68" spans="2:6">
      <c r="B68" t="e">
        <f>#REF!</f>
        <v>#REF!</v>
      </c>
      <c r="E68" t="s">
        <v>16446</v>
      </c>
      <c r="F68" t="e">
        <f>IF(ISBLANK(#REF!),"",#REF!)</f>
        <v>#REF!</v>
      </c>
    </row>
    <row r="69" spans="2:6">
      <c r="B69" t="e">
        <f>#REF!</f>
        <v>#REF!</v>
      </c>
      <c r="E69" t="s">
        <v>16446</v>
      </c>
      <c r="F69" t="e">
        <f>IF(ISBLANK(#REF!),"",#REF!)</f>
        <v>#REF!</v>
      </c>
    </row>
    <row r="70" spans="2:6">
      <c r="B70" t="e">
        <f>#REF!</f>
        <v>#REF!</v>
      </c>
      <c r="E70" t="s">
        <v>16446</v>
      </c>
      <c r="F70" t="e">
        <f>IF(ISBLANK(#REF!),"",#REF!)</f>
        <v>#REF!</v>
      </c>
    </row>
    <row r="71" spans="2:6">
      <c r="B71" t="e">
        <f>#REF!</f>
        <v>#REF!</v>
      </c>
      <c r="E71" t="s">
        <v>16446</v>
      </c>
      <c r="F71" t="e">
        <f>IF(ISBLANK(#REF!),"",#REF!)</f>
        <v>#REF!</v>
      </c>
    </row>
    <row r="72" spans="2:6">
      <c r="B72" t="e">
        <f>#REF!</f>
        <v>#REF!</v>
      </c>
      <c r="E72" t="s">
        <v>16446</v>
      </c>
      <c r="F72" t="e">
        <f>IF(ISBLANK(#REF!),"",#REF!)</f>
        <v>#REF!</v>
      </c>
    </row>
    <row r="73" spans="2:6">
      <c r="B73" t="e">
        <f>#REF!</f>
        <v>#REF!</v>
      </c>
      <c r="E73" t="s">
        <v>16446</v>
      </c>
      <c r="F73" t="e">
        <f>IF(ISBLANK(#REF!),"",#REF!)</f>
        <v>#REF!</v>
      </c>
    </row>
    <row r="74" spans="2:6">
      <c r="B74" t="e">
        <f>#REF!</f>
        <v>#REF!</v>
      </c>
      <c r="E74" t="s">
        <v>16446</v>
      </c>
      <c r="F74" t="e">
        <f>IF(ISBLANK(#REF!),"",#REF!)</f>
        <v>#REF!</v>
      </c>
    </row>
    <row r="75" spans="2:6">
      <c r="B75" t="e">
        <f>#REF!</f>
        <v>#REF!</v>
      </c>
      <c r="E75" t="s">
        <v>16446</v>
      </c>
      <c r="F75" t="e">
        <f>IF(ISBLANK(#REF!),"",#REF!)</f>
        <v>#REF!</v>
      </c>
    </row>
    <row r="76" spans="2:6">
      <c r="B76" t="e">
        <f>#REF!</f>
        <v>#REF!</v>
      </c>
      <c r="E76" t="s">
        <v>16446</v>
      </c>
      <c r="F76" t="e">
        <f>IF(ISBLANK(#REF!),"",#REF!)</f>
        <v>#REF!</v>
      </c>
    </row>
    <row r="77" spans="2:6">
      <c r="B77" t="e">
        <f>#REF!</f>
        <v>#REF!</v>
      </c>
      <c r="E77" t="s">
        <v>16446</v>
      </c>
      <c r="F77" t="e">
        <f>IF(ISBLANK(#REF!),"",#REF!)</f>
        <v>#REF!</v>
      </c>
    </row>
    <row r="78" spans="2:6">
      <c r="B78" t="e">
        <f>#REF!</f>
        <v>#REF!</v>
      </c>
      <c r="E78" t="s">
        <v>16446</v>
      </c>
      <c r="F78" t="e">
        <f>IF(ISBLANK(#REF!),"",#REF!)</f>
        <v>#REF!</v>
      </c>
    </row>
    <row r="79" spans="2:6">
      <c r="B79" t="e">
        <f>#REF!</f>
        <v>#REF!</v>
      </c>
      <c r="E79" t="s">
        <v>16446</v>
      </c>
      <c r="F79" t="e">
        <f>IF(ISBLANK(#REF!),"",#REF!)</f>
        <v>#REF!</v>
      </c>
    </row>
    <row r="80" spans="2:6">
      <c r="B80" t="e">
        <f>#REF!</f>
        <v>#REF!</v>
      </c>
      <c r="E80" t="s">
        <v>16446</v>
      </c>
      <c r="F80" t="e">
        <f>IF(ISBLANK(#REF!),"",#REF!)</f>
        <v>#REF!</v>
      </c>
    </row>
    <row r="81" spans="2:6">
      <c r="B81" t="e">
        <f>#REF!</f>
        <v>#REF!</v>
      </c>
      <c r="E81" t="s">
        <v>16446</v>
      </c>
      <c r="F81" t="e">
        <f>IF(ISBLANK(#REF!),"",#REF!)</f>
        <v>#REF!</v>
      </c>
    </row>
    <row r="82" spans="2:6">
      <c r="B82" t="e">
        <f>#REF!</f>
        <v>#REF!</v>
      </c>
      <c r="E82" t="s">
        <v>16446</v>
      </c>
      <c r="F82" t="e">
        <f>IF(ISBLANK(#REF!),"",#REF!)</f>
        <v>#REF!</v>
      </c>
    </row>
    <row r="83" spans="2:6">
      <c r="B83" t="e">
        <f>#REF!</f>
        <v>#REF!</v>
      </c>
      <c r="E83" t="s">
        <v>16446</v>
      </c>
      <c r="F83" t="e">
        <f>IF(ISBLANK(#REF!),"",#REF!)</f>
        <v>#REF!</v>
      </c>
    </row>
    <row r="84" spans="2:6">
      <c r="B84" t="e">
        <f>#REF!</f>
        <v>#REF!</v>
      </c>
      <c r="E84" t="s">
        <v>16446</v>
      </c>
      <c r="F84" t="e">
        <f>IF(ISBLANK(#REF!),"",#REF!)</f>
        <v>#REF!</v>
      </c>
    </row>
    <row r="85" spans="2:6">
      <c r="B85" t="e">
        <f>#REF!</f>
        <v>#REF!</v>
      </c>
      <c r="E85" t="s">
        <v>16446</v>
      </c>
      <c r="F85" t="e">
        <f>IF(ISBLANK(#REF!),"",#REF!)</f>
        <v>#REF!</v>
      </c>
    </row>
    <row r="86" spans="2:6">
      <c r="B86" t="e">
        <f>#REF!</f>
        <v>#REF!</v>
      </c>
      <c r="E86" t="s">
        <v>16446</v>
      </c>
      <c r="F86" t="e">
        <f>IF(ISBLANK(#REF!),"",#REF!)</f>
        <v>#REF!</v>
      </c>
    </row>
    <row r="87" spans="2:6">
      <c r="B87" t="e">
        <f>#REF!</f>
        <v>#REF!</v>
      </c>
      <c r="E87" t="s">
        <v>16446</v>
      </c>
      <c r="F87" t="e">
        <f>IF(ISBLANK(#REF!),"",#REF!)</f>
        <v>#REF!</v>
      </c>
    </row>
    <row r="88" spans="2:6">
      <c r="B88" t="e">
        <f>#REF!</f>
        <v>#REF!</v>
      </c>
      <c r="E88" t="s">
        <v>16446</v>
      </c>
      <c r="F88" t="e">
        <f>IF(ISBLANK(#REF!),"",#REF!)</f>
        <v>#REF!</v>
      </c>
    </row>
    <row r="89" spans="2:6">
      <c r="B89" t="e">
        <f>#REF!</f>
        <v>#REF!</v>
      </c>
      <c r="E89" t="s">
        <v>16446</v>
      </c>
      <c r="F89" t="e">
        <f>IF(ISBLANK(#REF!),"",#REF!)</f>
        <v>#REF!</v>
      </c>
    </row>
    <row r="90" spans="2:6">
      <c r="B90" t="e">
        <f>#REF!</f>
        <v>#REF!</v>
      </c>
      <c r="E90" t="s">
        <v>16446</v>
      </c>
      <c r="F90" t="e">
        <f>IF(ISBLANK(#REF!),"",#REF!)</f>
        <v>#REF!</v>
      </c>
    </row>
    <row r="91" spans="2:6">
      <c r="B91" t="e">
        <f>#REF!</f>
        <v>#REF!</v>
      </c>
      <c r="E91" t="s">
        <v>16446</v>
      </c>
      <c r="F91" t="e">
        <f>IF(ISBLANK(#REF!),"",#REF!)</f>
        <v>#REF!</v>
      </c>
    </row>
    <row r="92" spans="2:6">
      <c r="B92" t="e">
        <f>#REF!</f>
        <v>#REF!</v>
      </c>
      <c r="E92" t="s">
        <v>16446</v>
      </c>
      <c r="F92" t="e">
        <f>IF(ISBLANK(#REF!),"",#REF!)</f>
        <v>#REF!</v>
      </c>
    </row>
    <row r="93" spans="2:6">
      <c r="B93" t="e">
        <f>#REF!</f>
        <v>#REF!</v>
      </c>
      <c r="E93" t="s">
        <v>16446</v>
      </c>
      <c r="F93" t="e">
        <f>IF(ISBLANK(#REF!),"",#REF!)</f>
        <v>#REF!</v>
      </c>
    </row>
    <row r="94" spans="2:6">
      <c r="B94" t="e">
        <f>#REF!</f>
        <v>#REF!</v>
      </c>
      <c r="E94" t="s">
        <v>16446</v>
      </c>
      <c r="F94" t="e">
        <f>IF(ISBLANK(#REF!),"",#REF!)</f>
        <v>#REF!</v>
      </c>
    </row>
    <row r="95" spans="2:6">
      <c r="B95" t="e">
        <f>#REF!</f>
        <v>#REF!</v>
      </c>
      <c r="E95" t="s">
        <v>16446</v>
      </c>
      <c r="F95" t="e">
        <f>IF(ISBLANK(#REF!),"",#REF!)</f>
        <v>#REF!</v>
      </c>
    </row>
    <row r="96" spans="2:6">
      <c r="B96" t="e">
        <f>#REF!</f>
        <v>#REF!</v>
      </c>
      <c r="E96" t="s">
        <v>16446</v>
      </c>
      <c r="F96" t="e">
        <f>IF(ISBLANK(#REF!),"",#REF!)</f>
        <v>#REF!</v>
      </c>
    </row>
    <row r="97" spans="2:6">
      <c r="B97" t="e">
        <f>#REF!</f>
        <v>#REF!</v>
      </c>
      <c r="E97" t="s">
        <v>16446</v>
      </c>
      <c r="F97" t="e">
        <f>IF(ISBLANK(#REF!),"",#REF!)</f>
        <v>#REF!</v>
      </c>
    </row>
    <row r="98" spans="2:6">
      <c r="B98" t="e">
        <f>#REF!</f>
        <v>#REF!</v>
      </c>
      <c r="E98" t="s">
        <v>16446</v>
      </c>
      <c r="F98" t="e">
        <f>IF(ISBLANK(#REF!),"",#REF!)</f>
        <v>#REF!</v>
      </c>
    </row>
    <row r="99" spans="2:6">
      <c r="B99" t="e">
        <f>#REF!</f>
        <v>#REF!</v>
      </c>
      <c r="E99" t="s">
        <v>16446</v>
      </c>
      <c r="F99" t="e">
        <f>IF(ISBLANK(#REF!),"",#REF!)</f>
        <v>#REF!</v>
      </c>
    </row>
    <row r="100" spans="2:6">
      <c r="B100" t="e">
        <f>#REF!</f>
        <v>#REF!</v>
      </c>
      <c r="E100" t="s">
        <v>16446</v>
      </c>
      <c r="F100" t="e">
        <f>IF(ISBLANK(#REF!),"",#REF!)</f>
        <v>#REF!</v>
      </c>
    </row>
    <row r="101" spans="2:6">
      <c r="B101" t="e">
        <f>#REF!</f>
        <v>#REF!</v>
      </c>
      <c r="E101" t="s">
        <v>16446</v>
      </c>
      <c r="F101" t="e">
        <f>IF(ISBLANK(#REF!),"",#REF!)</f>
        <v>#REF!</v>
      </c>
    </row>
    <row r="102" spans="2:6">
      <c r="B102" t="e">
        <f>#REF!</f>
        <v>#REF!</v>
      </c>
      <c r="E102" t="s">
        <v>16446</v>
      </c>
      <c r="F102" t="e">
        <f>IF(ISBLANK(#REF!),"",#REF!)</f>
        <v>#REF!</v>
      </c>
    </row>
    <row r="103" spans="2:6">
      <c r="B103" t="e">
        <f>#REF!</f>
        <v>#REF!</v>
      </c>
      <c r="E103" t="s">
        <v>16446</v>
      </c>
      <c r="F103" t="e">
        <f>IF(ISBLANK(#REF!),"",#REF!)</f>
        <v>#REF!</v>
      </c>
    </row>
    <row r="104" spans="2:6">
      <c r="B104" t="e">
        <f>#REF!</f>
        <v>#REF!</v>
      </c>
      <c r="E104" t="s">
        <v>16446</v>
      </c>
      <c r="F104" t="e">
        <f>IF(ISBLANK(#REF!),"",#REF!)</f>
        <v>#REF!</v>
      </c>
    </row>
    <row r="105" spans="2:6">
      <c r="B105" t="e">
        <f>#REF!</f>
        <v>#REF!</v>
      </c>
      <c r="E105" t="s">
        <v>16446</v>
      </c>
      <c r="F105" t="e">
        <f>IF(ISBLANK(#REF!),"",#REF!)</f>
        <v>#REF!</v>
      </c>
    </row>
    <row r="106" spans="2:6">
      <c r="B106" t="e">
        <f>#REF!</f>
        <v>#REF!</v>
      </c>
      <c r="E106" t="s">
        <v>16446</v>
      </c>
      <c r="F106" t="e">
        <f>IF(ISBLANK(#REF!),"",#REF!)</f>
        <v>#REF!</v>
      </c>
    </row>
    <row r="107" spans="2:6">
      <c r="B107" t="e">
        <f>#REF!</f>
        <v>#REF!</v>
      </c>
      <c r="E107" t="s">
        <v>16446</v>
      </c>
      <c r="F107" t="e">
        <f>IF(ISBLANK(#REF!),"",#REF!)</f>
        <v>#REF!</v>
      </c>
    </row>
    <row r="108" spans="2:6">
      <c r="B108" t="e">
        <f>#REF!</f>
        <v>#REF!</v>
      </c>
      <c r="E108" t="s">
        <v>16446</v>
      </c>
      <c r="F108" t="e">
        <f>IF(ISBLANK(#REF!),"",#REF!)</f>
        <v>#REF!</v>
      </c>
    </row>
    <row r="109" spans="2:6">
      <c r="B109" t="e">
        <f>#REF!</f>
        <v>#REF!</v>
      </c>
      <c r="E109" t="s">
        <v>16446</v>
      </c>
      <c r="F109" t="e">
        <f>IF(ISBLANK(#REF!),"",#REF!)</f>
        <v>#REF!</v>
      </c>
    </row>
    <row r="110" spans="2:6">
      <c r="B110" t="e">
        <f>#REF!</f>
        <v>#REF!</v>
      </c>
      <c r="E110" t="s">
        <v>16446</v>
      </c>
      <c r="F110" t="e">
        <f>IF(ISBLANK(#REF!),"",#REF!)</f>
        <v>#REF!</v>
      </c>
    </row>
    <row r="111" spans="2:6">
      <c r="B111" t="e">
        <f>#REF!</f>
        <v>#REF!</v>
      </c>
      <c r="E111" t="s">
        <v>16446</v>
      </c>
      <c r="F111" t="e">
        <f>IF(ISBLANK(#REF!),"",#REF!)</f>
        <v>#REF!</v>
      </c>
    </row>
    <row r="112" spans="2:6">
      <c r="B112" t="e">
        <f>#REF!</f>
        <v>#REF!</v>
      </c>
      <c r="E112" t="s">
        <v>16446</v>
      </c>
      <c r="F112" t="e">
        <f>IF(ISBLANK(#REF!),"",#REF!)</f>
        <v>#REF!</v>
      </c>
    </row>
    <row r="113" spans="2:6">
      <c r="B113" t="e">
        <f>#REF!</f>
        <v>#REF!</v>
      </c>
      <c r="E113" t="s">
        <v>16446</v>
      </c>
      <c r="F113" t="e">
        <f>IF(ISBLANK(#REF!),"",#REF!)</f>
        <v>#REF!</v>
      </c>
    </row>
    <row r="114" spans="2:6">
      <c r="B114" t="e">
        <f>#REF!</f>
        <v>#REF!</v>
      </c>
      <c r="E114" t="s">
        <v>16446</v>
      </c>
      <c r="F114" t="e">
        <f>IF(ISBLANK(#REF!),"",#REF!)</f>
        <v>#REF!</v>
      </c>
    </row>
    <row r="115" spans="2:6">
      <c r="B115" t="e">
        <f>#REF!</f>
        <v>#REF!</v>
      </c>
      <c r="E115" t="s">
        <v>16446</v>
      </c>
      <c r="F115" t="e">
        <f>IF(ISBLANK(#REF!),"",#REF!)</f>
        <v>#REF!</v>
      </c>
    </row>
    <row r="116" spans="2:6">
      <c r="B116" t="e">
        <f>#REF!</f>
        <v>#REF!</v>
      </c>
      <c r="E116" t="s">
        <v>16446</v>
      </c>
      <c r="F116" t="e">
        <f>IF(ISBLANK(#REF!),"",#REF!)</f>
        <v>#REF!</v>
      </c>
    </row>
    <row r="117" spans="2:6">
      <c r="B117" t="e">
        <f>#REF!</f>
        <v>#REF!</v>
      </c>
      <c r="E117" t="s">
        <v>16446</v>
      </c>
      <c r="F117" t="e">
        <f>IF(ISBLANK(#REF!),"",#REF!)</f>
        <v>#REF!</v>
      </c>
    </row>
    <row r="118" spans="2:6">
      <c r="B118" t="e">
        <f>#REF!</f>
        <v>#REF!</v>
      </c>
      <c r="E118" t="s">
        <v>16446</v>
      </c>
      <c r="F118" t="e">
        <f>IF(ISBLANK(#REF!),"",#REF!)</f>
        <v>#REF!</v>
      </c>
    </row>
    <row r="119" spans="2:6">
      <c r="B119" t="e">
        <f>#REF!</f>
        <v>#REF!</v>
      </c>
      <c r="E119" t="s">
        <v>16446</v>
      </c>
      <c r="F119" t="e">
        <f>IF(ISBLANK(#REF!),"",#REF!)</f>
        <v>#REF!</v>
      </c>
    </row>
    <row r="120" spans="2:6">
      <c r="B120" t="e">
        <f>#REF!</f>
        <v>#REF!</v>
      </c>
      <c r="E120" t="s">
        <v>16446</v>
      </c>
      <c r="F120" t="e">
        <f>IF(ISBLANK(#REF!),"",#REF!)</f>
        <v>#REF!</v>
      </c>
    </row>
    <row r="121" spans="2:6">
      <c r="B121" t="e">
        <f>#REF!</f>
        <v>#REF!</v>
      </c>
      <c r="E121" t="s">
        <v>16446</v>
      </c>
      <c r="F121" t="e">
        <f>IF(ISBLANK(#REF!),"",#REF!)</f>
        <v>#REF!</v>
      </c>
    </row>
    <row r="122" spans="2:6">
      <c r="B122" t="e">
        <f>#REF!</f>
        <v>#REF!</v>
      </c>
      <c r="E122" t="s">
        <v>16446</v>
      </c>
      <c r="F122" t="e">
        <f>IF(ISBLANK(#REF!),"",#REF!)</f>
        <v>#REF!</v>
      </c>
    </row>
    <row r="123" spans="2:6">
      <c r="B123" t="e">
        <f>#REF!</f>
        <v>#REF!</v>
      </c>
      <c r="E123" t="s">
        <v>16446</v>
      </c>
      <c r="F123" t="e">
        <f>IF(ISBLANK(#REF!),"",#REF!)</f>
        <v>#REF!</v>
      </c>
    </row>
    <row r="124" spans="2:6">
      <c r="B124" t="e">
        <f>#REF!</f>
        <v>#REF!</v>
      </c>
      <c r="E124" t="s">
        <v>16446</v>
      </c>
      <c r="F124" t="e">
        <f>IF(ISBLANK(#REF!),"",#REF!)</f>
        <v>#REF!</v>
      </c>
    </row>
    <row r="125" spans="2:6">
      <c r="B125" t="e">
        <f>#REF!</f>
        <v>#REF!</v>
      </c>
      <c r="E125" t="s">
        <v>16446</v>
      </c>
      <c r="F125" t="e">
        <f>IF(ISBLANK(#REF!),"",#REF!)</f>
        <v>#REF!</v>
      </c>
    </row>
    <row r="126" spans="2:6">
      <c r="B126" t="e">
        <f>#REF!</f>
        <v>#REF!</v>
      </c>
      <c r="E126" t="s">
        <v>16446</v>
      </c>
      <c r="F126" t="e">
        <f>IF(ISBLANK(#REF!),"",#REF!)</f>
        <v>#REF!</v>
      </c>
    </row>
    <row r="127" spans="2:6">
      <c r="B127" t="e">
        <f>#REF!</f>
        <v>#REF!</v>
      </c>
      <c r="E127" t="s">
        <v>16446</v>
      </c>
      <c r="F127" t="e">
        <f>IF(ISBLANK(#REF!),"",#REF!)</f>
        <v>#REF!</v>
      </c>
    </row>
    <row r="128" spans="2:6">
      <c r="B128" t="e">
        <f>#REF!</f>
        <v>#REF!</v>
      </c>
      <c r="E128" t="s">
        <v>16446</v>
      </c>
      <c r="F128" t="e">
        <f>IF(ISBLANK(#REF!),"",#REF!)</f>
        <v>#REF!</v>
      </c>
    </row>
    <row r="129" spans="2:6">
      <c r="B129" t="e">
        <f>#REF!</f>
        <v>#REF!</v>
      </c>
      <c r="E129" t="s">
        <v>16446</v>
      </c>
      <c r="F129" t="e">
        <f>IF(ISBLANK(#REF!),"",#REF!)</f>
        <v>#REF!</v>
      </c>
    </row>
    <row r="130" spans="2:6">
      <c r="B130" t="e">
        <f>#REF!</f>
        <v>#REF!</v>
      </c>
      <c r="E130" t="s">
        <v>16446</v>
      </c>
      <c r="F130" t="e">
        <f>IF(ISBLANK(#REF!),"",#REF!)</f>
        <v>#REF!</v>
      </c>
    </row>
    <row r="131" spans="2:6">
      <c r="B131" t="e">
        <f>#REF!</f>
        <v>#REF!</v>
      </c>
      <c r="E131" t="s">
        <v>16446</v>
      </c>
      <c r="F131" t="e">
        <f>IF(ISBLANK(#REF!),"",#REF!)</f>
        <v>#REF!</v>
      </c>
    </row>
    <row r="132" spans="2:6">
      <c r="B132" t="e">
        <f>#REF!</f>
        <v>#REF!</v>
      </c>
      <c r="E132" t="s">
        <v>16446</v>
      </c>
      <c r="F132" t="e">
        <f>IF(ISBLANK(#REF!),"",#REF!)</f>
        <v>#REF!</v>
      </c>
    </row>
    <row r="133" spans="2:6">
      <c r="B133" t="e">
        <f>#REF!</f>
        <v>#REF!</v>
      </c>
      <c r="E133" t="s">
        <v>16446</v>
      </c>
      <c r="F133" t="e">
        <f>IF(ISBLANK(#REF!),"",#REF!)</f>
        <v>#REF!</v>
      </c>
    </row>
    <row r="134" spans="2:6">
      <c r="B134" t="e">
        <f>#REF!</f>
        <v>#REF!</v>
      </c>
      <c r="E134" t="s">
        <v>16446</v>
      </c>
      <c r="F134" t="e">
        <f>IF(ISBLANK(#REF!),"",#REF!)</f>
        <v>#REF!</v>
      </c>
    </row>
    <row r="135" spans="2:6">
      <c r="B135" t="e">
        <f>#REF!</f>
        <v>#REF!</v>
      </c>
      <c r="E135" t="s">
        <v>16446</v>
      </c>
      <c r="F135" t="e">
        <f>IF(ISBLANK(#REF!),"",#REF!)</f>
        <v>#REF!</v>
      </c>
    </row>
    <row r="136" spans="2:6">
      <c r="B136" t="e">
        <f>#REF!</f>
        <v>#REF!</v>
      </c>
      <c r="E136" t="s">
        <v>16446</v>
      </c>
      <c r="F136" t="e">
        <f>IF(ISBLANK(#REF!),"",#REF!)</f>
        <v>#REF!</v>
      </c>
    </row>
    <row r="137" spans="2:6">
      <c r="B137" t="e">
        <f>#REF!</f>
        <v>#REF!</v>
      </c>
      <c r="E137" t="s">
        <v>16446</v>
      </c>
      <c r="F137" t="e">
        <f>IF(ISBLANK(#REF!),"",#REF!)</f>
        <v>#REF!</v>
      </c>
    </row>
    <row r="138" spans="2:6">
      <c r="B138" t="e">
        <f>#REF!</f>
        <v>#REF!</v>
      </c>
      <c r="E138" t="s">
        <v>16446</v>
      </c>
      <c r="F138" t="e">
        <f>IF(ISBLANK(#REF!),"",#REF!)</f>
        <v>#REF!</v>
      </c>
    </row>
    <row r="139" spans="2:6">
      <c r="B139" t="e">
        <f>#REF!</f>
        <v>#REF!</v>
      </c>
      <c r="E139" t="s">
        <v>16446</v>
      </c>
      <c r="F139" t="e">
        <f>IF(ISBLANK(#REF!),"",#REF!)</f>
        <v>#REF!</v>
      </c>
    </row>
    <row r="140" spans="2:6">
      <c r="B140" t="e">
        <f>#REF!</f>
        <v>#REF!</v>
      </c>
      <c r="E140" t="s">
        <v>16446</v>
      </c>
      <c r="F140" t="e">
        <f>IF(ISBLANK(#REF!),"",#REF!)</f>
        <v>#REF!</v>
      </c>
    </row>
    <row r="141" spans="2:6">
      <c r="B141" t="e">
        <f>#REF!</f>
        <v>#REF!</v>
      </c>
      <c r="E141" t="s">
        <v>16446</v>
      </c>
      <c r="F141" t="e">
        <f>IF(ISBLANK(#REF!),"",#REF!)</f>
        <v>#REF!</v>
      </c>
    </row>
    <row r="142" spans="2:6">
      <c r="B142" t="e">
        <f>#REF!</f>
        <v>#REF!</v>
      </c>
      <c r="E142" t="s">
        <v>16446</v>
      </c>
      <c r="F142" t="e">
        <f>IF(ISBLANK(#REF!),"",#REF!)</f>
        <v>#REF!</v>
      </c>
    </row>
    <row r="143" spans="2:6">
      <c r="B143" t="e">
        <f>#REF!</f>
        <v>#REF!</v>
      </c>
      <c r="E143" t="s">
        <v>16446</v>
      </c>
      <c r="F143" t="e">
        <f>IF(ISBLANK(#REF!),"",#REF!)</f>
        <v>#REF!</v>
      </c>
    </row>
    <row r="144" spans="2:6">
      <c r="B144" t="e">
        <f>#REF!</f>
        <v>#REF!</v>
      </c>
      <c r="E144" t="s">
        <v>16446</v>
      </c>
      <c r="F144" t="e">
        <f>IF(ISBLANK(#REF!),"",#REF!)</f>
        <v>#REF!</v>
      </c>
    </row>
    <row r="145" spans="2:6">
      <c r="B145" t="e">
        <f>#REF!</f>
        <v>#REF!</v>
      </c>
      <c r="E145" t="s">
        <v>16446</v>
      </c>
      <c r="F145" t="e">
        <f>IF(ISBLANK(#REF!),"",#REF!)</f>
        <v>#REF!</v>
      </c>
    </row>
    <row r="146" spans="2:6">
      <c r="B146" t="e">
        <f>#REF!</f>
        <v>#REF!</v>
      </c>
      <c r="E146" t="s">
        <v>16446</v>
      </c>
      <c r="F146" t="e">
        <f>IF(ISBLANK(#REF!),"",#REF!)</f>
        <v>#REF!</v>
      </c>
    </row>
    <row r="147" spans="2:6">
      <c r="B147" t="e">
        <f>#REF!</f>
        <v>#REF!</v>
      </c>
      <c r="E147" t="s">
        <v>16446</v>
      </c>
      <c r="F147" t="e">
        <f>IF(ISBLANK(#REF!),"",#REF!)</f>
        <v>#REF!</v>
      </c>
    </row>
    <row r="148" spans="2:6">
      <c r="B148" t="e">
        <f>#REF!</f>
        <v>#REF!</v>
      </c>
      <c r="E148" t="s">
        <v>16446</v>
      </c>
      <c r="F148" t="e">
        <f>IF(ISBLANK(#REF!),"",#REF!)</f>
        <v>#REF!</v>
      </c>
    </row>
    <row r="149" spans="2:6">
      <c r="B149" t="e">
        <f>#REF!</f>
        <v>#REF!</v>
      </c>
      <c r="E149" t="s">
        <v>16446</v>
      </c>
      <c r="F149" t="e">
        <f>IF(ISBLANK(#REF!),"",#REF!)</f>
        <v>#REF!</v>
      </c>
    </row>
    <row r="150" spans="2:6">
      <c r="B150" t="e">
        <f>#REF!</f>
        <v>#REF!</v>
      </c>
      <c r="E150" t="s">
        <v>16446</v>
      </c>
      <c r="F150" t="e">
        <f>IF(ISBLANK(#REF!),"",#REF!)</f>
        <v>#REF!</v>
      </c>
    </row>
    <row r="151" spans="2:6">
      <c r="B151" t="e">
        <f>#REF!</f>
        <v>#REF!</v>
      </c>
      <c r="E151" t="s">
        <v>16446</v>
      </c>
      <c r="F151" t="e">
        <f>IF(ISBLANK(#REF!),"",#REF!)</f>
        <v>#REF!</v>
      </c>
    </row>
    <row r="152" spans="2:6">
      <c r="B152" t="e">
        <f>#REF!</f>
        <v>#REF!</v>
      </c>
      <c r="E152" t="s">
        <v>16446</v>
      </c>
      <c r="F152" t="e">
        <f>IF(ISBLANK(#REF!),"",#REF!)</f>
        <v>#REF!</v>
      </c>
    </row>
    <row r="153" spans="2:6">
      <c r="B153" t="e">
        <f>#REF!</f>
        <v>#REF!</v>
      </c>
      <c r="E153" t="s">
        <v>16446</v>
      </c>
      <c r="F153" t="e">
        <f>IF(ISBLANK(#REF!),"",#REF!)</f>
        <v>#REF!</v>
      </c>
    </row>
    <row r="154" spans="2:6">
      <c r="B154" t="e">
        <f>#REF!</f>
        <v>#REF!</v>
      </c>
      <c r="E154" t="s">
        <v>16446</v>
      </c>
      <c r="F154" t="e">
        <f>IF(ISBLANK(#REF!),"",#REF!)</f>
        <v>#REF!</v>
      </c>
    </row>
    <row r="155" spans="2:6">
      <c r="B155" t="e">
        <f>#REF!</f>
        <v>#REF!</v>
      </c>
      <c r="E155" t="s">
        <v>16446</v>
      </c>
      <c r="F155" t="e">
        <f>IF(ISBLANK(#REF!),"",#REF!)</f>
        <v>#REF!</v>
      </c>
    </row>
    <row r="156" spans="2:6">
      <c r="B156" t="e">
        <f>#REF!</f>
        <v>#REF!</v>
      </c>
      <c r="E156" t="s">
        <v>16446</v>
      </c>
      <c r="F156" t="e">
        <f>IF(ISBLANK(#REF!),"",#REF!)</f>
        <v>#REF!</v>
      </c>
    </row>
    <row r="157" spans="2:6">
      <c r="B157" t="e">
        <f>#REF!</f>
        <v>#REF!</v>
      </c>
      <c r="E157" t="s">
        <v>16446</v>
      </c>
      <c r="F157" t="e">
        <f>IF(ISBLANK(#REF!),"",#REF!)</f>
        <v>#REF!</v>
      </c>
    </row>
    <row r="158" spans="2:6">
      <c r="B158" t="e">
        <f>#REF!</f>
        <v>#REF!</v>
      </c>
      <c r="E158" t="s">
        <v>16446</v>
      </c>
      <c r="F158" t="e">
        <f>IF(ISBLANK(#REF!),"",#REF!)</f>
        <v>#REF!</v>
      </c>
    </row>
    <row r="159" spans="2:6">
      <c r="B159" t="e">
        <f>#REF!</f>
        <v>#REF!</v>
      </c>
      <c r="E159" t="s">
        <v>16446</v>
      </c>
      <c r="F159" t="e">
        <f>IF(ISBLANK(#REF!),"",#REF!)</f>
        <v>#REF!</v>
      </c>
    </row>
    <row r="160" spans="2:6">
      <c r="B160" t="e">
        <f>#REF!</f>
        <v>#REF!</v>
      </c>
      <c r="E160" t="s">
        <v>16446</v>
      </c>
      <c r="F160" t="e">
        <f>IF(ISBLANK(#REF!),"",#REF!)</f>
        <v>#REF!</v>
      </c>
    </row>
    <row r="161" spans="2:6">
      <c r="B161" t="e">
        <f>#REF!</f>
        <v>#REF!</v>
      </c>
      <c r="E161" t="s">
        <v>16446</v>
      </c>
      <c r="F161" t="e">
        <f>IF(ISBLANK(#REF!),"",#REF!)</f>
        <v>#REF!</v>
      </c>
    </row>
    <row r="162" spans="2:6">
      <c r="B162" t="e">
        <f>#REF!</f>
        <v>#REF!</v>
      </c>
      <c r="E162" t="s">
        <v>16446</v>
      </c>
      <c r="F162" t="e">
        <f>IF(ISBLANK(#REF!),"",#REF!)</f>
        <v>#REF!</v>
      </c>
    </row>
    <row r="163" spans="2:6">
      <c r="B163" t="e">
        <f>#REF!</f>
        <v>#REF!</v>
      </c>
      <c r="E163" t="s">
        <v>16446</v>
      </c>
      <c r="F163" t="e">
        <f>IF(ISBLANK(#REF!),"",#REF!)</f>
        <v>#REF!</v>
      </c>
    </row>
    <row r="164" spans="2:6">
      <c r="B164" t="e">
        <f>#REF!</f>
        <v>#REF!</v>
      </c>
      <c r="E164" t="s">
        <v>16446</v>
      </c>
      <c r="F164" t="e">
        <f>IF(ISBLANK(#REF!),"",#REF!)</f>
        <v>#REF!</v>
      </c>
    </row>
    <row r="165" spans="2:6">
      <c r="B165" t="e">
        <f>#REF!</f>
        <v>#REF!</v>
      </c>
      <c r="E165" t="s">
        <v>16446</v>
      </c>
      <c r="F165" t="e">
        <f>IF(ISBLANK(#REF!),"",#REF!)</f>
        <v>#REF!</v>
      </c>
    </row>
    <row r="166" spans="2:6">
      <c r="B166" t="e">
        <f>#REF!</f>
        <v>#REF!</v>
      </c>
      <c r="E166" t="s">
        <v>16446</v>
      </c>
      <c r="F166" t="e">
        <f>IF(ISBLANK(#REF!),"",#REF!)</f>
        <v>#REF!</v>
      </c>
    </row>
    <row r="167" spans="2:6">
      <c r="B167" t="e">
        <f>#REF!</f>
        <v>#REF!</v>
      </c>
      <c r="E167" t="s">
        <v>16446</v>
      </c>
      <c r="F167" t="e">
        <f>IF(ISBLANK(#REF!),"",#REF!)</f>
        <v>#REF!</v>
      </c>
    </row>
    <row r="168" spans="2:6">
      <c r="B168" t="e">
        <f>#REF!</f>
        <v>#REF!</v>
      </c>
      <c r="E168" t="s">
        <v>16446</v>
      </c>
      <c r="F168" t="e">
        <f>IF(ISBLANK(#REF!),"",#REF!)</f>
        <v>#REF!</v>
      </c>
    </row>
    <row r="169" spans="2:6">
      <c r="B169" t="e">
        <f>#REF!</f>
        <v>#REF!</v>
      </c>
      <c r="E169" t="s">
        <v>16446</v>
      </c>
      <c r="F169" t="e">
        <f>IF(ISBLANK(#REF!),"",#REF!)</f>
        <v>#REF!</v>
      </c>
    </row>
    <row r="170" spans="2:6">
      <c r="B170" t="e">
        <f>#REF!</f>
        <v>#REF!</v>
      </c>
      <c r="E170" t="s">
        <v>16446</v>
      </c>
      <c r="F170" t="e">
        <f>IF(ISBLANK(#REF!),"",#REF!)</f>
        <v>#REF!</v>
      </c>
    </row>
    <row r="171" spans="2:6">
      <c r="B171" t="e">
        <f>#REF!</f>
        <v>#REF!</v>
      </c>
      <c r="E171" t="s">
        <v>16446</v>
      </c>
      <c r="F171" t="e">
        <f>IF(ISBLANK(#REF!),"",#REF!)</f>
        <v>#REF!</v>
      </c>
    </row>
    <row r="172" spans="2:6">
      <c r="B172" t="e">
        <f>#REF!</f>
        <v>#REF!</v>
      </c>
      <c r="E172" t="s">
        <v>16446</v>
      </c>
      <c r="F172" t="e">
        <f>IF(ISBLANK(#REF!),"",#REF!)</f>
        <v>#REF!</v>
      </c>
    </row>
    <row r="173" spans="2:6">
      <c r="B173" t="e">
        <f>#REF!</f>
        <v>#REF!</v>
      </c>
      <c r="E173" t="s">
        <v>16446</v>
      </c>
      <c r="F173" t="e">
        <f>IF(ISBLANK(#REF!),"",#REF!)</f>
        <v>#REF!</v>
      </c>
    </row>
    <row r="174" spans="2:6">
      <c r="B174" t="e">
        <f>#REF!</f>
        <v>#REF!</v>
      </c>
      <c r="E174" t="s">
        <v>16446</v>
      </c>
      <c r="F174" t="e">
        <f>IF(ISBLANK(#REF!),"",#REF!)</f>
        <v>#REF!</v>
      </c>
    </row>
    <row r="175" spans="2:6">
      <c r="B175" t="e">
        <f>#REF!</f>
        <v>#REF!</v>
      </c>
      <c r="E175" t="s">
        <v>16446</v>
      </c>
      <c r="F175" t="e">
        <f>IF(ISBLANK(#REF!),"",#REF!)</f>
        <v>#REF!</v>
      </c>
    </row>
    <row r="176" spans="2:6">
      <c r="B176" t="e">
        <f>#REF!</f>
        <v>#REF!</v>
      </c>
      <c r="E176" t="s">
        <v>16446</v>
      </c>
      <c r="F176" t="e">
        <f>IF(ISBLANK(#REF!),"",#REF!)</f>
        <v>#REF!</v>
      </c>
    </row>
    <row r="177" spans="2:6">
      <c r="B177" t="e">
        <f>#REF!</f>
        <v>#REF!</v>
      </c>
      <c r="E177" t="s">
        <v>16446</v>
      </c>
      <c r="F177" t="e">
        <f>IF(ISBLANK(#REF!),"",#REF!)</f>
        <v>#REF!</v>
      </c>
    </row>
    <row r="178" spans="2:6">
      <c r="B178" t="e">
        <f>#REF!</f>
        <v>#REF!</v>
      </c>
      <c r="E178" t="s">
        <v>16446</v>
      </c>
      <c r="F178" t="e">
        <f>IF(ISBLANK(#REF!),"",#REF!)</f>
        <v>#REF!</v>
      </c>
    </row>
    <row r="179" spans="2:6">
      <c r="B179" t="e">
        <f>#REF!</f>
        <v>#REF!</v>
      </c>
      <c r="E179" t="s">
        <v>16446</v>
      </c>
      <c r="F179" t="e">
        <f>IF(ISBLANK(#REF!),"",#REF!)</f>
        <v>#REF!</v>
      </c>
    </row>
    <row r="180" spans="2:6">
      <c r="B180" t="e">
        <f>#REF!</f>
        <v>#REF!</v>
      </c>
      <c r="E180" t="s">
        <v>16446</v>
      </c>
      <c r="F180" t="e">
        <f>IF(ISBLANK(#REF!),"",#REF!)</f>
        <v>#REF!</v>
      </c>
    </row>
    <row r="181" spans="2:6">
      <c r="B181" t="e">
        <f>#REF!</f>
        <v>#REF!</v>
      </c>
      <c r="E181" t="s">
        <v>16446</v>
      </c>
      <c r="F181" t="e">
        <f>IF(ISBLANK(#REF!),"",#REF!)</f>
        <v>#REF!</v>
      </c>
    </row>
    <row r="182" spans="2:6">
      <c r="B182" t="e">
        <f>#REF!</f>
        <v>#REF!</v>
      </c>
      <c r="E182" t="s">
        <v>16446</v>
      </c>
      <c r="F182" t="e">
        <f>IF(ISBLANK(#REF!),"",#REF!)</f>
        <v>#REF!</v>
      </c>
    </row>
    <row r="183" spans="2:6">
      <c r="B183" t="e">
        <f>#REF!</f>
        <v>#REF!</v>
      </c>
      <c r="E183" t="s">
        <v>16446</v>
      </c>
      <c r="F183" t="e">
        <f>IF(ISBLANK(#REF!),"",#REF!)</f>
        <v>#REF!</v>
      </c>
    </row>
    <row r="184" spans="2:6">
      <c r="B184" t="e">
        <f>#REF!</f>
        <v>#REF!</v>
      </c>
      <c r="E184" t="s">
        <v>16446</v>
      </c>
      <c r="F184" t="e">
        <f>IF(ISBLANK(#REF!),"",#REF!)</f>
        <v>#REF!</v>
      </c>
    </row>
    <row r="185" spans="2:6">
      <c r="B185" t="e">
        <f>#REF!</f>
        <v>#REF!</v>
      </c>
      <c r="E185" t="s">
        <v>16446</v>
      </c>
      <c r="F185" t="e">
        <f>IF(ISBLANK(#REF!),"",#REF!)</f>
        <v>#REF!</v>
      </c>
    </row>
    <row r="186" spans="2:6">
      <c r="B186" t="e">
        <f>#REF!</f>
        <v>#REF!</v>
      </c>
      <c r="E186" t="s">
        <v>16446</v>
      </c>
      <c r="F186" t="e">
        <f>IF(ISBLANK(#REF!),"",#REF!)</f>
        <v>#REF!</v>
      </c>
    </row>
    <row r="187" spans="2:6">
      <c r="B187" t="e">
        <f>#REF!</f>
        <v>#REF!</v>
      </c>
      <c r="E187" t="s">
        <v>16446</v>
      </c>
      <c r="F187" t="e">
        <f>IF(ISBLANK(#REF!),"",#REF!)</f>
        <v>#REF!</v>
      </c>
    </row>
    <row r="188" spans="2:6">
      <c r="B188" t="e">
        <f>#REF!</f>
        <v>#REF!</v>
      </c>
      <c r="E188" t="s">
        <v>16446</v>
      </c>
      <c r="F188" t="e">
        <f>IF(ISBLANK(#REF!),"",#REF!)</f>
        <v>#REF!</v>
      </c>
    </row>
    <row r="189" spans="2:6">
      <c r="B189" t="e">
        <f>#REF!</f>
        <v>#REF!</v>
      </c>
      <c r="E189" t="s">
        <v>16446</v>
      </c>
      <c r="F189" t="e">
        <f>IF(ISBLANK(#REF!),"",#REF!)</f>
        <v>#REF!</v>
      </c>
    </row>
    <row r="190" spans="2:6">
      <c r="B190" t="e">
        <f>#REF!</f>
        <v>#REF!</v>
      </c>
      <c r="E190" t="s">
        <v>16446</v>
      </c>
      <c r="F190" t="e">
        <f>IF(ISBLANK(#REF!),"",#REF!)</f>
        <v>#REF!</v>
      </c>
    </row>
    <row r="191" spans="2:6">
      <c r="B191" t="e">
        <f>#REF!</f>
        <v>#REF!</v>
      </c>
      <c r="E191" t="s">
        <v>16446</v>
      </c>
      <c r="F191" t="e">
        <f>IF(ISBLANK(#REF!),"",#REF!)</f>
        <v>#REF!</v>
      </c>
    </row>
    <row r="192" spans="2:6">
      <c r="B192" t="e">
        <f>#REF!</f>
        <v>#REF!</v>
      </c>
      <c r="E192" t="s">
        <v>16446</v>
      </c>
      <c r="F192" t="e">
        <f>IF(ISBLANK(#REF!),"",#REF!)</f>
        <v>#REF!</v>
      </c>
    </row>
    <row r="193" spans="2:6">
      <c r="B193" t="e">
        <f>#REF!</f>
        <v>#REF!</v>
      </c>
      <c r="E193" t="s">
        <v>16446</v>
      </c>
      <c r="F193" t="e">
        <f>IF(ISBLANK(#REF!),"",#REF!)</f>
        <v>#REF!</v>
      </c>
    </row>
    <row r="194" spans="2:6">
      <c r="B194" t="e">
        <f>#REF!</f>
        <v>#REF!</v>
      </c>
      <c r="E194" t="s">
        <v>16446</v>
      </c>
      <c r="F194" t="e">
        <f>IF(ISBLANK(#REF!),"",#REF!)</f>
        <v>#REF!</v>
      </c>
    </row>
    <row r="195" spans="2:6">
      <c r="B195" t="e">
        <f>#REF!</f>
        <v>#REF!</v>
      </c>
      <c r="E195" t="s">
        <v>16446</v>
      </c>
      <c r="F195" t="e">
        <f>IF(ISBLANK(#REF!),"",#REF!)</f>
        <v>#REF!</v>
      </c>
    </row>
    <row r="196" spans="2:6">
      <c r="B196" t="e">
        <f>#REF!</f>
        <v>#REF!</v>
      </c>
      <c r="E196" t="s">
        <v>16446</v>
      </c>
      <c r="F196" t="e">
        <f>IF(ISBLANK(#REF!),"",#REF!)</f>
        <v>#REF!</v>
      </c>
    </row>
    <row r="197" spans="2:6">
      <c r="B197" t="e">
        <f>#REF!</f>
        <v>#REF!</v>
      </c>
      <c r="E197" t="s">
        <v>16446</v>
      </c>
      <c r="F197" t="e">
        <f>IF(ISBLANK(#REF!),"",#REF!)</f>
        <v>#REF!</v>
      </c>
    </row>
    <row r="198" spans="2:6">
      <c r="B198" t="e">
        <f>#REF!</f>
        <v>#REF!</v>
      </c>
      <c r="E198" t="s">
        <v>16446</v>
      </c>
      <c r="F198" t="e">
        <f>IF(ISBLANK(#REF!),"",#REF!)</f>
        <v>#REF!</v>
      </c>
    </row>
    <row r="199" spans="2:6">
      <c r="B199" t="e">
        <f>#REF!</f>
        <v>#REF!</v>
      </c>
      <c r="E199" t="s">
        <v>16446</v>
      </c>
      <c r="F199" t="e">
        <f>IF(ISBLANK(#REF!),"",#REF!)</f>
        <v>#REF!</v>
      </c>
    </row>
    <row r="200" spans="2:6">
      <c r="B200" t="e">
        <f>#REF!</f>
        <v>#REF!</v>
      </c>
      <c r="E200" t="s">
        <v>16446</v>
      </c>
      <c r="F200" t="e">
        <f>IF(ISBLANK(#REF!),"",#REF!)</f>
        <v>#REF!</v>
      </c>
    </row>
    <row r="201" spans="2:6">
      <c r="B201" t="e">
        <f>#REF!</f>
        <v>#REF!</v>
      </c>
      <c r="E201" t="s">
        <v>16446</v>
      </c>
      <c r="F201" t="e">
        <f>IF(ISBLANK(#REF!),"",#REF!)</f>
        <v>#REF!</v>
      </c>
    </row>
    <row r="202" spans="2:6">
      <c r="B202" t="e">
        <f>#REF!</f>
        <v>#REF!</v>
      </c>
      <c r="E202" t="s">
        <v>16446</v>
      </c>
      <c r="F202" t="e">
        <f>IF(ISBLANK(#REF!),"",#REF!)</f>
        <v>#REF!</v>
      </c>
    </row>
    <row r="203" spans="2:6">
      <c r="B203" t="e">
        <f>#REF!</f>
        <v>#REF!</v>
      </c>
      <c r="E203" t="s">
        <v>16446</v>
      </c>
      <c r="F203" t="e">
        <f>IF(ISBLANK(#REF!),"",#REF!)</f>
        <v>#REF!</v>
      </c>
    </row>
    <row r="204" spans="2:6">
      <c r="B204" t="e">
        <f>#REF!</f>
        <v>#REF!</v>
      </c>
      <c r="E204" t="s">
        <v>16446</v>
      </c>
      <c r="F204" t="e">
        <f>IF(ISBLANK(#REF!),"",#REF!)</f>
        <v>#REF!</v>
      </c>
    </row>
    <row r="205" spans="2:6">
      <c r="B205" t="e">
        <f>#REF!</f>
        <v>#REF!</v>
      </c>
      <c r="E205" t="s">
        <v>16446</v>
      </c>
      <c r="F205" t="e">
        <f>IF(ISBLANK(#REF!),"",#REF!)</f>
        <v>#REF!</v>
      </c>
    </row>
    <row r="206" spans="2:6">
      <c r="B206" t="e">
        <f>#REF!</f>
        <v>#REF!</v>
      </c>
      <c r="E206" t="s">
        <v>16446</v>
      </c>
      <c r="F206" t="e">
        <f>IF(ISBLANK(#REF!),"",#REF!)</f>
        <v>#REF!</v>
      </c>
    </row>
    <row r="207" spans="2:6">
      <c r="B207" t="e">
        <f>#REF!</f>
        <v>#REF!</v>
      </c>
      <c r="E207" t="s">
        <v>16446</v>
      </c>
      <c r="F207" t="e">
        <f>IF(ISBLANK(#REF!),"",#REF!)</f>
        <v>#REF!</v>
      </c>
    </row>
    <row r="208" spans="2:6">
      <c r="B208" t="e">
        <f>#REF!</f>
        <v>#REF!</v>
      </c>
      <c r="E208" t="s">
        <v>16446</v>
      </c>
      <c r="F208" t="e">
        <f>IF(ISBLANK(#REF!),"",#REF!)</f>
        <v>#REF!</v>
      </c>
    </row>
    <row r="209" spans="2:6">
      <c r="B209" t="e">
        <f>#REF!</f>
        <v>#REF!</v>
      </c>
      <c r="E209" t="s">
        <v>16446</v>
      </c>
      <c r="F209" t="e">
        <f>IF(ISBLANK(#REF!),"",#REF!)</f>
        <v>#REF!</v>
      </c>
    </row>
    <row r="210" spans="2:6">
      <c r="B210" t="e">
        <f>#REF!</f>
        <v>#REF!</v>
      </c>
      <c r="E210" t="s">
        <v>16446</v>
      </c>
      <c r="F210" t="e">
        <f>IF(ISBLANK(#REF!),"",#REF!)</f>
        <v>#REF!</v>
      </c>
    </row>
    <row r="211" spans="2:6">
      <c r="B211" t="e">
        <f>#REF!</f>
        <v>#REF!</v>
      </c>
      <c r="E211" t="s">
        <v>16446</v>
      </c>
      <c r="F211" t="e">
        <f>IF(ISBLANK(#REF!),"",#REF!)</f>
        <v>#REF!</v>
      </c>
    </row>
    <row r="212" spans="2:6">
      <c r="B212" t="e">
        <f>#REF!</f>
        <v>#REF!</v>
      </c>
      <c r="E212" t="s">
        <v>16446</v>
      </c>
      <c r="F212" t="e">
        <f>IF(ISBLANK(#REF!),"",#REF!)</f>
        <v>#REF!</v>
      </c>
    </row>
    <row r="213" spans="2:6">
      <c r="B213" t="e">
        <f>#REF!</f>
        <v>#REF!</v>
      </c>
      <c r="E213" t="s">
        <v>16446</v>
      </c>
      <c r="F213" t="e">
        <f>IF(ISBLANK(#REF!),"",#REF!)</f>
        <v>#REF!</v>
      </c>
    </row>
    <row r="214" spans="2:6">
      <c r="B214" t="e">
        <f>#REF!</f>
        <v>#REF!</v>
      </c>
      <c r="E214" t="s">
        <v>16446</v>
      </c>
      <c r="F214" t="e">
        <f>IF(ISBLANK(#REF!),"",#REF!)</f>
        <v>#REF!</v>
      </c>
    </row>
    <row r="215" spans="2:6">
      <c r="B215" t="e">
        <f>#REF!</f>
        <v>#REF!</v>
      </c>
      <c r="E215" t="s">
        <v>16446</v>
      </c>
      <c r="F215" t="e">
        <f>IF(ISBLANK(#REF!),"",#REF!)</f>
        <v>#REF!</v>
      </c>
    </row>
    <row r="216" spans="2:6">
      <c r="B216" t="e">
        <f>#REF!</f>
        <v>#REF!</v>
      </c>
      <c r="E216" t="s">
        <v>16446</v>
      </c>
      <c r="F216" t="e">
        <f>IF(ISBLANK(#REF!),"",#REF!)</f>
        <v>#REF!</v>
      </c>
    </row>
    <row r="217" spans="2:6">
      <c r="B217" t="e">
        <f>#REF!</f>
        <v>#REF!</v>
      </c>
      <c r="E217" t="s">
        <v>16446</v>
      </c>
      <c r="F217" t="e">
        <f>IF(ISBLANK(#REF!),"",#REF!)</f>
        <v>#REF!</v>
      </c>
    </row>
    <row r="218" spans="2:6">
      <c r="B218" t="e">
        <f>#REF!</f>
        <v>#REF!</v>
      </c>
      <c r="E218" t="s">
        <v>16446</v>
      </c>
      <c r="F218" t="e">
        <f>IF(ISBLANK(#REF!),"",#REF!)</f>
        <v>#REF!</v>
      </c>
    </row>
    <row r="219" spans="2:6">
      <c r="B219" t="e">
        <f>#REF!</f>
        <v>#REF!</v>
      </c>
      <c r="E219" t="s">
        <v>16446</v>
      </c>
      <c r="F219" t="e">
        <f>IF(ISBLANK(#REF!),"",#REF!)</f>
        <v>#REF!</v>
      </c>
    </row>
    <row r="220" spans="2:6">
      <c r="B220" t="e">
        <f>#REF!</f>
        <v>#REF!</v>
      </c>
      <c r="E220" t="s">
        <v>16446</v>
      </c>
      <c r="F220" t="e">
        <f>IF(ISBLANK(#REF!),"",#REF!)</f>
        <v>#REF!</v>
      </c>
    </row>
    <row r="221" spans="2:6">
      <c r="B221" t="e">
        <f>#REF!</f>
        <v>#REF!</v>
      </c>
      <c r="E221" t="s">
        <v>16446</v>
      </c>
      <c r="F221" t="e">
        <f>IF(ISBLANK(#REF!),"",#REF!)</f>
        <v>#REF!</v>
      </c>
    </row>
    <row r="222" spans="2:6">
      <c r="B222" t="e">
        <f>#REF!</f>
        <v>#REF!</v>
      </c>
      <c r="E222" t="s">
        <v>16446</v>
      </c>
      <c r="F222" t="e">
        <f>IF(ISBLANK(#REF!),"",#REF!)</f>
        <v>#REF!</v>
      </c>
    </row>
    <row r="223" spans="2:6">
      <c r="B223" t="e">
        <f>#REF!</f>
        <v>#REF!</v>
      </c>
      <c r="E223" t="s">
        <v>16446</v>
      </c>
      <c r="F223" t="e">
        <f>IF(ISBLANK(#REF!),"",#REF!)</f>
        <v>#REF!</v>
      </c>
    </row>
    <row r="224" spans="2:6">
      <c r="B224" t="e">
        <f>#REF!</f>
        <v>#REF!</v>
      </c>
      <c r="E224" t="s">
        <v>16446</v>
      </c>
      <c r="F224" t="e">
        <f>IF(ISBLANK(#REF!),"",#REF!)</f>
        <v>#REF!</v>
      </c>
    </row>
    <row r="225" spans="2:6">
      <c r="B225" t="e">
        <f>#REF!</f>
        <v>#REF!</v>
      </c>
      <c r="E225" t="s">
        <v>16446</v>
      </c>
      <c r="F225" t="e">
        <f>IF(ISBLANK(#REF!),"",#REF!)</f>
        <v>#REF!</v>
      </c>
    </row>
    <row r="226" spans="2:6">
      <c r="B226" t="e">
        <f>#REF!</f>
        <v>#REF!</v>
      </c>
      <c r="E226" t="s">
        <v>16446</v>
      </c>
      <c r="F226" t="e">
        <f>IF(ISBLANK(#REF!),"",#REF!)</f>
        <v>#REF!</v>
      </c>
    </row>
    <row r="227" spans="2:6">
      <c r="B227" t="e">
        <f>#REF!</f>
        <v>#REF!</v>
      </c>
      <c r="E227" t="s">
        <v>16446</v>
      </c>
      <c r="F227" t="e">
        <f>IF(ISBLANK(#REF!),"",#REF!)</f>
        <v>#REF!</v>
      </c>
    </row>
    <row r="228" spans="2:6">
      <c r="B228" t="e">
        <f>#REF!</f>
        <v>#REF!</v>
      </c>
      <c r="E228" t="s">
        <v>16446</v>
      </c>
      <c r="F228" t="e">
        <f>IF(ISBLANK(#REF!),"",#REF!)</f>
        <v>#REF!</v>
      </c>
    </row>
    <row r="229" spans="2:6">
      <c r="B229" t="e">
        <f>#REF!</f>
        <v>#REF!</v>
      </c>
      <c r="E229" t="s">
        <v>16446</v>
      </c>
      <c r="F229" t="e">
        <f>IF(ISBLANK(#REF!),"",#REF!)</f>
        <v>#REF!</v>
      </c>
    </row>
    <row r="230" spans="2:6">
      <c r="B230" t="e">
        <f>#REF!</f>
        <v>#REF!</v>
      </c>
      <c r="E230" t="s">
        <v>16446</v>
      </c>
      <c r="F230" t="e">
        <f>IF(ISBLANK(#REF!),"",#REF!)</f>
        <v>#REF!</v>
      </c>
    </row>
    <row r="231" spans="2:6">
      <c r="B231" t="e">
        <f>#REF!</f>
        <v>#REF!</v>
      </c>
      <c r="E231" t="s">
        <v>16446</v>
      </c>
      <c r="F231" t="e">
        <f>IF(ISBLANK(#REF!),"",#REF!)</f>
        <v>#REF!</v>
      </c>
    </row>
    <row r="232" spans="2:6">
      <c r="B232" t="e">
        <f>#REF!</f>
        <v>#REF!</v>
      </c>
      <c r="E232" t="s">
        <v>16446</v>
      </c>
      <c r="F232" t="e">
        <f>IF(ISBLANK(#REF!),"",#REF!)</f>
        <v>#REF!</v>
      </c>
    </row>
    <row r="233" spans="2:6">
      <c r="B233" t="e">
        <f>#REF!</f>
        <v>#REF!</v>
      </c>
      <c r="E233" t="s">
        <v>16446</v>
      </c>
      <c r="F233" t="e">
        <f>IF(ISBLANK(#REF!),"",#REF!)</f>
        <v>#REF!</v>
      </c>
    </row>
    <row r="234" spans="2:6">
      <c r="B234" t="e">
        <f>#REF!</f>
        <v>#REF!</v>
      </c>
      <c r="E234" t="s">
        <v>16446</v>
      </c>
      <c r="F234" t="e">
        <f>IF(ISBLANK(#REF!),"",#REF!)</f>
        <v>#REF!</v>
      </c>
    </row>
    <row r="235" spans="2:6">
      <c r="B235" t="e">
        <f>#REF!</f>
        <v>#REF!</v>
      </c>
      <c r="E235" t="s">
        <v>16446</v>
      </c>
      <c r="F235" t="e">
        <f>IF(ISBLANK(#REF!),"",#REF!)</f>
        <v>#REF!</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workbookViewId="0"/>
  </sheetViews>
  <sheetFormatPr defaultRowHeight="14"/>
  <cols>
    <col min="2" max="2" width="22.58203125" bestFit="1" customWidth="1"/>
    <col min="3" max="3" width="38.5" customWidth="1"/>
    <col min="5" max="5" width="16.9140625" bestFit="1" customWidth="1"/>
  </cols>
  <sheetData>
    <row r="1" spans="1:10">
      <c r="C1" s="2897" t="s">
        <v>16454</v>
      </c>
    </row>
    <row r="2" spans="1:10">
      <c r="A2" t="s">
        <v>3</v>
      </c>
      <c r="B2" t="s">
        <v>16443</v>
      </c>
      <c r="C2" t="s">
        <v>16444</v>
      </c>
      <c r="D2" t="s">
        <v>15065</v>
      </c>
      <c r="E2" t="s">
        <v>16445</v>
      </c>
      <c r="F2" t="s">
        <v>13208</v>
      </c>
      <c r="G2" t="s">
        <v>13209</v>
      </c>
      <c r="H2" t="s">
        <v>13210</v>
      </c>
      <c r="I2" t="s">
        <v>13211</v>
      </c>
      <c r="J2" t="s">
        <v>13212</v>
      </c>
    </row>
    <row r="4" spans="1:10">
      <c r="B4" t="str">
        <f>'10A'!$V$8</f>
        <v>BN1208_GR</v>
      </c>
      <c r="E4" t="s">
        <v>16446</v>
      </c>
      <c r="J4">
        <f>IF(ISBLANK('10A'!$E$8),"",'10A'!$E$8)</f>
        <v>0</v>
      </c>
    </row>
    <row r="5" spans="1:10">
      <c r="B5" t="str">
        <f>'10A'!$V$9</f>
        <v>BN1231_GR</v>
      </c>
      <c r="E5" t="s">
        <v>16446</v>
      </c>
      <c r="J5">
        <f>IF(ISBLANK('10A'!$E$9),"",'10A'!$E$9)</f>
        <v>0</v>
      </c>
    </row>
    <row r="6" spans="1:10">
      <c r="B6" t="str">
        <f>'10A'!$X$15</f>
        <v>B1253NMT_AMI_GR</v>
      </c>
      <c r="E6" t="s">
        <v>16446</v>
      </c>
      <c r="J6">
        <f>IF(ISBLANK('10A'!$G$15),"",'10A'!$G$15)</f>
        <v>0</v>
      </c>
    </row>
    <row r="7" spans="1:10">
      <c r="B7" t="str">
        <f>'10A'!$X$16</f>
        <v>B1256NMT_AMI_GR</v>
      </c>
      <c r="E7" t="s">
        <v>16446</v>
      </c>
      <c r="J7">
        <f>IF(ISBLANK('10A'!$G$16),"",'10A'!$G$16)</f>
        <v>0</v>
      </c>
    </row>
    <row r="8" spans="1:10">
      <c r="B8" t="str">
        <f>'10A'!$X$17</f>
        <v>B0257NMT_AMI_GR</v>
      </c>
      <c r="E8" t="s">
        <v>16446</v>
      </c>
      <c r="J8">
        <f>IF(ISBLANK('10A'!$G$17),"",'10A'!$G$17)</f>
        <v>0</v>
      </c>
    </row>
    <row r="9" spans="1:10">
      <c r="B9" t="str">
        <f>'10A'!$X$18</f>
        <v>B0258NMT_AMI_GR</v>
      </c>
      <c r="E9" t="s">
        <v>16446</v>
      </c>
      <c r="J9">
        <f>IF(ISBLANK('10A'!$G$18),"",'10A'!$G$18)</f>
        <v>0</v>
      </c>
    </row>
    <row r="10" spans="1:10">
      <c r="B10" t="str">
        <f>'10A'!$X$21</f>
        <v>BN11711_AMI_GR</v>
      </c>
      <c r="E10" t="s">
        <v>16446</v>
      </c>
      <c r="J10">
        <f>IF(ISBLANK('10A'!$G$21),"",'10A'!$G$21)</f>
        <v>0</v>
      </c>
    </row>
    <row r="11" spans="1:10">
      <c r="B11" t="str">
        <f>'10A'!$X$22</f>
        <v>BN10102_AMI_GR</v>
      </c>
      <c r="E11" t="s">
        <v>16446</v>
      </c>
      <c r="J11">
        <f>IF(ISBLANK('10A'!$G$22),"",'10A'!$G$22)</f>
        <v>0</v>
      </c>
    </row>
    <row r="12" spans="1:10">
      <c r="B12" t="str">
        <f>'10A'!$X$23</f>
        <v>BN01004_AMI_GR</v>
      </c>
      <c r="E12" t="s">
        <v>16446</v>
      </c>
      <c r="J12">
        <f>IF(ISBLANK('10A'!$G$23),"",'10A'!$G$23)</f>
        <v>0</v>
      </c>
    </row>
    <row r="13" spans="1:10">
      <c r="B13" t="str">
        <f>'10A'!$X$24</f>
        <v>BN01005_AMI_GR</v>
      </c>
      <c r="E13" t="s">
        <v>16446</v>
      </c>
      <c r="J13">
        <f>IF(ISBLANK('10A'!$G$24),"",'10A'!$G$24)</f>
        <v>0</v>
      </c>
    </row>
    <row r="14" spans="1:10">
      <c r="B14" t="str">
        <f>'10A'!$W$25</f>
        <v>BN02005_AMR</v>
      </c>
      <c r="E14" t="s">
        <v>16446</v>
      </c>
      <c r="J14">
        <f>IF(ISBLANK('10A'!$F$25),"",'10A'!$F$25)</f>
        <v>0</v>
      </c>
    </row>
    <row r="15" spans="1:10">
      <c r="B15" t="str">
        <f>'10A'!$X$25</f>
        <v>BN02005_AMI</v>
      </c>
      <c r="E15" t="s">
        <v>16446</v>
      </c>
      <c r="J15">
        <f>IF(ISBLANK('10A'!$G$25),"",'10A'!$G$25)</f>
        <v>0</v>
      </c>
    </row>
    <row r="16" spans="1:10">
      <c r="B16" t="str">
        <f>'10A'!$X$26</f>
        <v>BN02005A_AMI</v>
      </c>
      <c r="E16" t="s">
        <v>16446</v>
      </c>
      <c r="J16">
        <f>IF(ISBLANK('10A'!$G$26),"",'10A'!$G$26)</f>
        <v>0</v>
      </c>
    </row>
    <row r="17" spans="2:10">
      <c r="B17" t="str">
        <f>'10A'!$W$27</f>
        <v>BN02006_AMR</v>
      </c>
      <c r="E17" t="s">
        <v>16446</v>
      </c>
      <c r="J17">
        <f>IF(ISBLANK('10A'!$F$27),"",'10A'!$F$27)</f>
        <v>0</v>
      </c>
    </row>
    <row r="18" spans="2:10">
      <c r="B18" t="str">
        <f>'10A'!$X$27</f>
        <v>BN02006_AMI</v>
      </c>
      <c r="E18" t="s">
        <v>16446</v>
      </c>
      <c r="J18">
        <f>IF(ISBLANK('10A'!$G$27),"",'10A'!$G$27)</f>
        <v>0</v>
      </c>
    </row>
    <row r="19" spans="2:10">
      <c r="B19" t="str">
        <f>'10A'!$X$28</f>
        <v>BN02007_AMI</v>
      </c>
      <c r="E19" t="s">
        <v>16446</v>
      </c>
      <c r="J19">
        <f>IF(ISBLANK('10A'!$G$28),"",'10A'!$G$28)</f>
        <v>0</v>
      </c>
    </row>
    <row r="20" spans="2:10">
      <c r="B20" t="str">
        <f>'10A'!$X$29</f>
        <v>BN12001_AMI_GR</v>
      </c>
      <c r="E20" t="s">
        <v>16446</v>
      </c>
      <c r="J20">
        <f>IF(ISBLANK('10A'!$G$29),"",'10A'!$G$29)</f>
        <v>0</v>
      </c>
    </row>
    <row r="21" spans="2:10">
      <c r="B21" t="str">
        <f>'10A'!$X$30</f>
        <v>BN12002_AMI_GR</v>
      </c>
      <c r="E21" t="s">
        <v>16446</v>
      </c>
      <c r="J21">
        <f>IF(ISBLANK('10A'!$G$30),"",'10A'!$G$30)</f>
        <v>0</v>
      </c>
    </row>
    <row r="22" spans="2:10">
      <c r="B22" t="str">
        <f>'10A'!$W$31</f>
        <v>BN02008_AMR</v>
      </c>
      <c r="E22" t="s">
        <v>16446</v>
      </c>
      <c r="J22">
        <f>IF(ISBLANK('10A'!$F$31),"",'10A'!$F$31)</f>
        <v>0</v>
      </c>
    </row>
    <row r="23" spans="2:10">
      <c r="B23" t="str">
        <f>'10A'!$X$31</f>
        <v>BN02008_AMI</v>
      </c>
      <c r="E23" t="s">
        <v>16446</v>
      </c>
      <c r="J23">
        <f>IF(ISBLANK('10A'!$G$31),"",'10A'!$G$31)</f>
        <v>0</v>
      </c>
    </row>
    <row r="24" spans="2:10">
      <c r="B24" t="str">
        <f>'10A'!$X$32</f>
        <v>BN02009_AMI</v>
      </c>
      <c r="E24" t="s">
        <v>16446</v>
      </c>
      <c r="J24">
        <f>IF(ISBLANK('10A'!$G$32),"",'10A'!$G$32)</f>
        <v>0</v>
      </c>
    </row>
    <row r="25" spans="2:10">
      <c r="B25" t="str">
        <f>'10A'!$W$33</f>
        <v>BN02010_AMR</v>
      </c>
      <c r="E25" t="s">
        <v>16446</v>
      </c>
      <c r="J25">
        <f>IF(ISBLANK('10A'!$F$33),"",'10A'!$F$33)</f>
        <v>0</v>
      </c>
    </row>
    <row r="26" spans="2:10">
      <c r="B26" t="str">
        <f>'10A'!$X$33</f>
        <v>BN02010_AMI</v>
      </c>
      <c r="E26" t="s">
        <v>16446</v>
      </c>
      <c r="J26">
        <f>IF(ISBLANK('10A'!$G$33),"",'10A'!$G$33)</f>
        <v>0</v>
      </c>
    </row>
    <row r="27" spans="2:10">
      <c r="B27" t="str">
        <f>'10A'!$X$34</f>
        <v>BN02011_AMI</v>
      </c>
      <c r="E27" t="s">
        <v>16446</v>
      </c>
      <c r="J27">
        <f>IF(ISBLANK('10A'!$G$34),"",'10A'!$G$34)</f>
        <v>0</v>
      </c>
    </row>
    <row r="28" spans="2:10">
      <c r="B28" s="1918" t="str">
        <f>'10A'!$V$37</f>
        <v>B0004WNPLI_GR</v>
      </c>
      <c r="E28" t="s">
        <v>16446</v>
      </c>
      <c r="J28">
        <f>IF(ISBLANK('10A'!$E$37),"",'10A'!$E$37)</f>
        <v>0</v>
      </c>
    </row>
    <row r="29" spans="2:10">
      <c r="B29" t="str">
        <f>'10A'!$V$42</f>
        <v>BN02011_BA</v>
      </c>
      <c r="E29" t="s">
        <v>16446</v>
      </c>
      <c r="J29">
        <f>IF(ISBLANK('10A'!$E$42),"",'10A'!$E$42)</f>
        <v>0</v>
      </c>
    </row>
    <row r="30" spans="2:10">
      <c r="B30" t="str">
        <f>'10A'!$V$43</f>
        <v>BN02012_BA</v>
      </c>
      <c r="E30" t="s">
        <v>16446</v>
      </c>
      <c r="J30">
        <f>IF(ISBLANK('10A'!$E$43),"",'10A'!$E$43)</f>
        <v>0</v>
      </c>
    </row>
    <row r="31" spans="2:10">
      <c r="B31" t="str">
        <f>'10A'!$V$44</f>
        <v>BN02013_BA</v>
      </c>
      <c r="E31" t="s">
        <v>16446</v>
      </c>
      <c r="J31">
        <f>IF(ISBLANK('10A'!$E$44),"",'10A'!$E$44)</f>
        <v>0</v>
      </c>
    </row>
    <row r="32" spans="2:10">
      <c r="B32" t="str">
        <f>'10A'!$V$45</f>
        <v>BN02014_BA</v>
      </c>
      <c r="E32" t="s">
        <v>16446</v>
      </c>
      <c r="J32">
        <f>IF(ISBLANK('10A'!$E$45),"",'10A'!$E$45)</f>
        <v>0</v>
      </c>
    </row>
    <row r="33" spans="2:10">
      <c r="B33" t="str">
        <f>'10B'!$AL$10</f>
        <v>BNX1022_PLA</v>
      </c>
      <c r="E33" t="s">
        <v>16446</v>
      </c>
      <c r="J33" t="str">
        <f>IF(ISBLANK('10B'!$C$10),"",'10B'!$C$10)</f>
        <v>PR19TMS_BW05</v>
      </c>
    </row>
    <row r="34" spans="2:10">
      <c r="B34" t="str">
        <f>'10B'!$AP$10</f>
        <v>BN01005_EO_PC</v>
      </c>
      <c r="E34" t="s">
        <v>16446</v>
      </c>
      <c r="J34">
        <f>IF(ISBLANK('10B'!$G$10),"",'10B'!$G$10)</f>
        <v>0</v>
      </c>
    </row>
    <row r="35" spans="2:10">
      <c r="B35" t="str">
        <f>'10B'!$AQ$10</f>
        <v>BN01006_EOC_PC</v>
      </c>
      <c r="E35" t="s">
        <v>16446</v>
      </c>
      <c r="J35">
        <f>IF(ISBLANK('10B'!$H$10),"",'10B'!$H$10)</f>
        <v>0</v>
      </c>
    </row>
    <row r="36" spans="2:10">
      <c r="B36" t="str">
        <f>'10B'!$AL$15</f>
        <v>BNX1023_PLA</v>
      </c>
      <c r="E36" t="s">
        <v>16446</v>
      </c>
      <c r="J36" t="str">
        <f>IF(ISBLANK('10B'!$C$15),"",'10B'!$C$15)</f>
        <v>PR19TMS_BW04</v>
      </c>
    </row>
    <row r="37" spans="2:10">
      <c r="B37" t="str">
        <f>'10B'!$AR$15</f>
        <v>BN01007_PLA</v>
      </c>
      <c r="E37" t="s">
        <v>16446</v>
      </c>
      <c r="J37">
        <f>IF(ISBLANK('10B'!$I$15),"",'10B'!$I$15)</f>
        <v>0</v>
      </c>
    </row>
    <row r="38" spans="2:10">
      <c r="B38" t="str">
        <f>'10B'!$AL$16</f>
        <v>BNX1024_PLA</v>
      </c>
      <c r="E38" t="s">
        <v>16446</v>
      </c>
      <c r="J38" t="str">
        <f>IF(ISBLANK('10B'!$C$16),"",'10B'!$C$16)</f>
        <v>PR19TMS_BW04</v>
      </c>
    </row>
    <row r="39" spans="2:10">
      <c r="B39" t="str">
        <f>'10B'!$AR$16</f>
        <v>BN01008_PLA</v>
      </c>
      <c r="E39" t="s">
        <v>16446</v>
      </c>
      <c r="J39">
        <f>IF(ISBLANK('10B'!$I$16),"",'10B'!$I$16)</f>
        <v>0</v>
      </c>
    </row>
    <row r="40" spans="2:10">
      <c r="B40" t="str">
        <f>'10B'!$AL$17</f>
        <v>BNX1025_PLA</v>
      </c>
      <c r="E40" t="s">
        <v>16446</v>
      </c>
      <c r="J40" t="str">
        <f>IF(ISBLANK('10B'!$C$17),"",'10B'!$C$17)</f>
        <v>PR19TMS_BW05</v>
      </c>
    </row>
    <row r="41" spans="2:10">
      <c r="B41" t="str">
        <f>'10B'!$AR$17</f>
        <v>BN01009_PLA</v>
      </c>
      <c r="E41" t="s">
        <v>16446</v>
      </c>
      <c r="J41">
        <f>IF(ISBLANK('10B'!$I$17),"",'10B'!$I$17)</f>
        <v>0</v>
      </c>
    </row>
    <row r="42" spans="2:10">
      <c r="B42" t="str">
        <f>'10C'!$AJ$10</f>
        <v>BNX1026_PLA</v>
      </c>
      <c r="E42" t="s">
        <v>16446</v>
      </c>
      <c r="J42" t="str">
        <f>IF(ISBLANK('10C'!$C$10),"",'10C'!$C$10)</f>
        <v>PR19TMS_CS03</v>
      </c>
    </row>
    <row r="43" spans="2:10">
      <c r="B43" t="str">
        <f>'10C'!$AN$10</f>
        <v>BN01022_PLA</v>
      </c>
      <c r="E43" t="s">
        <v>16446</v>
      </c>
      <c r="J43">
        <f>IF(ISBLANK('10C'!$G$10),"",'10C'!$G$10)</f>
        <v>0</v>
      </c>
    </row>
    <row r="44" spans="2:10">
      <c r="B44" t="str">
        <f>'10C'!$AO$10</f>
        <v>BN01026_PLA</v>
      </c>
      <c r="E44" t="s">
        <v>16446</v>
      </c>
      <c r="J44">
        <f>IF(ISBLANK('10C'!$H$10),"",'10C'!$H$10)</f>
        <v>0</v>
      </c>
    </row>
    <row r="45" spans="2:10">
      <c r="B45" t="str">
        <f>'10C'!$AJ$11</f>
        <v>BNX1027_PLA</v>
      </c>
      <c r="E45" t="s">
        <v>16446</v>
      </c>
      <c r="J45" t="str">
        <f>IF(ISBLANK('10C'!$C$11),"",'10C'!$C$11)</f>
        <v>PR19TMS_CS03</v>
      </c>
    </row>
    <row r="46" spans="2:10">
      <c r="B46" t="str">
        <f>'10C'!$AN$11</f>
        <v>BN01023_PLA</v>
      </c>
      <c r="E46" t="s">
        <v>16446</v>
      </c>
      <c r="J46">
        <f>IF(ISBLANK('10C'!$G$11),"",'10C'!$G$11)</f>
        <v>0</v>
      </c>
    </row>
    <row r="47" spans="2:10">
      <c r="B47" t="str">
        <f>'10C'!$AO$11</f>
        <v>BN01027_PLA</v>
      </c>
      <c r="E47" t="s">
        <v>16446</v>
      </c>
      <c r="J47">
        <f>IF(ISBLANK('10C'!$H$11),"",'10C'!$H$11)</f>
        <v>0</v>
      </c>
    </row>
    <row r="48" spans="2:10">
      <c r="B48" t="str">
        <f>'10C'!$AJ$12</f>
        <v>BNX1028_PLA</v>
      </c>
      <c r="E48" t="s">
        <v>16446</v>
      </c>
      <c r="J48" t="str">
        <f>IF(ISBLANK('10C'!$C$12),"",'10C'!$C$12)</f>
        <v>PR19TMS_CS03</v>
      </c>
    </row>
    <row r="49" spans="2:10">
      <c r="B49" t="str">
        <f>'10C'!$AN$12</f>
        <v>BN01024_PLA</v>
      </c>
      <c r="E49" t="s">
        <v>16446</v>
      </c>
      <c r="J49">
        <f>IF(ISBLANK('10C'!$G$12),"",'10C'!$G$12)</f>
        <v>0</v>
      </c>
    </row>
    <row r="50" spans="2:10">
      <c r="B50" t="str">
        <f>'10C'!$AO$12</f>
        <v>BN01028_PLA</v>
      </c>
      <c r="E50" t="s">
        <v>16446</v>
      </c>
      <c r="J50">
        <f>IF(ISBLANK('10C'!$H$12),"",'10C'!$H$12)</f>
        <v>0</v>
      </c>
    </row>
    <row r="51" spans="2:10">
      <c r="B51" t="str">
        <f>'10C'!$AJ$13</f>
        <v>BNX1029_PLA</v>
      </c>
      <c r="E51" t="s">
        <v>16446</v>
      </c>
      <c r="J51" t="str">
        <f>IF(ISBLANK('10C'!$C$13),"",'10C'!$C$13)</f>
        <v>PR19TMS_ES01</v>
      </c>
    </row>
    <row r="52" spans="2:10">
      <c r="B52" t="str">
        <f>'10C'!$AN$13</f>
        <v>BN01025_PLA</v>
      </c>
      <c r="E52" t="s">
        <v>16446</v>
      </c>
      <c r="J52">
        <f>IF(ISBLANK('10C'!$G$13),"",'10C'!$G$13)</f>
        <v>0</v>
      </c>
    </row>
    <row r="53" spans="2:10">
      <c r="B53" t="str">
        <f>'10C'!$AO$13</f>
        <v>BN01029_PLA</v>
      </c>
      <c r="E53" t="s">
        <v>16446</v>
      </c>
      <c r="J53">
        <f>IF(ISBLANK('10C'!$H$13),"",'10C'!$H$13)</f>
        <v>0</v>
      </c>
    </row>
    <row r="54" spans="2:10">
      <c r="B54" s="1918" t="str">
        <f>'10C'!$AM$16</f>
        <v>BN01030_PLA</v>
      </c>
      <c r="E54" t="s">
        <v>16446</v>
      </c>
      <c r="J54">
        <f>IF(ISBLANK('10C'!$F$16),"",'10C'!$F$16)</f>
        <v>0</v>
      </c>
    </row>
    <row r="55" spans="2:10">
      <c r="B55" t="str">
        <f>'10C'!$AN$24</f>
        <v>BN01031_PLA</v>
      </c>
      <c r="E55" t="s">
        <v>16446</v>
      </c>
      <c r="J55">
        <f>IF(ISBLANK('10C'!$G$24),"",'10C'!$G$24)</f>
        <v>0</v>
      </c>
    </row>
    <row r="56" spans="2:10">
      <c r="B56" t="str">
        <f>'10C'!$AO$24</f>
        <v>BN01032_PLA</v>
      </c>
      <c r="E56" t="s">
        <v>16446</v>
      </c>
      <c r="J56">
        <f>IF(ISBLANK('10C'!$H$24),"",'10C'!$H$24)</f>
        <v>0</v>
      </c>
    </row>
    <row r="57" spans="2:10">
      <c r="B57" t="str">
        <f>'10C'!$AP$24</f>
        <v>BN01033_PLA</v>
      </c>
      <c r="E57" t="s">
        <v>16446</v>
      </c>
      <c r="J57">
        <f>IF(ISBLANK('10C'!$I$24),"",'10C'!$I$24)</f>
        <v>0</v>
      </c>
    </row>
    <row r="58" spans="2:10">
      <c r="B58" t="str">
        <f>'10C'!$AQ$24</f>
        <v>BN01034_PLA</v>
      </c>
      <c r="E58" t="s">
        <v>16446</v>
      </c>
      <c r="J58">
        <f>IF(ISBLANK('10C'!$J$24),"",'10C'!$J$24)</f>
        <v>0</v>
      </c>
    </row>
    <row r="59" spans="2:10">
      <c r="B59" s="2423" t="str">
        <f>'10C'!$AR$24</f>
        <v>BN01035_PLA</v>
      </c>
      <c r="E59" t="s">
        <v>16446</v>
      </c>
      <c r="J59">
        <f>IF(ISBLANK('10C'!$K$24),"",'10C'!$K$24)</f>
        <v>0</v>
      </c>
    </row>
    <row r="60" spans="2:10">
      <c r="B60" s="2423" t="str">
        <f>'10C'!$AS$24</f>
        <v>BN01036_PLA</v>
      </c>
      <c r="E60" t="s">
        <v>16446</v>
      </c>
      <c r="J60">
        <f>IF(ISBLANK('10C'!$L$24),"",'10C'!$L$24)</f>
        <v>0</v>
      </c>
    </row>
    <row r="61" spans="2:10">
      <c r="B61" s="2423" t="str">
        <f>'10C'!$AT$24</f>
        <v>BN01037_PLA</v>
      </c>
      <c r="E61" t="s">
        <v>16446</v>
      </c>
      <c r="J61">
        <f>IF(ISBLANK('10C'!$M$24),"",'10C'!$M$24)</f>
        <v>0</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workbookViewId="0"/>
  </sheetViews>
  <sheetFormatPr defaultRowHeight="14"/>
  <cols>
    <col min="2" max="2" width="22.58203125" bestFit="1" customWidth="1"/>
    <col min="3" max="3" width="29.4140625" customWidth="1"/>
    <col min="5" max="5" width="16.9140625" bestFit="1" customWidth="1"/>
  </cols>
  <sheetData>
    <row r="1" spans="1:6">
      <c r="C1" s="2897" t="s">
        <v>16455</v>
      </c>
    </row>
    <row r="2" spans="1:6">
      <c r="A2" t="s">
        <v>3</v>
      </c>
      <c r="B2" t="s">
        <v>16443</v>
      </c>
      <c r="C2" t="s">
        <v>16444</v>
      </c>
      <c r="D2" t="s">
        <v>15065</v>
      </c>
      <c r="E2" t="s">
        <v>16445</v>
      </c>
      <c r="F2" t="s">
        <v>13212</v>
      </c>
    </row>
    <row r="4" spans="1:6">
      <c r="B4" t="str">
        <f>'11A'!$U$11</f>
        <v>BR001_S1WBF</v>
      </c>
      <c r="E4" t="s">
        <v>16446</v>
      </c>
      <c r="F4">
        <f>IF(ISBLANK('11A'!$D$11),"",'11A'!$D$11)</f>
        <v>2324.0823</v>
      </c>
    </row>
    <row r="5" spans="1:6">
      <c r="B5" t="str">
        <f>'11A'!$V$11</f>
        <v>BR002_S1WWBF</v>
      </c>
      <c r="E5" t="s">
        <v>16446</v>
      </c>
      <c r="F5">
        <f>IF(ISBLANK('11A'!$E$11),"",'11A'!$E$11)</f>
        <v>14822.736999999999</v>
      </c>
    </row>
    <row r="6" spans="1:6">
      <c r="B6" t="str">
        <f>'11A'!$W$11</f>
        <v>BR003_S1TOBF</v>
      </c>
      <c r="E6" t="s">
        <v>16446</v>
      </c>
      <c r="F6">
        <f>IF(ISBLANK('11A'!$F$11),"",'11A'!$F$11)</f>
        <v>17146.819299999999</v>
      </c>
    </row>
    <row r="7" spans="1:6">
      <c r="B7" t="str">
        <f>'11A'!$U$12</f>
        <v>BR004_S1WPG</v>
      </c>
      <c r="E7" t="s">
        <v>16446</v>
      </c>
      <c r="F7">
        <f>IF(ISBLANK('11A'!$D$12),"",'11A'!$D$12)</f>
        <v>230.31429</v>
      </c>
    </row>
    <row r="8" spans="1:6">
      <c r="B8" t="str">
        <f>'11A'!$V$12</f>
        <v>BR005_S1WWPG</v>
      </c>
      <c r="E8" t="s">
        <v>16446</v>
      </c>
      <c r="F8">
        <f>IF(ISBLANK('11A'!$E$12),"",'11A'!$E$12)</f>
        <v>195584.17</v>
      </c>
    </row>
    <row r="9" spans="1:6">
      <c r="B9" t="str">
        <f>'11A'!$W$12</f>
        <v>BR006_S1TOPG</v>
      </c>
      <c r="E9" t="s">
        <v>16446</v>
      </c>
      <c r="F9">
        <f>IF(ISBLANK('11A'!$F$12),"",'11A'!$F$12)</f>
        <v>195814.48429000002</v>
      </c>
    </row>
    <row r="10" spans="1:6">
      <c r="B10" t="str">
        <f>'11A'!$U$13</f>
        <v>BR007_S1WVT</v>
      </c>
      <c r="E10" t="s">
        <v>16446</v>
      </c>
      <c r="F10">
        <f>IF(ISBLANK('11A'!$D$13),"",'11A'!$D$13)</f>
        <v>7099.5428000000002</v>
      </c>
    </row>
    <row r="11" spans="1:6">
      <c r="B11" t="str">
        <f>'11A'!$V$13</f>
        <v>BR008_S1WWVT</v>
      </c>
      <c r="E11" t="s">
        <v>16446</v>
      </c>
      <c r="F11">
        <f>IF(ISBLANK('11A'!$E$13),"",'11A'!$E$13)</f>
        <v>9833.1879000000008</v>
      </c>
    </row>
    <row r="12" spans="1:6">
      <c r="B12" t="str">
        <f>'11A'!$W$13</f>
        <v>BR009_S1TOVT</v>
      </c>
      <c r="E12" t="s">
        <v>16446</v>
      </c>
      <c r="F12">
        <f>IF(ISBLANK('11A'!$F$13),"",'11A'!$F$13)</f>
        <v>16932.7307</v>
      </c>
    </row>
    <row r="13" spans="1:6">
      <c r="B13" t="str">
        <f>'11A'!$U$14</f>
        <v>BO_4235456</v>
      </c>
      <c r="E13" t="s">
        <v>16446</v>
      </c>
      <c r="F13">
        <f>IF(ISBLANK('11A'!$D$14),"",'11A'!$D$14)</f>
        <v>0</v>
      </c>
    </row>
    <row r="14" spans="1:6">
      <c r="B14" t="str">
        <f>'11A'!$V$14</f>
        <v>BO_9915427</v>
      </c>
      <c r="E14" t="s">
        <v>16446</v>
      </c>
      <c r="F14">
        <f>IF(ISBLANK('11A'!$E$14),"",'11A'!$E$14)</f>
        <v>0</v>
      </c>
    </row>
    <row r="15" spans="1:6">
      <c r="B15" t="str">
        <f>'11A'!$W$14</f>
        <v>BO_5953876</v>
      </c>
      <c r="E15" t="s">
        <v>16446</v>
      </c>
      <c r="F15">
        <f>IF(ISBLANK('11A'!$F$14),"",'11A'!$F$14)</f>
        <v>0</v>
      </c>
    </row>
    <row r="16" spans="1:6">
      <c r="B16" t="str">
        <f>'11A'!$U$15</f>
        <v>BO_449931</v>
      </c>
      <c r="E16" t="s">
        <v>16446</v>
      </c>
      <c r="F16">
        <f>IF(ISBLANK('11A'!$D$15),"",'11A'!$D$15)</f>
        <v>9653.9393899999995</v>
      </c>
    </row>
    <row r="17" spans="2:6">
      <c r="B17" t="str">
        <f>'11A'!$V$15</f>
        <v>BO_3904088</v>
      </c>
      <c r="E17" t="s">
        <v>16446</v>
      </c>
      <c r="F17">
        <f>IF(ISBLANK('11A'!$E$15),"",'11A'!$E$15)</f>
        <v>220240.0949</v>
      </c>
    </row>
    <row r="18" spans="2:6">
      <c r="B18" t="str">
        <f>'11A'!$W$15</f>
        <v>BO_2111781</v>
      </c>
      <c r="E18" t="s">
        <v>16446</v>
      </c>
      <c r="F18">
        <f>IF(ISBLANK('11A'!$F$15),"",'11A'!$F$15)</f>
        <v>229894.03429000004</v>
      </c>
    </row>
    <row r="19" spans="2:6">
      <c r="B19" t="str">
        <f>'11A'!$U$17</f>
        <v>BR010_S1WCO</v>
      </c>
      <c r="E19" t="s">
        <v>16446</v>
      </c>
      <c r="F19">
        <f>IF(ISBLANK('11A'!$D$17),"",'11A'!$D$17)</f>
        <v>9307.6293000000005</v>
      </c>
    </row>
    <row r="20" spans="2:6">
      <c r="B20" t="str">
        <f>'11A'!$V$17</f>
        <v>BR011_S1WWCO</v>
      </c>
      <c r="E20" t="s">
        <v>16446</v>
      </c>
      <c r="F20">
        <f>IF(ISBLANK('11A'!$E$17),"",'11A'!$E$17)</f>
        <v>24283.53</v>
      </c>
    </row>
    <row r="21" spans="2:6">
      <c r="B21" t="str">
        <f>'11A'!$W$17</f>
        <v>BR012_S1TOCO</v>
      </c>
      <c r="E21" t="s">
        <v>16446</v>
      </c>
      <c r="F21">
        <f>IF(ISBLANK('11A'!$F$17),"",'11A'!$F$17)</f>
        <v>33591.159299999999</v>
      </c>
    </row>
    <row r="22" spans="2:6">
      <c r="B22" t="str">
        <f>'11A'!$U$18</f>
        <v>BR013_S1WCH</v>
      </c>
      <c r="E22" t="s">
        <v>16446</v>
      </c>
      <c r="F22">
        <f>IF(ISBLANK('11A'!$D$18),"",'11A'!$D$18)</f>
        <v>2.2098659</v>
      </c>
    </row>
    <row r="23" spans="2:6">
      <c r="B23" t="str">
        <f>'11A'!$V$18</f>
        <v>BR014_S1WWCH</v>
      </c>
      <c r="E23" t="s">
        <v>16446</v>
      </c>
      <c r="F23">
        <f>IF(ISBLANK('11A'!$E$18),"",'11A'!$E$18)</f>
        <v>102606.33</v>
      </c>
    </row>
    <row r="24" spans="2:6">
      <c r="B24" t="str">
        <f>'11A'!$W$18</f>
        <v>BR015_S1TOCH</v>
      </c>
      <c r="E24" t="s">
        <v>16446</v>
      </c>
      <c r="F24">
        <f>IF(ISBLANK('11A'!$F$18),"",'11A'!$F$18)</f>
        <v>102608.53986590001</v>
      </c>
    </row>
    <row r="25" spans="2:6">
      <c r="B25" t="str">
        <f>'11A'!$U$19</f>
        <v>BR016_S1WNO</v>
      </c>
      <c r="E25" t="s">
        <v>16446</v>
      </c>
      <c r="F25">
        <f>IF(ISBLANK('11A'!$D$19),"",'11A'!$D$19)</f>
        <v>344.10025999999999</v>
      </c>
    </row>
    <row r="26" spans="2:6">
      <c r="B26" t="str">
        <f>'11A'!$V$19</f>
        <v>BR017_S1WWNO</v>
      </c>
      <c r="E26" t="s">
        <v>16446</v>
      </c>
      <c r="F26">
        <f>IF(ISBLANK('11A'!$E$19),"",'11A'!$E$19)</f>
        <v>93350.239000000001</v>
      </c>
    </row>
    <row r="27" spans="2:6">
      <c r="B27" t="str">
        <f>'11A'!$W$19</f>
        <v>BR018_S1TONO</v>
      </c>
      <c r="E27" t="s">
        <v>16446</v>
      </c>
      <c r="F27">
        <f>IF(ISBLANK('11A'!$F$19),"",'11A'!$F$19)</f>
        <v>93694.339260000008</v>
      </c>
    </row>
    <row r="28" spans="2:6">
      <c r="B28" t="str">
        <f>'11A'!$U$20</f>
        <v>BO_6112104</v>
      </c>
      <c r="E28" t="s">
        <v>16446</v>
      </c>
      <c r="F28">
        <f>IF(ISBLANK('11A'!$D$20),"",'11A'!$D$20)</f>
        <v>-3.5900000511901453E-5</v>
      </c>
    </row>
    <row r="29" spans="2:6">
      <c r="B29" t="str">
        <f>'11A'!$V$20</f>
        <v>BO_353744</v>
      </c>
      <c r="E29" t="s">
        <v>16446</v>
      </c>
      <c r="F29">
        <f>IF(ISBLANK('11A'!$E$20),"",'11A'!$E$20)</f>
        <v>-4.0999999910127372E-3</v>
      </c>
    </row>
    <row r="30" spans="2:6">
      <c r="B30" t="str">
        <f>'11A'!$W$20</f>
        <v>BO_2624185</v>
      </c>
      <c r="E30" t="s">
        <v>16446</v>
      </c>
      <c r="F30">
        <f>IF(ISBLANK('11A'!$F$20),"",'11A'!$F$20)</f>
        <v>-4.1358999915246386E-3</v>
      </c>
    </row>
    <row r="31" spans="2:6">
      <c r="B31" t="str">
        <f>'11A'!$U$23</f>
        <v>BR019_S2WLB</v>
      </c>
      <c r="E31" t="s">
        <v>16446</v>
      </c>
      <c r="F31">
        <f>IF(ISBLANK('11A'!$D$23),"",'11A'!$D$23)</f>
        <v>103633.46971537</v>
      </c>
    </row>
    <row r="32" spans="2:6">
      <c r="B32" t="str">
        <f>'11A'!$V$23</f>
        <v>BR020_S2WWLB</v>
      </c>
      <c r="E32" t="s">
        <v>16446</v>
      </c>
      <c r="F32">
        <f>IF(ISBLANK('11A'!$E$23),"",'11A'!$E$23)</f>
        <v>87504.745546969993</v>
      </c>
    </row>
    <row r="33" spans="2:6">
      <c r="B33" t="str">
        <f>'11A'!$W$23</f>
        <v>BR021_S2TOLB</v>
      </c>
      <c r="E33" t="s">
        <v>16446</v>
      </c>
      <c r="F33">
        <f>IF(ISBLANK('11A'!$F$23),"",'11A'!$F$23)</f>
        <v>191138.21526233997</v>
      </c>
    </row>
    <row r="34" spans="2:6">
      <c r="B34" t="str">
        <f>'11A'!$U$24</f>
        <v>BR043_S2WMB</v>
      </c>
      <c r="E34" t="s">
        <v>16446</v>
      </c>
      <c r="F34">
        <f>IF(ISBLANK('11A'!$D$24),"",'11A'!$D$24)</f>
        <v>1638.4097153700002</v>
      </c>
    </row>
    <row r="35" spans="2:6">
      <c r="B35" t="str">
        <f>'11A'!$V$24</f>
        <v>BR044_S2WWMB</v>
      </c>
      <c r="E35" t="s">
        <v>16446</v>
      </c>
      <c r="F35">
        <f>IF(ISBLANK('11A'!$E$24),"",'11A'!$E$24)</f>
        <v>275.88654696999998</v>
      </c>
    </row>
    <row r="36" spans="2:6">
      <c r="B36" t="str">
        <f>'11A'!$W$24</f>
        <v>BR045_S2TOMB</v>
      </c>
      <c r="E36" t="s">
        <v>16446</v>
      </c>
      <c r="F36">
        <f>IF(ISBLANK('11A'!$F$24),"",'11A'!$F$24)</f>
        <v>1914.2962623400001</v>
      </c>
    </row>
    <row r="37" spans="2:6">
      <c r="B37" t="str">
        <f>'11A'!$U$25</f>
        <v>BR046_S2WPH</v>
      </c>
      <c r="E37" t="s">
        <v>16446</v>
      </c>
      <c r="F37">
        <f>IF(ISBLANK('11A'!$D$25),"",'11A'!$D$25)</f>
        <v>0</v>
      </c>
    </row>
    <row r="38" spans="2:6">
      <c r="B38" t="str">
        <f>'11A'!$V$25</f>
        <v>BR047_S2WWPH</v>
      </c>
      <c r="E38" t="s">
        <v>16446</v>
      </c>
      <c r="F38">
        <f>IF(ISBLANK('11A'!$E$25),"",'11A'!$E$25)</f>
        <v>0</v>
      </c>
    </row>
    <row r="39" spans="2:6">
      <c r="B39" t="str">
        <f>'11A'!$W$25</f>
        <v>BR048_S2TOPH</v>
      </c>
      <c r="E39" t="s">
        <v>16446</v>
      </c>
      <c r="F39">
        <f>IF(ISBLANK('11A'!$F$25),"",'11A'!$F$25)</f>
        <v>0</v>
      </c>
    </row>
    <row r="40" spans="2:6">
      <c r="B40" t="str">
        <f>'11A'!$U$26</f>
        <v>BR049_S2WEV</v>
      </c>
      <c r="E40" t="s">
        <v>16446</v>
      </c>
      <c r="F40">
        <f>IF(ISBLANK('11A'!$D$26),"",'11A'!$D$26)</f>
        <v>0.55911575000000002</v>
      </c>
    </row>
    <row r="41" spans="2:6">
      <c r="B41" t="str">
        <f>'11A'!$V$26</f>
        <v>BR050_S2WWEV</v>
      </c>
      <c r="E41" t="s">
        <v>16446</v>
      </c>
      <c r="F41">
        <f>IF(ISBLANK('11A'!$E$26),"",'11A'!$E$26)</f>
        <v>1.1351743999999999</v>
      </c>
    </row>
    <row r="42" spans="2:6">
      <c r="B42" t="str">
        <f>'11A'!$W$26</f>
        <v>BR051_S2TOEV</v>
      </c>
      <c r="E42" t="s">
        <v>16446</v>
      </c>
      <c r="F42">
        <f>IF(ISBLANK('11A'!$F$26),"",'11A'!$F$26)</f>
        <v>1.6942901500000001</v>
      </c>
    </row>
    <row r="43" spans="2:6">
      <c r="B43" t="str">
        <f>'11A'!$U$27</f>
        <v>BR052_S2WRE</v>
      </c>
      <c r="E43" t="s">
        <v>16446</v>
      </c>
      <c r="F43">
        <f>IF(ISBLANK('11A'!$D$27),"",'11A'!$D$27)</f>
        <v>0</v>
      </c>
    </row>
    <row r="44" spans="2:6">
      <c r="B44" t="str">
        <f>'11A'!$V$27</f>
        <v>BR053_S2WWRE</v>
      </c>
      <c r="E44" t="s">
        <v>16446</v>
      </c>
      <c r="F44">
        <f>IF(ISBLANK('11A'!$E$27),"",'11A'!$E$27)</f>
        <v>0</v>
      </c>
    </row>
    <row r="45" spans="2:6">
      <c r="B45" t="str">
        <f>'11A'!$W$27</f>
        <v>BR054_S2TORE</v>
      </c>
      <c r="E45" t="s">
        <v>16446</v>
      </c>
      <c r="F45">
        <f>IF(ISBLANK('11A'!$F$27),"",'11A'!$F$27)</f>
        <v>0</v>
      </c>
    </row>
    <row r="46" spans="2:6">
      <c r="B46" t="str">
        <f>'11A'!$U$28</f>
        <v>BO_1700379</v>
      </c>
      <c r="E46" t="s">
        <v>16446</v>
      </c>
      <c r="F46">
        <f>IF(ISBLANK('11A'!$D$28),"",'11A'!$D$28)</f>
        <v>103634.02883112</v>
      </c>
    </row>
    <row r="47" spans="2:6">
      <c r="B47" t="str">
        <f>'11A'!$V$28</f>
        <v>BO_6225738</v>
      </c>
      <c r="E47" t="s">
        <v>16446</v>
      </c>
      <c r="F47">
        <f>IF(ISBLANK('11A'!$E$28),"",'11A'!$E$28)</f>
        <v>87505.880721369991</v>
      </c>
    </row>
    <row r="48" spans="2:6">
      <c r="B48" t="str">
        <f>'11A'!$W$28</f>
        <v>BO_4427726</v>
      </c>
      <c r="E48" t="s">
        <v>16446</v>
      </c>
      <c r="F48">
        <f>IF(ISBLANK('11A'!$F$28),"",'11A'!$F$28)</f>
        <v>191139.90955248996</v>
      </c>
    </row>
    <row r="49" spans="2:6">
      <c r="B49" t="str">
        <f>'11A'!$U$29</f>
        <v>BR055_S2WTO</v>
      </c>
      <c r="E49" t="s">
        <v>16446</v>
      </c>
      <c r="F49">
        <f>IF(ISBLANK('11A'!$D$29),"",'11A'!$D$29)</f>
        <v>1638.9688311200002</v>
      </c>
    </row>
    <row r="50" spans="2:6">
      <c r="B50" t="str">
        <f>'11A'!$V$29</f>
        <v>BR056_S2WWTO</v>
      </c>
      <c r="E50" t="s">
        <v>16446</v>
      </c>
      <c r="F50">
        <f>IF(ISBLANK('11A'!$E$29),"",'11A'!$E$29)</f>
        <v>277.02172136999997</v>
      </c>
    </row>
    <row r="51" spans="2:6">
      <c r="B51" t="str">
        <f>'11A'!$W$29</f>
        <v>BR057_S2TOTO</v>
      </c>
      <c r="E51" t="s">
        <v>16446</v>
      </c>
      <c r="F51">
        <f>IF(ISBLANK('11A'!$F$29),"",'11A'!$F$29)</f>
        <v>1915.99055249</v>
      </c>
    </row>
    <row r="52" spans="2:6">
      <c r="B52" t="str">
        <f>'11A'!$U$31</f>
        <v>BR058_S2WCO</v>
      </c>
      <c r="E52" t="s">
        <v>16446</v>
      </c>
      <c r="F52">
        <f>IF(ISBLANK('11A'!$D$31),"",'11A'!$D$31)</f>
        <v>102572.91</v>
      </c>
    </row>
    <row r="53" spans="2:6">
      <c r="B53" t="str">
        <f>'11A'!$V$31</f>
        <v>BR059_S2WWCO</v>
      </c>
      <c r="E53" t="s">
        <v>16446</v>
      </c>
      <c r="F53">
        <f>IF(ISBLANK('11A'!$E$31),"",'11A'!$E$31)</f>
        <v>86609.900999999998</v>
      </c>
    </row>
    <row r="54" spans="2:6">
      <c r="B54" t="str">
        <f>'11A'!$W$31</f>
        <v>BR060_S2TOCO</v>
      </c>
      <c r="E54" t="s">
        <v>16446</v>
      </c>
      <c r="F54">
        <f>IF(ISBLANK('11A'!$F$31),"",'11A'!$F$31)</f>
        <v>189182.81099999999</v>
      </c>
    </row>
    <row r="55" spans="2:6">
      <c r="B55" t="str">
        <f>'11A'!$U$32</f>
        <v>BR061_S2WCH</v>
      </c>
      <c r="E55" t="s">
        <v>16446</v>
      </c>
      <c r="F55">
        <f>IF(ISBLANK('11A'!$D$32),"",'11A'!$D$32)</f>
        <v>450.47392000000002</v>
      </c>
    </row>
    <row r="56" spans="2:6">
      <c r="B56" t="str">
        <f>'11A'!$V$32</f>
        <v>BR062_S2WWCH</v>
      </c>
      <c r="E56" t="s">
        <v>16446</v>
      </c>
      <c r="F56">
        <f>IF(ISBLANK('11A'!$E$32),"",'11A'!$E$32)</f>
        <v>380.36847</v>
      </c>
    </row>
    <row r="57" spans="2:6">
      <c r="B57" t="str">
        <f>'11A'!$W$32</f>
        <v>BR063_S2TOCH</v>
      </c>
      <c r="E57" t="s">
        <v>16446</v>
      </c>
      <c r="F57">
        <f>IF(ISBLANK('11A'!$F$32),"",'11A'!$F$32)</f>
        <v>830.84239000000002</v>
      </c>
    </row>
    <row r="58" spans="2:6">
      <c r="B58" t="str">
        <f>'11A'!$U$33</f>
        <v>BR064_S2WNO</v>
      </c>
      <c r="E58" t="s">
        <v>16446</v>
      </c>
      <c r="F58">
        <f>IF(ISBLANK('11A'!$D$33),"",'11A'!$D$33)</f>
        <v>610.64242999999999</v>
      </c>
    </row>
    <row r="59" spans="2:6">
      <c r="B59" t="str">
        <f>'11A'!$V$33</f>
        <v>BR065_S2WWNO</v>
      </c>
      <c r="E59" t="s">
        <v>16446</v>
      </c>
      <c r="F59">
        <f>IF(ISBLANK('11A'!$E$33),"",'11A'!$E$33)</f>
        <v>515.61059999999998</v>
      </c>
    </row>
    <row r="60" spans="2:6">
      <c r="B60" t="str">
        <f>'11A'!$W$33</f>
        <v>BR066_S2TONO</v>
      </c>
      <c r="E60" t="s">
        <v>16446</v>
      </c>
      <c r="F60">
        <f>IF(ISBLANK('11A'!$F$33),"",'11A'!$F$33)</f>
        <v>1126.2530299999999</v>
      </c>
    </row>
    <row r="61" spans="2:6">
      <c r="B61" t="str">
        <f>'11A'!$U$34</f>
        <v>BO_5019183</v>
      </c>
      <c r="E61" t="s">
        <v>16446</v>
      </c>
      <c r="F61">
        <f>IF(ISBLANK('11A'!$D$34),"",'11A'!$D$34)</f>
        <v>2.4811199837131426E-3</v>
      </c>
    </row>
    <row r="62" spans="2:6">
      <c r="B62" t="str">
        <f>'11A'!$V$34</f>
        <v>BO_336813</v>
      </c>
      <c r="E62" t="s">
        <v>16446</v>
      </c>
      <c r="F62">
        <f>IF(ISBLANK('11A'!$E$34),"",'11A'!$E$34)</f>
        <v>6.5136999182868749E-4</v>
      </c>
    </row>
    <row r="63" spans="2:6">
      <c r="B63" t="str">
        <f>'11A'!$W$34</f>
        <v>BO_2496912</v>
      </c>
      <c r="E63" t="s">
        <v>16446</v>
      </c>
      <c r="F63">
        <f>IF(ISBLANK('11A'!$F$34),"",'11A'!$F$34)</f>
        <v>3.1324899755418301E-3</v>
      </c>
    </row>
    <row r="64" spans="2:6">
      <c r="B64" t="str">
        <f>'11A'!$U$37</f>
        <v>BR022_S3WBT</v>
      </c>
      <c r="E64" t="s">
        <v>16446</v>
      </c>
      <c r="F64">
        <f>IF(ISBLANK('11A'!$D$37),"",'11A'!$D$37)</f>
        <v>345.73568999999998</v>
      </c>
    </row>
    <row r="65" spans="2:6">
      <c r="B65" t="str">
        <f>'11A'!$V$37</f>
        <v>BR023_S3WWBT</v>
      </c>
      <c r="E65" t="s">
        <v>16446</v>
      </c>
      <c r="F65">
        <f>IF(ISBLANK('11A'!$E$37),"",'11A'!$E$37)</f>
        <v>701.94821999999999</v>
      </c>
    </row>
    <row r="66" spans="2:6">
      <c r="B66" t="str">
        <f>'11A'!$W$37</f>
        <v>BR024_S3TOBT</v>
      </c>
      <c r="E66" t="s">
        <v>16446</v>
      </c>
      <c r="F66">
        <f>IF(ISBLANK('11A'!$F$37),"",'11A'!$F$37)</f>
        <v>1047.68391</v>
      </c>
    </row>
    <row r="67" spans="2:6">
      <c r="B67" t="str">
        <f>'11A'!$U$38</f>
        <v>BR025_S3WOA</v>
      </c>
      <c r="E67" t="s">
        <v>16446</v>
      </c>
      <c r="F67">
        <f>IF(ISBLANK('11A'!$D$38),"",'11A'!$D$38)</f>
        <v>7749.4488000000001</v>
      </c>
    </row>
    <row r="68" spans="2:6">
      <c r="B68" t="str">
        <f>'11A'!$V$38</f>
        <v>BR026_S3WWOA</v>
      </c>
      <c r="E68" t="s">
        <v>16446</v>
      </c>
      <c r="F68">
        <f>IF(ISBLANK('11A'!$E$38),"",'11A'!$E$38)</f>
        <v>15714.084000000001</v>
      </c>
    </row>
    <row r="69" spans="2:6">
      <c r="B69" t="str">
        <f>'11A'!$W$38</f>
        <v>BR027_S3TOOA</v>
      </c>
      <c r="E69" t="s">
        <v>16446</v>
      </c>
      <c r="F69">
        <f>IF(ISBLANK('11A'!$F$38),"",'11A'!$F$38)</f>
        <v>23463.532800000001</v>
      </c>
    </row>
    <row r="70" spans="2:6">
      <c r="B70" t="str">
        <f>'11A'!$U$39</f>
        <v>BO_8655208</v>
      </c>
      <c r="E70" t="s">
        <v>16446</v>
      </c>
      <c r="F70">
        <f>IF(ISBLANK('11A'!$D$39),"",'11A'!$D$39)</f>
        <v>33781.531999999999</v>
      </c>
    </row>
    <row r="71" spans="2:6">
      <c r="B71" t="str">
        <f>'11A'!$V$39</f>
        <v>BO_7376207</v>
      </c>
      <c r="E71" t="s">
        <v>16446</v>
      </c>
      <c r="F71">
        <f>IF(ISBLANK('11A'!$E$39),"",'11A'!$E$39)</f>
        <v>28965.439999999999</v>
      </c>
    </row>
    <row r="72" spans="2:6">
      <c r="B72" t="str">
        <f>'11A'!$W$39</f>
        <v>BO_9724527</v>
      </c>
      <c r="E72" t="s">
        <v>16446</v>
      </c>
      <c r="F72">
        <f>IF(ISBLANK('11A'!$F$39),"",'11A'!$F$39)</f>
        <v>62746.971999999994</v>
      </c>
    </row>
    <row r="73" spans="2:6">
      <c r="B73" t="str">
        <f>'11A'!$U$40</f>
        <v>BO_2876962</v>
      </c>
      <c r="E73" t="s">
        <v>16446</v>
      </c>
      <c r="F73">
        <f>IF(ISBLANK('11A'!$D$40),"",'11A'!$D$40)</f>
        <v>0</v>
      </c>
    </row>
    <row r="74" spans="2:6">
      <c r="B74" t="str">
        <f>'11A'!$V$40</f>
        <v>BO_5766422</v>
      </c>
      <c r="E74" t="s">
        <v>16446</v>
      </c>
      <c r="F74">
        <f>IF(ISBLANK('11A'!$E$40),"",'11A'!$E$40)</f>
        <v>0</v>
      </c>
    </row>
    <row r="75" spans="2:6">
      <c r="B75" t="str">
        <f>'11A'!$W$40</f>
        <v>BO_5741637</v>
      </c>
      <c r="E75" t="s">
        <v>16446</v>
      </c>
      <c r="F75">
        <f>IF(ISBLANK('11A'!$F$40),"",'11A'!$F$40)</f>
        <v>0</v>
      </c>
    </row>
    <row r="76" spans="2:6">
      <c r="B76" t="str">
        <f>'11A'!$U$41</f>
        <v>BO_2876963</v>
      </c>
      <c r="E76" t="s">
        <v>16446</v>
      </c>
      <c r="F76">
        <f>IF(ISBLANK('11A'!$D$41),"",'11A'!$D$41)</f>
        <v>2231.2188999999998</v>
      </c>
    </row>
    <row r="77" spans="2:6">
      <c r="B77" t="str">
        <f>'11A'!$V$41</f>
        <v>BO_5766425</v>
      </c>
      <c r="E77" t="s">
        <v>16446</v>
      </c>
      <c r="F77">
        <f>IF(ISBLANK('11A'!$E$41),"",'11A'!$E$41)</f>
        <v>5274.2824000000001</v>
      </c>
    </row>
    <row r="78" spans="2:6">
      <c r="B78" t="str">
        <f>'11A'!$W$41</f>
        <v>BO_5741639</v>
      </c>
      <c r="E78" t="s">
        <v>16446</v>
      </c>
      <c r="F78">
        <f>IF(ISBLANK('11A'!$F$41),"",'11A'!$F$41)</f>
        <v>7505.5012999999999</v>
      </c>
    </row>
    <row r="79" spans="2:6">
      <c r="B79" t="str">
        <f>'11A'!$U$42</f>
        <v>BO_6859992</v>
      </c>
      <c r="E79" t="s">
        <v>16446</v>
      </c>
      <c r="F79">
        <f>IF(ISBLANK('11A'!$D$42),"",'11A'!$D$42)</f>
        <v>20188.264999999999</v>
      </c>
    </row>
    <row r="80" spans="2:6">
      <c r="B80" t="str">
        <f>'11A'!$V$42</f>
        <v>BO_1591628</v>
      </c>
      <c r="E80" t="s">
        <v>16446</v>
      </c>
      <c r="F80">
        <f>IF(ISBLANK('11A'!$E$42),"",'11A'!$E$42)</f>
        <v>15867.453</v>
      </c>
    </row>
    <row r="81" spans="2:6">
      <c r="B81" t="str">
        <f>'11A'!$W$42</f>
        <v>BO_8746732</v>
      </c>
      <c r="E81" t="s">
        <v>16446</v>
      </c>
      <c r="F81">
        <f>IF(ISBLANK('11A'!$F$42),"",'11A'!$F$42)</f>
        <v>36055.718000000001</v>
      </c>
    </row>
    <row r="82" spans="2:6">
      <c r="B82" t="str">
        <f>'11A'!$U$43</f>
        <v>BO_57904</v>
      </c>
      <c r="E82" t="s">
        <v>16446</v>
      </c>
      <c r="F82">
        <f>IF(ISBLANK('11A'!$D$43),"",'11A'!$D$43)</f>
        <v>412.03160000000003</v>
      </c>
    </row>
    <row r="83" spans="2:6">
      <c r="B83" t="str">
        <f>'11A'!$V$43</f>
        <v>BO_9940412</v>
      </c>
      <c r="E83" t="s">
        <v>16446</v>
      </c>
      <c r="F83">
        <f>IF(ISBLANK('11A'!$E$43),"",'11A'!$E$43)</f>
        <v>31543.1859</v>
      </c>
    </row>
    <row r="84" spans="2:6">
      <c r="B84" t="str">
        <f>'11A'!$W$43</f>
        <v>BO_3689667</v>
      </c>
      <c r="E84" t="s">
        <v>16446</v>
      </c>
      <c r="F84">
        <f>IF(ISBLANK('11A'!$F$43),"",'11A'!$F$43)</f>
        <v>31955.217499999999</v>
      </c>
    </row>
    <row r="85" spans="2:6">
      <c r="B85" t="str">
        <f>'11A'!$U$44</f>
        <v>BO_2420448</v>
      </c>
      <c r="E85" t="s">
        <v>16446</v>
      </c>
      <c r="F85">
        <f>IF(ISBLANK('11A'!$D$44),"",'11A'!$D$44)</f>
        <v>64708.23199</v>
      </c>
    </row>
    <row r="86" spans="2:6">
      <c r="B86" t="str">
        <f>'11A'!$V$44</f>
        <v>BO_6794993</v>
      </c>
      <c r="E86" t="s">
        <v>16446</v>
      </c>
      <c r="F86">
        <f>IF(ISBLANK('11A'!$E$44),"",'11A'!$E$44)</f>
        <v>98066.393519999983</v>
      </c>
    </row>
    <row r="87" spans="2:6">
      <c r="B87" t="str">
        <f>'11A'!$W$44</f>
        <v>BO_1974979</v>
      </c>
      <c r="E87" t="s">
        <v>16446</v>
      </c>
      <c r="F87">
        <f>IF(ISBLANK('11A'!$F$44),"",'11A'!$F$44)</f>
        <v>162774.62550999998</v>
      </c>
    </row>
    <row r="88" spans="2:6">
      <c r="B88" t="str">
        <f>'11A'!$U$46</f>
        <v>BR034_S3WCO</v>
      </c>
      <c r="E88" t="s">
        <v>16446</v>
      </c>
      <c r="F88">
        <f>IF(ISBLANK('11A'!$D$46),"",'11A'!$D$46)</f>
        <v>37110.040999999997</v>
      </c>
    </row>
    <row r="89" spans="2:6">
      <c r="B89" t="str">
        <f>'11A'!$V$46</f>
        <v>BR035_S3WWCO</v>
      </c>
      <c r="E89" t="s">
        <v>16446</v>
      </c>
      <c r="F89">
        <f>IF(ISBLANK('11A'!$E$46),"",'11A'!$E$46)</f>
        <v>39721.392999999996</v>
      </c>
    </row>
    <row r="90" spans="2:6">
      <c r="B90" t="str">
        <f>'11A'!$W$46</f>
        <v>BR036_S3TOCO</v>
      </c>
      <c r="E90" t="s">
        <v>16446</v>
      </c>
      <c r="F90">
        <f>IF(ISBLANK('11A'!$F$46),"",'11A'!$F$46)</f>
        <v>76831.433999999994</v>
      </c>
    </row>
    <row r="91" spans="2:6">
      <c r="B91" t="str">
        <f>'11A'!$U$47</f>
        <v>BR037_S3WCH</v>
      </c>
      <c r="E91" t="s">
        <v>16446</v>
      </c>
      <c r="F91">
        <f>IF(ISBLANK('11A'!$D$47),"",'11A'!$D$47)</f>
        <v>43.186484999999998</v>
      </c>
    </row>
    <row r="92" spans="2:6">
      <c r="B92" t="str">
        <f>'11A'!$V$47</f>
        <v>BR038_S3WWCH</v>
      </c>
      <c r="E92" t="s">
        <v>16446</v>
      </c>
      <c r="F92">
        <f>IF(ISBLANK('11A'!$E$47),"",'11A'!$E$47)</f>
        <v>10697.081</v>
      </c>
    </row>
    <row r="93" spans="2:6">
      <c r="B93" t="str">
        <f>'11A'!$W$47</f>
        <v>BR039_S3TOCH</v>
      </c>
      <c r="E93" t="s">
        <v>16446</v>
      </c>
      <c r="F93">
        <f>IF(ISBLANK('11A'!$F$47),"",'11A'!$F$47)</f>
        <v>10740.267485</v>
      </c>
    </row>
    <row r="94" spans="2:6">
      <c r="B94" t="str">
        <f>'11A'!$U$48</f>
        <v>BR040_S3WNO</v>
      </c>
      <c r="E94" t="s">
        <v>16446</v>
      </c>
      <c r="F94">
        <f>IF(ISBLANK('11A'!$D$48),"",'11A'!$D$48)</f>
        <v>144.99754999999999</v>
      </c>
    </row>
    <row r="95" spans="2:6">
      <c r="B95" t="str">
        <f>'11A'!$V$48</f>
        <v>BR041_S3WWNO</v>
      </c>
      <c r="E95" t="s">
        <v>16446</v>
      </c>
      <c r="F95">
        <f>IF(ISBLANK('11A'!$E$48),"",'11A'!$E$48)</f>
        <v>21117.868999999999</v>
      </c>
    </row>
    <row r="96" spans="2:6">
      <c r="B96" t="str">
        <f>'11A'!$W$48</f>
        <v>BR042_S3TONO</v>
      </c>
      <c r="E96" t="s">
        <v>16446</v>
      </c>
      <c r="F96">
        <f>IF(ISBLANK('11A'!$F$48),"",'11A'!$F$48)</f>
        <v>21262.866549999999</v>
      </c>
    </row>
    <row r="97" spans="2:6">
      <c r="B97" t="str">
        <f>'11A'!$U$49</f>
        <v>BO_9823950</v>
      </c>
      <c r="E97" t="s">
        <v>16446</v>
      </c>
      <c r="F97">
        <f>IF(ISBLANK('11A'!$D$49),"",'11A'!$D$49)</f>
        <v>27410.006955000004</v>
      </c>
    </row>
    <row r="98" spans="2:6">
      <c r="B98" t="str">
        <f>'11A'!$V$49</f>
        <v>BO_4990179</v>
      </c>
      <c r="E98" t="s">
        <v>16446</v>
      </c>
      <c r="F98">
        <f>IF(ISBLANK('11A'!$E$49),"",'11A'!$E$49)</f>
        <v>26530.05051999999</v>
      </c>
    </row>
    <row r="99" spans="2:6">
      <c r="B99" t="str">
        <f>'11A'!$W$49</f>
        <v>BO_3685286</v>
      </c>
      <c r="E99" t="s">
        <v>16446</v>
      </c>
      <c r="F99">
        <f>IF(ISBLANK('11A'!$F$49),"",'11A'!$F$49)</f>
        <v>53940.057474999994</v>
      </c>
    </row>
    <row r="100" spans="2:6">
      <c r="B100" t="str">
        <f>'11A'!$U$52</f>
        <v>BR073_GEWLB</v>
      </c>
      <c r="E100" t="s">
        <v>16446</v>
      </c>
      <c r="F100">
        <f>IF(ISBLANK('11A'!$D$52),"",'11A'!$D$52)</f>
        <v>177996.20021112001</v>
      </c>
    </row>
    <row r="101" spans="2:6">
      <c r="B101" t="str">
        <f>'11A'!$V$52</f>
        <v>BR074_GEWWLB</v>
      </c>
      <c r="E101" t="s">
        <v>16446</v>
      </c>
      <c r="F101">
        <f>IF(ISBLANK('11A'!$E$52),"",'11A'!$E$52)</f>
        <v>405812.36914137</v>
      </c>
    </row>
    <row r="102" spans="2:6">
      <c r="B102" t="str">
        <f>'11A'!$W$52</f>
        <v>BR075_GETOLB</v>
      </c>
      <c r="E102" t="s">
        <v>16446</v>
      </c>
      <c r="F102">
        <f>IF(ISBLANK('11A'!$F$52),"",'11A'!$F$52)</f>
        <v>583808.56935249001</v>
      </c>
    </row>
    <row r="103" spans="2:6">
      <c r="B103" t="str">
        <f>'11A'!$U$53</f>
        <v>BR076_GEWMB</v>
      </c>
      <c r="E103" t="s">
        <v>16446</v>
      </c>
      <c r="F103">
        <f>IF(ISBLANK('11A'!$D$53),"",'11A'!$D$53)</f>
        <v>1638.9688311200002</v>
      </c>
    </row>
    <row r="104" spans="2:6">
      <c r="B104" t="str">
        <f>'11A'!$V$53</f>
        <v>BR077_GEWWMB</v>
      </c>
      <c r="E104" t="s">
        <v>16446</v>
      </c>
      <c r="F104">
        <f>IF(ISBLANK('11A'!$E$53),"",'11A'!$E$53)</f>
        <v>277.02172136999997</v>
      </c>
    </row>
    <row r="105" spans="2:6">
      <c r="B105" t="str">
        <f>'11A'!$W$53</f>
        <v>BR078_GETOMB</v>
      </c>
      <c r="E105" t="s">
        <v>16446</v>
      </c>
      <c r="F105">
        <f>IF(ISBLANK('11A'!$F$53),"",'11A'!$F$53)</f>
        <v>1915.9905524900003</v>
      </c>
    </row>
    <row r="106" spans="2:6">
      <c r="B106" t="str">
        <f>'11A'!$U$56</f>
        <v>BR079_ERWER</v>
      </c>
      <c r="E106" t="s">
        <v>16446</v>
      </c>
      <c r="F106">
        <f>IF(ISBLANK('11A'!$D$56),"",'11A'!$D$56)</f>
        <v>44.891939000000001</v>
      </c>
    </row>
    <row r="107" spans="2:6">
      <c r="B107" t="str">
        <f>'11A'!$V$56</f>
        <v>BR080_ERWWER</v>
      </c>
      <c r="E107" t="s">
        <v>16446</v>
      </c>
      <c r="F107">
        <f>IF(ISBLANK('11A'!$E$56),"",'11A'!$E$56)</f>
        <v>2630.2078000000001</v>
      </c>
    </row>
    <row r="108" spans="2:6">
      <c r="B108" t="str">
        <f>'11A'!$W$56</f>
        <v>BR081_ERTOER</v>
      </c>
      <c r="E108" t="s">
        <v>16446</v>
      </c>
      <c r="F108">
        <f>IF(ISBLANK('11A'!$F$56),"",'11A'!$F$56)</f>
        <v>2675.0997390000002</v>
      </c>
    </row>
    <row r="109" spans="2:6">
      <c r="B109" t="str">
        <f>'11A'!$U$57</f>
        <v>BR082_ERWEB</v>
      </c>
      <c r="E109" t="s">
        <v>16446</v>
      </c>
      <c r="F109">
        <f>IF(ISBLANK('11A'!$D$57),"",'11A'!$D$57)</f>
        <v>0</v>
      </c>
    </row>
    <row r="110" spans="2:6">
      <c r="B110" t="str">
        <f>'11A'!$V$57</f>
        <v>BR083_ERWWEB</v>
      </c>
      <c r="E110" t="s">
        <v>16446</v>
      </c>
      <c r="F110">
        <f>IF(ISBLANK('11A'!$E$57),"",'11A'!$E$57)</f>
        <v>0</v>
      </c>
    </row>
    <row r="111" spans="2:6">
      <c r="B111" t="str">
        <f>'11A'!$W$57</f>
        <v>BR084_ERTOEB</v>
      </c>
      <c r="E111" t="s">
        <v>16446</v>
      </c>
      <c r="F111">
        <f>IF(ISBLANK('11A'!$F$57),"",'11A'!$F$57)</f>
        <v>0</v>
      </c>
    </row>
    <row r="112" spans="2:6">
      <c r="B112" t="str">
        <f>'11A'!$U$58</f>
        <v>BO_6717913</v>
      </c>
      <c r="E112" t="s">
        <v>16446</v>
      </c>
      <c r="F112">
        <f>IF(ISBLANK('11A'!$D$58),"",'11A'!$D$58)</f>
        <v>0</v>
      </c>
    </row>
    <row r="113" spans="2:6">
      <c r="B113" t="str">
        <f>'11A'!$V$58</f>
        <v>BO_5717374</v>
      </c>
      <c r="E113" t="s">
        <v>16446</v>
      </c>
      <c r="F113">
        <f>IF(ISBLANK('11A'!$E$58),"",'11A'!$E$58)</f>
        <v>0</v>
      </c>
    </row>
    <row r="114" spans="2:6">
      <c r="B114" t="str">
        <f>'11A'!$W$58</f>
        <v>BO_4686738</v>
      </c>
      <c r="E114" t="s">
        <v>16446</v>
      </c>
      <c r="F114">
        <f>IF(ISBLANK('11A'!$F$58),"",'11A'!$F$58)</f>
        <v>0</v>
      </c>
    </row>
    <row r="115" spans="2:6">
      <c r="B115" t="str">
        <f>'11A'!$U$59</f>
        <v>BR088_ERWOR</v>
      </c>
      <c r="E115" t="s">
        <v>16446</v>
      </c>
      <c r="F115">
        <f>IF(ISBLANK('11A'!$D$59),"",'11A'!$D$59)</f>
        <v>0</v>
      </c>
    </row>
    <row r="116" spans="2:6">
      <c r="B116" t="str">
        <f>'11A'!$V$59</f>
        <v>BR089_ERWWOR</v>
      </c>
      <c r="E116" t="s">
        <v>16446</v>
      </c>
      <c r="F116">
        <f>IF(ISBLANK('11A'!$E$59),"",'11A'!$E$59)</f>
        <v>0</v>
      </c>
    </row>
    <row r="117" spans="2:6">
      <c r="B117" t="str">
        <f>'11A'!$W$59</f>
        <v>BR090_ERTOOR</v>
      </c>
      <c r="E117" t="s">
        <v>16446</v>
      </c>
      <c r="F117">
        <f>IF(ISBLANK('11A'!$F$59),"",'11A'!$F$59)</f>
        <v>0</v>
      </c>
    </row>
    <row r="118" spans="2:6">
      <c r="B118" t="str">
        <f>'11A'!$U$60</f>
        <v>BR091_ERWTR</v>
      </c>
      <c r="E118" t="s">
        <v>16446</v>
      </c>
      <c r="F118">
        <f>IF(ISBLANK('11A'!$D$60),"",'11A'!$D$60)</f>
        <v>44.891939000000001</v>
      </c>
    </row>
    <row r="119" spans="2:6">
      <c r="B119" t="str">
        <f>'11A'!$V$60</f>
        <v>BR092_ERWWTR</v>
      </c>
      <c r="E119" t="s">
        <v>16446</v>
      </c>
      <c r="F119">
        <f>IF(ISBLANK('11A'!$E$60),"",'11A'!$E$60)</f>
        <v>2630.2078000000001</v>
      </c>
    </row>
    <row r="120" spans="2:6">
      <c r="B120" t="str">
        <f>'11A'!$W$60</f>
        <v>BR093_ERTOTR</v>
      </c>
      <c r="E120" t="s">
        <v>16446</v>
      </c>
      <c r="F120">
        <f>IF(ISBLANK('11A'!$F$60),"",'11A'!$F$60)</f>
        <v>2675.0997390000002</v>
      </c>
    </row>
    <row r="121" spans="2:6">
      <c r="B121" t="str">
        <f>'11A'!$U$63</f>
        <v>BR085_ERWGO</v>
      </c>
      <c r="E121" t="s">
        <v>16446</v>
      </c>
      <c r="F121">
        <f>IF(ISBLANK('11A'!$D$63),"",'11A'!$D$63)</f>
        <v>101995.06</v>
      </c>
    </row>
    <row r="122" spans="2:6">
      <c r="B122" t="str">
        <f>'11A'!$V$63</f>
        <v>BR086_ERWWGO</v>
      </c>
      <c r="E122" t="s">
        <v>16446</v>
      </c>
      <c r="F122">
        <f>IF(ISBLANK('11A'!$E$63),"",'11A'!$E$63)</f>
        <v>87228.858999999997</v>
      </c>
    </row>
    <row r="123" spans="2:6">
      <c r="B123" t="str">
        <f>'11A'!$W$63</f>
        <v>BR087_ERTOGO</v>
      </c>
      <c r="E123" t="s">
        <v>16446</v>
      </c>
      <c r="F123">
        <f>IF(ISBLANK('11A'!$F$63),"",'11A'!$F$63)</f>
        <v>189223.91899999999</v>
      </c>
    </row>
    <row r="124" spans="2:6">
      <c r="B124" t="str">
        <f>'11A'!$U$66</f>
        <v>BR094_NEWLB</v>
      </c>
      <c r="E124" t="s">
        <v>16446</v>
      </c>
      <c r="F124">
        <f>IF(ISBLANK('11A'!$D$66),"",'11A'!$D$66)</f>
        <v>177951.30827212002</v>
      </c>
    </row>
    <row r="125" spans="2:6">
      <c r="B125" t="str">
        <f>'11A'!$V$66</f>
        <v>BR095_NEWWLB</v>
      </c>
      <c r="E125" t="s">
        <v>16446</v>
      </c>
      <c r="F125">
        <f>IF(ISBLANK('11A'!$E$66),"",'11A'!$E$66)</f>
        <v>403182.16134137003</v>
      </c>
    </row>
    <row r="126" spans="2:6">
      <c r="B126" t="str">
        <f>'11A'!$W$66</f>
        <v>BR096_NETOLB</v>
      </c>
      <c r="E126" t="s">
        <v>16446</v>
      </c>
      <c r="F126">
        <f>IF(ISBLANK('11A'!$F$66),"",'11A'!$F$66)</f>
        <v>581133.46961349004</v>
      </c>
    </row>
    <row r="127" spans="2:6">
      <c r="B127" t="str">
        <f>'11A'!$U$73</f>
        <v>BR103_IRWTW</v>
      </c>
      <c r="E127" t="s">
        <v>16446</v>
      </c>
      <c r="F127">
        <f>IF(ISBLANK('11A'!$D$73),"",'11A'!$D$73)</f>
        <v>192.51551095872023</v>
      </c>
    </row>
    <row r="128" spans="2:6">
      <c r="B128" t="str">
        <f>'11A'!$V$74</f>
        <v>BR104_IRWWSF</v>
      </c>
      <c r="E128" t="s">
        <v>16446</v>
      </c>
      <c r="F128">
        <f>IF(ISBLANK('11A'!$E$74),"",'11A'!$E$74)</f>
        <v>234.66530235507005</v>
      </c>
    </row>
    <row r="129" spans="2:6">
      <c r="B129" t="str">
        <f>'11A'!$U$82</f>
        <v>BO_214</v>
      </c>
      <c r="E129" t="s">
        <v>16446</v>
      </c>
      <c r="F129">
        <f>IF(ISBLANK('11A'!$D$82),"",'11A'!$D$82)</f>
        <v>0</v>
      </c>
    </row>
    <row r="130" spans="2:6">
      <c r="B130" t="str">
        <f>'11A'!$V$82</f>
        <v>BO_8644</v>
      </c>
      <c r="E130" t="s">
        <v>16446</v>
      </c>
      <c r="F130">
        <f>IF(ISBLANK('11A'!$E$82),"",'11A'!$E$82)</f>
        <v>0</v>
      </c>
    </row>
    <row r="131" spans="2:6">
      <c r="B131" t="str">
        <f>'11A'!$W$82</f>
        <v>BO_2449</v>
      </c>
      <c r="E131" t="s">
        <v>16446</v>
      </c>
      <c r="F131">
        <f>IF(ISBLANK('11A'!$F$82),"",'11A'!$F$82)</f>
        <v>0</v>
      </c>
    </row>
    <row r="132" spans="2:6">
      <c r="B132" t="str">
        <f>'11A'!$U$83</f>
        <v>BO_2143514</v>
      </c>
      <c r="E132" t="s">
        <v>16446</v>
      </c>
      <c r="F132">
        <f>IF(ISBLANK('11A'!$D$83),"",'11A'!$D$83)</f>
        <v>137332.23000000001</v>
      </c>
    </row>
    <row r="133" spans="2:6">
      <c r="B133" t="str">
        <f>'11A'!$V$83</f>
        <v>BO_8427041</v>
      </c>
      <c r="E133" t="s">
        <v>16446</v>
      </c>
      <c r="F133">
        <f>IF(ISBLANK('11A'!$E$83),"",'11A'!$E$83)</f>
        <v>207705.44500000001</v>
      </c>
    </row>
    <row r="134" spans="2:6">
      <c r="B134" t="str">
        <f>'11A'!$W$83</f>
        <v>BO_3244856</v>
      </c>
      <c r="E134" t="s">
        <v>16446</v>
      </c>
      <c r="F134">
        <f>IF(ISBLANK('11A'!$F$83),"",'11A'!$F$83)</f>
        <v>345037.67500000005</v>
      </c>
    </row>
    <row r="135" spans="2:6">
      <c r="B135" t="str">
        <f>'11A'!$U$86</f>
        <v>BO_214895</v>
      </c>
      <c r="E135" t="s">
        <v>16446</v>
      </c>
      <c r="F135">
        <f>IF(ISBLANK('11A'!$D$86),"",'11A'!$D$86)</f>
        <v>27937.713799999998</v>
      </c>
    </row>
    <row r="136" spans="2:6">
      <c r="B136" t="str">
        <f>'11A'!$V$86</f>
        <v>BO_842566</v>
      </c>
      <c r="E136" t="s">
        <v>16446</v>
      </c>
      <c r="F136">
        <f>IF(ISBLANK('11A'!$E$86),"",'11A'!$E$86)</f>
        <v>31581.537</v>
      </c>
    </row>
    <row r="137" spans="2:6">
      <c r="B137" t="str">
        <f>'11A'!$W$86</f>
        <v>BO_3248925</v>
      </c>
      <c r="E137" t="s">
        <v>16446</v>
      </c>
      <c r="F137">
        <f>IF(ISBLANK('11A'!$F$86),"",'11A'!$F$86)</f>
        <v>59519.250799999994</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either xmlns="afefeb8b-52f8-4455-ae9e-10bd90c4527c">false</Neither>
    <TWwebsite xmlns="afefeb8b-52f8-4455-ae9e-10bd90c4527c">Yes</TWwebsite>
    <Ofwat xmlns="afefeb8b-52f8-4455-ae9e-10bd90c4527c">No</Ofwat>
    <Ofwatwebsite xmlns="afefeb8b-52f8-4455-ae9e-10bd90c4527c" xsi:nil="true"/>
    <Ref xmlns="afefeb8b-52f8-4455-ae9e-10bd90c4527c">32</Re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DE42ADAD40BD40AE77621A8254D38D" ma:contentTypeVersion="9" ma:contentTypeDescription="Create a new document." ma:contentTypeScope="" ma:versionID="704a96560cbc5b1070ef73e8e370f588">
  <xsd:schema xmlns:xsd="http://www.w3.org/2001/XMLSchema" xmlns:xs="http://www.w3.org/2001/XMLSchema" xmlns:p="http://schemas.microsoft.com/office/2006/metadata/properties" xmlns:ns2="afefeb8b-52f8-4455-ae9e-10bd90c4527c" targetNamespace="http://schemas.microsoft.com/office/2006/metadata/properties" ma:root="true" ma:fieldsID="e27d8f77f784ce79ddb107e247cd1930" ns2:_="">
    <xsd:import namespace="afefeb8b-52f8-4455-ae9e-10bd90c452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f" minOccurs="0"/>
                <xsd:element ref="ns2:TWwebsite" minOccurs="0"/>
                <xsd:element ref="ns2:Ofwatwebsite" minOccurs="0"/>
                <xsd:element ref="ns2:Neither" minOccurs="0"/>
                <xsd:element ref="ns2:Ofwa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efeb8b-52f8-4455-ae9e-10bd90c452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f" ma:index="12" nillable="true" ma:displayName="Ref" ma:format="Dropdown" ma:internalName="Ref">
      <xsd:simpleType>
        <xsd:restriction base="dms:Text">
          <xsd:maxLength value="255"/>
        </xsd:restriction>
      </xsd:simpleType>
    </xsd:element>
    <xsd:element name="TWwebsite" ma:index="13" nillable="true" ma:displayName="TW website" ma:format="Dropdown" ma:internalName="TWwebsite">
      <xsd:simpleType>
        <xsd:restriction base="dms:Choice">
          <xsd:enumeration value="Yes"/>
          <xsd:enumeration value="No"/>
        </xsd:restriction>
      </xsd:simpleType>
    </xsd:element>
    <xsd:element name="Ofwatwebsite" ma:index="14" nillable="true" ma:displayName="Ofwat website" ma:format="Dropdown" ma:internalName="Ofwatwebsite">
      <xsd:simpleType>
        <xsd:restriction base="dms:Text">
          <xsd:maxLength value="255"/>
        </xsd:restriction>
      </xsd:simpleType>
    </xsd:element>
    <xsd:element name="Neither" ma:index="15" nillable="true" ma:displayName="Neither" ma:default="1" ma:format="Dropdown" ma:internalName="Neither">
      <xsd:simpleType>
        <xsd:restriction base="dms:Boolean"/>
      </xsd:simpleType>
    </xsd:element>
    <xsd:element name="Ofwat" ma:index="16" nillable="true" ma:displayName="Ofwat" ma:format="Dropdown" ma:internalName="Ofwa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BFF5C9-C969-404D-BF6B-8A6763F27434}">
  <ds:schemaRefs>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purl.org/dc/dcmitype/"/>
    <ds:schemaRef ds:uri="http://schemas.openxmlformats.org/package/2006/metadata/core-properties"/>
    <ds:schemaRef ds:uri="afefeb8b-52f8-4455-ae9e-10bd90c4527c"/>
  </ds:schemaRefs>
</ds:datastoreItem>
</file>

<file path=customXml/itemProps2.xml><?xml version="1.0" encoding="utf-8"?>
<ds:datastoreItem xmlns:ds="http://schemas.openxmlformats.org/officeDocument/2006/customXml" ds:itemID="{8F3FE086-0637-4874-88D9-9A65BB2F6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efeb8b-52f8-4455-ae9e-10bd90c452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65B536-4C44-4BB6-B379-DB007604F4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2J</vt:lpstr>
      <vt:lpstr>2F</vt:lpstr>
      <vt:lpstr>2G</vt:lpstr>
      <vt:lpstr>2H</vt:lpstr>
      <vt:lpstr>2I</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Jasdeep Gill</cp:lastModifiedBy>
  <cp:revision>1</cp:revision>
  <dcterms:created xsi:type="dcterms:W3CDTF">2025-03-27T08:51:53Z</dcterms:created>
  <dcterms:modified xsi:type="dcterms:W3CDTF">2025-07-15T14:37:13Z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0x010100A3DE42ADAD40BD40AE77621A8254D38D</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SV_QUERY_LIST_4F35BF76-6C0D-4D9B-82B2-816C12CF3733">
    <vt:lpwstr>empty_477D106A-C0D6-4607-AEBD-E2C9D60EA279</vt:lpwstr>
  </property>
  <property fmtid="{D5CDD505-2E9C-101B-9397-08002B2CF9AE}" pid="30" name="SV_HIDDEN_GRID_QUERY_LIST_4F35BF76-6C0D-4D9B-82B2-816C12CF3733">
    <vt:lpwstr>empty_477D106A-C0D6-4607-AEBD-E2C9D60EA279</vt:lpwstr>
  </property>
  <property fmtid="{D5CDD505-2E9C-101B-9397-08002B2CF9AE}" pid="31" name="MSIP_Label_da5ed033-b091-4c3f-a511-5851579d29d4_Enabled">
    <vt:lpwstr>true</vt:lpwstr>
  </property>
  <property fmtid="{D5CDD505-2E9C-101B-9397-08002B2CF9AE}" pid="32" name="MSIP_Label_da5ed033-b091-4c3f-a511-5851579d29d4_SetDate">
    <vt:lpwstr>2025-05-21T08:59:58Z</vt:lpwstr>
  </property>
  <property fmtid="{D5CDD505-2E9C-101B-9397-08002B2CF9AE}" pid="33" name="MSIP_Label_da5ed033-b091-4c3f-a511-5851579d29d4_Method">
    <vt:lpwstr>Privileged</vt:lpwstr>
  </property>
  <property fmtid="{D5CDD505-2E9C-101B-9397-08002B2CF9AE}" pid="34" name="MSIP_Label_da5ed033-b091-4c3f-a511-5851579d29d4_Name">
    <vt:lpwstr>Internal</vt:lpwstr>
  </property>
  <property fmtid="{D5CDD505-2E9C-101B-9397-08002B2CF9AE}" pid="35" name="MSIP_Label_da5ed033-b091-4c3f-a511-5851579d29d4_SiteId">
    <vt:lpwstr>557abecd-3214-4fbb-8e51-414b68ebb796</vt:lpwstr>
  </property>
  <property fmtid="{D5CDD505-2E9C-101B-9397-08002B2CF9AE}" pid="36" name="MSIP_Label_da5ed033-b091-4c3f-a511-5851579d29d4_ActionId">
    <vt:lpwstr>b9d6fb24-beca-493c-b726-6f05c37b39d4</vt:lpwstr>
  </property>
  <property fmtid="{D5CDD505-2E9C-101B-9397-08002B2CF9AE}" pid="37" name="MSIP_Label_da5ed033-b091-4c3f-a511-5851579d29d4_ContentBits">
    <vt:lpwstr>0</vt:lpwstr>
  </property>
  <property fmtid="{D5CDD505-2E9C-101B-9397-08002B2CF9AE}" pid="38" name="MSIP_Label_da5ed033-b091-4c3f-a511-5851579d29d4_Tag">
    <vt:lpwstr>10, 0, 1, 1</vt:lpwstr>
  </property>
</Properties>
</file>